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48" windowWidth="15180" windowHeight="7812" activeTab="1"/>
  </bookViews>
  <sheets>
    <sheet name="Valuation Range" sheetId="23" r:id="rId1"/>
    <sheet name="Wish List" sheetId="7" r:id="rId2"/>
    <sheet name="Asset List" sheetId="16" r:id="rId3"/>
    <sheet name="Asset Detail" sheetId="11" r:id="rId4"/>
    <sheet name="MPR 82800" sheetId="27" r:id="rId5"/>
    <sheet name="Large Positions 82800" sheetId="28" r:id="rId6"/>
    <sheet name="Heartland" sheetId="26" r:id="rId7"/>
    <sheet name="Catalytica" sheetId="12" r:id="rId8"/>
    <sheet name="Mariner" sheetId="24" r:id="rId9"/>
    <sheet name="AmCoal" sheetId="25" r:id="rId10"/>
    <sheet name="MPR 80300" sheetId="22" r:id="rId11"/>
    <sheet name="MPR 81100" sheetId="19" r:id="rId12"/>
    <sheet name="Large Positions 81100" sheetId="20" r:id="rId13"/>
    <sheet name="MPR 8800" sheetId="21" r:id="rId14"/>
  </sheets>
  <externalReferences>
    <externalReference r:id="rId15"/>
    <externalReference r:id="rId16"/>
    <externalReference r:id="rId17"/>
    <externalReference r:id="rId18"/>
  </externalReferences>
  <definedNames>
    <definedName name="_xlnm.Criteria" localSheetId="12">'[3]Equity Position'!$A$5:$A$6</definedName>
    <definedName name="_xlnm.Criteria" localSheetId="5">'[3]Equity Position'!$A$5:$A$6</definedName>
    <definedName name="_xlnm.Criteria" localSheetId="10">'[4]Equity Position'!$A$5:$A$6</definedName>
    <definedName name="_xlnm.Criteria" localSheetId="11">'[3]Equity Position'!$A$5:$A$6</definedName>
    <definedName name="_xlnm.Criteria" localSheetId="4">'[3]Equity Position'!$A$5:$A$6</definedName>
    <definedName name="_xlnm.Criteria" localSheetId="13">'[3]Equity Position'!$A$5:$A$6</definedName>
    <definedName name="_xlnm.Criteria">'[1]Equity Position'!$A$5:$A$6</definedName>
    <definedName name="CriteriaAll" localSheetId="12">'[3]Equity Position'!$A$11:$A$13</definedName>
    <definedName name="CriteriaAll" localSheetId="5">'[3]Equity Position'!$A$11:$A$13</definedName>
    <definedName name="CriteriaAll" localSheetId="10">'[4]Equity Position'!$A$11:$A$13</definedName>
    <definedName name="CriteriaAll" localSheetId="11">'[3]Equity Position'!$A$11:$A$13</definedName>
    <definedName name="CriteriaAll" localSheetId="4">'[3]Equity Position'!$A$11:$A$13</definedName>
    <definedName name="CriteriaAll" localSheetId="13">'[3]Equity Position'!$A$11:$A$13</definedName>
    <definedName name="CriteriaAll">'[1]Equity Position'!$A$11:$A$13</definedName>
    <definedName name="CriteriaForRaptor">'[3]Equity Position'!$C$14:$C$15</definedName>
    <definedName name="CriteriaForUK" localSheetId="12">'[3]Equity Position'!$A$16:$A$17</definedName>
    <definedName name="CriteriaForUK" localSheetId="5">'[3]Equity Position'!$A$16:$A$17</definedName>
    <definedName name="CriteriaForUK" localSheetId="10">'[4]Equity Position'!$A$16:$A$17</definedName>
    <definedName name="CriteriaForUK" localSheetId="11">'[3]Equity Position'!$A$16:$A$17</definedName>
    <definedName name="CriteriaForUK" localSheetId="4">'[3]Equity Position'!$A$16:$A$17</definedName>
    <definedName name="CriteriaForUK" localSheetId="13">'[3]Equity Position'!$A$16:$A$17</definedName>
    <definedName name="CriteriaForUK">'[1]Equity Position'!$A$16:$A$17</definedName>
    <definedName name="DealMakerTable" localSheetId="12">'[3]Commercial Groups'!$B$2:$C$106</definedName>
    <definedName name="DealMakerTable" localSheetId="5">'[3]Commercial Groups'!$B$2:$C$106</definedName>
    <definedName name="DealMakerTable" localSheetId="10">'[4]Commercial Groups'!$B$2:$C$106</definedName>
    <definedName name="DealMakerTable" localSheetId="11">'[3]Commercial Groups'!$B$2:$C$106</definedName>
    <definedName name="DealMakerTable" localSheetId="4">'[3]Commercial Groups'!$B$2:$C$106</definedName>
    <definedName name="DealMakerTable" localSheetId="13">'[3]Commercial Groups'!$B$2:$C$106</definedName>
    <definedName name="DealMakerTable">'[1]Commercial Groups'!$B$2:$C$133</definedName>
    <definedName name="Hedge_Beta" localSheetId="12">'[3]Equity Position'!$AS$397:$AT$749</definedName>
    <definedName name="Hedge_Beta" localSheetId="5">'[3]Equity Position'!$AS$462:$AT$814</definedName>
    <definedName name="Hedge_Beta" localSheetId="10">'[4]Equity Position'!$AS$393:$AT$745</definedName>
    <definedName name="Hedge_Beta" localSheetId="11">'[3]Equity Position'!$AS$397:$AT$749</definedName>
    <definedName name="Hedge_Beta" localSheetId="4">'[3]Equity Position'!$AS$462:$AT$814</definedName>
    <definedName name="Hedge_Beta" localSheetId="13">'[3]Equity Position'!$AS$397:$AT$749</definedName>
    <definedName name="Hedge_Beta">'[1]Equity Position'!$AS$374:$AT$726</definedName>
    <definedName name="Hedge_Daily_P_L" localSheetId="12">'[3]Pricing Sheet'!$I$98:$I$135</definedName>
    <definedName name="Hedge_Daily_P_L" localSheetId="5">'[3]Pricing Sheet'!$I$111:$I$148</definedName>
    <definedName name="Hedge_Daily_P_L" localSheetId="10">'[4]Pricing Sheet'!$I$97:$I$134</definedName>
    <definedName name="Hedge_Daily_P_L" localSheetId="11">'[3]Pricing Sheet'!$I$98:$I$135</definedName>
    <definedName name="Hedge_Daily_P_L" localSheetId="4">'[3]Pricing Sheet'!$I$111:$I$148</definedName>
    <definedName name="Hedge_Daily_P_L" localSheetId="13">'[3]Pricing Sheet'!$I$98:$I$135</definedName>
    <definedName name="Hedge_Daily_P_L">'[1]Pricing Sheet'!$I$91:$I$128</definedName>
    <definedName name="Hedge_QTD_P_L" localSheetId="12">'[3]Pricing Sheet'!$J$98:$J$135</definedName>
    <definedName name="Hedge_QTD_P_L" localSheetId="5">'[3]Pricing Sheet'!$J$111:$J$148</definedName>
    <definedName name="Hedge_QTD_P_L" localSheetId="10">'[4]Pricing Sheet'!$J$97:$J$134</definedName>
    <definedName name="Hedge_QTD_P_L" localSheetId="11">'[3]Pricing Sheet'!$J$98:$J$135</definedName>
    <definedName name="Hedge_QTD_P_L" localSheetId="4">'[3]Pricing Sheet'!$J$111:$J$148</definedName>
    <definedName name="Hedge_QTD_P_L" localSheetId="13">'[3]Pricing Sheet'!$J$98:$J$135</definedName>
    <definedName name="Hedge_QTD_P_L">'[1]Pricing Sheet'!$J$91:$J$128</definedName>
    <definedName name="HedgeNames" localSheetId="12">'[3]Pricing Sheet'!$E$98:$E$135</definedName>
    <definedName name="HedgeNames" localSheetId="5">'[3]Pricing Sheet'!$E$111:$E$148</definedName>
    <definedName name="HedgeNames" localSheetId="10">'[4]Pricing Sheet'!$E$97:$E$134</definedName>
    <definedName name="HedgeNames" localSheetId="11">'[3]Pricing Sheet'!$E$98:$E$135</definedName>
    <definedName name="HedgeNames" localSheetId="4">'[3]Pricing Sheet'!$E$111:$E$148</definedName>
    <definedName name="HedgeNames" localSheetId="13">'[3]Pricing Sheet'!$E$98:$E$135</definedName>
    <definedName name="HedgeNames">'[1]Pricing Sheet'!$E$91:$E$128</definedName>
    <definedName name="HedgeUsedMarketValue" localSheetId="12">'[3]Pricing Sheet'!$G$98:$G$135</definedName>
    <definedName name="HedgeUsedMarketValue" localSheetId="5">'[3]Pricing Sheet'!$G$111:$G$148</definedName>
    <definedName name="HedgeUsedMarketValue" localSheetId="10">'[4]Pricing Sheet'!$G$97:$G$134</definedName>
    <definedName name="HedgeUsedMarketValue" localSheetId="11">'[3]Pricing Sheet'!$G$98:$G$135</definedName>
    <definedName name="HedgeUsedMarketValue" localSheetId="4">'[3]Pricing Sheet'!$G$111:$G$148</definedName>
    <definedName name="HedgeUsedMarketValue" localSheetId="13">'[3]Pricing Sheet'!$G$98:$G$135</definedName>
    <definedName name="HedgeUsedMarketValue">'[1]Pricing Sheet'!$G$91:$G$128</definedName>
    <definedName name="IndexLivePercentChange" localSheetId="12">'[3]Pricing Sheet'!$S$66:$S$93</definedName>
    <definedName name="IndexLivePercentChange" localSheetId="5">'[3]Pricing Sheet'!$S$79:$S$106</definedName>
    <definedName name="IndexLivePercentChange" localSheetId="10">'[4]Pricing Sheet'!$S$65:$S$92</definedName>
    <definedName name="IndexLivePercentChange" localSheetId="11">'[3]Pricing Sheet'!$S$66:$S$93</definedName>
    <definedName name="IndexLivePercentChange" localSheetId="4">'[3]Pricing Sheet'!$S$79:$S$106</definedName>
    <definedName name="IndexLivePercentChange" localSheetId="13">'[3]Pricing Sheet'!$S$66:$S$93</definedName>
    <definedName name="IndexLivePercentChange">'[1]Pricing Sheet'!$S$59:$S$86</definedName>
    <definedName name="IndexSummaryTable" localSheetId="12">'[3]Index Summary'!$A$1:$I$26</definedName>
    <definedName name="IndexSummaryTable" localSheetId="5">'[3]Index Summary'!$A$1:$I$26</definedName>
    <definedName name="IndexSummaryTable" localSheetId="10">'[4]Index Summary'!$A$1:$I$26</definedName>
    <definedName name="IndexSummaryTable" localSheetId="11">'[3]Index Summary'!$A$1:$I$26</definedName>
    <definedName name="IndexSummaryTable" localSheetId="4">'[3]Index Summary'!$A$1:$I$26</definedName>
    <definedName name="IndexSummaryTable" localSheetId="13">'[3]Index Summary'!$A$1:$I$26</definedName>
    <definedName name="IndexSummaryTable">'[1]Index Summary'!$A$1:$I$26</definedName>
    <definedName name="IndexTags" localSheetId="12">'[3]Pricing Sheet'!$F$66:$F$93</definedName>
    <definedName name="IndexTags" localSheetId="5">'[3]Pricing Sheet'!$F$79:$F$106</definedName>
    <definedName name="IndexTags" localSheetId="10">'[4]Pricing Sheet'!$F$65:$F$92</definedName>
    <definedName name="IndexTags" localSheetId="11">'[3]Pricing Sheet'!$F$66:$F$93</definedName>
    <definedName name="IndexTags" localSheetId="4">'[3]Pricing Sheet'!$F$79:$F$106</definedName>
    <definedName name="IndexTags" localSheetId="13">'[3]Pricing Sheet'!$F$66:$F$93</definedName>
    <definedName name="IndexTags">'[1]Pricing Sheet'!$F$59:$F$86</definedName>
    <definedName name="IndexValues" localSheetId="12">'[3]Pricing Sheet'!$E$64:$S$93</definedName>
    <definedName name="IndexValues" localSheetId="5">'[3]Pricing Sheet'!$E$77:$S$106</definedName>
    <definedName name="IndexValues" localSheetId="10">'[4]Pricing Sheet'!$E$63:$S$92</definedName>
    <definedName name="IndexValues" localSheetId="11">'[3]Pricing Sheet'!$E$64:$S$93</definedName>
    <definedName name="IndexValues" localSheetId="4">'[3]Pricing Sheet'!$E$77:$S$106</definedName>
    <definedName name="IndexValues" localSheetId="13">'[3]Pricing Sheet'!$E$64:$S$93</definedName>
    <definedName name="IndexValues">'[1]Pricing Sheet'!$E$57:$S$86</definedName>
    <definedName name="NAMEECM_Non_SLP_Total" localSheetId="12">[3]TabCriteria!$H$4:$H$18</definedName>
    <definedName name="NAMEECM_Non_SLP_Total" localSheetId="5">[3]TabCriteria!$H$4:$H$22</definedName>
    <definedName name="NAMEECM_Non_SLP_Total" localSheetId="10">[4]TabCriteria!$H$4:$H$18</definedName>
    <definedName name="NAMEECM_Non_SLP_Total" localSheetId="11">[3]TabCriteria!$H$4:$H$18</definedName>
    <definedName name="NAMEECM_Non_SLP_Total" localSheetId="4">[3]TabCriteria!$H$4:$H$22</definedName>
    <definedName name="NAMEECM_Non_SLP_Total" localSheetId="13">[3]TabCriteria!$H$4:$H$18</definedName>
    <definedName name="NAMEECM_Non_SLP_Total">[2]TabCriteria!$H$4:$H$18</definedName>
    <definedName name="NAMEECM_SLP_Total" localSheetId="12">[3]TabCriteria!$G$4:$G$18</definedName>
    <definedName name="NAMEECM_SLP_Total" localSheetId="5">[3]TabCriteria!$G$4:$G$22</definedName>
    <definedName name="NAMEECM_SLP_Total" localSheetId="10">[4]TabCriteria!$G$4:$G$18</definedName>
    <definedName name="NAMEECM_SLP_Total" localSheetId="11">[3]TabCriteria!$G$4:$G$18</definedName>
    <definedName name="NAMEECM_SLP_Total" localSheetId="4">[3]TabCriteria!$G$4:$G$22</definedName>
    <definedName name="NAMEECM_SLP_Total" localSheetId="13">[3]TabCriteria!$G$4:$G$18</definedName>
    <definedName name="NAMEECM_SLP_Total">[2]TabCriteria!$G$4:$G$18</definedName>
    <definedName name="NAMEEnron_Asia_Pacific_Total" localSheetId="12">[3]TabCriteria!$K$4:$K$18</definedName>
    <definedName name="NAMEEnron_Asia_Pacific_Total" localSheetId="5">[3]TabCriteria!$K$4:$K$22</definedName>
    <definedName name="NAMEEnron_Asia_Pacific_Total" localSheetId="10">[4]TabCriteria!$K$4:$K$18</definedName>
    <definedName name="NAMEEnron_Asia_Pacific_Total" localSheetId="11">[3]TabCriteria!$K$4:$K$18</definedName>
    <definedName name="NAMEEnron_Asia_Pacific_Total" localSheetId="4">[3]TabCriteria!$K$4:$K$22</definedName>
    <definedName name="NAMEEnron_Asia_Pacific_Total" localSheetId="13">[3]TabCriteria!$K$4:$K$18</definedName>
    <definedName name="NAMEEnron_Asia_Pacific_Total">[2]TabCriteria!$K$4:$K$18</definedName>
    <definedName name="NAMEEnron_Broadband_Svcs._Total" localSheetId="12">[3]TabCriteria!$P$4:$P$18</definedName>
    <definedName name="NAMEEnron_Broadband_Svcs._Total" localSheetId="5">[3]TabCriteria!$P$4:$P$22</definedName>
    <definedName name="NAMEEnron_Broadband_Svcs._Total" localSheetId="10">[4]TabCriteria!$P$4:$P$18</definedName>
    <definedName name="NAMEEnron_Broadband_Svcs._Total" localSheetId="11">[3]TabCriteria!$P$4:$P$18</definedName>
    <definedName name="NAMEEnron_Broadband_Svcs._Total" localSheetId="4">[3]TabCriteria!$P$4:$P$22</definedName>
    <definedName name="NAMEEnron_Broadband_Svcs._Total" localSheetId="13">[3]TabCriteria!$P$4:$P$18</definedName>
    <definedName name="NAMEEnron_Broadband_Svcs._Total">[2]TabCriteria!$P$4:$P$18</definedName>
    <definedName name="NAMEEnron_CALME_Total" localSheetId="12">[3]TabCriteria!$J$4:$J$18</definedName>
    <definedName name="NAMEEnron_CALME_Total" localSheetId="5">[3]TabCriteria!$J$4:$J$22</definedName>
    <definedName name="NAMEEnron_CALME_Total" localSheetId="10">[4]TabCriteria!$J$4:$J$18</definedName>
    <definedName name="NAMEEnron_CALME_Total" localSheetId="11">[3]TabCriteria!$J$4:$J$18</definedName>
    <definedName name="NAMEEnron_CALME_Total" localSheetId="4">[3]TabCriteria!$J$4:$J$22</definedName>
    <definedName name="NAMEEnron_CALME_Total" localSheetId="13">[3]TabCriteria!$J$4:$J$18</definedName>
    <definedName name="NAMEEnron_CALME_Total">[2]TabCriteria!$J$4:$J$18</definedName>
    <definedName name="NAMEEnron_Corp._Total" localSheetId="12">[3]TabCriteria!$I$4:$I$18</definedName>
    <definedName name="NAMEEnron_Corp._Total" localSheetId="5">[3]TabCriteria!$I$4:$I$22</definedName>
    <definedName name="NAMEEnron_Corp._Total" localSheetId="10">[4]TabCriteria!$I$4:$I$18</definedName>
    <definedName name="NAMEEnron_Corp._Total" localSheetId="11">[3]TabCriteria!$I$4:$I$18</definedName>
    <definedName name="NAMEEnron_Corp._Total" localSheetId="4">[3]TabCriteria!$I$4:$I$22</definedName>
    <definedName name="NAMEEnron_Corp._Total" localSheetId="13">[3]TabCriteria!$I$4:$I$18</definedName>
    <definedName name="NAMEEnron_Corp._Total">[2]TabCriteria!$I$4:$I$18</definedName>
    <definedName name="NAMEEnron_Europe_Total" localSheetId="12">[3]TabCriteria!$O$4:$O$18</definedName>
    <definedName name="NAMEEnron_Europe_Total" localSheetId="5">[3]TabCriteria!$O$4:$O$22</definedName>
    <definedName name="NAMEEnron_Europe_Total" localSheetId="10">[4]TabCriteria!$O$4:$O$18</definedName>
    <definedName name="NAMEEnron_Europe_Total" localSheetId="11">[3]TabCriteria!$O$4:$O$18</definedName>
    <definedName name="NAMEEnron_Europe_Total" localSheetId="4">[3]TabCriteria!$O$4:$O$22</definedName>
    <definedName name="NAMEEnron_Europe_Total" localSheetId="13">[3]TabCriteria!$O$4:$O$18</definedName>
    <definedName name="NAMEEnron_Europe_Total">[2]TabCriteria!$O$4:$O$18</definedName>
    <definedName name="NAMEEnron_Global_Markets_Total" localSheetId="5">[3]TabCriteria!$R$4:$R$22</definedName>
    <definedName name="NAMEEnron_Global_Markets_Total" localSheetId="4">[3]TabCriteria!$R$4:$R$22</definedName>
    <definedName name="NAMEEnron_Global_Markets_Total">[3]TabCriteria!$R$4:$R$18</definedName>
    <definedName name="NAMEEnron_India_Total" localSheetId="12">[3]TabCriteria!$L$4:$L$18</definedName>
    <definedName name="NAMEEnron_India_Total" localSheetId="5">[3]TabCriteria!$L$4:$L$22</definedName>
    <definedName name="NAMEEnron_India_Total" localSheetId="10">[4]TabCriteria!$L$4:$L$18</definedName>
    <definedName name="NAMEEnron_India_Total" localSheetId="11">[3]TabCriteria!$L$4:$L$18</definedName>
    <definedName name="NAMEEnron_India_Total" localSheetId="4">[3]TabCriteria!$L$4:$L$22</definedName>
    <definedName name="NAMEEnron_India_Total" localSheetId="13">[3]TabCriteria!$L$4:$L$18</definedName>
    <definedName name="NAMEEnron_India_Total">[2]TabCriteria!$L$4:$L$18</definedName>
    <definedName name="NAMEEnron_NA_Accrual_Income" localSheetId="12">[3]TabCriteria!$F$4:$F$18</definedName>
    <definedName name="NAMEEnron_NA_Accrual_Income" localSheetId="5">[3]TabCriteria!$F$4:$F$22</definedName>
    <definedName name="NAMEEnron_NA_Accrual_Income" localSheetId="10">[4]TabCriteria!$F$4:$F$18</definedName>
    <definedName name="NAMEEnron_NA_Accrual_Income" localSheetId="11">[3]TabCriteria!$F$4:$F$18</definedName>
    <definedName name="NAMEEnron_NA_Accrual_Income" localSheetId="4">[3]TabCriteria!$F$4:$F$22</definedName>
    <definedName name="NAMEEnron_NA_Accrual_Income" localSheetId="13">[3]TabCriteria!$F$4:$F$18</definedName>
    <definedName name="NAMEEnron_NA_Accrual_Income">[2]TabCriteria!$F$4:$F$18</definedName>
    <definedName name="NAMEEnron_NA_Funding_Cost" localSheetId="12">[3]TabCriteria!$E$4:$E$18</definedName>
    <definedName name="NAMEEnron_NA_Funding_Cost" localSheetId="5">[3]TabCriteria!$E$4:$E$22</definedName>
    <definedName name="NAMEEnron_NA_Funding_Cost" localSheetId="10">[4]TabCriteria!$E$4:$E$18</definedName>
    <definedName name="NAMEEnron_NA_Funding_Cost" localSheetId="11">[3]TabCriteria!$E$4:$E$18</definedName>
    <definedName name="NAMEEnron_NA_Funding_Cost" localSheetId="4">[3]TabCriteria!$E$4:$E$22</definedName>
    <definedName name="NAMEEnron_NA_Funding_Cost" localSheetId="13">[3]TabCriteria!$E$4:$E$18</definedName>
    <definedName name="NAMEEnron_NA_Funding_Cost">[2]TabCriteria!$E$4:$E$18</definedName>
    <definedName name="NAMEEnron_NA_Int_l_Total" localSheetId="12">[3]TabCriteria!$N$4:$N$18</definedName>
    <definedName name="NAMEEnron_NA_Int_l_Total" localSheetId="5">[3]TabCriteria!$N$4:$N$22</definedName>
    <definedName name="NAMEEnron_NA_Int_l_Total" localSheetId="10">[4]TabCriteria!$N$4:$N$18</definedName>
    <definedName name="NAMEEnron_NA_Int_l_Total" localSheetId="11">[3]TabCriteria!$N$4:$N$18</definedName>
    <definedName name="NAMEEnron_NA_Int_l_Total" localSheetId="4">[3]TabCriteria!$N$4:$N$22</definedName>
    <definedName name="NAMEEnron_NA_Int_l_Total" localSheetId="13">[3]TabCriteria!$N$4:$N$18</definedName>
    <definedName name="NAMEEnron_NA_Int_l_Total">[2]TabCriteria!$N$4:$N$18</definedName>
    <definedName name="NAMEEnron_NA_Total" localSheetId="12">[3]TabCriteria!$C$4:$C$18</definedName>
    <definedName name="NAMEEnron_NA_Total" localSheetId="5">[3]TabCriteria!$C$4:$C$22</definedName>
    <definedName name="NAMEEnron_NA_Total" localSheetId="10">[4]TabCriteria!$C$4:$C$18</definedName>
    <definedName name="NAMEEnron_NA_Total" localSheetId="11">[3]TabCriteria!$C$4:$C$18</definedName>
    <definedName name="NAMEEnron_NA_Total" localSheetId="4">[3]TabCriteria!$C$4:$C$22</definedName>
    <definedName name="NAMEEnron_NA_Total" localSheetId="13">[3]TabCriteria!$C$4:$C$18</definedName>
    <definedName name="NAMEEnron_NA_Total">[2]TabCriteria!$C$4:$C$18</definedName>
    <definedName name="NAMEEnron_Networks_Total" localSheetId="12">[3]TabCriteria!$Q$4:$Q$18</definedName>
    <definedName name="NAMEEnron_Networks_Total" localSheetId="5">[3]TabCriteria!$Q$4:$Q$22</definedName>
    <definedName name="NAMEEnron_Networks_Total" localSheetId="10">[4]TabCriteria!$Q$4:$Q$18</definedName>
    <definedName name="NAMEEnron_Networks_Total" localSheetId="11">[3]TabCriteria!$Q$4:$Q$18</definedName>
    <definedName name="NAMEEnron_Networks_Total" localSheetId="4">[3]TabCriteria!$Q$4:$Q$22</definedName>
    <definedName name="NAMEEnron_Networks_Total" localSheetId="13">[3]TabCriteria!$Q$4:$Q$18</definedName>
    <definedName name="NAMEEnron_Networks_Total">[2]TabCriteria!$Q$4:$Q$18</definedName>
    <definedName name="NAMEEnron_Raptor_I_Total">[3]TabCriteria!$S$4:$S$22</definedName>
    <definedName name="NAMEEnron_South_America_Total" localSheetId="12">[3]TabCriteria!$M$4:$M$18</definedName>
    <definedName name="NAMEEnron_South_America_Total" localSheetId="5">[3]TabCriteria!$M$4:$M$22</definedName>
    <definedName name="NAMEEnron_South_America_Total" localSheetId="10">[4]TabCriteria!$M$4:$M$18</definedName>
    <definedName name="NAMEEnron_South_America_Total" localSheetId="11">[3]TabCriteria!$M$4:$M$18</definedName>
    <definedName name="NAMEEnron_South_America_Total" localSheetId="4">[3]TabCriteria!$M$4:$M$22</definedName>
    <definedName name="NAMEEnron_South_America_Total" localSheetId="13">[3]TabCriteria!$M$4:$M$18</definedName>
    <definedName name="NAMEEnron_South_America_Total">[2]TabCriteria!$M$4:$M$18</definedName>
    <definedName name="NAMEGrand_Total" localSheetId="12">[3]TabCriteria!$S$4:$S$18</definedName>
    <definedName name="NAMEGrand_Total" localSheetId="5">[3]TabCriteria!$T$4:$T$22</definedName>
    <definedName name="NAMEGrand_Total" localSheetId="10">[4]TabCriteria!$R$4:$R$18</definedName>
    <definedName name="NAMEGrand_Total" localSheetId="11">[3]TabCriteria!$S$4:$S$18</definedName>
    <definedName name="NAMEGrand_Total" localSheetId="4">[3]TabCriteria!$T$4:$T$22</definedName>
    <definedName name="NAMEGrand_Total" localSheetId="13">[3]TabCriteria!$S$4:$S$18</definedName>
    <definedName name="NAMEGrand_Total">[2]TabCriteria!$R$4:$R$18</definedName>
    <definedName name="NAMEPortfolio_Insurance" localSheetId="12">[3]TabCriteria!$D$4:$D$18</definedName>
    <definedName name="NAMEPortfolio_Insurance" localSheetId="5">[3]TabCriteria!$D$4:$D$22</definedName>
    <definedName name="NAMEPortfolio_Insurance" localSheetId="10">[4]TabCriteria!$D$4:$D$18</definedName>
    <definedName name="NAMEPortfolio_Insurance" localSheetId="11">[3]TabCriteria!$D$4:$D$18</definedName>
    <definedName name="NAMEPortfolio_Insurance" localSheetId="4">[3]TabCriteria!$D$4:$D$22</definedName>
    <definedName name="NAMEPortfolio_Insurance" localSheetId="13">[3]TabCriteria!$D$4:$D$18</definedName>
    <definedName name="NAMEPortfolio_Insurance">[2]TabCriteria!$D$4:$D$18</definedName>
    <definedName name="PL_Date" localSheetId="12">'[3]Equity Position'!$V$53</definedName>
    <definedName name="PL_Date" localSheetId="5">'[3]Equity Position'!$V$53</definedName>
    <definedName name="PL_Date" localSheetId="10">'[4]Equity Position'!$V$53</definedName>
    <definedName name="PL_Date" localSheetId="11">'[3]Equity Position'!$V$53</definedName>
    <definedName name="PL_Date" localSheetId="4">'[3]Equity Position'!$V$53</definedName>
    <definedName name="PL_Date" localSheetId="13">'[3]Equity Position'!$V$53</definedName>
    <definedName name="PL_Date">'[1]Equity Position'!$V$53</definedName>
    <definedName name="Position" localSheetId="12">'[3]Equity Position'!$A$1:$AE$355</definedName>
    <definedName name="Position" localSheetId="5">'[3]Equity Position'!$A$1:$AE$420</definedName>
    <definedName name="Position" localSheetId="10">'[4]Equity Position'!$A$1:$AE$351</definedName>
    <definedName name="Position" localSheetId="11">'[3]Equity Position'!$A$1:$AE$355</definedName>
    <definedName name="Position" localSheetId="4">'[3]Equity Position'!$A$1:$AE$420</definedName>
    <definedName name="Position" localSheetId="13">'[3]Equity Position'!$A$1:$AE$355</definedName>
    <definedName name="Position">'[1]Equity Position'!$A$1:$AE$332</definedName>
    <definedName name="Pricing_Type_Options" localSheetId="12">'[3]Pricing Sheet'!$A$5:$B$9</definedName>
    <definedName name="Pricing_Type_Options" localSheetId="5">'[3]Pricing Sheet'!$A$5:$B$9</definedName>
    <definedName name="Pricing_Type_Options" localSheetId="10">'[4]Pricing Sheet'!$A$5:$B$9</definedName>
    <definedName name="Pricing_Type_Options" localSheetId="11">'[3]Pricing Sheet'!$A$5:$B$9</definedName>
    <definedName name="Pricing_Type_Options" localSheetId="4">'[3]Pricing Sheet'!$A$5:$B$9</definedName>
    <definedName name="Pricing_Type_Options" localSheetId="13">'[3]Pricing Sheet'!$A$5:$B$9</definedName>
    <definedName name="Pricing_Type_Options">'[1]Pricing Sheet'!$A$5:$B$9</definedName>
    <definedName name="PricingTypeOptions" localSheetId="12">'[3]Pricing Sheet'!$B$6:$B$11</definedName>
    <definedName name="PricingTypeOptions" localSheetId="5">'[3]Pricing Sheet'!$B$6:$B$11</definedName>
    <definedName name="PricingTypeOptions" localSheetId="10">'[4]Pricing Sheet'!$B$6:$B$11</definedName>
    <definedName name="PricingTypeOptions" localSheetId="11">'[3]Pricing Sheet'!$B$6:$B$11</definedName>
    <definedName name="PricingTypeOptions" localSheetId="4">'[3]Pricing Sheet'!$B$6:$B$11</definedName>
    <definedName name="PricingTypeOptions" localSheetId="13">'[3]Pricing Sheet'!$B$6:$B$11</definedName>
    <definedName name="PricingTypeOptions">'[1]Pricing Sheet'!$B$6:$B$10</definedName>
    <definedName name="_xlnm.Print_Area" localSheetId="9">AmCoal!$C$3:$I$42</definedName>
    <definedName name="_xlnm.Print_Area" localSheetId="3">'Asset Detail'!$H$3:$L$17</definedName>
    <definedName name="_xlnm.Print_Area" localSheetId="2">'Asset List'!$A$1:$I$59</definedName>
    <definedName name="_xlnm.Print_Area" localSheetId="7">Catalytica!$A$1:$H$40</definedName>
    <definedName name="_xlnm.Print_Area" localSheetId="12">'Large Positions 81100'!$A$2:$AC$103</definedName>
    <definedName name="_xlnm.Print_Area" localSheetId="5">'Large Positions 82800'!$A$2:$AC$103</definedName>
    <definedName name="_xlnm.Print_Area" localSheetId="8">Mariner!$A$1:$K$28</definedName>
    <definedName name="_xlnm.Print_Area" localSheetId="0">'Valuation Range'!$A$1:$U$76</definedName>
    <definedName name="_xlnm.Print_Area" localSheetId="1">'Wish List'!$A$1:$Q$174</definedName>
    <definedName name="_xlnm.Print_Titles" localSheetId="10">'MPR 80300'!$1:$3</definedName>
    <definedName name="_xlnm.Print_Titles" localSheetId="11">'MPR 81100'!$1:$3</definedName>
    <definedName name="_xlnm.Print_Titles" localSheetId="4">'MPR 82800'!$1:$3</definedName>
    <definedName name="_xlnm.Print_Titles" localSheetId="13">'MPR 8800'!$1:$3</definedName>
    <definedName name="_xlnm.Print_Titles" localSheetId="0">'Valuation Range'!$4:$8</definedName>
    <definedName name="_xlnm.Print_Titles" localSheetId="1">'Wish List'!$4:$6</definedName>
    <definedName name="StockPriceTable" localSheetId="12">'[3]Pricing Sheet'!$F$19:$N$61</definedName>
    <definedName name="StockPriceTable" localSheetId="5">'[3]Pricing Sheet'!$F$19:$N$74</definedName>
    <definedName name="StockPriceTable" localSheetId="10">'[4]Pricing Sheet'!$F$19:$N$60</definedName>
    <definedName name="StockPriceTable" localSheetId="11">'[3]Pricing Sheet'!$F$19:$N$61</definedName>
    <definedName name="StockPriceTable" localSheetId="4">'[3]Pricing Sheet'!$F$19:$N$74</definedName>
    <definedName name="StockPriceTable" localSheetId="13">'[3]Pricing Sheet'!$F$19:$N$61</definedName>
    <definedName name="StockPriceTable">'[1]Pricing Sheet'!$F$18:$N$54</definedName>
    <definedName name="SummaryPivotPoint" localSheetId="12">'[3]ALL by Asset Class-Sector'!$A$471</definedName>
    <definedName name="SummaryPivotPoint" localSheetId="5">'[3]ALL by Asset Class-Sector'!$A$574</definedName>
    <definedName name="SummaryPivotPoint" localSheetId="10">'[4]ALL by Asset Class-Sector'!$A$459</definedName>
    <definedName name="SummaryPivotPoint" localSheetId="11">'[3]ALL by Asset Class-Sector'!$A$471</definedName>
    <definedName name="SummaryPivotPoint" localSheetId="4">'[3]ALL by Asset Class-Sector'!$A$574</definedName>
    <definedName name="SummaryPivotPoint" localSheetId="13">'[3]ALL by Asset Class-Sector'!$A$471</definedName>
    <definedName name="SummaryPivotPoint">'[2]ALL by Asset Class-Sector'!$A$462</definedName>
    <definedName name="tbl_P_L_upload">#REF!</definedName>
    <definedName name="Z_83874C97_8BB7_11D2_9732_00104B678AA7_.wvu.Cols" localSheetId="12" hidden="1">'[3]Equity Position'!$A$1:$A$65536,'[3]Equity Position'!$I$1:$R$65536,'[3]Equity Position'!$W$1:$Y$65536,'[3]Equity Position'!$AM$1:$AO$65536</definedName>
    <definedName name="Z_83874C97_8BB7_11D2_9732_00104B678AA7_.wvu.Cols" localSheetId="5" hidden="1">'[3]Equity Position'!$A$1:$A$65536,'[3]Equity Position'!$I$1:$R$65536,'[3]Equity Position'!$W$1:$Y$65536,'[3]Equity Position'!$AM$1:$AO$65536</definedName>
    <definedName name="Z_83874C97_8BB7_11D2_9732_00104B678AA7_.wvu.Cols" localSheetId="10" hidden="1">'[4]Equity Position'!$A$1:$A$65536,'[4]Equity Position'!$I$1:$R$65536,'[4]Equity Position'!$W$1:$Y$65536,'[4]Equity Position'!$AM$1:$AO$65536</definedName>
    <definedName name="Z_83874C97_8BB7_11D2_9732_00104B678AA7_.wvu.Cols" localSheetId="11" hidden="1">'[3]Equity Position'!$A$1:$A$65536,'[3]Equity Position'!$I$1:$R$65536,'[3]Equity Position'!$W$1:$Y$65536,'[3]Equity Position'!$AM$1:$AO$65536</definedName>
    <definedName name="Z_83874C97_8BB7_11D2_9732_00104B678AA7_.wvu.Cols" localSheetId="4" hidden="1">'[3]Equity Position'!$A$1:$A$65536,'[3]Equity Position'!$I$1:$R$65536,'[3]Equity Position'!$W$1:$Y$65536,'[3]Equity Position'!$AM$1:$AO$65536</definedName>
    <definedName name="Z_83874C97_8BB7_11D2_9732_00104B678AA7_.wvu.Cols" localSheetId="13" hidden="1">'[3]Equity Position'!$A$1:$A$65536,'[3]Equity Position'!$I$1:$R$65536,'[3]Equity Position'!$W$1:$Y$65536,'[3]Equity Position'!$AM$1:$AO$65536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localSheetId="12" hidden="1">'[3]Equity Position'!$B$1:$BE$355</definedName>
    <definedName name="Z_83874C97_8BB7_11D2_9732_00104B678AA7_.wvu.PrintArea" localSheetId="5" hidden="1">'[3]Equity Position'!$B$1:$BE$420</definedName>
    <definedName name="Z_83874C97_8BB7_11D2_9732_00104B678AA7_.wvu.PrintArea" localSheetId="10" hidden="1">'[4]Equity Position'!$B$1:$BE$351</definedName>
    <definedName name="Z_83874C97_8BB7_11D2_9732_00104B678AA7_.wvu.PrintArea" localSheetId="11" hidden="1">'[3]Equity Position'!$B$1:$BE$355</definedName>
    <definedName name="Z_83874C97_8BB7_11D2_9732_00104B678AA7_.wvu.PrintArea" localSheetId="4" hidden="1">'[3]Equity Position'!$B$1:$BE$420</definedName>
    <definedName name="Z_83874C97_8BB7_11D2_9732_00104B678AA7_.wvu.PrintArea" localSheetId="13" hidden="1">'[3]Equity Position'!$B$1:$BE$355</definedName>
    <definedName name="Z_83874C97_8BB7_11D2_9732_00104B678AA7_.wvu.PrintArea" hidden="1">'[1]Equity Position'!$B$1:$BE$332</definedName>
    <definedName name="Z_83874C97_8BB7_11D2_9732_00104B678AA7_.wvu.PrintTitles" localSheetId="12" hidden="1">'[3]Equity Position'!$A$51:$IV$53</definedName>
    <definedName name="Z_83874C97_8BB7_11D2_9732_00104B678AA7_.wvu.PrintTitles" localSheetId="5" hidden="1">'[3]Equity Position'!$A$51:$IV$53</definedName>
    <definedName name="Z_83874C97_8BB7_11D2_9732_00104B678AA7_.wvu.PrintTitles" localSheetId="10" hidden="1">'[4]Equity Position'!$A$51:$IV$53</definedName>
    <definedName name="Z_83874C97_8BB7_11D2_9732_00104B678AA7_.wvu.PrintTitles" localSheetId="11" hidden="1">'[3]Equity Position'!$A$51:$IV$53</definedName>
    <definedName name="Z_83874C97_8BB7_11D2_9732_00104B678AA7_.wvu.PrintTitles" localSheetId="4" hidden="1">'[3]Equity Position'!$A$51:$IV$53</definedName>
    <definedName name="Z_83874C97_8BB7_11D2_9732_00104B678AA7_.wvu.PrintTitles" localSheetId="13" hidden="1">'[3]Equity Position'!$A$51:$IV$53</definedName>
    <definedName name="Z_83874C97_8BB7_11D2_9732_00104B678AA7_.wvu.PrintTitles" hidden="1">'[1]Equity Position'!$A$51:$IV$53</definedName>
  </definedNames>
  <calcPr calcId="0" fullCalcOnLoad="1"/>
</workbook>
</file>

<file path=xl/calcChain.xml><?xml version="1.0" encoding="utf-8"?>
<calcChain xmlns="http://schemas.openxmlformats.org/spreadsheetml/2006/main">
  <c r="I10" i="25" l="1"/>
  <c r="I13" i="25"/>
  <c r="I19" i="25"/>
  <c r="I21" i="25"/>
  <c r="I23" i="25"/>
  <c r="I27" i="25"/>
  <c r="I33" i="25"/>
  <c r="I36" i="25"/>
  <c r="I38" i="25"/>
  <c r="I40" i="25"/>
  <c r="C42" i="25"/>
  <c r="F3" i="11"/>
  <c r="F4" i="11"/>
  <c r="F5" i="11"/>
  <c r="F6" i="11"/>
  <c r="F7" i="11"/>
  <c r="K7" i="11"/>
  <c r="F8" i="11"/>
  <c r="K8" i="11"/>
  <c r="C9" i="11"/>
  <c r="D9" i="11"/>
  <c r="E9" i="11"/>
  <c r="F9" i="11"/>
  <c r="K9" i="11"/>
  <c r="F11" i="11"/>
  <c r="K11" i="11"/>
  <c r="F12" i="11"/>
  <c r="K13" i="11"/>
  <c r="L13" i="11"/>
  <c r="C14" i="11"/>
  <c r="D14" i="11"/>
  <c r="E14" i="11"/>
  <c r="F14" i="11"/>
  <c r="K14" i="11"/>
  <c r="L14" i="11"/>
  <c r="K15" i="11"/>
  <c r="L15" i="11"/>
  <c r="F16" i="11"/>
  <c r="F17" i="11"/>
  <c r="C18" i="11"/>
  <c r="D18" i="11"/>
  <c r="E18" i="11"/>
  <c r="F18" i="11"/>
  <c r="H23" i="11"/>
  <c r="K23" i="11"/>
  <c r="L23" i="11"/>
  <c r="C24" i="11"/>
  <c r="D24" i="11"/>
  <c r="E24" i="11"/>
  <c r="F24" i="11"/>
  <c r="H24" i="11"/>
  <c r="K24" i="11"/>
  <c r="L24" i="11"/>
  <c r="H25" i="11"/>
  <c r="K25" i="11"/>
  <c r="L25" i="11"/>
  <c r="C26" i="11"/>
  <c r="D26" i="11"/>
  <c r="E26" i="11"/>
  <c r="F26" i="11"/>
  <c r="K26" i="11"/>
  <c r="L26" i="11"/>
  <c r="L28" i="11"/>
  <c r="C29" i="11"/>
  <c r="D29" i="11"/>
  <c r="E29" i="11"/>
  <c r="F29" i="11"/>
  <c r="K29" i="11"/>
  <c r="L29" i="11"/>
  <c r="C30" i="11"/>
  <c r="D30" i="11"/>
  <c r="B31" i="11"/>
  <c r="C31" i="11"/>
  <c r="D31" i="11"/>
  <c r="K31" i="11"/>
  <c r="L31" i="11"/>
  <c r="B32" i="11"/>
  <c r="C32" i="11"/>
  <c r="D32" i="11"/>
  <c r="E32" i="11"/>
  <c r="B33" i="11"/>
  <c r="C33" i="11"/>
  <c r="D33" i="11"/>
  <c r="E33" i="11"/>
  <c r="B34" i="11"/>
  <c r="C34" i="11"/>
  <c r="D34" i="11"/>
  <c r="E34" i="11"/>
  <c r="E35" i="11"/>
  <c r="F35" i="11"/>
  <c r="F36" i="11"/>
  <c r="C40" i="11"/>
  <c r="C41" i="11"/>
  <c r="C42" i="11"/>
  <c r="D47" i="11"/>
  <c r="E47" i="11"/>
  <c r="G47" i="11"/>
  <c r="H47" i="11"/>
  <c r="I47" i="11"/>
  <c r="D48" i="11"/>
  <c r="E48" i="11"/>
  <c r="G48" i="11"/>
  <c r="H48" i="11"/>
  <c r="D49" i="11"/>
  <c r="E49" i="11"/>
  <c r="G49" i="11"/>
  <c r="H49" i="11"/>
  <c r="I49" i="11"/>
  <c r="B50" i="11"/>
  <c r="C50" i="11"/>
  <c r="D50" i="11"/>
  <c r="E50" i="11"/>
  <c r="F50" i="11"/>
  <c r="G50" i="11"/>
  <c r="H50" i="11"/>
  <c r="C53" i="11"/>
  <c r="C56" i="11"/>
  <c r="D56" i="11"/>
  <c r="E56" i="11"/>
  <c r="F56" i="11"/>
  <c r="C57" i="11"/>
  <c r="D57" i="11"/>
  <c r="E57" i="11"/>
  <c r="F57" i="11"/>
  <c r="C58" i="11"/>
  <c r="D58" i="11"/>
  <c r="E58" i="11"/>
  <c r="F58" i="11"/>
  <c r="C59" i="11"/>
  <c r="D59" i="11"/>
  <c r="E59" i="11"/>
  <c r="C60" i="11"/>
  <c r="E60" i="11"/>
  <c r="C61" i="11"/>
  <c r="C64" i="11"/>
  <c r="D64" i="11"/>
  <c r="E64" i="11"/>
  <c r="F64" i="11"/>
  <c r="C65" i="11"/>
  <c r="D65" i="11"/>
  <c r="E65" i="11"/>
  <c r="F65" i="11"/>
  <c r="C66" i="11"/>
  <c r="D66" i="11"/>
  <c r="E66" i="11"/>
  <c r="F66" i="11"/>
  <c r="C67" i="11"/>
  <c r="D67" i="11"/>
  <c r="E67" i="11"/>
  <c r="C68" i="11"/>
  <c r="E68" i="11"/>
  <c r="F4" i="16"/>
  <c r="A8" i="16"/>
  <c r="D8" i="16"/>
  <c r="F8" i="16"/>
  <c r="I8" i="16"/>
  <c r="A9" i="16"/>
  <c r="D9" i="16"/>
  <c r="F9" i="16"/>
  <c r="I9" i="16"/>
  <c r="A10" i="16"/>
  <c r="D10" i="16"/>
  <c r="F10" i="16"/>
  <c r="I10" i="16"/>
  <c r="A11" i="16"/>
  <c r="D11" i="16"/>
  <c r="F11" i="16"/>
  <c r="I11" i="16"/>
  <c r="A12" i="16"/>
  <c r="D12" i="16"/>
  <c r="F12" i="16"/>
  <c r="I12" i="16"/>
  <c r="A13" i="16"/>
  <c r="D13" i="16"/>
  <c r="F13" i="16"/>
  <c r="I13" i="16"/>
  <c r="A14" i="16"/>
  <c r="D14" i="16"/>
  <c r="F14" i="16"/>
  <c r="I14" i="16"/>
  <c r="A15" i="16"/>
  <c r="D15" i="16"/>
  <c r="F15" i="16"/>
  <c r="I15" i="16"/>
  <c r="A16" i="16"/>
  <c r="D16" i="16"/>
  <c r="F16" i="16"/>
  <c r="I16" i="16"/>
  <c r="A17" i="16"/>
  <c r="D17" i="16"/>
  <c r="F17" i="16"/>
  <c r="I17" i="16"/>
  <c r="A18" i="16"/>
  <c r="D18" i="16"/>
  <c r="F18" i="16"/>
  <c r="I18" i="16"/>
  <c r="A19" i="16"/>
  <c r="D19" i="16"/>
  <c r="F19" i="16"/>
  <c r="I19" i="16"/>
  <c r="A20" i="16"/>
  <c r="D20" i="16"/>
  <c r="I20" i="16"/>
  <c r="A21" i="16"/>
  <c r="D21" i="16"/>
  <c r="F21" i="16"/>
  <c r="I21" i="16"/>
  <c r="A22" i="16"/>
  <c r="D22" i="16"/>
  <c r="F22" i="16"/>
  <c r="I22" i="16"/>
  <c r="A23" i="16"/>
  <c r="D23" i="16"/>
  <c r="I23" i="16"/>
  <c r="A24" i="16"/>
  <c r="D24" i="16"/>
  <c r="A25" i="16"/>
  <c r="D25" i="16"/>
  <c r="A26" i="16"/>
  <c r="D26" i="16"/>
  <c r="A27" i="16"/>
  <c r="D27" i="16"/>
  <c r="A28" i="16"/>
  <c r="D28" i="16"/>
  <c r="A29" i="16"/>
  <c r="D29" i="16"/>
  <c r="A30" i="16"/>
  <c r="D30" i="16"/>
  <c r="A31" i="16"/>
  <c r="D31" i="16"/>
  <c r="A32" i="16"/>
  <c r="D32" i="16"/>
  <c r="A33" i="16"/>
  <c r="D33" i="16"/>
  <c r="A34" i="16"/>
  <c r="D34" i="16"/>
  <c r="A35" i="16"/>
  <c r="D35" i="16"/>
  <c r="A36" i="16"/>
  <c r="D36" i="16"/>
  <c r="A37" i="16"/>
  <c r="D37" i="16"/>
  <c r="D38" i="16"/>
  <c r="A40" i="16"/>
  <c r="B40" i="16"/>
  <c r="D40" i="16"/>
  <c r="A41" i="16"/>
  <c r="D41" i="16"/>
  <c r="A42" i="16"/>
  <c r="D42" i="16"/>
  <c r="A43" i="16"/>
  <c r="D43" i="16"/>
  <c r="A44" i="16"/>
  <c r="D44" i="16"/>
  <c r="A45" i="16"/>
  <c r="D45" i="16"/>
  <c r="A46" i="16"/>
  <c r="D46" i="16"/>
  <c r="A47" i="16"/>
  <c r="D47" i="16"/>
  <c r="A48" i="16"/>
  <c r="D48" i="16"/>
  <c r="A49" i="16"/>
  <c r="D49" i="16"/>
  <c r="A50" i="16"/>
  <c r="D50" i="16"/>
  <c r="A51" i="16"/>
  <c r="D51" i="16"/>
  <c r="A52" i="16"/>
  <c r="D52" i="16"/>
  <c r="D53" i="16"/>
  <c r="A55" i="16"/>
  <c r="D55" i="16"/>
  <c r="A56" i="16"/>
  <c r="D56" i="16"/>
  <c r="D57" i="16"/>
  <c r="B4" i="12"/>
  <c r="H4" i="12"/>
  <c r="B7" i="12"/>
  <c r="B8" i="12"/>
  <c r="H8" i="12"/>
  <c r="B9" i="12"/>
  <c r="H9" i="12"/>
  <c r="B14" i="12"/>
  <c r="H14" i="12"/>
  <c r="B15" i="12"/>
  <c r="H15" i="12"/>
  <c r="B16" i="12"/>
  <c r="H16" i="12"/>
  <c r="B19" i="12"/>
  <c r="C19" i="12"/>
  <c r="E19" i="12"/>
  <c r="F19" i="12"/>
  <c r="H19" i="12"/>
  <c r="C20" i="12"/>
  <c r="E20" i="12"/>
  <c r="B21" i="12"/>
  <c r="E21" i="12"/>
  <c r="F21" i="12"/>
  <c r="H21" i="12"/>
  <c r="J21" i="12"/>
  <c r="B23" i="12"/>
  <c r="C23" i="12"/>
  <c r="E23" i="12"/>
  <c r="F23" i="12"/>
  <c r="H23" i="12"/>
  <c r="J23" i="12"/>
  <c r="A24" i="12"/>
  <c r="B24" i="12"/>
  <c r="C24" i="12"/>
  <c r="E24" i="12"/>
  <c r="F24" i="12"/>
  <c r="H24" i="12"/>
  <c r="J24" i="12"/>
  <c r="E25" i="12"/>
  <c r="F25" i="12"/>
  <c r="H25" i="12"/>
  <c r="J25" i="12"/>
  <c r="E26" i="12"/>
  <c r="J26" i="12"/>
  <c r="B27" i="12"/>
  <c r="C27" i="12"/>
  <c r="E27" i="12"/>
  <c r="F27" i="12"/>
  <c r="H27" i="12"/>
  <c r="J27" i="12"/>
  <c r="B29" i="12"/>
  <c r="C29" i="12"/>
  <c r="E29" i="12"/>
  <c r="F29" i="12"/>
  <c r="H29" i="12"/>
  <c r="J29" i="12"/>
  <c r="B31" i="12"/>
  <c r="C31" i="12"/>
  <c r="E31" i="12"/>
  <c r="F31" i="12"/>
  <c r="H31" i="12"/>
  <c r="J31" i="12"/>
  <c r="B33" i="12"/>
  <c r="C33" i="12"/>
  <c r="B34" i="12"/>
  <c r="C34" i="12"/>
  <c r="C35" i="12"/>
  <c r="B36" i="12"/>
  <c r="C36" i="12"/>
  <c r="E38" i="12"/>
  <c r="F38" i="12"/>
  <c r="H38" i="12"/>
  <c r="J38" i="12"/>
  <c r="B40" i="12"/>
  <c r="C40" i="12"/>
  <c r="E40" i="12"/>
  <c r="F40" i="12"/>
  <c r="H40" i="12"/>
  <c r="J40" i="12"/>
  <c r="F42" i="12"/>
  <c r="F44" i="12"/>
  <c r="H8" i="26"/>
  <c r="I8" i="26"/>
  <c r="K8" i="26"/>
  <c r="F9" i="26"/>
  <c r="H9" i="26"/>
  <c r="I9" i="26"/>
  <c r="K9" i="26"/>
  <c r="H10" i="26"/>
  <c r="I10" i="26"/>
  <c r="K10" i="26"/>
  <c r="H11" i="26"/>
  <c r="I11" i="26"/>
  <c r="K11" i="26"/>
  <c r="L11" i="26"/>
  <c r="H12" i="26"/>
  <c r="I12" i="26"/>
  <c r="K12" i="26"/>
  <c r="F13" i="26"/>
  <c r="G13" i="26"/>
  <c r="H13" i="26"/>
  <c r="I13" i="26"/>
  <c r="J13" i="26"/>
  <c r="K13" i="26"/>
  <c r="F15" i="26"/>
  <c r="H15" i="26"/>
  <c r="I15" i="26"/>
  <c r="K15" i="26"/>
  <c r="F16" i="26"/>
  <c r="I16" i="26"/>
  <c r="K16" i="26"/>
  <c r="K17" i="26"/>
  <c r="F20" i="26"/>
  <c r="G20" i="26"/>
  <c r="H20" i="26"/>
  <c r="F21" i="26"/>
  <c r="H21" i="26"/>
  <c r="F22" i="26"/>
  <c r="H22" i="26"/>
  <c r="F23" i="26"/>
  <c r="H23" i="26"/>
  <c r="F24" i="26"/>
  <c r="H24" i="26"/>
  <c r="F25" i="26"/>
  <c r="G25" i="26"/>
  <c r="H25" i="26"/>
  <c r="C30" i="26"/>
  <c r="C31" i="26"/>
  <c r="C32" i="26"/>
  <c r="G5" i="24"/>
  <c r="H5" i="24"/>
  <c r="I5" i="24"/>
  <c r="J5" i="24"/>
  <c r="K5" i="24"/>
  <c r="C6" i="24"/>
  <c r="G6" i="24"/>
  <c r="H6" i="24"/>
  <c r="I6" i="24"/>
  <c r="J6" i="24"/>
  <c r="K6" i="24"/>
  <c r="C7" i="24"/>
  <c r="D7" i="24"/>
  <c r="E7" i="24"/>
  <c r="G7" i="24"/>
  <c r="H7" i="24"/>
  <c r="I7" i="24"/>
  <c r="J7" i="24"/>
  <c r="K7" i="24"/>
  <c r="C8" i="24"/>
  <c r="D8" i="24"/>
  <c r="G8" i="24"/>
  <c r="H8" i="24"/>
  <c r="I8" i="24"/>
  <c r="J8" i="24"/>
  <c r="K8" i="24"/>
  <c r="C9" i="24"/>
  <c r="D9" i="24"/>
  <c r="E9" i="24"/>
  <c r="D15" i="24"/>
  <c r="E15" i="24"/>
  <c r="G15" i="24"/>
  <c r="H15" i="24"/>
  <c r="I15" i="24"/>
  <c r="J15" i="24"/>
  <c r="K15" i="24"/>
  <c r="D17" i="24"/>
  <c r="E17" i="24"/>
  <c r="G17" i="24"/>
  <c r="H17" i="24"/>
  <c r="I17" i="24"/>
  <c r="J17" i="24"/>
  <c r="K17" i="24"/>
  <c r="E19" i="24"/>
  <c r="G19" i="24"/>
  <c r="H19" i="24"/>
  <c r="I19" i="24"/>
  <c r="J19" i="24"/>
  <c r="K19" i="24"/>
  <c r="E20" i="24"/>
  <c r="G20" i="24"/>
  <c r="H20" i="24"/>
  <c r="I20" i="24"/>
  <c r="J20" i="24"/>
  <c r="K20" i="24"/>
  <c r="E21" i="24"/>
  <c r="G21" i="24"/>
  <c r="H21" i="24"/>
  <c r="I21" i="24"/>
  <c r="J21" i="24"/>
  <c r="K21" i="24"/>
  <c r="E22" i="24"/>
  <c r="G22" i="24"/>
  <c r="H22" i="24"/>
  <c r="I22" i="24"/>
  <c r="J22" i="24"/>
  <c r="K22" i="24"/>
  <c r="E24" i="24"/>
  <c r="G24" i="24"/>
  <c r="H24" i="24"/>
  <c r="I24" i="24"/>
  <c r="J24" i="24"/>
  <c r="K24" i="24"/>
  <c r="E25" i="24"/>
  <c r="G25" i="24"/>
  <c r="H25" i="24"/>
  <c r="I25" i="24"/>
  <c r="J25" i="24"/>
  <c r="K25" i="24"/>
  <c r="E26" i="24"/>
  <c r="G26" i="24"/>
  <c r="H26" i="24"/>
  <c r="I26" i="24"/>
  <c r="J26" i="24"/>
  <c r="K26" i="24"/>
  <c r="E28" i="24"/>
  <c r="G28" i="24"/>
  <c r="H28" i="24"/>
  <c r="I28" i="24"/>
  <c r="J28" i="24"/>
  <c r="K28" i="24"/>
  <c r="B6" i="23"/>
  <c r="C6" i="23"/>
  <c r="E6" i="23"/>
  <c r="H6" i="23"/>
  <c r="I6" i="23"/>
  <c r="M6" i="23"/>
  <c r="N6" i="23"/>
  <c r="Q6" i="23"/>
  <c r="R6" i="23"/>
  <c r="T6" i="23"/>
  <c r="U6" i="23"/>
  <c r="B7" i="23"/>
  <c r="C7" i="23"/>
  <c r="D7" i="23"/>
  <c r="E7" i="23"/>
  <c r="G7" i="23"/>
  <c r="H7" i="23"/>
  <c r="I7" i="23"/>
  <c r="L7" i="23"/>
  <c r="M7" i="23"/>
  <c r="N7" i="23"/>
  <c r="Q7" i="23"/>
  <c r="R7" i="23"/>
  <c r="T7" i="23"/>
  <c r="U7" i="23"/>
  <c r="B8" i="23"/>
  <c r="C8" i="23"/>
  <c r="D8" i="23"/>
  <c r="E8" i="23"/>
  <c r="G8" i="23"/>
  <c r="H8" i="23"/>
  <c r="I8" i="23"/>
  <c r="L8" i="23"/>
  <c r="M8" i="23"/>
  <c r="N8" i="23"/>
  <c r="Q8" i="23"/>
  <c r="R8" i="23"/>
  <c r="T8" i="23"/>
  <c r="U8" i="23"/>
  <c r="A11" i="23"/>
  <c r="B11" i="23"/>
  <c r="C11" i="23"/>
  <c r="D11" i="23"/>
  <c r="E11" i="23"/>
  <c r="H11" i="23"/>
  <c r="I11" i="23"/>
  <c r="J11" i="23"/>
  <c r="M11" i="23"/>
  <c r="N11" i="23"/>
  <c r="O11" i="23"/>
  <c r="Q11" i="23"/>
  <c r="R11" i="23"/>
  <c r="T11" i="23"/>
  <c r="U11" i="23"/>
  <c r="A12" i="23"/>
  <c r="B12" i="23"/>
  <c r="C12" i="23"/>
  <c r="D12" i="23"/>
  <c r="E12" i="23"/>
  <c r="H12" i="23"/>
  <c r="I12" i="23"/>
  <c r="J12" i="23"/>
  <c r="M12" i="23"/>
  <c r="N12" i="23"/>
  <c r="O12" i="23"/>
  <c r="Q12" i="23"/>
  <c r="R12" i="23"/>
  <c r="T12" i="23"/>
  <c r="U12" i="23"/>
  <c r="A13" i="23"/>
  <c r="B13" i="23"/>
  <c r="C13" i="23"/>
  <c r="D13" i="23"/>
  <c r="E13" i="23"/>
  <c r="H13" i="23"/>
  <c r="I13" i="23"/>
  <c r="J13" i="23"/>
  <c r="M13" i="23"/>
  <c r="N13" i="23"/>
  <c r="O13" i="23"/>
  <c r="Q13" i="23"/>
  <c r="R13" i="23"/>
  <c r="T13" i="23"/>
  <c r="U13" i="23"/>
  <c r="A14" i="23"/>
  <c r="B14" i="23"/>
  <c r="C14" i="23"/>
  <c r="D14" i="23"/>
  <c r="E14" i="23"/>
  <c r="H14" i="23"/>
  <c r="I14" i="23"/>
  <c r="J14" i="23"/>
  <c r="M14" i="23"/>
  <c r="N14" i="23"/>
  <c r="O14" i="23"/>
  <c r="Q14" i="23"/>
  <c r="R14" i="23"/>
  <c r="T14" i="23"/>
  <c r="U14" i="23"/>
  <c r="A15" i="23"/>
  <c r="B15" i="23"/>
  <c r="C15" i="23"/>
  <c r="D15" i="23"/>
  <c r="E15" i="23"/>
  <c r="H15" i="23"/>
  <c r="I15" i="23"/>
  <c r="J15" i="23"/>
  <c r="M15" i="23"/>
  <c r="N15" i="23"/>
  <c r="O15" i="23"/>
  <c r="Q15" i="23"/>
  <c r="R15" i="23"/>
  <c r="T15" i="23"/>
  <c r="U15" i="23"/>
  <c r="A16" i="23"/>
  <c r="B16" i="23"/>
  <c r="C16" i="23"/>
  <c r="D16" i="23"/>
  <c r="E16" i="23"/>
  <c r="H16" i="23"/>
  <c r="I16" i="23"/>
  <c r="J16" i="23"/>
  <c r="M16" i="23"/>
  <c r="N16" i="23"/>
  <c r="O16" i="23"/>
  <c r="Q16" i="23"/>
  <c r="R16" i="23"/>
  <c r="T16" i="23"/>
  <c r="U16" i="23"/>
  <c r="A17" i="23"/>
  <c r="B17" i="23"/>
  <c r="C17" i="23"/>
  <c r="D17" i="23"/>
  <c r="E17" i="23"/>
  <c r="H17" i="23"/>
  <c r="I17" i="23"/>
  <c r="J17" i="23"/>
  <c r="M17" i="23"/>
  <c r="N17" i="23"/>
  <c r="O17" i="23"/>
  <c r="Q17" i="23"/>
  <c r="R17" i="23"/>
  <c r="T17" i="23"/>
  <c r="U17" i="23"/>
  <c r="A18" i="23"/>
  <c r="B18" i="23"/>
  <c r="C18" i="23"/>
  <c r="D18" i="23"/>
  <c r="E18" i="23"/>
  <c r="H18" i="23"/>
  <c r="I18" i="23"/>
  <c r="J18" i="23"/>
  <c r="M18" i="23"/>
  <c r="N18" i="23"/>
  <c r="O18" i="23"/>
  <c r="Q18" i="23"/>
  <c r="R18" i="23"/>
  <c r="T18" i="23"/>
  <c r="U18" i="23"/>
  <c r="A19" i="23"/>
  <c r="B19" i="23"/>
  <c r="C19" i="23"/>
  <c r="D19" i="23"/>
  <c r="E19" i="23"/>
  <c r="H19" i="23"/>
  <c r="I19" i="23"/>
  <c r="J19" i="23"/>
  <c r="M19" i="23"/>
  <c r="N19" i="23"/>
  <c r="O19" i="23"/>
  <c r="Q19" i="23"/>
  <c r="R19" i="23"/>
  <c r="T19" i="23"/>
  <c r="U19" i="23"/>
  <c r="A20" i="23"/>
  <c r="B20" i="23"/>
  <c r="C20" i="23"/>
  <c r="D20" i="23"/>
  <c r="E20" i="23"/>
  <c r="H20" i="23"/>
  <c r="I20" i="23"/>
  <c r="J20" i="23"/>
  <c r="M20" i="23"/>
  <c r="N20" i="23"/>
  <c r="O20" i="23"/>
  <c r="Q20" i="23"/>
  <c r="R20" i="23"/>
  <c r="T20" i="23"/>
  <c r="U20" i="23"/>
  <c r="A21" i="23"/>
  <c r="B21" i="23"/>
  <c r="C21" i="23"/>
  <c r="D21" i="23"/>
  <c r="E21" i="23"/>
  <c r="H21" i="23"/>
  <c r="I21" i="23"/>
  <c r="J21" i="23"/>
  <c r="M21" i="23"/>
  <c r="N21" i="23"/>
  <c r="O21" i="23"/>
  <c r="Q21" i="23"/>
  <c r="R21" i="23"/>
  <c r="T21" i="23"/>
  <c r="U21" i="23"/>
  <c r="A22" i="23"/>
  <c r="B22" i="23"/>
  <c r="C22" i="23"/>
  <c r="D22" i="23"/>
  <c r="E22" i="23"/>
  <c r="H22" i="23"/>
  <c r="I22" i="23"/>
  <c r="J22" i="23"/>
  <c r="M22" i="23"/>
  <c r="N22" i="23"/>
  <c r="O22" i="23"/>
  <c r="Q22" i="23"/>
  <c r="R22" i="23"/>
  <c r="T22" i="23"/>
  <c r="U22" i="23"/>
  <c r="A23" i="23"/>
  <c r="B23" i="23"/>
  <c r="C23" i="23"/>
  <c r="D23" i="23"/>
  <c r="E23" i="23"/>
  <c r="H23" i="23"/>
  <c r="I23" i="23"/>
  <c r="J23" i="23"/>
  <c r="M23" i="23"/>
  <c r="N23" i="23"/>
  <c r="O23" i="23"/>
  <c r="Q23" i="23"/>
  <c r="R23" i="23"/>
  <c r="T23" i="23"/>
  <c r="U23" i="23"/>
  <c r="A24" i="23"/>
  <c r="B24" i="23"/>
  <c r="C24" i="23"/>
  <c r="D24" i="23"/>
  <c r="E24" i="23"/>
  <c r="H24" i="23"/>
  <c r="I24" i="23"/>
  <c r="J24" i="23"/>
  <c r="M24" i="23"/>
  <c r="N24" i="23"/>
  <c r="O24" i="23"/>
  <c r="Q24" i="23"/>
  <c r="R24" i="23"/>
  <c r="T24" i="23"/>
  <c r="U24" i="23"/>
  <c r="A25" i="23"/>
  <c r="B25" i="23"/>
  <c r="C25" i="23"/>
  <c r="D25" i="23"/>
  <c r="E25" i="23"/>
  <c r="H25" i="23"/>
  <c r="I25" i="23"/>
  <c r="J25" i="23"/>
  <c r="M25" i="23"/>
  <c r="N25" i="23"/>
  <c r="O25" i="23"/>
  <c r="Q25" i="23"/>
  <c r="R25" i="23"/>
  <c r="T25" i="23"/>
  <c r="U25" i="23"/>
  <c r="A26" i="23"/>
  <c r="B26" i="23"/>
  <c r="C26" i="23"/>
  <c r="D26" i="23"/>
  <c r="E26" i="23"/>
  <c r="H26" i="23"/>
  <c r="I26" i="23"/>
  <c r="J26" i="23"/>
  <c r="M26" i="23"/>
  <c r="N26" i="23"/>
  <c r="O26" i="23"/>
  <c r="Q26" i="23"/>
  <c r="R26" i="23"/>
  <c r="T26" i="23"/>
  <c r="U26" i="23"/>
  <c r="A27" i="23"/>
  <c r="B27" i="23"/>
  <c r="C27" i="23"/>
  <c r="D27" i="23"/>
  <c r="E27" i="23"/>
  <c r="H27" i="23"/>
  <c r="I27" i="23"/>
  <c r="J27" i="23"/>
  <c r="M27" i="23"/>
  <c r="N27" i="23"/>
  <c r="O27" i="23"/>
  <c r="Q27" i="23"/>
  <c r="R27" i="23"/>
  <c r="T27" i="23"/>
  <c r="U27" i="23"/>
  <c r="A28" i="23"/>
  <c r="B28" i="23"/>
  <c r="C28" i="23"/>
  <c r="D28" i="23"/>
  <c r="E28" i="23"/>
  <c r="H28" i="23"/>
  <c r="I28" i="23"/>
  <c r="J28" i="23"/>
  <c r="M28" i="23"/>
  <c r="N28" i="23"/>
  <c r="O28" i="23"/>
  <c r="Q28" i="23"/>
  <c r="R28" i="23"/>
  <c r="T28" i="23"/>
  <c r="U28" i="23"/>
  <c r="A29" i="23"/>
  <c r="B29" i="23"/>
  <c r="C29" i="23"/>
  <c r="D29" i="23"/>
  <c r="E29" i="23"/>
  <c r="G29" i="23"/>
  <c r="H29" i="23"/>
  <c r="I29" i="23"/>
  <c r="J29" i="23"/>
  <c r="L29" i="23"/>
  <c r="M29" i="23"/>
  <c r="N29" i="23"/>
  <c r="O29" i="23"/>
  <c r="Q29" i="23"/>
  <c r="R29" i="23"/>
  <c r="T29" i="23"/>
  <c r="U29" i="23"/>
  <c r="A30" i="23"/>
  <c r="B30" i="23"/>
  <c r="C30" i="23"/>
  <c r="D30" i="23"/>
  <c r="E30" i="23"/>
  <c r="H30" i="23"/>
  <c r="I30" i="23"/>
  <c r="J30" i="23"/>
  <c r="M30" i="23"/>
  <c r="N30" i="23"/>
  <c r="O30" i="23"/>
  <c r="Q30" i="23"/>
  <c r="R30" i="23"/>
  <c r="T30" i="23"/>
  <c r="U30" i="23"/>
  <c r="A31" i="23"/>
  <c r="B31" i="23"/>
  <c r="C31" i="23"/>
  <c r="D31" i="23"/>
  <c r="E31" i="23"/>
  <c r="H31" i="23"/>
  <c r="I31" i="23"/>
  <c r="J31" i="23"/>
  <c r="M31" i="23"/>
  <c r="N31" i="23"/>
  <c r="O31" i="23"/>
  <c r="Q31" i="23"/>
  <c r="R31" i="23"/>
  <c r="T31" i="23"/>
  <c r="U31" i="23"/>
  <c r="A32" i="23"/>
  <c r="B32" i="23"/>
  <c r="C32" i="23"/>
  <c r="D32" i="23"/>
  <c r="E32" i="23"/>
  <c r="G32" i="23"/>
  <c r="H32" i="23"/>
  <c r="I32" i="23"/>
  <c r="J32" i="23"/>
  <c r="L32" i="23"/>
  <c r="M32" i="23"/>
  <c r="N32" i="23"/>
  <c r="O32" i="23"/>
  <c r="Q32" i="23"/>
  <c r="R32" i="23"/>
  <c r="T32" i="23"/>
  <c r="U32" i="23"/>
  <c r="A33" i="23"/>
  <c r="B33" i="23"/>
  <c r="C33" i="23"/>
  <c r="D33" i="23"/>
  <c r="E33" i="23"/>
  <c r="H33" i="23"/>
  <c r="I33" i="23"/>
  <c r="J33" i="23"/>
  <c r="M33" i="23"/>
  <c r="N33" i="23"/>
  <c r="O33" i="23"/>
  <c r="Q33" i="23"/>
  <c r="R33" i="23"/>
  <c r="T33" i="23"/>
  <c r="U33" i="23"/>
  <c r="A34" i="23"/>
  <c r="B34" i="23"/>
  <c r="C34" i="23"/>
  <c r="D34" i="23"/>
  <c r="E34" i="23"/>
  <c r="H34" i="23"/>
  <c r="I34" i="23"/>
  <c r="J34" i="23"/>
  <c r="M34" i="23"/>
  <c r="N34" i="23"/>
  <c r="O34" i="23"/>
  <c r="Q34" i="23"/>
  <c r="R34" i="23"/>
  <c r="T34" i="23"/>
  <c r="U34" i="23"/>
  <c r="A35" i="23"/>
  <c r="B35" i="23"/>
  <c r="C35" i="23"/>
  <c r="D35" i="23"/>
  <c r="E35" i="23"/>
  <c r="G35" i="23"/>
  <c r="H35" i="23"/>
  <c r="I35" i="23"/>
  <c r="J35" i="23"/>
  <c r="L35" i="23"/>
  <c r="M35" i="23"/>
  <c r="N35" i="23"/>
  <c r="O35" i="23"/>
  <c r="Q35" i="23"/>
  <c r="R35" i="23"/>
  <c r="T35" i="23"/>
  <c r="U35" i="23"/>
  <c r="A36" i="23"/>
  <c r="B36" i="23"/>
  <c r="C36" i="23"/>
  <c r="D36" i="23"/>
  <c r="E36" i="23"/>
  <c r="H36" i="23"/>
  <c r="I36" i="23"/>
  <c r="J36" i="23"/>
  <c r="M36" i="23"/>
  <c r="N36" i="23"/>
  <c r="O36" i="23"/>
  <c r="Q36" i="23"/>
  <c r="R36" i="23"/>
  <c r="T36" i="23"/>
  <c r="U36" i="23"/>
  <c r="A37" i="23"/>
  <c r="B37" i="23"/>
  <c r="C37" i="23"/>
  <c r="D37" i="23"/>
  <c r="E37" i="23"/>
  <c r="G37" i="23"/>
  <c r="H37" i="23"/>
  <c r="I37" i="23"/>
  <c r="J37" i="23"/>
  <c r="L37" i="23"/>
  <c r="M37" i="23"/>
  <c r="N37" i="23"/>
  <c r="O37" i="23"/>
  <c r="Q37" i="23"/>
  <c r="R37" i="23"/>
  <c r="T37" i="23"/>
  <c r="U37" i="23"/>
  <c r="A38" i="23"/>
  <c r="B38" i="23"/>
  <c r="C38" i="23"/>
  <c r="D38" i="23"/>
  <c r="E38" i="23"/>
  <c r="H38" i="23"/>
  <c r="I38" i="23"/>
  <c r="J38" i="23"/>
  <c r="M38" i="23"/>
  <c r="N38" i="23"/>
  <c r="O38" i="23"/>
  <c r="Q38" i="23"/>
  <c r="R38" i="23"/>
  <c r="T38" i="23"/>
  <c r="U38" i="23"/>
  <c r="A39" i="23"/>
  <c r="B39" i="23"/>
  <c r="C39" i="23"/>
  <c r="D39" i="23"/>
  <c r="E39" i="23"/>
  <c r="H39" i="23"/>
  <c r="I39" i="23"/>
  <c r="J39" i="23"/>
  <c r="M39" i="23"/>
  <c r="N39" i="23"/>
  <c r="O39" i="23"/>
  <c r="Q39" i="23"/>
  <c r="R39" i="23"/>
  <c r="T39" i="23"/>
  <c r="U39" i="23"/>
  <c r="A40" i="23"/>
  <c r="B40" i="23"/>
  <c r="C40" i="23"/>
  <c r="D40" i="23"/>
  <c r="E40" i="23"/>
  <c r="H40" i="23"/>
  <c r="I40" i="23"/>
  <c r="J40" i="23"/>
  <c r="M40" i="23"/>
  <c r="N40" i="23"/>
  <c r="O40" i="23"/>
  <c r="Q40" i="23"/>
  <c r="R40" i="23"/>
  <c r="T40" i="23"/>
  <c r="U40" i="23"/>
  <c r="A41" i="23"/>
  <c r="B41" i="23"/>
  <c r="C41" i="23"/>
  <c r="D41" i="23"/>
  <c r="E41" i="23"/>
  <c r="H41" i="23"/>
  <c r="I41" i="23"/>
  <c r="J41" i="23"/>
  <c r="M41" i="23"/>
  <c r="N41" i="23"/>
  <c r="O41" i="23"/>
  <c r="Q41" i="23"/>
  <c r="R41" i="23"/>
  <c r="T41" i="23"/>
  <c r="U41" i="23"/>
  <c r="A42" i="23"/>
  <c r="B42" i="23"/>
  <c r="C42" i="23"/>
  <c r="D42" i="23"/>
  <c r="E42" i="23"/>
  <c r="H42" i="23"/>
  <c r="I42" i="23"/>
  <c r="J42" i="23"/>
  <c r="M42" i="23"/>
  <c r="N42" i="23"/>
  <c r="O42" i="23"/>
  <c r="Q42" i="23"/>
  <c r="R42" i="23"/>
  <c r="T42" i="23"/>
  <c r="U42" i="23"/>
  <c r="A43" i="23"/>
  <c r="B43" i="23"/>
  <c r="C43" i="23"/>
  <c r="D43" i="23"/>
  <c r="E43" i="23"/>
  <c r="H43" i="23"/>
  <c r="I43" i="23"/>
  <c r="J43" i="23"/>
  <c r="M43" i="23"/>
  <c r="N43" i="23"/>
  <c r="O43" i="23"/>
  <c r="Q43" i="23"/>
  <c r="R43" i="23"/>
  <c r="T43" i="23"/>
  <c r="U43" i="23"/>
  <c r="A44" i="23"/>
  <c r="B44" i="23"/>
  <c r="C44" i="23"/>
  <c r="D44" i="23"/>
  <c r="E44" i="23"/>
  <c r="H44" i="23"/>
  <c r="I44" i="23"/>
  <c r="J44" i="23"/>
  <c r="M44" i="23"/>
  <c r="N44" i="23"/>
  <c r="O44" i="23"/>
  <c r="Q44" i="23"/>
  <c r="R44" i="23"/>
  <c r="T44" i="23"/>
  <c r="U44" i="23"/>
  <c r="A45" i="23"/>
  <c r="B45" i="23"/>
  <c r="C45" i="23"/>
  <c r="D45" i="23"/>
  <c r="E45" i="23"/>
  <c r="H45" i="23"/>
  <c r="I45" i="23"/>
  <c r="J45" i="23"/>
  <c r="M45" i="23"/>
  <c r="N45" i="23"/>
  <c r="O45" i="23"/>
  <c r="Q45" i="23"/>
  <c r="R45" i="23"/>
  <c r="T45" i="23"/>
  <c r="U45" i="23"/>
  <c r="A46" i="23"/>
  <c r="B46" i="23"/>
  <c r="C46" i="23"/>
  <c r="D46" i="23"/>
  <c r="E46" i="23"/>
  <c r="H46" i="23"/>
  <c r="I46" i="23"/>
  <c r="J46" i="23"/>
  <c r="M46" i="23"/>
  <c r="N46" i="23"/>
  <c r="O46" i="23"/>
  <c r="Q46" i="23"/>
  <c r="R46" i="23"/>
  <c r="T46" i="23"/>
  <c r="U46" i="23"/>
  <c r="A47" i="23"/>
  <c r="B47" i="23"/>
  <c r="C47" i="23"/>
  <c r="D47" i="23"/>
  <c r="E47" i="23"/>
  <c r="H47" i="23"/>
  <c r="I47" i="23"/>
  <c r="J47" i="23"/>
  <c r="M47" i="23"/>
  <c r="N47" i="23"/>
  <c r="O47" i="23"/>
  <c r="Q47" i="23"/>
  <c r="R47" i="23"/>
  <c r="T47" i="23"/>
  <c r="U47" i="23"/>
  <c r="A48" i="23"/>
  <c r="B48" i="23"/>
  <c r="C48" i="23"/>
  <c r="D48" i="23"/>
  <c r="E48" i="23"/>
  <c r="G48" i="23"/>
  <c r="H48" i="23"/>
  <c r="I48" i="23"/>
  <c r="J48" i="23"/>
  <c r="L48" i="23"/>
  <c r="M48" i="23"/>
  <c r="N48" i="23"/>
  <c r="O48" i="23"/>
  <c r="Q48" i="23"/>
  <c r="R48" i="23"/>
  <c r="T48" i="23"/>
  <c r="U48" i="23"/>
  <c r="A49" i="23"/>
  <c r="B49" i="23"/>
  <c r="C49" i="23"/>
  <c r="D49" i="23"/>
  <c r="E49" i="23"/>
  <c r="H49" i="23"/>
  <c r="I49" i="23"/>
  <c r="J49" i="23"/>
  <c r="M49" i="23"/>
  <c r="N49" i="23"/>
  <c r="O49" i="23"/>
  <c r="Q49" i="23"/>
  <c r="R49" i="23"/>
  <c r="T49" i="23"/>
  <c r="U49" i="23"/>
  <c r="A50" i="23"/>
  <c r="B50" i="23"/>
  <c r="C50" i="23"/>
  <c r="D50" i="23"/>
  <c r="E50" i="23"/>
  <c r="G50" i="23"/>
  <c r="H50" i="23"/>
  <c r="I50" i="23"/>
  <c r="J50" i="23"/>
  <c r="L50" i="23"/>
  <c r="M50" i="23"/>
  <c r="N50" i="23"/>
  <c r="O50" i="23"/>
  <c r="Q50" i="23"/>
  <c r="R50" i="23"/>
  <c r="T50" i="23"/>
  <c r="U50" i="23"/>
  <c r="A51" i="23"/>
  <c r="B51" i="23"/>
  <c r="C51" i="23"/>
  <c r="D51" i="23"/>
  <c r="E51" i="23"/>
  <c r="G51" i="23"/>
  <c r="H51" i="23"/>
  <c r="I51" i="23"/>
  <c r="J51" i="23"/>
  <c r="L51" i="23"/>
  <c r="M51" i="23"/>
  <c r="N51" i="23"/>
  <c r="O51" i="23"/>
  <c r="Q51" i="23"/>
  <c r="R51" i="23"/>
  <c r="T51" i="23"/>
  <c r="U51" i="23"/>
  <c r="A52" i="23"/>
  <c r="B52" i="23"/>
  <c r="C52" i="23"/>
  <c r="D52" i="23"/>
  <c r="E52" i="23"/>
  <c r="H52" i="23"/>
  <c r="I52" i="23"/>
  <c r="J52" i="23"/>
  <c r="M52" i="23"/>
  <c r="N52" i="23"/>
  <c r="O52" i="23"/>
  <c r="Q52" i="23"/>
  <c r="R52" i="23"/>
  <c r="T52" i="23"/>
  <c r="U52" i="23"/>
  <c r="A53" i="23"/>
  <c r="B53" i="23"/>
  <c r="C53" i="23"/>
  <c r="D53" i="23"/>
  <c r="E53" i="23"/>
  <c r="H53" i="23"/>
  <c r="I53" i="23"/>
  <c r="J53" i="23"/>
  <c r="M53" i="23"/>
  <c r="N53" i="23"/>
  <c r="O53" i="23"/>
  <c r="Q53" i="23"/>
  <c r="R53" i="23"/>
  <c r="T53" i="23"/>
  <c r="U53" i="23"/>
  <c r="B54" i="23"/>
  <c r="E54" i="23"/>
  <c r="G54" i="23"/>
  <c r="H54" i="23"/>
  <c r="I54" i="23"/>
  <c r="L54" i="23"/>
  <c r="M54" i="23"/>
  <c r="N54" i="23"/>
  <c r="Q54" i="23"/>
  <c r="R54" i="23"/>
  <c r="T54" i="23"/>
  <c r="U54" i="23"/>
  <c r="A55" i="23"/>
  <c r="B55" i="23"/>
  <c r="C55" i="23"/>
  <c r="D55" i="23"/>
  <c r="E55" i="23"/>
  <c r="H55" i="23"/>
  <c r="M55" i="23"/>
  <c r="Q55" i="23"/>
  <c r="A56" i="23"/>
  <c r="B56" i="23"/>
  <c r="D56" i="23"/>
  <c r="E56" i="23"/>
  <c r="G56" i="23"/>
  <c r="H56" i="23"/>
  <c r="I56" i="23"/>
  <c r="L56" i="23"/>
  <c r="M56" i="23"/>
  <c r="N56" i="23"/>
  <c r="Q56" i="23"/>
  <c r="R56" i="23"/>
  <c r="T56" i="23"/>
  <c r="U56" i="23"/>
  <c r="B57" i="23"/>
  <c r="E57" i="23"/>
  <c r="G57" i="23"/>
  <c r="H57" i="23"/>
  <c r="I57" i="23"/>
  <c r="L57" i="23"/>
  <c r="M57" i="23"/>
  <c r="N57" i="23"/>
  <c r="Q57" i="23"/>
  <c r="R57" i="23"/>
  <c r="T57" i="23"/>
  <c r="U57" i="23"/>
  <c r="A61" i="23"/>
  <c r="B61" i="23"/>
  <c r="C61" i="23"/>
  <c r="D61" i="23"/>
  <c r="E61" i="23"/>
  <c r="G61" i="23"/>
  <c r="H61" i="23"/>
  <c r="I61" i="23"/>
  <c r="J61" i="23"/>
  <c r="L61" i="23"/>
  <c r="M61" i="23"/>
  <c r="N61" i="23"/>
  <c r="O61" i="23"/>
  <c r="Q61" i="23"/>
  <c r="R61" i="23"/>
  <c r="T61" i="23"/>
  <c r="U61" i="23"/>
  <c r="A62" i="23"/>
  <c r="B62" i="23"/>
  <c r="C62" i="23"/>
  <c r="D62" i="23"/>
  <c r="E62" i="23"/>
  <c r="H62" i="23"/>
  <c r="I62" i="23"/>
  <c r="J62" i="23"/>
  <c r="L62" i="23"/>
  <c r="M62" i="23"/>
  <c r="N62" i="23"/>
  <c r="O62" i="23"/>
  <c r="Q62" i="23"/>
  <c r="R62" i="23"/>
  <c r="T62" i="23"/>
  <c r="U62" i="23"/>
  <c r="A63" i="23"/>
  <c r="B63" i="23"/>
  <c r="C63" i="23"/>
  <c r="D63" i="23"/>
  <c r="E63" i="23"/>
  <c r="H63" i="23"/>
  <c r="I63" i="23"/>
  <c r="J63" i="23"/>
  <c r="L63" i="23"/>
  <c r="M63" i="23"/>
  <c r="N63" i="23"/>
  <c r="O63" i="23"/>
  <c r="Q63" i="23"/>
  <c r="R63" i="23"/>
  <c r="T63" i="23"/>
  <c r="U63" i="23"/>
  <c r="A64" i="23"/>
  <c r="B64" i="23"/>
  <c r="C64" i="23"/>
  <c r="D64" i="23"/>
  <c r="E64" i="23"/>
  <c r="G64" i="23"/>
  <c r="H64" i="23"/>
  <c r="I64" i="23"/>
  <c r="J64" i="23"/>
  <c r="L64" i="23"/>
  <c r="M64" i="23"/>
  <c r="N64" i="23"/>
  <c r="O64" i="23"/>
  <c r="Q64" i="23"/>
  <c r="R64" i="23"/>
  <c r="T64" i="23"/>
  <c r="U64" i="23"/>
  <c r="A65" i="23"/>
  <c r="B65" i="23"/>
  <c r="C65" i="23"/>
  <c r="D65" i="23"/>
  <c r="E65" i="23"/>
  <c r="H65" i="23"/>
  <c r="I65" i="23"/>
  <c r="J65" i="23"/>
  <c r="L65" i="23"/>
  <c r="M65" i="23"/>
  <c r="N65" i="23"/>
  <c r="O65" i="23"/>
  <c r="Q65" i="23"/>
  <c r="R65" i="23"/>
  <c r="T65" i="23"/>
  <c r="U65" i="23"/>
  <c r="A66" i="23"/>
  <c r="B66" i="23"/>
  <c r="C66" i="23"/>
  <c r="D66" i="23"/>
  <c r="E66" i="23"/>
  <c r="H66" i="23"/>
  <c r="I66" i="23"/>
  <c r="J66" i="23"/>
  <c r="L66" i="23"/>
  <c r="M66" i="23"/>
  <c r="N66" i="23"/>
  <c r="O66" i="23"/>
  <c r="Q66" i="23"/>
  <c r="R66" i="23"/>
  <c r="T66" i="23"/>
  <c r="U66" i="23"/>
  <c r="A67" i="23"/>
  <c r="B67" i="23"/>
  <c r="C67" i="23"/>
  <c r="D67" i="23"/>
  <c r="E67" i="23"/>
  <c r="H67" i="23"/>
  <c r="I67" i="23"/>
  <c r="J67" i="23"/>
  <c r="L67" i="23"/>
  <c r="M67" i="23"/>
  <c r="N67" i="23"/>
  <c r="O67" i="23"/>
  <c r="Q67" i="23"/>
  <c r="R67" i="23"/>
  <c r="T67" i="23"/>
  <c r="U67" i="23"/>
  <c r="A68" i="23"/>
  <c r="B68" i="23"/>
  <c r="C68" i="23"/>
  <c r="D68" i="23"/>
  <c r="E68" i="23"/>
  <c r="H68" i="23"/>
  <c r="I68" i="23"/>
  <c r="J68" i="23"/>
  <c r="L68" i="23"/>
  <c r="M68" i="23"/>
  <c r="N68" i="23"/>
  <c r="O68" i="23"/>
  <c r="Q68" i="23"/>
  <c r="R68" i="23"/>
  <c r="T68" i="23"/>
  <c r="U68" i="23"/>
  <c r="A69" i="23"/>
  <c r="B69" i="23"/>
  <c r="C69" i="23"/>
  <c r="D69" i="23"/>
  <c r="E69" i="23"/>
  <c r="H69" i="23"/>
  <c r="I69" i="23"/>
  <c r="J69" i="23"/>
  <c r="L69" i="23"/>
  <c r="M69" i="23"/>
  <c r="N69" i="23"/>
  <c r="O69" i="23"/>
  <c r="Q69" i="23"/>
  <c r="R69" i="23"/>
  <c r="T69" i="23"/>
  <c r="U69" i="23"/>
  <c r="A70" i="23"/>
  <c r="B70" i="23"/>
  <c r="C70" i="23"/>
  <c r="D70" i="23"/>
  <c r="E70" i="23"/>
  <c r="H70" i="23"/>
  <c r="I70" i="23"/>
  <c r="J70" i="23"/>
  <c r="L70" i="23"/>
  <c r="M70" i="23"/>
  <c r="N70" i="23"/>
  <c r="O70" i="23"/>
  <c r="Q70" i="23"/>
  <c r="R70" i="23"/>
  <c r="T70" i="23"/>
  <c r="U70" i="23"/>
  <c r="A71" i="23"/>
  <c r="B71" i="23"/>
  <c r="C71" i="23"/>
  <c r="D71" i="23"/>
  <c r="E71" i="23"/>
  <c r="H71" i="23"/>
  <c r="I71" i="23"/>
  <c r="J71" i="23"/>
  <c r="L71" i="23"/>
  <c r="M71" i="23"/>
  <c r="N71" i="23"/>
  <c r="O71" i="23"/>
  <c r="Q71" i="23"/>
  <c r="R71" i="23"/>
  <c r="T71" i="23"/>
  <c r="U71" i="23"/>
  <c r="A72" i="23"/>
  <c r="B72" i="23"/>
  <c r="C72" i="23"/>
  <c r="D72" i="23"/>
  <c r="E72" i="23"/>
  <c r="H72" i="23"/>
  <c r="I72" i="23"/>
  <c r="J72" i="23"/>
  <c r="L72" i="23"/>
  <c r="M72" i="23"/>
  <c r="N72" i="23"/>
  <c r="O72" i="23"/>
  <c r="Q72" i="23"/>
  <c r="R72" i="23"/>
  <c r="T72" i="23"/>
  <c r="U72" i="23"/>
  <c r="B73" i="23"/>
  <c r="E73" i="23"/>
  <c r="G73" i="23"/>
  <c r="H73" i="23"/>
  <c r="I73" i="23"/>
  <c r="L73" i="23"/>
  <c r="M73" i="23"/>
  <c r="N73" i="23"/>
  <c r="Q73" i="23"/>
  <c r="R73" i="23"/>
  <c r="T73" i="23"/>
  <c r="U73" i="23"/>
  <c r="A74" i="23"/>
  <c r="B74" i="23"/>
  <c r="C74" i="23"/>
  <c r="D74" i="23"/>
  <c r="E74" i="23"/>
  <c r="H74" i="23"/>
  <c r="M74" i="23"/>
  <c r="Q74" i="23"/>
  <c r="A75" i="23"/>
  <c r="B75" i="23"/>
  <c r="E75" i="23"/>
  <c r="G75" i="23"/>
  <c r="H75" i="23"/>
  <c r="I75" i="23"/>
  <c r="L75" i="23"/>
  <c r="M75" i="23"/>
  <c r="N75" i="23"/>
  <c r="Q75" i="23"/>
  <c r="R75" i="23"/>
  <c r="T75" i="23"/>
  <c r="U75" i="23"/>
  <c r="B76" i="23"/>
  <c r="E76" i="23"/>
  <c r="G76" i="23"/>
  <c r="H76" i="23"/>
  <c r="I76" i="23"/>
  <c r="L76" i="23"/>
  <c r="M76" i="23"/>
  <c r="N76" i="23"/>
  <c r="Q76" i="23"/>
  <c r="R76" i="23"/>
  <c r="T76" i="23"/>
  <c r="U76" i="23"/>
  <c r="A2" i="7"/>
  <c r="H6" i="7"/>
  <c r="H8" i="7"/>
  <c r="J8" i="7"/>
  <c r="K8" i="7"/>
  <c r="L8" i="7"/>
  <c r="P8" i="7"/>
  <c r="Q8" i="7"/>
  <c r="E9" i="7"/>
  <c r="H9" i="7"/>
  <c r="J9" i="7"/>
  <c r="P9" i="7"/>
  <c r="Q9" i="7"/>
  <c r="E10" i="7"/>
  <c r="H10" i="7"/>
  <c r="J10" i="7"/>
  <c r="K10" i="7"/>
  <c r="P10" i="7"/>
  <c r="Q10" i="7"/>
  <c r="E11" i="7"/>
  <c r="H11" i="7"/>
  <c r="J11" i="7"/>
  <c r="K11" i="7"/>
  <c r="L11" i="7"/>
  <c r="P11" i="7"/>
  <c r="Q11" i="7"/>
  <c r="E12" i="7"/>
  <c r="H12" i="7"/>
  <c r="J12" i="7"/>
  <c r="K12" i="7"/>
  <c r="P12" i="7"/>
  <c r="Q12" i="7"/>
  <c r="E13" i="7"/>
  <c r="H13" i="7"/>
  <c r="J13" i="7"/>
  <c r="P13" i="7"/>
  <c r="Q13" i="7"/>
  <c r="E14" i="7"/>
  <c r="H14" i="7"/>
  <c r="J14" i="7"/>
  <c r="K14" i="7"/>
  <c r="P14" i="7"/>
  <c r="Q14" i="7"/>
  <c r="E15" i="7"/>
  <c r="H15" i="7"/>
  <c r="J15" i="7"/>
  <c r="K15" i="7"/>
  <c r="P15" i="7"/>
  <c r="Q15" i="7"/>
  <c r="E16" i="7"/>
  <c r="H16" i="7"/>
  <c r="J16" i="7"/>
  <c r="K16" i="7"/>
  <c r="P16" i="7"/>
  <c r="Q16" i="7"/>
  <c r="E17" i="7"/>
  <c r="H17" i="7"/>
  <c r="J17" i="7"/>
  <c r="K17" i="7"/>
  <c r="P17" i="7"/>
  <c r="Q17" i="7"/>
  <c r="E18" i="7"/>
  <c r="H18" i="7"/>
  <c r="J18" i="7"/>
  <c r="K18" i="7"/>
  <c r="O18" i="7"/>
  <c r="P18" i="7"/>
  <c r="Q18" i="7"/>
  <c r="S18" i="7"/>
  <c r="T18" i="7"/>
  <c r="E20" i="7"/>
  <c r="H20" i="7"/>
  <c r="J20" i="7"/>
  <c r="K20" i="7"/>
  <c r="L20" i="7"/>
  <c r="P20" i="7"/>
  <c r="Q20" i="7"/>
  <c r="E21" i="7"/>
  <c r="H21" i="7"/>
  <c r="J21" i="7"/>
  <c r="K21" i="7"/>
  <c r="L21" i="7"/>
  <c r="P21" i="7"/>
  <c r="Q21" i="7"/>
  <c r="D22" i="7"/>
  <c r="E22" i="7"/>
  <c r="H22" i="7"/>
  <c r="J22" i="7"/>
  <c r="K22" i="7"/>
  <c r="L22" i="7"/>
  <c r="P22" i="7"/>
  <c r="Q22" i="7"/>
  <c r="E23" i="7"/>
  <c r="H23" i="7"/>
  <c r="J23" i="7"/>
  <c r="K23" i="7"/>
  <c r="L23" i="7"/>
  <c r="P23" i="7"/>
  <c r="Q23" i="7"/>
  <c r="E24" i="7"/>
  <c r="H24" i="7"/>
  <c r="J24" i="7"/>
  <c r="L24" i="7"/>
  <c r="P24" i="7"/>
  <c r="Q24" i="7"/>
  <c r="E25" i="7"/>
  <c r="H25" i="7"/>
  <c r="J25" i="7"/>
  <c r="K25" i="7"/>
  <c r="L25" i="7"/>
  <c r="P25" i="7"/>
  <c r="Q25" i="7"/>
  <c r="E26" i="7"/>
  <c r="H26" i="7"/>
  <c r="J26" i="7"/>
  <c r="L26" i="7"/>
  <c r="P26" i="7"/>
  <c r="Q26" i="7"/>
  <c r="E27" i="7"/>
  <c r="H27" i="7"/>
  <c r="J27" i="7"/>
  <c r="K27" i="7"/>
  <c r="L27" i="7"/>
  <c r="P27" i="7"/>
  <c r="Q27" i="7"/>
  <c r="E28" i="7"/>
  <c r="H28" i="7"/>
  <c r="J28" i="7"/>
  <c r="K28" i="7"/>
  <c r="L28" i="7"/>
  <c r="P28" i="7"/>
  <c r="Q28" i="7"/>
  <c r="E29" i="7"/>
  <c r="H29" i="7"/>
  <c r="J29" i="7"/>
  <c r="K29" i="7"/>
  <c r="L29" i="7"/>
  <c r="O29" i="7"/>
  <c r="P29" i="7"/>
  <c r="Q29" i="7"/>
  <c r="E30" i="7"/>
  <c r="H30" i="7"/>
  <c r="J30" i="7"/>
  <c r="K30" i="7"/>
  <c r="L30" i="7"/>
  <c r="O30" i="7"/>
  <c r="P30" i="7"/>
  <c r="Q30" i="7"/>
  <c r="S30" i="7"/>
  <c r="T30" i="7"/>
  <c r="H31" i="7"/>
  <c r="J31" i="7"/>
  <c r="K31" i="7"/>
  <c r="L31" i="7"/>
  <c r="P31" i="7"/>
  <c r="Q31" i="7"/>
  <c r="H32" i="7"/>
  <c r="J32" i="7"/>
  <c r="L32" i="7"/>
  <c r="P32" i="7"/>
  <c r="Q32" i="7"/>
  <c r="E33" i="7"/>
  <c r="H33" i="7"/>
  <c r="J33" i="7"/>
  <c r="K33" i="7"/>
  <c r="L33" i="7"/>
  <c r="P33" i="7"/>
  <c r="Q33" i="7"/>
  <c r="E34" i="7"/>
  <c r="H34" i="7"/>
  <c r="J34" i="7"/>
  <c r="K34" i="7"/>
  <c r="L34" i="7"/>
  <c r="P34" i="7"/>
  <c r="Q34" i="7"/>
  <c r="E35" i="7"/>
  <c r="H35" i="7"/>
  <c r="J35" i="7"/>
  <c r="P35" i="7"/>
  <c r="Q35" i="7"/>
  <c r="E36" i="7"/>
  <c r="H36" i="7"/>
  <c r="J36" i="7"/>
  <c r="P36" i="7"/>
  <c r="Q36" i="7"/>
  <c r="H37" i="7"/>
  <c r="J37" i="7"/>
  <c r="P37" i="7"/>
  <c r="Q37" i="7"/>
  <c r="H38" i="7"/>
  <c r="J38" i="7"/>
  <c r="P38" i="7"/>
  <c r="Q38" i="7"/>
  <c r="H39" i="7"/>
  <c r="J39" i="7"/>
  <c r="K39" i="7"/>
  <c r="P39" i="7"/>
  <c r="Q39" i="7"/>
  <c r="H40" i="7"/>
  <c r="J40" i="7"/>
  <c r="K40" i="7"/>
  <c r="L40" i="7"/>
  <c r="P40" i="7"/>
  <c r="Q40" i="7"/>
  <c r="E41" i="7"/>
  <c r="H41" i="7"/>
  <c r="J41" i="7"/>
  <c r="K41" i="7"/>
  <c r="L41" i="7"/>
  <c r="P41" i="7"/>
  <c r="Q41" i="7"/>
  <c r="E42" i="7"/>
  <c r="H42" i="7"/>
  <c r="J42" i="7"/>
  <c r="K42" i="7"/>
  <c r="O42" i="7"/>
  <c r="P42" i="7"/>
  <c r="Q42" i="7"/>
  <c r="S42" i="7"/>
  <c r="T42" i="7"/>
  <c r="J43" i="7"/>
  <c r="K43" i="7"/>
  <c r="J44" i="7"/>
  <c r="K44" i="7"/>
  <c r="J45" i="7"/>
  <c r="K45" i="7"/>
  <c r="J46" i="7"/>
  <c r="K46" i="7"/>
  <c r="J47" i="7"/>
  <c r="K47" i="7"/>
  <c r="E48" i="7"/>
  <c r="H48" i="7"/>
  <c r="J48" i="7"/>
  <c r="K48" i="7"/>
  <c r="O48" i="7"/>
  <c r="P48" i="7"/>
  <c r="Q48" i="7"/>
  <c r="S48" i="7"/>
  <c r="T48" i="7"/>
  <c r="J50" i="7"/>
  <c r="K50" i="7"/>
  <c r="J52" i="7"/>
  <c r="K52" i="7"/>
  <c r="H54" i="7"/>
  <c r="J54" i="7"/>
  <c r="K54" i="7"/>
  <c r="P54" i="7"/>
  <c r="Q54" i="7"/>
  <c r="H55" i="7"/>
  <c r="J55" i="7"/>
  <c r="K55" i="7"/>
  <c r="L55" i="7"/>
  <c r="O55" i="7"/>
  <c r="P55" i="7"/>
  <c r="Q55" i="7"/>
  <c r="S55" i="7"/>
  <c r="H56" i="7"/>
  <c r="J56" i="7"/>
  <c r="K56" i="7"/>
  <c r="P56" i="7"/>
  <c r="Q56" i="7"/>
  <c r="H57" i="7"/>
  <c r="J57" i="7"/>
  <c r="P57" i="7"/>
  <c r="Q57" i="7"/>
  <c r="J58" i="7"/>
  <c r="K58" i="7"/>
  <c r="J60" i="7"/>
  <c r="K60" i="7"/>
  <c r="E63" i="7"/>
  <c r="H63" i="7"/>
  <c r="J63" i="7"/>
  <c r="L63" i="7"/>
  <c r="P63" i="7"/>
  <c r="Q63" i="7"/>
  <c r="V63" i="7"/>
  <c r="W63" i="7"/>
  <c r="AA63" i="7"/>
  <c r="AC63" i="7"/>
  <c r="AD63" i="7"/>
  <c r="AE63" i="7"/>
  <c r="E64" i="7"/>
  <c r="H64" i="7"/>
  <c r="J64" i="7"/>
  <c r="L64" i="7"/>
  <c r="P64" i="7"/>
  <c r="Q64" i="7"/>
  <c r="V64" i="7"/>
  <c r="W64" i="7"/>
  <c r="AA64" i="7"/>
  <c r="AC64" i="7"/>
  <c r="AD64" i="7"/>
  <c r="AE64" i="7"/>
  <c r="E65" i="7"/>
  <c r="H65" i="7"/>
  <c r="J65" i="7"/>
  <c r="L65" i="7"/>
  <c r="P65" i="7"/>
  <c r="Q65" i="7"/>
  <c r="V65" i="7"/>
  <c r="W65" i="7"/>
  <c r="AA65" i="7"/>
  <c r="AC65" i="7"/>
  <c r="AD65" i="7"/>
  <c r="AE65" i="7"/>
  <c r="E66" i="7"/>
  <c r="H66" i="7"/>
  <c r="J66" i="7"/>
  <c r="K66" i="7"/>
  <c r="L66" i="7"/>
  <c r="P66" i="7"/>
  <c r="Q66" i="7"/>
  <c r="W66" i="7"/>
  <c r="AA66" i="7"/>
  <c r="AC66" i="7"/>
  <c r="AD66" i="7"/>
  <c r="AE66" i="7"/>
  <c r="E67" i="7"/>
  <c r="H67" i="7"/>
  <c r="J67" i="7"/>
  <c r="K67" i="7"/>
  <c r="L67" i="7"/>
  <c r="P67" i="7"/>
  <c r="Q67" i="7"/>
  <c r="W67" i="7"/>
  <c r="AA67" i="7"/>
  <c r="AC67" i="7"/>
  <c r="AD67" i="7"/>
  <c r="AE67" i="7"/>
  <c r="E68" i="7"/>
  <c r="H68" i="7"/>
  <c r="J68" i="7"/>
  <c r="K68" i="7"/>
  <c r="L68" i="7"/>
  <c r="P68" i="7"/>
  <c r="Q68" i="7"/>
  <c r="V68" i="7"/>
  <c r="W68" i="7"/>
  <c r="AA68" i="7"/>
  <c r="AB68" i="7"/>
  <c r="AC68" i="7"/>
  <c r="AD68" i="7"/>
  <c r="AE68" i="7"/>
  <c r="E69" i="7"/>
  <c r="H69" i="7"/>
  <c r="J69" i="7"/>
  <c r="K69" i="7"/>
  <c r="L69" i="7"/>
  <c r="P69" i="7"/>
  <c r="Q69" i="7"/>
  <c r="W69" i="7"/>
  <c r="AA69" i="7"/>
  <c r="AC69" i="7"/>
  <c r="AD69" i="7"/>
  <c r="AE69" i="7"/>
  <c r="A70" i="7"/>
  <c r="E70" i="7"/>
  <c r="H70" i="7"/>
  <c r="J70" i="7"/>
  <c r="K70" i="7"/>
  <c r="L70" i="7"/>
  <c r="P70" i="7"/>
  <c r="Q70" i="7"/>
  <c r="V70" i="7"/>
  <c r="W70" i="7"/>
  <c r="AA70" i="7"/>
  <c r="AC70" i="7"/>
  <c r="AD70" i="7"/>
  <c r="AE70" i="7"/>
  <c r="H71" i="7"/>
  <c r="J71" i="7"/>
  <c r="L71" i="7"/>
  <c r="P71" i="7"/>
  <c r="Q71" i="7"/>
  <c r="V71" i="7"/>
  <c r="W71" i="7"/>
  <c r="AA71" i="7"/>
  <c r="AC71" i="7"/>
  <c r="AD71" i="7"/>
  <c r="AE71" i="7"/>
  <c r="E72" i="7"/>
  <c r="H72" i="7"/>
  <c r="J72" i="7"/>
  <c r="K72" i="7"/>
  <c r="L72" i="7"/>
  <c r="P72" i="7"/>
  <c r="Q72" i="7"/>
  <c r="V72" i="7"/>
  <c r="W72" i="7"/>
  <c r="AA72" i="7"/>
  <c r="AB72" i="7"/>
  <c r="AC72" i="7"/>
  <c r="AD72" i="7"/>
  <c r="AE72" i="7"/>
  <c r="E73" i="7"/>
  <c r="H73" i="7"/>
  <c r="J73" i="7"/>
  <c r="K73" i="7"/>
  <c r="L73" i="7"/>
  <c r="P73" i="7"/>
  <c r="Q73" i="7"/>
  <c r="V73" i="7"/>
  <c r="W73" i="7"/>
  <c r="AA73" i="7"/>
  <c r="AB73" i="7"/>
  <c r="AC73" i="7"/>
  <c r="AD73" i="7"/>
  <c r="AE73" i="7"/>
  <c r="E74" i="7"/>
  <c r="H74" i="7"/>
  <c r="J74" i="7"/>
  <c r="K74" i="7"/>
  <c r="L74" i="7"/>
  <c r="P74" i="7"/>
  <c r="Q74" i="7"/>
  <c r="V74" i="7"/>
  <c r="W74" i="7"/>
  <c r="AA74" i="7"/>
  <c r="AB74" i="7"/>
  <c r="AC74" i="7"/>
  <c r="AD74" i="7"/>
  <c r="AE74" i="7"/>
  <c r="E75" i="7"/>
  <c r="H75" i="7"/>
  <c r="J75" i="7"/>
  <c r="L75" i="7"/>
  <c r="P75" i="7"/>
  <c r="Q75" i="7"/>
  <c r="V75" i="7"/>
  <c r="W75" i="7"/>
  <c r="AA75" i="7"/>
  <c r="AC75" i="7"/>
  <c r="AD75" i="7"/>
  <c r="AE75" i="7"/>
  <c r="E76" i="7"/>
  <c r="H76" i="7"/>
  <c r="J76" i="7"/>
  <c r="K76" i="7"/>
  <c r="L76" i="7"/>
  <c r="P76" i="7"/>
  <c r="Q76" i="7"/>
  <c r="W76" i="7"/>
  <c r="AA76" i="7"/>
  <c r="AC76" i="7"/>
  <c r="AD76" i="7"/>
  <c r="AE76" i="7"/>
  <c r="E77" i="7"/>
  <c r="H77" i="7"/>
  <c r="J77" i="7"/>
  <c r="K77" i="7"/>
  <c r="L77" i="7"/>
  <c r="P77" i="7"/>
  <c r="Q77" i="7"/>
  <c r="W77" i="7"/>
  <c r="AA77" i="7"/>
  <c r="AC77" i="7"/>
  <c r="AD77" i="7"/>
  <c r="AE77" i="7"/>
  <c r="E78" i="7"/>
  <c r="H78" i="7"/>
  <c r="J78" i="7"/>
  <c r="K78" i="7"/>
  <c r="L78" i="7"/>
  <c r="P78" i="7"/>
  <c r="Q78" i="7"/>
  <c r="W78" i="7"/>
  <c r="AA78" i="7"/>
  <c r="AC78" i="7"/>
  <c r="AD78" i="7"/>
  <c r="AE78" i="7"/>
  <c r="E79" i="7"/>
  <c r="H79" i="7"/>
  <c r="J79" i="7"/>
  <c r="K79" i="7"/>
  <c r="L79" i="7"/>
  <c r="P79" i="7"/>
  <c r="Q79" i="7"/>
  <c r="W79" i="7"/>
  <c r="AA79" i="7"/>
  <c r="AC79" i="7"/>
  <c r="AD79" i="7"/>
  <c r="AE79" i="7"/>
  <c r="E80" i="7"/>
  <c r="H80" i="7"/>
  <c r="J80" i="7"/>
  <c r="L80" i="7"/>
  <c r="P80" i="7"/>
  <c r="Q80" i="7"/>
  <c r="V80" i="7"/>
  <c r="W80" i="7"/>
  <c r="AA80" i="7"/>
  <c r="AC80" i="7"/>
  <c r="AD80" i="7"/>
  <c r="AE80" i="7"/>
  <c r="E81" i="7"/>
  <c r="H81" i="7"/>
  <c r="J81" i="7"/>
  <c r="L81" i="7"/>
  <c r="O81" i="7"/>
  <c r="P81" i="7"/>
  <c r="Q81" i="7"/>
  <c r="S81" i="7"/>
  <c r="T81" i="7"/>
  <c r="W81" i="7"/>
  <c r="Z81" i="7"/>
  <c r="AA81" i="7"/>
  <c r="AC81" i="7"/>
  <c r="AD81" i="7"/>
  <c r="AE81" i="7"/>
  <c r="H82" i="7"/>
  <c r="J82" i="7"/>
  <c r="K82" i="7"/>
  <c r="L82" i="7"/>
  <c r="P82" i="7"/>
  <c r="Q82" i="7"/>
  <c r="V82" i="7"/>
  <c r="W82" i="7"/>
  <c r="AA82" i="7"/>
  <c r="AC82" i="7"/>
  <c r="AD82" i="7"/>
  <c r="AE82" i="7"/>
  <c r="E83" i="7"/>
  <c r="H83" i="7"/>
  <c r="J83" i="7"/>
  <c r="K83" i="7"/>
  <c r="L83" i="7"/>
  <c r="P83" i="7"/>
  <c r="Q83" i="7"/>
  <c r="W83" i="7"/>
  <c r="AA83" i="7"/>
  <c r="AB83" i="7"/>
  <c r="AC83" i="7"/>
  <c r="AD83" i="7"/>
  <c r="AE83" i="7"/>
  <c r="E84" i="7"/>
  <c r="H84" i="7"/>
  <c r="J84" i="7"/>
  <c r="L84" i="7"/>
  <c r="O84" i="7"/>
  <c r="P84" i="7"/>
  <c r="Q84" i="7"/>
  <c r="S84" i="7"/>
  <c r="T84" i="7"/>
  <c r="W84" i="7"/>
  <c r="Z84" i="7"/>
  <c r="AA84" i="7"/>
  <c r="AC84" i="7"/>
  <c r="AD84" i="7"/>
  <c r="AE84" i="7"/>
  <c r="E85" i="7"/>
  <c r="H85" i="7"/>
  <c r="J85" i="7"/>
  <c r="K85" i="7"/>
  <c r="L85" i="7"/>
  <c r="P85" i="7"/>
  <c r="Q85" i="7"/>
  <c r="W85" i="7"/>
  <c r="AA85" i="7"/>
  <c r="AB85" i="7"/>
  <c r="AC85" i="7"/>
  <c r="AD85" i="7"/>
  <c r="AE85" i="7"/>
  <c r="E86" i="7"/>
  <c r="H86" i="7"/>
  <c r="J86" i="7"/>
  <c r="K86" i="7"/>
  <c r="L86" i="7"/>
  <c r="P86" i="7"/>
  <c r="Q86" i="7"/>
  <c r="W86" i="7"/>
  <c r="AA86" i="7"/>
  <c r="AB86" i="7"/>
  <c r="AC86" i="7"/>
  <c r="AD86" i="7"/>
  <c r="AE86" i="7"/>
  <c r="E87" i="7"/>
  <c r="H87" i="7"/>
  <c r="J87" i="7"/>
  <c r="K87" i="7"/>
  <c r="L87" i="7"/>
  <c r="O87" i="7"/>
  <c r="P87" i="7"/>
  <c r="Q87" i="7"/>
  <c r="S87" i="7"/>
  <c r="T87" i="7"/>
  <c r="W87" i="7"/>
  <c r="Z87" i="7"/>
  <c r="AA87" i="7"/>
  <c r="AB87" i="7"/>
  <c r="AC87" i="7"/>
  <c r="AD87" i="7"/>
  <c r="AE87" i="7"/>
  <c r="E88" i="7"/>
  <c r="H88" i="7"/>
  <c r="J88" i="7"/>
  <c r="K88" i="7"/>
  <c r="L88" i="7"/>
  <c r="P88" i="7"/>
  <c r="Q88" i="7"/>
  <c r="W88" i="7"/>
  <c r="AA88" i="7"/>
  <c r="AB88" i="7"/>
  <c r="AC88" i="7"/>
  <c r="AD88" i="7"/>
  <c r="AE88" i="7"/>
  <c r="E89" i="7"/>
  <c r="H89" i="7"/>
  <c r="J89" i="7"/>
  <c r="K89" i="7"/>
  <c r="L89" i="7"/>
  <c r="O89" i="7"/>
  <c r="P89" i="7"/>
  <c r="Q89" i="7"/>
  <c r="S89" i="7"/>
  <c r="T89" i="7"/>
  <c r="V89" i="7"/>
  <c r="W89" i="7"/>
  <c r="Z89" i="7"/>
  <c r="AA89" i="7"/>
  <c r="AB89" i="7"/>
  <c r="AC89" i="7"/>
  <c r="AD89" i="7"/>
  <c r="AE89" i="7"/>
  <c r="E90" i="7"/>
  <c r="H90" i="7"/>
  <c r="J90" i="7"/>
  <c r="K90" i="7"/>
  <c r="L90" i="7"/>
  <c r="P90" i="7"/>
  <c r="Q90" i="7"/>
  <c r="W90" i="7"/>
  <c r="AA90" i="7"/>
  <c r="AB90" i="7"/>
  <c r="AC90" i="7"/>
  <c r="AD90" i="7"/>
  <c r="AE90" i="7"/>
  <c r="E91" i="7"/>
  <c r="H91" i="7"/>
  <c r="J91" i="7"/>
  <c r="K91" i="7"/>
  <c r="L91" i="7"/>
  <c r="P91" i="7"/>
  <c r="Q91" i="7"/>
  <c r="W91" i="7"/>
  <c r="AA91" i="7"/>
  <c r="AC91" i="7"/>
  <c r="AD91" i="7"/>
  <c r="AE91" i="7"/>
  <c r="E92" i="7"/>
  <c r="H92" i="7"/>
  <c r="J92" i="7"/>
  <c r="L92" i="7"/>
  <c r="P92" i="7"/>
  <c r="Q92" i="7"/>
  <c r="W92" i="7"/>
  <c r="AA92" i="7"/>
  <c r="AC92" i="7"/>
  <c r="AD92" i="7"/>
  <c r="AE92" i="7"/>
  <c r="E93" i="7"/>
  <c r="H93" i="7"/>
  <c r="J93" i="7"/>
  <c r="L93" i="7"/>
  <c r="P93" i="7"/>
  <c r="Q93" i="7"/>
  <c r="V93" i="7"/>
  <c r="W93" i="7"/>
  <c r="AA93" i="7"/>
  <c r="AC93" i="7"/>
  <c r="AD93" i="7"/>
  <c r="AE93" i="7"/>
  <c r="E94" i="7"/>
  <c r="H94" i="7"/>
  <c r="J94" i="7"/>
  <c r="L94" i="7"/>
  <c r="P94" i="7"/>
  <c r="Q94" i="7"/>
  <c r="V94" i="7"/>
  <c r="W94" i="7"/>
  <c r="AA94" i="7"/>
  <c r="AC94" i="7"/>
  <c r="AD94" i="7"/>
  <c r="AE94" i="7"/>
  <c r="E95" i="7"/>
  <c r="H95" i="7"/>
  <c r="J95" i="7"/>
  <c r="L95" i="7"/>
  <c r="P95" i="7"/>
  <c r="Q95" i="7"/>
  <c r="W95" i="7"/>
  <c r="AA95" i="7"/>
  <c r="AC95" i="7"/>
  <c r="AD95" i="7"/>
  <c r="AE95" i="7"/>
  <c r="E96" i="7"/>
  <c r="H96" i="7"/>
  <c r="J96" i="7"/>
  <c r="K96" i="7"/>
  <c r="L96" i="7"/>
  <c r="P96" i="7"/>
  <c r="Q96" i="7"/>
  <c r="V96" i="7"/>
  <c r="W96" i="7"/>
  <c r="AA96" i="7"/>
  <c r="AB96" i="7"/>
  <c r="AC96" i="7"/>
  <c r="AD96" i="7"/>
  <c r="AE96" i="7"/>
  <c r="E97" i="7"/>
  <c r="H97" i="7"/>
  <c r="J97" i="7"/>
  <c r="K97" i="7"/>
  <c r="L97" i="7"/>
  <c r="P97" i="7"/>
  <c r="Q97" i="7"/>
  <c r="V97" i="7"/>
  <c r="W97" i="7"/>
  <c r="AA97" i="7"/>
  <c r="AB97" i="7"/>
  <c r="AC97" i="7"/>
  <c r="AD97" i="7"/>
  <c r="AE97" i="7"/>
  <c r="E98" i="7"/>
  <c r="H98" i="7"/>
  <c r="J98" i="7"/>
  <c r="K98" i="7"/>
  <c r="L98" i="7"/>
  <c r="P98" i="7"/>
  <c r="Q98" i="7"/>
  <c r="V98" i="7"/>
  <c r="W98" i="7"/>
  <c r="AA98" i="7"/>
  <c r="AB98" i="7"/>
  <c r="AC98" i="7"/>
  <c r="AD98" i="7"/>
  <c r="AE98" i="7"/>
  <c r="E99" i="7"/>
  <c r="H99" i="7"/>
  <c r="J99" i="7"/>
  <c r="K99" i="7"/>
  <c r="L99" i="7"/>
  <c r="P99" i="7"/>
  <c r="Q99" i="7"/>
  <c r="V99" i="7"/>
  <c r="W99" i="7"/>
  <c r="AA99" i="7"/>
  <c r="AB99" i="7"/>
  <c r="AC99" i="7"/>
  <c r="AD99" i="7"/>
  <c r="AE99" i="7"/>
  <c r="E100" i="7"/>
  <c r="H100" i="7"/>
  <c r="J100" i="7"/>
  <c r="K100" i="7"/>
  <c r="L100" i="7"/>
  <c r="O100" i="7"/>
  <c r="P100" i="7"/>
  <c r="Q100" i="7"/>
  <c r="S100" i="7"/>
  <c r="T100" i="7"/>
  <c r="V100" i="7"/>
  <c r="W100" i="7"/>
  <c r="Z100" i="7"/>
  <c r="AA100" i="7"/>
  <c r="AB100" i="7"/>
  <c r="AC100" i="7"/>
  <c r="AD100" i="7"/>
  <c r="AE100" i="7"/>
  <c r="E101" i="7"/>
  <c r="H101" i="7"/>
  <c r="J101" i="7"/>
  <c r="K101" i="7"/>
  <c r="L101" i="7"/>
  <c r="P101" i="7"/>
  <c r="Q101" i="7"/>
  <c r="V101" i="7"/>
  <c r="W101" i="7"/>
  <c r="AA101" i="7"/>
  <c r="AB101" i="7"/>
  <c r="AC101" i="7"/>
  <c r="AD101" i="7"/>
  <c r="AE101" i="7"/>
  <c r="E102" i="7"/>
  <c r="H102" i="7"/>
  <c r="J102" i="7"/>
  <c r="K102" i="7"/>
  <c r="L102" i="7"/>
  <c r="O102" i="7"/>
  <c r="P102" i="7"/>
  <c r="Q102" i="7"/>
  <c r="S102" i="7"/>
  <c r="T102" i="7"/>
  <c r="V102" i="7"/>
  <c r="W102" i="7"/>
  <c r="Z102" i="7"/>
  <c r="AA102" i="7"/>
  <c r="AB102" i="7"/>
  <c r="AC102" i="7"/>
  <c r="AD102" i="7"/>
  <c r="AE102" i="7"/>
  <c r="H103" i="7"/>
  <c r="J103" i="7"/>
  <c r="K103" i="7"/>
  <c r="L103" i="7"/>
  <c r="O103" i="7"/>
  <c r="P103" i="7"/>
  <c r="Q103" i="7"/>
  <c r="S103" i="7"/>
  <c r="T103" i="7"/>
  <c r="V103" i="7"/>
  <c r="W103" i="7"/>
  <c r="Z103" i="7"/>
  <c r="AA103" i="7"/>
  <c r="AB103" i="7"/>
  <c r="AC103" i="7"/>
  <c r="AD103" i="7"/>
  <c r="AE103" i="7"/>
  <c r="E104" i="7"/>
  <c r="H104" i="7"/>
  <c r="J104" i="7"/>
  <c r="K104" i="7"/>
  <c r="L104" i="7"/>
  <c r="P104" i="7"/>
  <c r="Q104" i="7"/>
  <c r="W104" i="7"/>
  <c r="AA104" i="7"/>
  <c r="AC104" i="7"/>
  <c r="AD104" i="7"/>
  <c r="AE104" i="7"/>
  <c r="E105" i="7"/>
  <c r="H105" i="7"/>
  <c r="J105" i="7"/>
  <c r="K105" i="7"/>
  <c r="L105" i="7"/>
  <c r="P105" i="7"/>
  <c r="Q105" i="7"/>
  <c r="W105" i="7"/>
  <c r="AA105" i="7"/>
  <c r="AC105" i="7"/>
  <c r="AD105" i="7"/>
  <c r="AE105" i="7"/>
  <c r="E106" i="7"/>
  <c r="H106" i="7"/>
  <c r="J106" i="7"/>
  <c r="K106" i="7"/>
  <c r="O106" i="7"/>
  <c r="P106" i="7"/>
  <c r="Q106" i="7"/>
  <c r="S106" i="7"/>
  <c r="T106" i="7"/>
  <c r="W106" i="7"/>
  <c r="Z106" i="7"/>
  <c r="AA106" i="7"/>
  <c r="AB106" i="7"/>
  <c r="AD106" i="7"/>
  <c r="AE106" i="7"/>
  <c r="E107" i="7"/>
  <c r="H107" i="7"/>
  <c r="J107" i="7"/>
  <c r="P107" i="7"/>
  <c r="V107" i="7"/>
  <c r="W107" i="7"/>
  <c r="AA107" i="7"/>
  <c r="E108" i="7"/>
  <c r="H108" i="7"/>
  <c r="J108" i="7"/>
  <c r="K108" i="7"/>
  <c r="O108" i="7"/>
  <c r="P108" i="7"/>
  <c r="Q108" i="7"/>
  <c r="S108" i="7"/>
  <c r="T108" i="7"/>
  <c r="W108" i="7"/>
  <c r="Z108" i="7"/>
  <c r="AA108" i="7"/>
  <c r="AB108" i="7"/>
  <c r="AD108" i="7"/>
  <c r="AE108" i="7"/>
  <c r="E111" i="7"/>
  <c r="H111" i="7"/>
  <c r="J111" i="7"/>
  <c r="K111" i="7"/>
  <c r="L111" i="7"/>
  <c r="O111" i="7"/>
  <c r="P111" i="7"/>
  <c r="Q111" i="7"/>
  <c r="S111" i="7"/>
  <c r="T111" i="7"/>
  <c r="V111" i="7"/>
  <c r="W111" i="7"/>
  <c r="Z111" i="7"/>
  <c r="AA111" i="7"/>
  <c r="AB111" i="7"/>
  <c r="AC111" i="7"/>
  <c r="AD111" i="7"/>
  <c r="AE111" i="7"/>
  <c r="E112" i="7"/>
  <c r="H112" i="7"/>
  <c r="J112" i="7"/>
  <c r="K112" i="7"/>
  <c r="L112" i="7"/>
  <c r="P112" i="7"/>
  <c r="Q112" i="7"/>
  <c r="V112" i="7"/>
  <c r="W112" i="7"/>
  <c r="AA112" i="7"/>
  <c r="AB112" i="7"/>
  <c r="AC112" i="7"/>
  <c r="AD112" i="7"/>
  <c r="AE112" i="7"/>
  <c r="E113" i="7"/>
  <c r="H113" i="7"/>
  <c r="J113" i="7"/>
  <c r="K113" i="7"/>
  <c r="L113" i="7"/>
  <c r="P113" i="7"/>
  <c r="Q113" i="7"/>
  <c r="W113" i="7"/>
  <c r="AA113" i="7"/>
  <c r="AC113" i="7"/>
  <c r="AD113" i="7"/>
  <c r="AE113" i="7"/>
  <c r="E114" i="7"/>
  <c r="H114" i="7"/>
  <c r="J114" i="7"/>
  <c r="L114" i="7"/>
  <c r="O114" i="7"/>
  <c r="P114" i="7"/>
  <c r="Q114" i="7"/>
  <c r="S114" i="7"/>
  <c r="T114" i="7"/>
  <c r="V114" i="7"/>
  <c r="W114" i="7"/>
  <c r="Z114" i="7"/>
  <c r="AA114" i="7"/>
  <c r="AC114" i="7"/>
  <c r="AD114" i="7"/>
  <c r="AE114" i="7"/>
  <c r="E115" i="7"/>
  <c r="H115" i="7"/>
  <c r="J115" i="7"/>
  <c r="K115" i="7"/>
  <c r="L115" i="7"/>
  <c r="P115" i="7"/>
  <c r="Q115" i="7"/>
  <c r="V115" i="7"/>
  <c r="W115" i="7"/>
  <c r="AA115" i="7"/>
  <c r="AB115" i="7"/>
  <c r="AC115" i="7"/>
  <c r="AD115" i="7"/>
  <c r="AE115" i="7"/>
  <c r="E116" i="7"/>
  <c r="H116" i="7"/>
  <c r="J116" i="7"/>
  <c r="L116" i="7"/>
  <c r="P116" i="7"/>
  <c r="Q116" i="7"/>
  <c r="W116" i="7"/>
  <c r="AA116" i="7"/>
  <c r="AC116" i="7"/>
  <c r="AD116" i="7"/>
  <c r="AE116" i="7"/>
  <c r="E117" i="7"/>
  <c r="H117" i="7"/>
  <c r="J117" i="7"/>
  <c r="L117" i="7"/>
  <c r="P117" i="7"/>
  <c r="Q117" i="7"/>
  <c r="W117" i="7"/>
  <c r="AA117" i="7"/>
  <c r="AC117" i="7"/>
  <c r="AD117" i="7"/>
  <c r="AE117" i="7"/>
  <c r="E118" i="7"/>
  <c r="H118" i="7"/>
  <c r="J118" i="7"/>
  <c r="L118" i="7"/>
  <c r="P118" i="7"/>
  <c r="Q118" i="7"/>
  <c r="W118" i="7"/>
  <c r="AA118" i="7"/>
  <c r="AC118" i="7"/>
  <c r="AD118" i="7"/>
  <c r="AE118" i="7"/>
  <c r="H119" i="7"/>
  <c r="J119" i="7"/>
  <c r="L119" i="7"/>
  <c r="P119" i="7"/>
  <c r="Q119" i="7"/>
  <c r="V119" i="7"/>
  <c r="W119" i="7"/>
  <c r="AA119" i="7"/>
  <c r="AC119" i="7"/>
  <c r="AD119" i="7"/>
  <c r="AE119" i="7"/>
  <c r="H120" i="7"/>
  <c r="J120" i="7"/>
  <c r="K120" i="7"/>
  <c r="L120" i="7"/>
  <c r="P120" i="7"/>
  <c r="Q120" i="7"/>
  <c r="W120" i="7"/>
  <c r="AA120" i="7"/>
  <c r="AC120" i="7"/>
  <c r="AD120" i="7"/>
  <c r="AE120" i="7"/>
  <c r="E121" i="7"/>
  <c r="H121" i="7"/>
  <c r="J121" i="7"/>
  <c r="K121" i="7"/>
  <c r="L121" i="7"/>
  <c r="P121" i="7"/>
  <c r="Q121" i="7"/>
  <c r="V121" i="7"/>
  <c r="W121" i="7"/>
  <c r="AA121" i="7"/>
  <c r="AC121" i="7"/>
  <c r="AD121" i="7"/>
  <c r="AE121" i="7"/>
  <c r="E122" i="7"/>
  <c r="H122" i="7"/>
  <c r="J122" i="7"/>
  <c r="K122" i="7"/>
  <c r="L122" i="7"/>
  <c r="P122" i="7"/>
  <c r="Q122" i="7"/>
  <c r="V122" i="7"/>
  <c r="W122" i="7"/>
  <c r="AA122" i="7"/>
  <c r="AC122" i="7"/>
  <c r="AD122" i="7"/>
  <c r="AE122" i="7"/>
  <c r="E123" i="7"/>
  <c r="H123" i="7"/>
  <c r="J123" i="7"/>
  <c r="K123" i="7"/>
  <c r="O123" i="7"/>
  <c r="P123" i="7"/>
  <c r="Q123" i="7"/>
  <c r="S123" i="7"/>
  <c r="T123" i="7"/>
  <c r="W123" i="7"/>
  <c r="Z123" i="7"/>
  <c r="AA123" i="7"/>
  <c r="AB123" i="7"/>
  <c r="AD123" i="7"/>
  <c r="AE123" i="7"/>
  <c r="E124" i="7"/>
  <c r="H124" i="7"/>
  <c r="J124" i="7"/>
  <c r="P124" i="7"/>
  <c r="V124" i="7"/>
  <c r="W124" i="7"/>
  <c r="AA124" i="7"/>
  <c r="E125" i="7"/>
  <c r="H125" i="7"/>
  <c r="J125" i="7"/>
  <c r="K125" i="7"/>
  <c r="O125" i="7"/>
  <c r="P125" i="7"/>
  <c r="Q125" i="7"/>
  <c r="S125" i="7"/>
  <c r="T125" i="7"/>
  <c r="W125" i="7"/>
  <c r="Z125" i="7"/>
  <c r="AA125" i="7"/>
  <c r="AB125" i="7"/>
  <c r="AD125" i="7"/>
  <c r="AE125" i="7"/>
  <c r="H128" i="7"/>
  <c r="P128" i="7"/>
  <c r="Q128" i="7"/>
  <c r="E129" i="7"/>
  <c r="H129" i="7"/>
  <c r="P129" i="7"/>
  <c r="Q129" i="7"/>
  <c r="E130" i="7"/>
  <c r="H130" i="7"/>
  <c r="J130" i="7"/>
  <c r="P130" i="7"/>
  <c r="Q130" i="7"/>
  <c r="W130" i="7"/>
  <c r="E131" i="7"/>
  <c r="H131" i="7"/>
  <c r="P131" i="7"/>
  <c r="Q131" i="7"/>
  <c r="E132" i="7"/>
  <c r="H132" i="7"/>
  <c r="P132" i="7"/>
  <c r="Q132" i="7"/>
  <c r="D133" i="7"/>
  <c r="E133" i="7"/>
  <c r="H133" i="7"/>
  <c r="O133" i="7"/>
  <c r="P133" i="7"/>
  <c r="Q133" i="7"/>
  <c r="S133" i="7"/>
  <c r="E134" i="7"/>
  <c r="H134" i="7"/>
  <c r="J134" i="7"/>
  <c r="P134" i="7"/>
  <c r="Q134" i="7"/>
  <c r="W134" i="7"/>
  <c r="E135" i="7"/>
  <c r="H135" i="7"/>
  <c r="P135" i="7"/>
  <c r="Q135" i="7"/>
  <c r="E136" i="7"/>
  <c r="H136" i="7"/>
  <c r="P136" i="7"/>
  <c r="Q136" i="7"/>
  <c r="E137" i="7"/>
  <c r="H137" i="7"/>
  <c r="P137" i="7"/>
  <c r="Q137" i="7"/>
  <c r="E138" i="7"/>
  <c r="H138" i="7"/>
  <c r="P138" i="7"/>
  <c r="Q138" i="7"/>
  <c r="E139" i="7"/>
  <c r="H139" i="7"/>
  <c r="J139" i="7"/>
  <c r="P139" i="7"/>
  <c r="Q139" i="7"/>
  <c r="W139" i="7"/>
  <c r="E140" i="7"/>
  <c r="H140" i="7"/>
  <c r="P140" i="7"/>
  <c r="Q140" i="7"/>
  <c r="V140" i="7"/>
  <c r="W140" i="7"/>
  <c r="E141" i="7"/>
  <c r="H141" i="7"/>
  <c r="J141" i="7"/>
  <c r="L141" i="7"/>
  <c r="O141" i="7"/>
  <c r="P141" i="7"/>
  <c r="Q141" i="7"/>
  <c r="S141" i="7"/>
  <c r="T141" i="7"/>
  <c r="W141" i="7"/>
  <c r="Z141" i="7"/>
  <c r="AA141" i="7"/>
  <c r="AC141" i="7"/>
  <c r="AD141" i="7"/>
  <c r="AE141" i="7"/>
  <c r="E142" i="7"/>
  <c r="H142" i="7"/>
  <c r="P142" i="7"/>
  <c r="Q142" i="7"/>
  <c r="E143" i="7"/>
  <c r="H143" i="7"/>
  <c r="P143" i="7"/>
  <c r="Q143" i="7"/>
  <c r="E144" i="7"/>
  <c r="H144" i="7"/>
  <c r="P144" i="7"/>
  <c r="Q144" i="7"/>
  <c r="E145" i="7"/>
  <c r="H145" i="7"/>
  <c r="P145" i="7"/>
  <c r="Q145" i="7"/>
  <c r="E146" i="7"/>
  <c r="H146" i="7"/>
  <c r="P146" i="7"/>
  <c r="Q146" i="7"/>
  <c r="E147" i="7"/>
  <c r="H147" i="7"/>
  <c r="P147" i="7"/>
  <c r="Q147" i="7"/>
  <c r="E148" i="7"/>
  <c r="H148" i="7"/>
  <c r="P148" i="7"/>
  <c r="Q148" i="7"/>
  <c r="E149" i="7"/>
  <c r="H149" i="7"/>
  <c r="P149" i="7"/>
  <c r="Q149" i="7"/>
  <c r="E150" i="7"/>
  <c r="H150" i="7"/>
  <c r="P150" i="7"/>
  <c r="Q150" i="7"/>
  <c r="E151" i="7"/>
  <c r="H151" i="7"/>
  <c r="P151" i="7"/>
  <c r="Q151" i="7"/>
  <c r="E152" i="7"/>
  <c r="H152" i="7"/>
  <c r="P152" i="7"/>
  <c r="Q152" i="7"/>
  <c r="E153" i="7"/>
  <c r="H153" i="7"/>
  <c r="P153" i="7"/>
  <c r="Q153" i="7"/>
  <c r="D154" i="7"/>
  <c r="E154" i="7"/>
  <c r="H154" i="7"/>
  <c r="P154" i="7"/>
  <c r="Q154" i="7"/>
  <c r="E155" i="7"/>
  <c r="H155" i="7"/>
  <c r="P155" i="7"/>
  <c r="Q155" i="7"/>
  <c r="E156" i="7"/>
  <c r="H156" i="7"/>
  <c r="J156" i="7"/>
  <c r="L156" i="7"/>
  <c r="P156" i="7"/>
  <c r="Q156" i="7"/>
  <c r="V156" i="7"/>
  <c r="W156" i="7"/>
  <c r="E157" i="7"/>
  <c r="H157" i="7"/>
  <c r="P157" i="7"/>
  <c r="Q157" i="7"/>
  <c r="E158" i="7"/>
  <c r="H158" i="7"/>
  <c r="P158" i="7"/>
  <c r="Q158" i="7"/>
  <c r="E159" i="7"/>
  <c r="H159" i="7"/>
  <c r="P159" i="7"/>
  <c r="Q159" i="7"/>
  <c r="E160" i="7"/>
  <c r="H160" i="7"/>
  <c r="P160" i="7"/>
  <c r="Q160" i="7"/>
  <c r="E165" i="7"/>
  <c r="H165" i="7"/>
  <c r="P165" i="7"/>
  <c r="Q165" i="7"/>
  <c r="H166" i="7"/>
  <c r="P166" i="7"/>
  <c r="Q166" i="7"/>
  <c r="H167" i="7"/>
  <c r="P167" i="7"/>
  <c r="Q167" i="7"/>
  <c r="H168" i="7"/>
  <c r="P168" i="7"/>
  <c r="Q168" i="7"/>
  <c r="H169" i="7"/>
  <c r="P169" i="7"/>
  <c r="Q169" i="7"/>
  <c r="H170" i="7"/>
  <c r="P170" i="7"/>
  <c r="Q170" i="7"/>
  <c r="E171" i="7"/>
  <c r="H171" i="7"/>
  <c r="P171" i="7"/>
  <c r="Q171" i="7"/>
  <c r="H172" i="7"/>
  <c r="P172" i="7"/>
  <c r="Q172" i="7"/>
  <c r="E173" i="7"/>
  <c r="H173" i="7"/>
  <c r="P173" i="7"/>
  <c r="Q173" i="7"/>
</calcChain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6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<sst xmlns="http://schemas.openxmlformats.org/spreadsheetml/2006/main" count="13963" uniqueCount="1060">
  <si>
    <t xml:space="preserve"> </t>
  </si>
  <si>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</si>
  <si>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</si>
  <si>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</si>
  <si>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</si>
  <si>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</si>
  <si>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</si>
  <si>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</si>
  <si>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</si>
  <si>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</si>
  <si>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</si>
  <si>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</si>
  <si>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</si>
  <si>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</si>
  <si>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</si>
  <si>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</si>
  <si>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</si>
  <si>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</si>
  <si>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</si>
  <si>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</si>
  <si>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</si>
  <si>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</si>
  <si>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</si>
  <si>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</si>
  <si>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</si>
  <si>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</si>
  <si>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</si>
  <si>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</si>
  <si>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</si>
  <si>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</si>
  <si>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</si>
  <si>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</si>
  <si>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</si>
  <si>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</si>
  <si>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</si>
  <si>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</si>
  <si>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</si>
  <si>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</si>
  <si>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</si>
  <si>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</si>
  <si>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</si>
  <si>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</si>
  <si>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</si>
  <si>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</si>
  <si>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</si>
  <si>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</si>
  <si>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</si>
  <si>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</si>
  <si>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</si>
  <si>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</si>
  <si>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</si>
  <si>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</si>
  <si>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</si>
  <si>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</si>
  <si>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</si>
  <si>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</si>
  <si>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</si>
  <si>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</si>
  <si>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</si>
  <si>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</si>
  <si>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</si>
  <si>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</si>
  <si>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</si>
  <si>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</si>
  <si>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</si>
  <si>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</si>
  <si>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</si>
  <si>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</si>
  <si>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</si>
  <si>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</si>
  <si>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</si>
  <si>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</si>
  <si>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</si>
  <si>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</si>
  <si>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</si>
  <si>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</si>
  <si>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</si>
  <si>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</si>
  <si>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</si>
  <si>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</si>
  <si>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</si>
  <si>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</si>
  <si>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Accrual Income</t>
  </si>
  <si>
    <t>Canada</t>
  </si>
  <si>
    <t>Canada - Accruals</t>
  </si>
  <si>
    <t>Public</t>
  </si>
  <si>
    <t>Other</t>
  </si>
  <si>
    <t>003:Enron-NA-Other</t>
  </si>
  <si>
    <t>N</t>
  </si>
  <si>
    <t>Accrual Income Total</t>
  </si>
  <si>
    <t>Canadian - Private</t>
  </si>
  <si>
    <t>Kitagawa</t>
  </si>
  <si>
    <t>403-974-6723</t>
  </si>
  <si>
    <t>Invasion Energy</t>
  </si>
  <si>
    <t>Canadian Energy</t>
  </si>
  <si>
    <t>Private</t>
  </si>
  <si>
    <t>Common Equity</t>
  </si>
  <si>
    <t>001:Enron-NA</t>
  </si>
  <si>
    <t>Y</t>
  </si>
  <si>
    <t>Devries</t>
  </si>
  <si>
    <t>Papier Masson Canada</t>
  </si>
  <si>
    <t>Canadian Paper</t>
  </si>
  <si>
    <t>Canadian - Private Total</t>
  </si>
  <si>
    <t>Canadian - Public</t>
  </si>
  <si>
    <t>Beau Canada Common</t>
  </si>
  <si>
    <t>BAU.TO</t>
  </si>
  <si>
    <t>Place Resources Common</t>
  </si>
  <si>
    <t>PLG.TO</t>
  </si>
  <si>
    <t>Zargon Common</t>
  </si>
  <si>
    <t>ZAR.TO</t>
  </si>
  <si>
    <t>Cypress Energy Common Canada</t>
  </si>
  <si>
    <t>CYZa.TO</t>
  </si>
  <si>
    <t>Cypress Energy Common</t>
  </si>
  <si>
    <t>Startech Common Canada</t>
  </si>
  <si>
    <t>SEH.TO</t>
  </si>
  <si>
    <t>Startech Common</t>
  </si>
  <si>
    <t>Startech Common Flow-through</t>
  </si>
  <si>
    <t>Canadian - Public Total</t>
  </si>
  <si>
    <t>Warrants - Public</t>
  </si>
  <si>
    <t>Beau Canada Warrants</t>
  </si>
  <si>
    <t>Warrants</t>
  </si>
  <si>
    <t>Warrants - Public Total</t>
  </si>
  <si>
    <t>Canada Total</t>
  </si>
  <si>
    <t>Coal</t>
  </si>
  <si>
    <t>Total Return Swap</t>
  </si>
  <si>
    <t xml:space="preserve">Private </t>
  </si>
  <si>
    <t>Total Return Swap Total</t>
  </si>
  <si>
    <t>US Private</t>
  </si>
  <si>
    <t>Partnership</t>
  </si>
  <si>
    <t>Black Mountain Equity</t>
  </si>
  <si>
    <t>Black Mountain Mktg Fees</t>
  </si>
  <si>
    <t>US Private Total</t>
  </si>
  <si>
    <t>US Structured Credit-MTM</t>
  </si>
  <si>
    <t>Cline Resources - Dakota B</t>
  </si>
  <si>
    <t>Financing</t>
  </si>
  <si>
    <t>Cline Resources - Panther B</t>
  </si>
  <si>
    <t>Jupiter Loan</t>
  </si>
  <si>
    <t>US Structured Credit-MTM Total</t>
  </si>
  <si>
    <t>CTG</t>
  </si>
  <si>
    <t>Convertible - Private</t>
  </si>
  <si>
    <t>Melendrez</t>
  </si>
  <si>
    <t>713-345-8670</t>
  </si>
  <si>
    <t>Mariner Convertible</t>
  </si>
  <si>
    <t>Energy</t>
  </si>
  <si>
    <t>Convertible</t>
  </si>
  <si>
    <t>Convertible Debt</t>
  </si>
  <si>
    <t>Convertible - Private Total</t>
  </si>
  <si>
    <t>Priv. Equity Partnerships</t>
  </si>
  <si>
    <t>Maffet</t>
  </si>
  <si>
    <t>713-853-3212</t>
  </si>
  <si>
    <t>Ecogas</t>
  </si>
  <si>
    <t>Priv. Equity Partnerships Total</t>
  </si>
  <si>
    <t>Mariner Commodity</t>
  </si>
  <si>
    <t>Mariner</t>
  </si>
  <si>
    <t>Mariner (Pluto) T Swap</t>
  </si>
  <si>
    <t>US Public</t>
  </si>
  <si>
    <t>Bowen</t>
  </si>
  <si>
    <t>713-853-7433</t>
  </si>
  <si>
    <t>Hanover Compressor Common</t>
  </si>
  <si>
    <t>HC</t>
  </si>
  <si>
    <t>US Public Total</t>
  </si>
  <si>
    <t>US Structured Credit-Book</t>
  </si>
  <si>
    <t>Mariner Combined Debt</t>
  </si>
  <si>
    <t>US Structured Credit-Book Total</t>
  </si>
  <si>
    <t>Ecogas Loan</t>
  </si>
  <si>
    <t>Mariner Sr. Revolver</t>
  </si>
  <si>
    <t>Downstream</t>
  </si>
  <si>
    <t>Downstream - Accruals</t>
  </si>
  <si>
    <t>Ajello</t>
  </si>
  <si>
    <t>713-853-1949</t>
  </si>
  <si>
    <t>Steel Dynamics Term Loan</t>
  </si>
  <si>
    <t>Steel</t>
  </si>
  <si>
    <t>Steel Dynamics Revolver</t>
  </si>
  <si>
    <t>Downstream Total</t>
  </si>
  <si>
    <t>ENA Treasury</t>
  </si>
  <si>
    <t>Kerrigan</t>
  </si>
  <si>
    <t>713-853-9849</t>
  </si>
  <si>
    <t>FirstWorld Total Return Swap</t>
  </si>
  <si>
    <t>Iguana Total Return Swap</t>
  </si>
  <si>
    <t>ENA Treasury Total</t>
  </si>
  <si>
    <t>Energy Capital Services</t>
  </si>
  <si>
    <t>Energy Capital Services - Accruals</t>
  </si>
  <si>
    <t>Ridgelake ORRI</t>
  </si>
  <si>
    <t>Ameritex</t>
  </si>
  <si>
    <t>Aspect Resources ORRI</t>
  </si>
  <si>
    <t>Royalty Trust</t>
  </si>
  <si>
    <t>Forman Petroleum</t>
  </si>
  <si>
    <t>Juniper</t>
  </si>
  <si>
    <t>Sam Gary/Bonne Terre</t>
  </si>
  <si>
    <t>Sapphire Bay Independent</t>
  </si>
  <si>
    <t>Texland</t>
  </si>
  <si>
    <t>Vastar</t>
  </si>
  <si>
    <t>CGAS Commodity</t>
  </si>
  <si>
    <t>CGAS</t>
  </si>
  <si>
    <t>EEX Equity</t>
  </si>
  <si>
    <t>EEX Int Rate Swap (T Swap C)</t>
  </si>
  <si>
    <t>Cypress Exploration Commodity</t>
  </si>
  <si>
    <t>Cypress Exploration</t>
  </si>
  <si>
    <t>Aspect Resources Sr. Revolver</t>
  </si>
  <si>
    <t>Gas Assets</t>
  </si>
  <si>
    <t>TBD</t>
  </si>
  <si>
    <t>Bammel Looper TRS</t>
  </si>
  <si>
    <t>Mid Texas TRS</t>
  </si>
  <si>
    <t>Bierbach</t>
  </si>
  <si>
    <t>713-853-4725</t>
  </si>
  <si>
    <t>Powder River TRS</t>
  </si>
  <si>
    <t>Wind River TRS</t>
  </si>
  <si>
    <t>Gas Assets Total</t>
  </si>
  <si>
    <t>Generation East</t>
  </si>
  <si>
    <t>Duran</t>
  </si>
  <si>
    <t>713-853-7364</t>
  </si>
  <si>
    <t>Ward</t>
  </si>
  <si>
    <t>East Coast Power Common</t>
  </si>
  <si>
    <t>Generation</t>
  </si>
  <si>
    <t xml:space="preserve">East Coast Power Pref </t>
  </si>
  <si>
    <t>East Coast Power Loan</t>
  </si>
  <si>
    <t>Generation East Total</t>
  </si>
  <si>
    <t>Generation West</t>
  </si>
  <si>
    <t>Las Vegas Cogen Debt Equity</t>
  </si>
  <si>
    <t>Big Horn (PG&amp;E)</t>
  </si>
  <si>
    <t>Pioneer Chlor (Cactus) Debt Equity</t>
  </si>
  <si>
    <t>Las Vegas Cogen Equity</t>
  </si>
  <si>
    <t>Generation West Total</t>
  </si>
  <si>
    <t>Iguana</t>
  </si>
  <si>
    <t>Mariner Debt Iguana</t>
  </si>
  <si>
    <t>Mariner Sr. Revolver Iguana</t>
  </si>
  <si>
    <t>East Coast Power Loan Iguana</t>
  </si>
  <si>
    <t>Unknown</t>
  </si>
  <si>
    <t>Not Available</t>
  </si>
  <si>
    <t>Sale of Iguana to ENA Treasury</t>
  </si>
  <si>
    <t>Iguana Total</t>
  </si>
  <si>
    <t>Paper</t>
  </si>
  <si>
    <t>Paper - Accruals</t>
  </si>
  <si>
    <t>Ondarza</t>
  </si>
  <si>
    <t>713-853-6058</t>
  </si>
  <si>
    <t>Repap Energy Advisory Agreement</t>
  </si>
  <si>
    <t>Repap Convertible</t>
  </si>
  <si>
    <t xml:space="preserve">Repap Agency Agreement </t>
  </si>
  <si>
    <t>Oconto Falls Common</t>
  </si>
  <si>
    <t>Oconto Falls IPC</t>
  </si>
  <si>
    <t>Mobile Energy Services (Distressed Debt)</t>
  </si>
  <si>
    <t>Paper Total</t>
  </si>
  <si>
    <t>Funding Cost</t>
  </si>
  <si>
    <t>Portfolio</t>
  </si>
  <si>
    <t>Funding Income - US</t>
  </si>
  <si>
    <t>US</t>
  </si>
  <si>
    <t>Funding Income - Canada</t>
  </si>
  <si>
    <t>Funding Cost Total</t>
  </si>
  <si>
    <t>Port. Insur. (MV of Opt Prem)</t>
  </si>
  <si>
    <t>Treasury Swap A</t>
  </si>
  <si>
    <t>Futures</t>
  </si>
  <si>
    <t>S&amp;P 500 Futures Puts</t>
  </si>
  <si>
    <t>Port. Insur. (MV of Opt Prem) Total</t>
  </si>
  <si>
    <t>Chewco Loan</t>
  </si>
  <si>
    <t>Merlin CLO Equity Option</t>
  </si>
  <si>
    <t>Portfolio Total</t>
  </si>
  <si>
    <t>Principal Investing</t>
  </si>
  <si>
    <t>Principal Investing - Accruals</t>
  </si>
  <si>
    <t>Convertible - Public</t>
  </si>
  <si>
    <t>Greer</t>
  </si>
  <si>
    <t>713-853-9140</t>
  </si>
  <si>
    <t>Quanta Convertible</t>
  </si>
  <si>
    <t>PWR</t>
  </si>
  <si>
    <t>Utility Services</t>
  </si>
  <si>
    <t>Quanta Convertible Condor</t>
  </si>
  <si>
    <t>Convertible - Public Total</t>
  </si>
  <si>
    <t>Vetters</t>
  </si>
  <si>
    <t>713-853-9435</t>
  </si>
  <si>
    <t>Cook Inlet</t>
  </si>
  <si>
    <t>Destec</t>
  </si>
  <si>
    <t>Active Power</t>
  </si>
  <si>
    <t>Horn</t>
  </si>
  <si>
    <t>713-853-4250</t>
  </si>
  <si>
    <t>Encorp</t>
  </si>
  <si>
    <t>First World</t>
  </si>
  <si>
    <t>Telecom</t>
  </si>
  <si>
    <t>FWIS</t>
  </si>
  <si>
    <t>Quanta Common</t>
  </si>
  <si>
    <t>Warrants - Private</t>
  </si>
  <si>
    <t>First World Warrants</t>
  </si>
  <si>
    <t>Warrants - Private Total</t>
  </si>
  <si>
    <t>Principal Investing Total</t>
  </si>
  <si>
    <t>Special Assets - Non-Performing</t>
  </si>
  <si>
    <t>Special Assets - Non-Performing - Accruals</t>
  </si>
  <si>
    <t>Restructured</t>
  </si>
  <si>
    <t>Lydecker</t>
  </si>
  <si>
    <t>713-853-3504</t>
  </si>
  <si>
    <t>Crown Energy Convertible</t>
  </si>
  <si>
    <t>Heavy Construction</t>
  </si>
  <si>
    <t>Convertible Preferred</t>
  </si>
  <si>
    <t>Lyco Convertible</t>
  </si>
  <si>
    <t>OSX</t>
  </si>
  <si>
    <t>Costilla Convertible</t>
  </si>
  <si>
    <t>Inland Convertible</t>
  </si>
  <si>
    <t>Kafus Convertible</t>
  </si>
  <si>
    <t>KS</t>
  </si>
  <si>
    <t>CanFibre Riverside IPC</t>
  </si>
  <si>
    <t>LTD. Partnership</t>
  </si>
  <si>
    <t>CanFibre Lackawanna IPC</t>
  </si>
  <si>
    <t>Eugene Offshore Holdings</t>
  </si>
  <si>
    <t>Hughes Rawls RA</t>
  </si>
  <si>
    <t>Kafus Recon IPC 1 Callable</t>
  </si>
  <si>
    <t>Kafus Recon IPC 2 Convertible</t>
  </si>
  <si>
    <t>Kafus Recon IPC 3 Option Value</t>
  </si>
  <si>
    <t>Magellan LLC</t>
  </si>
  <si>
    <t>Enserco Offshore</t>
  </si>
  <si>
    <t>Hogan</t>
  </si>
  <si>
    <t>Lyco Common</t>
  </si>
  <si>
    <t>NSM Common</t>
  </si>
  <si>
    <t>Brigham Common</t>
  </si>
  <si>
    <t>Costilla Common</t>
  </si>
  <si>
    <t>Inland Common</t>
  </si>
  <si>
    <t>Queen Sands Common</t>
  </si>
  <si>
    <t>Kafus Common</t>
  </si>
  <si>
    <t>Kafus Condor Common</t>
  </si>
  <si>
    <t>Kafus Converts Common</t>
  </si>
  <si>
    <t>Kafus Clawback (Digital Option)</t>
  </si>
  <si>
    <t>Kafus Term Loan A</t>
  </si>
  <si>
    <t>Kafus Term Loan B</t>
  </si>
  <si>
    <t>US Structured Credit-Book RA</t>
  </si>
  <si>
    <t>NSM C Sub Notes</t>
  </si>
  <si>
    <t>Inland Resources Preferred</t>
  </si>
  <si>
    <t>Brigham Secured SubDebt</t>
  </si>
  <si>
    <t>CanFibre Lackawanna Subdebt</t>
  </si>
  <si>
    <t>Carrizo Pref.</t>
  </si>
  <si>
    <t>Gasco Fixed Loan</t>
  </si>
  <si>
    <t>Gasco Floating Loan</t>
  </si>
  <si>
    <t>Hughes Rawls Loan</t>
  </si>
  <si>
    <t>Hughes Rawls Note</t>
  </si>
  <si>
    <t>Industrial Holdings</t>
  </si>
  <si>
    <t>NSM B Sub Notes</t>
  </si>
  <si>
    <t>US Structured Credit-Book RA Total</t>
  </si>
  <si>
    <t>Kafus Fortra</t>
  </si>
  <si>
    <t>Kafus Recon Term Loan 1</t>
  </si>
  <si>
    <t>Kafus Recon Term Loan 2</t>
  </si>
  <si>
    <t>US Structured Credit-MTM RA</t>
  </si>
  <si>
    <t>Tripoint (ACS) Revolver</t>
  </si>
  <si>
    <t>Tripoint (ACS) Term Loan</t>
  </si>
  <si>
    <t>Queen Sands Sr. Revolver</t>
  </si>
  <si>
    <t>US Structured Credit-MTM RA Total</t>
  </si>
  <si>
    <t>Gasco Distribution Warrants</t>
  </si>
  <si>
    <t>Tripoint (ACS) Warrants</t>
  </si>
  <si>
    <t>Belco Warrants</t>
  </si>
  <si>
    <t>BOG</t>
  </si>
  <si>
    <t>Carrizo Warrants</t>
  </si>
  <si>
    <t>CRZO</t>
  </si>
  <si>
    <t>Transcoastal Warrants</t>
  </si>
  <si>
    <t>Brigham Warrants</t>
  </si>
  <si>
    <t>Kafus Warrants</t>
  </si>
  <si>
    <t>Special Assets - Non-Performing Total</t>
  </si>
  <si>
    <t>Special Assets - Performing</t>
  </si>
  <si>
    <t>Special Assets - Performing - Accruals</t>
  </si>
  <si>
    <t>Investment Management</t>
  </si>
  <si>
    <t>Venoco Convertible</t>
  </si>
  <si>
    <t>Amerada Hess</t>
  </si>
  <si>
    <t>Black Bay</t>
  </si>
  <si>
    <t>City Forest Energy Advisory</t>
  </si>
  <si>
    <t>City Forest IPC</t>
  </si>
  <si>
    <t>Esenjay ORRI</t>
  </si>
  <si>
    <t>Geo. Pursuit (EBGB)</t>
  </si>
  <si>
    <t>Keathley Canyon</t>
  </si>
  <si>
    <t>Lewis Energy Group</t>
  </si>
  <si>
    <t>Linder Oil</t>
  </si>
  <si>
    <t>Syntroleum</t>
  </si>
  <si>
    <t>Hancock</t>
  </si>
  <si>
    <t xml:space="preserve">IGP </t>
  </si>
  <si>
    <t>Production Payments</t>
  </si>
  <si>
    <t>Anson VPP Unwind</t>
  </si>
  <si>
    <t>Swift VPP Unwind</t>
  </si>
  <si>
    <t>NRM Edisto</t>
  </si>
  <si>
    <t>Production Payments Total</t>
  </si>
  <si>
    <t>H&amp;R Drilling</t>
  </si>
  <si>
    <t>Toronto Oil &amp; Gas Service</t>
  </si>
  <si>
    <t>Papier Masson Paper</t>
  </si>
  <si>
    <t>Terradyne</t>
  </si>
  <si>
    <t>WB Oil &amp; Gas</t>
  </si>
  <si>
    <t xml:space="preserve">Neutralysis </t>
  </si>
  <si>
    <t>Masada Oxynol</t>
  </si>
  <si>
    <t>Heartland Steel Common</t>
  </si>
  <si>
    <t>Heartland Steel Common Condor</t>
  </si>
  <si>
    <t>Catalytica</t>
  </si>
  <si>
    <t>Preferred Equity</t>
  </si>
  <si>
    <t>LSI Preferred Private</t>
  </si>
  <si>
    <t>Bonus Resources Common</t>
  </si>
  <si>
    <t>BOU.TO</t>
  </si>
  <si>
    <t>Esenjay Common</t>
  </si>
  <si>
    <t>Tetonka Drilling Common</t>
  </si>
  <si>
    <t>TDI.TO</t>
  </si>
  <si>
    <t>Quicksilver Common</t>
  </si>
  <si>
    <t>KWK</t>
  </si>
  <si>
    <t>Heartland Contingent Construction Loan</t>
  </si>
  <si>
    <t>HV Marine Sub Debt C</t>
  </si>
  <si>
    <t>LSI Preferred</t>
  </si>
  <si>
    <t>Chadwell Loan</t>
  </si>
  <si>
    <t>HV Marine Warrants</t>
  </si>
  <si>
    <t>Heartland Steel Warrants</t>
  </si>
  <si>
    <t>LSI Warrants</t>
  </si>
  <si>
    <t>Paradigm Warrants</t>
  </si>
  <si>
    <t>PGEO</t>
  </si>
  <si>
    <t>Special Assets - Performing Total</t>
  </si>
  <si>
    <t>West Originations</t>
  </si>
  <si>
    <t>Alpine Natural Gas Preferred</t>
  </si>
  <si>
    <t>Alpine Natural Gas Warrants</t>
  </si>
  <si>
    <t>West Originations Total</t>
  </si>
  <si>
    <t>Grand Total</t>
  </si>
  <si>
    <t>P&amp;L Summary</t>
  </si>
  <si>
    <t>5 Day Rolling</t>
  </si>
  <si>
    <t>Tag</t>
  </si>
  <si>
    <t>4-Day Rolling</t>
  </si>
  <si>
    <t>Steps!</t>
  </si>
  <si>
    <t xml:space="preserve">Today's </t>
  </si>
  <si>
    <t>Valuation</t>
  </si>
  <si>
    <t xml:space="preserve">  U. S. Private</t>
  </si>
  <si>
    <t>U. S. Private Total</t>
  </si>
  <si>
    <t>Large Position Total</t>
  </si>
  <si>
    <t xml:space="preserve">Underlying </t>
  </si>
  <si>
    <t>Chg in Underlying</t>
  </si>
  <si>
    <t>Share Price</t>
  </si>
  <si>
    <t xml:space="preserve">US Publics </t>
  </si>
  <si>
    <t>QSRI.OB</t>
  </si>
  <si>
    <t>INLN.OB</t>
  </si>
  <si>
    <t>BEXP.O</t>
  </si>
  <si>
    <t>ESNJ.O</t>
  </si>
  <si>
    <t>US Publics Total</t>
  </si>
  <si>
    <t xml:space="preserve"> Canadian Publics</t>
  </si>
  <si>
    <t>Canadian Publics Total</t>
  </si>
  <si>
    <t xml:space="preserve">Convertibles </t>
  </si>
  <si>
    <t>Convertibles</t>
  </si>
  <si>
    <t>Convertibles Total</t>
  </si>
  <si>
    <t>TCMS.O</t>
  </si>
  <si>
    <t>Warrants Total</t>
  </si>
  <si>
    <t>Public Positions Total</t>
  </si>
  <si>
    <t>Other Total</t>
  </si>
  <si>
    <t>Enron - NA Grand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</si>
  <si>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</si>
  <si>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</si>
  <si>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</si>
  <si>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</si>
  <si>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</si>
  <si>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</si>
  <si>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</si>
  <si>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</si>
  <si>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Rhythms NetConnections Corp.</t>
  </si>
  <si>
    <t>ASSETS EXCLUDED FOR TOTALLING "OTHER"</t>
  </si>
  <si>
    <t>Excluded</t>
  </si>
  <si>
    <t>Valulation</t>
  </si>
  <si>
    <t>Instruments</t>
  </si>
  <si>
    <t>US Structured Credit</t>
  </si>
  <si>
    <t>Canadian Structured Credit-MTM</t>
  </si>
  <si>
    <t>Enron Europe - Public</t>
  </si>
  <si>
    <t>Enron Europe - Private</t>
  </si>
  <si>
    <t>EBS Public</t>
  </si>
  <si>
    <t>EBS Private</t>
  </si>
  <si>
    <t>EBS Warrants - Private</t>
  </si>
  <si>
    <t>Enron Corp. - US Public</t>
  </si>
  <si>
    <t>Enron-Asia Pacific - Structured Credit</t>
  </si>
  <si>
    <t>Enron-South America - Structured Credit</t>
  </si>
  <si>
    <t>Enron-CALME - Structured Credit</t>
  </si>
  <si>
    <t>Enron-NA - Structured Credit</t>
  </si>
  <si>
    <t>Enron-NA - Public</t>
  </si>
  <si>
    <t>Enron-Asia Pacific - Private</t>
  </si>
  <si>
    <t>Enron-South America - Private</t>
  </si>
  <si>
    <t>Enron-NA - Private</t>
  </si>
  <si>
    <t>Enron-CALME - Private</t>
  </si>
  <si>
    <t>Port. Insur. (MV of Opt Prem) Intl</t>
  </si>
  <si>
    <t>Enron-NA - Convertible Private</t>
  </si>
  <si>
    <t>Enron-CALME - Public</t>
  </si>
  <si>
    <t>ECM SLP - US Structured Credit</t>
  </si>
  <si>
    <t>ECM SLP - US Private</t>
  </si>
  <si>
    <t>ECM SLP - US Public</t>
  </si>
  <si>
    <t>ECM NonSLP- US Public</t>
  </si>
  <si>
    <t>ECM SLP - Convertible Private</t>
  </si>
  <si>
    <t>ECM SLP - Warrants Private</t>
  </si>
  <si>
    <t>ECM SLP - Canadian Public</t>
  </si>
  <si>
    <t>ECM SLP - Warrants Public</t>
  </si>
  <si>
    <t>ECM SLP - Priv. Equity Partnerships</t>
  </si>
  <si>
    <t>ECM NonSLP- Priv. Equity Partnerships</t>
  </si>
  <si>
    <t>ECM SLP - Portfolio Insurance</t>
  </si>
  <si>
    <t>Total Excluded Instruments</t>
  </si>
  <si>
    <t>Kafus Equity Related</t>
  </si>
  <si>
    <t>Forta</t>
  </si>
  <si>
    <t>Kafus Term Loans</t>
  </si>
  <si>
    <t>Hanover</t>
  </si>
  <si>
    <t>ENA Mkt</t>
  </si>
  <si>
    <t>Potential</t>
  </si>
  <si>
    <t>Sub Debt</t>
  </si>
  <si>
    <t>Stk</t>
  </si>
  <si>
    <t>Price</t>
  </si>
  <si>
    <t>Kafus Equity-Related</t>
  </si>
  <si>
    <t>Cgas</t>
  </si>
  <si>
    <t>Bonne Terre</t>
  </si>
  <si>
    <t>Sharing</t>
  </si>
  <si>
    <t>Ratio</t>
  </si>
  <si>
    <t>Gross Mkt</t>
  </si>
  <si>
    <t>Inland</t>
  </si>
  <si>
    <t>Brigham</t>
  </si>
  <si>
    <t>ENA</t>
  </si>
  <si>
    <t>Gross</t>
  </si>
  <si>
    <t>Vehicle</t>
  </si>
  <si>
    <t>ENA B/S</t>
  </si>
  <si>
    <t>JEDI II</t>
  </si>
  <si>
    <t>JEDI*</t>
  </si>
  <si>
    <t>Enserco</t>
  </si>
  <si>
    <t>Venoco</t>
  </si>
  <si>
    <t>Linder</t>
  </si>
  <si>
    <t>Sierra Well Service</t>
  </si>
  <si>
    <t>Ecogas Debt &amp; Equity</t>
  </si>
  <si>
    <t>6/30/00</t>
  </si>
  <si>
    <t>5083-7164</t>
  </si>
  <si>
    <t>503-463-6102</t>
  </si>
  <si>
    <t>1087-1200-Canada</t>
  </si>
  <si>
    <t>CA;BAU</t>
  </si>
  <si>
    <t>9-10</t>
  </si>
  <si>
    <t>CA;PLG</t>
  </si>
  <si>
    <t>78-99</t>
  </si>
  <si>
    <t>CA;ZAR</t>
  </si>
  <si>
    <t>100-124</t>
  </si>
  <si>
    <t>CA;CYZ.A BS</t>
  </si>
  <si>
    <t>577-10073</t>
  </si>
  <si>
    <t>CA;CYZ.A</t>
  </si>
  <si>
    <t>577-623</t>
  </si>
  <si>
    <t>CA;SEH</t>
  </si>
  <si>
    <t>576-622</t>
  </si>
  <si>
    <t>CA;SEH BS</t>
  </si>
  <si>
    <t>576-0</t>
  </si>
  <si>
    <t>9-1742</t>
  </si>
  <si>
    <t/>
  </si>
  <si>
    <t>66-2787</t>
  </si>
  <si>
    <t>US;KS</t>
  </si>
  <si>
    <t>61-77</t>
  </si>
  <si>
    <t>181-2300</t>
  </si>
  <si>
    <t>181-2460</t>
  </si>
  <si>
    <t>2914-3870</t>
  </si>
  <si>
    <t>581-6537</t>
  </si>
  <si>
    <t>581-6538</t>
  </si>
  <si>
    <t>581-2717</t>
  </si>
  <si>
    <t>66-10289</t>
  </si>
  <si>
    <t>66-86</t>
  </si>
  <si>
    <t>US;HC</t>
  </si>
  <si>
    <t>53-64</t>
  </si>
  <si>
    <t>61-76</t>
  </si>
  <si>
    <t>61-10202</t>
  </si>
  <si>
    <t>61-6597</t>
  </si>
  <si>
    <t>Kafus Convertible Note</t>
  </si>
  <si>
    <t>61-10224</t>
  </si>
  <si>
    <t>61-5027</t>
  </si>
  <si>
    <t>61-5028</t>
  </si>
  <si>
    <t>181-545</t>
  </si>
  <si>
    <t>2914-4028</t>
  </si>
  <si>
    <t>61-0</t>
  </si>
  <si>
    <t>581-628</t>
  </si>
  <si>
    <t>66-0</t>
  </si>
  <si>
    <t>Mariner Warrants</t>
  </si>
  <si>
    <t>66-9562</t>
  </si>
  <si>
    <t>61-5499</t>
  </si>
  <si>
    <t>Heartland Industrial Partners</t>
  </si>
  <si>
    <t>7663-9964</t>
  </si>
  <si>
    <t>90-6219</t>
  </si>
  <si>
    <t>90-112</t>
  </si>
  <si>
    <t>Energy Capital Resources</t>
  </si>
  <si>
    <t>Pruett/Josey</t>
  </si>
  <si>
    <t>713-345-7109/713-853-0321</t>
  </si>
  <si>
    <t>3194-5978</t>
  </si>
  <si>
    <t>Pruett/Thompson</t>
  </si>
  <si>
    <t>713-345-7109/713-853-3019</t>
  </si>
  <si>
    <t>3-3</t>
  </si>
  <si>
    <t>6-2280</t>
  </si>
  <si>
    <t>44-341</t>
  </si>
  <si>
    <t>887-978</t>
  </si>
  <si>
    <t>NG Resources Equity</t>
  </si>
  <si>
    <t>7502-9802</t>
  </si>
  <si>
    <t>907-998</t>
  </si>
  <si>
    <t>3974-5269</t>
  </si>
  <si>
    <t>888-979</t>
  </si>
  <si>
    <t>98-122</t>
  </si>
  <si>
    <t>16-10262</t>
  </si>
  <si>
    <t>16-17</t>
  </si>
  <si>
    <t>6043-8046</t>
  </si>
  <si>
    <t>31-10284</t>
  </si>
  <si>
    <t>31-33</t>
  </si>
  <si>
    <t>Pure Resources</t>
  </si>
  <si>
    <t>US;PRS</t>
  </si>
  <si>
    <t>96-120</t>
  </si>
  <si>
    <t>6-6</t>
  </si>
  <si>
    <t>Energy Capital Resources Total</t>
  </si>
  <si>
    <t>1287-10502</t>
  </si>
  <si>
    <t>2859-10505</t>
  </si>
  <si>
    <t>2860-10503</t>
  </si>
  <si>
    <t>Bammel Gas Trust Loan</t>
  </si>
  <si>
    <t>1287-1520</t>
  </si>
  <si>
    <t>Tenaska Step 1</t>
  </si>
  <si>
    <t>7882-10322</t>
  </si>
  <si>
    <t>MCN TRS</t>
  </si>
  <si>
    <t>6681-9742</t>
  </si>
  <si>
    <t>Tenaska TRS</t>
  </si>
  <si>
    <t>713-345-8957</t>
  </si>
  <si>
    <t>2333-3193</t>
  </si>
  <si>
    <t>2333-5227</t>
  </si>
  <si>
    <t>4205-7304</t>
  </si>
  <si>
    <t>6227-8231</t>
  </si>
  <si>
    <t>6483-8541</t>
  </si>
  <si>
    <t>4205-5541</t>
  </si>
  <si>
    <t>GRM - New Products</t>
  </si>
  <si>
    <t>Blesie</t>
  </si>
  <si>
    <t>713-345-7830</t>
  </si>
  <si>
    <t>Insurance</t>
  </si>
  <si>
    <t>6043-9063</t>
  </si>
  <si>
    <t>GRM - New Products Total</t>
  </si>
  <si>
    <t>66-9962</t>
  </si>
  <si>
    <t>66-4929</t>
  </si>
  <si>
    <t>2333-2947</t>
  </si>
  <si>
    <t>747-6752</t>
  </si>
  <si>
    <t>747-798</t>
  </si>
  <si>
    <t>747-5267</t>
  </si>
  <si>
    <t>2655-3310</t>
  </si>
  <si>
    <t>2655-3847</t>
  </si>
  <si>
    <t>1087-1200-Special Assets - Performing</t>
  </si>
  <si>
    <t>614-9982</t>
  </si>
  <si>
    <t>2413-3027</t>
  </si>
  <si>
    <t>2893-3827</t>
  </si>
  <si>
    <t>4182-5518</t>
  </si>
  <si>
    <t>US;PWR</t>
  </si>
  <si>
    <t>2009-2422</t>
  </si>
  <si>
    <t>2173-2627</t>
  </si>
  <si>
    <t>191-5657</t>
  </si>
  <si>
    <t>176-211</t>
  </si>
  <si>
    <t>5942-7905</t>
  </si>
  <si>
    <t>6743-8841</t>
  </si>
  <si>
    <t>Power Systems MFG</t>
  </si>
  <si>
    <t>7562-9862</t>
  </si>
  <si>
    <t>Kuykendall</t>
  </si>
  <si>
    <t>713-853-3995</t>
  </si>
  <si>
    <t>Metering Technology Corp</t>
  </si>
  <si>
    <t>7648-9950</t>
  </si>
  <si>
    <t>Utiliquest</t>
  </si>
  <si>
    <t>1627-1900</t>
  </si>
  <si>
    <t>889-981</t>
  </si>
  <si>
    <t>US;FWIS</t>
  </si>
  <si>
    <t>889-1038</t>
  </si>
  <si>
    <t>US;CROE</t>
  </si>
  <si>
    <t>30-32</t>
  </si>
  <si>
    <t>65-85</t>
  </si>
  <si>
    <t>Basic Energy Preferred</t>
  </si>
  <si>
    <t>172-4909</t>
  </si>
  <si>
    <t>US;COSEE</t>
  </si>
  <si>
    <t>1088-1201</t>
  </si>
  <si>
    <t>US;INLN</t>
  </si>
  <si>
    <t>58-70</t>
  </si>
  <si>
    <t>4541-6117</t>
  </si>
  <si>
    <t>56-68</t>
  </si>
  <si>
    <t>4651-6137</t>
  </si>
  <si>
    <t>4301-5699</t>
  </si>
  <si>
    <t>55-66</t>
  </si>
  <si>
    <t>65-84</t>
  </si>
  <si>
    <t>126-153</t>
  </si>
  <si>
    <t>126-153-Condor</t>
  </si>
  <si>
    <t>295-333</t>
  </si>
  <si>
    <t>US;BEXP</t>
  </si>
  <si>
    <t>1527-1800</t>
  </si>
  <si>
    <t>1088-3247</t>
  </si>
  <si>
    <t>58-7704</t>
  </si>
  <si>
    <t>US;QSRI</t>
  </si>
  <si>
    <t>82-847</t>
  </si>
  <si>
    <t>295-961</t>
  </si>
  <si>
    <t>58-7684</t>
  </si>
  <si>
    <t>1527-2428</t>
  </si>
  <si>
    <t>126-226</t>
  </si>
  <si>
    <t>45-6218</t>
  </si>
  <si>
    <t>56-1886</t>
  </si>
  <si>
    <t>56-5447</t>
  </si>
  <si>
    <t>1314-1547</t>
  </si>
  <si>
    <t>295-962</t>
  </si>
  <si>
    <t>1-3407</t>
  </si>
  <si>
    <t>1-1</t>
  </si>
  <si>
    <t>45-53</t>
  </si>
  <si>
    <t>126-2040</t>
  </si>
  <si>
    <t>Basic Energy Warrants</t>
  </si>
  <si>
    <t>172-0</t>
  </si>
  <si>
    <t>1-332</t>
  </si>
  <si>
    <t>US;BOG</t>
  </si>
  <si>
    <t>520-584</t>
  </si>
  <si>
    <t>US;CRZO</t>
  </si>
  <si>
    <t>561-606</t>
  </si>
  <si>
    <t>US;TCMSQ</t>
  </si>
  <si>
    <t>157-959</t>
  </si>
  <si>
    <t>3TEC Warrants</t>
  </si>
  <si>
    <t>US;TTEN</t>
  </si>
  <si>
    <t>4561-9602</t>
  </si>
  <si>
    <t>1527-2480</t>
  </si>
  <si>
    <t>1090-1203</t>
  </si>
  <si>
    <t>1587-1861</t>
  </si>
  <si>
    <t>108-134</t>
  </si>
  <si>
    <t>21-2651</t>
  </si>
  <si>
    <t>21-2320</t>
  </si>
  <si>
    <t>4941-6577</t>
  </si>
  <si>
    <t>46-54</t>
  </si>
  <si>
    <t>46-846</t>
  </si>
  <si>
    <t>1612-3768</t>
  </si>
  <si>
    <t>1690-1928</t>
  </si>
  <si>
    <t>1227-1440</t>
  </si>
  <si>
    <t>171-203</t>
  </si>
  <si>
    <t>4-4</t>
  </si>
  <si>
    <t>1407-1660</t>
  </si>
  <si>
    <t>72-93</t>
  </si>
  <si>
    <t>170-202</t>
  </si>
  <si>
    <t>588-639</t>
  </si>
  <si>
    <t>441-506</t>
  </si>
  <si>
    <t>1354-1608</t>
  </si>
  <si>
    <t>1588-1862</t>
  </si>
  <si>
    <t>CA;BOU</t>
  </si>
  <si>
    <t>1348-6217</t>
  </si>
  <si>
    <t>US;ESNJ</t>
  </si>
  <si>
    <t>4941-7324</t>
  </si>
  <si>
    <t>Paradigm Common</t>
  </si>
  <si>
    <t>US;PGEO</t>
  </si>
  <si>
    <t>75-10364</t>
  </si>
  <si>
    <t>CA;TDI</t>
  </si>
  <si>
    <t>582-632</t>
  </si>
  <si>
    <t>US;KWK</t>
  </si>
  <si>
    <t>216-259</t>
  </si>
  <si>
    <t>LSI Debt II Bridge Loan</t>
  </si>
  <si>
    <t>614-665</t>
  </si>
  <si>
    <t>17-18</t>
  </si>
  <si>
    <t>480-2948</t>
  </si>
  <si>
    <t>614-5501</t>
  </si>
  <si>
    <t>75-3627</t>
  </si>
  <si>
    <t>567-3876</t>
  </si>
  <si>
    <t>567-844</t>
  </si>
  <si>
    <t>PRS</t>
  </si>
  <si>
    <t>TTEN</t>
  </si>
  <si>
    <t>Enron-India - Public</t>
  </si>
  <si>
    <t>Enron Networks - Private</t>
  </si>
  <si>
    <t>Enron Networks - Private Equity Partnerships</t>
  </si>
  <si>
    <t>Convertible Note</t>
  </si>
  <si>
    <t>7/24/00</t>
  </si>
  <si>
    <t>Canfibre Lackawanna IPC</t>
  </si>
  <si>
    <t>Canfibre Riverside IPC</t>
  </si>
  <si>
    <t>Kafus Term Loan B, net of clawback</t>
  </si>
  <si>
    <t>Common &amp; Convert Common</t>
  </si>
  <si>
    <t>Heartland Loan</t>
  </si>
  <si>
    <t>Merlin BB</t>
  </si>
  <si>
    <t>Raptor II</t>
  </si>
  <si>
    <t>Cypress</t>
  </si>
  <si>
    <t>Canfibre Lackawanna Funded L/C</t>
  </si>
  <si>
    <t>Canfibre Lackawanna Unfunded L/C</t>
  </si>
  <si>
    <t>Merlin</t>
  </si>
  <si>
    <t>Total ENE-Related Exposure</t>
  </si>
  <si>
    <t>Total ENA Exposure</t>
  </si>
  <si>
    <t>Reconciliation to Presentation</t>
  </si>
  <si>
    <t>Write-Down</t>
  </si>
  <si>
    <t>Raptor I</t>
  </si>
  <si>
    <t>Oconto Falls</t>
  </si>
  <si>
    <t>Canfibre Equity-Related</t>
  </si>
  <si>
    <t>Canfibre Debt</t>
  </si>
  <si>
    <t>ECOGAS</t>
  </si>
  <si>
    <t>KAFUS</t>
  </si>
  <si>
    <t>Total ENA Ecogas Exposure</t>
  </si>
  <si>
    <t>Value, net</t>
  </si>
  <si>
    <t>Canfibre SubDebt</t>
  </si>
  <si>
    <t>Canfibre IPC's</t>
  </si>
  <si>
    <t>Write-Up</t>
  </si>
  <si>
    <t>Remaining Portfolio</t>
  </si>
  <si>
    <t>Mariner Equity</t>
  </si>
  <si>
    <t>Cline Resources - Remington</t>
  </si>
  <si>
    <t>Canfibre Riverside Secured Note</t>
  </si>
  <si>
    <t>Total Raptor II</t>
  </si>
  <si>
    <t>MARINER</t>
  </si>
  <si>
    <t>JEDI I</t>
  </si>
  <si>
    <t>Enron Warrants</t>
  </si>
  <si>
    <t>Mgmt Shares/Options</t>
  </si>
  <si>
    <t>Equity Value</t>
  </si>
  <si>
    <t>Bank Revolver</t>
  </si>
  <si>
    <t>Sub Notes</t>
  </si>
  <si>
    <t>Enron Term Loan</t>
  </si>
  <si>
    <t>Enterprise Value</t>
  </si>
  <si>
    <t>ENA PROJECT RAPTOR I &amp; II</t>
  </si>
  <si>
    <t>Through 9/1</t>
  </si>
  <si>
    <t>+/-</t>
  </si>
  <si>
    <t>of +/-</t>
  </si>
  <si>
    <t>Chewco SLP*</t>
  </si>
  <si>
    <t>Kafus Parent Debt</t>
  </si>
  <si>
    <t>Total Raptor I</t>
  </si>
  <si>
    <t>Merlin Credit Derivative</t>
  </si>
  <si>
    <t>Covered by Credit Derivative</t>
  </si>
  <si>
    <t>Already Incurred</t>
  </si>
  <si>
    <t>Cumulative Kafus Loss</t>
  </si>
  <si>
    <t>Kafus Loss Incurred (from 8/1)</t>
  </si>
  <si>
    <t>SLP Exposure</t>
  </si>
  <si>
    <t>Exposure</t>
  </si>
  <si>
    <t>ENA, Net</t>
  </si>
  <si>
    <t>ENE B/S</t>
  </si>
  <si>
    <t>Catalytica Combustion Systems Inc.</t>
  </si>
  <si>
    <t xml:space="preserve">CCSI Expected Number of Shares Outstanding </t>
  </si>
  <si>
    <t>Catalytica Ownership (current)</t>
  </si>
  <si>
    <t>Enron Ownership (current)</t>
  </si>
  <si>
    <t>Employee Stock Options</t>
  </si>
  <si>
    <t>Planned IPO shares</t>
  </si>
  <si>
    <t>Enron Cashless Option Exercise</t>
  </si>
  <si>
    <t>TOTAL</t>
  </si>
  <si>
    <t>No. of option shares</t>
  </si>
  <si>
    <t xml:space="preserve">Strike Price </t>
  </si>
  <si>
    <t>Price at which Intrinsic Value is Calculated</t>
  </si>
  <si>
    <t>Enron Intrinsic Value per option</t>
  </si>
  <si>
    <t>No. of shares obtained based on Value</t>
  </si>
  <si>
    <t>Rahul Raroc</t>
  </si>
  <si>
    <t>Calc RAROC</t>
  </si>
  <si>
    <t>Purchased Jan-98</t>
  </si>
  <si>
    <t>Marked-to-market</t>
  </si>
  <si>
    <t>IPO Shares</t>
  </si>
  <si>
    <t>RAROC Case</t>
  </si>
  <si>
    <t>Not as exact as Rahul case b/c of option exercuse cash</t>
  </si>
  <si>
    <t>Enron Shares Held</t>
  </si>
  <si>
    <t xml:space="preserve">Price </t>
  </si>
  <si>
    <t>Valued At</t>
  </si>
  <si>
    <t>Catalytica Ownership</t>
  </si>
  <si>
    <t>Total No. of Shares Outstanding</t>
  </si>
  <si>
    <t>Enron's % Ownership</t>
  </si>
  <si>
    <t>CCSI Equity Market Valuation</t>
  </si>
  <si>
    <t>Option</t>
  </si>
  <si>
    <t>Strike Price</t>
  </si>
  <si>
    <t>Intrinsic Value per share</t>
  </si>
  <si>
    <t>Enron's Fair Value Write-up</t>
  </si>
  <si>
    <t>Enron's Cash on Cash Return</t>
  </si>
  <si>
    <t>First World QTD</t>
  </si>
  <si>
    <t>Kafus 7/1 to 7/31</t>
  </si>
  <si>
    <t>7/31/00</t>
  </si>
  <si>
    <t>Portfolio - Accruals</t>
  </si>
  <si>
    <t>FirstWorld Warrants</t>
  </si>
  <si>
    <t>Other Public Shares</t>
  </si>
  <si>
    <t>Various</t>
  </si>
  <si>
    <t>Cline Coal Valuation Adjustment</t>
  </si>
  <si>
    <t>Condor</t>
  </si>
  <si>
    <t>Merlin Credit Derivative Premium</t>
  </si>
  <si>
    <t>Suggested W/D; Not in Raptor</t>
  </si>
  <si>
    <t>Jupiter Equity Valuation Adjustment</t>
  </si>
  <si>
    <t>Jupiter Equity post W/D</t>
  </si>
  <si>
    <t>Cline Resources Equity/IPC's post W/D</t>
  </si>
  <si>
    <t>Mariner SLP (Earnings Allocation)</t>
  </si>
  <si>
    <t>Papier Masson Valuation Adjustment</t>
  </si>
  <si>
    <t>ENA BS</t>
  </si>
  <si>
    <t>%</t>
  </si>
  <si>
    <t>$</t>
  </si>
  <si>
    <t>Asset Name</t>
  </si>
  <si>
    <t>Notional</t>
  </si>
  <si>
    <t>ENA Asset Listing</t>
  </si>
  <si>
    <t>Raptor Hedge Candidates</t>
  </si>
  <si>
    <t>Enron Global Markets - Total Return Swap</t>
  </si>
  <si>
    <t>BWT/Swiss Re TRS EGM</t>
  </si>
  <si>
    <t>014:Enron Global Markets</t>
  </si>
  <si>
    <t>Enron Global Markets - Total Return Swap Total</t>
  </si>
  <si>
    <t>US;ACPW</t>
  </si>
  <si>
    <t>ACPW</t>
  </si>
  <si>
    <t>Enron Global Markets - Accrual Income</t>
  </si>
  <si>
    <t>Enron Global Markets - US Private</t>
  </si>
  <si>
    <t>Enron Global Markets - US Structured Credit-MTM</t>
  </si>
  <si>
    <t>Bonne Terre Valuation Adjustment</t>
  </si>
  <si>
    <t>VENOCO</t>
  </si>
  <si>
    <t>Ryder Scott Proved Reserves</t>
  </si>
  <si>
    <t>South Elwood Extension</t>
  </si>
  <si>
    <t>Net Financial Liabilities</t>
  </si>
  <si>
    <t>Proved Reserves</t>
  </si>
  <si>
    <t>Privates</t>
  </si>
  <si>
    <t>Chewco SLP</t>
  </si>
  <si>
    <t>Proof:</t>
  </si>
  <si>
    <t>**36.12% of the gross value of the following assets:</t>
  </si>
  <si>
    <t>Mariner Equity, Cgas</t>
  </si>
  <si>
    <t>$60mm equity value</t>
  </si>
  <si>
    <t>Net (Write Down)/Write Up in 4th Quarter</t>
  </si>
  <si>
    <t>COAL ASSETS</t>
  </si>
  <si>
    <t>Portfolio:</t>
  </si>
  <si>
    <t>Chewco SLP**</t>
  </si>
  <si>
    <t>**Enron Corp. has an additional 36.12% exposure through its ownership of the Chewco SLP.</t>
  </si>
  <si>
    <t>Coal - Accruals</t>
  </si>
  <si>
    <t>Beyer</t>
  </si>
  <si>
    <t>713-853-9825</t>
  </si>
  <si>
    <t>American Coal Senior TRS</t>
  </si>
  <si>
    <t>1727-10290</t>
  </si>
  <si>
    <t xml:space="preserve">Black Mountain Coal Commodity </t>
  </si>
  <si>
    <t>4201-5537</t>
  </si>
  <si>
    <t>Jupiter Coal Commodity</t>
  </si>
  <si>
    <t>7022-10287</t>
  </si>
  <si>
    <t>Cline Coal Commodity</t>
  </si>
  <si>
    <t>2354-10288</t>
  </si>
  <si>
    <t>Cline Resources</t>
  </si>
  <si>
    <t>2354-2969</t>
  </si>
  <si>
    <t>4201-10286</t>
  </si>
  <si>
    <t>4201-6097</t>
  </si>
  <si>
    <t>Jupiter</t>
  </si>
  <si>
    <t>7022-9200</t>
  </si>
  <si>
    <t>2354-8560</t>
  </si>
  <si>
    <t>2354-7445</t>
  </si>
  <si>
    <t>Remington Debt</t>
  </si>
  <si>
    <t>2354-8561</t>
  </si>
  <si>
    <t>7022-9199</t>
  </si>
  <si>
    <t>Coal Total</t>
  </si>
  <si>
    <t>BWT/Swiss Re TRS</t>
  </si>
  <si>
    <t>Publics (as of 8/3/00)</t>
  </si>
  <si>
    <t>***The Notional Amount of the Merlin Credit Derivative is subject to change.</t>
  </si>
  <si>
    <t>American Coal TRS</t>
  </si>
  <si>
    <t>Most Likely</t>
  </si>
  <si>
    <t>b/f Write-down</t>
  </si>
  <si>
    <t>Proof</t>
  </si>
  <si>
    <t>Valuation Range - Low &amp; Most Likely</t>
  </si>
  <si>
    <t>RAPTOR I</t>
  </si>
  <si>
    <t>RAPTOR II</t>
  </si>
  <si>
    <t>LOW CASE</t>
  </si>
  <si>
    <t>MOST LIKELY CASE</t>
  </si>
  <si>
    <t>RAPTOR I &amp; II Hedge Candidates</t>
  </si>
  <si>
    <t>INVESTMENT VALUATION</t>
  </si>
  <si>
    <t>EXPOSURE</t>
  </si>
  <si>
    <t>CURRENT INVESTMENT STATUS</t>
  </si>
  <si>
    <t>ASSET NAME:</t>
  </si>
  <si>
    <t>Down</t>
  </si>
  <si>
    <t>Write-</t>
  </si>
  <si>
    <t>Amerada Hess  Exposure</t>
  </si>
  <si>
    <t>Vastar Exposure</t>
  </si>
  <si>
    <t>Texland Exposure</t>
  </si>
  <si>
    <t>Juniper Exposure</t>
  </si>
  <si>
    <t>BRIGHAM</t>
  </si>
  <si>
    <t>Writedown on Sub Debt</t>
  </si>
  <si>
    <t>Adjusted Sub Debt</t>
  </si>
  <si>
    <t>LOW CASE EXPOSURE*</t>
  </si>
  <si>
    <t>BASE CASE EXPOSURE*</t>
  </si>
  <si>
    <t>*Base Case and Low Case assume orderly liquidation (no "firesale") of the asset over the Raptor hedge period (3yrs)</t>
  </si>
  <si>
    <t>*36.12% of the gross value of the following assets:  Hughes Rawls Note, Ameritex, Pure Resources, Queen Sands Common, 3TEC Warrants, Quicksilver Common, Beau Canada</t>
  </si>
  <si>
    <t>8/3/00</t>
  </si>
  <si>
    <t>HEARTLAND</t>
  </si>
  <si>
    <t>Heartland Common</t>
  </si>
  <si>
    <t>Heartland Condor</t>
  </si>
  <si>
    <t>Raptor Hedge</t>
  </si>
  <si>
    <t>New Value</t>
  </si>
  <si>
    <t>Current Value</t>
  </si>
  <si>
    <t>Heartland Common (Condor)</t>
  </si>
  <si>
    <t>Heartland Warrants</t>
  </si>
  <si>
    <t>B/F Condor</t>
  </si>
  <si>
    <t>After Condor</t>
  </si>
  <si>
    <t>Actual</t>
  </si>
  <si>
    <t>Proposed</t>
  </si>
  <si>
    <t>Net (Write Down)/Write Up in 3rd Quarter</t>
  </si>
  <si>
    <t>3RD QUARTER 2000 VALUATION</t>
  </si>
  <si>
    <t>Earnings Sensitivity to Enterprise Value</t>
  </si>
  <si>
    <t>Exercise of Mgmt Warrants</t>
  </si>
  <si>
    <t>Change in:</t>
  </si>
  <si>
    <t>ENA Earnings</t>
  </si>
  <si>
    <t>SLP Earnings</t>
  </si>
  <si>
    <t>4th Quarter</t>
  </si>
  <si>
    <t>Remaining</t>
  </si>
  <si>
    <t>% Chg.</t>
  </si>
  <si>
    <t>American Coal  Sr. Note</t>
  </si>
  <si>
    <t>Original Transaction - December 1998</t>
  </si>
  <si>
    <t>Sales Proceeds</t>
  </si>
  <si>
    <t>Principal Value of Note</t>
  </si>
  <si>
    <t>Accrued Interest</t>
  </si>
  <si>
    <t>Expense Reserve</t>
  </si>
  <si>
    <t>Coal Team Gain On Sale</t>
  </si>
  <si>
    <t>Current Situation</t>
  </si>
  <si>
    <t xml:space="preserve">Principal O/S </t>
  </si>
  <si>
    <t>Amounts</t>
  </si>
  <si>
    <t>B of A Note Payoff at 9/15/00</t>
  </si>
  <si>
    <t>Fair Value American Coal Sr. 9/15/00</t>
  </si>
  <si>
    <t xml:space="preserve"> (FMV 8/10/00 w/ Accr. Int to 9/15/00)</t>
  </si>
  <si>
    <t xml:space="preserve">Expected Loss </t>
  </si>
  <si>
    <t>Reserve Amount</t>
  </si>
  <si>
    <t>Net Expected Loss for 3Q00</t>
  </si>
  <si>
    <t>Memo - Principal amounts</t>
  </si>
  <si>
    <t>American Coal Sr. (Book Value 9/15/00)</t>
  </si>
  <si>
    <t>Net Accrual Basis Difference</t>
  </si>
  <si>
    <t>Elimination of FV from TRS net of Reserve</t>
  </si>
  <si>
    <t>Accrual Difference, net of Reserve</t>
  </si>
  <si>
    <t>Heartland Write Down Allocation</t>
  </si>
  <si>
    <t xml:space="preserve">Write Down Amount = </t>
  </si>
  <si>
    <t>MEMO</t>
  </si>
  <si>
    <t>Source</t>
  </si>
  <si>
    <t>Diluted</t>
  </si>
  <si>
    <t>Allocation</t>
  </si>
  <si>
    <t>Write Down</t>
  </si>
  <si>
    <t>2Q Write Down</t>
  </si>
  <si>
    <t>Leg</t>
  </si>
  <si>
    <t>Facility</t>
  </si>
  <si>
    <t>Model</t>
  </si>
  <si>
    <t>Carry Value</t>
  </si>
  <si>
    <t>Shares</t>
  </si>
  <si>
    <t>Adjusted CV</t>
  </si>
  <si>
    <t>MEMO-DET</t>
  </si>
  <si>
    <t>Equity - Private</t>
  </si>
  <si>
    <t>Balance Sheet</t>
  </si>
  <si>
    <t>Heartland Steel EAS</t>
  </si>
  <si>
    <t>Equity - Other</t>
  </si>
  <si>
    <t>Heartland Steel Seed Cap.</t>
  </si>
  <si>
    <t>RAPTOR</t>
  </si>
  <si>
    <t>Reverse</t>
  </si>
  <si>
    <t>Condor FV</t>
  </si>
  <si>
    <t>3Q P&amp;L Break Out</t>
  </si>
  <si>
    <t>Total FV Write Down</t>
  </si>
  <si>
    <t>2nd Q W/D</t>
  </si>
  <si>
    <t>Value b/f Q2</t>
  </si>
  <si>
    <t>Less Contigent L/C Commitment</t>
  </si>
  <si>
    <t>Remaining Total Brigham Value</t>
  </si>
  <si>
    <t>Place Resources</t>
  </si>
  <si>
    <t>Canadian Publics (Startech &amp; Cypress)</t>
  </si>
  <si>
    <t>CA;BAU-RAPT</t>
  </si>
  <si>
    <t>Kafus Term Loan D</t>
  </si>
  <si>
    <t>Kafus Term Loan E</t>
  </si>
  <si>
    <t>61-10822</t>
  </si>
  <si>
    <t>181-10303</t>
  </si>
  <si>
    <t>Solo Energy</t>
  </si>
  <si>
    <t>Venture Capital</t>
  </si>
  <si>
    <t>US;ACPW-RAPT</t>
  </si>
  <si>
    <t>Tridium</t>
  </si>
  <si>
    <t>US;BEXP-RAPT</t>
  </si>
  <si>
    <t>n</t>
  </si>
  <si>
    <t>US;INLN-RAPT</t>
  </si>
  <si>
    <t>US;QSRI-RAPT</t>
  </si>
  <si>
    <t>US;CRZO-RAPT</t>
  </si>
  <si>
    <t>US;TTEN-RAPT</t>
  </si>
  <si>
    <t>CA;BOU-RAPT</t>
  </si>
  <si>
    <t>US;PGEO-RAPT</t>
  </si>
  <si>
    <t>CA;TDI-RAPT</t>
  </si>
  <si>
    <t>US;KWK-RAPT</t>
  </si>
  <si>
    <t>Heartland Steel Common Condor Raptor I</t>
  </si>
  <si>
    <t>Utiliquest Raptor I</t>
  </si>
  <si>
    <t>Enron Raptor I - US Public</t>
  </si>
  <si>
    <t>Enron Raptor I - US Private</t>
  </si>
  <si>
    <t>Enron Raptor I - Convertible - Private</t>
  </si>
  <si>
    <t>Enron Raptor I - Warrants - Private</t>
  </si>
  <si>
    <t>Enron Raptor I - Warrants - Public</t>
  </si>
  <si>
    <t>Enron Raptor I - Canadian - Private</t>
  </si>
  <si>
    <t>Enron Raptor I - Canadian - Public</t>
  </si>
  <si>
    <t>Enron Raptor I - Priv. Equity Partnerships</t>
  </si>
  <si>
    <t>Enron Raptor I - US Structured Credit-Book</t>
  </si>
  <si>
    <t>Enron Raptor I - US Structured Credit-MTM</t>
  </si>
  <si>
    <t>Enron Raptor I - US Structured Credit-Book RA</t>
  </si>
  <si>
    <t>Enron Raptor I - EGF SLP - US Structured Credit</t>
  </si>
  <si>
    <t>Enron Raptor I - EGF SLP - Priv. Equity Partnerships</t>
  </si>
  <si>
    <t>Enron Raptor I - EGF SLP - Canadian Public</t>
  </si>
  <si>
    <t>Enron Raptor I - EGF SLP - US Public</t>
  </si>
  <si>
    <t>Enron Raptor I - EGF SLP - Warrants Public</t>
  </si>
  <si>
    <t>8/28/00</t>
  </si>
  <si>
    <t>Risk Adjustment</t>
  </si>
  <si>
    <t>Asset Value</t>
  </si>
  <si>
    <t>Upside (gross/net ENA)</t>
  </si>
  <si>
    <t>Enron Interest (28% gross/17.5% net)</t>
  </si>
  <si>
    <t>Enron Carry Value (gross/net)</t>
  </si>
  <si>
    <t>Net (Write Down)/Write Up in 3rd Quarter + Mariner</t>
  </si>
  <si>
    <t>Spin Off</t>
  </si>
  <si>
    <t>Timing</t>
  </si>
  <si>
    <t>Restructuring</t>
  </si>
  <si>
    <t>Pruett</t>
  </si>
  <si>
    <t>Donahue</t>
  </si>
  <si>
    <t>Maffett</t>
  </si>
  <si>
    <t>PI - Miller</t>
  </si>
  <si>
    <t>Calger</t>
  </si>
  <si>
    <t>Industrial</t>
  </si>
  <si>
    <t>Q1/Q2 - 2001</t>
  </si>
  <si>
    <t>Self liquidating</t>
  </si>
  <si>
    <t>Q3/Q4 - 2001</t>
  </si>
  <si>
    <t>Q1 - 2001</t>
  </si>
  <si>
    <t>Ecogas Debt and Equity</t>
  </si>
  <si>
    <t>Q2 -2001</t>
  </si>
  <si>
    <t>Q3/Q4 - 2000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</si>
</sst>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  <numFmt numFmtId="167" formatCode="_(&quot;$&quot;* #,##0.000_);_(&quot;$&quot;* \(#,##0.000\);_(&quot;$&quot;* &quot;-&quot;??_);_(@_)"/>
    <numFmt numFmtId="168" formatCode="_(* #,##0.0_);_(* \(#,##0.0\);_(* &quot;-&quot;??_);_(@_)"/>
    <numFmt numFmtId="169" formatCode="0.0%"/>
    <numFmt numFmtId="170" formatCode="#,##0.0_);\(#,##0.0\)"/>
    <numFmt numFmtId="173" formatCode="_(&quot;$&quot;* #,##0.0000_);_(&quot;$&quot;* \(#,##0.0000\);_(&quot;$&quot;* &quot;-&quot;??_);_(@_)"/>
    <numFmt numFmtId="175" formatCode="#,##0.0000_);\(#,##0.0000\)"/>
    <numFmt numFmtId="176" formatCode="#,##0.00000_);\(#,##0.00000\)"/>
    <numFmt numFmtId="185" formatCode="0.000"/>
    <numFmt numFmtId="186" formatCode="0.0000"/>
    <numFmt numFmtId="188" formatCode="_(* #,##0.000_);_(* \(#,##0.000\);_(* &quot;-&quot;??_);_(@_)"/>
    <numFmt numFmtId="192" formatCode="_(* #,##0.0000_);_(* \(#,##0.0000\);_(* &quot;-&quot;??_);_(@_)"/>
    <numFmt numFmtId="209" formatCode="0_)"/>
    <numFmt numFmtId="222" formatCode="General_)"/>
    <numFmt numFmtId="265" formatCode="_-&quot;\&quot;* #,##0_-;\-&quot;\&quot;* #,##0_-;_-&quot;\&quot;* &quot;-&quot;_-;_-@_-"/>
    <numFmt numFmtId="266" formatCode="_-* #,##0_-;\-* #,##0_-;_-* &quot;-&quot;_-;_-@_-"/>
    <numFmt numFmtId="267" formatCode="_-&quot;\&quot;* #,##0.00_-;\-&quot;\&quot;* #,##0.00_-;_-&quot;\&quot;* &quot;-&quot;??_-;_-@_-"/>
    <numFmt numFmtId="268" formatCode="_-* #,##0.00_-;\-* #,##0.00_-;_-* &quot;-&quot;??_-;_-@_-"/>
    <numFmt numFmtId="274" formatCode="&quot;\&quot;#,##0;[Red]&quot;\&quot;\-#,##0"/>
    <numFmt numFmtId="275" formatCode="&quot;\&quot;#,##0.00;&quot;\&quot;\-#,##0.00"/>
    <numFmt numFmtId="276" formatCode="&quot;\&quot;#,##0.00;[Red]&quot;\&quot;\-#,##0.00"/>
    <numFmt numFmtId="277" formatCode="_ &quot;\&quot;* #,##0_ ;_ &quot;\&quot;* \-#,##0_ ;_ &quot;\&quot;* &quot;-&quot;_ ;_ @_ "/>
    <numFmt numFmtId="278" formatCode="_ * #,##0_ ;_ * \-#,##0_ ;_ * &quot;-&quot;_ ;_ @_ "/>
    <numFmt numFmtId="279" formatCode="_ &quot;\&quot;* #,##0.00_ ;_ &quot;\&quot;* \-#,##0.00_ ;_ &quot;\&quot;* &quot;-&quot;??_ ;_ @_ "/>
    <numFmt numFmtId="280" formatCode="_ * #,##0.00_ ;_ * \-#,##0.00_ ;_ * &quot;-&quot;??_ ;_ @_ "/>
    <numFmt numFmtId="287" formatCode="_ &quot;\&quot;* #,##0.00_ ;_ &quot;\&quot;* &quot;\&quot;\-#,##0.00_ ;_ &quot;\&quot;* &quot;-&quot;??_ ;_ @_ "/>
    <numFmt numFmtId="291" formatCode="&quot;\&quot;#,##0.00;&quot;\&quot;&quot;\&quot;&quot;\&quot;\-#,##0.00"/>
    <numFmt numFmtId="293" formatCode="_ &quot;\&quot;* #,##0_ ;_ &quot;\&quot;* &quot;\&quot;&quot;\&quot;\-#,##0_ ;_ &quot;\&quot;* &quot;-&quot;_ ;_ @_ "/>
    <numFmt numFmtId="294" formatCode="_ * #,##0_ ;_ * &quot;\&quot;&quot;\&quot;\-#,##0_ ;_ * &quot;-&quot;_ ;_ @_ "/>
    <numFmt numFmtId="295" formatCode="_ &quot;\&quot;* #,##0.00_ ;_ &quot;\&quot;* &quot;\&quot;&quot;\&quot;\-#,##0.00_ ;_ &quot;\&quot;* &quot;-&quot;??_ ;_ @_ "/>
    <numFmt numFmtId="298" formatCode="&quot;\&quot;#,##0;[Red]&quot;\&quot;&quot;\&quot;&quot;\&quot;&quot;\&quot;\-#,##0"/>
    <numFmt numFmtId="306" formatCode="#,##0;[Red]&quot;-&quot;#,##0"/>
    <numFmt numFmtId="308" formatCode="#,##0.00;[Red]&quot;-&quot;#,##0.00"/>
    <numFmt numFmtId="310" formatCode="#&quot;\&quot;&quot;\&quot;&quot;\&quot;&quot;\&quot;\ ??/??"/>
    <numFmt numFmtId="317" formatCode="yy&quot;\&quot;&quot;\&quot;&quot;\&quot;\-mm&quot;\&quot;&quot;\&quot;&quot;\&quot;\-dd&quot;\&quot;&quot;\&quot;&quot;\&quot;&quot;\&quot;\ h:mm"/>
    <numFmt numFmtId="322" formatCode="_ &quot;\&quot;* #,##0_ ;_ &quot;\&quot;* &quot;\&quot;&quot;\&quot;&quot;\&quot;&quot;\&quot;\-#,##0_ ;_ &quot;\&quot;* &quot;-&quot;_ ;_ @_ "/>
    <numFmt numFmtId="323" formatCode="_ * #,##0_ ;_ * &quot;\&quot;&quot;\&quot;&quot;\&quot;&quot;\&quot;\-#,##0_ ;_ * &quot;-&quot;_ ;_ @_ "/>
    <numFmt numFmtId="324" formatCode="_ &quot;\&quot;* #,##0.00_ ;_ &quot;\&quot;* &quot;\&quot;&quot;\&quot;&quot;\&quot;&quot;\&quot;\-#,##0.00_ ;_ &quot;\&quot;* &quot;-&quot;??_ ;_ @_ "/>
    <numFmt numFmtId="325" formatCode="_ * #,##0.00_ ;_ * &quot;\&quot;&quot;\&quot;&quot;\&quot;&quot;\&quot;\-#,##0.00_ ;_ * &quot;-&quot;??_ ;_ @_ "/>
    <numFmt numFmtId="326" formatCode="&quot;\&quot;#,##0;&quot;\&quot;&quot;\&quot;&quot;\&quot;&quot;\&quot;&quot;\&quot;&quot;\&quot;\-#,##0"/>
    <numFmt numFmtId="329" formatCode="&quot;\&quot;#,##0.00;[Red]&quot;\&quot;&quot;\&quot;&quot;\&quot;&quot;\&quot;&quot;\&quot;&quot;\&quot;\-#,##0.00"/>
    <numFmt numFmtId="330" formatCode="_ &quot;\&quot;* #,##0_ ;_ &quot;\&quot;* &quot;\&quot;&quot;\&quot;&quot;\&quot;&quot;\&quot;&quot;\&quot;\-#,##0_ ;_ &quot;\&quot;* &quot;-&quot;_ ;_ @_ "/>
    <numFmt numFmtId="332" formatCode="_ &quot;\&quot;* #,##0.00_ ;_ &quot;\&quot;* &quot;\&quot;&quot;\&quot;&quot;\&quot;&quot;\&quot;&quot;\&quot;\-#,##0.00_ ;_ &quot;\&quot;* &quot;-&quot;??_ ;_ @_ "/>
    <numFmt numFmtId="334" formatCode="&quot;\&quot;#,##0;&quot;\&quot;&quot;\&quot;&quot;\&quot;&quot;\&quot;&quot;\&quot;&quot;\&quot;&quot;\&quot;\-#,##0"/>
    <numFmt numFmtId="337" formatCode="&quot;\&quot;#,##0.00;[Red]&quot;\&quot;&quot;\&quot;&quot;\&quot;&quot;\&quot;&quot;\&quot;&quot;\&quot;&quot;\&quot;\-#,##0.00"/>
    <numFmt numFmtId="338" formatCode="_ &quot;\&quot;* #,##0_ ;_ &quot;\&quot;* &quot;\&quot;&quot;\&quot;&quot;\&quot;&quot;\&quot;&quot;\&quot;&quot;\&quot;\-#,##0_ ;_ &quot;\&quot;* &quot;-&quot;_ ;_ @_ "/>
    <numFmt numFmtId="344" formatCode="&quot;\&quot;#,##0.00;&quot;\&quot;&quot;\&quot;&quot;\&quot;&quot;\&quot;&quot;\&quot;&quot;\&quot;&quot;\&quot;&quot;\&quot;\-#,##0.00"/>
    <numFmt numFmtId="345" formatCode="&quot;\&quot;#,##0.00;[Red]&quot;\&quot;&quot;\&quot;&quot;\&quot;&quot;\&quot;&quot;\&quot;&quot;\&quot;&quot;\&quot;&quot;\&quot;\-#,##0.00"/>
    <numFmt numFmtId="346" formatCode="_ &quot;\&quot;* #,##0_ ;_ &quot;\&quot;* &quot;\&quot;&quot;\&quot;&quot;\&quot;&quot;\&quot;&quot;\&quot;&quot;\&quot;&quot;\&quot;\-#,##0_ ;_ &quot;\&quot;* &quot;-&quot;_ ;_ @_ "/>
    <numFmt numFmtId="350" formatCode="&quot;\&quot;#,##0;&quot;\&quot;&quot;\&quot;&quot;\&quot;&quot;\&quot;&quot;\&quot;&quot;\&quot;&quot;\&quot;&quot;\&quot;&quot;\&quot;\-#,##0"/>
    <numFmt numFmtId="351" formatCode="&quot;\&quot;#,##0;[Red]&quot;\&quot;&quot;\&quot;&quot;\&quot;&quot;\&quot;&quot;\&quot;&quot;\&quot;&quot;\&quot;&quot;\&quot;&quot;\&quot;\-#,##0"/>
    <numFmt numFmtId="352" formatCode="&quot;\&quot;#,##0.00;&quot;\&quot;&quot;\&quot;&quot;\&quot;&quot;\&quot;&quot;\&quot;&quot;\&quot;&quot;\&quot;&quot;\&quot;&quot;\&quot;\-#,##0.00"/>
    <numFmt numFmtId="353" formatCode="&quot;\&quot;#,##0.00;[Red]&quot;\&quot;&quot;\&quot;&quot;\&quot;&quot;\&quot;&quot;\&quot;&quot;\&quot;&quot;\&quot;&quot;\&quot;&quot;\&quot;\-#,##0.00"/>
    <numFmt numFmtId="354" formatCode="_ &quot;\&quot;* #,##0_ ;_ &quot;\&quot;* &quot;\&quot;&quot;\&quot;&quot;\&quot;&quot;\&quot;&quot;\&quot;&quot;\&quot;&quot;\&quot;&quot;\&quot;\-#,##0_ ;_ &quot;\&quot;* &quot;-&quot;_ ;_ @_ "/>
    <numFmt numFmtId="356" formatCode="_ &quot;\&quot;* #,##0.00_ ;_ &quot;\&quot;* &quot;\&quot;&quot;\&quot;&quot;\&quot;&quot;\&quot;&quot;\&quot;&quot;\&quot;&quot;\&quot;&quot;\&quot;\-#,##0.00_ ;_ &quot;\&quot;* &quot;-&quot;??_ ;_ @_ "/>
    <numFmt numFmtId="357" formatCode="_ * #,##0.00_ ;_ * &quot;\&quot;&quot;\&quot;&quot;\&quot;&quot;\&quot;&quot;\&quot;&quot;\&quot;&quot;\&quot;&quot;\&quot;\-#,##0.00_ ;_ * &quot;-&quot;??_ ;_ @_ "/>
    <numFmt numFmtId="358" formatCode="&quot;\&quot;#,##0;&quot;\&quot;&quot;\&quot;&quot;\&quot;&quot;\&quot;&quot;\&quot;&quot;\&quot;&quot;\&quot;&quot;\&quot;&quot;\&quot;&quot;\&quot;\-#,##0"/>
    <numFmt numFmtId="359" formatCode="&quot;\&quot;#,##0;[Red]&quot;\&quot;&quot;\&quot;&quot;\&quot;&quot;\&quot;&quot;\&quot;&quot;\&quot;&quot;\&quot;&quot;\&quot;&quot;\&quot;&quot;\&quot;\-#,##0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sz val="10"/>
      <color indexed="9"/>
      <name val="Arial"/>
      <family val="2"/>
    </font>
    <font>
      <i/>
      <sz val="10"/>
      <color indexed="9"/>
      <name val="Arial"/>
      <family val="2"/>
    </font>
    <font>
      <b/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sz val="12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u/>
      <sz val="10"/>
      <name val="Arial"/>
      <family val="2"/>
    </font>
    <font>
      <b/>
      <sz val="14"/>
      <name val="Times New Roman (PCL6)"/>
      <family val="1"/>
    </font>
    <font>
      <u/>
      <sz val="10"/>
      <color indexed="12"/>
      <name val="MS Sans Serif"/>
    </font>
    <font>
      <b/>
      <sz val="8"/>
      <name val="Arial"/>
      <family val="2"/>
    </font>
    <font>
      <b/>
      <u/>
      <sz val="8"/>
      <name val="Arial"/>
      <family val="2"/>
    </font>
    <font>
      <b/>
      <sz val="8"/>
      <color indexed="12"/>
      <name val="Arial"/>
      <family val="2"/>
    </font>
    <font>
      <sz val="14"/>
      <name val="Times New Roman (PCL6)"/>
      <family val="1"/>
    </font>
    <font>
      <sz val="10"/>
      <color indexed="20"/>
      <name val="Arial"/>
      <family val="2"/>
    </font>
    <font>
      <b/>
      <sz val="16"/>
      <name val="Times New Roman (PCL6)"/>
      <family val="1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10"/>
      <color indexed="20"/>
      <name val="Arial"/>
      <family val="2"/>
    </font>
    <font>
      <sz val="10"/>
      <color indexed="17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sz val="10"/>
      <color indexed="8"/>
      <name val="MS Sans Serif"/>
    </font>
    <font>
      <b/>
      <sz val="10"/>
      <color indexed="53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9">
    <xf numFmtId="37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332" fontId="2" fillId="0" borderId="0">
      <protection locked="0"/>
    </xf>
    <xf numFmtId="0" fontId="14" fillId="0" borderId="0" applyNumberFormat="0" applyFill="0" applyBorder="0" applyAlignment="0" applyProtection="0"/>
    <xf numFmtId="317" fontId="2" fillId="0" borderId="0">
      <protection locked="0"/>
    </xf>
    <xf numFmtId="317" fontId="2" fillId="0" borderId="0">
      <protection locked="0"/>
    </xf>
    <xf numFmtId="0" fontId="15" fillId="0" borderId="1" applyNumberFormat="0" applyFill="0" applyAlignment="0" applyProtection="0"/>
    <xf numFmtId="31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9" fontId="1" fillId="0" borderId="0" applyFont="0" applyFill="0" applyBorder="0" applyAlignment="0" applyProtection="0"/>
    <xf numFmtId="317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306" fontId="40" fillId="0" borderId="0" applyFont="0" applyFill="0" applyBorder="0" applyAlignment="0" applyProtection="0"/>
    <xf numFmtId="308" fontId="40" fillId="0" borderId="0" applyFont="0" applyFill="0" applyBorder="0" applyAlignment="0" applyProtection="0"/>
    <xf numFmtId="276" fontId="40" fillId="0" borderId="0" applyFont="0" applyFill="0" applyBorder="0" applyAlignment="0" applyProtection="0"/>
    <xf numFmtId="274" fontId="40" fillId="0" borderId="0" applyFont="0" applyFill="0" applyBorder="0" applyAlignment="0" applyProtection="0"/>
    <xf numFmtId="0" fontId="9" fillId="0" borderId="0"/>
  </cellStyleXfs>
  <cellXfs count="702">
    <xf numFmtId="37" fontId="0" fillId="0" borderId="0" xfId="0"/>
    <xf numFmtId="166" fontId="47" fillId="4" borderId="4" xfId="1" applyNumberFormat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66" fontId="47" fillId="4" borderId="0" xfId="1" applyNumberFormat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66" fontId="47" fillId="4" borderId="7" xfId="1" applyNumberFormat="1" applyFont="1" applyFill="1" applyBorder="1" applyAlignment="1">
      <alignment horizontal="center"/>
    </xf>
    <xf numFmtId="39" fontId="47" fillId="4" borderId="7" xfId="2" applyNumberFormat="1" applyFont="1" applyFill="1" applyBorder="1" applyAlignment="1">
      <alignment horizontal="center"/>
    </xf>
    <xf numFmtId="43" fontId="47" fillId="4" borderId="7" xfId="1" applyFont="1" applyFill="1" applyBorder="1" applyAlignment="1">
      <alignment horizontal="center"/>
    </xf>
    <xf numFmtId="14" fontId="47" fillId="4" borderId="7" xfId="2" applyNumberFormat="1" applyFont="1" applyFill="1" applyBorder="1" applyAlignment="1">
      <alignment horizontal="center"/>
    </xf>
    <xf numFmtId="14" fontId="47" fillId="4" borderId="8" xfId="2" applyNumberFormat="1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44" fontId="1" fillId="0" borderId="0" xfId="2" applyFont="1" applyFill="1" applyBorder="1" applyAlignment="1"/>
    <xf numFmtId="37" fontId="1" fillId="0" borderId="0" xfId="1" applyNumberFormat="1" applyFont="1" applyFill="1" applyBorder="1" applyAlignment="1"/>
    <xf numFmtId="164" fontId="1" fillId="0" borderId="6" xfId="2" applyNumberFormat="1" applyFont="1" applyFill="1" applyBorder="1" applyAlignment="1"/>
    <xf numFmtId="164" fontId="1" fillId="0" borderId="0" xfId="2" applyNumberFormat="1" applyFont="1" applyFill="1" applyBorder="1" applyAlignment="1"/>
    <xf numFmtId="164" fontId="1" fillId="0" borderId="11" xfId="2" applyNumberFormat="1" applyFont="1" applyFill="1" applyBorder="1" applyAlignment="1"/>
    <xf numFmtId="164" fontId="1" fillId="0" borderId="12" xfId="2" applyNumberFormat="1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66" fontId="49" fillId="0" borderId="7" xfId="1" applyNumberFormat="1" applyFont="1" applyFill="1" applyBorder="1" applyAlignment="1">
      <alignment vertical="center"/>
    </xf>
    <xf numFmtId="175" fontId="49" fillId="0" borderId="7" xfId="1" applyNumberFormat="1" applyFont="1" applyFill="1" applyBorder="1" applyAlignment="1">
      <alignment vertical="center"/>
    </xf>
    <xf numFmtId="188" fontId="49" fillId="0" borderId="7" xfId="1" applyNumberFormat="1" applyFont="1" applyFill="1" applyBorder="1" applyAlignment="1">
      <alignment vertical="center"/>
    </xf>
    <xf numFmtId="44" fontId="49" fillId="0" borderId="7" xfId="2" applyFont="1" applyFill="1" applyBorder="1" applyAlignment="1">
      <alignment vertical="center"/>
    </xf>
    <xf numFmtId="37" fontId="49" fillId="0" borderId="7" xfId="1" applyNumberFormat="1" applyFont="1" applyFill="1" applyBorder="1" applyAlignment="1">
      <alignment vertical="center"/>
    </xf>
    <xf numFmtId="164" fontId="49" fillId="0" borderId="8" xfId="2" applyNumberFormat="1" applyFont="1" applyFill="1" applyBorder="1" applyAlignment="1">
      <alignment vertical="center"/>
    </xf>
    <xf numFmtId="164" fontId="49" fillId="0" borderId="7" xfId="2" applyNumberFormat="1" applyFont="1" applyFill="1" applyBorder="1" applyAlignment="1">
      <alignment vertical="center"/>
    </xf>
    <xf numFmtId="164" fontId="49" fillId="0" borderId="9" xfId="2" applyNumberFormat="1" applyFont="1" applyFill="1" applyBorder="1" applyAlignment="1">
      <alignment vertical="center"/>
    </xf>
    <xf numFmtId="164" fontId="49" fillId="0" borderId="10" xfId="2" applyNumberFormat="1" applyFont="1" applyFill="1" applyBorder="1" applyAlignment="1">
      <alignment vertical="center"/>
    </xf>
    <xf numFmtId="37" fontId="49" fillId="0" borderId="7" xfId="2" applyNumberFormat="1" applyFont="1" applyFill="1" applyBorder="1" applyAlignment="1">
      <alignment vertical="center"/>
    </xf>
    <xf numFmtId="43" fontId="49" fillId="0" borderId="7" xfId="1" applyNumberFormat="1" applyFont="1" applyFill="1" applyBorder="1" applyAlignment="1">
      <alignment vertical="center"/>
    </xf>
    <xf numFmtId="44" fontId="49" fillId="0" borderId="7" xfId="2" applyNumberFormat="1" applyFont="1" applyFill="1" applyBorder="1" applyAlignment="1">
      <alignment vertical="center"/>
    </xf>
    <xf numFmtId="166" fontId="50" fillId="0" borderId="0" xfId="1" applyNumberFormat="1" applyFont="1" applyFill="1" applyBorder="1" applyAlignment="1"/>
    <xf numFmtId="175" fontId="1" fillId="0" borderId="0" xfId="2" applyNumberFormat="1" applyFont="1" applyFill="1" applyBorder="1" applyAlignment="1"/>
    <xf numFmtId="39" fontId="1" fillId="0" borderId="0" xfId="1" applyNumberFormat="1" applyFont="1" applyFill="1" applyBorder="1" applyAlignment="1"/>
    <xf numFmtId="39" fontId="1" fillId="0" borderId="0" xfId="2" applyNumberFormat="1" applyFont="1" applyFill="1" applyBorder="1" applyAlignment="1"/>
    <xf numFmtId="166" fontId="51" fillId="0" borderId="7" xfId="1" applyNumberFormat="1" applyFont="1" applyFill="1" applyBorder="1" applyAlignment="1">
      <alignment vertical="center"/>
    </xf>
    <xf numFmtId="175" fontId="49" fillId="0" borderId="7" xfId="2" applyNumberFormat="1" applyFont="1" applyFill="1" applyBorder="1" applyAlignment="1">
      <alignment vertical="center"/>
    </xf>
    <xf numFmtId="39" fontId="49" fillId="0" borderId="7" xfId="1" applyNumberFormat="1" applyFont="1" applyFill="1" applyBorder="1" applyAlignment="1">
      <alignment vertical="center"/>
    </xf>
    <xf numFmtId="39" fontId="49" fillId="0" borderId="7" xfId="2" applyNumberFormat="1" applyFont="1" applyFill="1" applyBorder="1" applyAlignment="1">
      <alignment vertical="center"/>
    </xf>
    <xf numFmtId="176" fontId="1" fillId="0" borderId="0" xfId="2" applyNumberFormat="1" applyFont="1" applyFill="1" applyBorder="1" applyAlignment="1"/>
    <xf numFmtId="173" fontId="1" fillId="0" borderId="0" xfId="2" applyNumberFormat="1" applyFont="1" applyFill="1" applyBorder="1" applyAlignment="1"/>
    <xf numFmtId="192" fontId="1" fillId="0" borderId="0" xfId="1" applyNumberFormat="1" applyFont="1" applyFill="1" applyBorder="1" applyAlignment="1"/>
    <xf numFmtId="192" fontId="49" fillId="0" borderId="7" xfId="1" applyNumberFormat="1" applyFont="1" applyFill="1" applyBorder="1" applyAlignment="1">
      <alignment vertical="center"/>
    </xf>
    <xf numFmtId="166" fontId="52" fillId="0" borderId="7" xfId="1" applyNumberFormat="1" applyFont="1" applyFill="1" applyBorder="1" applyAlignment="1">
      <alignment vertical="center"/>
    </xf>
    <xf numFmtId="175" fontId="52" fillId="0" borderId="7" xfId="1" applyNumberFormat="1" applyFont="1" applyFill="1" applyBorder="1" applyAlignment="1">
      <alignment vertical="center"/>
    </xf>
    <xf numFmtId="188" fontId="52" fillId="0" borderId="7" xfId="1" applyNumberFormat="1" applyFont="1" applyFill="1" applyBorder="1" applyAlignment="1">
      <alignment vertical="center"/>
    </xf>
    <xf numFmtId="44" fontId="52" fillId="0" borderId="7" xfId="2" applyFont="1" applyFill="1" applyBorder="1" applyAlignment="1">
      <alignment vertical="center"/>
    </xf>
    <xf numFmtId="192" fontId="52" fillId="0" borderId="7" xfId="1" applyNumberFormat="1" applyFont="1" applyFill="1" applyBorder="1" applyAlignment="1">
      <alignment vertical="center"/>
    </xf>
    <xf numFmtId="37" fontId="52" fillId="0" borderId="7" xfId="1" applyNumberFormat="1" applyFont="1" applyFill="1" applyBorder="1" applyAlignment="1">
      <alignment vertical="center"/>
    </xf>
    <xf numFmtId="164" fontId="52" fillId="0" borderId="8" xfId="2" applyNumberFormat="1" applyFont="1" applyFill="1" applyBorder="1" applyAlignment="1">
      <alignment vertical="center"/>
    </xf>
    <xf numFmtId="164" fontId="52" fillId="0" borderId="7" xfId="2" applyNumberFormat="1" applyFont="1" applyFill="1" applyBorder="1" applyAlignment="1">
      <alignment vertical="center"/>
    </xf>
    <xf numFmtId="164" fontId="52" fillId="0" borderId="9" xfId="2" applyNumberFormat="1" applyFont="1" applyFill="1" applyBorder="1" applyAlignment="1">
      <alignment vertical="center"/>
    </xf>
    <xf numFmtId="164" fontId="52" fillId="0" borderId="10" xfId="2" applyNumberFormat="1" applyFont="1" applyFill="1" applyBorder="1" applyAlignment="1">
      <alignment vertical="center"/>
    </xf>
    <xf numFmtId="37" fontId="52" fillId="0" borderId="7" xfId="2" applyNumberFormat="1" applyFont="1" applyFill="1" applyBorder="1" applyAlignment="1">
      <alignment vertical="center"/>
    </xf>
    <xf numFmtId="43" fontId="52" fillId="0" borderId="7" xfId="1" applyNumberFormat="1" applyFont="1" applyFill="1" applyBorder="1" applyAlignment="1">
      <alignment vertical="center"/>
    </xf>
    <xf numFmtId="44" fontId="52" fillId="0" borderId="7" xfId="2" applyNumberFormat="1" applyFont="1" applyFill="1" applyBorder="1" applyAlignment="1">
      <alignment vertical="center"/>
    </xf>
    <xf numFmtId="39" fontId="52" fillId="0" borderId="7" xfId="1" applyNumberFormat="1" applyFont="1" applyFill="1" applyBorder="1" applyAlignment="1">
      <alignment vertical="center"/>
    </xf>
    <xf numFmtId="186" fontId="1" fillId="0" borderId="0" xfId="1" applyNumberFormat="1" applyFont="1" applyFill="1" applyBorder="1" applyAlignment="1"/>
    <xf numFmtId="186" fontId="49" fillId="0" borderId="7" xfId="1" applyNumberFormat="1" applyFont="1" applyFill="1" applyBorder="1" applyAlignment="1">
      <alignment vertical="center"/>
    </xf>
    <xf numFmtId="173" fontId="49" fillId="0" borderId="7" xfId="2" applyNumberFormat="1" applyFont="1" applyFill="1" applyBorder="1" applyAlignment="1">
      <alignment vertical="center"/>
    </xf>
    <xf numFmtId="166" fontId="52" fillId="0" borderId="13" xfId="1" applyNumberFormat="1" applyFont="1" applyFill="1" applyBorder="1" applyAlignment="1">
      <alignment vertical="center"/>
    </xf>
    <xf numFmtId="175" fontId="52" fillId="0" borderId="13" xfId="1" applyNumberFormat="1" applyFont="1" applyFill="1" applyBorder="1" applyAlignment="1">
      <alignment vertical="center"/>
    </xf>
    <xf numFmtId="188" fontId="52" fillId="0" borderId="13" xfId="1" applyNumberFormat="1" applyFont="1" applyFill="1" applyBorder="1" applyAlignment="1">
      <alignment vertical="center"/>
    </xf>
    <xf numFmtId="44" fontId="52" fillId="0" borderId="13" xfId="2" applyFont="1" applyFill="1" applyBorder="1" applyAlignment="1">
      <alignment vertical="center"/>
    </xf>
    <xf numFmtId="37" fontId="52" fillId="0" borderId="13" xfId="1" applyNumberFormat="1" applyFont="1" applyFill="1" applyBorder="1" applyAlignment="1">
      <alignment vertical="center"/>
    </xf>
    <xf numFmtId="164" fontId="52" fillId="0" borderId="14" xfId="2" applyNumberFormat="1" applyFont="1" applyFill="1" applyBorder="1" applyAlignment="1">
      <alignment vertical="center"/>
    </xf>
    <xf numFmtId="164" fontId="52" fillId="0" borderId="13" xfId="2" applyNumberFormat="1" applyFont="1" applyFill="1" applyBorder="1" applyAlignment="1">
      <alignment vertical="center"/>
    </xf>
    <xf numFmtId="164" fontId="52" fillId="0" borderId="15" xfId="2" applyNumberFormat="1" applyFont="1" applyFill="1" applyBorder="1" applyAlignment="1">
      <alignment vertical="center"/>
    </xf>
    <xf numFmtId="164" fontId="52" fillId="0" borderId="16" xfId="2" applyNumberFormat="1" applyFont="1" applyFill="1" applyBorder="1" applyAlignment="1">
      <alignment vertical="center"/>
    </xf>
    <xf numFmtId="37" fontId="52" fillId="0" borderId="13" xfId="2" applyNumberFormat="1" applyFont="1" applyFill="1" applyBorder="1" applyAlignment="1">
      <alignment vertical="center"/>
    </xf>
    <xf numFmtId="43" fontId="52" fillId="0" borderId="13" xfId="1" applyNumberFormat="1" applyFont="1" applyFill="1" applyBorder="1" applyAlignment="1">
      <alignment vertical="center"/>
    </xf>
    <xf numFmtId="44" fontId="52" fillId="0" borderId="13" xfId="2" applyNumberFormat="1" applyFont="1" applyFill="1" applyBorder="1" applyAlignment="1">
      <alignment vertical="center"/>
    </xf>
    <xf numFmtId="37" fontId="0" fillId="0" borderId="0" xfId="0" applyBorder="1"/>
    <xf numFmtId="166" fontId="8" fillId="0" borderId="0" xfId="1" applyNumberFormat="1" applyFont="1"/>
    <xf numFmtId="164" fontId="56" fillId="0" borderId="7" xfId="2" applyNumberFormat="1" applyFont="1" applyBorder="1"/>
    <xf numFmtId="164" fontId="56" fillId="0" borderId="0" xfId="2" applyNumberFormat="1" applyFont="1" applyBorder="1"/>
    <xf numFmtId="164" fontId="55" fillId="6" borderId="3" xfId="2" applyNumberFormat="1" applyFont="1" applyFill="1" applyBorder="1"/>
    <xf numFmtId="43" fontId="8" fillId="0" borderId="0" xfId="1" applyFont="1"/>
    <xf numFmtId="37" fontId="0" fillId="0" borderId="0" xfId="0" applyAlignment="1">
      <alignment horizontal="center"/>
    </xf>
    <xf numFmtId="10" fontId="8" fillId="0" borderId="0" xfId="18" applyNumberFormat="1" applyFont="1"/>
    <xf numFmtId="166" fontId="1" fillId="0" borderId="0" xfId="1" applyNumberFormat="1"/>
    <xf numFmtId="166" fontId="56" fillId="0" borderId="0" xfId="1" applyNumberFormat="1" applyFont="1" applyFill="1" applyBorder="1" applyAlignment="1">
      <alignment horizontal="left" vertical="center"/>
    </xf>
    <xf numFmtId="37" fontId="0" fillId="0" borderId="17" xfId="0" applyBorder="1"/>
    <xf numFmtId="44" fontId="0" fillId="0" borderId="0" xfId="2" applyFont="1"/>
    <xf numFmtId="37" fontId="66" fillId="0" borderId="0" xfId="0" applyFont="1"/>
    <xf numFmtId="37" fontId="52" fillId="0" borderId="0" xfId="0" applyFont="1" applyAlignment="1">
      <alignment horizontal="center"/>
    </xf>
    <xf numFmtId="37" fontId="52" fillId="0" borderId="0" xfId="0" applyFont="1"/>
    <xf numFmtId="37" fontId="52" fillId="0" borderId="2" xfId="0" applyFont="1" applyBorder="1" applyAlignment="1">
      <alignment horizontal="center"/>
    </xf>
    <xf numFmtId="14" fontId="52" fillId="0" borderId="2" xfId="0" applyNumberFormat="1" applyFont="1" applyBorder="1" applyAlignment="1">
      <alignment horizontal="center"/>
    </xf>
    <xf numFmtId="169" fontId="0" fillId="0" borderId="0" xfId="18" applyNumberFormat="1" applyFont="1"/>
    <xf numFmtId="37" fontId="11" fillId="0" borderId="0" xfId="0" quotePrefix="1" applyFont="1"/>
    <xf numFmtId="37" fontId="11" fillId="0" borderId="0" xfId="0" applyFont="1"/>
    <xf numFmtId="40" fontId="8" fillId="0" borderId="0" xfId="1" applyNumberFormat="1" applyFont="1" applyAlignment="1">
      <alignment horizontal="right"/>
    </xf>
    <xf numFmtId="38" fontId="8" fillId="0" borderId="0" xfId="1" applyNumberFormat="1" applyFont="1" applyAlignment="1">
      <alignment horizontal="right"/>
    </xf>
    <xf numFmtId="38" fontId="8" fillId="0" borderId="0" xfId="1" applyNumberFormat="1" applyFont="1"/>
    <xf numFmtId="40" fontId="8" fillId="0" borderId="0" xfId="1" applyNumberFormat="1" applyFont="1"/>
    <xf numFmtId="167" fontId="0" fillId="0" borderId="0" xfId="2" quotePrefix="1" applyNumberFormat="1" applyFont="1" applyBorder="1"/>
    <xf numFmtId="37" fontId="11" fillId="0" borderId="0" xfId="0" applyFont="1" applyBorder="1"/>
    <xf numFmtId="37" fontId="4" fillId="0" borderId="0" xfId="0" applyFont="1"/>
    <xf numFmtId="37" fontId="0" fillId="0" borderId="0" xfId="0" quotePrefix="1" applyBorder="1" applyAlignment="1">
      <alignment horizontal="center"/>
    </xf>
    <xf numFmtId="37" fontId="0" fillId="0" borderId="0" xfId="0" quotePrefix="1" applyAlignment="1">
      <alignment horizontal="center"/>
    </xf>
    <xf numFmtId="37" fontId="52" fillId="0" borderId="2" xfId="0" quotePrefix="1" applyFont="1" applyBorder="1" applyAlignment="1">
      <alignment horizontal="center"/>
    </xf>
    <xf numFmtId="37" fontId="11" fillId="0" borderId="0" xfId="0" applyFont="1" applyAlignment="1">
      <alignment horizontal="right"/>
    </xf>
    <xf numFmtId="37" fontId="0" fillId="0" borderId="0" xfId="0" applyAlignment="1"/>
    <xf numFmtId="37" fontId="52" fillId="0" borderId="2" xfId="0" applyFont="1" applyBorder="1" applyAlignment="1">
      <alignment horizontal="left"/>
    </xf>
    <xf numFmtId="37" fontId="52" fillId="0" borderId="0" xfId="0" applyFont="1" applyBorder="1" applyAlignment="1">
      <alignment horizontal="left"/>
    </xf>
    <xf numFmtId="37" fontId="52" fillId="0" borderId="0" xfId="0" applyFont="1" applyBorder="1" applyAlignment="1">
      <alignment horizontal="center"/>
    </xf>
    <xf numFmtId="14" fontId="52" fillId="0" borderId="0" xfId="0" quotePrefix="1" applyNumberFormat="1" applyFont="1" applyBorder="1" applyAlignment="1">
      <alignment horizontal="center"/>
    </xf>
    <xf numFmtId="14" fontId="52" fillId="0" borderId="0" xfId="0" applyNumberFormat="1" applyFont="1" applyBorder="1" applyAlignment="1">
      <alignment horizontal="center"/>
    </xf>
    <xf numFmtId="37" fontId="4" fillId="0" borderId="0" xfId="0" applyFont="1" applyAlignment="1">
      <alignment horizontal="center"/>
    </xf>
    <xf numFmtId="37" fontId="49" fillId="0" borderId="0" xfId="0" applyFont="1"/>
    <xf numFmtId="37" fontId="0" fillId="4" borderId="0" xfId="0" applyFill="1"/>
    <xf numFmtId="44" fontId="0" fillId="0" borderId="0" xfId="2" quotePrefix="1" applyNumberFormat="1" applyFont="1" applyBorder="1"/>
    <xf numFmtId="37" fontId="0" fillId="0" borderId="0" xfId="0" applyFill="1"/>
    <xf numFmtId="37" fontId="4" fillId="0" borderId="0" xfId="0" applyFont="1" applyAlignment="1">
      <alignment horizontal="right"/>
    </xf>
    <xf numFmtId="44" fontId="0" fillId="0" borderId="0" xfId="2" applyNumberFormat="1" applyFont="1"/>
    <xf numFmtId="9" fontId="11" fillId="0" borderId="0" xfId="18" quotePrefix="1" applyFont="1"/>
    <xf numFmtId="37" fontId="67" fillId="0" borderId="0" xfId="0" applyFont="1" applyAlignment="1">
      <alignment horizontal="center"/>
    </xf>
    <xf numFmtId="37" fontId="0" fillId="4" borderId="0" xfId="0" applyFill="1" applyBorder="1"/>
    <xf numFmtId="37" fontId="67" fillId="0" borderId="0" xfId="0" applyFont="1" applyBorder="1" applyAlignment="1">
      <alignment horizontal="center"/>
    </xf>
    <xf numFmtId="0" fontId="67" fillId="0" borderId="0" xfId="11" applyFont="1"/>
    <xf numFmtId="0" fontId="11" fillId="0" borderId="0" xfId="11" applyFont="1"/>
    <xf numFmtId="0" fontId="69" fillId="0" borderId="0" xfId="11" applyFont="1"/>
    <xf numFmtId="0" fontId="70" fillId="0" borderId="0" xfId="11" applyFont="1"/>
    <xf numFmtId="166" fontId="39" fillId="5" borderId="0" xfId="1" applyNumberFormat="1" applyFont="1" applyFill="1"/>
    <xf numFmtId="166" fontId="39" fillId="0" borderId="0" xfId="1" applyNumberFormat="1" applyFont="1" applyFill="1"/>
    <xf numFmtId="166" fontId="11" fillId="0" borderId="0" xfId="1" applyNumberFormat="1" applyFont="1"/>
    <xf numFmtId="166" fontId="11" fillId="0" borderId="17" xfId="1" applyNumberFormat="1" applyFont="1" applyBorder="1"/>
    <xf numFmtId="3" fontId="39" fillId="5" borderId="0" xfId="1" applyNumberFormat="1" applyFont="1" applyFill="1" applyAlignment="1">
      <alignment horizontal="right"/>
    </xf>
    <xf numFmtId="0" fontId="11" fillId="0" borderId="0" xfId="11" applyFont="1" applyBorder="1"/>
    <xf numFmtId="0" fontId="11" fillId="0" borderId="0" xfId="11" applyNumberFormat="1" applyFont="1"/>
    <xf numFmtId="3" fontId="11" fillId="0" borderId="0" xfId="1" applyNumberFormat="1" applyFont="1" applyAlignment="1">
      <alignment horizontal="right"/>
    </xf>
    <xf numFmtId="0" fontId="71" fillId="0" borderId="0" xfId="2" applyNumberFormat="1" applyFont="1" applyBorder="1"/>
    <xf numFmtId="17" fontId="69" fillId="0" borderId="0" xfId="11" applyNumberFormat="1" applyFont="1" applyAlignment="1">
      <alignment horizontal="right"/>
    </xf>
    <xf numFmtId="0" fontId="69" fillId="0" borderId="0" xfId="11" applyFont="1" applyAlignment="1">
      <alignment horizontal="right"/>
    </xf>
    <xf numFmtId="0" fontId="69" fillId="0" borderId="18" xfId="11" applyFont="1" applyBorder="1" applyAlignment="1">
      <alignment horizontal="center"/>
    </xf>
    <xf numFmtId="0" fontId="69" fillId="0" borderId="19" xfId="11" applyFont="1" applyBorder="1" applyAlignment="1">
      <alignment horizontal="center"/>
    </xf>
    <xf numFmtId="3" fontId="11" fillId="0" borderId="0" xfId="11" applyNumberFormat="1" applyFont="1"/>
    <xf numFmtId="3" fontId="69" fillId="0" borderId="19" xfId="11" applyNumberFormat="1" applyFont="1" applyBorder="1"/>
    <xf numFmtId="3" fontId="69" fillId="0" borderId="20" xfId="11" applyNumberFormat="1" applyFont="1" applyBorder="1"/>
    <xf numFmtId="0" fontId="11" fillId="0" borderId="0" xfId="2" applyNumberFormat="1" applyFont="1"/>
    <xf numFmtId="0" fontId="11" fillId="0" borderId="0" xfId="1" applyNumberFormat="1" applyFont="1"/>
    <xf numFmtId="0" fontId="69" fillId="0" borderId="19" xfId="1" applyNumberFormat="1" applyFont="1" applyBorder="1"/>
    <xf numFmtId="0" fontId="69" fillId="0" borderId="19" xfId="11" applyNumberFormat="1" applyFont="1" applyBorder="1"/>
    <xf numFmtId="0" fontId="11" fillId="0" borderId="19" xfId="11" applyNumberFormat="1" applyFont="1" applyBorder="1"/>
    <xf numFmtId="3" fontId="11" fillId="0" borderId="0" xfId="1" applyNumberFormat="1" applyFont="1"/>
    <xf numFmtId="3" fontId="69" fillId="0" borderId="19" xfId="1" applyNumberFormat="1" applyFont="1" applyBorder="1"/>
    <xf numFmtId="3" fontId="11" fillId="0" borderId="21" xfId="1" applyNumberFormat="1" applyFont="1" applyBorder="1"/>
    <xf numFmtId="3" fontId="11" fillId="0" borderId="17" xfId="1" applyNumberFormat="1" applyFont="1" applyBorder="1"/>
    <xf numFmtId="3" fontId="69" fillId="0" borderId="20" xfId="1" applyNumberFormat="1" applyFont="1" applyBorder="1"/>
    <xf numFmtId="3" fontId="11" fillId="0" borderId="19" xfId="1" applyNumberFormat="1" applyFont="1" applyBorder="1"/>
    <xf numFmtId="10" fontId="11" fillId="0" borderId="0" xfId="18" applyNumberFormat="1" applyFont="1"/>
    <xf numFmtId="10" fontId="69" fillId="0" borderId="19" xfId="18" applyNumberFormat="1" applyFont="1" applyBorder="1"/>
    <xf numFmtId="10" fontId="11" fillId="0" borderId="19" xfId="18" applyNumberFormat="1" applyFont="1" applyBorder="1"/>
    <xf numFmtId="10" fontId="11" fillId="0" borderId="19" xfId="18" applyNumberFormat="1" applyFont="1" applyFill="1" applyBorder="1"/>
    <xf numFmtId="0" fontId="69" fillId="0" borderId="19" xfId="2" applyNumberFormat="1" applyFont="1" applyFill="1" applyBorder="1"/>
    <xf numFmtId="164" fontId="11" fillId="0" borderId="0" xfId="2" applyNumberFormat="1" applyFont="1"/>
    <xf numFmtId="0" fontId="69" fillId="0" borderId="19" xfId="11" applyFont="1" applyBorder="1"/>
    <xf numFmtId="0" fontId="11" fillId="0" borderId="19" xfId="11" applyFont="1" applyBorder="1"/>
    <xf numFmtId="0" fontId="11" fillId="0" borderId="19" xfId="11" applyFont="1" applyFill="1" applyBorder="1"/>
    <xf numFmtId="166" fontId="69" fillId="0" borderId="19" xfId="1" applyNumberFormat="1" applyFont="1" applyBorder="1"/>
    <xf numFmtId="166" fontId="11" fillId="0" borderId="19" xfId="1" applyNumberFormat="1" applyFont="1" applyFill="1" applyBorder="1"/>
    <xf numFmtId="44" fontId="11" fillId="0" borderId="0" xfId="2" applyFont="1"/>
    <xf numFmtId="44" fontId="69" fillId="0" borderId="19" xfId="2" applyFont="1" applyBorder="1"/>
    <xf numFmtId="44" fontId="11" fillId="0" borderId="19" xfId="2" applyFont="1" applyBorder="1"/>
    <xf numFmtId="44" fontId="11" fillId="0" borderId="19" xfId="2" applyFont="1" applyFill="1" applyBorder="1"/>
    <xf numFmtId="164" fontId="69" fillId="0" borderId="19" xfId="2" applyNumberFormat="1" applyFont="1" applyBorder="1"/>
    <xf numFmtId="164" fontId="11" fillId="0" borderId="19" xfId="2" applyNumberFormat="1" applyFont="1" applyBorder="1"/>
    <xf numFmtId="164" fontId="11" fillId="0" borderId="19" xfId="2" applyNumberFormat="1" applyFont="1" applyFill="1" applyBorder="1"/>
    <xf numFmtId="166" fontId="11" fillId="0" borderId="0" xfId="11" applyNumberFormat="1" applyFont="1"/>
    <xf numFmtId="166" fontId="69" fillId="0" borderId="19" xfId="11" applyNumberFormat="1" applyFont="1" applyBorder="1"/>
    <xf numFmtId="164" fontId="69" fillId="6" borderId="22" xfId="2" applyNumberFormat="1" applyFont="1" applyFill="1" applyBorder="1"/>
    <xf numFmtId="164" fontId="69" fillId="0" borderId="19" xfId="2" applyNumberFormat="1" applyFont="1" applyFill="1" applyBorder="1"/>
    <xf numFmtId="0" fontId="70" fillId="0" borderId="0" xfId="11" applyFont="1" applyBorder="1"/>
    <xf numFmtId="166" fontId="69" fillId="0" borderId="0" xfId="11" applyNumberFormat="1" applyFont="1" applyBorder="1"/>
    <xf numFmtId="0" fontId="11" fillId="0" borderId="0" xfId="11" applyFont="1" applyFill="1" applyBorder="1"/>
    <xf numFmtId="164" fontId="11" fillId="0" borderId="0" xfId="2" applyNumberFormat="1" applyFont="1" applyBorder="1"/>
    <xf numFmtId="164" fontId="69" fillId="0" borderId="0" xfId="2" applyNumberFormat="1" applyFont="1" applyBorder="1"/>
    <xf numFmtId="0" fontId="69" fillId="0" borderId="0" xfId="11" applyFont="1" applyBorder="1"/>
    <xf numFmtId="164" fontId="69" fillId="0" borderId="17" xfId="11" applyNumberFormat="1" applyFont="1" applyBorder="1"/>
    <xf numFmtId="44" fontId="39" fillId="5" borderId="0" xfId="2" applyFont="1" applyFill="1"/>
    <xf numFmtId="44" fontId="71" fillId="0" borderId="19" xfId="2" applyFont="1" applyBorder="1"/>
    <xf numFmtId="3" fontId="69" fillId="6" borderId="19" xfId="11" applyNumberFormat="1" applyFont="1" applyFill="1" applyBorder="1"/>
    <xf numFmtId="3" fontId="69" fillId="2" borderId="22" xfId="1" applyNumberFormat="1" applyFont="1" applyFill="1" applyBorder="1"/>
    <xf numFmtId="44" fontId="0" fillId="4" borderId="0" xfId="2" applyFont="1" applyFill="1"/>
    <xf numFmtId="37" fontId="15" fillId="0" borderId="0" xfId="0" applyFont="1"/>
    <xf numFmtId="9" fontId="0" fillId="0" borderId="0" xfId="18" applyFont="1"/>
    <xf numFmtId="37" fontId="52" fillId="0" borderId="2" xfId="0" applyFont="1" applyBorder="1"/>
    <xf numFmtId="169" fontId="0" fillId="0" borderId="0" xfId="18" applyNumberFormat="1" applyFont="1" applyFill="1"/>
    <xf numFmtId="37" fontId="0" fillId="0" borderId="0" xfId="0" applyFill="1" applyAlignment="1">
      <alignment horizontal="center"/>
    </xf>
    <xf numFmtId="37" fontId="0" fillId="0" borderId="0" xfId="0" applyFill="1" applyBorder="1"/>
    <xf numFmtId="9" fontId="0" fillId="0" borderId="0" xfId="18" applyFont="1" applyFill="1"/>
    <xf numFmtId="44" fontId="0" fillId="0" borderId="0" xfId="2" applyFont="1" applyFill="1"/>
    <xf numFmtId="37" fontId="4" fillId="0" borderId="0" xfId="0" applyFont="1" applyFill="1" applyAlignment="1">
      <alignment horizontal="center"/>
    </xf>
    <xf numFmtId="37" fontId="52" fillId="0" borderId="0" xfId="0" applyFont="1" applyBorder="1"/>
    <xf numFmtId="37" fontId="49" fillId="0" borderId="0" xfId="0" applyFont="1" applyBorder="1"/>
    <xf numFmtId="0" fontId="1" fillId="0" borderId="21" xfId="15" applyFill="1" applyBorder="1" applyAlignment="1">
      <alignment horizontal="left"/>
    </xf>
    <xf numFmtId="0" fontId="1" fillId="0" borderId="0" xfId="15" applyFill="1" applyBorder="1" applyAlignment="1"/>
    <xf numFmtId="0" fontId="48" fillId="0" borderId="7" xfId="15" applyNumberFormat="1" applyFont="1" applyFill="1" applyBorder="1" applyAlignment="1">
      <alignment horizontal="left" vertical="center"/>
    </xf>
    <xf numFmtId="0" fontId="48" fillId="0" borderId="7" xfId="15" applyFont="1" applyFill="1" applyBorder="1" applyAlignment="1">
      <alignment horizontal="left" vertical="center"/>
    </xf>
    <xf numFmtId="0" fontId="48" fillId="0" borderId="23" xfId="15" applyFont="1" applyFill="1" applyBorder="1" applyAlignment="1">
      <alignment horizontal="left" vertical="center"/>
    </xf>
    <xf numFmtId="0" fontId="49" fillId="0" borderId="7" xfId="15" applyFont="1" applyFill="1" applyBorder="1" applyAlignment="1">
      <alignment vertical="center"/>
    </xf>
    <xf numFmtId="0" fontId="46" fillId="4" borderId="4" xfId="15" applyFont="1" applyFill="1" applyBorder="1" applyAlignment="1">
      <alignment horizontal="left"/>
    </xf>
    <xf numFmtId="0" fontId="47" fillId="4" borderId="4" xfId="15" applyFont="1" applyFill="1" applyBorder="1" applyAlignment="1">
      <alignment horizontal="center"/>
    </xf>
    <xf numFmtId="0" fontId="46" fillId="4" borderId="24" xfId="15" applyFont="1" applyFill="1" applyBorder="1" applyAlignment="1">
      <alignment horizontal="left"/>
    </xf>
    <xf numFmtId="0" fontId="1" fillId="0" borderId="0" xfId="15"/>
    <xf numFmtId="0" fontId="46" fillId="4" borderId="0" xfId="15" applyFont="1" applyFill="1" applyBorder="1" applyAlignment="1">
      <alignment horizontal="left"/>
    </xf>
    <xf numFmtId="0" fontId="46" fillId="4" borderId="21" xfId="15" applyFont="1" applyFill="1" applyBorder="1" applyAlignment="1">
      <alignment horizontal="left"/>
    </xf>
    <xf numFmtId="0" fontId="47" fillId="4" borderId="0" xfId="15" applyFont="1" applyFill="1" applyBorder="1" applyAlignment="1">
      <alignment horizontal="center"/>
    </xf>
    <xf numFmtId="0" fontId="46" fillId="4" borderId="7" xfId="15" applyFont="1" applyFill="1" applyBorder="1" applyAlignment="1">
      <alignment horizontal="left"/>
    </xf>
    <xf numFmtId="0" fontId="46" fillId="4" borderId="23" xfId="15" applyFont="1" applyFill="1" applyBorder="1" applyAlignment="1">
      <alignment horizontal="left"/>
    </xf>
    <xf numFmtId="0" fontId="47" fillId="4" borderId="7" xfId="15" applyFont="1" applyFill="1" applyBorder="1" applyAlignment="1">
      <alignment horizontal="center"/>
    </xf>
    <xf numFmtId="0" fontId="1" fillId="0" borderId="0" xfId="15" applyFill="1" applyBorder="1" applyAlignment="1">
      <alignment horizontal="left"/>
    </xf>
    <xf numFmtId="0" fontId="49" fillId="0" borderId="0" xfId="15" applyFont="1" applyAlignment="1">
      <alignment vertical="center"/>
    </xf>
    <xf numFmtId="166" fontId="1" fillId="0" borderId="0" xfId="15" applyNumberFormat="1" applyFill="1" applyBorder="1" applyAlignment="1"/>
    <xf numFmtId="166" fontId="49" fillId="0" borderId="7" xfId="15" applyNumberFormat="1" applyFont="1" applyFill="1" applyBorder="1" applyAlignment="1">
      <alignment vertical="center"/>
    </xf>
    <xf numFmtId="0" fontId="52" fillId="0" borderId="7" xfId="15" applyFont="1" applyFill="1" applyBorder="1" applyAlignment="1">
      <alignment vertical="center"/>
    </xf>
    <xf numFmtId="166" fontId="52" fillId="0" borderId="7" xfId="15" applyNumberFormat="1" applyFont="1" applyFill="1" applyBorder="1" applyAlignment="1">
      <alignment vertical="center"/>
    </xf>
    <xf numFmtId="0" fontId="52" fillId="0" borderId="0" xfId="15" applyFont="1" applyAlignment="1">
      <alignment vertical="center"/>
    </xf>
    <xf numFmtId="49" fontId="1" fillId="0" borderId="0" xfId="15" applyNumberFormat="1" applyFill="1" applyBorder="1" applyAlignment="1">
      <alignment horizontal="left"/>
    </xf>
    <xf numFmtId="49" fontId="48" fillId="0" borderId="7" xfId="15" applyNumberFormat="1" applyFont="1" applyFill="1" applyBorder="1" applyAlignment="1">
      <alignment horizontal="left" vertical="center"/>
    </xf>
    <xf numFmtId="0" fontId="52" fillId="0" borderId="13" xfId="15" applyFont="1" applyFill="1" applyBorder="1" applyAlignment="1">
      <alignment horizontal="left" vertical="center"/>
    </xf>
    <xf numFmtId="0" fontId="52" fillId="0" borderId="25" xfId="15" applyFont="1" applyFill="1" applyBorder="1" applyAlignment="1">
      <alignment horizontal="left" vertical="center"/>
    </xf>
    <xf numFmtId="0" fontId="52" fillId="0" borderId="13" xfId="15" applyFont="1" applyFill="1" applyBorder="1" applyAlignment="1">
      <alignment vertical="center"/>
    </xf>
    <xf numFmtId="0" fontId="8" fillId="0" borderId="0" xfId="15" applyFont="1"/>
    <xf numFmtId="0" fontId="8" fillId="7" borderId="0" xfId="15" applyFont="1" applyFill="1"/>
    <xf numFmtId="0" fontId="8" fillId="7" borderId="0" xfId="15" applyFont="1" applyFill="1" applyAlignment="1">
      <alignment horizontal="center"/>
    </xf>
    <xf numFmtId="0" fontId="8" fillId="0" borderId="0" xfId="15" applyFont="1" applyAlignment="1">
      <alignment horizontal="center"/>
    </xf>
    <xf numFmtId="0" fontId="55" fillId="0" borderId="0" xfId="15" applyFont="1" applyAlignment="1">
      <alignment horizontal="center"/>
    </xf>
    <xf numFmtId="0" fontId="57" fillId="0" borderId="0" xfId="15" applyFont="1" applyBorder="1" applyAlignment="1">
      <alignment horizontal="center"/>
    </xf>
    <xf numFmtId="0" fontId="55" fillId="0" borderId="0" xfId="15" applyFont="1" applyBorder="1" applyAlignment="1">
      <alignment horizontal="center"/>
    </xf>
    <xf numFmtId="15" fontId="57" fillId="7" borderId="26" xfId="15" applyNumberFormat="1" applyFont="1" applyFill="1" applyBorder="1" applyAlignment="1">
      <alignment horizontal="center"/>
    </xf>
    <xf numFmtId="0" fontId="8" fillId="0" borderId="27" xfId="15" applyFont="1" applyBorder="1"/>
    <xf numFmtId="0" fontId="8" fillId="0" borderId="28" xfId="15" applyFont="1" applyBorder="1"/>
    <xf numFmtId="0" fontId="8" fillId="0" borderId="0" xfId="15" applyFont="1" applyBorder="1"/>
    <xf numFmtId="0" fontId="56" fillId="0" borderId="0" xfId="15" applyFont="1" applyAlignment="1">
      <alignment horizontal="center"/>
    </xf>
    <xf numFmtId="0" fontId="58" fillId="0" borderId="29" xfId="15" applyFont="1" applyBorder="1" applyAlignment="1">
      <alignment horizontal="center"/>
    </xf>
    <xf numFmtId="0" fontId="58" fillId="0" borderId="0" xfId="15" applyFont="1" applyBorder="1" applyAlignment="1">
      <alignment horizontal="center"/>
    </xf>
    <xf numFmtId="0" fontId="58" fillId="0" borderId="21" xfId="15" applyFont="1" applyBorder="1" applyAlignment="1">
      <alignment horizontal="center"/>
    </xf>
    <xf numFmtId="0" fontId="56" fillId="7" borderId="0" xfId="15" applyFont="1" applyFill="1"/>
    <xf numFmtId="0" fontId="58" fillId="0" borderId="0" xfId="15" applyFont="1" applyAlignment="1">
      <alignment horizontal="center"/>
    </xf>
    <xf numFmtId="0" fontId="57" fillId="0" borderId="0" xfId="15" applyFont="1"/>
    <xf numFmtId="0" fontId="56" fillId="0" borderId="0" xfId="15" applyFont="1" applyBorder="1" applyAlignment="1">
      <alignment horizontal="center"/>
    </xf>
    <xf numFmtId="0" fontId="56" fillId="0" borderId="0" xfId="15" applyFont="1"/>
    <xf numFmtId="0" fontId="8" fillId="0" borderId="0" xfId="15" applyNumberFormat="1" applyFont="1" applyFill="1" applyBorder="1" applyAlignment="1">
      <alignment horizontal="left" vertical="center" indent="2"/>
    </xf>
    <xf numFmtId="0" fontId="8" fillId="7" borderId="0" xfId="15" applyNumberFormat="1" applyFont="1" applyFill="1" applyBorder="1" applyAlignment="1">
      <alignment horizontal="left" vertical="center"/>
    </xf>
    <xf numFmtId="166" fontId="1" fillId="0" borderId="0" xfId="15" applyNumberFormat="1"/>
    <xf numFmtId="0" fontId="8" fillId="0" borderId="0" xfId="15" applyNumberFormat="1" applyFont="1" applyFill="1" applyBorder="1" applyAlignment="1">
      <alignment horizontal="left" vertical="center"/>
    </xf>
    <xf numFmtId="0" fontId="8" fillId="0" borderId="0" xfId="15" applyFont="1" applyFill="1" applyBorder="1" applyAlignment="1">
      <alignment horizontal="left" vertical="center"/>
    </xf>
    <xf numFmtId="0" fontId="8" fillId="7" borderId="0" xfId="15" applyFont="1" applyFill="1" applyBorder="1" applyAlignment="1">
      <alignment horizontal="left" vertical="center"/>
    </xf>
    <xf numFmtId="164" fontId="56" fillId="0" borderId="7" xfId="15" applyNumberFormat="1" applyFont="1" applyFill="1" applyBorder="1" applyAlignment="1">
      <alignment horizontal="center" vertical="center"/>
    </xf>
    <xf numFmtId="0" fontId="56" fillId="7" borderId="0" xfId="15" applyFont="1" applyFill="1" applyBorder="1" applyAlignment="1">
      <alignment horizontal="left" vertical="center"/>
    </xf>
    <xf numFmtId="0" fontId="56" fillId="0" borderId="0" xfId="15" applyFont="1" applyFill="1" applyBorder="1" applyAlignment="1">
      <alignment horizontal="center" vertical="center"/>
    </xf>
    <xf numFmtId="164" fontId="8" fillId="0" borderId="0" xfId="15" applyNumberFormat="1" applyFont="1"/>
    <xf numFmtId="0" fontId="8" fillId="0" borderId="0" xfId="15" applyFont="1" applyFill="1" applyBorder="1" applyAlignment="1">
      <alignment horizontal="left" indent="2"/>
    </xf>
    <xf numFmtId="0" fontId="56" fillId="0" borderId="0" xfId="15" applyFont="1" applyFill="1" applyBorder="1" applyAlignment="1">
      <alignment horizontal="left" vertical="center"/>
    </xf>
    <xf numFmtId="0" fontId="8" fillId="0" borderId="0" xfId="15" applyFont="1" applyFill="1" applyBorder="1" applyAlignment="1">
      <alignment horizontal="left" vertical="center" indent="2"/>
    </xf>
    <xf numFmtId="0" fontId="56" fillId="0" borderId="0" xfId="15" quotePrefix="1" applyFont="1" applyAlignment="1">
      <alignment horizontal="center"/>
    </xf>
    <xf numFmtId="164" fontId="56" fillId="0" borderId="7" xfId="15" applyNumberFormat="1" applyFont="1" applyBorder="1" applyAlignment="1">
      <alignment horizontal="center"/>
    </xf>
    <xf numFmtId="0" fontId="60" fillId="0" borderId="0" xfId="15" applyFont="1"/>
    <xf numFmtId="0" fontId="8" fillId="0" borderId="0" xfId="15" applyFont="1" applyAlignment="1">
      <alignment horizontal="right"/>
    </xf>
    <xf numFmtId="0" fontId="56" fillId="0" borderId="7" xfId="15" applyFont="1" applyFill="1" applyBorder="1" applyAlignment="1">
      <alignment horizontal="center" vertical="center"/>
    </xf>
    <xf numFmtId="0" fontId="55" fillId="6" borderId="7" xfId="15" applyFont="1" applyFill="1" applyBorder="1" applyAlignment="1">
      <alignment horizontal="center" vertical="center"/>
    </xf>
    <xf numFmtId="0" fontId="59" fillId="0" borderId="0" xfId="15" applyFont="1"/>
    <xf numFmtId="0" fontId="59" fillId="7" borderId="0" xfId="15" applyFont="1" applyFill="1"/>
    <xf numFmtId="0" fontId="55" fillId="6" borderId="0" xfId="15" applyFont="1" applyFill="1" applyBorder="1" applyAlignment="1">
      <alignment horizontal="center" vertical="center"/>
    </xf>
    <xf numFmtId="0" fontId="8" fillId="0" borderId="0" xfId="15" quotePrefix="1" applyFont="1"/>
    <xf numFmtId="0" fontId="61" fillId="0" borderId="0" xfId="15" quotePrefix="1" applyFont="1" applyAlignment="1">
      <alignment horizontal="center"/>
    </xf>
    <xf numFmtId="43" fontId="8" fillId="0" borderId="0" xfId="15" applyNumberFormat="1" applyFont="1"/>
    <xf numFmtId="0" fontId="62" fillId="0" borderId="0" xfId="15" applyFont="1"/>
    <xf numFmtId="0" fontId="63" fillId="8" borderId="30" xfId="15" applyFont="1" applyFill="1" applyBorder="1" applyAlignment="1">
      <alignment horizontal="center"/>
    </xf>
    <xf numFmtId="0" fontId="63" fillId="8" borderId="4" xfId="15" applyFont="1" applyFill="1" applyBorder="1" applyAlignment="1">
      <alignment horizontal="center"/>
    </xf>
    <xf numFmtId="0" fontId="63" fillId="8" borderId="31" xfId="15" applyFont="1" applyFill="1" applyBorder="1" applyAlignment="1">
      <alignment horizontal="center"/>
    </xf>
    <xf numFmtId="0" fontId="63" fillId="8" borderId="2" xfId="15" applyFont="1" applyFill="1" applyBorder="1" applyAlignment="1">
      <alignment horizontal="center"/>
    </xf>
    <xf numFmtId="0" fontId="63" fillId="8" borderId="32" xfId="15" applyFont="1" applyFill="1" applyBorder="1" applyAlignment="1">
      <alignment horizontal="center"/>
    </xf>
    <xf numFmtId="164" fontId="64" fillId="9" borderId="11" xfId="15" applyNumberFormat="1" applyFont="1" applyFill="1" applyBorder="1" applyAlignment="1"/>
    <xf numFmtId="0" fontId="64" fillId="9" borderId="0" xfId="15" applyFont="1" applyFill="1" applyBorder="1" applyAlignment="1">
      <alignment horizontal="center"/>
    </xf>
    <xf numFmtId="0" fontId="64" fillId="9" borderId="12" xfId="15" applyFont="1" applyFill="1" applyBorder="1" applyAlignment="1"/>
    <xf numFmtId="164" fontId="64" fillId="10" borderId="11" xfId="15" applyNumberFormat="1" applyFont="1" applyFill="1" applyBorder="1" applyAlignment="1"/>
    <xf numFmtId="164" fontId="64" fillId="11" borderId="11" xfId="15" applyNumberFormat="1" applyFont="1" applyFill="1" applyBorder="1" applyAlignment="1"/>
    <xf numFmtId="164" fontId="65" fillId="9" borderId="33" xfId="15" applyNumberFormat="1" applyFont="1" applyFill="1" applyBorder="1" applyAlignment="1"/>
    <xf numFmtId="0" fontId="65" fillId="9" borderId="3" xfId="15" applyFont="1" applyFill="1" applyBorder="1" applyAlignment="1">
      <alignment horizontal="center"/>
    </xf>
    <xf numFmtId="0" fontId="65" fillId="9" borderId="34" xfId="15" applyFont="1" applyFill="1" applyBorder="1" applyAlignment="1"/>
    <xf numFmtId="164" fontId="65" fillId="9" borderId="35" xfId="15" applyNumberFormat="1" applyFont="1" applyFill="1" applyBorder="1" applyAlignment="1"/>
    <xf numFmtId="0" fontId="8" fillId="0" borderId="3" xfId="15" applyFont="1" applyBorder="1"/>
    <xf numFmtId="164" fontId="64" fillId="10" borderId="36" xfId="15" applyNumberFormat="1" applyFont="1" applyFill="1" applyBorder="1" applyAlignment="1"/>
    <xf numFmtId="164" fontId="64" fillId="10" borderId="9" xfId="15" applyNumberFormat="1" applyFont="1" applyFill="1" applyBorder="1" applyAlignment="1"/>
    <xf numFmtId="164" fontId="64" fillId="10" borderId="37" xfId="15" applyNumberFormat="1" applyFont="1" applyFill="1" applyBorder="1" applyAlignment="1"/>
    <xf numFmtId="164" fontId="65" fillId="11" borderId="35" xfId="15" applyNumberFormat="1" applyFont="1" applyFill="1" applyBorder="1" applyAlignment="1"/>
    <xf numFmtId="164" fontId="65" fillId="11" borderId="33" xfId="15" applyNumberFormat="1" applyFont="1" applyFill="1" applyBorder="1" applyAlignment="1"/>
    <xf numFmtId="166" fontId="8" fillId="0" borderId="0" xfId="15" applyNumberFormat="1" applyFont="1"/>
    <xf numFmtId="0" fontId="1" fillId="0" borderId="0" xfId="15" applyAlignment="1">
      <alignment horizontal="center"/>
    </xf>
    <xf numFmtId="0" fontId="1" fillId="7" borderId="0" xfId="15" applyFill="1"/>
    <xf numFmtId="0" fontId="46" fillId="4" borderId="4" xfId="14" applyFont="1" applyFill="1" applyBorder="1" applyAlignment="1">
      <alignment horizontal="left"/>
    </xf>
    <xf numFmtId="0" fontId="46" fillId="4" borderId="24" xfId="14" applyFont="1" applyFill="1" applyBorder="1" applyAlignment="1">
      <alignment horizontal="left"/>
    </xf>
    <xf numFmtId="0" fontId="47" fillId="4" borderId="4" xfId="14" applyFont="1" applyFill="1" applyBorder="1" applyAlignment="1">
      <alignment horizontal="center"/>
    </xf>
    <xf numFmtId="0" fontId="1" fillId="0" borderId="0" xfId="14"/>
    <xf numFmtId="0" fontId="46" fillId="4" borderId="0" xfId="14" applyFont="1" applyFill="1" applyBorder="1" applyAlignment="1">
      <alignment horizontal="left"/>
    </xf>
    <xf numFmtId="0" fontId="46" fillId="4" borderId="21" xfId="14" applyFont="1" applyFill="1" applyBorder="1" applyAlignment="1">
      <alignment horizontal="left"/>
    </xf>
    <xf numFmtId="0" fontId="47" fillId="4" borderId="0" xfId="14" applyFont="1" applyFill="1" applyBorder="1" applyAlignment="1">
      <alignment horizontal="center"/>
    </xf>
    <xf numFmtId="0" fontId="46" fillId="4" borderId="7" xfId="14" applyFont="1" applyFill="1" applyBorder="1" applyAlignment="1">
      <alignment horizontal="left"/>
    </xf>
    <xf numFmtId="0" fontId="46" fillId="4" borderId="23" xfId="14" applyFont="1" applyFill="1" applyBorder="1" applyAlignment="1">
      <alignment horizontal="left"/>
    </xf>
    <xf numFmtId="0" fontId="47" fillId="4" borderId="7" xfId="14" applyFont="1" applyFill="1" applyBorder="1" applyAlignment="1">
      <alignment horizontal="center"/>
    </xf>
    <xf numFmtId="0" fontId="1" fillId="0" borderId="0" xfId="14" applyFill="1" applyBorder="1" applyAlignment="1">
      <alignment horizontal="left"/>
    </xf>
    <xf numFmtId="0" fontId="1" fillId="0" borderId="21" xfId="14" applyFill="1" applyBorder="1" applyAlignment="1">
      <alignment horizontal="left"/>
    </xf>
    <xf numFmtId="0" fontId="1" fillId="0" borderId="0" xfId="14" applyFill="1" applyBorder="1" applyAlignment="1"/>
    <xf numFmtId="0" fontId="48" fillId="0" borderId="7" xfId="14" applyNumberFormat="1" applyFont="1" applyFill="1" applyBorder="1" applyAlignment="1">
      <alignment horizontal="left" vertical="center"/>
    </xf>
    <xf numFmtId="0" fontId="48" fillId="0" borderId="7" xfId="14" applyFont="1" applyFill="1" applyBorder="1" applyAlignment="1">
      <alignment horizontal="left" vertical="center"/>
    </xf>
    <xf numFmtId="0" fontId="48" fillId="0" borderId="23" xfId="14" applyFont="1" applyFill="1" applyBorder="1" applyAlignment="1">
      <alignment horizontal="left" vertical="center"/>
    </xf>
    <xf numFmtId="0" fontId="49" fillId="0" borderId="7" xfId="14" applyFont="1" applyFill="1" applyBorder="1" applyAlignment="1">
      <alignment vertical="center"/>
    </xf>
    <xf numFmtId="0" fontId="49" fillId="0" borderId="0" xfId="14" applyFont="1" applyAlignment="1">
      <alignment vertical="center"/>
    </xf>
    <xf numFmtId="166" fontId="1" fillId="0" borderId="0" xfId="14" applyNumberFormat="1" applyFill="1" applyBorder="1" applyAlignment="1"/>
    <xf numFmtId="166" fontId="49" fillId="0" borderId="7" xfId="14" applyNumberFormat="1" applyFont="1" applyFill="1" applyBorder="1" applyAlignment="1">
      <alignment vertical="center"/>
    </xf>
    <xf numFmtId="0" fontId="52" fillId="0" borderId="7" xfId="14" applyFont="1" applyFill="1" applyBorder="1" applyAlignment="1">
      <alignment vertical="center"/>
    </xf>
    <xf numFmtId="166" fontId="52" fillId="0" borderId="7" xfId="14" applyNumberFormat="1" applyFont="1" applyFill="1" applyBorder="1" applyAlignment="1">
      <alignment vertical="center"/>
    </xf>
    <xf numFmtId="0" fontId="52" fillId="0" borderId="0" xfId="14" applyFont="1" applyAlignment="1">
      <alignment vertical="center"/>
    </xf>
    <xf numFmtId="49" fontId="1" fillId="0" borderId="0" xfId="14" applyNumberFormat="1" applyFill="1" applyBorder="1" applyAlignment="1">
      <alignment horizontal="left"/>
    </xf>
    <xf numFmtId="49" fontId="48" fillId="0" borderId="7" xfId="14" applyNumberFormat="1" applyFont="1" applyFill="1" applyBorder="1" applyAlignment="1">
      <alignment horizontal="left" vertical="center"/>
    </xf>
    <xf numFmtId="0" fontId="52" fillId="0" borderId="13" xfId="14" applyFont="1" applyFill="1" applyBorder="1" applyAlignment="1">
      <alignment horizontal="left" vertical="center"/>
    </xf>
    <xf numFmtId="0" fontId="52" fillId="0" borderId="25" xfId="14" applyFont="1" applyFill="1" applyBorder="1" applyAlignment="1">
      <alignment horizontal="left" vertical="center"/>
    </xf>
    <xf numFmtId="0" fontId="52" fillId="0" borderId="13" xfId="14" applyFont="1" applyFill="1" applyBorder="1" applyAlignment="1">
      <alignment vertical="center"/>
    </xf>
    <xf numFmtId="37" fontId="11" fillId="0" borderId="0" xfId="0" applyFont="1" applyAlignment="1">
      <alignment horizontal="center"/>
    </xf>
    <xf numFmtId="37" fontId="11" fillId="0" borderId="0" xfId="0" applyFont="1" applyAlignment="1">
      <alignment horizontal="left"/>
    </xf>
    <xf numFmtId="0" fontId="46" fillId="4" borderId="4" xfId="13" applyFont="1" applyFill="1" applyBorder="1" applyAlignment="1">
      <alignment horizontal="left"/>
    </xf>
    <xf numFmtId="0" fontId="46" fillId="4" borderId="24" xfId="13" applyFont="1" applyFill="1" applyBorder="1" applyAlignment="1">
      <alignment horizontal="left"/>
    </xf>
    <xf numFmtId="0" fontId="47" fillId="4" borderId="4" xfId="13" applyFont="1" applyFill="1" applyBorder="1" applyAlignment="1">
      <alignment horizontal="center"/>
    </xf>
    <xf numFmtId="0" fontId="1" fillId="0" borderId="0" xfId="13"/>
    <xf numFmtId="0" fontId="46" fillId="4" borderId="0" xfId="13" applyFont="1" applyFill="1" applyBorder="1" applyAlignment="1">
      <alignment horizontal="left"/>
    </xf>
    <xf numFmtId="0" fontId="46" fillId="4" borderId="21" xfId="13" applyFont="1" applyFill="1" applyBorder="1" applyAlignment="1">
      <alignment horizontal="left"/>
    </xf>
    <xf numFmtId="0" fontId="47" fillId="4" borderId="0" xfId="13" applyFont="1" applyFill="1" applyBorder="1" applyAlignment="1">
      <alignment horizontal="center"/>
    </xf>
    <xf numFmtId="0" fontId="46" fillId="4" borderId="7" xfId="13" applyFont="1" applyFill="1" applyBorder="1" applyAlignment="1">
      <alignment horizontal="left"/>
    </xf>
    <xf numFmtId="0" fontId="46" fillId="4" borderId="23" xfId="13" applyFont="1" applyFill="1" applyBorder="1" applyAlignment="1">
      <alignment horizontal="left"/>
    </xf>
    <xf numFmtId="0" fontId="47" fillId="4" borderId="7" xfId="13" applyFont="1" applyFill="1" applyBorder="1" applyAlignment="1">
      <alignment horizontal="center"/>
    </xf>
    <xf numFmtId="0" fontId="1" fillId="0" borderId="0" xfId="13" applyFill="1" applyBorder="1" applyAlignment="1">
      <alignment horizontal="left"/>
    </xf>
    <xf numFmtId="0" fontId="1" fillId="0" borderId="21" xfId="13" applyFill="1" applyBorder="1" applyAlignment="1">
      <alignment horizontal="left"/>
    </xf>
    <xf numFmtId="0" fontId="1" fillId="0" borderId="0" xfId="13" applyFill="1" applyBorder="1" applyAlignment="1"/>
    <xf numFmtId="0" fontId="48" fillId="0" borderId="7" xfId="13" applyNumberFormat="1" applyFont="1" applyFill="1" applyBorder="1" applyAlignment="1">
      <alignment horizontal="left" vertical="center"/>
    </xf>
    <xf numFmtId="0" fontId="48" fillId="0" borderId="7" xfId="13" applyFont="1" applyFill="1" applyBorder="1" applyAlignment="1">
      <alignment horizontal="left" vertical="center"/>
    </xf>
    <xf numFmtId="0" fontId="48" fillId="0" borderId="23" xfId="13" applyFont="1" applyFill="1" applyBorder="1" applyAlignment="1">
      <alignment horizontal="left" vertical="center"/>
    </xf>
    <xf numFmtId="0" fontId="49" fillId="0" borderId="7" xfId="13" applyFont="1" applyFill="1" applyBorder="1" applyAlignment="1">
      <alignment vertical="center"/>
    </xf>
    <xf numFmtId="0" fontId="49" fillId="0" borderId="0" xfId="13" applyFont="1" applyAlignment="1">
      <alignment vertical="center"/>
    </xf>
    <xf numFmtId="166" fontId="1" fillId="0" borderId="0" xfId="13" applyNumberFormat="1" applyFill="1" applyBorder="1" applyAlignment="1"/>
    <xf numFmtId="166" fontId="49" fillId="0" borderId="7" xfId="13" applyNumberFormat="1" applyFont="1" applyFill="1" applyBorder="1" applyAlignment="1">
      <alignment vertical="center"/>
    </xf>
    <xf numFmtId="0" fontId="52" fillId="0" borderId="7" xfId="13" applyFont="1" applyFill="1" applyBorder="1" applyAlignment="1">
      <alignment vertical="center"/>
    </xf>
    <xf numFmtId="166" fontId="52" fillId="0" borderId="7" xfId="13" applyNumberFormat="1" applyFont="1" applyFill="1" applyBorder="1" applyAlignment="1">
      <alignment vertical="center"/>
    </xf>
    <xf numFmtId="0" fontId="52" fillId="0" borderId="0" xfId="13" applyFont="1" applyAlignment="1">
      <alignment vertical="center"/>
    </xf>
    <xf numFmtId="49" fontId="1" fillId="0" borderId="0" xfId="13" applyNumberFormat="1" applyFill="1" applyBorder="1" applyAlignment="1">
      <alignment horizontal="left"/>
    </xf>
    <xf numFmtId="49" fontId="48" fillId="0" borderId="7" xfId="13" applyNumberFormat="1" applyFont="1" applyFill="1" applyBorder="1" applyAlignment="1">
      <alignment horizontal="left" vertical="center"/>
    </xf>
    <xf numFmtId="0" fontId="52" fillId="0" borderId="13" xfId="13" applyFont="1" applyFill="1" applyBorder="1" applyAlignment="1">
      <alignment horizontal="left" vertical="center"/>
    </xf>
    <xf numFmtId="0" fontId="52" fillId="0" borderId="25" xfId="13" applyFont="1" applyFill="1" applyBorder="1" applyAlignment="1">
      <alignment horizontal="left" vertical="center"/>
    </xf>
    <xf numFmtId="0" fontId="52" fillId="0" borderId="13" xfId="13" applyFont="1" applyFill="1" applyBorder="1" applyAlignment="1">
      <alignment vertical="center"/>
    </xf>
    <xf numFmtId="37" fontId="15" fillId="0" borderId="0" xfId="0" applyFont="1" applyFill="1"/>
    <xf numFmtId="37" fontId="4" fillId="0" borderId="0" xfId="0" applyFont="1" applyFill="1"/>
    <xf numFmtId="37" fontId="73" fillId="0" borderId="0" xfId="0" applyFont="1"/>
    <xf numFmtId="37" fontId="73" fillId="0" borderId="0" xfId="0" applyFont="1" applyBorder="1"/>
    <xf numFmtId="37" fontId="0" fillId="6" borderId="0" xfId="0" applyFill="1"/>
    <xf numFmtId="37" fontId="0" fillId="0" borderId="2" xfId="0" applyBorder="1" applyAlignment="1">
      <alignment horizontal="center"/>
    </xf>
    <xf numFmtId="37" fontId="0" fillId="0" borderId="0" xfId="0" applyBorder="1" applyAlignment="1">
      <alignment horizontal="center"/>
    </xf>
    <xf numFmtId="37" fontId="52" fillId="0" borderId="0" xfId="0" applyFont="1" applyAlignment="1">
      <alignment horizontal="left"/>
    </xf>
    <xf numFmtId="169" fontId="0" fillId="0" borderId="0" xfId="18" applyNumberFormat="1" applyFont="1" applyAlignment="1">
      <alignment horizontal="center"/>
    </xf>
    <xf numFmtId="169" fontId="11" fillId="0" borderId="0" xfId="18" applyNumberFormat="1" applyFont="1" applyAlignment="1">
      <alignment horizontal="center"/>
    </xf>
    <xf numFmtId="37" fontId="4" fillId="0" borderId="0" xfId="0" applyFont="1" applyBorder="1"/>
    <xf numFmtId="37" fontId="4" fillId="0" borderId="0" xfId="0" applyFont="1" applyBorder="1" applyAlignment="1">
      <alignment horizontal="center"/>
    </xf>
    <xf numFmtId="37" fontId="4" fillId="0" borderId="17" xfId="0" applyFont="1" applyBorder="1"/>
    <xf numFmtId="37" fontId="11" fillId="0" borderId="0" xfId="0" applyFont="1" applyBorder="1" applyAlignment="1">
      <alignment horizontal="center"/>
    </xf>
    <xf numFmtId="37" fontId="52" fillId="0" borderId="29" xfId="0" applyFont="1" applyBorder="1" applyAlignment="1">
      <alignment horizontal="center"/>
    </xf>
    <xf numFmtId="37" fontId="52" fillId="0" borderId="21" xfId="0" applyFont="1" applyBorder="1" applyAlignment="1">
      <alignment horizontal="center"/>
    </xf>
    <xf numFmtId="37" fontId="52" fillId="0" borderId="38" xfId="0" applyFont="1" applyBorder="1" applyAlignment="1">
      <alignment horizontal="center"/>
    </xf>
    <xf numFmtId="37" fontId="52" fillId="0" borderId="39" xfId="0" quotePrefix="1" applyFont="1" applyBorder="1" applyAlignment="1">
      <alignment horizontal="center"/>
    </xf>
    <xf numFmtId="37" fontId="52" fillId="0" borderId="39" xfId="0" applyFont="1" applyBorder="1" applyAlignment="1">
      <alignment horizontal="center"/>
    </xf>
    <xf numFmtId="169" fontId="0" fillId="0" borderId="17" xfId="18" applyNumberFormat="1" applyFont="1" applyBorder="1" applyAlignment="1">
      <alignment horizontal="center"/>
    </xf>
    <xf numFmtId="37" fontId="0" fillId="0" borderId="17" xfId="0" applyBorder="1" applyAlignment="1">
      <alignment horizontal="center"/>
    </xf>
    <xf numFmtId="37" fontId="0" fillId="0" borderId="28" xfId="0" applyBorder="1"/>
    <xf numFmtId="37" fontId="52" fillId="0" borderId="21" xfId="0" applyFont="1" applyBorder="1" applyAlignment="1">
      <alignment horizontal="left"/>
    </xf>
    <xf numFmtId="37" fontId="52" fillId="0" borderId="17" xfId="0" applyFont="1" applyBorder="1"/>
    <xf numFmtId="14" fontId="76" fillId="0" borderId="0" xfId="0" quotePrefix="1" applyNumberFormat="1" applyFont="1" applyFill="1" applyBorder="1" applyAlignment="1">
      <alignment horizontal="center"/>
    </xf>
    <xf numFmtId="14" fontId="77" fillId="0" borderId="2" xfId="0" quotePrefix="1" applyNumberFormat="1" applyFont="1" applyFill="1" applyBorder="1" applyAlignment="1">
      <alignment horizontal="center"/>
    </xf>
    <xf numFmtId="37" fontId="52" fillId="0" borderId="27" xfId="0" applyFont="1" applyBorder="1" applyAlignment="1">
      <alignment horizontal="center"/>
    </xf>
    <xf numFmtId="37" fontId="78" fillId="0" borderId="0" xfId="0" applyFont="1"/>
    <xf numFmtId="37" fontId="0" fillId="0" borderId="17" xfId="0" applyFill="1" applyBorder="1"/>
    <xf numFmtId="169" fontId="1" fillId="0" borderId="0" xfId="18" applyNumberFormat="1"/>
    <xf numFmtId="37" fontId="15" fillId="0" borderId="17" xfId="0" applyFont="1" applyBorder="1"/>
    <xf numFmtId="37" fontId="0" fillId="0" borderId="0" xfId="0" applyAlignment="1">
      <alignment horizontal="right"/>
    </xf>
    <xf numFmtId="37" fontId="52" fillId="6" borderId="2" xfId="0" applyFont="1" applyFill="1" applyBorder="1"/>
    <xf numFmtId="169" fontId="0" fillId="0" borderId="0" xfId="18" applyNumberFormat="1" applyFont="1" applyBorder="1"/>
    <xf numFmtId="9" fontId="0" fillId="0" borderId="0" xfId="18" applyFont="1" applyBorder="1"/>
    <xf numFmtId="37" fontId="15" fillId="0" borderId="0" xfId="0" applyFont="1" applyBorder="1"/>
    <xf numFmtId="37" fontId="0" fillId="0" borderId="2" xfId="0" applyBorder="1"/>
    <xf numFmtId="37" fontId="0" fillId="0" borderId="29" xfId="0" applyBorder="1" applyAlignment="1">
      <alignment horizontal="center"/>
    </xf>
    <xf numFmtId="37" fontId="0" fillId="0" borderId="21" xfId="0" applyBorder="1" applyAlignment="1">
      <alignment horizontal="center"/>
    </xf>
    <xf numFmtId="37" fontId="0" fillId="0" borderId="38" xfId="0" applyBorder="1" applyAlignment="1">
      <alignment horizontal="center"/>
    </xf>
    <xf numFmtId="37" fontId="0" fillId="0" borderId="39" xfId="0" applyBorder="1" applyAlignment="1">
      <alignment horizontal="center"/>
    </xf>
    <xf numFmtId="37" fontId="0" fillId="0" borderId="29" xfId="0" applyBorder="1"/>
    <xf numFmtId="37" fontId="0" fillId="0" borderId="21" xfId="0" applyBorder="1"/>
    <xf numFmtId="37" fontId="0" fillId="0" borderId="27" xfId="0" applyBorder="1"/>
    <xf numFmtId="9" fontId="0" fillId="0" borderId="38" xfId="18" applyFont="1" applyBorder="1"/>
    <xf numFmtId="9" fontId="0" fillId="0" borderId="21" xfId="18" applyFont="1" applyBorder="1"/>
    <xf numFmtId="9" fontId="0" fillId="0" borderId="2" xfId="18" applyFont="1" applyBorder="1"/>
    <xf numFmtId="37" fontId="0" fillId="0" borderId="39" xfId="0" applyBorder="1"/>
    <xf numFmtId="0" fontId="1" fillId="0" borderId="0" xfId="10"/>
    <xf numFmtId="0" fontId="79" fillId="0" borderId="26" xfId="10" applyFont="1" applyBorder="1" applyAlignment="1">
      <alignment horizontal="center"/>
    </xf>
    <xf numFmtId="0" fontId="79" fillId="0" borderId="40" xfId="10" applyFont="1" applyBorder="1" applyAlignment="1">
      <alignment horizontal="center"/>
    </xf>
    <xf numFmtId="0" fontId="79" fillId="0" borderId="0" xfId="10" applyFont="1" applyAlignment="1">
      <alignment horizontal="center"/>
    </xf>
    <xf numFmtId="0" fontId="75" fillId="0" borderId="41" xfId="10" applyFont="1" applyBorder="1"/>
    <xf numFmtId="0" fontId="1" fillId="0" borderId="26" xfId="10" applyBorder="1"/>
    <xf numFmtId="0" fontId="1" fillId="0" borderId="40" xfId="10" applyBorder="1"/>
    <xf numFmtId="0" fontId="16" fillId="0" borderId="0" xfId="10" applyFont="1"/>
    <xf numFmtId="166" fontId="16" fillId="0" borderId="20" xfId="1" applyNumberFormat="1" applyFont="1" applyBorder="1"/>
    <xf numFmtId="166" fontId="16" fillId="0" borderId="19" xfId="1" applyNumberFormat="1" applyFont="1" applyBorder="1"/>
    <xf numFmtId="166" fontId="16" fillId="0" borderId="22" xfId="1" applyNumberFormat="1" applyFont="1" applyBorder="1"/>
    <xf numFmtId="166" fontId="75" fillId="0" borderId="42" xfId="10" applyNumberFormat="1" applyFont="1" applyBorder="1"/>
    <xf numFmtId="0" fontId="79" fillId="0" borderId="41" xfId="10" applyFont="1" applyBorder="1" applyAlignment="1">
      <alignment horizontal="left"/>
    </xf>
    <xf numFmtId="0" fontId="1" fillId="0" borderId="43" xfId="10" applyBorder="1"/>
    <xf numFmtId="0" fontId="1" fillId="0" borderId="4" xfId="10" applyBorder="1"/>
    <xf numFmtId="0" fontId="52" fillId="0" borderId="4" xfId="10" applyFont="1" applyBorder="1" applyAlignment="1">
      <alignment horizontal="center"/>
    </xf>
    <xf numFmtId="0" fontId="52" fillId="0" borderId="30" xfId="10" applyFont="1" applyBorder="1" applyAlignment="1">
      <alignment horizontal="center"/>
    </xf>
    <xf numFmtId="0" fontId="1" fillId="0" borderId="11" xfId="10" applyBorder="1"/>
    <xf numFmtId="0" fontId="1" fillId="0" borderId="0" xfId="10" applyBorder="1"/>
    <xf numFmtId="0" fontId="52" fillId="0" borderId="0" xfId="10" applyFont="1" applyBorder="1" applyAlignment="1">
      <alignment horizontal="center"/>
    </xf>
    <xf numFmtId="0" fontId="52" fillId="0" borderId="12" xfId="10" applyFont="1" applyBorder="1" applyAlignment="1">
      <alignment horizontal="center"/>
    </xf>
    <xf numFmtId="0" fontId="52" fillId="0" borderId="44" xfId="10" applyFont="1" applyBorder="1"/>
    <xf numFmtId="0" fontId="1" fillId="0" borderId="17" xfId="10" applyBorder="1"/>
    <xf numFmtId="43" fontId="1" fillId="0" borderId="17" xfId="1" applyBorder="1"/>
    <xf numFmtId="43" fontId="1" fillId="0" borderId="45" xfId="1" applyBorder="1"/>
    <xf numFmtId="0" fontId="1" fillId="0" borderId="12" xfId="10" applyBorder="1"/>
    <xf numFmtId="0" fontId="52" fillId="0" borderId="11" xfId="10" applyFont="1" applyBorder="1"/>
    <xf numFmtId="43" fontId="1" fillId="0" borderId="0" xfId="1" applyBorder="1"/>
    <xf numFmtId="43" fontId="1" fillId="0" borderId="12" xfId="10" applyNumberFormat="1" applyBorder="1"/>
    <xf numFmtId="0" fontId="49" fillId="0" borderId="11" xfId="10" applyFont="1" applyBorder="1"/>
    <xf numFmtId="0" fontId="1" fillId="0" borderId="31" xfId="10" applyBorder="1"/>
    <xf numFmtId="0" fontId="1" fillId="0" borderId="2" xfId="10" applyBorder="1"/>
    <xf numFmtId="0" fontId="52" fillId="0" borderId="2" xfId="10" applyFont="1" applyBorder="1" applyAlignment="1">
      <alignment horizontal="right"/>
    </xf>
    <xf numFmtId="0" fontId="52" fillId="0" borderId="2" xfId="10" applyFont="1" applyBorder="1"/>
    <xf numFmtId="43" fontId="52" fillId="0" borderId="34" xfId="10" applyNumberFormat="1" applyFont="1" applyBorder="1"/>
    <xf numFmtId="166" fontId="52" fillId="0" borderId="12" xfId="1" applyNumberFormat="1" applyFont="1" applyBorder="1"/>
    <xf numFmtId="0" fontId="52" fillId="0" borderId="9" xfId="10" applyFont="1" applyBorder="1"/>
    <xf numFmtId="0" fontId="52" fillId="0" borderId="7" xfId="10" applyFont="1" applyBorder="1"/>
    <xf numFmtId="166" fontId="52" fillId="0" borderId="10" xfId="1" applyNumberFormat="1" applyFont="1" applyBorder="1"/>
    <xf numFmtId="0" fontId="1" fillId="0" borderId="46" xfId="10" applyBorder="1"/>
    <xf numFmtId="0" fontId="1" fillId="0" borderId="47" xfId="10" applyBorder="1"/>
    <xf numFmtId="0" fontId="1" fillId="0" borderId="48" xfId="10" applyBorder="1"/>
    <xf numFmtId="0" fontId="48" fillId="0" borderId="0" xfId="10" applyFont="1"/>
    <xf numFmtId="43" fontId="1" fillId="0" borderId="0" xfId="10" applyNumberFormat="1"/>
    <xf numFmtId="0" fontId="80" fillId="0" borderId="0" xfId="10" applyFont="1"/>
    <xf numFmtId="0" fontId="1" fillId="0" borderId="0" xfId="10" applyFont="1"/>
    <xf numFmtId="43" fontId="1" fillId="0" borderId="4" xfId="1" applyBorder="1"/>
    <xf numFmtId="43" fontId="1" fillId="0" borderId="30" xfId="1" applyBorder="1"/>
    <xf numFmtId="43" fontId="1" fillId="0" borderId="32" xfId="10" applyNumberFormat="1" applyBorder="1"/>
    <xf numFmtId="43" fontId="1" fillId="0" borderId="49" xfId="10" applyNumberFormat="1" applyBorder="1"/>
    <xf numFmtId="0" fontId="1" fillId="0" borderId="44" xfId="10" applyBorder="1"/>
    <xf numFmtId="0" fontId="1" fillId="0" borderId="46" xfId="10" applyFont="1" applyBorder="1"/>
    <xf numFmtId="43" fontId="52" fillId="6" borderId="48" xfId="10" applyNumberFormat="1" applyFont="1" applyFill="1" applyBorder="1"/>
    <xf numFmtId="0" fontId="1" fillId="0" borderId="0" xfId="12"/>
    <xf numFmtId="0" fontId="52" fillId="0" borderId="0" xfId="12" applyFont="1" applyAlignment="1">
      <alignment horizontal="right"/>
    </xf>
    <xf numFmtId="41" fontId="1" fillId="0" borderId="0" xfId="12" applyNumberFormat="1"/>
    <xf numFmtId="0" fontId="76" fillId="0" borderId="0" xfId="12" applyFont="1" applyAlignment="1">
      <alignment horizontal="center"/>
    </xf>
    <xf numFmtId="0" fontId="52" fillId="0" borderId="43" xfId="12" applyFont="1" applyBorder="1"/>
    <xf numFmtId="0" fontId="1" fillId="0" borderId="4" xfId="12" applyBorder="1"/>
    <xf numFmtId="0" fontId="52" fillId="0" borderId="4" xfId="12" applyFont="1" applyBorder="1" applyAlignment="1">
      <alignment horizontal="center"/>
    </xf>
    <xf numFmtId="14" fontId="52" fillId="0" borderId="4" xfId="12" quotePrefix="1" applyNumberFormat="1" applyFont="1" applyBorder="1" applyAlignment="1">
      <alignment horizontal="center"/>
    </xf>
    <xf numFmtId="0" fontId="76" fillId="0" borderId="5" xfId="12" quotePrefix="1" applyFont="1" applyBorder="1" applyAlignment="1">
      <alignment horizontal="center"/>
    </xf>
    <xf numFmtId="0" fontId="52" fillId="0" borderId="46" xfId="12" applyFont="1" applyBorder="1" applyAlignment="1">
      <alignment horizontal="center"/>
    </xf>
    <xf numFmtId="0" fontId="52" fillId="0" borderId="47" xfId="12" applyFont="1" applyBorder="1" applyAlignment="1">
      <alignment horizontal="center"/>
    </xf>
    <xf numFmtId="14" fontId="52" fillId="0" borderId="47" xfId="12" applyNumberFormat="1" applyFont="1" applyBorder="1" applyAlignment="1">
      <alignment horizontal="center"/>
    </xf>
    <xf numFmtId="0" fontId="76" fillId="0" borderId="50" xfId="12" applyFont="1" applyBorder="1" applyAlignment="1">
      <alignment horizontal="center"/>
    </xf>
    <xf numFmtId="0" fontId="52" fillId="0" borderId="43" xfId="17" applyFont="1" applyFill="1" applyBorder="1" applyAlignment="1">
      <alignment horizontal="left" wrapText="1"/>
    </xf>
    <xf numFmtId="0" fontId="4" fillId="0" borderId="4" xfId="17" applyFont="1" applyFill="1" applyBorder="1" applyAlignment="1">
      <alignment horizontal="left" wrapText="1"/>
    </xf>
    <xf numFmtId="41" fontId="4" fillId="0" borderId="4" xfId="17" applyNumberFormat="1" applyFont="1" applyFill="1" applyBorder="1" applyAlignment="1">
      <alignment horizontal="right" wrapText="1"/>
    </xf>
    <xf numFmtId="41" fontId="4" fillId="0" borderId="4" xfId="12" applyNumberFormat="1" applyFont="1" applyBorder="1"/>
    <xf numFmtId="10" fontId="1" fillId="0" borderId="4" xfId="18" applyNumberFormat="1" applyBorder="1"/>
    <xf numFmtId="166" fontId="1" fillId="0" borderId="4" xfId="12" applyNumberFormat="1" applyBorder="1"/>
    <xf numFmtId="166" fontId="76" fillId="0" borderId="5" xfId="12" applyNumberFormat="1" applyFont="1" applyBorder="1"/>
    <xf numFmtId="0" fontId="52" fillId="0" borderId="11" xfId="17" applyFont="1" applyFill="1" applyBorder="1" applyAlignment="1">
      <alignment horizontal="left" wrapText="1"/>
    </xf>
    <xf numFmtId="0" fontId="4" fillId="0" borderId="0" xfId="17" applyFont="1" applyFill="1" applyBorder="1" applyAlignment="1">
      <alignment horizontal="left" wrapText="1"/>
    </xf>
    <xf numFmtId="41" fontId="4" fillId="0" borderId="0" xfId="17" applyNumberFormat="1" applyFont="1" applyFill="1" applyBorder="1" applyAlignment="1">
      <alignment horizontal="right" wrapText="1"/>
    </xf>
    <xf numFmtId="41" fontId="4" fillId="0" borderId="0" xfId="12" applyNumberFormat="1" applyFont="1" applyBorder="1"/>
    <xf numFmtId="10" fontId="1" fillId="0" borderId="0" xfId="18" applyNumberFormat="1" applyBorder="1"/>
    <xf numFmtId="166" fontId="1" fillId="0" borderId="0" xfId="12" applyNumberFormat="1" applyBorder="1"/>
    <xf numFmtId="166" fontId="76" fillId="0" borderId="6" xfId="12" applyNumberFormat="1" applyFont="1" applyBorder="1"/>
    <xf numFmtId="166" fontId="1" fillId="0" borderId="2" xfId="12" applyNumberFormat="1" applyBorder="1"/>
    <xf numFmtId="166" fontId="1" fillId="0" borderId="32" xfId="12" applyNumberFormat="1" applyBorder="1"/>
    <xf numFmtId="0" fontId="52" fillId="0" borderId="46" xfId="12" applyFont="1" applyBorder="1"/>
    <xf numFmtId="0" fontId="1" fillId="0" borderId="47" xfId="12" applyBorder="1"/>
    <xf numFmtId="41" fontId="1" fillId="0" borderId="13" xfId="12" applyNumberFormat="1" applyBorder="1"/>
    <xf numFmtId="10" fontId="1" fillId="0" borderId="13" xfId="18" applyNumberFormat="1" applyBorder="1"/>
    <xf numFmtId="41" fontId="1" fillId="0" borderId="47" xfId="12" applyNumberFormat="1" applyBorder="1"/>
    <xf numFmtId="41" fontId="76" fillId="0" borderId="14" xfId="12" applyNumberFormat="1" applyFont="1" applyBorder="1"/>
    <xf numFmtId="0" fontId="52" fillId="0" borderId="0" xfId="12" applyFont="1"/>
    <xf numFmtId="0" fontId="52" fillId="0" borderId="0" xfId="12" applyFont="1" applyAlignment="1">
      <alignment horizontal="center"/>
    </xf>
    <xf numFmtId="0" fontId="82" fillId="0" borderId="0" xfId="12" applyFont="1" applyAlignment="1">
      <alignment horizontal="center"/>
    </xf>
    <xf numFmtId="0" fontId="52" fillId="0" borderId="4" xfId="12" quotePrefix="1" applyFont="1" applyBorder="1" applyAlignment="1">
      <alignment horizontal="center"/>
    </xf>
    <xf numFmtId="0" fontId="52" fillId="0" borderId="30" xfId="12" applyFont="1" applyBorder="1" applyAlignment="1">
      <alignment horizontal="center"/>
    </xf>
    <xf numFmtId="0" fontId="82" fillId="0" borderId="5" xfId="12" quotePrefix="1" applyFont="1" applyBorder="1" applyAlignment="1">
      <alignment horizontal="center"/>
    </xf>
    <xf numFmtId="0" fontId="52" fillId="0" borderId="0" xfId="12" applyFont="1" applyBorder="1" applyAlignment="1">
      <alignment horizontal="center"/>
    </xf>
    <xf numFmtId="0" fontId="52" fillId="0" borderId="48" xfId="12" applyFont="1" applyBorder="1" applyAlignment="1">
      <alignment horizontal="center"/>
    </xf>
    <xf numFmtId="0" fontId="82" fillId="0" borderId="50" xfId="12" applyFont="1" applyBorder="1" applyAlignment="1">
      <alignment horizontal="center"/>
    </xf>
    <xf numFmtId="166" fontId="4" fillId="0" borderId="4" xfId="12" applyNumberFormat="1" applyFont="1" applyBorder="1"/>
    <xf numFmtId="41" fontId="4" fillId="0" borderId="30" xfId="12" applyNumberFormat="1" applyFont="1" applyBorder="1"/>
    <xf numFmtId="166" fontId="82" fillId="0" borderId="5" xfId="12" applyNumberFormat="1" applyFont="1" applyBorder="1"/>
    <xf numFmtId="166" fontId="52" fillId="0" borderId="0" xfId="12" applyNumberFormat="1" applyFont="1" applyBorder="1"/>
    <xf numFmtId="166" fontId="4" fillId="0" borderId="0" xfId="12" applyNumberFormat="1" applyFont="1" applyBorder="1"/>
    <xf numFmtId="41" fontId="4" fillId="0" borderId="12" xfId="12" applyNumberFormat="1" applyFont="1" applyBorder="1"/>
    <xf numFmtId="166" fontId="82" fillId="0" borderId="6" xfId="12" applyNumberFormat="1" applyFont="1" applyBorder="1"/>
    <xf numFmtId="166" fontId="4" fillId="0" borderId="2" xfId="12" applyNumberFormat="1" applyFont="1" applyBorder="1"/>
    <xf numFmtId="41" fontId="4" fillId="0" borderId="47" xfId="12" applyNumberFormat="1" applyFont="1" applyBorder="1"/>
    <xf numFmtId="41" fontId="1" fillId="0" borderId="16" xfId="12" applyNumberFormat="1" applyBorder="1"/>
    <xf numFmtId="41" fontId="82" fillId="0" borderId="14" xfId="12" applyNumberFormat="1" applyFont="1" applyBorder="1"/>
    <xf numFmtId="41" fontId="1" fillId="0" borderId="0" xfId="12" applyNumberFormat="1" applyBorder="1"/>
    <xf numFmtId="41" fontId="52" fillId="0" borderId="0" xfId="12" applyNumberFormat="1" applyFont="1" applyBorder="1"/>
    <xf numFmtId="0" fontId="1" fillId="0" borderId="0" xfId="12" applyBorder="1"/>
    <xf numFmtId="0" fontId="52" fillId="0" borderId="11" xfId="12" applyFont="1" applyBorder="1"/>
    <xf numFmtId="0" fontId="52" fillId="0" borderId="12" xfId="12" applyFont="1" applyBorder="1"/>
    <xf numFmtId="41" fontId="52" fillId="0" borderId="12" xfId="12" applyNumberFormat="1" applyFont="1" applyBorder="1"/>
    <xf numFmtId="166" fontId="52" fillId="0" borderId="12" xfId="12" applyNumberFormat="1" applyFont="1" applyBorder="1"/>
    <xf numFmtId="41" fontId="52" fillId="0" borderId="16" xfId="12" applyNumberFormat="1" applyFont="1" applyBorder="1"/>
    <xf numFmtId="166" fontId="1" fillId="0" borderId="0" xfId="12" applyNumberFormat="1"/>
    <xf numFmtId="0" fontId="1" fillId="0" borderId="0" xfId="12" applyFont="1" applyAlignment="1">
      <alignment horizontal="left"/>
    </xf>
    <xf numFmtId="43" fontId="1" fillId="0" borderId="0" xfId="12" applyNumberFormat="1"/>
    <xf numFmtId="170" fontId="0" fillId="0" borderId="0" xfId="0" applyNumberFormat="1"/>
    <xf numFmtId="9" fontId="0" fillId="0" borderId="17" xfId="18" applyFont="1" applyBorder="1"/>
    <xf numFmtId="41" fontId="0" fillId="0" borderId="0" xfId="0" applyNumberFormat="1"/>
    <xf numFmtId="41" fontId="0" fillId="0" borderId="0" xfId="0" applyNumberFormat="1" applyBorder="1"/>
    <xf numFmtId="166" fontId="0" fillId="0" borderId="0" xfId="0" applyNumberFormat="1" applyBorder="1"/>
    <xf numFmtId="0" fontId="46" fillId="4" borderId="4" xfId="16" applyFont="1" applyFill="1" applyBorder="1" applyAlignment="1">
      <alignment horizontal="left"/>
    </xf>
    <xf numFmtId="0" fontId="46" fillId="4" borderId="24" xfId="16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0" fontId="47" fillId="4" borderId="4" xfId="16" applyFont="1" applyFill="1" applyBorder="1" applyAlignment="1">
      <alignment horizontal="center"/>
    </xf>
    <xf numFmtId="0" fontId="1" fillId="0" borderId="0" xfId="16"/>
    <xf numFmtId="0" fontId="46" fillId="4" borderId="0" xfId="16" applyFont="1" applyFill="1" applyBorder="1" applyAlignment="1">
      <alignment horizontal="left"/>
    </xf>
    <xf numFmtId="0" fontId="46" fillId="4" borderId="21" xfId="16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0" fontId="47" fillId="4" borderId="0" xfId="16" applyFont="1" applyFill="1" applyBorder="1" applyAlignment="1">
      <alignment horizontal="center"/>
    </xf>
    <xf numFmtId="0" fontId="46" fillId="4" borderId="7" xfId="16" applyFont="1" applyFill="1" applyBorder="1" applyAlignment="1">
      <alignment horizontal="left"/>
    </xf>
    <xf numFmtId="0" fontId="46" fillId="4" borderId="23" xfId="16" applyFont="1" applyFill="1" applyBorder="1" applyAlignment="1">
      <alignment horizontal="left"/>
    </xf>
    <xf numFmtId="0" fontId="47" fillId="4" borderId="7" xfId="16" applyFont="1" applyFill="1" applyBorder="1" applyAlignment="1">
      <alignment horizontal="center"/>
    </xf>
    <xf numFmtId="0" fontId="1" fillId="0" borderId="0" xfId="16" applyFill="1" applyBorder="1" applyAlignment="1">
      <alignment horizontal="left"/>
    </xf>
    <xf numFmtId="0" fontId="1" fillId="0" borderId="21" xfId="16" applyFill="1" applyBorder="1" applyAlignment="1">
      <alignment horizontal="left"/>
    </xf>
    <xf numFmtId="41" fontId="1" fillId="0" borderId="0" xfId="1" applyNumberFormat="1" applyFont="1" applyFill="1" applyBorder="1" applyAlignment="1"/>
    <xf numFmtId="15" fontId="57" fillId="7" borderId="26" xfId="16" applyNumberFormat="1" applyFont="1" applyFill="1" applyBorder="1" applyAlignment="1">
      <alignment horizontal="center"/>
    </xf>
    <xf numFmtId="43" fontId="1" fillId="0" borderId="0" xfId="1" applyFont="1" applyFill="1" applyBorder="1" applyAlignment="1"/>
    <xf numFmtId="44" fontId="1" fillId="0" borderId="6" xfId="2" applyFont="1" applyFill="1" applyBorder="1" applyAlignment="1"/>
    <xf numFmtId="44" fontId="1" fillId="0" borderId="11" xfId="2" applyFont="1" applyFill="1" applyBorder="1" applyAlignment="1"/>
    <xf numFmtId="44" fontId="1" fillId="0" borderId="12" xfId="2" applyFont="1" applyFill="1" applyBorder="1" applyAlignment="1"/>
    <xf numFmtId="0" fontId="1" fillId="0" borderId="0" xfId="16" applyFill="1" applyBorder="1" applyAlignment="1"/>
    <xf numFmtId="0" fontId="48" fillId="0" borderId="7" xfId="16" applyNumberFormat="1" applyFont="1" applyFill="1" applyBorder="1" applyAlignment="1">
      <alignment horizontal="left" vertical="center"/>
    </xf>
    <xf numFmtId="0" fontId="48" fillId="0" borderId="7" xfId="16" applyFont="1" applyFill="1" applyBorder="1" applyAlignment="1">
      <alignment horizontal="left" vertical="center"/>
    </xf>
    <xf numFmtId="0" fontId="48" fillId="0" borderId="23" xfId="16" applyFont="1" applyFill="1" applyBorder="1" applyAlignment="1">
      <alignment horizontal="left" vertical="center"/>
    </xf>
    <xf numFmtId="41" fontId="49" fillId="0" borderId="7" xfId="1" applyNumberFormat="1" applyFont="1" applyFill="1" applyBorder="1" applyAlignment="1">
      <alignment vertical="center"/>
    </xf>
    <xf numFmtId="43" fontId="49" fillId="0" borderId="7" xfId="1" applyFont="1" applyFill="1" applyBorder="1" applyAlignment="1">
      <alignment vertical="center"/>
    </xf>
    <xf numFmtId="44" fontId="49" fillId="0" borderId="8" xfId="2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0" fontId="49" fillId="0" borderId="7" xfId="16" applyFont="1" applyFill="1" applyBorder="1" applyAlignment="1">
      <alignment vertical="center"/>
    </xf>
    <xf numFmtId="0" fontId="49" fillId="0" borderId="0" xfId="16" applyFont="1" applyAlignment="1">
      <alignment vertical="center"/>
    </xf>
    <xf numFmtId="41" fontId="50" fillId="0" borderId="0" xfId="1" applyNumberFormat="1" applyFont="1" applyFill="1" applyBorder="1" applyAlignment="1"/>
    <xf numFmtId="41" fontId="51" fillId="0" borderId="7" xfId="1" applyNumberFormat="1" applyFont="1" applyFill="1" applyBorder="1" applyAlignment="1">
      <alignment vertical="center"/>
    </xf>
    <xf numFmtId="41" fontId="52" fillId="0" borderId="7" xfId="1" applyNumberFormat="1" applyFont="1" applyFill="1" applyBorder="1" applyAlignment="1">
      <alignment vertical="center"/>
    </xf>
    <xf numFmtId="43" fontId="52" fillId="0" borderId="7" xfId="1" applyFont="1" applyFill="1" applyBorder="1" applyAlignment="1">
      <alignment vertical="center"/>
    </xf>
    <xf numFmtId="44" fontId="52" fillId="0" borderId="8" xfId="2" applyFont="1" applyFill="1" applyBorder="1" applyAlignment="1">
      <alignment vertical="center"/>
    </xf>
    <xf numFmtId="44" fontId="52" fillId="0" borderId="9" xfId="2" applyFont="1" applyFill="1" applyBorder="1" applyAlignment="1">
      <alignment vertical="center"/>
    </xf>
    <xf numFmtId="44" fontId="52" fillId="0" borderId="10" xfId="2" applyFont="1" applyFill="1" applyBorder="1" applyAlignment="1">
      <alignment vertical="center"/>
    </xf>
    <xf numFmtId="0" fontId="52" fillId="0" borderId="7" xfId="16" applyFont="1" applyFill="1" applyBorder="1" applyAlignment="1">
      <alignment vertical="center"/>
    </xf>
    <xf numFmtId="0" fontId="52" fillId="0" borderId="0" xfId="16" applyFont="1" applyAlignment="1">
      <alignment vertical="center"/>
    </xf>
    <xf numFmtId="49" fontId="1" fillId="0" borderId="0" xfId="16" applyNumberFormat="1" applyFill="1" applyBorder="1" applyAlignment="1">
      <alignment horizontal="left"/>
    </xf>
    <xf numFmtId="49" fontId="48" fillId="0" borderId="7" xfId="16" applyNumberFormat="1" applyFont="1" applyFill="1" applyBorder="1" applyAlignment="1">
      <alignment horizontal="left" vertical="center"/>
    </xf>
    <xf numFmtId="0" fontId="52" fillId="0" borderId="13" xfId="16" applyFont="1" applyFill="1" applyBorder="1" applyAlignment="1">
      <alignment horizontal="left" vertical="center"/>
    </xf>
    <xf numFmtId="0" fontId="52" fillId="0" borderId="25" xfId="16" applyFont="1" applyFill="1" applyBorder="1" applyAlignment="1">
      <alignment horizontal="left" vertical="center"/>
    </xf>
    <xf numFmtId="41" fontId="52" fillId="0" borderId="13" xfId="1" applyNumberFormat="1" applyFont="1" applyFill="1" applyBorder="1" applyAlignment="1">
      <alignment vertical="center"/>
    </xf>
    <xf numFmtId="43" fontId="52" fillId="0" borderId="13" xfId="1" applyFont="1" applyFill="1" applyBorder="1" applyAlignment="1">
      <alignment vertical="center"/>
    </xf>
    <xf numFmtId="44" fontId="52" fillId="0" borderId="14" xfId="2" applyFont="1" applyFill="1" applyBorder="1" applyAlignment="1">
      <alignment vertical="center"/>
    </xf>
    <xf numFmtId="44" fontId="52" fillId="0" borderId="15" xfId="2" applyFont="1" applyFill="1" applyBorder="1" applyAlignment="1">
      <alignment vertical="center"/>
    </xf>
    <xf numFmtId="44" fontId="52" fillId="0" borderId="16" xfId="2" applyFont="1" applyFill="1" applyBorder="1" applyAlignment="1">
      <alignment vertical="center"/>
    </xf>
    <xf numFmtId="0" fontId="52" fillId="0" borderId="13" xfId="16" applyFont="1" applyFill="1" applyBorder="1" applyAlignment="1">
      <alignment vertical="center"/>
    </xf>
    <xf numFmtId="0" fontId="8" fillId="0" borderId="0" xfId="16" applyFont="1"/>
    <xf numFmtId="0" fontId="8" fillId="7" borderId="0" xfId="16" applyFont="1" applyFill="1"/>
    <xf numFmtId="0" fontId="8" fillId="7" borderId="0" xfId="16" applyFont="1" applyFill="1" applyAlignment="1">
      <alignment horizontal="center"/>
    </xf>
    <xf numFmtId="43" fontId="8" fillId="0" borderId="0" xfId="16" applyNumberFormat="1" applyFont="1"/>
    <xf numFmtId="0" fontId="8" fillId="0" borderId="0" xfId="16" applyFont="1" applyAlignment="1">
      <alignment horizontal="center"/>
    </xf>
    <xf numFmtId="0" fontId="55" fillId="0" borderId="0" xfId="16" applyFont="1" applyAlignment="1">
      <alignment horizontal="center"/>
    </xf>
    <xf numFmtId="0" fontId="57" fillId="0" borderId="0" xfId="16" applyFont="1" applyBorder="1" applyAlignment="1">
      <alignment horizontal="center"/>
    </xf>
    <xf numFmtId="0" fontId="55" fillId="0" borderId="0" xfId="16" applyFont="1" applyBorder="1" applyAlignment="1">
      <alignment horizontal="center"/>
    </xf>
    <xf numFmtId="0" fontId="8" fillId="0" borderId="27" xfId="16" applyFont="1" applyBorder="1"/>
    <xf numFmtId="0" fontId="8" fillId="0" borderId="28" xfId="16" applyFont="1" applyBorder="1"/>
    <xf numFmtId="0" fontId="8" fillId="0" borderId="0" xfId="16" applyFont="1" applyBorder="1"/>
    <xf numFmtId="0" fontId="56" fillId="0" borderId="0" xfId="16" applyFont="1" applyAlignment="1">
      <alignment horizontal="center"/>
    </xf>
    <xf numFmtId="0" fontId="58" fillId="0" borderId="29" xfId="16" applyFont="1" applyBorder="1" applyAlignment="1">
      <alignment horizontal="center"/>
    </xf>
    <xf numFmtId="0" fontId="58" fillId="0" borderId="0" xfId="16" applyFont="1" applyBorder="1" applyAlignment="1">
      <alignment horizontal="center"/>
    </xf>
    <xf numFmtId="0" fontId="58" fillId="0" borderId="21" xfId="16" applyFont="1" applyBorder="1" applyAlignment="1">
      <alignment horizontal="center"/>
    </xf>
    <xf numFmtId="0" fontId="56" fillId="7" borderId="0" xfId="16" applyFont="1" applyFill="1"/>
    <xf numFmtId="0" fontId="58" fillId="0" borderId="0" xfId="16" applyFont="1" applyAlignment="1">
      <alignment horizontal="center"/>
    </xf>
    <xf numFmtId="0" fontId="57" fillId="0" borderId="0" xfId="16" applyFont="1"/>
    <xf numFmtId="0" fontId="56" fillId="0" borderId="0" xfId="16" applyFont="1" applyBorder="1" applyAlignment="1">
      <alignment horizontal="center"/>
    </xf>
    <xf numFmtId="0" fontId="56" fillId="0" borderId="0" xfId="16" applyFont="1"/>
    <xf numFmtId="0" fontId="8" fillId="0" borderId="0" xfId="16" applyNumberFormat="1" applyFont="1" applyFill="1" applyBorder="1" applyAlignment="1">
      <alignment horizontal="left" vertical="center" indent="2"/>
    </xf>
    <xf numFmtId="0" fontId="8" fillId="7" borderId="0" xfId="16" applyNumberFormat="1" applyFont="1" applyFill="1" applyBorder="1" applyAlignment="1">
      <alignment horizontal="left" vertical="center"/>
    </xf>
    <xf numFmtId="0" fontId="8" fillId="0" borderId="0" xfId="16" applyNumberFormat="1" applyFont="1" applyFill="1" applyBorder="1" applyAlignment="1">
      <alignment horizontal="left" vertical="center"/>
    </xf>
    <xf numFmtId="0" fontId="8" fillId="0" borderId="0" xfId="16" applyFont="1" applyFill="1" applyBorder="1" applyAlignment="1">
      <alignment horizontal="left" vertical="center"/>
    </xf>
    <xf numFmtId="0" fontId="8" fillId="7" borderId="0" xfId="16" applyFont="1" applyFill="1" applyBorder="1" applyAlignment="1">
      <alignment horizontal="left" vertical="center"/>
    </xf>
    <xf numFmtId="42" fontId="56" fillId="0" borderId="7" xfId="2" applyNumberFormat="1" applyFont="1" applyBorder="1"/>
    <xf numFmtId="0" fontId="56" fillId="0" borderId="7" xfId="16" applyFont="1" applyFill="1" applyBorder="1" applyAlignment="1">
      <alignment horizontal="center" vertical="center"/>
    </xf>
    <xf numFmtId="38" fontId="56" fillId="0" borderId="7" xfId="2" applyNumberFormat="1" applyFont="1" applyBorder="1"/>
    <xf numFmtId="38" fontId="8" fillId="0" borderId="0" xfId="16" applyNumberFormat="1" applyFont="1"/>
    <xf numFmtId="0" fontId="56" fillId="7" borderId="0" xfId="16" applyFont="1" applyFill="1" applyBorder="1" applyAlignment="1">
      <alignment horizontal="left" vertical="center"/>
    </xf>
    <xf numFmtId="0" fontId="56" fillId="0" borderId="0" xfId="16" applyFont="1" applyFill="1" applyBorder="1" applyAlignment="1">
      <alignment horizontal="center" vertical="center"/>
    </xf>
    <xf numFmtId="44" fontId="56" fillId="0" borderId="7" xfId="2" applyFont="1" applyBorder="1"/>
    <xf numFmtId="0" fontId="8" fillId="0" borderId="0" xfId="16" applyFont="1" applyFill="1" applyBorder="1" applyAlignment="1">
      <alignment horizontal="left" indent="2"/>
    </xf>
    <xf numFmtId="38" fontId="55" fillId="0" borderId="0" xfId="16" applyNumberFormat="1" applyFont="1" applyBorder="1" applyAlignment="1">
      <alignment horizontal="center"/>
    </xf>
    <xf numFmtId="0" fontId="56" fillId="0" borderId="0" xfId="16" applyFont="1" applyFill="1" applyBorder="1" applyAlignment="1">
      <alignment horizontal="left" vertical="center"/>
    </xf>
    <xf numFmtId="0" fontId="8" fillId="0" borderId="0" xfId="16" applyFont="1" applyFill="1" applyBorder="1" applyAlignment="1">
      <alignment horizontal="left" vertical="center" indent="2"/>
    </xf>
    <xf numFmtId="0" fontId="56" fillId="0" borderId="0" xfId="16" quotePrefix="1" applyFont="1" applyAlignment="1">
      <alignment horizontal="center"/>
    </xf>
    <xf numFmtId="0" fontId="56" fillId="0" borderId="7" xfId="16" applyFont="1" applyBorder="1" applyAlignment="1">
      <alignment horizontal="center"/>
    </xf>
    <xf numFmtId="0" fontId="60" fillId="0" borderId="0" xfId="16" applyFont="1"/>
    <xf numFmtId="0" fontId="8" fillId="0" borderId="0" xfId="16" applyFont="1" applyAlignment="1">
      <alignment horizontal="right"/>
    </xf>
    <xf numFmtId="44" fontId="56" fillId="0" borderId="0" xfId="2" applyFont="1" applyBorder="1"/>
    <xf numFmtId="42" fontId="55" fillId="6" borderId="3" xfId="2" applyNumberFormat="1" applyFont="1" applyFill="1" applyBorder="1"/>
    <xf numFmtId="0" fontId="55" fillId="6" borderId="7" xfId="16" applyFont="1" applyFill="1" applyBorder="1" applyAlignment="1">
      <alignment horizontal="center" vertical="center"/>
    </xf>
    <xf numFmtId="38" fontId="55" fillId="6" borderId="3" xfId="2" applyNumberFormat="1" applyFont="1" applyFill="1" applyBorder="1"/>
    <xf numFmtId="0" fontId="59" fillId="0" borderId="0" xfId="16" applyFont="1"/>
    <xf numFmtId="0" fontId="59" fillId="7" borderId="0" xfId="16" applyFont="1" applyFill="1"/>
    <xf numFmtId="0" fontId="55" fillId="6" borderId="0" xfId="16" applyFont="1" applyFill="1" applyBorder="1" applyAlignment="1">
      <alignment horizontal="center" vertical="center"/>
    </xf>
    <xf numFmtId="44" fontId="55" fillId="6" borderId="3" xfId="2" applyFont="1" applyFill="1" applyBorder="1"/>
    <xf numFmtId="0" fontId="8" fillId="0" borderId="0" xfId="16" quotePrefix="1" applyFont="1"/>
    <xf numFmtId="0" fontId="61" fillId="0" borderId="0" xfId="16" quotePrefix="1" applyFont="1" applyAlignment="1">
      <alignment horizontal="center"/>
    </xf>
    <xf numFmtId="43" fontId="56" fillId="0" borderId="0" xfId="1" applyFont="1" applyFill="1" applyBorder="1" applyAlignment="1">
      <alignment horizontal="left" vertical="center"/>
    </xf>
    <xf numFmtId="0" fontId="62" fillId="0" borderId="0" xfId="16" applyFont="1"/>
    <xf numFmtId="0" fontId="63" fillId="8" borderId="30" xfId="16" applyFont="1" applyFill="1" applyBorder="1" applyAlignment="1">
      <alignment horizontal="center"/>
    </xf>
    <xf numFmtId="0" fontId="63" fillId="8" borderId="4" xfId="16" applyFont="1" applyFill="1" applyBorder="1" applyAlignment="1">
      <alignment horizontal="center"/>
    </xf>
    <xf numFmtId="0" fontId="63" fillId="8" borderId="31" xfId="16" applyFont="1" applyFill="1" applyBorder="1" applyAlignment="1">
      <alignment horizontal="center"/>
    </xf>
    <xf numFmtId="0" fontId="63" fillId="8" borderId="2" xfId="16" applyFont="1" applyFill="1" applyBorder="1" applyAlignment="1">
      <alignment horizontal="center"/>
    </xf>
    <xf numFmtId="0" fontId="63" fillId="8" borderId="32" xfId="16" applyFont="1" applyFill="1" applyBorder="1" applyAlignment="1">
      <alignment horizontal="center"/>
    </xf>
    <xf numFmtId="0" fontId="64" fillId="9" borderId="11" xfId="16" applyFont="1" applyFill="1" applyBorder="1" applyAlignment="1"/>
    <xf numFmtId="0" fontId="64" fillId="9" borderId="0" xfId="16" applyFont="1" applyFill="1" applyBorder="1" applyAlignment="1">
      <alignment horizontal="center"/>
    </xf>
    <xf numFmtId="0" fontId="64" fillId="9" borderId="12" xfId="16" applyFont="1" applyFill="1" applyBorder="1" applyAlignment="1"/>
    <xf numFmtId="0" fontId="64" fillId="10" borderId="11" xfId="16" applyFont="1" applyFill="1" applyBorder="1" applyAlignment="1"/>
    <xf numFmtId="0" fontId="64" fillId="11" borderId="11" xfId="16" applyFont="1" applyFill="1" applyBorder="1" applyAlignment="1"/>
    <xf numFmtId="0" fontId="65" fillId="9" borderId="33" xfId="16" applyFont="1" applyFill="1" applyBorder="1" applyAlignment="1"/>
    <xf numFmtId="0" fontId="65" fillId="9" borderId="3" xfId="16" applyFont="1" applyFill="1" applyBorder="1" applyAlignment="1">
      <alignment horizontal="center"/>
    </xf>
    <xf numFmtId="0" fontId="65" fillId="9" borderId="34" xfId="16" applyFont="1" applyFill="1" applyBorder="1" applyAlignment="1"/>
    <xf numFmtId="0" fontId="65" fillId="9" borderId="35" xfId="16" applyFont="1" applyFill="1" applyBorder="1" applyAlignment="1"/>
    <xf numFmtId="0" fontId="8" fillId="0" borderId="3" xfId="16" applyFont="1" applyBorder="1"/>
    <xf numFmtId="0" fontId="64" fillId="10" borderId="36" xfId="16" applyFont="1" applyFill="1" applyBorder="1" applyAlignment="1"/>
    <xf numFmtId="0" fontId="64" fillId="10" borderId="9" xfId="16" applyFont="1" applyFill="1" applyBorder="1" applyAlignment="1"/>
    <xf numFmtId="0" fontId="64" fillId="10" borderId="37" xfId="16" applyFont="1" applyFill="1" applyBorder="1" applyAlignment="1"/>
    <xf numFmtId="0" fontId="65" fillId="11" borderId="35" xfId="16" applyFont="1" applyFill="1" applyBorder="1" applyAlignment="1"/>
    <xf numFmtId="0" fontId="65" fillId="11" borderId="33" xfId="16" applyFont="1" applyFill="1" applyBorder="1" applyAlignment="1"/>
    <xf numFmtId="0" fontId="1" fillId="0" borderId="0" xfId="16" applyAlignment="1">
      <alignment horizontal="center"/>
    </xf>
    <xf numFmtId="0" fontId="1" fillId="7" borderId="0" xfId="16" applyFill="1"/>
    <xf numFmtId="43" fontId="1" fillId="0" borderId="0" xfId="1"/>
    <xf numFmtId="167" fontId="0" fillId="0" borderId="0" xfId="2" applyNumberFormat="1" applyFont="1" applyFill="1"/>
    <xf numFmtId="37" fontId="11" fillId="0" borderId="0" xfId="0" quotePrefix="1" applyFont="1" applyBorder="1"/>
    <xf numFmtId="37" fontId="73" fillId="0" borderId="0" xfId="0" applyFont="1" applyFill="1" applyBorder="1"/>
    <xf numFmtId="37" fontId="74" fillId="0" borderId="0" xfId="0" applyFont="1" applyAlignment="1">
      <alignment horizontal="center"/>
    </xf>
    <xf numFmtId="37" fontId="52" fillId="6" borderId="36" xfId="0" applyFont="1" applyFill="1" applyBorder="1" applyAlignment="1">
      <alignment horizontal="center"/>
    </xf>
    <xf numFmtId="37" fontId="52" fillId="6" borderId="23" xfId="0" applyFont="1" applyFill="1" applyBorder="1" applyAlignment="1">
      <alignment horizontal="center"/>
    </xf>
    <xf numFmtId="37" fontId="52" fillId="6" borderId="7" xfId="0" applyFont="1" applyFill="1" applyBorder="1" applyAlignment="1">
      <alignment horizontal="center"/>
    </xf>
    <xf numFmtId="37" fontId="4" fillId="0" borderId="0" xfId="0" applyFont="1" applyBorder="1" applyAlignment="1">
      <alignment horizontal="center" vertical="top"/>
    </xf>
    <xf numFmtId="37" fontId="75" fillId="4" borderId="36" xfId="0" applyFont="1" applyFill="1" applyBorder="1" applyAlignment="1">
      <alignment horizontal="center"/>
    </xf>
    <xf numFmtId="37" fontId="75" fillId="4" borderId="7" xfId="0" applyFont="1" applyFill="1" applyBorder="1" applyAlignment="1">
      <alignment horizontal="center"/>
    </xf>
    <xf numFmtId="37" fontId="75" fillId="4" borderId="23" xfId="0" applyFont="1" applyFill="1" applyBorder="1" applyAlignment="1">
      <alignment horizontal="center"/>
    </xf>
    <xf numFmtId="37" fontId="67" fillId="0" borderId="0" xfId="0" applyFont="1" applyAlignment="1">
      <alignment horizontal="center"/>
    </xf>
    <xf numFmtId="37" fontId="72" fillId="0" borderId="0" xfId="0" applyFont="1" applyAlignment="1">
      <alignment horizontal="center"/>
    </xf>
    <xf numFmtId="37" fontId="11" fillId="0" borderId="0" xfId="0" applyFont="1" applyAlignment="1">
      <alignment horizontal="left" wrapText="1"/>
    </xf>
    <xf numFmtId="37" fontId="0" fillId="0" borderId="0" xfId="0" applyBorder="1" applyAlignment="1">
      <alignment horizontal="center"/>
    </xf>
    <xf numFmtId="9" fontId="0" fillId="0" borderId="27" xfId="18" applyFont="1" applyBorder="1" applyAlignment="1">
      <alignment horizontal="center"/>
    </xf>
    <xf numFmtId="9" fontId="0" fillId="0" borderId="17" xfId="18" applyFont="1" applyBorder="1" applyAlignment="1">
      <alignment horizontal="center"/>
    </xf>
    <xf numFmtId="9" fontId="0" fillId="0" borderId="28" xfId="18" applyFont="1" applyBorder="1" applyAlignment="1">
      <alignment horizontal="center"/>
    </xf>
    <xf numFmtId="37" fontId="52" fillId="0" borderId="0" xfId="0" applyFont="1" applyBorder="1" applyAlignment="1">
      <alignment horizontal="center"/>
    </xf>
    <xf numFmtId="0" fontId="47" fillId="4" borderId="4" xfId="16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43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30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55" fillId="0" borderId="2" xfId="16" applyFont="1" applyBorder="1" applyAlignment="1">
      <alignment horizontal="center"/>
    </xf>
    <xf numFmtId="15" fontId="57" fillId="7" borderId="41" xfId="16" applyNumberFormat="1" applyFont="1" applyFill="1" applyBorder="1" applyAlignment="1">
      <alignment horizontal="center"/>
    </xf>
    <xf numFmtId="15" fontId="57" fillId="7" borderId="26" xfId="16" applyNumberFormat="1" applyFont="1" applyFill="1" applyBorder="1" applyAlignment="1">
      <alignment horizontal="center"/>
    </xf>
    <xf numFmtId="0" fontId="52" fillId="0" borderId="41" xfId="12" applyFont="1" applyBorder="1" applyAlignment="1">
      <alignment horizontal="center"/>
    </xf>
    <xf numFmtId="0" fontId="52" fillId="0" borderId="40" xfId="12" applyFont="1" applyBorder="1" applyAlignment="1">
      <alignment horizontal="center"/>
    </xf>
    <xf numFmtId="0" fontId="79" fillId="0" borderId="0" xfId="12" applyFont="1" applyAlignment="1">
      <alignment horizontal="center"/>
    </xf>
    <xf numFmtId="37" fontId="52" fillId="0" borderId="0" xfId="0" applyFont="1" applyAlignment="1">
      <alignment horizontal="center"/>
    </xf>
    <xf numFmtId="0" fontId="79" fillId="0" borderId="41" xfId="10" applyFont="1" applyBorder="1" applyAlignment="1">
      <alignment horizontal="center"/>
    </xf>
    <xf numFmtId="0" fontId="79" fillId="0" borderId="26" xfId="10" applyFont="1" applyBorder="1" applyAlignment="1">
      <alignment horizontal="center"/>
    </xf>
    <xf numFmtId="0" fontId="79" fillId="0" borderId="40" xfId="10" applyFont="1" applyBorder="1" applyAlignment="1">
      <alignment horizontal="center"/>
    </xf>
    <xf numFmtId="0" fontId="47" fillId="4" borderId="4" xfId="13" applyFont="1" applyFill="1" applyBorder="1" applyAlignment="1">
      <alignment horizontal="center"/>
    </xf>
    <xf numFmtId="0" fontId="47" fillId="4" borderId="4" xfId="15" applyFont="1" applyFill="1" applyBorder="1" applyAlignment="1">
      <alignment horizontal="center"/>
    </xf>
    <xf numFmtId="0" fontId="55" fillId="0" borderId="2" xfId="15" applyFont="1" applyBorder="1" applyAlignment="1">
      <alignment horizontal="center"/>
    </xf>
    <xf numFmtId="15" fontId="57" fillId="7" borderId="41" xfId="15" applyNumberFormat="1" applyFont="1" applyFill="1" applyBorder="1" applyAlignment="1">
      <alignment horizontal="center"/>
    </xf>
    <xf numFmtId="15" fontId="57" fillId="7" borderId="26" xfId="15" applyNumberFormat="1" applyFont="1" applyFill="1" applyBorder="1" applyAlignment="1">
      <alignment horizontal="center"/>
    </xf>
    <xf numFmtId="0" fontId="47" fillId="4" borderId="4" xfId="14" applyFont="1" applyFill="1" applyBorder="1" applyAlignment="1">
      <alignment horizontal="center"/>
    </xf>
  </cellXfs>
  <cellStyles count="29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American Coal Note" xfId="10"/>
    <cellStyle name="Normal_CCSI Valuation 2nd_avr" xfId="11"/>
    <cellStyle name="Normal_Heartland Allocation" xfId="12"/>
    <cellStyle name="Normal_MPR 08032000 ByGroup" xfId="13"/>
    <cellStyle name="Normal_MPR 08082000 ByGroup" xfId="14"/>
    <cellStyle name="Normal_MPR 08112000 ByGroup" xfId="15"/>
    <cellStyle name="Normal_MPR 08282000 ByGroup" xfId="16"/>
    <cellStyle name="Normal_Net" xfId="17"/>
    <cellStyle name="Percent" xfId="18" builtinId="5"/>
    <cellStyle name="Total" xfId="19" builtinId="25" customBuiltin="1"/>
    <cellStyle name="Unprot" xfId="20"/>
    <cellStyle name="Unprot$" xfId="21"/>
    <cellStyle name="Unprot_dimon" xfId="22"/>
    <cellStyle name="Unprotect" xfId="23"/>
    <cellStyle name="콤마 [0]_94하반기" xfId="24"/>
    <cellStyle name="콤마_94하반기" xfId="25"/>
    <cellStyle name="통화 [0]_94하반기" xfId="26"/>
    <cellStyle name="통화_94하반기" xfId="27"/>
    <cellStyle name="표준_970120" xfId="28"/>
  </cellStyles>
  <dxfs count="8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7</xdr:row>
      <xdr:rowOff>38100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Working%20Files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quityD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reed/data/EMF/Portfolio/Mppr/EquityD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reed/data/EMF/Portfolio/Mppr/Backup%20Final2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ownSAPPaper)"/>
      <sheetName val="Asset Class (Paper)"/>
      <sheetName val="Asset Class (PrinInvest)"/>
      <sheetName val="Asset Class (Generation)"/>
      <sheetName val="Asset Class (W Origin)"/>
      <sheetName val="Asset Class (EBS)"/>
      <sheetName val="Asset Class (Intl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Hedge Performance"/>
      <sheetName val="Pricing Sheet"/>
      <sheetName val="Instruments"/>
      <sheetName val="Enron Company Codes"/>
      <sheetName val="ALL by Asset Class-Sector"/>
      <sheetName val="NA by Book-Asset Class"/>
      <sheetName val="Equity Position"/>
      <sheetName val="Accounting"/>
      <sheetName val="Commodity Hedges"/>
      <sheetName val="Commercial Groups"/>
      <sheetName val="Index Summary"/>
      <sheetName val="Kafus Model"/>
      <sheetName val="Quanta Clawback"/>
      <sheetName val="Tribasa"/>
      <sheetName val="Mariner Ent"/>
      <sheetName val="CheckTab"/>
      <sheetName val="Live Canadian Hedge Estimate"/>
      <sheetName val="Live Canadian Paper Hedge"/>
      <sheetName val="Asset Class (DownAMPaper)"/>
      <sheetName val="Asset Class (DownIMPap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8">
          <cell r="F18" t="str">
            <v>ARS</v>
          </cell>
          <cell r="G18">
            <v>0</v>
          </cell>
          <cell r="H18">
            <v>7</v>
          </cell>
          <cell r="I18">
            <v>6.5</v>
          </cell>
          <cell r="J18" t="str">
            <v>+NA+</v>
          </cell>
          <cell r="K18">
            <v>7</v>
          </cell>
          <cell r="L18">
            <v>6.5</v>
          </cell>
          <cell r="M18" t="e">
            <v>#N/A</v>
          </cell>
          <cell r="N18">
            <v>0</v>
          </cell>
        </row>
        <row r="19">
          <cell r="F19" t="str">
            <v>BEXP</v>
          </cell>
          <cell r="G19">
            <v>2.5</v>
          </cell>
          <cell r="H19">
            <v>2.625</v>
          </cell>
          <cell r="I19">
            <v>2.75</v>
          </cell>
          <cell r="J19">
            <v>2.75</v>
          </cell>
          <cell r="K19">
            <v>2.625</v>
          </cell>
          <cell r="L19">
            <v>2.75</v>
          </cell>
          <cell r="M19">
            <v>2.5</v>
          </cell>
          <cell r="N19">
            <v>0</v>
          </cell>
        </row>
        <row r="20">
          <cell r="F20" t="str">
            <v>RRC</v>
          </cell>
          <cell r="G20">
            <v>2</v>
          </cell>
          <cell r="H20">
            <v>4.625</v>
          </cell>
          <cell r="I20">
            <v>4.5</v>
          </cell>
          <cell r="J20">
            <v>4.5</v>
          </cell>
          <cell r="K20">
            <v>4.625</v>
          </cell>
          <cell r="L20">
            <v>4.5</v>
          </cell>
          <cell r="M20">
            <v>2</v>
          </cell>
          <cell r="N20">
            <v>0</v>
          </cell>
        </row>
        <row r="21">
          <cell r="F21" t="str">
            <v>ESNJ</v>
          </cell>
          <cell r="G21">
            <v>2.375</v>
          </cell>
          <cell r="H21">
            <v>2.1875</v>
          </cell>
          <cell r="I21">
            <v>2.1875</v>
          </cell>
          <cell r="J21">
            <v>2.1875</v>
          </cell>
          <cell r="K21">
            <v>2.1875</v>
          </cell>
          <cell r="L21">
            <v>2.1875</v>
          </cell>
          <cell r="M21">
            <v>2.375</v>
          </cell>
          <cell r="N21">
            <v>0</v>
          </cell>
        </row>
        <row r="22">
          <cell r="F22" t="str">
            <v>FWIS</v>
          </cell>
          <cell r="G22">
            <v>34.625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34.625</v>
          </cell>
          <cell r="N22">
            <v>0</v>
          </cell>
        </row>
        <row r="23">
          <cell r="F23" t="str">
            <v>FST</v>
          </cell>
          <cell r="G23">
            <v>9.4375</v>
          </cell>
          <cell r="H23">
            <v>10.625</v>
          </cell>
          <cell r="I23">
            <v>10.375</v>
          </cell>
          <cell r="J23">
            <v>10.375</v>
          </cell>
          <cell r="K23">
            <v>10.625</v>
          </cell>
          <cell r="L23">
            <v>10.375</v>
          </cell>
          <cell r="M23">
            <v>9.4375</v>
          </cell>
          <cell r="N23">
            <v>0</v>
          </cell>
        </row>
        <row r="24">
          <cell r="F24" t="str">
            <v>QSRI</v>
          </cell>
          <cell r="G24">
            <v>0.39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0.39</v>
          </cell>
          <cell r="N24">
            <v>0</v>
          </cell>
        </row>
        <row r="25">
          <cell r="F25" t="str">
            <v>SHDN</v>
          </cell>
          <cell r="G25">
            <v>5.4375</v>
          </cell>
          <cell r="H25">
            <v>3.25</v>
          </cell>
          <cell r="I25">
            <v>3</v>
          </cell>
          <cell r="J25">
            <v>3</v>
          </cell>
          <cell r="K25">
            <v>3.25</v>
          </cell>
          <cell r="L25">
            <v>3</v>
          </cell>
          <cell r="M25">
            <v>5.4375</v>
          </cell>
          <cell r="N25">
            <v>0</v>
          </cell>
        </row>
        <row r="26">
          <cell r="F26" t="str">
            <v>TEXP</v>
          </cell>
          <cell r="G26">
            <v>4.3125</v>
          </cell>
          <cell r="H26">
            <v>4.5</v>
          </cell>
          <cell r="I26">
            <v>4.625</v>
          </cell>
          <cell r="J26">
            <v>4.625</v>
          </cell>
          <cell r="K26">
            <v>4.5</v>
          </cell>
          <cell r="L26">
            <v>4.625</v>
          </cell>
          <cell r="M26">
            <v>4.3125</v>
          </cell>
          <cell r="N26">
            <v>0</v>
          </cell>
        </row>
        <row r="27">
          <cell r="F27" t="str">
            <v>HC</v>
          </cell>
          <cell r="G27">
            <v>51.25</v>
          </cell>
          <cell r="H27">
            <v>28.5625</v>
          </cell>
          <cell r="I27">
            <v>26.875</v>
          </cell>
          <cell r="J27">
            <v>26.875</v>
          </cell>
          <cell r="K27">
            <v>28.5625</v>
          </cell>
          <cell r="L27">
            <v>26.875</v>
          </cell>
          <cell r="M27">
            <v>51.25</v>
          </cell>
          <cell r="N27">
            <v>0</v>
          </cell>
        </row>
        <row r="28">
          <cell r="F28" t="str">
            <v>KS</v>
          </cell>
          <cell r="G28">
            <v>6.5</v>
          </cell>
          <cell r="H28">
            <v>9.9375</v>
          </cell>
          <cell r="I28">
            <v>10.75</v>
          </cell>
          <cell r="J28">
            <v>10.75</v>
          </cell>
          <cell r="K28">
            <v>9.9375</v>
          </cell>
          <cell r="L28">
            <v>10.75</v>
          </cell>
          <cell r="M28">
            <v>6.5</v>
          </cell>
          <cell r="N28">
            <v>0</v>
          </cell>
        </row>
        <row r="29">
          <cell r="F29" t="str">
            <v>BAU.TO</v>
          </cell>
          <cell r="G29">
            <v>1.300479123887748</v>
          </cell>
          <cell r="H29">
            <v>2.2999999999999998</v>
          </cell>
          <cell r="I29">
            <v>2.25</v>
          </cell>
          <cell r="J29">
            <v>2.25</v>
          </cell>
          <cell r="K29">
            <v>1.5590049481461397</v>
          </cell>
          <cell r="L29">
            <v>1.5251135362299193</v>
          </cell>
          <cell r="M29">
            <v>1.300479123887748</v>
          </cell>
          <cell r="N29">
            <v>0</v>
          </cell>
        </row>
        <row r="30">
          <cell r="F30" t="str">
            <v>PLG.TO</v>
          </cell>
          <cell r="G30">
            <v>1.7111567419575633</v>
          </cell>
          <cell r="H30">
            <v>0</v>
          </cell>
          <cell r="I30">
            <v>2.9</v>
          </cell>
          <cell r="J30">
            <v>2.9</v>
          </cell>
          <cell r="K30">
            <v>0</v>
          </cell>
          <cell r="L30">
            <v>1.9657018911407849</v>
          </cell>
          <cell r="M30">
            <v>1.7111567419575633</v>
          </cell>
          <cell r="N30">
            <v>0</v>
          </cell>
        </row>
        <row r="31">
          <cell r="F31" t="str">
            <v>ZAR.TO</v>
          </cell>
          <cell r="G31">
            <v>2.0876112251882271</v>
          </cell>
          <cell r="H31">
            <v>2.65</v>
          </cell>
          <cell r="I31">
            <v>2.62</v>
          </cell>
          <cell r="J31">
            <v>2.62</v>
          </cell>
          <cell r="K31">
            <v>1.7962448315596826</v>
          </cell>
          <cell r="L31">
            <v>1.7759099844099506</v>
          </cell>
          <cell r="M31">
            <v>2.0876112251882271</v>
          </cell>
          <cell r="N31">
            <v>0</v>
          </cell>
        </row>
        <row r="32">
          <cell r="F32" t="str">
            <v>BOU.TO</v>
          </cell>
          <cell r="G32">
            <v>1.8138261464750169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1.8138261464750169</v>
          </cell>
          <cell r="N32">
            <v>0</v>
          </cell>
        </row>
        <row r="33">
          <cell r="F33" t="str">
            <v>CYZa.TO</v>
          </cell>
          <cell r="G33">
            <v>4.0383299110198498</v>
          </cell>
          <cell r="H33">
            <v>5.05</v>
          </cell>
          <cell r="I33">
            <v>4.95</v>
          </cell>
          <cell r="J33">
            <v>4.95</v>
          </cell>
          <cell r="K33">
            <v>3.423032603538263</v>
          </cell>
          <cell r="L33">
            <v>3.3552497797058227</v>
          </cell>
          <cell r="M33">
            <v>4.0383299110198498</v>
          </cell>
          <cell r="N33">
            <v>0</v>
          </cell>
        </row>
        <row r="34">
          <cell r="F34" t="str">
            <v>HRE.TO</v>
          </cell>
          <cell r="G34">
            <v>3.2169746748802188</v>
          </cell>
          <cell r="H34">
            <v>3.95</v>
          </cell>
          <cell r="I34">
            <v>3.85</v>
          </cell>
          <cell r="J34">
            <v>3.85</v>
          </cell>
          <cell r="K34">
            <v>2.6774215413814137</v>
          </cell>
          <cell r="L34">
            <v>2.609638717548973</v>
          </cell>
          <cell r="M34">
            <v>3.2169746748802188</v>
          </cell>
          <cell r="N34">
            <v>0</v>
          </cell>
        </row>
        <row r="35">
          <cell r="F35" t="str">
            <v>SEH.TO</v>
          </cell>
          <cell r="G35">
            <v>4.517453798767967</v>
          </cell>
          <cell r="H35">
            <v>6</v>
          </cell>
          <cell r="I35">
            <v>6.15</v>
          </cell>
          <cell r="J35">
            <v>6.15</v>
          </cell>
          <cell r="K35">
            <v>4.0669694299464512</v>
          </cell>
          <cell r="L35">
            <v>4.1686436656951127</v>
          </cell>
          <cell r="M35">
            <v>4.517453798767967</v>
          </cell>
          <cell r="N35">
            <v>0</v>
          </cell>
        </row>
        <row r="36">
          <cell r="F36" t="str">
            <v>PMG</v>
          </cell>
          <cell r="G36">
            <v>3.2446808510638299</v>
          </cell>
          <cell r="H36">
            <v>0</v>
          </cell>
          <cell r="I36">
            <v>5800</v>
          </cell>
          <cell r="J36">
            <v>5800</v>
          </cell>
          <cell r="K36">
            <v>0</v>
          </cell>
          <cell r="L36">
            <v>3.5365853658536586</v>
          </cell>
          <cell r="M36">
            <v>3.2446808510638299</v>
          </cell>
          <cell r="N36">
            <v>0</v>
          </cell>
        </row>
        <row r="37">
          <cell r="F37" t="str">
            <v>BOG</v>
          </cell>
          <cell r="G37">
            <v>8.75</v>
          </cell>
          <cell r="H37">
            <v>6.4375</v>
          </cell>
          <cell r="I37">
            <v>6.625</v>
          </cell>
          <cell r="J37">
            <v>6.625</v>
          </cell>
          <cell r="K37">
            <v>6.4375</v>
          </cell>
          <cell r="L37">
            <v>6.625</v>
          </cell>
          <cell r="M37">
            <v>8.75</v>
          </cell>
          <cell r="N37">
            <v>0</v>
          </cell>
        </row>
        <row r="38">
          <cell r="F38" t="str">
            <v>CRZO</v>
          </cell>
          <cell r="G38">
            <v>3.5</v>
          </cell>
          <cell r="H38">
            <v>2</v>
          </cell>
          <cell r="I38">
            <v>2</v>
          </cell>
          <cell r="J38">
            <v>2</v>
          </cell>
          <cell r="K38">
            <v>2</v>
          </cell>
          <cell r="L38">
            <v>2</v>
          </cell>
          <cell r="M38">
            <v>3.5</v>
          </cell>
          <cell r="N38">
            <v>0</v>
          </cell>
        </row>
        <row r="39">
          <cell r="F39" t="str">
            <v>PGEO</v>
          </cell>
          <cell r="G39">
            <v>10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10</v>
          </cell>
          <cell r="N39">
            <v>0</v>
          </cell>
        </row>
        <row r="40">
          <cell r="F40" t="str">
            <v>TCMS</v>
          </cell>
          <cell r="G40">
            <v>3.375</v>
          </cell>
          <cell r="H40">
            <v>3.0625</v>
          </cell>
          <cell r="I40">
            <v>3.03125</v>
          </cell>
          <cell r="J40">
            <v>3.03125</v>
          </cell>
          <cell r="K40">
            <v>3.0625</v>
          </cell>
          <cell r="L40">
            <v>3.03125</v>
          </cell>
          <cell r="M40">
            <v>3.375</v>
          </cell>
          <cell r="N40">
            <v>0</v>
          </cell>
        </row>
        <row r="41">
          <cell r="F41" t="str">
            <v>IDF.TO</v>
          </cell>
          <cell r="G41">
            <v>0.1678866429386878</v>
          </cell>
          <cell r="H41">
            <v>0.25</v>
          </cell>
          <cell r="I41">
            <v>0.25</v>
          </cell>
          <cell r="J41">
            <v>0.25</v>
          </cell>
          <cell r="K41">
            <v>0.16945705958110213</v>
          </cell>
          <cell r="L41">
            <v>0.16945705958110213</v>
          </cell>
          <cell r="M41">
            <v>0.1678866429386878</v>
          </cell>
          <cell r="N41">
            <v>0.1678866429386878</v>
          </cell>
        </row>
        <row r="42">
          <cell r="F42" t="str">
            <v>COSEQ</v>
          </cell>
          <cell r="G42">
            <v>0</v>
          </cell>
          <cell r="H42">
            <v>0.28125</v>
          </cell>
          <cell r="I42">
            <v>0.34375</v>
          </cell>
          <cell r="J42">
            <v>0.34375</v>
          </cell>
          <cell r="K42">
            <v>0.28125</v>
          </cell>
          <cell r="L42">
            <v>0.34375</v>
          </cell>
          <cell r="M42">
            <v>0.09</v>
          </cell>
          <cell r="N42">
            <v>0</v>
          </cell>
        </row>
        <row r="43">
          <cell r="F43" t="str">
            <v>INLN</v>
          </cell>
          <cell r="G43">
            <v>4.75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4.75</v>
          </cell>
          <cell r="N43">
            <v>0</v>
          </cell>
        </row>
        <row r="44">
          <cell r="F44" t="str">
            <v>PWR</v>
          </cell>
          <cell r="G44">
            <v>52.25</v>
          </cell>
          <cell r="H44">
            <v>33.25</v>
          </cell>
          <cell r="I44">
            <v>33</v>
          </cell>
          <cell r="J44">
            <v>33</v>
          </cell>
          <cell r="K44">
            <v>33.25</v>
          </cell>
          <cell r="L44">
            <v>33</v>
          </cell>
          <cell r="M44">
            <v>52.25</v>
          </cell>
          <cell r="N44">
            <v>0</v>
          </cell>
        </row>
        <row r="45">
          <cell r="F45" t="str">
            <v>KWK</v>
          </cell>
          <cell r="G45">
            <v>5</v>
          </cell>
          <cell r="H45">
            <v>0</v>
          </cell>
          <cell r="I45">
            <v>6.375</v>
          </cell>
          <cell r="J45">
            <v>6.375</v>
          </cell>
          <cell r="K45">
            <v>0</v>
          </cell>
          <cell r="L45">
            <v>6.375</v>
          </cell>
          <cell r="M45">
            <v>5</v>
          </cell>
          <cell r="N45">
            <v>0</v>
          </cell>
        </row>
        <row r="46">
          <cell r="F46" t="str">
            <v>CROE</v>
          </cell>
          <cell r="G46" t="e">
            <v>#N/A</v>
          </cell>
          <cell r="H46" t="str">
            <v>+NA+</v>
          </cell>
          <cell r="I46" t="str">
            <v>+NA+</v>
          </cell>
          <cell r="J46" t="str">
            <v>+NA+</v>
          </cell>
          <cell r="K46" t="str">
            <v>+NA+</v>
          </cell>
          <cell r="L46" t="str">
            <v>+NA+</v>
          </cell>
          <cell r="M46" t="e">
            <v>#N/A</v>
          </cell>
          <cell r="N46">
            <v>0</v>
          </cell>
        </row>
        <row r="47">
          <cell r="F47" t="str">
            <v>PLR.L</v>
          </cell>
          <cell r="G47">
            <v>0.43238957142857154</v>
          </cell>
          <cell r="H47" t="str">
            <v>+NA+</v>
          </cell>
          <cell r="I47" t="str">
            <v>+NA+</v>
          </cell>
          <cell r="J47" t="str">
            <v>+NA+</v>
          </cell>
          <cell r="K47" t="str">
            <v>+NA+</v>
          </cell>
          <cell r="L47" t="str">
            <v>+NA+</v>
          </cell>
          <cell r="M47">
            <v>0.43238957142857154</v>
          </cell>
          <cell r="N47">
            <v>0</v>
          </cell>
        </row>
        <row r="48">
          <cell r="F48" t="str">
            <v>ENE</v>
          </cell>
          <cell r="G48">
            <v>66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66</v>
          </cell>
          <cell r="N48">
            <v>42.75</v>
          </cell>
        </row>
        <row r="49">
          <cell r="F49" t="str">
            <v>ENEPUT</v>
          </cell>
          <cell r="G49">
            <v>4.3516320000000004</v>
          </cell>
          <cell r="H49" t="str">
            <v>+NA+</v>
          </cell>
          <cell r="I49" t="str">
            <v>+NA+</v>
          </cell>
          <cell r="J49" t="str">
            <v>+NA+</v>
          </cell>
          <cell r="K49" t="str">
            <v>+NA+</v>
          </cell>
          <cell r="L49" t="str">
            <v>+NA+</v>
          </cell>
          <cell r="M49">
            <v>4.3516320000000004</v>
          </cell>
          <cell r="N49">
            <v>0</v>
          </cell>
        </row>
        <row r="50">
          <cell r="F50" t="str">
            <v>GTRMM</v>
          </cell>
          <cell r="G50">
            <v>0.23548300776023551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0.23548300776023551</v>
          </cell>
          <cell r="N50">
            <v>0</v>
          </cell>
        </row>
        <row r="51">
          <cell r="F51" t="str">
            <v>SCMR</v>
          </cell>
          <cell r="G51">
            <v>150.265625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150.265625</v>
          </cell>
          <cell r="N51">
            <v>0</v>
          </cell>
        </row>
        <row r="52">
          <cell r="F52" t="str">
            <v>TDI.TO</v>
          </cell>
          <cell r="G52">
            <v>1.7796030116358659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1.7796030116358659</v>
          </cell>
          <cell r="N52">
            <v>0</v>
          </cell>
        </row>
        <row r="53">
          <cell r="F53" t="str">
            <v>TDI.TO</v>
          </cell>
          <cell r="G53">
            <v>2.0581196581196579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2.0581196581196579</v>
          </cell>
          <cell r="N53">
            <v>0</v>
          </cell>
        </row>
        <row r="57">
          <cell r="E57" t="str">
            <v>S&amp;P Value</v>
          </cell>
          <cell r="F57" t="str">
            <v>SP500</v>
          </cell>
          <cell r="G57" t="str">
            <v>Used</v>
          </cell>
          <cell r="H57" t="str">
            <v>Last</v>
          </cell>
          <cell r="I57" t="str">
            <v>Close</v>
          </cell>
          <cell r="J57" t="str">
            <v>(Backup)</v>
          </cell>
          <cell r="K57" t="str">
            <v>Last</v>
          </cell>
          <cell r="L57" t="str">
            <v>Close</v>
          </cell>
          <cell r="M57" t="str">
            <v>External</v>
          </cell>
          <cell r="N57" t="str">
            <v>Manual</v>
          </cell>
          <cell r="S57" t="str">
            <v>% Change</v>
          </cell>
        </row>
        <row r="58">
          <cell r="E58" t="str">
            <v>S&amp;P Value</v>
          </cell>
          <cell r="F58" t="str">
            <v>SP500</v>
          </cell>
          <cell r="G58" t="str">
            <v>Value</v>
          </cell>
          <cell r="H58" t="str">
            <v>Value</v>
          </cell>
          <cell r="I58" t="str">
            <v>Value</v>
          </cell>
          <cell r="J58" t="str">
            <v>Close Price</v>
          </cell>
          <cell r="K58" t="str">
            <v>Value</v>
          </cell>
          <cell r="L58" t="str">
            <v>Value</v>
          </cell>
          <cell r="M58" t="str">
            <v>File Feed</v>
          </cell>
          <cell r="N58" t="str">
            <v>Feed</v>
          </cell>
          <cell r="S58">
            <v>3.7000000000000002E-3</v>
          </cell>
        </row>
        <row r="59">
          <cell r="E59" t="str">
            <v>S&amp;P 500 Futures</v>
          </cell>
          <cell r="F59" t="str">
            <v>SPZ9</v>
          </cell>
          <cell r="G59">
            <v>0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0</v>
          </cell>
          <cell r="N59">
            <v>0</v>
          </cell>
          <cell r="O59" t="str">
            <v>SZP1250O</v>
          </cell>
          <cell r="S59" t="e">
            <v>#REF!</v>
          </cell>
        </row>
        <row r="60">
          <cell r="E60" t="str">
            <v>S&amp;P 500 Futures Puts</v>
          </cell>
          <cell r="F60" t="str">
            <v>SZP1250O</v>
          </cell>
          <cell r="G60">
            <v>0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</v>
          </cell>
          <cell r="N60">
            <v>0</v>
          </cell>
          <cell r="O60" t="str">
            <v>SZP1250O</v>
          </cell>
          <cell r="S60" t="e">
            <v>#REF!</v>
          </cell>
        </row>
        <row r="61">
          <cell r="E61" t="str">
            <v>S&amp;P 500 Futures Puts</v>
          </cell>
          <cell r="F61" t="str">
            <v>SZP1275O</v>
          </cell>
          <cell r="G61">
            <v>0.5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</v>
          </cell>
          <cell r="N61">
            <v>0</v>
          </cell>
          <cell r="O61" t="str">
            <v>SZP1275O</v>
          </cell>
          <cell r="S61" t="e">
            <v>#REF!</v>
          </cell>
        </row>
        <row r="62">
          <cell r="E62" t="str">
            <v>S&amp;P 500 Futures Puts</v>
          </cell>
          <cell r="F62" t="str">
            <v>SZP1200R</v>
          </cell>
          <cell r="G62">
            <v>13</v>
          </cell>
          <cell r="H62" t="e">
            <v>#REF!</v>
          </cell>
          <cell r="I62" t="e">
            <v>#REF!</v>
          </cell>
          <cell r="J62" t="e">
            <v>#REF!</v>
          </cell>
          <cell r="K62" t="e">
            <v>#REF!</v>
          </cell>
          <cell r="L62" t="e">
            <v>#REF!</v>
          </cell>
          <cell r="M62">
            <v>13</v>
          </cell>
          <cell r="N62">
            <v>0</v>
          </cell>
          <cell r="O62" t="str">
            <v>SZP1200R</v>
          </cell>
          <cell r="S62" t="e">
            <v>#REF!</v>
          </cell>
        </row>
        <row r="63">
          <cell r="E63" t="str">
            <v>S&amp;P 500 Futures Puts</v>
          </cell>
          <cell r="F63" t="str">
            <v>SZP1225R</v>
          </cell>
          <cell r="G63">
            <v>15.5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>
            <v>15.5</v>
          </cell>
          <cell r="N63">
            <v>0</v>
          </cell>
          <cell r="O63" t="str">
            <v>SZP1225R</v>
          </cell>
          <cell r="S63" t="e">
            <v>#REF!</v>
          </cell>
        </row>
        <row r="64">
          <cell r="E64" t="str">
            <v>S&amp;P 500 Futures Puts</v>
          </cell>
          <cell r="F64" t="str">
            <v>SZPPUT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SZP1225R</v>
          </cell>
          <cell r="S64" t="e">
            <v>#REF!</v>
          </cell>
        </row>
        <row r="65">
          <cell r="E65" t="str">
            <v>Russell 2000 Index</v>
          </cell>
          <cell r="F65" t="str">
            <v>RLZ9</v>
          </cell>
          <cell r="G65">
            <v>0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</v>
          </cell>
          <cell r="N65">
            <v>0</v>
          </cell>
          <cell r="S65">
            <v>0</v>
          </cell>
        </row>
        <row r="66">
          <cell r="E66" t="str">
            <v>S&amp;P Toronto Exchange</v>
          </cell>
          <cell r="F66" t="str">
            <v>SPTSE</v>
          </cell>
          <cell r="G66">
            <v>547.46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547.46</v>
          </cell>
          <cell r="N66">
            <v>0</v>
          </cell>
          <cell r="S66" t="e">
            <v>#REF!</v>
          </cell>
        </row>
        <row r="67">
          <cell r="E67" t="str">
            <v>Paper Index</v>
          </cell>
          <cell r="F67" t="str">
            <v>Paper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S67">
            <v>0</v>
          </cell>
        </row>
        <row r="68">
          <cell r="E68" t="str">
            <v>E&amp;P Index</v>
          </cell>
          <cell r="F68" t="str">
            <v>Energy</v>
          </cell>
          <cell r="G68" t="e">
            <v>#N/A</v>
          </cell>
          <cell r="H68">
            <v>114.21267400000001</v>
          </cell>
          <cell r="I68">
            <v>114.21267400000001</v>
          </cell>
          <cell r="J68">
            <v>114.21267400000001</v>
          </cell>
          <cell r="K68">
            <v>114.21267400000001</v>
          </cell>
          <cell r="L68">
            <v>114.21267400000001</v>
          </cell>
          <cell r="M68" t="e">
            <v>#N/A</v>
          </cell>
          <cell r="N68">
            <v>0</v>
          </cell>
          <cell r="S68">
            <v>0</v>
          </cell>
        </row>
        <row r="69">
          <cell r="E69" t="str">
            <v>C-LEX Index</v>
          </cell>
          <cell r="F69" t="str">
            <v>Telecom</v>
          </cell>
          <cell r="G69">
            <v>0</v>
          </cell>
          <cell r="H69">
            <v>113.480351</v>
          </cell>
          <cell r="I69">
            <v>113.480351</v>
          </cell>
          <cell r="J69">
            <v>113.480351</v>
          </cell>
          <cell r="K69">
            <v>113.480351</v>
          </cell>
          <cell r="L69">
            <v>113.480351</v>
          </cell>
          <cell r="M69">
            <v>0</v>
          </cell>
          <cell r="N69">
            <v>0</v>
          </cell>
          <cell r="S69">
            <v>0</v>
          </cell>
        </row>
        <row r="70">
          <cell r="E70" t="str">
            <v>Qualitech Index</v>
          </cell>
          <cell r="F70" t="str">
            <v>Steel</v>
          </cell>
          <cell r="G70">
            <v>0</v>
          </cell>
          <cell r="H70">
            <v>114.65159199999999</v>
          </cell>
          <cell r="I70">
            <v>114.65159199999999</v>
          </cell>
          <cell r="J70">
            <v>114.65159199999999</v>
          </cell>
          <cell r="K70">
            <v>114.65159199999999</v>
          </cell>
          <cell r="L70">
            <v>114.65159199999999</v>
          </cell>
          <cell r="M70">
            <v>0</v>
          </cell>
          <cell r="N70">
            <v>0</v>
          </cell>
          <cell r="S70">
            <v>0</v>
          </cell>
        </row>
        <row r="71">
          <cell r="E71" t="str">
            <v>Heartland Index</v>
          </cell>
          <cell r="F71" t="str">
            <v>Steel</v>
          </cell>
          <cell r="G71">
            <v>0</v>
          </cell>
          <cell r="H71">
            <v>114.65159199999999</v>
          </cell>
          <cell r="I71">
            <v>114.65159199999999</v>
          </cell>
          <cell r="J71">
            <v>114.65159199999999</v>
          </cell>
          <cell r="K71">
            <v>114.65159199999999</v>
          </cell>
          <cell r="L71">
            <v>114.65159199999999</v>
          </cell>
          <cell r="M71">
            <v>0</v>
          </cell>
          <cell r="N71">
            <v>0</v>
          </cell>
          <cell r="S71">
            <v>0</v>
          </cell>
        </row>
        <row r="72">
          <cell r="E72" t="str">
            <v>Oilfield Services</v>
          </cell>
          <cell r="F72" t="str">
            <v>Oil Services</v>
          </cell>
          <cell r="G72">
            <v>110.28272972804143</v>
          </cell>
          <cell r="H72">
            <v>112.760769</v>
          </cell>
          <cell r="I72">
            <v>112.760769</v>
          </cell>
          <cell r="J72">
            <v>112.760769</v>
          </cell>
          <cell r="K72">
            <v>112.760769</v>
          </cell>
          <cell r="L72">
            <v>112.760769</v>
          </cell>
          <cell r="M72">
            <v>110.28272972804143</v>
          </cell>
          <cell r="N72">
            <v>0</v>
          </cell>
          <cell r="S72">
            <v>0</v>
          </cell>
        </row>
        <row r="73">
          <cell r="E73" t="str">
            <v>Heavy Construction</v>
          </cell>
          <cell r="F73" t="str">
            <v>Heavy Construction</v>
          </cell>
          <cell r="G73">
            <v>118.96</v>
          </cell>
          <cell r="H73">
            <v>118.96</v>
          </cell>
          <cell r="I73">
            <v>118.96</v>
          </cell>
          <cell r="J73">
            <v>118.96</v>
          </cell>
          <cell r="K73">
            <v>118.96</v>
          </cell>
          <cell r="L73">
            <v>118.96</v>
          </cell>
          <cell r="M73">
            <v>118.96</v>
          </cell>
          <cell r="N73">
            <v>0</v>
          </cell>
          <cell r="S73">
            <v>0</v>
          </cell>
        </row>
        <row r="74">
          <cell r="E74" t="str">
            <v>Cyclical Index</v>
          </cell>
          <cell r="F74" t="str">
            <v>Cyclical</v>
          </cell>
          <cell r="G74">
            <v>123.78345446841365</v>
          </cell>
          <cell r="H74">
            <v>123.78345400000001</v>
          </cell>
          <cell r="I74">
            <v>123.78345400000001</v>
          </cell>
          <cell r="J74">
            <v>123.78345400000001</v>
          </cell>
          <cell r="K74">
            <v>123.78345400000001</v>
          </cell>
          <cell r="L74">
            <v>123.78345400000001</v>
          </cell>
          <cell r="M74">
            <v>123.78345446841365</v>
          </cell>
          <cell r="N74">
            <v>0</v>
          </cell>
          <cell r="S74">
            <v>0</v>
          </cell>
        </row>
        <row r="75">
          <cell r="E75" t="str">
            <v>Utility Services Index</v>
          </cell>
          <cell r="F75" t="str">
            <v>Utility Services</v>
          </cell>
          <cell r="G75">
            <v>124.81884417455484</v>
          </cell>
          <cell r="H75">
            <v>124.818844</v>
          </cell>
          <cell r="I75">
            <v>124.818844</v>
          </cell>
          <cell r="J75">
            <v>124.818844</v>
          </cell>
          <cell r="K75">
            <v>124.818844</v>
          </cell>
          <cell r="L75">
            <v>124.818844</v>
          </cell>
          <cell r="M75">
            <v>124.81884417455484</v>
          </cell>
          <cell r="N75">
            <v>0</v>
          </cell>
          <cell r="S75">
            <v>0</v>
          </cell>
        </row>
        <row r="76">
          <cell r="E76" t="str">
            <v>Service Consolidators Index</v>
          </cell>
          <cell r="F76" t="str">
            <v>Service Consolidators</v>
          </cell>
          <cell r="G76">
            <v>89.782660383026126</v>
          </cell>
          <cell r="H76">
            <v>89.782660000000007</v>
          </cell>
          <cell r="I76">
            <v>89.782660000000007</v>
          </cell>
          <cell r="J76">
            <v>89.782660000000007</v>
          </cell>
          <cell r="K76">
            <v>89.782660000000007</v>
          </cell>
          <cell r="L76">
            <v>89.782660000000007</v>
          </cell>
          <cell r="M76">
            <v>89.782660383026126</v>
          </cell>
          <cell r="N76">
            <v>0</v>
          </cell>
          <cell r="S76">
            <v>0</v>
          </cell>
        </row>
        <row r="77">
          <cell r="E77" t="str">
            <v>OSX Index</v>
          </cell>
          <cell r="F77" t="str">
            <v>OSX</v>
          </cell>
          <cell r="G77">
            <v>104.19</v>
          </cell>
          <cell r="H77">
            <v>75.489999999999995</v>
          </cell>
          <cell r="I77">
            <v>72.78</v>
          </cell>
          <cell r="J77">
            <v>72.78</v>
          </cell>
          <cell r="K77">
            <v>75.489999999999995</v>
          </cell>
          <cell r="L77">
            <v>72.78</v>
          </cell>
          <cell r="M77">
            <v>104.19</v>
          </cell>
          <cell r="N77">
            <v>73.14</v>
          </cell>
          <cell r="S77">
            <v>3.7200000000000004E-2</v>
          </cell>
        </row>
        <row r="78">
          <cell r="E78" t="str">
            <v>Toronto Oil &amp; Gas Index</v>
          </cell>
          <cell r="F78" t="str">
            <v>TOG</v>
          </cell>
          <cell r="G78">
            <v>5845.63</v>
          </cell>
          <cell r="H78">
            <v>4467.57</v>
          </cell>
          <cell r="I78">
            <v>4467.57</v>
          </cell>
          <cell r="J78">
            <v>4467.57</v>
          </cell>
          <cell r="K78">
            <v>4467.57</v>
          </cell>
          <cell r="L78">
            <v>4467.57</v>
          </cell>
          <cell r="M78">
            <v>5845.63</v>
          </cell>
          <cell r="N78">
            <v>0</v>
          </cell>
          <cell r="S78">
            <v>0</v>
          </cell>
        </row>
        <row r="79">
          <cell r="E79" t="str">
            <v>Dow Jones</v>
          </cell>
          <cell r="F79" t="str">
            <v>DJIA</v>
          </cell>
          <cell r="G79">
            <v>9947.1299999999992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9947.1299999999992</v>
          </cell>
          <cell r="N79">
            <v>0</v>
          </cell>
          <cell r="S79">
            <v>0</v>
          </cell>
        </row>
        <row r="80">
          <cell r="E80" t="str">
            <v>Oils Index</v>
          </cell>
          <cell r="F80" t="str">
            <v>XOI</v>
          </cell>
          <cell r="G80">
            <v>461.65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461.65</v>
          </cell>
          <cell r="N80">
            <v>0</v>
          </cell>
        </row>
        <row r="81">
          <cell r="E81" t="str">
            <v>Natural Gas Index</v>
          </cell>
          <cell r="F81" t="str">
            <v>XNG</v>
          </cell>
          <cell r="G81">
            <v>143.82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143.82</v>
          </cell>
          <cell r="N81">
            <v>0</v>
          </cell>
        </row>
        <row r="82">
          <cell r="E82" t="str">
            <v>Oils Index</v>
          </cell>
          <cell r="F82" t="str">
            <v>XOI</v>
          </cell>
          <cell r="G82">
            <v>499.83</v>
          </cell>
          <cell r="K82">
            <v>0</v>
          </cell>
          <cell r="L82">
            <v>0</v>
          </cell>
          <cell r="M82">
            <v>499.83</v>
          </cell>
          <cell r="N82">
            <v>0</v>
          </cell>
        </row>
        <row r="83">
          <cell r="E83" t="str">
            <v>Natural Gas Index</v>
          </cell>
          <cell r="F83" t="str">
            <v>XNG</v>
          </cell>
          <cell r="G83">
            <v>165.21</v>
          </cell>
          <cell r="K83">
            <v>0</v>
          </cell>
          <cell r="L83">
            <v>0</v>
          </cell>
          <cell r="M83">
            <v>165.21</v>
          </cell>
          <cell r="N83">
            <v>0</v>
          </cell>
        </row>
        <row r="84">
          <cell r="E84" t="str">
            <v>Utility Index</v>
          </cell>
          <cell r="F84" t="str">
            <v>UTY</v>
          </cell>
          <cell r="G84">
            <v>279.91000000000003</v>
          </cell>
          <cell r="K84">
            <v>0</v>
          </cell>
          <cell r="L84">
            <v>0</v>
          </cell>
          <cell r="M84">
            <v>279.91000000000003</v>
          </cell>
          <cell r="N84">
            <v>0</v>
          </cell>
        </row>
        <row r="86">
          <cell r="E86" t="str">
            <v>Russell Index Futures</v>
          </cell>
          <cell r="G86">
            <v>0</v>
          </cell>
          <cell r="I86">
            <v>0</v>
          </cell>
          <cell r="J86">
            <v>0</v>
          </cell>
        </row>
        <row r="91">
          <cell r="E91" t="str">
            <v>S&amp;P 500 Options</v>
          </cell>
          <cell r="G91">
            <v>0</v>
          </cell>
          <cell r="I91">
            <v>0</v>
          </cell>
          <cell r="J91">
            <v>0</v>
          </cell>
        </row>
        <row r="92">
          <cell r="E92" t="str">
            <v>S&amp;P 500 Options</v>
          </cell>
          <cell r="G92">
            <v>0</v>
          </cell>
          <cell r="I92">
            <v>0</v>
          </cell>
          <cell r="J92">
            <v>0</v>
          </cell>
        </row>
        <row r="93">
          <cell r="E93" t="str">
            <v>S&amp;P 500 Futures Puts</v>
          </cell>
          <cell r="G93">
            <v>1760000</v>
          </cell>
          <cell r="I93">
            <v>265000</v>
          </cell>
          <cell r="J93">
            <v>-3124400</v>
          </cell>
        </row>
        <row r="94">
          <cell r="E94" t="str">
            <v>S&amp;P Toronto Exchange</v>
          </cell>
          <cell r="G94">
            <v>-11460816.857084218</v>
          </cell>
          <cell r="I94">
            <v>9555.4835946985986</v>
          </cell>
          <cell r="J94">
            <v>-1083450.526775674</v>
          </cell>
        </row>
        <row r="95">
          <cell r="E95" t="str">
            <v>Telecom Basket</v>
          </cell>
          <cell r="G95">
            <v>0</v>
          </cell>
          <cell r="I95">
            <v>0</v>
          </cell>
          <cell r="J95">
            <v>0</v>
          </cell>
        </row>
        <row r="96">
          <cell r="E96" t="str">
            <v>Construction Basket</v>
          </cell>
          <cell r="G96">
            <v>0</v>
          </cell>
          <cell r="I96">
            <v>0</v>
          </cell>
          <cell r="J96">
            <v>0</v>
          </cell>
        </row>
        <row r="97">
          <cell r="E97" t="str">
            <v>Cyclical Basket</v>
          </cell>
          <cell r="G97">
            <v>0</v>
          </cell>
          <cell r="I97">
            <v>0</v>
          </cell>
          <cell r="J97">
            <v>0</v>
          </cell>
        </row>
        <row r="98">
          <cell r="E98" t="str">
            <v>Service Basket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Utility Basket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Oil Services Basket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Qualitech Basket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ENP Domestic Basket</v>
          </cell>
          <cell r="G102">
            <v>0</v>
          </cell>
          <cell r="I102">
            <v>0</v>
          </cell>
          <cell r="J102">
            <v>0</v>
          </cell>
        </row>
        <row r="103">
          <cell r="E103" t="str">
            <v>Energy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E&amp;P Basket II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E&amp;P Basket III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CANADIAN BASKET **</v>
          </cell>
          <cell r="G106">
            <v>5030977.6287883967</v>
          </cell>
          <cell r="I106">
            <v>-94833.716270578094</v>
          </cell>
          <cell r="J106">
            <v>1081861.9291094295</v>
          </cell>
        </row>
        <row r="107">
          <cell r="E107" t="str">
            <v>Palladin Basket *</v>
          </cell>
          <cell r="G107">
            <v>0</v>
          </cell>
          <cell r="I107">
            <v>0</v>
          </cell>
          <cell r="J107">
            <v>781371</v>
          </cell>
        </row>
        <row r="108">
          <cell r="E108" t="str">
            <v>SHORT OSX CALLS ***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LONG OSX PUTS ***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TSE Oil &amp; Gas Service Basket</v>
          </cell>
          <cell r="G110">
            <v>0</v>
          </cell>
          <cell r="I110">
            <v>0</v>
          </cell>
          <cell r="J110">
            <v>84.185789328172518</v>
          </cell>
        </row>
        <row r="111">
          <cell r="E111" t="str">
            <v>Canadian Paper Basket **</v>
          </cell>
          <cell r="G111">
            <v>-2479989.0538414177</v>
          </cell>
          <cell r="I111">
            <v>-56145.435867606837</v>
          </cell>
          <cell r="J111">
            <v>185067.11252179055</v>
          </cell>
        </row>
        <row r="112">
          <cell r="E112" t="str">
            <v>Canadian II Basket **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CGAS NG Hedge</v>
          </cell>
          <cell r="G113">
            <v>-1178328</v>
          </cell>
          <cell r="I113">
            <v>-81504</v>
          </cell>
          <cell r="J113">
            <v>-655711</v>
          </cell>
        </row>
        <row r="114">
          <cell r="E114" t="str">
            <v>Mariner NG Hedge</v>
          </cell>
          <cell r="G114">
            <v>-15965958</v>
          </cell>
          <cell r="I114">
            <v>-927075</v>
          </cell>
          <cell r="J114">
            <v>-7568733</v>
          </cell>
        </row>
        <row r="115">
          <cell r="E115" t="str">
            <v>Cline Coal Hedge</v>
          </cell>
          <cell r="G115">
            <v>-494588</v>
          </cell>
          <cell r="I115">
            <v>-386</v>
          </cell>
          <cell r="J115">
            <v>-522347</v>
          </cell>
        </row>
        <row r="116">
          <cell r="E116" t="str">
            <v>Blk Mtn Coal Hedge</v>
          </cell>
          <cell r="G116">
            <v>77731</v>
          </cell>
          <cell r="I116">
            <v>40</v>
          </cell>
          <cell r="J116">
            <v>173199</v>
          </cell>
        </row>
        <row r="117">
          <cell r="E117" t="str">
            <v>Jupiter Coal</v>
          </cell>
          <cell r="G117">
            <v>-392988</v>
          </cell>
          <cell r="I117">
            <v>-372</v>
          </cell>
          <cell r="J117">
            <v>-392988</v>
          </cell>
        </row>
        <row r="118">
          <cell r="E118" t="str">
            <v>Cypress Exploration</v>
          </cell>
          <cell r="G118">
            <v>-87940</v>
          </cell>
          <cell r="I118">
            <v>-39054</v>
          </cell>
          <cell r="J118">
            <v>-368888</v>
          </cell>
        </row>
        <row r="119">
          <cell r="E119" t="str">
            <v>Treasury Swaps A</v>
          </cell>
          <cell r="G119">
            <v>836904.58000000007</v>
          </cell>
          <cell r="I119">
            <v>-25057.470000000671</v>
          </cell>
          <cell r="J119">
            <v>721037.23000000126</v>
          </cell>
        </row>
        <row r="120">
          <cell r="E120" t="str">
            <v>EEX Int Rate Swap (T Swap C)</v>
          </cell>
          <cell r="G120">
            <v>669912.73000000045</v>
          </cell>
          <cell r="I120">
            <v>-23902.939999999595</v>
          </cell>
          <cell r="J120">
            <v>412618.71000000043</v>
          </cell>
        </row>
        <row r="121">
          <cell r="E121" t="str">
            <v>Mariner (Pluto) T Swap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Heartland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O&amp;G Options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Heartland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O&amp;G Options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O&amp;G Options</v>
          </cell>
          <cell r="G126">
            <v>0</v>
          </cell>
          <cell r="I126">
            <v>0</v>
          </cell>
          <cell r="J126">
            <v>0</v>
          </cell>
        </row>
        <row r="128">
          <cell r="G128">
            <v>-25431092.424386926</v>
          </cell>
          <cell r="I128">
            <v>246098.27781816258</v>
          </cell>
          <cell r="J128">
            <v>243489.59732419153</v>
          </cell>
        </row>
      </sheetData>
      <sheetData sheetId="23"/>
      <sheetData sheetId="24"/>
      <sheetData sheetId="25"/>
      <sheetData sheetId="26"/>
      <sheetData sheetId="27">
        <row r="1">
          <cell r="A1" t="str">
            <v>Report Settings Column!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A53:CM340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18,19,20,21,23,24,25,26,27,28,29,30,31,32,33,34,35,36,37,39,42,79</v>
          </cell>
          <cell r="C4" t="str">
            <v>As of Mar-13-2000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2249497120.386189</v>
          </cell>
          <cell r="AD22">
            <v>2257569008.5959492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140700</v>
          </cell>
          <cell r="K49">
            <v>1240666914.1334715</v>
          </cell>
          <cell r="L49">
            <v>1240668914.1334715</v>
          </cell>
          <cell r="V49">
            <v>2267283681.6016889</v>
          </cell>
          <cell r="X49">
            <v>299682217.23806006</v>
          </cell>
          <cell r="Y49">
            <v>-7149828.2821372394</v>
          </cell>
          <cell r="Z49">
            <v>292532388.95592284</v>
          </cell>
          <cell r="AA49">
            <v>158671461.60799032</v>
          </cell>
          <cell r="AB49">
            <v>-9700816.8570842165</v>
          </cell>
          <cell r="AC49">
            <v>148970644.75090614</v>
          </cell>
          <cell r="AD49">
            <v>2275355569.8114491</v>
          </cell>
          <cell r="AE49">
            <v>-7856799.7740988899</v>
          </cell>
          <cell r="AF49">
            <v>-973735.07854348654</v>
          </cell>
          <cell r="AG49">
            <v>-353184.49050676427</v>
          </cell>
          <cell r="AH49">
            <v>-7820747.5119420774</v>
          </cell>
          <cell r="AI49">
            <v>131971923.92981669</v>
          </cell>
          <cell r="AJ49">
            <v>-11142649.36142128</v>
          </cell>
          <cell r="AK49">
            <v>12185867.568861831</v>
          </cell>
          <cell r="AL49">
            <v>133015142.13725722</v>
          </cell>
          <cell r="AM49">
            <v>15972064.64597223</v>
          </cell>
          <cell r="AN49">
            <v>2486608262.4481916</v>
          </cell>
          <cell r="AO49">
            <v>0</v>
          </cell>
          <cell r="AP49">
            <v>2238399.334517519</v>
          </cell>
          <cell r="AQ49">
            <v>2488710791.8674664</v>
          </cell>
          <cell r="AU49">
            <v>97915440.700799838</v>
          </cell>
          <cell r="AV49">
            <v>-1431766.8243012987</v>
          </cell>
          <cell r="AW49">
            <v>7961801.8387266062</v>
          </cell>
          <cell r="AX49">
            <v>104445475.71522515</v>
          </cell>
          <cell r="AY49">
            <v>131971923.92981669</v>
          </cell>
          <cell r="AZ49">
            <v>-11142649.36142128</v>
          </cell>
          <cell r="BA49">
            <v>12185867.568861831</v>
          </cell>
          <cell r="BB49">
            <v>133015142.13725722</v>
          </cell>
          <cell r="BC49">
            <v>530.54567142936912</v>
          </cell>
          <cell r="BD49">
            <v>549.58088234264562</v>
          </cell>
          <cell r="BE49">
            <v>106692655.36758627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12/31/99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36598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Restructured Assets</v>
          </cell>
          <cell r="D54" t="str">
            <v>Hopley</v>
          </cell>
          <cell r="E54" t="str">
            <v>713-853-3964</v>
          </cell>
          <cell r="F54" t="str">
            <v>Brigham Common RA</v>
          </cell>
          <cell r="G54" t="str">
            <v>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2.5</v>
          </cell>
          <cell r="Q54">
            <v>2.5</v>
          </cell>
          <cell r="R54">
            <v>0</v>
          </cell>
          <cell r="V54">
            <v>1644736.84375</v>
          </cell>
          <cell r="W54" t="str">
            <v>001:Enron-NA</v>
          </cell>
          <cell r="X54">
            <v>1644736.84375</v>
          </cell>
          <cell r="Y54">
            <v>0</v>
          </cell>
          <cell r="Z54">
            <v>1644736.84375</v>
          </cell>
          <cell r="AA54">
            <v>822368.421875</v>
          </cell>
          <cell r="AB54">
            <v>0</v>
          </cell>
          <cell r="AC54">
            <v>822368.421875</v>
          </cell>
          <cell r="AD54">
            <v>1644736.84375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637335.52695312491</v>
          </cell>
          <cell r="AJ54">
            <v>0</v>
          </cell>
          <cell r="AK54">
            <v>0</v>
          </cell>
          <cell r="AL54">
            <v>637335.52695312491</v>
          </cell>
          <cell r="AM54">
            <v>246710.52656250005</v>
          </cell>
          <cell r="AN54">
            <v>1007401.3167968751</v>
          </cell>
          <cell r="AP54">
            <v>0</v>
          </cell>
          <cell r="AQ54">
            <v>1007401.3167968751</v>
          </cell>
          <cell r="AR54">
            <v>1</v>
          </cell>
          <cell r="AS54">
            <v>1644736.84375</v>
          </cell>
          <cell r="AT54">
            <v>2.5</v>
          </cell>
          <cell r="AU54">
            <v>318667.76347656245</v>
          </cell>
          <cell r="AV54">
            <v>0</v>
          </cell>
          <cell r="AW54">
            <v>0</v>
          </cell>
          <cell r="AX54">
            <v>318667.76347656245</v>
          </cell>
          <cell r="AY54">
            <v>637335.52695312491</v>
          </cell>
          <cell r="AZ54">
            <v>0</v>
          </cell>
          <cell r="BA54">
            <v>0</v>
          </cell>
          <cell r="BB54">
            <v>637335.52695312491</v>
          </cell>
          <cell r="BC54">
            <v>2.5</v>
          </cell>
          <cell r="BD54">
            <v>2.5</v>
          </cell>
          <cell r="BE54">
            <v>318667.76347656245</v>
          </cell>
        </row>
        <row r="55">
          <cell r="A55" t="str">
            <v>Show</v>
          </cell>
          <cell r="B55" t="str">
            <v>US Public</v>
          </cell>
          <cell r="C55" t="str">
            <v>Upstream</v>
          </cell>
          <cell r="D55" t="str">
            <v>Byargeon</v>
          </cell>
          <cell r="E55" t="str">
            <v>713-853-0650</v>
          </cell>
          <cell r="F55" t="str">
            <v>Bonus Resources Common</v>
          </cell>
          <cell r="G55" t="str">
            <v>BOU.TO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1.8138261464750169</v>
          </cell>
          <cell r="Q55">
            <v>1.7838765008576329</v>
          </cell>
          <cell r="R55">
            <v>2.9949645617384002E-2</v>
          </cell>
          <cell r="V55">
            <v>589493.49760438048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579759.86277873069</v>
          </cell>
          <cell r="AE55">
            <v>9733.6348256497877</v>
          </cell>
          <cell r="AF55">
            <v>0</v>
          </cell>
          <cell r="AG55">
            <v>0</v>
          </cell>
          <cell r="AH55">
            <v>9733.6348256497877</v>
          </cell>
          <cell r="AI55">
            <v>71082.660551278153</v>
          </cell>
          <cell r="AJ55">
            <v>0</v>
          </cell>
          <cell r="AK55">
            <v>0</v>
          </cell>
          <cell r="AL55">
            <v>71082.660551278153</v>
          </cell>
          <cell r="AM55">
            <v>-103464.29360395897</v>
          </cell>
          <cell r="AN55">
            <v>518410.8373882281</v>
          </cell>
          <cell r="AP55">
            <v>0</v>
          </cell>
          <cell r="AQ55">
            <v>518410.8373882281</v>
          </cell>
          <cell r="AR55">
            <v>1</v>
          </cell>
          <cell r="AS55">
            <v>589493.49760438048</v>
          </cell>
          <cell r="AT55">
            <v>1.8138261464750169</v>
          </cell>
          <cell r="AU55">
            <v>51957.891613385291</v>
          </cell>
          <cell r="AV55">
            <v>0</v>
          </cell>
          <cell r="AW55">
            <v>0</v>
          </cell>
          <cell r="AX55">
            <v>51957.891613385291</v>
          </cell>
          <cell r="AY55">
            <v>71082.660551278153</v>
          </cell>
          <cell r="AZ55">
            <v>0</v>
          </cell>
          <cell r="BA55">
            <v>0</v>
          </cell>
          <cell r="BB55">
            <v>71082.660551278153</v>
          </cell>
          <cell r="BC55">
            <v>1.8138261464750169</v>
          </cell>
          <cell r="BD55">
            <v>1.7838765008576329</v>
          </cell>
          <cell r="BE55">
            <v>42224.256787735503</v>
          </cell>
        </row>
        <row r="56">
          <cell r="A56" t="str">
            <v>Show</v>
          </cell>
          <cell r="B56" t="str">
            <v>US Public</v>
          </cell>
          <cell r="C56" t="str">
            <v>Restructured Assets</v>
          </cell>
          <cell r="D56" t="str">
            <v>Hopley</v>
          </cell>
          <cell r="E56" t="str">
            <v>713-853-3964</v>
          </cell>
          <cell r="F56" t="str">
            <v>Costilla Common RA</v>
          </cell>
          <cell r="G56" t="str">
            <v>COSEQ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V56">
            <v>0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Upstream</v>
          </cell>
          <cell r="D57" t="str">
            <v>Cleveland</v>
          </cell>
          <cell r="E57" t="str">
            <v>713-853-3154</v>
          </cell>
          <cell r="F57" t="str">
            <v>Esenjay Common</v>
          </cell>
          <cell r="G57" t="str">
            <v>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70350</v>
          </cell>
          <cell r="L57">
            <v>72350</v>
          </cell>
          <cell r="M57">
            <v>0</v>
          </cell>
          <cell r="N57">
            <v>0</v>
          </cell>
          <cell r="O57">
            <v>1</v>
          </cell>
          <cell r="P57">
            <v>2.375</v>
          </cell>
          <cell r="Q57">
            <v>2.4375</v>
          </cell>
          <cell r="R57">
            <v>-6.25E-2</v>
          </cell>
          <cell r="V57">
            <v>167081.25</v>
          </cell>
          <cell r="W57" t="str">
            <v>001:Enron-NA</v>
          </cell>
          <cell r="X57">
            <v>71844.9375</v>
          </cell>
          <cell r="Y57">
            <v>0</v>
          </cell>
          <cell r="Z57">
            <v>71844.9375</v>
          </cell>
          <cell r="AA57">
            <v>71844.9375</v>
          </cell>
          <cell r="AB57">
            <v>0</v>
          </cell>
          <cell r="AC57">
            <v>71844.9375</v>
          </cell>
          <cell r="AD57">
            <v>176353.125</v>
          </cell>
          <cell r="AE57">
            <v>-4862.0249999999942</v>
          </cell>
          <cell r="AF57">
            <v>0</v>
          </cell>
          <cell r="AG57">
            <v>0</v>
          </cell>
          <cell r="AH57">
            <v>-4862.0249999999942</v>
          </cell>
          <cell r="AI57">
            <v>58836.091794333362</v>
          </cell>
          <cell r="AJ57">
            <v>0</v>
          </cell>
          <cell r="AK57">
            <v>0</v>
          </cell>
          <cell r="AL57">
            <v>58836.091794333362</v>
          </cell>
          <cell r="AM57">
            <v>-92781.435000000012</v>
          </cell>
          <cell r="AN57">
            <v>346031.25</v>
          </cell>
          <cell r="AP57">
            <v>0</v>
          </cell>
          <cell r="AQ57">
            <v>346031.25</v>
          </cell>
          <cell r="AR57">
            <v>1</v>
          </cell>
          <cell r="AS57">
            <v>167081.25</v>
          </cell>
          <cell r="AT57">
            <v>2.375</v>
          </cell>
          <cell r="AU57">
            <v>62116.104979333526</v>
          </cell>
          <cell r="AV57">
            <v>0</v>
          </cell>
          <cell r="AW57">
            <v>0</v>
          </cell>
          <cell r="AX57">
            <v>62116.104979333526</v>
          </cell>
          <cell r="AY57">
            <v>58836.091794333362</v>
          </cell>
          <cell r="AZ57">
            <v>0</v>
          </cell>
          <cell r="BA57">
            <v>0</v>
          </cell>
          <cell r="BB57">
            <v>58836.091794333362</v>
          </cell>
          <cell r="BC57">
            <v>2.375</v>
          </cell>
          <cell r="BD57">
            <v>2.4375</v>
          </cell>
          <cell r="BE57">
            <v>66978.12997933352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Horn</v>
          </cell>
          <cell r="E58" t="str">
            <v>713-853-4250</v>
          </cell>
          <cell r="F58" t="str">
            <v>FirstWorld Common Net</v>
          </cell>
          <cell r="G58" t="str">
            <v>FWIS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</v>
          </cell>
          <cell r="N58">
            <v>0</v>
          </cell>
          <cell r="O58">
            <v>1</v>
          </cell>
          <cell r="P58">
            <v>34.625</v>
          </cell>
          <cell r="Q58">
            <v>37.125</v>
          </cell>
          <cell r="R58">
            <v>-2.5</v>
          </cell>
          <cell r="V58">
            <v>103875000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111375000</v>
          </cell>
          <cell r="AE58">
            <v>-7500000</v>
          </cell>
          <cell r="AF58">
            <v>0</v>
          </cell>
          <cell r="AG58">
            <v>0</v>
          </cell>
          <cell r="AH58">
            <v>-7500000</v>
          </cell>
          <cell r="AI58">
            <v>71569830</v>
          </cell>
          <cell r="AJ58">
            <v>0</v>
          </cell>
          <cell r="AK58">
            <v>0</v>
          </cell>
          <cell r="AL58">
            <v>71569830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R58">
            <v>1</v>
          </cell>
          <cell r="AS58">
            <v>103875000</v>
          </cell>
          <cell r="AT58">
            <v>34.625</v>
          </cell>
          <cell r="AU58">
            <v>71569830</v>
          </cell>
          <cell r="AV58">
            <v>0</v>
          </cell>
          <cell r="AW58">
            <v>0</v>
          </cell>
          <cell r="AX58">
            <v>71569830</v>
          </cell>
          <cell r="AY58">
            <v>71569830</v>
          </cell>
          <cell r="AZ58">
            <v>0</v>
          </cell>
          <cell r="BA58">
            <v>0</v>
          </cell>
          <cell r="BB58">
            <v>71569830</v>
          </cell>
          <cell r="BC58">
            <v>34.625</v>
          </cell>
          <cell r="BD58">
            <v>37.125</v>
          </cell>
          <cell r="BE58">
            <v>79069830</v>
          </cell>
        </row>
        <row r="59">
          <cell r="A59" t="str">
            <v>Show</v>
          </cell>
          <cell r="B59" t="str">
            <v>US Public</v>
          </cell>
          <cell r="C59" t="str">
            <v>Restructured Assets</v>
          </cell>
          <cell r="D59" t="str">
            <v>Hopley</v>
          </cell>
          <cell r="E59" t="str">
            <v>713-853-3964</v>
          </cell>
          <cell r="F59" t="str">
            <v>Inland Common RA</v>
          </cell>
          <cell r="G59" t="str">
            <v>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4.75</v>
          </cell>
          <cell r="Q59">
            <v>4.75</v>
          </cell>
          <cell r="R59">
            <v>0</v>
          </cell>
          <cell r="V59">
            <v>693731.5625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693731.5625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219073.125</v>
          </cell>
          <cell r="AJ59">
            <v>0</v>
          </cell>
          <cell r="AK59">
            <v>0</v>
          </cell>
          <cell r="AL59">
            <v>219073.125</v>
          </cell>
          <cell r="AM59">
            <v>-803268.125</v>
          </cell>
          <cell r="AN59">
            <v>474658.4375</v>
          </cell>
          <cell r="AP59">
            <v>0</v>
          </cell>
          <cell r="AQ59">
            <v>474658.4375</v>
          </cell>
          <cell r="AR59">
            <v>1</v>
          </cell>
          <cell r="AS59">
            <v>693731.5625</v>
          </cell>
          <cell r="AT59">
            <v>4.75</v>
          </cell>
          <cell r="AU59">
            <v>-109536.5625</v>
          </cell>
          <cell r="AV59">
            <v>0</v>
          </cell>
          <cell r="AW59">
            <v>0</v>
          </cell>
          <cell r="AX59">
            <v>-109536.5625</v>
          </cell>
          <cell r="AY59">
            <v>219073.125</v>
          </cell>
          <cell r="AZ59">
            <v>0</v>
          </cell>
          <cell r="BA59">
            <v>0</v>
          </cell>
          <cell r="BB59">
            <v>219073.125</v>
          </cell>
          <cell r="BC59">
            <v>4.75</v>
          </cell>
          <cell r="BD59">
            <v>4.75</v>
          </cell>
          <cell r="BE59">
            <v>-109536.5625</v>
          </cell>
        </row>
        <row r="60">
          <cell r="A60" t="str">
            <v>Show</v>
          </cell>
          <cell r="B60" t="str">
            <v>US Public</v>
          </cell>
          <cell r="C60" t="str">
            <v>Restructured Assets</v>
          </cell>
          <cell r="D60" t="str">
            <v>Hopley</v>
          </cell>
          <cell r="E60" t="str">
            <v>713-853-3964</v>
          </cell>
          <cell r="F60" t="str">
            <v>Queen Sands Common RA</v>
          </cell>
          <cell r="G60" t="str">
            <v>QSRI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7340971.2000000002</v>
          </cell>
          <cell r="L60">
            <v>7340971.2000000002</v>
          </cell>
          <cell r="M60">
            <v>0</v>
          </cell>
          <cell r="N60">
            <v>0</v>
          </cell>
          <cell r="O60">
            <v>1</v>
          </cell>
          <cell r="P60">
            <v>0.39</v>
          </cell>
          <cell r="Q60">
            <v>0.41</v>
          </cell>
          <cell r="R60">
            <v>-1.9999999999999962E-2</v>
          </cell>
          <cell r="V60">
            <v>2862978.7680000002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3009798.1919999998</v>
          </cell>
          <cell r="AE60">
            <v>-146819.42399999965</v>
          </cell>
          <cell r="AF60">
            <v>0</v>
          </cell>
          <cell r="AG60">
            <v>0</v>
          </cell>
          <cell r="AH60">
            <v>-146819.42399999965</v>
          </cell>
          <cell r="AI60">
            <v>-293638.8479999993</v>
          </cell>
          <cell r="AJ60">
            <v>0</v>
          </cell>
          <cell r="AK60">
            <v>0</v>
          </cell>
          <cell r="AL60">
            <v>-293638.8479999993</v>
          </cell>
          <cell r="AM60">
            <v>-284462.6339999999</v>
          </cell>
          <cell r="AN60">
            <v>3156617.6159999999</v>
          </cell>
          <cell r="AP60">
            <v>0</v>
          </cell>
          <cell r="AQ60">
            <v>3156617.6159999999</v>
          </cell>
          <cell r="AR60">
            <v>1</v>
          </cell>
          <cell r="AS60">
            <v>2862978.7680000002</v>
          </cell>
          <cell r="AT60">
            <v>0.39</v>
          </cell>
          <cell r="AU60">
            <v>440458.27199999988</v>
          </cell>
          <cell r="AV60">
            <v>0</v>
          </cell>
          <cell r="AW60">
            <v>0</v>
          </cell>
          <cell r="AX60">
            <v>440458.27199999988</v>
          </cell>
          <cell r="AY60">
            <v>-293638.8479999993</v>
          </cell>
          <cell r="AZ60">
            <v>0</v>
          </cell>
          <cell r="BA60">
            <v>0</v>
          </cell>
          <cell r="BB60">
            <v>-293638.8479999993</v>
          </cell>
          <cell r="BC60">
            <v>0.39</v>
          </cell>
          <cell r="BD60">
            <v>0.41</v>
          </cell>
          <cell r="BE60">
            <v>587277.69599999953</v>
          </cell>
        </row>
        <row r="61">
          <cell r="A61" t="str">
            <v>Show</v>
          </cell>
          <cell r="B61" t="str">
            <v>US Public</v>
          </cell>
          <cell r="C61" t="str">
            <v>Upstream</v>
          </cell>
          <cell r="D61" t="str">
            <v>Dunn</v>
          </cell>
          <cell r="E61" t="str">
            <v>713-853-7752</v>
          </cell>
          <cell r="F61" t="str">
            <v>Titan Common</v>
          </cell>
          <cell r="G61" t="str">
            <v>TEXP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2018756.4</v>
          </cell>
          <cell r="L61">
            <v>2018756.4</v>
          </cell>
          <cell r="M61">
            <v>0</v>
          </cell>
          <cell r="N61">
            <v>0.43</v>
          </cell>
          <cell r="O61">
            <v>1</v>
          </cell>
          <cell r="P61">
            <v>4.3125</v>
          </cell>
          <cell r="Q61">
            <v>4.4375</v>
          </cell>
          <cell r="R61">
            <v>-0.125</v>
          </cell>
          <cell r="V61">
            <v>8705886.9749999996</v>
          </cell>
          <cell r="W61" t="str">
            <v>001:Enron-NA</v>
          </cell>
          <cell r="X61">
            <v>6094120.8825000003</v>
          </cell>
          <cell r="Y61">
            <v>0</v>
          </cell>
          <cell r="Z61">
            <v>6094120.8825000003</v>
          </cell>
          <cell r="AA61">
            <v>2350589.48325</v>
          </cell>
          <cell r="AB61">
            <v>0</v>
          </cell>
          <cell r="AC61">
            <v>2350589.48325</v>
          </cell>
          <cell r="AD61">
            <v>8958231.5250000004</v>
          </cell>
          <cell r="AE61">
            <v>-252344.55000000075</v>
          </cell>
          <cell r="AF61">
            <v>0</v>
          </cell>
          <cell r="AG61">
            <v>0</v>
          </cell>
          <cell r="AH61">
            <v>-252344.55000000075</v>
          </cell>
          <cell r="AI61">
            <v>-2290547.0639999998</v>
          </cell>
          <cell r="AJ61">
            <v>0</v>
          </cell>
          <cell r="AK61">
            <v>0</v>
          </cell>
          <cell r="AL61">
            <v>-2290547.0639999998</v>
          </cell>
          <cell r="AM61">
            <v>1001643.7488834173</v>
          </cell>
          <cell r="AN61">
            <v>11086607.924999999</v>
          </cell>
          <cell r="AP61">
            <v>0</v>
          </cell>
          <cell r="AQ61">
            <v>11086607.924999999</v>
          </cell>
          <cell r="AR61">
            <v>1</v>
          </cell>
          <cell r="AS61">
            <v>8705886.9749999996</v>
          </cell>
          <cell r="AT61">
            <v>4.3125</v>
          </cell>
          <cell r="AU61">
            <v>130666.16099999915</v>
          </cell>
          <cell r="AV61">
            <v>0</v>
          </cell>
          <cell r="AW61">
            <v>0</v>
          </cell>
          <cell r="AX61">
            <v>130666.16099999915</v>
          </cell>
          <cell r="AY61">
            <v>-2290547.0639999998</v>
          </cell>
          <cell r="AZ61">
            <v>0</v>
          </cell>
          <cell r="BA61">
            <v>0</v>
          </cell>
          <cell r="BB61">
            <v>-2290547.0639999998</v>
          </cell>
          <cell r="BC61">
            <v>4.3125</v>
          </cell>
          <cell r="BD61">
            <v>4.4375</v>
          </cell>
          <cell r="BE61">
            <v>383010.71099999989</v>
          </cell>
        </row>
        <row r="62">
          <cell r="A62" t="str">
            <v>Show</v>
          </cell>
          <cell r="B62" t="str">
            <v>US Public</v>
          </cell>
          <cell r="C62" t="str">
            <v>Upstream</v>
          </cell>
          <cell r="D62" t="str">
            <v>Byargeon</v>
          </cell>
          <cell r="E62" t="str">
            <v>713-853-0650</v>
          </cell>
          <cell r="F62" t="str">
            <v>Tetonka Drilling Common</v>
          </cell>
          <cell r="G62" t="str">
            <v>TDI.TO</v>
          </cell>
          <cell r="H62" t="str">
            <v>Toronto Oil &amp; Gas Service</v>
          </cell>
          <cell r="I62" t="str">
            <v>Public</v>
          </cell>
          <cell r="J62" t="str">
            <v>Common Equity</v>
          </cell>
          <cell r="K62">
            <v>2048561</v>
          </cell>
          <cell r="L62">
            <v>2048561</v>
          </cell>
          <cell r="M62">
            <v>0</v>
          </cell>
          <cell r="N62">
            <v>0</v>
          </cell>
          <cell r="O62">
            <v>1</v>
          </cell>
          <cell r="P62">
            <v>1.7796030116358659</v>
          </cell>
          <cell r="Q62">
            <v>1.8867924528301887</v>
          </cell>
          <cell r="R62">
            <v>-0.10718944119432283</v>
          </cell>
          <cell r="V62">
            <v>3645625.3251197808</v>
          </cell>
          <cell r="W62" t="str">
            <v>001:Enron-NA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3865209.4339622641</v>
          </cell>
          <cell r="AE62">
            <v>-219584.10884248326</v>
          </cell>
          <cell r="AF62">
            <v>0</v>
          </cell>
          <cell r="AG62">
            <v>0</v>
          </cell>
          <cell r="AH62">
            <v>-219584.10884248326</v>
          </cell>
          <cell r="AI62">
            <v>-540928.48909087898</v>
          </cell>
          <cell r="AJ62">
            <v>0</v>
          </cell>
          <cell r="AK62">
            <v>0</v>
          </cell>
          <cell r="AL62">
            <v>-540928.48909087898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3645625.3251197808</v>
          </cell>
          <cell r="AT62">
            <v>1.7796030116358659</v>
          </cell>
          <cell r="AU62">
            <v>-24956.270028616302</v>
          </cell>
          <cell r="AV62">
            <v>0</v>
          </cell>
          <cell r="AW62">
            <v>0</v>
          </cell>
          <cell r="AX62">
            <v>-24956.270028616302</v>
          </cell>
          <cell r="AY62">
            <v>-540928.48909087898</v>
          </cell>
          <cell r="AZ62">
            <v>0</v>
          </cell>
          <cell r="BA62">
            <v>0</v>
          </cell>
          <cell r="BB62">
            <v>-540928.48909087898</v>
          </cell>
          <cell r="BC62">
            <v>1.7796030116358659</v>
          </cell>
          <cell r="BD62">
            <v>1.8867924528301887</v>
          </cell>
          <cell r="BE62">
            <v>194627.83881386695</v>
          </cell>
        </row>
        <row r="63">
          <cell r="A63" t="str">
            <v>Show</v>
          </cell>
          <cell r="B63" t="str">
            <v>US Public</v>
          </cell>
          <cell r="C63" t="str">
            <v>Upstream</v>
          </cell>
          <cell r="D63" t="str">
            <v>Byargeon</v>
          </cell>
          <cell r="E63" t="str">
            <v>713-853-0650</v>
          </cell>
          <cell r="F63" t="str">
            <v>Hanover Compressor Common</v>
          </cell>
          <cell r="G63" t="str">
            <v>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1657170</v>
          </cell>
          <cell r="L63">
            <v>1657170</v>
          </cell>
          <cell r="M63">
            <v>0</v>
          </cell>
          <cell r="N63">
            <v>0.62</v>
          </cell>
          <cell r="O63">
            <v>1</v>
          </cell>
          <cell r="P63">
            <v>51.25</v>
          </cell>
          <cell r="Q63">
            <v>52.5</v>
          </cell>
          <cell r="R63">
            <v>-1.25</v>
          </cell>
          <cell r="V63">
            <v>84929962.5</v>
          </cell>
          <cell r="W63" t="str">
            <v>001:Enron-NA</v>
          </cell>
          <cell r="X63">
            <v>112956850.125</v>
          </cell>
          <cell r="Y63">
            <v>0</v>
          </cell>
          <cell r="Z63">
            <v>112956850.125</v>
          </cell>
          <cell r="AA63">
            <v>60300273.375</v>
          </cell>
          <cell r="AB63">
            <v>0</v>
          </cell>
          <cell r="AC63">
            <v>60300273.375</v>
          </cell>
          <cell r="AD63">
            <v>87001425</v>
          </cell>
          <cell r="AE63">
            <v>-2071462.5</v>
          </cell>
          <cell r="AF63">
            <v>0</v>
          </cell>
          <cell r="AG63">
            <v>0</v>
          </cell>
          <cell r="AH63">
            <v>-2071462.5</v>
          </cell>
          <cell r="AI63">
            <v>22371795</v>
          </cell>
          <cell r="AJ63">
            <v>0</v>
          </cell>
          <cell r="AK63">
            <v>0</v>
          </cell>
          <cell r="AL63">
            <v>22371795</v>
          </cell>
          <cell r="AM63">
            <v>9839446.3269576766</v>
          </cell>
          <cell r="AN63">
            <v>62558167.5</v>
          </cell>
          <cell r="AP63">
            <v>0</v>
          </cell>
          <cell r="AQ63">
            <v>62558167.5</v>
          </cell>
          <cell r="AR63">
            <v>1</v>
          </cell>
          <cell r="AS63">
            <v>84929962.5</v>
          </cell>
          <cell r="AT63">
            <v>51.25</v>
          </cell>
          <cell r="AU63">
            <v>7146545.625</v>
          </cell>
          <cell r="AV63">
            <v>0</v>
          </cell>
          <cell r="AW63">
            <v>0</v>
          </cell>
          <cell r="AX63">
            <v>7146545.625</v>
          </cell>
          <cell r="AY63">
            <v>22371795</v>
          </cell>
          <cell r="AZ63">
            <v>0</v>
          </cell>
          <cell r="BA63">
            <v>0</v>
          </cell>
          <cell r="BB63">
            <v>22371795</v>
          </cell>
          <cell r="BC63">
            <v>51.25</v>
          </cell>
          <cell r="BD63">
            <v>52.5</v>
          </cell>
          <cell r="BE63">
            <v>9218008.125</v>
          </cell>
        </row>
        <row r="64">
          <cell r="A64" t="str">
            <v>Show</v>
          </cell>
          <cell r="B64" t="str">
            <v>US Public</v>
          </cell>
          <cell r="C64" t="str">
            <v>Investment Management</v>
          </cell>
          <cell r="D64" t="str">
            <v>Hopley</v>
          </cell>
          <cell r="E64" t="str">
            <v>713-853-3964</v>
          </cell>
          <cell r="F64" t="str">
            <v>Kafus Common</v>
          </cell>
          <cell r="G64" t="str">
            <v>KS</v>
          </cell>
          <cell r="H64" t="str">
            <v>Paper</v>
          </cell>
          <cell r="I64" t="str">
            <v>Public</v>
          </cell>
          <cell r="J64" t="str">
            <v>Common Equity</v>
          </cell>
          <cell r="K64">
            <v>4580000</v>
          </cell>
          <cell r="L64">
            <v>4580000</v>
          </cell>
          <cell r="M64">
            <v>0</v>
          </cell>
          <cell r="N64">
            <v>0</v>
          </cell>
          <cell r="O64">
            <v>1</v>
          </cell>
          <cell r="P64">
            <v>6.5</v>
          </cell>
          <cell r="Q64">
            <v>6.3125</v>
          </cell>
          <cell r="R64">
            <v>0.1875</v>
          </cell>
          <cell r="V64">
            <v>29770000</v>
          </cell>
          <cell r="W64" t="str">
            <v>001:Enron-NA</v>
          </cell>
          <cell r="X64">
            <v>12801100</v>
          </cell>
          <cell r="Y64">
            <v>0</v>
          </cell>
          <cell r="Z64">
            <v>12801100</v>
          </cell>
          <cell r="AA64">
            <v>12801100</v>
          </cell>
          <cell r="AB64">
            <v>0</v>
          </cell>
          <cell r="AC64">
            <v>12801100</v>
          </cell>
          <cell r="AD64">
            <v>28911250</v>
          </cell>
          <cell r="AE64">
            <v>858750</v>
          </cell>
          <cell r="AF64">
            <v>0</v>
          </cell>
          <cell r="AG64">
            <v>0</v>
          </cell>
          <cell r="AH64">
            <v>858750</v>
          </cell>
          <cell r="AI64">
            <v>-11163750</v>
          </cell>
          <cell r="AJ64">
            <v>0</v>
          </cell>
          <cell r="AK64">
            <v>0</v>
          </cell>
          <cell r="AL64">
            <v>-11163750</v>
          </cell>
          <cell r="AM64">
            <v>-1717500</v>
          </cell>
          <cell r="AN64">
            <v>40933750</v>
          </cell>
          <cell r="AP64">
            <v>0</v>
          </cell>
          <cell r="AQ64">
            <v>40933750</v>
          </cell>
          <cell r="AR64">
            <v>1</v>
          </cell>
          <cell r="AS64">
            <v>29770000</v>
          </cell>
          <cell r="AT64">
            <v>6.5</v>
          </cell>
          <cell r="AU64">
            <v>-1717500</v>
          </cell>
          <cell r="AV64">
            <v>0</v>
          </cell>
          <cell r="AW64">
            <v>0</v>
          </cell>
          <cell r="AX64">
            <v>-1717500</v>
          </cell>
          <cell r="AY64">
            <v>-11163750</v>
          </cell>
          <cell r="AZ64">
            <v>0</v>
          </cell>
          <cell r="BA64">
            <v>0</v>
          </cell>
          <cell r="BB64">
            <v>-11163750</v>
          </cell>
          <cell r="BC64">
            <v>6.5</v>
          </cell>
          <cell r="BD64">
            <v>6.3125</v>
          </cell>
          <cell r="BE64">
            <v>-2576250</v>
          </cell>
        </row>
        <row r="65">
          <cell r="A65" t="str">
            <v>Show</v>
          </cell>
          <cell r="B65" t="str">
            <v>US Public</v>
          </cell>
          <cell r="C65" t="str">
            <v>Investment Management</v>
          </cell>
          <cell r="D65" t="str">
            <v>Hopley</v>
          </cell>
          <cell r="E65" t="str">
            <v>713-853-3964</v>
          </cell>
          <cell r="F65" t="str">
            <v>Kafus Condor Common</v>
          </cell>
          <cell r="G65" t="str">
            <v>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-1999999</v>
          </cell>
          <cell r="L65">
            <v>-1999999</v>
          </cell>
          <cell r="M65">
            <v>0</v>
          </cell>
          <cell r="N65">
            <v>0</v>
          </cell>
          <cell r="O65">
            <v>1</v>
          </cell>
          <cell r="P65">
            <v>6.5</v>
          </cell>
          <cell r="Q65">
            <v>6.3125</v>
          </cell>
          <cell r="R65">
            <v>0.1875</v>
          </cell>
          <cell r="V65">
            <v>-12999993.5</v>
          </cell>
          <cell r="W65" t="str">
            <v>001:Enron-NA</v>
          </cell>
          <cell r="X65">
            <v>-5589997.2050000001</v>
          </cell>
          <cell r="Y65">
            <v>0</v>
          </cell>
          <cell r="Z65">
            <v>-5589997.2050000001</v>
          </cell>
          <cell r="AA65">
            <v>-5589997.2050000001</v>
          </cell>
          <cell r="AB65">
            <v>0</v>
          </cell>
          <cell r="AC65">
            <v>-5589997.2050000001</v>
          </cell>
          <cell r="AD65">
            <v>-12624993.6875</v>
          </cell>
          <cell r="AE65">
            <v>-374999.8125</v>
          </cell>
          <cell r="AF65">
            <v>0</v>
          </cell>
          <cell r="AG65">
            <v>0</v>
          </cell>
          <cell r="AH65">
            <v>-374999.8125</v>
          </cell>
          <cell r="AI65">
            <v>4874997.5625</v>
          </cell>
          <cell r="AJ65">
            <v>0</v>
          </cell>
          <cell r="AK65">
            <v>0</v>
          </cell>
          <cell r="AL65">
            <v>4874997.5625</v>
          </cell>
          <cell r="AM65">
            <v>-2874998.5625</v>
          </cell>
          <cell r="AN65">
            <v>-17874991.0625</v>
          </cell>
          <cell r="AP65">
            <v>0</v>
          </cell>
          <cell r="AQ65">
            <v>-17874991.0625</v>
          </cell>
          <cell r="AR65">
            <v>1</v>
          </cell>
          <cell r="AS65">
            <v>-12999993.5</v>
          </cell>
          <cell r="AT65">
            <v>6.5</v>
          </cell>
          <cell r="AU65">
            <v>749999.625</v>
          </cell>
          <cell r="AV65">
            <v>0</v>
          </cell>
          <cell r="AW65">
            <v>0</v>
          </cell>
          <cell r="AX65">
            <v>749999.625</v>
          </cell>
          <cell r="AY65">
            <v>4874997.5625</v>
          </cell>
          <cell r="AZ65">
            <v>0</v>
          </cell>
          <cell r="BA65">
            <v>0</v>
          </cell>
          <cell r="BB65">
            <v>4874997.5625</v>
          </cell>
          <cell r="BC65">
            <v>6.5</v>
          </cell>
          <cell r="BD65">
            <v>6.3125</v>
          </cell>
          <cell r="BE65">
            <v>1124999.4375</v>
          </cell>
        </row>
        <row r="66">
          <cell r="A66" t="str">
            <v>Show</v>
          </cell>
          <cell r="B66" t="str">
            <v>US Public</v>
          </cell>
          <cell r="C66" t="str">
            <v>Investment Management</v>
          </cell>
          <cell r="D66" t="str">
            <v>Hopley</v>
          </cell>
          <cell r="E66" t="str">
            <v>713-853-3964</v>
          </cell>
          <cell r="F66" t="str">
            <v>Kafus Converts Common</v>
          </cell>
          <cell r="G66" t="str">
            <v>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857143</v>
          </cell>
          <cell r="L66">
            <v>857143</v>
          </cell>
          <cell r="M66">
            <v>0</v>
          </cell>
          <cell r="N66">
            <v>0</v>
          </cell>
          <cell r="O66">
            <v>1</v>
          </cell>
          <cell r="P66">
            <v>6.5</v>
          </cell>
          <cell r="Q66">
            <v>6.3125</v>
          </cell>
          <cell r="R66">
            <v>0.1875</v>
          </cell>
          <cell r="V66">
            <v>5571429.5</v>
          </cell>
          <cell r="W66" t="str">
            <v>001:Enron-NA</v>
          </cell>
          <cell r="X66">
            <v>2395714.6850000001</v>
          </cell>
          <cell r="Y66">
            <v>0</v>
          </cell>
          <cell r="Z66">
            <v>2395714.6850000001</v>
          </cell>
          <cell r="AA66">
            <v>2395714.6850000001</v>
          </cell>
          <cell r="AB66">
            <v>0</v>
          </cell>
          <cell r="AC66">
            <v>2395714.6850000001</v>
          </cell>
          <cell r="AD66">
            <v>5410715.1875</v>
          </cell>
          <cell r="AE66">
            <v>160714.3125</v>
          </cell>
          <cell r="AF66">
            <v>0</v>
          </cell>
          <cell r="AG66">
            <v>0</v>
          </cell>
          <cell r="AH66">
            <v>160714.3125</v>
          </cell>
          <cell r="AI66">
            <v>-2089286.0625</v>
          </cell>
          <cell r="AJ66">
            <v>0</v>
          </cell>
          <cell r="AK66">
            <v>0</v>
          </cell>
          <cell r="AL66">
            <v>-2089286.0625</v>
          </cell>
          <cell r="AM66">
            <v>-321428.625</v>
          </cell>
          <cell r="AN66">
            <v>7660715.5625</v>
          </cell>
          <cell r="AP66">
            <v>0</v>
          </cell>
          <cell r="AQ66">
            <v>7660715.5625</v>
          </cell>
          <cell r="AR66">
            <v>1</v>
          </cell>
          <cell r="AS66">
            <v>5571429.5</v>
          </cell>
          <cell r="AT66">
            <v>6.5</v>
          </cell>
          <cell r="AU66">
            <v>-321428.625</v>
          </cell>
          <cell r="AV66">
            <v>0</v>
          </cell>
          <cell r="AW66">
            <v>0</v>
          </cell>
          <cell r="AX66">
            <v>-321428.625</v>
          </cell>
          <cell r="AY66">
            <v>-2089286.0625</v>
          </cell>
          <cell r="AZ66">
            <v>0</v>
          </cell>
          <cell r="BA66">
            <v>0</v>
          </cell>
          <cell r="BB66">
            <v>-2089286.0625</v>
          </cell>
          <cell r="BC66">
            <v>6.5</v>
          </cell>
          <cell r="BD66">
            <v>6.3125</v>
          </cell>
          <cell r="BE66">
            <v>-482142.9375</v>
          </cell>
        </row>
        <row r="67">
          <cell r="A67" t="str">
            <v>Show</v>
          </cell>
          <cell r="B67" t="str">
            <v>US Public</v>
          </cell>
          <cell r="C67" t="str">
            <v>Investment Management</v>
          </cell>
          <cell r="D67" t="str">
            <v>Hopley</v>
          </cell>
          <cell r="E67" t="str">
            <v>713-853-3964</v>
          </cell>
          <cell r="F67" t="str">
            <v>Kafus Clawback (Digital Option)</v>
          </cell>
          <cell r="G67" t="str">
            <v>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0</v>
          </cell>
          <cell r="O67">
            <v>1</v>
          </cell>
          <cell r="P67">
            <v>376167</v>
          </cell>
          <cell r="Q67">
            <v>459471</v>
          </cell>
          <cell r="R67">
            <v>-83304</v>
          </cell>
          <cell r="V67">
            <v>-3905178.4972621105</v>
          </cell>
          <cell r="W67" t="str">
            <v>001:Enron-NA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-3502363.2616005186</v>
          </cell>
          <cell r="AE67">
            <v>0</v>
          </cell>
          <cell r="AF67">
            <v>0</v>
          </cell>
          <cell r="AG67">
            <v>-402815.23566159187</v>
          </cell>
          <cell r="AH67">
            <v>-402815.23566159187</v>
          </cell>
          <cell r="AI67">
            <v>0</v>
          </cell>
          <cell r="AJ67">
            <v>0</v>
          </cell>
          <cell r="AK67">
            <v>3807836.1156955562</v>
          </cell>
          <cell r="AL67">
            <v>3807836.1156955562</v>
          </cell>
          <cell r="AM67">
            <v>-98417.237668097485</v>
          </cell>
          <cell r="AN67">
            <v>-7713014.6129576666</v>
          </cell>
          <cell r="AP67">
            <v>0</v>
          </cell>
          <cell r="AQ67">
            <v>-7713014.6129576666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150227.64367253328</v>
          </cell>
          <cell r="AX67">
            <v>150227.64367253328</v>
          </cell>
          <cell r="AY67">
            <v>0</v>
          </cell>
          <cell r="AZ67">
            <v>0</v>
          </cell>
          <cell r="BA67">
            <v>7549646.3573127622</v>
          </cell>
          <cell r="BB67">
            <v>7549646.3573127622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Restructured Assets</v>
          </cell>
          <cell r="D68" t="str">
            <v>Hopley</v>
          </cell>
          <cell r="E68" t="str">
            <v>713-853-3964</v>
          </cell>
          <cell r="F68" t="str">
            <v>CGAS Commodity</v>
          </cell>
          <cell r="G68" t="str">
            <v xml:space="preserve"> </v>
          </cell>
          <cell r="H68" t="str">
            <v>Energy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0</v>
          </cell>
          <cell r="O68">
            <v>1</v>
          </cell>
          <cell r="P68">
            <v>43984</v>
          </cell>
          <cell r="Q68">
            <v>-37520</v>
          </cell>
          <cell r="R68">
            <v>81504</v>
          </cell>
          <cell r="V68">
            <v>43984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-37520</v>
          </cell>
          <cell r="AE68">
            <v>81504</v>
          </cell>
          <cell r="AF68">
            <v>-81504</v>
          </cell>
          <cell r="AG68">
            <v>0</v>
          </cell>
          <cell r="AH68">
            <v>0</v>
          </cell>
          <cell r="AI68">
            <v>655711</v>
          </cell>
          <cell r="AJ68">
            <v>-655711</v>
          </cell>
          <cell r="AK68">
            <v>0</v>
          </cell>
          <cell r="AL68">
            <v>0</v>
          </cell>
          <cell r="AM68">
            <v>0</v>
          </cell>
          <cell r="AN68">
            <v>43179</v>
          </cell>
          <cell r="AP68">
            <v>0</v>
          </cell>
          <cell r="AQ68">
            <v>43179</v>
          </cell>
          <cell r="AR68">
            <v>1</v>
          </cell>
          <cell r="AS68">
            <v>9.9999999999999995E-8</v>
          </cell>
          <cell r="AT68">
            <v>43984</v>
          </cell>
          <cell r="AU68">
            <v>43984</v>
          </cell>
          <cell r="AV68">
            <v>-43984</v>
          </cell>
          <cell r="AW68">
            <v>0</v>
          </cell>
          <cell r="AX68">
            <v>0</v>
          </cell>
          <cell r="AY68">
            <v>655711</v>
          </cell>
          <cell r="AZ68">
            <v>-655711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-37520</v>
          </cell>
        </row>
        <row r="69">
          <cell r="A69" t="str">
            <v>Show</v>
          </cell>
          <cell r="B69" t="str">
            <v>US Private</v>
          </cell>
          <cell r="C69" t="str">
            <v>Restructured Assets</v>
          </cell>
          <cell r="D69" t="str">
            <v>Hopley</v>
          </cell>
          <cell r="E69" t="str">
            <v>713-853-3964</v>
          </cell>
          <cell r="F69" t="str">
            <v>CGAS RA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3300000</v>
          </cell>
          <cell r="L69">
            <v>3300000</v>
          </cell>
          <cell r="M69">
            <v>0</v>
          </cell>
          <cell r="N69">
            <v>0</v>
          </cell>
          <cell r="O69">
            <v>1</v>
          </cell>
          <cell r="P69">
            <v>4.8837390909090912</v>
          </cell>
          <cell r="Q69">
            <v>4.8837390909090912</v>
          </cell>
          <cell r="R69">
            <v>0</v>
          </cell>
          <cell r="V69">
            <v>16116339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16116339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16116339</v>
          </cell>
          <cell r="AP69">
            <v>0</v>
          </cell>
          <cell r="AQ69">
            <v>16116339</v>
          </cell>
          <cell r="AR69">
            <v>1</v>
          </cell>
          <cell r="AS69">
            <v>16116339.000000002</v>
          </cell>
          <cell r="AT69">
            <v>4.8837390909090912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Upstream</v>
          </cell>
          <cell r="D70" t="str">
            <v>Byargeon</v>
          </cell>
          <cell r="E70" t="str">
            <v>713-853-0650</v>
          </cell>
          <cell r="F70" t="str">
            <v>H&amp;R Drilling</v>
          </cell>
          <cell r="G70" t="str">
            <v xml:space="preserve"> </v>
          </cell>
          <cell r="H70" t="str">
            <v>Toronto Oil &amp; Gas Service</v>
          </cell>
          <cell r="I70" t="str">
            <v xml:space="preserve">Private </v>
          </cell>
          <cell r="J70" t="str">
            <v>Common Equity</v>
          </cell>
          <cell r="K70">
            <v>1250000</v>
          </cell>
          <cell r="L70">
            <v>1250000</v>
          </cell>
          <cell r="M70">
            <v>0</v>
          </cell>
          <cell r="N70">
            <v>1</v>
          </cell>
          <cell r="O70">
            <v>1</v>
          </cell>
          <cell r="P70">
            <v>0</v>
          </cell>
          <cell r="Q70">
            <v>0</v>
          </cell>
          <cell r="R70">
            <v>0</v>
          </cell>
          <cell r="V70">
            <v>0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-84.185789338313043</v>
          </cell>
          <cell r="AJ70">
            <v>84.185789338080212</v>
          </cell>
          <cell r="AK70">
            <v>0</v>
          </cell>
          <cell r="AL70">
            <v>-2.3283064365386963E-10</v>
          </cell>
          <cell r="AM70">
            <v>2.1027464214284919E-9</v>
          </cell>
          <cell r="AN70">
            <v>4186638</v>
          </cell>
          <cell r="AP70">
            <v>0</v>
          </cell>
          <cell r="AQ70">
            <v>4186638</v>
          </cell>
          <cell r="AR70">
            <v>1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-84.185789338313043</v>
          </cell>
          <cell r="AZ70">
            <v>84.185789338080212</v>
          </cell>
          <cell r="BA70">
            <v>0</v>
          </cell>
          <cell r="BB70">
            <v>-2.3283064365386963E-10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Restructured Assets</v>
          </cell>
          <cell r="D71" t="str">
            <v>Hopley</v>
          </cell>
          <cell r="E71" t="str">
            <v>713-853-3964</v>
          </cell>
          <cell r="F71" t="str">
            <v>Hogan RA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1635</v>
          </cell>
          <cell r="L71">
            <v>1635</v>
          </cell>
          <cell r="M71">
            <v>0</v>
          </cell>
          <cell r="N71">
            <v>0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Restructured Assets</v>
          </cell>
          <cell r="D72" t="str">
            <v>Hopley</v>
          </cell>
          <cell r="E72" t="str">
            <v>713-853-3964</v>
          </cell>
          <cell r="F72" t="str">
            <v>Lyco Common RA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99999.599999999991</v>
          </cell>
          <cell r="L72">
            <v>99999.6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Upstream</v>
          </cell>
          <cell r="D73" t="str">
            <v>Dunn</v>
          </cell>
          <cell r="E73" t="str">
            <v>713-853-7752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430524</v>
          </cell>
          <cell r="Q73">
            <v>-496551</v>
          </cell>
          <cell r="R73">
            <v>927075</v>
          </cell>
          <cell r="V73">
            <v>430524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-496551</v>
          </cell>
          <cell r="AE73">
            <v>927075</v>
          </cell>
          <cell r="AF73">
            <v>-927075</v>
          </cell>
          <cell r="AG73">
            <v>0</v>
          </cell>
          <cell r="AH73">
            <v>0</v>
          </cell>
          <cell r="AI73">
            <v>7568733</v>
          </cell>
          <cell r="AJ73">
            <v>-7568733</v>
          </cell>
          <cell r="AK73">
            <v>0</v>
          </cell>
          <cell r="AL73">
            <v>0</v>
          </cell>
          <cell r="AM73">
            <v>0</v>
          </cell>
          <cell r="AN73">
            <v>615412</v>
          </cell>
          <cell r="AP73">
            <v>0</v>
          </cell>
          <cell r="AQ73">
            <v>615412</v>
          </cell>
          <cell r="AR73">
            <v>1</v>
          </cell>
          <cell r="AS73">
            <v>9.9999999999999995E-8</v>
          </cell>
          <cell r="AT73">
            <v>430524</v>
          </cell>
          <cell r="AU73">
            <v>430524</v>
          </cell>
          <cell r="AV73">
            <v>-430524</v>
          </cell>
          <cell r="AW73">
            <v>0</v>
          </cell>
          <cell r="AX73">
            <v>0</v>
          </cell>
          <cell r="AY73">
            <v>7568733</v>
          </cell>
          <cell r="AZ73">
            <v>-7568733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-496551</v>
          </cell>
        </row>
        <row r="74">
          <cell r="A74" t="str">
            <v>Show</v>
          </cell>
          <cell r="B74" t="str">
            <v>US Private</v>
          </cell>
          <cell r="C74" t="str">
            <v>Upstream</v>
          </cell>
          <cell r="D74" t="str">
            <v>Dunn</v>
          </cell>
          <cell r="E74" t="str">
            <v>713-853-7752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268.9484210526316</v>
          </cell>
          <cell r="Q74">
            <v>268.9484210526316</v>
          </cell>
          <cell r="R74">
            <v>0</v>
          </cell>
          <cell r="V74">
            <v>153300600</v>
          </cell>
          <cell r="W74" t="str">
            <v>001:Enron-NA</v>
          </cell>
          <cell r="X74">
            <v>45990180</v>
          </cell>
          <cell r="Y74">
            <v>0</v>
          </cell>
          <cell r="Z74">
            <v>45990180</v>
          </cell>
          <cell r="AA74">
            <v>0</v>
          </cell>
          <cell r="AB74">
            <v>0</v>
          </cell>
          <cell r="AC74">
            <v>0</v>
          </cell>
          <cell r="AD74">
            <v>153300600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153300600</v>
          </cell>
          <cell r="AP74">
            <v>0</v>
          </cell>
          <cell r="AQ74">
            <v>153300600</v>
          </cell>
          <cell r="AR74">
            <v>1</v>
          </cell>
          <cell r="AS74">
            <v>153300600</v>
          </cell>
          <cell r="AT74">
            <v>268.9484210526316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EBS Public</v>
          </cell>
          <cell r="C75" t="str">
            <v>EBS</v>
          </cell>
          <cell r="D75" t="str">
            <v>Garland</v>
          </cell>
          <cell r="E75" t="str">
            <v>713-853-7301</v>
          </cell>
          <cell r="F75" t="str">
            <v>Sycamore Common EBS</v>
          </cell>
          <cell r="G75" t="str">
            <v>SCMR</v>
          </cell>
          <cell r="H75" t="str">
            <v>Telecom</v>
          </cell>
          <cell r="I75" t="str">
            <v>Public</v>
          </cell>
          <cell r="J75" t="str">
            <v>Common Equity</v>
          </cell>
          <cell r="K75">
            <v>47250</v>
          </cell>
          <cell r="L75">
            <v>47250</v>
          </cell>
          <cell r="M75">
            <v>0</v>
          </cell>
          <cell r="N75">
            <v>0.03</v>
          </cell>
          <cell r="O75">
            <v>1</v>
          </cell>
          <cell r="P75">
            <v>150.265625</v>
          </cell>
          <cell r="Q75">
            <v>170</v>
          </cell>
          <cell r="R75">
            <v>-19.734375</v>
          </cell>
          <cell r="V75">
            <v>7100050.78125</v>
          </cell>
          <cell r="W75" t="str">
            <v>011:Enron Broadband Svcs.</v>
          </cell>
          <cell r="X75">
            <v>2982021.328125</v>
          </cell>
          <cell r="Y75">
            <v>0</v>
          </cell>
          <cell r="Z75">
            <v>2982021.328125</v>
          </cell>
          <cell r="AA75">
            <v>2769019.8046875</v>
          </cell>
          <cell r="AB75">
            <v>0</v>
          </cell>
          <cell r="AC75">
            <v>2769019.8046875</v>
          </cell>
          <cell r="AD75">
            <v>8032500</v>
          </cell>
          <cell r="AE75">
            <v>-932449.21875</v>
          </cell>
          <cell r="AF75">
            <v>0</v>
          </cell>
          <cell r="AG75">
            <v>-308.6015625</v>
          </cell>
          <cell r="AH75">
            <v>-932757.8203125</v>
          </cell>
          <cell r="AI75">
            <v>2482363.4812500002</v>
          </cell>
          <cell r="AJ75">
            <v>0</v>
          </cell>
          <cell r="AK75">
            <v>-13948.52258500001</v>
          </cell>
          <cell r="AL75">
            <v>2468414.9586649993</v>
          </cell>
          <cell r="AM75">
            <v>10108343.200000001</v>
          </cell>
          <cell r="AN75">
            <v>11245312.5</v>
          </cell>
          <cell r="AP75">
            <v>0</v>
          </cell>
          <cell r="AQ75">
            <v>11245312.5</v>
          </cell>
          <cell r="AR75">
            <v>1</v>
          </cell>
          <cell r="AS75">
            <v>7100050.78125</v>
          </cell>
          <cell r="AT75">
            <v>150.265625</v>
          </cell>
          <cell r="AU75">
            <v>107050.78125</v>
          </cell>
          <cell r="AV75">
            <v>0</v>
          </cell>
          <cell r="AW75">
            <v>-1337.2734375</v>
          </cell>
          <cell r="AX75">
            <v>105713.5078125</v>
          </cell>
          <cell r="AY75">
            <v>2482363.4812500002</v>
          </cell>
          <cell r="AZ75">
            <v>0</v>
          </cell>
          <cell r="BA75">
            <v>-13948.52258500001</v>
          </cell>
          <cell r="BB75">
            <v>2468414.9586649993</v>
          </cell>
          <cell r="BC75">
            <v>150.265625</v>
          </cell>
          <cell r="BD75">
            <v>170</v>
          </cell>
          <cell r="BE75">
            <v>1039500</v>
          </cell>
        </row>
        <row r="76">
          <cell r="A76" t="str">
            <v>Show</v>
          </cell>
          <cell r="B76" t="str">
            <v>US Public</v>
          </cell>
          <cell r="C76" t="str">
            <v>Upstream</v>
          </cell>
          <cell r="D76" t="str">
            <v>Eubank</v>
          </cell>
          <cell r="E76" t="str">
            <v>713-853-6579</v>
          </cell>
          <cell r="F76" t="str">
            <v>Quicksilver Common</v>
          </cell>
          <cell r="G76" t="str">
            <v>KWK</v>
          </cell>
          <cell r="H76" t="str">
            <v>Energy</v>
          </cell>
          <cell r="I76" t="str">
            <v>Public</v>
          </cell>
          <cell r="J76" t="str">
            <v>Common Equity</v>
          </cell>
          <cell r="K76">
            <v>804243</v>
          </cell>
          <cell r="L76">
            <v>804243</v>
          </cell>
          <cell r="M76">
            <v>0</v>
          </cell>
          <cell r="N76">
            <v>0.03</v>
          </cell>
          <cell r="O76">
            <v>1</v>
          </cell>
          <cell r="P76">
            <v>5</v>
          </cell>
          <cell r="Q76">
            <v>4.6875</v>
          </cell>
          <cell r="R76">
            <v>0.3125</v>
          </cell>
          <cell r="V76">
            <v>4021215</v>
          </cell>
          <cell r="W76" t="str">
            <v>001:Enron-NA</v>
          </cell>
          <cell r="X76">
            <v>1688910.3</v>
          </cell>
          <cell r="Y76">
            <v>0</v>
          </cell>
          <cell r="Z76">
            <v>1688910.3</v>
          </cell>
          <cell r="AA76">
            <v>1568273.85</v>
          </cell>
          <cell r="AB76">
            <v>0</v>
          </cell>
          <cell r="AC76">
            <v>1568273.85</v>
          </cell>
          <cell r="AD76">
            <v>3769889.0625</v>
          </cell>
          <cell r="AE76">
            <v>251325.9375</v>
          </cell>
          <cell r="AF76">
            <v>0</v>
          </cell>
          <cell r="AG76">
            <v>0</v>
          </cell>
          <cell r="AH76">
            <v>251325.9375</v>
          </cell>
          <cell r="AI76">
            <v>502651.875</v>
          </cell>
          <cell r="AJ76">
            <v>0</v>
          </cell>
          <cell r="AK76">
            <v>0</v>
          </cell>
          <cell r="AL76">
            <v>502651.875</v>
          </cell>
          <cell r="AM76">
            <v>-1809546.7526801042</v>
          </cell>
          <cell r="AN76">
            <v>3518563.125</v>
          </cell>
          <cell r="AP76">
            <v>0</v>
          </cell>
          <cell r="AQ76">
            <v>3518563.125</v>
          </cell>
          <cell r="AR76">
            <v>1</v>
          </cell>
          <cell r="AS76">
            <v>4021215</v>
          </cell>
          <cell r="AT76">
            <v>5</v>
          </cell>
          <cell r="AU76">
            <v>904773.375</v>
          </cell>
          <cell r="AV76">
            <v>0</v>
          </cell>
          <cell r="AW76">
            <v>0</v>
          </cell>
          <cell r="AX76">
            <v>904773.375</v>
          </cell>
          <cell r="AY76">
            <v>502651.875</v>
          </cell>
          <cell r="AZ76">
            <v>0</v>
          </cell>
          <cell r="BA76">
            <v>0</v>
          </cell>
          <cell r="BB76">
            <v>502651.875</v>
          </cell>
          <cell r="BC76">
            <v>5</v>
          </cell>
          <cell r="BD76">
            <v>4.6875</v>
          </cell>
          <cell r="BE76">
            <v>653447.4375</v>
          </cell>
        </row>
        <row r="77">
          <cell r="A77" t="str">
            <v>Show</v>
          </cell>
          <cell r="B77" t="str">
            <v>US Private</v>
          </cell>
          <cell r="C77" t="str">
            <v>Paper</v>
          </cell>
          <cell r="D77" t="str">
            <v>Ondarza</v>
          </cell>
          <cell r="E77" t="str">
            <v>713-853-6058</v>
          </cell>
          <cell r="F77" t="str">
            <v>Papier Masson Paper</v>
          </cell>
          <cell r="G77" t="str">
            <v xml:space="preserve"> </v>
          </cell>
          <cell r="H77" t="str">
            <v>Paper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0.17</v>
          </cell>
          <cell r="O77">
            <v>1</v>
          </cell>
          <cell r="P77">
            <v>13701024.851157041</v>
          </cell>
          <cell r="Q77">
            <v>13667876.122983066</v>
          </cell>
          <cell r="R77">
            <v>33148.728173974901</v>
          </cell>
          <cell r="V77">
            <v>13701024.851157041</v>
          </cell>
          <cell r="W77" t="str">
            <v>001:Enron-NA</v>
          </cell>
          <cell r="X77">
            <v>2329174.2246966972</v>
          </cell>
          <cell r="Y77">
            <v>-1464205.9813031165</v>
          </cell>
          <cell r="Z77">
            <v>864968.24339358066</v>
          </cell>
          <cell r="AA77">
            <v>0</v>
          </cell>
          <cell r="AB77">
            <v>0</v>
          </cell>
          <cell r="AC77">
            <v>0</v>
          </cell>
          <cell r="AD77">
            <v>13667876.122983066</v>
          </cell>
          <cell r="AE77">
            <v>33148.728173974901</v>
          </cell>
          <cell r="AF77">
            <v>-33148.728173974137</v>
          </cell>
          <cell r="AG77">
            <v>0</v>
          </cell>
          <cell r="AH77">
            <v>7.6397554948925972E-10</v>
          </cell>
          <cell r="AI77">
            <v>-109265.14884295873</v>
          </cell>
          <cell r="AJ77">
            <v>109265.14884296356</v>
          </cell>
          <cell r="AK77">
            <v>0</v>
          </cell>
          <cell r="AL77">
            <v>4.8032688937382773E-9</v>
          </cell>
          <cell r="AM77">
            <v>-25523.999999996318</v>
          </cell>
          <cell r="AN77">
            <v>14263023</v>
          </cell>
          <cell r="AP77">
            <v>0</v>
          </cell>
          <cell r="AQ77">
            <v>14263023</v>
          </cell>
          <cell r="AR77">
            <v>1</v>
          </cell>
          <cell r="AS77">
            <v>13701024.851157041</v>
          </cell>
          <cell r="AT77">
            <v>13701024.851157041</v>
          </cell>
          <cell r="AU77">
            <v>-50271.74522289075</v>
          </cell>
          <cell r="AV77">
            <v>50271.745222892692</v>
          </cell>
          <cell r="AW77">
            <v>0</v>
          </cell>
          <cell r="AX77">
            <v>1.9472281564958394E-9</v>
          </cell>
          <cell r="AY77">
            <v>-109265.14884295873</v>
          </cell>
          <cell r="AZ77">
            <v>109265.14884296356</v>
          </cell>
          <cell r="BA77">
            <v>0</v>
          </cell>
          <cell r="BB77">
            <v>4.8032688937382773E-9</v>
          </cell>
          <cell r="BC77" t="str">
            <v xml:space="preserve"> </v>
          </cell>
          <cell r="BD77" t="str">
            <v xml:space="preserve"> </v>
          </cell>
          <cell r="BE77">
            <v>-83420.473396865651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Horn</v>
          </cell>
          <cell r="E78" t="str">
            <v>713-853-4250</v>
          </cell>
          <cell r="F78" t="str">
            <v>Active Power</v>
          </cell>
          <cell r="G78" t="str">
            <v xml:space="preserve"> </v>
          </cell>
          <cell r="H78" t="str">
            <v>Venture Capital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5000000</v>
          </cell>
          <cell r="Q78">
            <v>5000000</v>
          </cell>
          <cell r="R78">
            <v>0</v>
          </cell>
          <cell r="V78">
            <v>5000000</v>
          </cell>
          <cell r="W78" t="str">
            <v>001:Enron-NA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5000000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5000000</v>
          </cell>
          <cell r="AP78">
            <v>0</v>
          </cell>
          <cell r="AQ78">
            <v>5000000</v>
          </cell>
          <cell r="AR78">
            <v>1</v>
          </cell>
          <cell r="AS78">
            <v>5000000</v>
          </cell>
          <cell r="AT78">
            <v>5000000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Venture Capital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2000002.5</v>
          </cell>
          <cell r="Q79">
            <v>2000002.5</v>
          </cell>
          <cell r="R79">
            <v>0</v>
          </cell>
          <cell r="V79">
            <v>2000002.5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2000002.5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R79">
            <v>1</v>
          </cell>
          <cell r="AS79">
            <v>2000002.5</v>
          </cell>
          <cell r="AT79">
            <v>2000002.5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Horn</v>
          </cell>
          <cell r="E80" t="str">
            <v>713-853-4250</v>
          </cell>
          <cell r="F80" t="str">
            <v>Encorp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V80">
            <v>3000000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Horn</v>
          </cell>
          <cell r="E81" t="str">
            <v>713-853-4250</v>
          </cell>
          <cell r="F81" t="str">
            <v>Impresse</v>
          </cell>
          <cell r="G81" t="str">
            <v xml:space="preserve"> </v>
          </cell>
          <cell r="H81" t="str">
            <v>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1999993.8</v>
          </cell>
          <cell r="Q81">
            <v>1999993.8</v>
          </cell>
          <cell r="R81">
            <v>0</v>
          </cell>
          <cell r="V81">
            <v>1999993.8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1999993.8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1999993.8</v>
          </cell>
          <cell r="AT81">
            <v>1999993.8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Investment Management</v>
          </cell>
          <cell r="D82" t="str">
            <v>Hopley</v>
          </cell>
          <cell r="E82" t="str">
            <v>713-853-3964</v>
          </cell>
          <cell r="F82" t="str">
            <v>Terradyne</v>
          </cell>
          <cell r="G82" t="str">
            <v xml:space="preserve"> </v>
          </cell>
          <cell r="H82" t="str">
            <v>Venture Capital</v>
          </cell>
          <cell r="I82" t="str">
            <v xml:space="preserve">Private </v>
          </cell>
          <cell r="J82" t="str">
            <v>Common Equity</v>
          </cell>
          <cell r="K82">
            <v>795.75699999999995</v>
          </cell>
          <cell r="L82">
            <v>795.75699999999995</v>
          </cell>
          <cell r="M82">
            <v>0</v>
          </cell>
          <cell r="N82">
            <v>0</v>
          </cell>
          <cell r="O82">
            <v>1</v>
          </cell>
          <cell r="P82">
            <v>1000.3053696040374</v>
          </cell>
          <cell r="Q82">
            <v>1000.3053696040374</v>
          </cell>
          <cell r="R82">
            <v>0</v>
          </cell>
          <cell r="V82">
            <v>796000</v>
          </cell>
          <cell r="W82" t="str">
            <v>001:Enron-NA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796000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796000</v>
          </cell>
          <cell r="AP82">
            <v>0</v>
          </cell>
          <cell r="AQ82">
            <v>796000</v>
          </cell>
          <cell r="AR82">
            <v>1</v>
          </cell>
          <cell r="AS82">
            <v>796000</v>
          </cell>
          <cell r="AT82">
            <v>1000.3053696040374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Generation East</v>
          </cell>
          <cell r="D83" t="str">
            <v>Duran</v>
          </cell>
          <cell r="E83" t="str">
            <v>713-853-7364</v>
          </cell>
          <cell r="F83" t="str">
            <v>East Coast Power Common</v>
          </cell>
          <cell r="G83" t="str">
            <v xml:space="preserve"> </v>
          </cell>
          <cell r="H83" t="str">
            <v>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87708500</v>
          </cell>
          <cell r="Q83">
            <v>87708500</v>
          </cell>
          <cell r="R83">
            <v>0</v>
          </cell>
          <cell r="V83">
            <v>87708500</v>
          </cell>
          <cell r="W83" t="str">
            <v>001:Enron-NA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87708500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1000030</v>
          </cell>
          <cell r="AN83">
            <v>87708500</v>
          </cell>
          <cell r="AP83">
            <v>0</v>
          </cell>
          <cell r="AQ83">
            <v>87708500</v>
          </cell>
          <cell r="AR83">
            <v>1</v>
          </cell>
          <cell r="AS83">
            <v>87708500</v>
          </cell>
          <cell r="AT83">
            <v>87708500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Generation East</v>
          </cell>
          <cell r="D84" t="str">
            <v>Duran</v>
          </cell>
          <cell r="E84" t="str">
            <v>713-853-7364</v>
          </cell>
          <cell r="F84" t="str">
            <v xml:space="preserve">East Coast Power Pref </v>
          </cell>
          <cell r="G84" t="str">
            <v xml:space="preserve"> </v>
          </cell>
          <cell r="H84" t="str">
            <v>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V84">
            <v>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Restructured Assets</v>
          </cell>
          <cell r="D85" t="str">
            <v>Hopley</v>
          </cell>
          <cell r="E85" t="str">
            <v>713-853-3964</v>
          </cell>
          <cell r="F85" t="str">
            <v>WB Oil &amp; Gas RA</v>
          </cell>
          <cell r="G85" t="str">
            <v xml:space="preserve"> </v>
          </cell>
          <cell r="H85" t="str">
            <v>Venture Capital</v>
          </cell>
          <cell r="I85" t="str">
            <v xml:space="preserve">Private </v>
          </cell>
          <cell r="J85" t="str">
            <v>Common Equity</v>
          </cell>
          <cell r="K85">
            <v>1000</v>
          </cell>
          <cell r="L85">
            <v>1000</v>
          </cell>
          <cell r="M85">
            <v>0</v>
          </cell>
          <cell r="N85">
            <v>0</v>
          </cell>
          <cell r="O85">
            <v>1</v>
          </cell>
          <cell r="P85">
            <v>1360</v>
          </cell>
          <cell r="Q85">
            <v>1360</v>
          </cell>
          <cell r="R85">
            <v>0</v>
          </cell>
          <cell r="V85">
            <v>1360000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1360000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1360000</v>
          </cell>
          <cell r="AP85">
            <v>0</v>
          </cell>
          <cell r="AQ85">
            <v>1360000</v>
          </cell>
          <cell r="AR85">
            <v>1</v>
          </cell>
          <cell r="AS85">
            <v>1360000</v>
          </cell>
          <cell r="AT85">
            <v>1360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Investment Management</v>
          </cell>
          <cell r="D86" t="str">
            <v>Hopley</v>
          </cell>
          <cell r="E86" t="str">
            <v>713-853-3964</v>
          </cell>
          <cell r="F86" t="str">
            <v xml:space="preserve">Neutralysis </v>
          </cell>
          <cell r="G86" t="str">
            <v xml:space="preserve"> </v>
          </cell>
          <cell r="H86" t="str">
            <v>Venture Capital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V86">
            <v>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Investment Management</v>
          </cell>
          <cell r="D87" t="str">
            <v>Hopley</v>
          </cell>
          <cell r="E87" t="str">
            <v>713-853-3964</v>
          </cell>
          <cell r="F87" t="str">
            <v>Masada Oxynol</v>
          </cell>
          <cell r="G87" t="str">
            <v xml:space="preserve"> </v>
          </cell>
          <cell r="H87" t="str">
            <v>Venture Capital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4788</v>
          </cell>
          <cell r="Q87">
            <v>4788</v>
          </cell>
          <cell r="R87">
            <v>0</v>
          </cell>
          <cell r="V87">
            <v>4788000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4788000</v>
          </cell>
          <cell r="AP87">
            <v>0</v>
          </cell>
          <cell r="AQ87">
            <v>4788000</v>
          </cell>
          <cell r="AR87">
            <v>1</v>
          </cell>
          <cell r="AS87">
            <v>4788000</v>
          </cell>
          <cell r="AT87">
            <v>4788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Investment Management</v>
          </cell>
          <cell r="D88" t="str">
            <v>Hopley</v>
          </cell>
          <cell r="E88" t="str">
            <v>713-853-3964</v>
          </cell>
          <cell r="F88" t="str">
            <v>Heartland Steel Common</v>
          </cell>
          <cell r="G88" t="str">
            <v xml:space="preserve"> </v>
          </cell>
          <cell r="H88" t="str">
            <v>Steel</v>
          </cell>
          <cell r="I88" t="str">
            <v xml:space="preserve">Private </v>
          </cell>
          <cell r="J88" t="str">
            <v>Common Equity</v>
          </cell>
          <cell r="K88">
            <v>172031</v>
          </cell>
          <cell r="L88">
            <v>172031</v>
          </cell>
          <cell r="M88">
            <v>0</v>
          </cell>
          <cell r="N88">
            <v>0.5</v>
          </cell>
          <cell r="O88">
            <v>1</v>
          </cell>
          <cell r="P88">
            <v>280.33900866704255</v>
          </cell>
          <cell r="Q88">
            <v>280.33900866704255</v>
          </cell>
          <cell r="R88">
            <v>0</v>
          </cell>
          <cell r="V88">
            <v>48227000</v>
          </cell>
          <cell r="W88" t="str">
            <v>001:Enron-NA</v>
          </cell>
          <cell r="X88">
            <v>24113500</v>
          </cell>
          <cell r="Y88">
            <v>0</v>
          </cell>
          <cell r="Z88">
            <v>24113500</v>
          </cell>
          <cell r="AA88">
            <v>0</v>
          </cell>
          <cell r="AB88">
            <v>0</v>
          </cell>
          <cell r="AC88">
            <v>0</v>
          </cell>
          <cell r="AD88">
            <v>48227000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2337</v>
          </cell>
          <cell r="AL88">
            <v>2337</v>
          </cell>
          <cell r="AM88">
            <v>0</v>
          </cell>
          <cell r="AN88">
            <v>48227000</v>
          </cell>
          <cell r="AP88">
            <v>0</v>
          </cell>
          <cell r="AQ88">
            <v>48227000</v>
          </cell>
          <cell r="AR88">
            <v>1</v>
          </cell>
          <cell r="AS88">
            <v>48227000</v>
          </cell>
          <cell r="AT88">
            <v>280.33900866704255</v>
          </cell>
          <cell r="AU88">
            <v>0</v>
          </cell>
          <cell r="AV88">
            <v>0</v>
          </cell>
          <cell r="AW88">
            <v>2337</v>
          </cell>
          <cell r="AX88">
            <v>2337</v>
          </cell>
          <cell r="AY88">
            <v>0</v>
          </cell>
          <cell r="AZ88">
            <v>0</v>
          </cell>
          <cell r="BA88">
            <v>2337</v>
          </cell>
          <cell r="BB88">
            <v>2337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Investment Management</v>
          </cell>
          <cell r="D89" t="str">
            <v>Hopley</v>
          </cell>
          <cell r="E89" t="str">
            <v>713-853-3964</v>
          </cell>
          <cell r="F89" t="str">
            <v>Heartland Steel Common Condor</v>
          </cell>
          <cell r="G89" t="str">
            <v xml:space="preserve"> </v>
          </cell>
          <cell r="H89" t="str">
            <v>Steel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-14514241.6</v>
          </cell>
          <cell r="Q89">
            <v>-14514241.6</v>
          </cell>
          <cell r="R89">
            <v>0</v>
          </cell>
          <cell r="V89">
            <v>-14514241.6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-14514241.6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-14514241.6</v>
          </cell>
          <cell r="AP89">
            <v>0</v>
          </cell>
          <cell r="AQ89">
            <v>-14514241.6</v>
          </cell>
          <cell r="AR89">
            <v>1</v>
          </cell>
          <cell r="AS89">
            <v>-14514241.6</v>
          </cell>
          <cell r="AT89">
            <v>-14514241.6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DoNotShow</v>
          </cell>
          <cell r="B90" t="str">
            <v>US Private</v>
          </cell>
          <cell r="C90" t="str">
            <v>Environmental Energy</v>
          </cell>
          <cell r="D90" t="str">
            <v>Valentine</v>
          </cell>
          <cell r="E90" t="str">
            <v>713-853-6903</v>
          </cell>
          <cell r="F90" t="str">
            <v>Qualitech Common</v>
          </cell>
          <cell r="G90" t="str">
            <v xml:space="preserve"> </v>
          </cell>
          <cell r="H90" t="str">
            <v>Steel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V90">
            <v>0</v>
          </cell>
          <cell r="W90" t="str">
            <v>001:Enron-NA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Restructured Assets</v>
          </cell>
          <cell r="D91" t="str">
            <v>Hopley</v>
          </cell>
          <cell r="E91" t="str">
            <v>713-853-3964</v>
          </cell>
          <cell r="F91" t="str">
            <v>Qualitech Common RA</v>
          </cell>
          <cell r="G91" t="str">
            <v xml:space="preserve"> </v>
          </cell>
          <cell r="H91" t="str">
            <v>Steel</v>
          </cell>
          <cell r="I91" t="str">
            <v xml:space="preserve">Private </v>
          </cell>
          <cell r="J91" t="str">
            <v>Common Equity</v>
          </cell>
          <cell r="K91">
            <v>16346</v>
          </cell>
          <cell r="L91">
            <v>16346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V91">
            <v>0</v>
          </cell>
          <cell r="W91" t="str">
            <v>001:Enron-NA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Horn</v>
          </cell>
          <cell r="E92" t="str">
            <v>713-853-4250</v>
          </cell>
          <cell r="F92" t="str">
            <v>Byers Locate Services</v>
          </cell>
          <cell r="G92" t="str">
            <v xml:space="preserve"> </v>
          </cell>
          <cell r="H92" t="str">
            <v>Utility Services</v>
          </cell>
          <cell r="I92" t="str">
            <v xml:space="preserve">Private </v>
          </cell>
          <cell r="J92" t="str">
            <v>Common Equity</v>
          </cell>
          <cell r="K92">
            <v>6937.5</v>
          </cell>
          <cell r="L92">
            <v>6937.5</v>
          </cell>
          <cell r="M92">
            <v>0</v>
          </cell>
          <cell r="N92">
            <v>0</v>
          </cell>
          <cell r="O92">
            <v>1</v>
          </cell>
          <cell r="P92">
            <v>2735.0319279279279</v>
          </cell>
          <cell r="Q92">
            <v>2735.0319279279279</v>
          </cell>
          <cell r="R92">
            <v>0</v>
          </cell>
          <cell r="V92">
            <v>18974284</v>
          </cell>
          <cell r="W92" t="str">
            <v>001:Enron-NA</v>
          </cell>
          <cell r="X92">
            <v>9487142</v>
          </cell>
          <cell r="Y92">
            <v>0</v>
          </cell>
          <cell r="Z92">
            <v>9487142</v>
          </cell>
          <cell r="AA92">
            <v>9487142</v>
          </cell>
          <cell r="AB92">
            <v>0</v>
          </cell>
          <cell r="AC92">
            <v>9487142</v>
          </cell>
          <cell r="AD92">
            <v>18974284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62500</v>
          </cell>
          <cell r="AL92">
            <v>62500</v>
          </cell>
          <cell r="AM92">
            <v>7.4114520233698436E-9</v>
          </cell>
          <cell r="AN92">
            <v>18974284</v>
          </cell>
          <cell r="AP92">
            <v>0</v>
          </cell>
          <cell r="AQ92">
            <v>18974284</v>
          </cell>
          <cell r="AR92">
            <v>1</v>
          </cell>
          <cell r="AS92">
            <v>18974284</v>
          </cell>
          <cell r="AT92">
            <v>2735.0319279279279</v>
          </cell>
          <cell r="AU92">
            <v>0</v>
          </cell>
          <cell r="AV92">
            <v>0</v>
          </cell>
          <cell r="AW92">
            <v>62500</v>
          </cell>
          <cell r="AX92">
            <v>62500</v>
          </cell>
          <cell r="AY92">
            <v>0</v>
          </cell>
          <cell r="AZ92">
            <v>0</v>
          </cell>
          <cell r="BA92">
            <v>62500</v>
          </cell>
          <cell r="BB92">
            <v>62500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Investment Management</v>
          </cell>
          <cell r="D93" t="str">
            <v>Hopley</v>
          </cell>
          <cell r="E93" t="str">
            <v>713-853-3964</v>
          </cell>
          <cell r="F93" t="str">
            <v>Catalytica</v>
          </cell>
          <cell r="G93" t="str">
            <v xml:space="preserve"> </v>
          </cell>
          <cell r="H93" t="str">
            <v>Venture Capital</v>
          </cell>
          <cell r="I93" t="str">
            <v xml:space="preserve">Private </v>
          </cell>
          <cell r="J93" t="str">
            <v>Preferred Equity</v>
          </cell>
          <cell r="K93">
            <v>30000</v>
          </cell>
          <cell r="L93">
            <v>30000</v>
          </cell>
          <cell r="M93">
            <v>0</v>
          </cell>
          <cell r="N93">
            <v>0</v>
          </cell>
          <cell r="O93">
            <v>1</v>
          </cell>
          <cell r="P93">
            <v>1534.2666666666667</v>
          </cell>
          <cell r="Q93">
            <v>1534.2666666666667</v>
          </cell>
          <cell r="R93">
            <v>0</v>
          </cell>
          <cell r="V93">
            <v>46028000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46028000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46028000</v>
          </cell>
          <cell r="AP93">
            <v>0</v>
          </cell>
          <cell r="AQ93">
            <v>46028000</v>
          </cell>
          <cell r="AR93">
            <v>1</v>
          </cell>
          <cell r="AS93">
            <v>46028000</v>
          </cell>
          <cell r="AT93">
            <v>1534.2666666666667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Hide</v>
          </cell>
          <cell r="B94" t="str">
            <v>EBS Private</v>
          </cell>
          <cell r="C94" t="str">
            <v>EBS</v>
          </cell>
          <cell r="D94" t="str">
            <v>Garland</v>
          </cell>
          <cell r="E94" t="str">
            <v>713-853-7301</v>
          </cell>
          <cell r="F94" t="str">
            <v>Avici EBS</v>
          </cell>
          <cell r="G94" t="str">
            <v xml:space="preserve"> </v>
          </cell>
          <cell r="H94" t="str">
            <v>Network Equipment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5000000</v>
          </cell>
          <cell r="Q94">
            <v>5000000</v>
          </cell>
          <cell r="R94">
            <v>0</v>
          </cell>
          <cell r="V94">
            <v>5000000</v>
          </cell>
          <cell r="W94" t="str">
            <v>011:Enron Broadband Svcs.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5000000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5000000</v>
          </cell>
          <cell r="AP94">
            <v>0</v>
          </cell>
          <cell r="AQ94">
            <v>5000000</v>
          </cell>
          <cell r="AR94">
            <v>1</v>
          </cell>
          <cell r="AS94">
            <v>5000000</v>
          </cell>
          <cell r="AT94">
            <v>5000000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EBS Private</v>
          </cell>
          <cell r="C95" t="str">
            <v>EBS</v>
          </cell>
          <cell r="D95" t="str">
            <v>Garland</v>
          </cell>
          <cell r="E95" t="str">
            <v>713-853-7301</v>
          </cell>
          <cell r="F95" t="str">
            <v>Digital Entertainment Networks EBS</v>
          </cell>
          <cell r="G95" t="str">
            <v xml:space="preserve"> </v>
          </cell>
          <cell r="H95" t="str">
            <v>Content Origination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5000000</v>
          </cell>
          <cell r="Q95">
            <v>5000000</v>
          </cell>
          <cell r="R95">
            <v>0</v>
          </cell>
          <cell r="V95">
            <v>5000000</v>
          </cell>
          <cell r="W95" t="str">
            <v>011:Enron Broadband Svcs.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5000000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5000000</v>
          </cell>
          <cell r="AP95">
            <v>0</v>
          </cell>
          <cell r="AQ95">
            <v>5000000</v>
          </cell>
          <cell r="AR95">
            <v>1</v>
          </cell>
          <cell r="AS95">
            <v>5000000</v>
          </cell>
          <cell r="AT95">
            <v>5000000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Ennovate Networks EBS</v>
          </cell>
          <cell r="G96" t="str">
            <v xml:space="preserve"> </v>
          </cell>
          <cell r="H96" t="str">
            <v>Content Origination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3000000</v>
          </cell>
          <cell r="Q96">
            <v>3000000</v>
          </cell>
          <cell r="R96">
            <v>0</v>
          </cell>
          <cell r="V96">
            <v>3000000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3000000</v>
          </cell>
          <cell r="AT96">
            <v>3000000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Equinix EBS</v>
          </cell>
          <cell r="G97" t="str">
            <v xml:space="preserve"> </v>
          </cell>
          <cell r="H97" t="str">
            <v>Co-location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5000000</v>
          </cell>
          <cell r="Q97">
            <v>5000000</v>
          </cell>
          <cell r="R97">
            <v>0</v>
          </cell>
          <cell r="V97">
            <v>5000000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5000000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5000000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Mshow EBS</v>
          </cell>
          <cell r="G98" t="str">
            <v xml:space="preserve"> </v>
          </cell>
          <cell r="H98" t="str">
            <v>Content Facilitator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3000000</v>
          </cell>
          <cell r="Q98">
            <v>3000000</v>
          </cell>
          <cell r="R98">
            <v>0</v>
          </cell>
          <cell r="V98">
            <v>3000000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3000000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3000000</v>
          </cell>
          <cell r="AT98">
            <v>3000000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Salus Media EBS</v>
          </cell>
          <cell r="G99" t="str">
            <v xml:space="preserve"> </v>
          </cell>
          <cell r="H99" t="str">
            <v>Network Equipment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V99">
            <v>3000000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Total Return Swap</v>
          </cell>
          <cell r="C100" t="str">
            <v>Gas Assets</v>
          </cell>
          <cell r="D100" t="str">
            <v>Redmond</v>
          </cell>
          <cell r="E100" t="str">
            <v>713-853-1839</v>
          </cell>
          <cell r="F100" t="str">
            <v>Bammel Looper TRS</v>
          </cell>
          <cell r="G100" t="str">
            <v xml:space="preserve"> </v>
          </cell>
          <cell r="H100" t="str">
            <v>Energy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0.6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V100">
            <v>0</v>
          </cell>
          <cell r="W100" t="str">
            <v>001:Enron-NA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Show</v>
          </cell>
          <cell r="B101" t="str">
            <v>Total Return Swap</v>
          </cell>
          <cell r="C101" t="str">
            <v>Gas Assets</v>
          </cell>
          <cell r="D101" t="str">
            <v>Redmond</v>
          </cell>
          <cell r="E101" t="str">
            <v>713-853-1839</v>
          </cell>
          <cell r="F101" t="str">
            <v>Mid Texas TRS</v>
          </cell>
          <cell r="G101" t="str">
            <v xml:space="preserve"> </v>
          </cell>
          <cell r="H101" t="str">
            <v>Energy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0.6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V101">
            <v>0</v>
          </cell>
          <cell r="W101" t="str">
            <v>001:Enron-NA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Total Return Swap</v>
          </cell>
          <cell r="C102" t="str">
            <v>Coal</v>
          </cell>
          <cell r="D102" t="str">
            <v>Beyer</v>
          </cell>
          <cell r="E102" t="str">
            <v>713-853-9825</v>
          </cell>
          <cell r="F102" t="str">
            <v>American Coal TRS</v>
          </cell>
          <cell r="G102" t="str">
            <v xml:space="preserve"> </v>
          </cell>
          <cell r="H102" t="str">
            <v>Energy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0.6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V102">
            <v>0</v>
          </cell>
          <cell r="W102" t="str">
            <v>001:Enron-NA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Total Return Swap</v>
          </cell>
          <cell r="C103" t="str">
            <v>Gas Assets</v>
          </cell>
          <cell r="D103" t="str">
            <v>Redmond</v>
          </cell>
          <cell r="E103" t="str">
            <v>713-853-1839</v>
          </cell>
          <cell r="F103" t="str">
            <v>Powder River TRS</v>
          </cell>
          <cell r="G103" t="str">
            <v xml:space="preserve"> </v>
          </cell>
          <cell r="H103" t="str">
            <v>Energy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0.6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V103">
            <v>0</v>
          </cell>
          <cell r="W103" t="str">
            <v>001:Enron-NA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Total Return Swap</v>
          </cell>
          <cell r="C104" t="str">
            <v>Gas Assets</v>
          </cell>
          <cell r="D104" t="str">
            <v>Redmond</v>
          </cell>
          <cell r="E104" t="str">
            <v>713-853-1839</v>
          </cell>
          <cell r="F104" t="str">
            <v>Wind River TRS</v>
          </cell>
          <cell r="G104" t="str">
            <v xml:space="preserve"> </v>
          </cell>
          <cell r="H104" t="str">
            <v>Energy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0.6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V104">
            <v>0</v>
          </cell>
          <cell r="W104" t="str">
            <v>001:Enron-NA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Total Return Swap</v>
          </cell>
          <cell r="C105" t="str">
            <v>Discovery</v>
          </cell>
          <cell r="D105" t="str">
            <v>Horn</v>
          </cell>
          <cell r="E105" t="str">
            <v>713-853-4250</v>
          </cell>
          <cell r="F105" t="str">
            <v>First World Discovery</v>
          </cell>
          <cell r="G105" t="str">
            <v xml:space="preserve"> </v>
          </cell>
          <cell r="H105" t="str">
            <v>Telecom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0.6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V105">
            <v>0</v>
          </cell>
          <cell r="W105" t="str">
            <v>001:Enron-NA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Principal Investing</v>
          </cell>
          <cell r="D106" t="str">
            <v>Horn</v>
          </cell>
          <cell r="E106" t="str">
            <v>713-853-4250</v>
          </cell>
          <cell r="F106" t="str">
            <v>First World</v>
          </cell>
          <cell r="G106" t="str">
            <v xml:space="preserve"> </v>
          </cell>
          <cell r="H106" t="str">
            <v>Telecom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0.6</v>
          </cell>
          <cell r="O106">
            <v>1</v>
          </cell>
          <cell r="P106">
            <v>-7671122</v>
          </cell>
          <cell r="Q106">
            <v>-7671122</v>
          </cell>
          <cell r="R106">
            <v>0</v>
          </cell>
          <cell r="V106">
            <v>-7671122</v>
          </cell>
          <cell r="W106" t="str">
            <v>001:Enron-NA</v>
          </cell>
          <cell r="X106">
            <v>-4602673.2</v>
          </cell>
          <cell r="Y106">
            <v>0</v>
          </cell>
          <cell r="Z106">
            <v>-4602673.2</v>
          </cell>
          <cell r="AA106">
            <v>0</v>
          </cell>
          <cell r="AB106">
            <v>0</v>
          </cell>
          <cell r="AC106">
            <v>0</v>
          </cell>
          <cell r="AD106">
            <v>-7671122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-232849</v>
          </cell>
          <cell r="AL106">
            <v>-232849</v>
          </cell>
          <cell r="AM106">
            <v>298066</v>
          </cell>
          <cell r="AN106">
            <v>86930900</v>
          </cell>
          <cell r="AP106">
            <v>0</v>
          </cell>
          <cell r="AQ106">
            <v>86930900</v>
          </cell>
          <cell r="AR106">
            <v>1</v>
          </cell>
          <cell r="AS106">
            <v>-7671122</v>
          </cell>
          <cell r="AT106">
            <v>-7671122</v>
          </cell>
          <cell r="AU106">
            <v>0</v>
          </cell>
          <cell r="AV106">
            <v>0</v>
          </cell>
          <cell r="AW106">
            <v>-232849</v>
          </cell>
          <cell r="AX106">
            <v>-232849</v>
          </cell>
          <cell r="AY106">
            <v>0</v>
          </cell>
          <cell r="AZ106">
            <v>0</v>
          </cell>
          <cell r="BA106">
            <v>-232849</v>
          </cell>
          <cell r="BB106">
            <v>-232849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West Originations</v>
          </cell>
          <cell r="D107" t="str">
            <v>Wolf</v>
          </cell>
          <cell r="E107" t="str">
            <v>Not Available</v>
          </cell>
          <cell r="F107" t="str">
            <v>Alpine Natural Gas Preferred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Preferred Equity</v>
          </cell>
          <cell r="K107">
            <v>10694884</v>
          </cell>
          <cell r="L107">
            <v>10694884</v>
          </cell>
          <cell r="M107">
            <v>0</v>
          </cell>
          <cell r="N107">
            <v>0</v>
          </cell>
          <cell r="O107">
            <v>1</v>
          </cell>
          <cell r="P107">
            <v>0.26648255371446761</v>
          </cell>
          <cell r="Q107">
            <v>0.26648255371446761</v>
          </cell>
          <cell r="R107">
            <v>0</v>
          </cell>
          <cell r="V107">
            <v>2850000</v>
          </cell>
          <cell r="W107" t="str">
            <v>001:Enron-NA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2850000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2850000</v>
          </cell>
          <cell r="AP107">
            <v>0</v>
          </cell>
          <cell r="AQ107">
            <v>2850000</v>
          </cell>
          <cell r="AR107">
            <v>1</v>
          </cell>
          <cell r="AS107">
            <v>2850000</v>
          </cell>
          <cell r="AT107">
            <v>0.26648255371446761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Upstream</v>
          </cell>
          <cell r="D108" t="str">
            <v>McBride</v>
          </cell>
          <cell r="E108" t="str">
            <v>713-853-9250</v>
          </cell>
          <cell r="F108" t="str">
            <v>EEX Equity</v>
          </cell>
          <cell r="G108" t="str">
            <v xml:space="preserve"> </v>
          </cell>
          <cell r="H108" t="str">
            <v>Energy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328125</v>
          </cell>
          <cell r="Q108">
            <v>328125</v>
          </cell>
          <cell r="R108">
            <v>0</v>
          </cell>
          <cell r="V108">
            <v>328125</v>
          </cell>
          <cell r="W108" t="str">
            <v>001:Enron-NA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328125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328125</v>
          </cell>
          <cell r="AP108">
            <v>0</v>
          </cell>
          <cell r="AQ108">
            <v>328125</v>
          </cell>
          <cell r="AR108">
            <v>1</v>
          </cell>
          <cell r="AS108">
            <v>328125</v>
          </cell>
          <cell r="AT108">
            <v>328125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Upstream</v>
          </cell>
          <cell r="D109" t="str">
            <v>Eubank</v>
          </cell>
          <cell r="E109" t="str">
            <v>713-853-6579</v>
          </cell>
          <cell r="F109" t="str">
            <v>LSI Preferred Private</v>
          </cell>
          <cell r="G109" t="str">
            <v xml:space="preserve"> </v>
          </cell>
          <cell r="H109" t="str">
            <v>OSX</v>
          </cell>
          <cell r="I109" t="str">
            <v xml:space="preserve">Private </v>
          </cell>
          <cell r="J109" t="str">
            <v>Preferred Equity</v>
          </cell>
          <cell r="K109">
            <v>4000</v>
          </cell>
          <cell r="L109">
            <v>4000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V109">
            <v>0</v>
          </cell>
          <cell r="W109" t="str">
            <v>001:Enron-NA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Restructured Assets</v>
          </cell>
          <cell r="D110" t="str">
            <v>Hopley</v>
          </cell>
          <cell r="E110" t="str">
            <v>713-853-3964</v>
          </cell>
          <cell r="F110" t="str">
            <v>NSM Common RA</v>
          </cell>
          <cell r="G110" t="str">
            <v xml:space="preserve"> </v>
          </cell>
          <cell r="H110" t="str">
            <v>Steel</v>
          </cell>
          <cell r="I110" t="str">
            <v xml:space="preserve">Private </v>
          </cell>
          <cell r="J110" t="str">
            <v>Common Equity</v>
          </cell>
          <cell r="K110">
            <v>27955691</v>
          </cell>
          <cell r="L110">
            <v>27955691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V110">
            <v>0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Priv. Equity Partnerships</v>
          </cell>
          <cell r="C111" t="str">
            <v>Upstream</v>
          </cell>
          <cell r="D111" t="str">
            <v>McBride</v>
          </cell>
          <cell r="E111" t="str">
            <v>713-853-9250</v>
          </cell>
          <cell r="F111" t="str">
            <v>Ridgelake ORRI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Partnership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574031.73</v>
          </cell>
          <cell r="Q111">
            <v>574031.73</v>
          </cell>
          <cell r="R111">
            <v>0</v>
          </cell>
          <cell r="V111">
            <v>574031.73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574031.73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672285</v>
          </cell>
          <cell r="AP111">
            <v>0</v>
          </cell>
          <cell r="AQ111">
            <v>672285</v>
          </cell>
          <cell r="AR111">
            <v>1</v>
          </cell>
          <cell r="AS111">
            <v>574031.73</v>
          </cell>
          <cell r="AT111">
            <v>574031.73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Convertible - Public</v>
          </cell>
          <cell r="C112" t="str">
            <v>Restructured Assets</v>
          </cell>
          <cell r="D112" t="str">
            <v>Hopley</v>
          </cell>
          <cell r="E112" t="str">
            <v>713-853-3964</v>
          </cell>
          <cell r="F112" t="str">
            <v>Costilla Convertible RA</v>
          </cell>
          <cell r="G112" t="str">
            <v>COSEQ</v>
          </cell>
          <cell r="H112" t="str">
            <v>Energy</v>
          </cell>
          <cell r="I112" t="str">
            <v>Convertible</v>
          </cell>
          <cell r="J112" t="str">
            <v>Convertible Preferred</v>
          </cell>
          <cell r="K112">
            <v>31250</v>
          </cell>
          <cell r="L112">
            <v>31250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80.709999999999994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0.09</v>
          </cell>
          <cell r="BD112">
            <v>0.1</v>
          </cell>
          <cell r="BE112">
            <v>0</v>
          </cell>
        </row>
        <row r="113">
          <cell r="A113" t="str">
            <v>Show</v>
          </cell>
          <cell r="B113" t="str">
            <v>Convertible - Public</v>
          </cell>
          <cell r="C113" t="str">
            <v>Restructured Assets</v>
          </cell>
          <cell r="D113" t="str">
            <v>Hopley</v>
          </cell>
          <cell r="E113" t="str">
            <v>713-853-3964</v>
          </cell>
          <cell r="F113" t="str">
            <v>Inland Convertible RA</v>
          </cell>
          <cell r="G113" t="str">
            <v>INLN</v>
          </cell>
          <cell r="H113" t="str">
            <v>Energy</v>
          </cell>
          <cell r="I113" t="str">
            <v>Convertible</v>
          </cell>
          <cell r="J113" t="str">
            <v>Convertible Preferred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0.23088879818117178</v>
          </cell>
          <cell r="P113">
            <v>80.556626375015668</v>
          </cell>
          <cell r="Q113">
            <v>80.443392953886004</v>
          </cell>
          <cell r="R113">
            <v>0.11323342112966372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1698620</v>
          </cell>
          <cell r="AN113">
            <v>0</v>
          </cell>
          <cell r="AP113">
            <v>0</v>
          </cell>
          <cell r="AQ113">
            <v>0</v>
          </cell>
          <cell r="AR113">
            <v>8.33</v>
          </cell>
          <cell r="AS113">
            <v>0</v>
          </cell>
          <cell r="AT113">
            <v>4.75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4.75</v>
          </cell>
          <cell r="BD113">
            <v>4.75</v>
          </cell>
          <cell r="BE113">
            <v>0</v>
          </cell>
        </row>
        <row r="114">
          <cell r="A114" t="str">
            <v>Show</v>
          </cell>
          <cell r="B114" t="str">
            <v>Convertible - Private</v>
          </cell>
          <cell r="C114" t="str">
            <v>Restructured Assets</v>
          </cell>
          <cell r="D114" t="str">
            <v>Hopley</v>
          </cell>
          <cell r="E114" t="str">
            <v>713-853-3964</v>
          </cell>
          <cell r="F114" t="str">
            <v>Crown Energy Convertible RA</v>
          </cell>
          <cell r="G114" t="str">
            <v>CROE</v>
          </cell>
          <cell r="H114" t="str">
            <v>Heavy Construction</v>
          </cell>
          <cell r="I114" t="str">
            <v>Convertible</v>
          </cell>
          <cell r="J114" t="str">
            <v>Convertible Preferred</v>
          </cell>
          <cell r="K114">
            <v>817049</v>
          </cell>
          <cell r="L114">
            <v>817049</v>
          </cell>
          <cell r="M114">
            <v>0</v>
          </cell>
          <cell r="N114">
            <v>0</v>
          </cell>
          <cell r="O114">
            <v>0.28000000000000003</v>
          </cell>
          <cell r="P114">
            <v>3.6962287451548193</v>
          </cell>
          <cell r="Q114">
            <v>3.6962287451548193</v>
          </cell>
          <cell r="R114">
            <v>0</v>
          </cell>
          <cell r="V114">
            <v>3020000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3020000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3020000</v>
          </cell>
          <cell r="AP114">
            <v>0</v>
          </cell>
          <cell r="AQ114">
            <v>3020000</v>
          </cell>
          <cell r="AR114">
            <v>1</v>
          </cell>
          <cell r="AS114">
            <v>845600.00000000012</v>
          </cell>
          <cell r="AT114">
            <v>3.6962287451548193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Convertible - Private</v>
          </cell>
          <cell r="C115" t="str">
            <v>Upstream</v>
          </cell>
          <cell r="D115" t="str">
            <v>Dunn</v>
          </cell>
          <cell r="E115" t="str">
            <v>713-853-7752</v>
          </cell>
          <cell r="F115" t="str">
            <v>Mariner Convertible</v>
          </cell>
          <cell r="G115" t="str">
            <v xml:space="preserve"> </v>
          </cell>
          <cell r="H115" t="str">
            <v>Energy</v>
          </cell>
          <cell r="I115" t="str">
            <v>Convertible</v>
          </cell>
          <cell r="J115" t="str">
            <v>Convertible Debt</v>
          </cell>
          <cell r="K115">
            <v>28571.428571500001</v>
          </cell>
          <cell r="L115">
            <v>28571.428571500001</v>
          </cell>
          <cell r="M115">
            <v>0</v>
          </cell>
          <cell r="N115">
            <v>0.3</v>
          </cell>
          <cell r="O115">
            <v>0.8</v>
          </cell>
          <cell r="P115">
            <v>643.98659499839005</v>
          </cell>
          <cell r="Q115">
            <v>643.98659499839005</v>
          </cell>
          <cell r="R115">
            <v>0</v>
          </cell>
          <cell r="V115">
            <v>18399617</v>
          </cell>
          <cell r="W115" t="str">
            <v>001:Enron-NA</v>
          </cell>
          <cell r="X115">
            <v>4415908.08</v>
          </cell>
          <cell r="Y115">
            <v>0</v>
          </cell>
          <cell r="Z115">
            <v>4415908.08</v>
          </cell>
          <cell r="AA115">
            <v>0</v>
          </cell>
          <cell r="AB115">
            <v>0</v>
          </cell>
          <cell r="AC115">
            <v>0</v>
          </cell>
          <cell r="AD115">
            <v>18399617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-2.6373031536408575E-10</v>
          </cell>
          <cell r="AN115">
            <v>65938000</v>
          </cell>
          <cell r="AP115">
            <v>0</v>
          </cell>
          <cell r="AQ115">
            <v>65938000</v>
          </cell>
          <cell r="AR115">
            <v>1</v>
          </cell>
          <cell r="AS115">
            <v>14719693.600000001</v>
          </cell>
          <cell r="AT115">
            <v>643.98659499839005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Convertible - Public</v>
          </cell>
          <cell r="C116" t="str">
            <v>Principal Investing</v>
          </cell>
          <cell r="D116" t="str">
            <v>Greer/Horn</v>
          </cell>
          <cell r="E116" t="str">
            <v>713-853-9140/713-853-4250</v>
          </cell>
          <cell r="F116" t="str">
            <v>Quanta Convertible</v>
          </cell>
          <cell r="G116" t="str">
            <v>PWR</v>
          </cell>
          <cell r="H116" t="str">
            <v>Utility Services</v>
          </cell>
          <cell r="I116" t="str">
            <v>Convertible</v>
          </cell>
          <cell r="J116" t="str">
            <v>Convertible Debt</v>
          </cell>
          <cell r="K116">
            <v>625000</v>
          </cell>
          <cell r="L116">
            <v>625000</v>
          </cell>
          <cell r="M116">
            <v>0</v>
          </cell>
          <cell r="N116">
            <v>0</v>
          </cell>
          <cell r="O116">
            <v>0.89734906490172572</v>
          </cell>
          <cell r="P116">
            <v>175.88615026121772</v>
          </cell>
          <cell r="Q116">
            <v>171.04648133530532</v>
          </cell>
          <cell r="R116">
            <v>4.8396689259124059</v>
          </cell>
          <cell r="V116">
            <v>109928843.91326107</v>
          </cell>
          <cell r="W116" t="str">
            <v>001:Enron-NA</v>
          </cell>
          <cell r="X116">
            <v>79932918.070546523</v>
          </cell>
          <cell r="Y116">
            <v>0</v>
          </cell>
          <cell r="Z116">
            <v>79932918.070546523</v>
          </cell>
          <cell r="AA116">
            <v>79932918.070546523</v>
          </cell>
          <cell r="AB116">
            <v>0</v>
          </cell>
          <cell r="AC116">
            <v>79932918.070546523</v>
          </cell>
          <cell r="AD116">
            <v>106904050.83456582</v>
          </cell>
          <cell r="AE116">
            <v>3024793.0786952525</v>
          </cell>
          <cell r="AF116">
            <v>0</v>
          </cell>
          <cell r="AG116">
            <v>0</v>
          </cell>
          <cell r="AH116">
            <v>3024793.0786952525</v>
          </cell>
          <cell r="AI116">
            <v>47875996.962790132</v>
          </cell>
          <cell r="AJ116">
            <v>0</v>
          </cell>
          <cell r="AK116">
            <v>316338</v>
          </cell>
          <cell r="AL116">
            <v>48192334.962790132</v>
          </cell>
          <cell r="AM116">
            <v>-3145353.4325060286</v>
          </cell>
          <cell r="AN116">
            <v>62052846.950470939</v>
          </cell>
          <cell r="AP116">
            <v>0</v>
          </cell>
          <cell r="AQ116">
            <v>62052846.950470939</v>
          </cell>
          <cell r="AR116">
            <v>3.5890900000000001</v>
          </cell>
          <cell r="AS116">
            <v>105174892.19808753</v>
          </cell>
          <cell r="AT116">
            <v>52.25</v>
          </cell>
          <cell r="AU116">
            <v>23609937.881418064</v>
          </cell>
          <cell r="AV116">
            <v>0</v>
          </cell>
          <cell r="AW116">
            <v>316338</v>
          </cell>
          <cell r="AX116">
            <v>23926275.881418064</v>
          </cell>
          <cell r="AY116">
            <v>47875996.962790132</v>
          </cell>
          <cell r="AZ116">
            <v>0</v>
          </cell>
          <cell r="BA116">
            <v>316338</v>
          </cell>
          <cell r="BB116">
            <v>48192334.962790132</v>
          </cell>
          <cell r="BC116">
            <v>52.25</v>
          </cell>
          <cell r="BD116">
            <v>50.75</v>
          </cell>
          <cell r="BE116">
            <v>20585144.802722812</v>
          </cell>
        </row>
        <row r="117">
          <cell r="A117" t="str">
            <v>Show</v>
          </cell>
          <cell r="B117" t="str">
            <v>Convertible - Public</v>
          </cell>
          <cell r="C117" t="str">
            <v>Principal Investing</v>
          </cell>
          <cell r="D117" t="str">
            <v>Greer/Horn</v>
          </cell>
          <cell r="E117" t="str">
            <v>713-853-9140/713-853-4250</v>
          </cell>
          <cell r="F117" t="str">
            <v>Quanta Convertible Condor</v>
          </cell>
          <cell r="G117" t="str">
            <v>PWR</v>
          </cell>
          <cell r="H117" t="str">
            <v>Utility Services</v>
          </cell>
          <cell r="I117" t="str">
            <v>Convertible</v>
          </cell>
          <cell r="J117" t="str">
            <v>Convertible Debt</v>
          </cell>
          <cell r="K117">
            <v>-250000</v>
          </cell>
          <cell r="L117">
            <v>-250000</v>
          </cell>
          <cell r="M117">
            <v>0</v>
          </cell>
          <cell r="N117">
            <v>0</v>
          </cell>
          <cell r="O117">
            <v>0.89734906490172572</v>
          </cell>
          <cell r="P117">
            <v>175.88615026121772</v>
          </cell>
          <cell r="Q117">
            <v>171.04648133530532</v>
          </cell>
          <cell r="R117">
            <v>4.8396689259124059</v>
          </cell>
          <cell r="V117">
            <v>-43971537.565304428</v>
          </cell>
          <cell r="W117" t="str">
            <v>001:Enron-NA</v>
          </cell>
          <cell r="X117">
            <v>-31973167.228218604</v>
          </cell>
          <cell r="Y117">
            <v>0</v>
          </cell>
          <cell r="Z117">
            <v>-31973167.228218604</v>
          </cell>
          <cell r="AA117">
            <v>-31973167.228218604</v>
          </cell>
          <cell r="AB117">
            <v>0</v>
          </cell>
          <cell r="AC117">
            <v>-31973167.228218604</v>
          </cell>
          <cell r="AD117">
            <v>-42761620.333826326</v>
          </cell>
          <cell r="AE117">
            <v>-1209917.2314781025</v>
          </cell>
          <cell r="AF117">
            <v>0</v>
          </cell>
          <cell r="AG117">
            <v>0</v>
          </cell>
          <cell r="AH117">
            <v>-1209917.2314781025</v>
          </cell>
          <cell r="AI117">
            <v>-19150398.785116054</v>
          </cell>
          <cell r="AJ117">
            <v>0</v>
          </cell>
          <cell r="AK117">
            <v>0</v>
          </cell>
          <cell r="AL117">
            <v>-19150398.785116054</v>
          </cell>
          <cell r="AM117">
            <v>315687.80981162563</v>
          </cell>
          <cell r="AN117">
            <v>-24821138.780188374</v>
          </cell>
          <cell r="AP117">
            <v>0</v>
          </cell>
          <cell r="AQ117">
            <v>-24821138.780188374</v>
          </cell>
          <cell r="AR117">
            <v>3.5890900000000001</v>
          </cell>
          <cell r="AS117">
            <v>-42069956.879235007</v>
          </cell>
          <cell r="AT117">
            <v>52.25</v>
          </cell>
          <cell r="AU117">
            <v>-9443975.1525672227</v>
          </cell>
          <cell r="AV117">
            <v>0</v>
          </cell>
          <cell r="AW117">
            <v>0</v>
          </cell>
          <cell r="AX117">
            <v>-9443975.1525672227</v>
          </cell>
          <cell r="AY117">
            <v>-19150398.785116054</v>
          </cell>
          <cell r="AZ117">
            <v>0</v>
          </cell>
          <cell r="BA117">
            <v>0</v>
          </cell>
          <cell r="BB117">
            <v>-19150398.785116054</v>
          </cell>
          <cell r="BC117">
            <v>52.25</v>
          </cell>
          <cell r="BD117">
            <v>50.75</v>
          </cell>
          <cell r="BE117">
            <v>-8234057.9210891202</v>
          </cell>
        </row>
        <row r="118">
          <cell r="A118" t="str">
            <v>Show</v>
          </cell>
          <cell r="B118" t="str">
            <v>Convertible - Private</v>
          </cell>
          <cell r="C118" t="str">
            <v>Paper</v>
          </cell>
          <cell r="D118" t="str">
            <v>Ondarza</v>
          </cell>
          <cell r="E118" t="str">
            <v>713-853-6058</v>
          </cell>
          <cell r="F118" t="str">
            <v>Repap Energy Advisory Agreement</v>
          </cell>
          <cell r="G118" t="str">
            <v xml:space="preserve"> </v>
          </cell>
          <cell r="H118" t="str">
            <v>Paper</v>
          </cell>
          <cell r="I118" t="str">
            <v>Convertible</v>
          </cell>
          <cell r="J118" t="str">
            <v>Convertible Debt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Convertible - Private</v>
          </cell>
          <cell r="C119" t="str">
            <v>Paper</v>
          </cell>
          <cell r="D119" t="str">
            <v>Ondarza</v>
          </cell>
          <cell r="E119" t="str">
            <v>713-853-6058</v>
          </cell>
          <cell r="F119" t="str">
            <v>Repap Convertible</v>
          </cell>
          <cell r="G119" t="str">
            <v xml:space="preserve"> </v>
          </cell>
          <cell r="H119" t="str">
            <v>Paper</v>
          </cell>
          <cell r="I119" t="str">
            <v>Convertible</v>
          </cell>
          <cell r="J119" t="str">
            <v>Convertible Debt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V119">
            <v>0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Convertible - Private</v>
          </cell>
          <cell r="C120" t="str">
            <v>Restructured Assets</v>
          </cell>
          <cell r="D120" t="str">
            <v>Hopley</v>
          </cell>
          <cell r="E120" t="str">
            <v>713-853-3964</v>
          </cell>
          <cell r="F120" t="str">
            <v>Repap Convertible RA</v>
          </cell>
          <cell r="G120" t="str">
            <v xml:space="preserve"> </v>
          </cell>
          <cell r="H120" t="str">
            <v>Paper</v>
          </cell>
          <cell r="I120" t="str">
            <v>Convertible</v>
          </cell>
          <cell r="J120" t="str">
            <v>Convertible Debt</v>
          </cell>
          <cell r="K120">
            <v>100000</v>
          </cell>
          <cell r="L120">
            <v>100000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Show</v>
          </cell>
          <cell r="B121" t="str">
            <v>Convertible - Private</v>
          </cell>
          <cell r="C121" t="str">
            <v>Paper</v>
          </cell>
          <cell r="D121" t="str">
            <v>Ondarza</v>
          </cell>
          <cell r="E121" t="str">
            <v>713-853-6058</v>
          </cell>
          <cell r="F121" t="str">
            <v xml:space="preserve">Repap Agency Agreement </v>
          </cell>
          <cell r="G121" t="str">
            <v xml:space="preserve"> </v>
          </cell>
          <cell r="H121" t="str">
            <v>Paper</v>
          </cell>
          <cell r="I121" t="str">
            <v>Convertible</v>
          </cell>
          <cell r="J121" t="str">
            <v>Convertible Debt</v>
          </cell>
          <cell r="K121">
            <v>100000</v>
          </cell>
          <cell r="L121">
            <v>100000</v>
          </cell>
          <cell r="M121">
            <v>0</v>
          </cell>
          <cell r="N121">
            <v>0</v>
          </cell>
          <cell r="O121">
            <v>0</v>
          </cell>
          <cell r="P121">
            <v>33.64</v>
          </cell>
          <cell r="Q121">
            <v>33.64</v>
          </cell>
          <cell r="R121">
            <v>0</v>
          </cell>
          <cell r="V121">
            <v>3364000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3364000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3364000</v>
          </cell>
          <cell r="AP121">
            <v>0</v>
          </cell>
          <cell r="AQ121">
            <v>3364000</v>
          </cell>
          <cell r="AR121">
            <v>1</v>
          </cell>
          <cell r="AS121">
            <v>0</v>
          </cell>
          <cell r="AT121">
            <v>33.64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Convertible - Private</v>
          </cell>
          <cell r="C122" t="str">
            <v>Restructured Assets</v>
          </cell>
          <cell r="D122" t="str">
            <v>Hopley</v>
          </cell>
          <cell r="E122" t="str">
            <v>713-853-3964</v>
          </cell>
          <cell r="F122" t="str">
            <v>Repap Agency Agreement RA</v>
          </cell>
          <cell r="G122" t="str">
            <v xml:space="preserve"> </v>
          </cell>
          <cell r="H122" t="str">
            <v>Paper</v>
          </cell>
          <cell r="I122" t="str">
            <v>Convertible</v>
          </cell>
          <cell r="J122" t="str">
            <v>Convertible Debt</v>
          </cell>
          <cell r="K122">
            <v>100000</v>
          </cell>
          <cell r="L122">
            <v>100000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V122">
            <v>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Convertible - Private</v>
          </cell>
          <cell r="C123" t="str">
            <v>Upstream</v>
          </cell>
          <cell r="D123" t="str">
            <v>Cleveland</v>
          </cell>
          <cell r="E123" t="str">
            <v>713-853-3154</v>
          </cell>
          <cell r="F123" t="str">
            <v>Venoco Convertible</v>
          </cell>
          <cell r="G123" t="str">
            <v xml:space="preserve"> </v>
          </cell>
          <cell r="H123" t="str">
            <v>Energy</v>
          </cell>
          <cell r="I123" t="str">
            <v>Convertible</v>
          </cell>
          <cell r="J123" t="str">
            <v>Convertible Preferred</v>
          </cell>
          <cell r="K123">
            <v>375000</v>
          </cell>
          <cell r="L123">
            <v>375000</v>
          </cell>
          <cell r="M123">
            <v>0</v>
          </cell>
          <cell r="N123">
            <v>0</v>
          </cell>
          <cell r="O123">
            <v>0</v>
          </cell>
          <cell r="P123">
            <v>114.09062133333333</v>
          </cell>
          <cell r="Q123">
            <v>114.09062133333333</v>
          </cell>
          <cell r="R123">
            <v>0</v>
          </cell>
          <cell r="V123">
            <v>42783983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42783983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961900</v>
          </cell>
          <cell r="AL123">
            <v>961900</v>
          </cell>
          <cell r="AM123">
            <v>0</v>
          </cell>
          <cell r="AN123">
            <v>41736160</v>
          </cell>
          <cell r="AP123">
            <v>0</v>
          </cell>
          <cell r="AQ123">
            <v>41736160</v>
          </cell>
          <cell r="AR123">
            <v>1</v>
          </cell>
          <cell r="AS123">
            <v>0</v>
          </cell>
          <cell r="AT123">
            <v>114.09062133333333</v>
          </cell>
          <cell r="AU123">
            <v>0</v>
          </cell>
          <cell r="AV123">
            <v>0</v>
          </cell>
          <cell r="AW123">
            <v>961900</v>
          </cell>
          <cell r="AX123">
            <v>961900</v>
          </cell>
          <cell r="AY123">
            <v>0</v>
          </cell>
          <cell r="AZ123">
            <v>0</v>
          </cell>
          <cell r="BA123">
            <v>961900</v>
          </cell>
          <cell r="BB123">
            <v>961900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Show</v>
          </cell>
          <cell r="B124" t="str">
            <v>Convertible - Private</v>
          </cell>
          <cell r="C124" t="str">
            <v>Restructured Assets</v>
          </cell>
          <cell r="D124" t="str">
            <v>Hopley</v>
          </cell>
          <cell r="E124" t="str">
            <v>713-853-3964</v>
          </cell>
          <cell r="F124" t="str">
            <v>Lyco Convertible RA</v>
          </cell>
          <cell r="G124" t="str">
            <v xml:space="preserve"> </v>
          </cell>
          <cell r="H124" t="str">
            <v>Energy</v>
          </cell>
          <cell r="I124" t="str">
            <v>Convertible</v>
          </cell>
          <cell r="J124" t="str">
            <v>Convertible Preferred</v>
          </cell>
          <cell r="K124">
            <v>2000</v>
          </cell>
          <cell r="L124">
            <v>2000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Show</v>
          </cell>
          <cell r="B125" t="str">
            <v>Convertible - Public</v>
          </cell>
          <cell r="C125" t="str">
            <v>Investment Management</v>
          </cell>
          <cell r="D125" t="str">
            <v>Hopley</v>
          </cell>
          <cell r="E125" t="str">
            <v>713-853-3964</v>
          </cell>
          <cell r="F125" t="str">
            <v>Kafus Convertible</v>
          </cell>
          <cell r="G125" t="str">
            <v>KS</v>
          </cell>
          <cell r="H125" t="str">
            <v>Paper</v>
          </cell>
          <cell r="I125" t="str">
            <v>Convertible</v>
          </cell>
          <cell r="J125" t="str">
            <v>Convertible Preferred</v>
          </cell>
          <cell r="K125">
            <v>10000</v>
          </cell>
          <cell r="L125">
            <v>10000</v>
          </cell>
          <cell r="M125">
            <v>0</v>
          </cell>
          <cell r="N125">
            <v>0</v>
          </cell>
          <cell r="O125">
            <v>0.82694945301238287</v>
          </cell>
          <cell r="P125">
            <v>1718.5461475521768</v>
          </cell>
          <cell r="Q125">
            <v>1724.3413448810816</v>
          </cell>
          <cell r="R125">
            <v>-5.7951973289048055</v>
          </cell>
          <cell r="V125">
            <v>17185461.475521769</v>
          </cell>
          <cell r="W125" t="str">
            <v>001:Enron-NA</v>
          </cell>
          <cell r="X125">
            <v>5778309.3029240249</v>
          </cell>
          <cell r="Y125">
            <v>0</v>
          </cell>
          <cell r="Z125">
            <v>5778309.3029240249</v>
          </cell>
          <cell r="AA125">
            <v>5778309.3029240249</v>
          </cell>
          <cell r="AB125">
            <v>0</v>
          </cell>
          <cell r="AC125">
            <v>5778309.3029240249</v>
          </cell>
          <cell r="AD125">
            <v>17243413.448810816</v>
          </cell>
          <cell r="AE125">
            <v>-57951.973289046437</v>
          </cell>
          <cell r="AF125">
            <v>0</v>
          </cell>
          <cell r="AG125">
            <v>0</v>
          </cell>
          <cell r="AH125">
            <v>-57951.973289046437</v>
          </cell>
          <cell r="AI125">
            <v>-5204619.5649911873</v>
          </cell>
          <cell r="AJ125">
            <v>0</v>
          </cell>
          <cell r="AK125">
            <v>0</v>
          </cell>
          <cell r="AL125">
            <v>-5204619.5649911873</v>
          </cell>
          <cell r="AM125">
            <v>-918660.17596893944</v>
          </cell>
          <cell r="AN125">
            <v>22390081.040512957</v>
          </cell>
          <cell r="AP125">
            <v>0</v>
          </cell>
          <cell r="AQ125">
            <v>22390081.040512957</v>
          </cell>
          <cell r="AR125">
            <v>250</v>
          </cell>
          <cell r="AS125">
            <v>13437928.611451222</v>
          </cell>
          <cell r="AT125">
            <v>6.5</v>
          </cell>
          <cell r="AU125">
            <v>-1223372.2540901117</v>
          </cell>
          <cell r="AV125">
            <v>0</v>
          </cell>
          <cell r="AW125">
            <v>0</v>
          </cell>
          <cell r="AX125">
            <v>-1223372.2540901117</v>
          </cell>
          <cell r="AY125">
            <v>-5204619.5649911873</v>
          </cell>
          <cell r="AZ125">
            <v>0</v>
          </cell>
          <cell r="BA125">
            <v>0</v>
          </cell>
          <cell r="BB125">
            <v>-5204619.5649911873</v>
          </cell>
          <cell r="BC125">
            <v>6.5</v>
          </cell>
          <cell r="BD125">
            <v>6.3125</v>
          </cell>
          <cell r="BE125">
            <v>-1165420.2808010653</v>
          </cell>
        </row>
        <row r="126">
          <cell r="A126" t="str">
            <v>Show</v>
          </cell>
          <cell r="B126" t="str">
            <v>Warrants - Private</v>
          </cell>
          <cell r="C126" t="str">
            <v>West Originations</v>
          </cell>
          <cell r="D126" t="str">
            <v>Wolf</v>
          </cell>
          <cell r="E126" t="str">
            <v>Not Available</v>
          </cell>
          <cell r="F126" t="str">
            <v>Alpine Natural Gas Warrants</v>
          </cell>
          <cell r="G126" t="str">
            <v xml:space="preserve"> </v>
          </cell>
          <cell r="H126" t="str">
            <v>Energy</v>
          </cell>
          <cell r="I126" t="str">
            <v>Warrants</v>
          </cell>
          <cell r="J126" t="str">
            <v>Warrants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98263</v>
          </cell>
          <cell r="Q126">
            <v>98263</v>
          </cell>
          <cell r="R126">
            <v>0</v>
          </cell>
          <cell r="V126">
            <v>98263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98263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98263</v>
          </cell>
          <cell r="AP126">
            <v>0</v>
          </cell>
          <cell r="AQ126">
            <v>98263</v>
          </cell>
          <cell r="AR126">
            <v>1</v>
          </cell>
          <cell r="AS126">
            <v>98263</v>
          </cell>
          <cell r="AT126">
            <v>98263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Total Return Swap</v>
          </cell>
          <cell r="C127" t="str">
            <v>Discovery</v>
          </cell>
          <cell r="D127" t="str">
            <v>Horn</v>
          </cell>
          <cell r="E127" t="str">
            <v>713-853-4250</v>
          </cell>
          <cell r="F127" t="str">
            <v>First World (Spectranet) Warrants Discovery</v>
          </cell>
          <cell r="G127" t="str">
            <v xml:space="preserve"> </v>
          </cell>
          <cell r="H127" t="str">
            <v>Telecom</v>
          </cell>
          <cell r="I127" t="str">
            <v>Warrants</v>
          </cell>
          <cell r="J127" t="str">
            <v>Warrants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Show</v>
          </cell>
          <cell r="B128" t="str">
            <v>Warrants - Private</v>
          </cell>
          <cell r="C128" t="str">
            <v>Principal Investing</v>
          </cell>
          <cell r="D128" t="str">
            <v>Horn</v>
          </cell>
          <cell r="E128" t="str">
            <v>713-853-4250</v>
          </cell>
          <cell r="F128" t="str">
            <v>First World Warrants</v>
          </cell>
          <cell r="G128" t="str">
            <v xml:space="preserve"> </v>
          </cell>
          <cell r="H128" t="str">
            <v>Telecom</v>
          </cell>
          <cell r="I128" t="str">
            <v>Warrants</v>
          </cell>
          <cell r="J128" t="str">
            <v>Warrants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62500</v>
          </cell>
          <cell r="AL128">
            <v>62500</v>
          </cell>
          <cell r="AM128">
            <v>19767</v>
          </cell>
          <cell r="AN128">
            <v>62202933</v>
          </cell>
          <cell r="AP128">
            <v>0</v>
          </cell>
          <cell r="AQ128">
            <v>62202933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62500</v>
          </cell>
          <cell r="AX128">
            <v>62500</v>
          </cell>
          <cell r="AY128">
            <v>0</v>
          </cell>
          <cell r="AZ128">
            <v>0</v>
          </cell>
          <cell r="BA128">
            <v>62500</v>
          </cell>
          <cell r="BB128">
            <v>62500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Warrants - Private</v>
          </cell>
          <cell r="C129" t="str">
            <v>Restructured Assets</v>
          </cell>
          <cell r="D129" t="str">
            <v>Hopley</v>
          </cell>
          <cell r="E129" t="str">
            <v>713-853-3964</v>
          </cell>
          <cell r="F129" t="str">
            <v>Gasco Distribution Warrants RA</v>
          </cell>
          <cell r="G129" t="str">
            <v xml:space="preserve"> </v>
          </cell>
          <cell r="H129" t="str">
            <v>Energy</v>
          </cell>
          <cell r="I129" t="str">
            <v>Warrants</v>
          </cell>
          <cell r="J129" t="str">
            <v>Warrants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V129">
            <v>0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Warrants - Private</v>
          </cell>
          <cell r="C130" t="str">
            <v>Upstream</v>
          </cell>
          <cell r="D130" t="str">
            <v>Eubank</v>
          </cell>
          <cell r="E130" t="str">
            <v>713-853-6579</v>
          </cell>
          <cell r="F130" t="str">
            <v>HV Marine Warrants</v>
          </cell>
          <cell r="G130" t="str">
            <v xml:space="preserve"> </v>
          </cell>
          <cell r="H130" t="str">
            <v>OSX</v>
          </cell>
          <cell r="I130" t="str">
            <v>Warrants</v>
          </cell>
          <cell r="J130" t="str">
            <v>Warrants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8787249</v>
          </cell>
          <cell r="Q130">
            <v>8787249</v>
          </cell>
          <cell r="R130">
            <v>0</v>
          </cell>
          <cell r="V130">
            <v>8787249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8787249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8787249</v>
          </cell>
          <cell r="AP130">
            <v>0</v>
          </cell>
          <cell r="AQ130">
            <v>8787249</v>
          </cell>
          <cell r="AR130">
            <v>1</v>
          </cell>
          <cell r="AS130">
            <v>8787249</v>
          </cell>
          <cell r="AT130">
            <v>8787249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Warrants - Private</v>
          </cell>
          <cell r="C131" t="str">
            <v>Investment Management</v>
          </cell>
          <cell r="D131" t="str">
            <v>Hopley</v>
          </cell>
          <cell r="E131" t="str">
            <v>713-853-3964</v>
          </cell>
          <cell r="F131" t="str">
            <v>Heartland Steel Warrants</v>
          </cell>
          <cell r="G131" t="str">
            <v xml:space="preserve"> </v>
          </cell>
          <cell r="H131" t="str">
            <v>Steel</v>
          </cell>
          <cell r="I131" t="str">
            <v>Warrants</v>
          </cell>
          <cell r="J131" t="str">
            <v>Warrants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5133000</v>
          </cell>
          <cell r="Q131">
            <v>5133000</v>
          </cell>
          <cell r="R131">
            <v>0</v>
          </cell>
          <cell r="V131">
            <v>5133000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5133000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5133000</v>
          </cell>
          <cell r="AP131">
            <v>0</v>
          </cell>
          <cell r="AQ131">
            <v>5133000</v>
          </cell>
          <cell r="AR131">
            <v>1</v>
          </cell>
          <cell r="AS131">
            <v>5133000</v>
          </cell>
          <cell r="AT131">
            <v>5133000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Upstream</v>
          </cell>
          <cell r="D132" t="str">
            <v>Eubank</v>
          </cell>
          <cell r="E132" t="str">
            <v>713-853-6579</v>
          </cell>
          <cell r="F132" t="str">
            <v>LSI Warrants</v>
          </cell>
          <cell r="G132" t="str">
            <v xml:space="preserve"> </v>
          </cell>
          <cell r="H132" t="str">
            <v>OSX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1437750</v>
          </cell>
          <cell r="Q132">
            <v>1437750</v>
          </cell>
          <cell r="R132">
            <v>0</v>
          </cell>
          <cell r="V132">
            <v>1437750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1437750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1437750</v>
          </cell>
          <cell r="AP132">
            <v>0</v>
          </cell>
          <cell r="AQ132">
            <v>1437750</v>
          </cell>
          <cell r="AR132">
            <v>1</v>
          </cell>
          <cell r="AS132">
            <v>1437750</v>
          </cell>
          <cell r="AT132">
            <v>1437750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Warrants - Private</v>
          </cell>
          <cell r="C133" t="str">
            <v>Restructured Assets</v>
          </cell>
          <cell r="D133" t="str">
            <v>Hopley</v>
          </cell>
          <cell r="E133" t="str">
            <v>713-853-3964</v>
          </cell>
          <cell r="F133" t="str">
            <v>Qualitech Warrants RA</v>
          </cell>
          <cell r="G133" t="str">
            <v xml:space="preserve"> </v>
          </cell>
          <cell r="H133" t="str">
            <v>Steel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V133">
            <v>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Warrants - Private</v>
          </cell>
          <cell r="C134" t="str">
            <v>Restructured Assets</v>
          </cell>
          <cell r="D134" t="str">
            <v>Hopley</v>
          </cell>
          <cell r="E134" t="str">
            <v>713-853-3964</v>
          </cell>
          <cell r="F134" t="str">
            <v>Sierra Well Service Warrants RA</v>
          </cell>
          <cell r="G134" t="str">
            <v xml:space="preserve"> </v>
          </cell>
          <cell r="H134" t="str">
            <v>OSX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Show</v>
          </cell>
          <cell r="B135" t="str">
            <v>Warrants - Private</v>
          </cell>
          <cell r="C135" t="str">
            <v>Upstream</v>
          </cell>
          <cell r="D135" t="str">
            <v>Eubank</v>
          </cell>
          <cell r="E135" t="str">
            <v>713-853-6579</v>
          </cell>
          <cell r="F135" t="str">
            <v>SW Royalties Warrants</v>
          </cell>
          <cell r="G135" t="str">
            <v xml:space="preserve"> </v>
          </cell>
          <cell r="H135" t="str">
            <v>Energy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Warrants - Private</v>
          </cell>
          <cell r="C136" t="str">
            <v>Restructured Assets</v>
          </cell>
          <cell r="D136" t="str">
            <v>Hopley</v>
          </cell>
          <cell r="E136" t="str">
            <v>713-853-3964</v>
          </cell>
          <cell r="F136" t="str">
            <v xml:space="preserve">Tripoint (ACS) Warrants RA </v>
          </cell>
          <cell r="G136" t="str">
            <v xml:space="preserve"> </v>
          </cell>
          <cell r="H136" t="str">
            <v>OSX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937000</v>
          </cell>
          <cell r="AJ136">
            <v>0</v>
          </cell>
          <cell r="AK136">
            <v>0</v>
          </cell>
          <cell r="AL136">
            <v>937000</v>
          </cell>
          <cell r="AM136">
            <v>0</v>
          </cell>
          <cell r="AN136">
            <v>63000</v>
          </cell>
          <cell r="AP136">
            <v>0</v>
          </cell>
          <cell r="AQ136">
            <v>1000000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937000</v>
          </cell>
          <cell r="AZ136">
            <v>0</v>
          </cell>
          <cell r="BA136">
            <v>0</v>
          </cell>
          <cell r="BB136">
            <v>937000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Public</v>
          </cell>
          <cell r="C137" t="str">
            <v>Upstream</v>
          </cell>
          <cell r="D137" t="str">
            <v>Dunn</v>
          </cell>
          <cell r="E137" t="str">
            <v>713-853-7752</v>
          </cell>
          <cell r="F137" t="str">
            <v>Belco Warrants</v>
          </cell>
          <cell r="G137" t="str">
            <v>BOG</v>
          </cell>
          <cell r="H137" t="str">
            <v>Energy</v>
          </cell>
          <cell r="I137" t="str">
            <v>Warrants</v>
          </cell>
          <cell r="J137" t="str">
            <v>Warrants</v>
          </cell>
          <cell r="K137">
            <v>1000000</v>
          </cell>
          <cell r="L137">
            <v>1000000</v>
          </cell>
          <cell r="M137">
            <v>1.0121472673166037E-3</v>
          </cell>
          <cell r="N137">
            <v>0</v>
          </cell>
          <cell r="O137">
            <v>8.7923799946001719E-4</v>
          </cell>
          <cell r="P137">
            <v>6.4885605288781583E-4</v>
          </cell>
          <cell r="Q137">
            <v>4.198875988162458E-4</v>
          </cell>
          <cell r="R137">
            <v>2.2896845407157002E-4</v>
          </cell>
          <cell r="V137">
            <v>648.85605288781585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419.88759881624583</v>
          </cell>
          <cell r="AE137">
            <v>228.96845407157002</v>
          </cell>
          <cell r="AF137">
            <v>0</v>
          </cell>
          <cell r="AG137">
            <v>0</v>
          </cell>
          <cell r="AH137">
            <v>228.96845407157002</v>
          </cell>
          <cell r="AI137">
            <v>628.54221521892543</v>
          </cell>
          <cell r="AJ137">
            <v>0</v>
          </cell>
          <cell r="AK137">
            <v>0</v>
          </cell>
          <cell r="AL137">
            <v>628.54221521892543</v>
          </cell>
          <cell r="AM137">
            <v>-1301.4066097702657</v>
          </cell>
          <cell r="AN137">
            <v>20.313837668890415</v>
          </cell>
          <cell r="AP137">
            <v>8856.2885890202815</v>
          </cell>
          <cell r="AQ137">
            <v>20.313837668890415</v>
          </cell>
          <cell r="AR137">
            <v>1</v>
          </cell>
          <cell r="AS137">
            <v>7693.33249527515</v>
          </cell>
          <cell r="AT137">
            <v>8.75</v>
          </cell>
          <cell r="AU137">
            <v>572.10846868798785</v>
          </cell>
          <cell r="AV137">
            <v>0</v>
          </cell>
          <cell r="AW137">
            <v>0</v>
          </cell>
          <cell r="AX137">
            <v>572.10846868798785</v>
          </cell>
          <cell r="AY137">
            <v>628.54221521892543</v>
          </cell>
          <cell r="AZ137">
            <v>0</v>
          </cell>
          <cell r="BA137">
            <v>0</v>
          </cell>
          <cell r="BB137">
            <v>628.54221521892543</v>
          </cell>
          <cell r="BC137">
            <v>8.75</v>
          </cell>
          <cell r="BD137">
            <v>8.375</v>
          </cell>
          <cell r="BE137">
            <v>343.14001461641783</v>
          </cell>
        </row>
        <row r="138">
          <cell r="A138" t="str">
            <v>Show</v>
          </cell>
          <cell r="B138" t="str">
            <v>Warrants - Public</v>
          </cell>
          <cell r="C138" t="str">
            <v>Restructured Assets</v>
          </cell>
          <cell r="D138" t="str">
            <v>Hopley</v>
          </cell>
          <cell r="E138" t="str">
            <v>713-853-3964</v>
          </cell>
          <cell r="F138" t="str">
            <v>Carrizo Warrants RA</v>
          </cell>
          <cell r="G138" t="str">
            <v>CRZO</v>
          </cell>
          <cell r="H138" t="str">
            <v>Energy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0.10574390651089863</v>
          </cell>
          <cell r="N138">
            <v>0</v>
          </cell>
          <cell r="O138">
            <v>0.74223520233321749</v>
          </cell>
          <cell r="P138">
            <v>1.4025770613806985</v>
          </cell>
          <cell r="Q138">
            <v>1.6913268099410366</v>
          </cell>
          <cell r="R138">
            <v>-0.28874974856033808</v>
          </cell>
          <cell r="V138">
            <v>219152.66584073415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264269.81405328697</v>
          </cell>
          <cell r="AE138">
            <v>-45117.148212552827</v>
          </cell>
          <cell r="AF138">
            <v>0</v>
          </cell>
          <cell r="AG138">
            <v>0</v>
          </cell>
          <cell r="AH138">
            <v>-45117.148212552827</v>
          </cell>
          <cell r="AI138">
            <v>146541.3669665833</v>
          </cell>
          <cell r="AJ138">
            <v>0</v>
          </cell>
          <cell r="AK138">
            <v>0</v>
          </cell>
          <cell r="AL138">
            <v>146541.3669665833</v>
          </cell>
          <cell r="AM138">
            <v>24441.655815211678</v>
          </cell>
          <cell r="AN138">
            <v>72611.29887415086</v>
          </cell>
          <cell r="AP138">
            <v>57828.698873147689</v>
          </cell>
          <cell r="AQ138">
            <v>72611.29887415086</v>
          </cell>
          <cell r="AR138">
            <v>1</v>
          </cell>
          <cell r="AS138">
            <v>405909.87627597834</v>
          </cell>
          <cell r="AT138">
            <v>3.5</v>
          </cell>
          <cell r="AU138">
            <v>57924.088154166617</v>
          </cell>
          <cell r="AV138">
            <v>0</v>
          </cell>
          <cell r="AW138">
            <v>0</v>
          </cell>
          <cell r="AX138">
            <v>57924.088154166617</v>
          </cell>
          <cell r="AY138">
            <v>146541.3669665833</v>
          </cell>
          <cell r="AZ138">
            <v>0</v>
          </cell>
          <cell r="BA138">
            <v>0</v>
          </cell>
          <cell r="BB138">
            <v>146541.3669665833</v>
          </cell>
          <cell r="BC138">
            <v>3.5</v>
          </cell>
          <cell r="BD138">
            <v>3.875</v>
          </cell>
          <cell r="BE138">
            <v>103041.23636671944</v>
          </cell>
        </row>
        <row r="139">
          <cell r="A139" t="str">
            <v>Show</v>
          </cell>
          <cell r="B139" t="str">
            <v>Warrants - Public</v>
          </cell>
          <cell r="C139" t="str">
            <v>Upstream</v>
          </cell>
          <cell r="D139" t="str">
            <v>Byargeon</v>
          </cell>
          <cell r="E139" t="str">
            <v>713-853-0650</v>
          </cell>
          <cell r="F139" t="str">
            <v>Paradigm Warrants</v>
          </cell>
          <cell r="G139" t="str">
            <v>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180000</v>
          </cell>
          <cell r="L139">
            <v>180000</v>
          </cell>
          <cell r="M139">
            <v>1.8144642872641725E-2</v>
          </cell>
          <cell r="N139">
            <v>0</v>
          </cell>
          <cell r="O139">
            <v>0.91673843869024552</v>
          </cell>
          <cell r="P139">
            <v>6.0401341081479245</v>
          </cell>
          <cell r="Q139">
            <v>4.9168177830910667</v>
          </cell>
          <cell r="R139">
            <v>1.1233163250568579</v>
          </cell>
          <cell r="V139">
            <v>1087224.1394666263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885027.20095639199</v>
          </cell>
          <cell r="AE139">
            <v>202196.93851023435</v>
          </cell>
          <cell r="AF139">
            <v>0</v>
          </cell>
          <cell r="AG139">
            <v>0</v>
          </cell>
          <cell r="AH139">
            <v>202196.93851023435</v>
          </cell>
          <cell r="AI139">
            <v>759472.03963202855</v>
          </cell>
          <cell r="AJ139">
            <v>0</v>
          </cell>
          <cell r="AK139">
            <v>0</v>
          </cell>
          <cell r="AL139">
            <v>759472.03963202855</v>
          </cell>
          <cell r="AM139">
            <v>-116689.07779418817</v>
          </cell>
          <cell r="AN139">
            <v>327752.09983459784</v>
          </cell>
          <cell r="AP139">
            <v>32660.357170755105</v>
          </cell>
          <cell r="AQ139">
            <v>327752.09983459784</v>
          </cell>
          <cell r="AR139">
            <v>1</v>
          </cell>
          <cell r="AS139">
            <v>1650129.1896424419</v>
          </cell>
          <cell r="AT139">
            <v>10</v>
          </cell>
          <cell r="AU139">
            <v>396848.96670311748</v>
          </cell>
          <cell r="AV139">
            <v>0</v>
          </cell>
          <cell r="AW139">
            <v>0</v>
          </cell>
          <cell r="AX139">
            <v>396848.96670311748</v>
          </cell>
          <cell r="AY139">
            <v>759472.03963202855</v>
          </cell>
          <cell r="AZ139">
            <v>0</v>
          </cell>
          <cell r="BA139">
            <v>0</v>
          </cell>
          <cell r="BB139">
            <v>759472.03963202855</v>
          </cell>
          <cell r="BC139">
            <v>10</v>
          </cell>
          <cell r="BD139">
            <v>8.75</v>
          </cell>
          <cell r="BE139">
            <v>194652.02819288312</v>
          </cell>
        </row>
        <row r="140">
          <cell r="A140" t="str">
            <v>Show</v>
          </cell>
          <cell r="B140" t="str">
            <v>Warrants - Public</v>
          </cell>
          <cell r="C140" t="str">
            <v>Restructured Assets</v>
          </cell>
          <cell r="D140" t="str">
            <v>Hopley</v>
          </cell>
          <cell r="E140" t="str">
            <v>713-853-3964</v>
          </cell>
          <cell r="F140" t="str">
            <v>Transcoastal Warrants RA</v>
          </cell>
          <cell r="G140" t="str">
            <v>TCMS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8.2590966717178679E-2</v>
          </cell>
          <cell r="N140">
            <v>0</v>
          </cell>
          <cell r="O140">
            <v>0.81275950099556515</v>
          </cell>
          <cell r="P140">
            <v>1.6727133063750919</v>
          </cell>
          <cell r="Q140">
            <v>1.7778734880919171</v>
          </cell>
          <cell r="R140">
            <v>-0.10516018171682529</v>
          </cell>
          <cell r="V140">
            <v>341233.51450051874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362686.19157075108</v>
          </cell>
          <cell r="AE140">
            <v>-21452.677070232341</v>
          </cell>
          <cell r="AF140">
            <v>0</v>
          </cell>
          <cell r="AG140">
            <v>0</v>
          </cell>
          <cell r="AH140">
            <v>-21452.677070232341</v>
          </cell>
          <cell r="AI140">
            <v>75717.80600226589</v>
          </cell>
          <cell r="AJ140">
            <v>0</v>
          </cell>
          <cell r="AK140">
            <v>0</v>
          </cell>
          <cell r="AL140">
            <v>75717.80600226589</v>
          </cell>
          <cell r="AM140">
            <v>22501.192348760553</v>
          </cell>
          <cell r="AN140">
            <v>265515.70849825285</v>
          </cell>
          <cell r="AP140">
            <v>56863.880584777522</v>
          </cell>
          <cell r="AQ140">
            <v>265515.70849825285</v>
          </cell>
          <cell r="AR140">
            <v>1</v>
          </cell>
          <cell r="AS140">
            <v>559584.91643544659</v>
          </cell>
          <cell r="AT140">
            <v>3.375</v>
          </cell>
          <cell r="AU140">
            <v>93767.647965465556</v>
          </cell>
          <cell r="AV140">
            <v>0</v>
          </cell>
          <cell r="AW140">
            <v>0</v>
          </cell>
          <cell r="AX140">
            <v>93767.647965465556</v>
          </cell>
          <cell r="AY140">
            <v>75717.80600226589</v>
          </cell>
          <cell r="AZ140">
            <v>0</v>
          </cell>
          <cell r="BA140">
            <v>0</v>
          </cell>
          <cell r="BB140">
            <v>75717.80600226589</v>
          </cell>
          <cell r="BC140">
            <v>3.375</v>
          </cell>
          <cell r="BD140">
            <v>3.5</v>
          </cell>
          <cell r="BE140">
            <v>115220.3250356979</v>
          </cell>
        </row>
        <row r="141">
          <cell r="A141" t="str">
            <v>Show</v>
          </cell>
          <cell r="B141" t="str">
            <v>Warrants - Public</v>
          </cell>
          <cell r="C141" t="str">
            <v>Restructured Assets</v>
          </cell>
          <cell r="D141" t="str">
            <v>Hopley</v>
          </cell>
          <cell r="E141" t="str">
            <v>713-853-3964</v>
          </cell>
          <cell r="F141" t="str">
            <v>Brigham Warrants RA</v>
          </cell>
          <cell r="G141" t="str">
            <v>BEXP</v>
          </cell>
          <cell r="H141" t="str">
            <v>Energy</v>
          </cell>
          <cell r="I141" t="str">
            <v>Warrants</v>
          </cell>
          <cell r="J141" t="str">
            <v>Warrants</v>
          </cell>
          <cell r="K141">
            <v>625000</v>
          </cell>
          <cell r="L141">
            <v>625000</v>
          </cell>
          <cell r="M141">
            <v>0.10440630681785024</v>
          </cell>
          <cell r="N141">
            <v>0.5</v>
          </cell>
          <cell r="O141">
            <v>0.77829360682315496</v>
          </cell>
          <cell r="P141">
            <v>1.2399909513528413</v>
          </cell>
          <cell r="Q141">
            <v>1.2417818199235828</v>
          </cell>
          <cell r="R141">
            <v>-1.7908685707415106E-3</v>
          </cell>
          <cell r="V141">
            <v>774994.34459552588</v>
          </cell>
          <cell r="W141" t="str">
            <v>001:Enron-NA</v>
          </cell>
          <cell r="X141">
            <v>1216083.7606611797</v>
          </cell>
          <cell r="Y141">
            <v>0</v>
          </cell>
          <cell r="Z141">
            <v>1216083.7606611797</v>
          </cell>
          <cell r="AA141">
            <v>608041.88033058983</v>
          </cell>
          <cell r="AB141">
            <v>0</v>
          </cell>
          <cell r="AC141">
            <v>608041.88033058983</v>
          </cell>
          <cell r="AD141">
            <v>776113.63745223929</v>
          </cell>
          <cell r="AE141">
            <v>-1119.2928567134077</v>
          </cell>
          <cell r="AF141">
            <v>0</v>
          </cell>
          <cell r="AG141">
            <v>0</v>
          </cell>
          <cell r="AH141">
            <v>-1119.2928567134077</v>
          </cell>
          <cell r="AI141">
            <v>421818.72115149151</v>
          </cell>
          <cell r="AJ141">
            <v>0</v>
          </cell>
          <cell r="AK141">
            <v>0</v>
          </cell>
          <cell r="AL141">
            <v>421818.72115149151</v>
          </cell>
          <cell r="AM141">
            <v>139104.75578382559</v>
          </cell>
          <cell r="AN141">
            <v>353175.62344403443</v>
          </cell>
          <cell r="AP141">
            <v>163134.85440289098</v>
          </cell>
          <cell r="AQ141">
            <v>353175.62344403443</v>
          </cell>
          <cell r="AR141">
            <v>1</v>
          </cell>
          <cell r="AS141">
            <v>1216083.7606611797</v>
          </cell>
          <cell r="AT141">
            <v>2.5</v>
          </cell>
          <cell r="AU141">
            <v>223618.36865809048</v>
          </cell>
          <cell r="AV141">
            <v>0</v>
          </cell>
          <cell r="AW141">
            <v>0</v>
          </cell>
          <cell r="AX141">
            <v>223618.36865809048</v>
          </cell>
          <cell r="AY141">
            <v>421818.72115149151</v>
          </cell>
          <cell r="AZ141">
            <v>0</v>
          </cell>
          <cell r="BA141">
            <v>0</v>
          </cell>
          <cell r="BB141">
            <v>421818.72115149151</v>
          </cell>
          <cell r="BC141">
            <v>2.5</v>
          </cell>
          <cell r="BD141">
            <v>2.5</v>
          </cell>
          <cell r="BE141">
            <v>224737.66151480388</v>
          </cell>
        </row>
        <row r="142">
          <cell r="A142" t="str">
            <v>Show</v>
          </cell>
          <cell r="B142" t="str">
            <v>Warrants - Public</v>
          </cell>
          <cell r="C142" t="str">
            <v>Investment Management</v>
          </cell>
          <cell r="D142" t="str">
            <v>Hopley</v>
          </cell>
          <cell r="E142" t="str">
            <v>713-853-3964</v>
          </cell>
          <cell r="F142" t="str">
            <v>Kafus Warrants</v>
          </cell>
          <cell r="G142" t="str">
            <v>KS</v>
          </cell>
          <cell r="H142" t="str">
            <v>Paper</v>
          </cell>
          <cell r="I142" t="str">
            <v>Warrants</v>
          </cell>
          <cell r="J142" t="str">
            <v>Warrants</v>
          </cell>
          <cell r="K142">
            <v>3182500</v>
          </cell>
          <cell r="L142">
            <v>3182500</v>
          </cell>
          <cell r="M142">
            <v>1.5518562110117011E-2</v>
          </cell>
          <cell r="N142">
            <v>0</v>
          </cell>
          <cell r="O142">
            <v>0.94033578824153874</v>
          </cell>
          <cell r="P142">
            <v>4.7558395879453883</v>
          </cell>
          <cell r="Q142">
            <v>4.5828545998492443</v>
          </cell>
          <cell r="R142">
            <v>0.17298498809614404</v>
          </cell>
          <cell r="V142">
            <v>15135459.488636198</v>
          </cell>
          <cell r="W142" t="str">
            <v>001:Enron-NA</v>
          </cell>
          <cell r="X142">
            <v>8364369.1157899583</v>
          </cell>
          <cell r="Y142">
            <v>0</v>
          </cell>
          <cell r="Z142">
            <v>8364369.1157899583</v>
          </cell>
          <cell r="AA142">
            <v>8364369.1157899583</v>
          </cell>
          <cell r="AB142">
            <v>0</v>
          </cell>
          <cell r="AC142">
            <v>8364369.1157899583</v>
          </cell>
          <cell r="AD142">
            <v>14584934.764020219</v>
          </cell>
          <cell r="AE142">
            <v>550524.72461597808</v>
          </cell>
          <cell r="AF142">
            <v>0</v>
          </cell>
          <cell r="AG142">
            <v>0</v>
          </cell>
          <cell r="AH142">
            <v>550524.72461597808</v>
          </cell>
          <cell r="AI142">
            <v>-7536524.3402275797</v>
          </cell>
          <cell r="AJ142">
            <v>0</v>
          </cell>
          <cell r="AK142">
            <v>0</v>
          </cell>
          <cell r="AL142">
            <v>-7536524.3402275797</v>
          </cell>
          <cell r="AM142">
            <v>627160.97047566995</v>
          </cell>
          <cell r="AN142">
            <v>22671983.828863777</v>
          </cell>
          <cell r="AP142">
            <v>321020.85545040801</v>
          </cell>
          <cell r="AQ142">
            <v>22671983.828863777</v>
          </cell>
          <cell r="AR142">
            <v>1</v>
          </cell>
          <cell r="AS142">
            <v>19452021.199511532</v>
          </cell>
          <cell r="AT142">
            <v>6.5</v>
          </cell>
          <cell r="AU142">
            <v>-1160035.4492333867</v>
          </cell>
          <cell r="AV142">
            <v>0</v>
          </cell>
          <cell r="AW142">
            <v>0</v>
          </cell>
          <cell r="AX142">
            <v>-1160035.4492333867</v>
          </cell>
          <cell r="AY142">
            <v>-7536524.3402275797</v>
          </cell>
          <cell r="AZ142">
            <v>0</v>
          </cell>
          <cell r="BA142">
            <v>0</v>
          </cell>
          <cell r="BB142">
            <v>-7536524.3402275797</v>
          </cell>
          <cell r="BC142">
            <v>6.5</v>
          </cell>
          <cell r="BD142">
            <v>6.3125</v>
          </cell>
          <cell r="BE142">
            <v>-1710560.1738493647</v>
          </cell>
        </row>
        <row r="143">
          <cell r="A143" t="str">
            <v>Show</v>
          </cell>
          <cell r="B143" t="str">
            <v>Warrants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Beau Canada Warrants</v>
          </cell>
          <cell r="G143" t="str">
            <v>BAU.TO</v>
          </cell>
          <cell r="H143" t="str">
            <v>Canadian Energy</v>
          </cell>
          <cell r="I143" t="str">
            <v>Warrants</v>
          </cell>
          <cell r="J143" t="str">
            <v>Warrants</v>
          </cell>
          <cell r="K143">
            <v>4937500</v>
          </cell>
          <cell r="L143">
            <v>4937500</v>
          </cell>
          <cell r="M143">
            <v>0.16976812831939753</v>
          </cell>
          <cell r="N143">
            <v>0</v>
          </cell>
          <cell r="O143">
            <v>2.6340381793780725E-2</v>
          </cell>
          <cell r="P143">
            <v>0</v>
          </cell>
          <cell r="Q143">
            <v>0</v>
          </cell>
          <cell r="R143">
            <v>0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-22473.404858876842</v>
          </cell>
          <cell r="AJ143">
            <v>0</v>
          </cell>
          <cell r="AK143">
            <v>0</v>
          </cell>
          <cell r="AL143">
            <v>-22473.404858876842</v>
          </cell>
          <cell r="AM143">
            <v>-169226.83259797384</v>
          </cell>
          <cell r="AN143">
            <v>22473.404873404728</v>
          </cell>
          <cell r="AP143">
            <v>1592637.2537963481</v>
          </cell>
          <cell r="AQ143">
            <v>22473.404873404728</v>
          </cell>
          <cell r="AR143">
            <v>1</v>
          </cell>
          <cell r="AS143">
            <v>247105.70670290542</v>
          </cell>
          <cell r="AT143">
            <v>1.9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-22473.404858876842</v>
          </cell>
          <cell r="AZ143">
            <v>0</v>
          </cell>
          <cell r="BA143">
            <v>0</v>
          </cell>
          <cell r="BB143">
            <v>-22473.404858876842</v>
          </cell>
          <cell r="BC143">
            <v>1.300479123887748</v>
          </cell>
          <cell r="BD143">
            <v>1.3104631217838765</v>
          </cell>
          <cell r="BE143">
            <v>0</v>
          </cell>
        </row>
        <row r="144">
          <cell r="A144" t="str">
            <v>Show</v>
          </cell>
          <cell r="B144" t="str">
            <v>Warrants - Public</v>
          </cell>
          <cell r="C144" t="str">
            <v>Restructured Assets</v>
          </cell>
          <cell r="D144" t="str">
            <v>Hopley</v>
          </cell>
          <cell r="E144" t="str">
            <v>713-853-3964</v>
          </cell>
          <cell r="F144" t="str">
            <v>Ice Drilling Warrants RA</v>
          </cell>
          <cell r="G144" t="str">
            <v>IDF.TO</v>
          </cell>
          <cell r="H144" t="str">
            <v>Toronto Oil &amp; Gas Service</v>
          </cell>
          <cell r="I144" t="str">
            <v>Warrants</v>
          </cell>
          <cell r="J144" t="str">
            <v>Warrants</v>
          </cell>
          <cell r="K144">
            <v>1096181</v>
          </cell>
          <cell r="L144">
            <v>1096181</v>
          </cell>
          <cell r="M144">
            <v>1.3650134074420236E-50</v>
          </cell>
          <cell r="N144">
            <v>0</v>
          </cell>
          <cell r="O144">
            <v>9.9985959173101631E-54</v>
          </cell>
          <cell r="P144">
            <v>4.587184776543456E-57</v>
          </cell>
          <cell r="Q144">
            <v>1.2275433607042217E-55</v>
          </cell>
          <cell r="R144">
            <v>-1.1816715129387871E-55</v>
          </cell>
          <cell r="V144">
            <v>5.028384795536182E-51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1.3456097086801144E-49</v>
          </cell>
          <cell r="AE144">
            <v>-1.2953258607247527E-49</v>
          </cell>
          <cell r="AF144">
            <v>0</v>
          </cell>
          <cell r="AG144">
            <v>0</v>
          </cell>
          <cell r="AH144">
            <v>-1.2953258607247527E-49</v>
          </cell>
          <cell r="AI144">
            <v>-1.3422821486442729E-29</v>
          </cell>
          <cell r="AJ144">
            <v>0</v>
          </cell>
          <cell r="AK144">
            <v>0</v>
          </cell>
          <cell r="AL144">
            <v>-1.3422821486442729E-29</v>
          </cell>
          <cell r="AM144">
            <v>-9.0404908567800739E-19</v>
          </cell>
          <cell r="AN144">
            <v>1.3422821495119892E-29</v>
          </cell>
          <cell r="AP144">
            <v>7.4815088099160247E-46</v>
          </cell>
          <cell r="AQ144">
            <v>1.3422821495119892E-29</v>
          </cell>
          <cell r="AR144">
            <v>1</v>
          </cell>
          <cell r="AS144">
            <v>5.4801354356164865E-49</v>
          </cell>
          <cell r="AT144">
            <v>0.05</v>
          </cell>
          <cell r="AU144">
            <v>-2.3640899968219467E-45</v>
          </cell>
          <cell r="AV144">
            <v>0</v>
          </cell>
          <cell r="AW144">
            <v>0</v>
          </cell>
          <cell r="AX144">
            <v>-2.3640899968219467E-45</v>
          </cell>
          <cell r="AY144">
            <v>-1.3422821486442729E-29</v>
          </cell>
          <cell r="AZ144">
            <v>0</v>
          </cell>
          <cell r="BA144">
            <v>0</v>
          </cell>
          <cell r="BB144">
            <v>-1.3422821486442729E-29</v>
          </cell>
          <cell r="BC144">
            <v>0.1678866429386878</v>
          </cell>
          <cell r="BD144">
            <v>0.1678866429386878</v>
          </cell>
          <cell r="BE144">
            <v>-2.3639604642358743E-45</v>
          </cell>
        </row>
        <row r="145">
          <cell r="A145" t="str">
            <v>Show</v>
          </cell>
          <cell r="B145" t="str">
            <v>Canadian - Public</v>
          </cell>
          <cell r="C145" t="str">
            <v>Canada</v>
          </cell>
          <cell r="D145" t="str">
            <v>Kitagawa</v>
          </cell>
          <cell r="E145" t="str">
            <v>403-974-6723</v>
          </cell>
          <cell r="F145" t="str">
            <v>Beau Canada Common</v>
          </cell>
          <cell r="G145" t="str">
            <v>BAU.TO</v>
          </cell>
          <cell r="H145" t="str">
            <v>Canadian Energy</v>
          </cell>
          <cell r="I145" t="str">
            <v>Public</v>
          </cell>
          <cell r="J145" t="str">
            <v>Common Equity</v>
          </cell>
          <cell r="K145">
            <v>4200000</v>
          </cell>
          <cell r="L145">
            <v>4200000</v>
          </cell>
          <cell r="M145">
            <v>0</v>
          </cell>
          <cell r="N145">
            <v>0.64</v>
          </cell>
          <cell r="O145">
            <v>1</v>
          </cell>
          <cell r="P145">
            <v>1.300479123887748</v>
          </cell>
          <cell r="Q145">
            <v>1.3104631217838765</v>
          </cell>
          <cell r="R145">
            <v>-9.9839978961284714E-3</v>
          </cell>
          <cell r="V145">
            <v>5462012.320328542</v>
          </cell>
          <cell r="W145" t="str">
            <v>001:Enron-NA</v>
          </cell>
          <cell r="X145">
            <v>6991375.7700205343</v>
          </cell>
          <cell r="Y145">
            <v>-2521614.6239843108</v>
          </cell>
          <cell r="Z145">
            <v>4469761.1460362235</v>
          </cell>
          <cell r="AA145">
            <v>3495687.8850102671</v>
          </cell>
          <cell r="AB145">
            <v>-4494632.3482631035</v>
          </cell>
          <cell r="AC145">
            <v>-998944.46325283637</v>
          </cell>
          <cell r="AD145">
            <v>5503945.1114922808</v>
          </cell>
          <cell r="AE145">
            <v>-41932.791163738817</v>
          </cell>
          <cell r="AF145">
            <v>-33443.89042835038</v>
          </cell>
          <cell r="AG145">
            <v>0</v>
          </cell>
          <cell r="AH145">
            <v>-75376.681592089197</v>
          </cell>
          <cell r="AI145">
            <v>615592.18735420331</v>
          </cell>
          <cell r="AJ145">
            <v>-2256.1412474991412</v>
          </cell>
          <cell r="AK145">
            <v>0</v>
          </cell>
          <cell r="AL145">
            <v>613336.04610670416</v>
          </cell>
          <cell r="AM145">
            <v>-1248401.6202634845</v>
          </cell>
          <cell r="AN145">
            <v>4846420.1361072976</v>
          </cell>
          <cell r="AP145">
            <v>0</v>
          </cell>
          <cell r="AQ145">
            <v>4846420.1361072976</v>
          </cell>
          <cell r="AR145">
            <v>1</v>
          </cell>
          <cell r="AS145">
            <v>5462012.320328542</v>
          </cell>
          <cell r="AT145">
            <v>1.300479123887748</v>
          </cell>
          <cell r="AU145">
            <v>396772.95618262514</v>
          </cell>
          <cell r="AV145">
            <v>-32343.810048636838</v>
          </cell>
          <cell r="AW145">
            <v>0</v>
          </cell>
          <cell r="AX145">
            <v>364429.14613398834</v>
          </cell>
          <cell r="AY145">
            <v>615592.18735420331</v>
          </cell>
          <cell r="AZ145">
            <v>-2256.1412474991412</v>
          </cell>
          <cell r="BA145">
            <v>0</v>
          </cell>
          <cell r="BB145">
            <v>613336.04610670416</v>
          </cell>
          <cell r="BC145">
            <v>1.300479123887748</v>
          </cell>
          <cell r="BD145">
            <v>1.3104631217838765</v>
          </cell>
          <cell r="BE145">
            <v>438705.74734636396</v>
          </cell>
        </row>
        <row r="146">
          <cell r="A146" t="str">
            <v>Show</v>
          </cell>
          <cell r="B146" t="str">
            <v>Canadian - Public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Place Resources Common</v>
          </cell>
          <cell r="G146" t="str">
            <v>PLG.TO</v>
          </cell>
          <cell r="H146" t="str">
            <v>Canadian Energy</v>
          </cell>
          <cell r="I146" t="str">
            <v>Public</v>
          </cell>
          <cell r="J146" t="str">
            <v>Common Equity</v>
          </cell>
          <cell r="K146">
            <v>741000</v>
          </cell>
          <cell r="L146">
            <v>741000</v>
          </cell>
          <cell r="M146">
            <v>0</v>
          </cell>
          <cell r="N146">
            <v>0.64</v>
          </cell>
          <cell r="O146">
            <v>1</v>
          </cell>
          <cell r="P146">
            <v>1.7111567419575633</v>
          </cell>
          <cell r="Q146">
            <v>1.7152658662092624</v>
          </cell>
          <cell r="R146">
            <v>-4.10912425169907E-3</v>
          </cell>
          <cell r="V146">
            <v>1267967.1457905544</v>
          </cell>
          <cell r="W146" t="str">
            <v>001:Enron-NA</v>
          </cell>
          <cell r="X146">
            <v>1622997.9466119097</v>
          </cell>
          <cell r="Y146">
            <v>-582310.03377348988</v>
          </cell>
          <cell r="Z146">
            <v>1040687.9128384198</v>
          </cell>
          <cell r="AA146">
            <v>811498.97330595483</v>
          </cell>
          <cell r="AB146">
            <v>-1037933.9846867863</v>
          </cell>
          <cell r="AC146">
            <v>-226435.01138083148</v>
          </cell>
          <cell r="AD146">
            <v>1271012.0068610634</v>
          </cell>
          <cell r="AE146">
            <v>-3044.8610705090687</v>
          </cell>
          <cell r="AF146">
            <v>-7723.1123184391772</v>
          </cell>
          <cell r="AG146">
            <v>0</v>
          </cell>
          <cell r="AH146">
            <v>-10767.973388948245</v>
          </cell>
          <cell r="AI146">
            <v>-341336.79324987996</v>
          </cell>
          <cell r="AJ146">
            <v>-1956.5005325045522</v>
          </cell>
          <cell r="AK146">
            <v>0</v>
          </cell>
          <cell r="AL146">
            <v>-343293.29378238443</v>
          </cell>
          <cell r="AM146">
            <v>-169007.23386876611</v>
          </cell>
          <cell r="AN146">
            <v>1629048.7852461506</v>
          </cell>
          <cell r="AP146">
            <v>0</v>
          </cell>
          <cell r="AQ146">
            <v>1629048.7852461506</v>
          </cell>
          <cell r="AR146">
            <v>1</v>
          </cell>
          <cell r="AS146">
            <v>1267967.1457905544</v>
          </cell>
          <cell r="AT146">
            <v>1.7111567419575633</v>
          </cell>
          <cell r="AU146">
            <v>-161877.56614549272</v>
          </cell>
          <cell r="AV146">
            <v>-9496.1831302028568</v>
          </cell>
          <cell r="AW146">
            <v>0</v>
          </cell>
          <cell r="AX146">
            <v>-171373.74927569559</v>
          </cell>
          <cell r="AY146">
            <v>-341336.79324987996</v>
          </cell>
          <cell r="AZ146">
            <v>-1956.5005325045522</v>
          </cell>
          <cell r="BA146">
            <v>0</v>
          </cell>
          <cell r="BB146">
            <v>-343293.29378238443</v>
          </cell>
          <cell r="BC146">
            <v>1.7111567419575633</v>
          </cell>
          <cell r="BD146">
            <v>1.7152658662092624</v>
          </cell>
          <cell r="BE146">
            <v>-158832.70507498365</v>
          </cell>
        </row>
        <row r="147">
          <cell r="A147" t="str">
            <v>Show</v>
          </cell>
          <cell r="B147" t="str">
            <v>Canadian - Public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Zargon Common</v>
          </cell>
          <cell r="G147" t="str">
            <v>ZAR.TO</v>
          </cell>
          <cell r="H147" t="str">
            <v>Canadian Energy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0.64</v>
          </cell>
          <cell r="O147">
            <v>1</v>
          </cell>
          <cell r="P147">
            <v>2.0876112251882271</v>
          </cell>
          <cell r="Q147">
            <v>2.0583190394511148</v>
          </cell>
          <cell r="R147">
            <v>2.9292185737112231E-2</v>
          </cell>
          <cell r="V147">
            <v>0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74526.443523596128</v>
          </cell>
          <cell r="AJ147">
            <v>-888.89102227759668</v>
          </cell>
          <cell r="AK147">
            <v>0</v>
          </cell>
          <cell r="AL147">
            <v>73637.552501318525</v>
          </cell>
          <cell r="AM147">
            <v>-94077.599757172895</v>
          </cell>
          <cell r="AN147">
            <v>814524.39262307528</v>
          </cell>
          <cell r="AP147">
            <v>0</v>
          </cell>
          <cell r="AQ147">
            <v>814524.39262307528</v>
          </cell>
          <cell r="AR147">
            <v>1</v>
          </cell>
          <cell r="AS147">
            <v>0</v>
          </cell>
          <cell r="AT147">
            <v>2.0876112251882271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74526.443523596128</v>
          </cell>
          <cell r="AZ147">
            <v>-888.89102227759668</v>
          </cell>
          <cell r="BA147">
            <v>0</v>
          </cell>
          <cell r="BB147">
            <v>73637.552501318525</v>
          </cell>
          <cell r="BC147">
            <v>2.0876112251882271</v>
          </cell>
          <cell r="BD147">
            <v>2.0583190394511148</v>
          </cell>
          <cell r="BE147">
            <v>0</v>
          </cell>
        </row>
        <row r="148">
          <cell r="A148" t="str">
            <v>Show</v>
          </cell>
          <cell r="B148" t="str">
            <v>Canadian - Public</v>
          </cell>
          <cell r="C148" t="str">
            <v>Canada</v>
          </cell>
          <cell r="D148" t="str">
            <v>Kitagawa</v>
          </cell>
          <cell r="E148" t="str">
            <v>403-974-6723</v>
          </cell>
          <cell r="F148" t="str">
            <v>Cypress Energy Common Canada</v>
          </cell>
          <cell r="G148" t="str">
            <v>CYZa.TO</v>
          </cell>
          <cell r="H148" t="str">
            <v>Canadian Energy</v>
          </cell>
          <cell r="I148" t="str">
            <v>Public</v>
          </cell>
          <cell r="J148" t="str">
            <v>Common Equity</v>
          </cell>
          <cell r="K148">
            <v>438325</v>
          </cell>
          <cell r="L148">
            <v>438325</v>
          </cell>
          <cell r="M148">
            <v>0</v>
          </cell>
          <cell r="N148">
            <v>0.64</v>
          </cell>
          <cell r="O148">
            <v>1</v>
          </cell>
          <cell r="P148">
            <v>4.0383299110198498</v>
          </cell>
          <cell r="Q148">
            <v>3.9794168096054885</v>
          </cell>
          <cell r="R148">
            <v>5.8913101414361346E-2</v>
          </cell>
          <cell r="V148">
            <v>1770100.9582477757</v>
          </cell>
          <cell r="W148" t="str">
            <v>001:Enron-NA</v>
          </cell>
          <cell r="X148">
            <v>2265729.2265571528</v>
          </cell>
          <cell r="Y148">
            <v>-799135.25733432453</v>
          </cell>
          <cell r="Z148">
            <v>1466593.9692228283</v>
          </cell>
          <cell r="AA148">
            <v>1132864.6132785764</v>
          </cell>
          <cell r="AB148">
            <v>-1424412.4157945726</v>
          </cell>
          <cell r="AC148">
            <v>-291547.80251599615</v>
          </cell>
          <cell r="AD148">
            <v>1744277.8730703257</v>
          </cell>
          <cell r="AE148">
            <v>25823.085177449975</v>
          </cell>
          <cell r="AF148">
            <v>-10598.840809977402</v>
          </cell>
          <cell r="AG148">
            <v>0</v>
          </cell>
          <cell r="AH148">
            <v>15224.244367472573</v>
          </cell>
          <cell r="AI148">
            <v>-27572.336576428206</v>
          </cell>
          <cell r="AJ148">
            <v>-4104.8709966011993</v>
          </cell>
          <cell r="AK148">
            <v>0</v>
          </cell>
          <cell r="AL148">
            <v>-31677.207573029365</v>
          </cell>
          <cell r="AM148">
            <v>0</v>
          </cell>
          <cell r="AN148">
            <v>2280690.3593802401</v>
          </cell>
          <cell r="AP148">
            <v>0</v>
          </cell>
          <cell r="AQ148">
            <v>2280690.3593802401</v>
          </cell>
          <cell r="AR148">
            <v>1</v>
          </cell>
          <cell r="AS148">
            <v>1770100.9582477757</v>
          </cell>
          <cell r="AT148">
            <v>4.0383299110198498</v>
          </cell>
          <cell r="AU148">
            <v>259746.50635032076</v>
          </cell>
          <cell r="AV148">
            <v>-12194.989284314481</v>
          </cell>
          <cell r="AW148">
            <v>0</v>
          </cell>
          <cell r="AX148">
            <v>247551.51706600626</v>
          </cell>
          <cell r="AY148">
            <v>-27572.336576428206</v>
          </cell>
          <cell r="AZ148">
            <v>-4104.8709966011993</v>
          </cell>
          <cell r="BA148">
            <v>0</v>
          </cell>
          <cell r="BB148">
            <v>-31677.207573029365</v>
          </cell>
          <cell r="BC148">
            <v>4.0383299110198498</v>
          </cell>
          <cell r="BD148">
            <v>3.9794168096054885</v>
          </cell>
          <cell r="BE148">
            <v>233923.42117287079</v>
          </cell>
        </row>
        <row r="149">
          <cell r="A149" t="str">
            <v>Show</v>
          </cell>
          <cell r="B149" t="str">
            <v>Canadian - Public</v>
          </cell>
          <cell r="C149" t="str">
            <v>Canada</v>
          </cell>
          <cell r="D149" t="str">
            <v>Kitagawa</v>
          </cell>
          <cell r="E149" t="str">
            <v>403-974-6723</v>
          </cell>
          <cell r="F149" t="str">
            <v>Cypress Energy Common</v>
          </cell>
          <cell r="G149" t="str">
            <v>CYZa.TO</v>
          </cell>
          <cell r="H149" t="str">
            <v>Canadian Energy</v>
          </cell>
          <cell r="I149" t="str">
            <v>Public</v>
          </cell>
          <cell r="J149" t="str">
            <v>Common Equity</v>
          </cell>
          <cell r="K149">
            <v>532488</v>
          </cell>
          <cell r="L149">
            <v>532488</v>
          </cell>
          <cell r="M149">
            <v>0</v>
          </cell>
          <cell r="N149">
            <v>0.64</v>
          </cell>
          <cell r="O149">
            <v>1</v>
          </cell>
          <cell r="P149">
            <v>4.0383299110198498</v>
          </cell>
          <cell r="Q149">
            <v>3.9794168096054885</v>
          </cell>
          <cell r="R149">
            <v>5.8913101414361346E-2</v>
          </cell>
          <cell r="V149">
            <v>2150362.2176591377</v>
          </cell>
          <cell r="W149" t="str">
            <v>001:Enron-NA</v>
          </cell>
          <cell r="X149">
            <v>2752463.6386036961</v>
          </cell>
          <cell r="Y149">
            <v>-970809.18247291341</v>
          </cell>
          <cell r="Z149">
            <v>1781654.4561307826</v>
          </cell>
          <cell r="AA149">
            <v>1376231.8193018481</v>
          </cell>
          <cell r="AB149">
            <v>-1730411.2666665609</v>
          </cell>
          <cell r="AC149">
            <v>-354179.44736471283</v>
          </cell>
          <cell r="AD149">
            <v>2118991.6981132072</v>
          </cell>
          <cell r="AE149">
            <v>31370.519545930438</v>
          </cell>
          <cell r="AF149">
            <v>-12875.732721663713</v>
          </cell>
          <cell r="AG149">
            <v>0</v>
          </cell>
          <cell r="AH149">
            <v>18494.786824266725</v>
          </cell>
          <cell r="AI149">
            <v>-73970.879991499532</v>
          </cell>
          <cell r="AJ149">
            <v>-10199.850559686884</v>
          </cell>
          <cell r="AK149">
            <v>0</v>
          </cell>
          <cell r="AL149">
            <v>-84170.730551186483</v>
          </cell>
          <cell r="AM149">
            <v>-1514051.8606209233</v>
          </cell>
          <cell r="AN149">
            <v>3421037.6093198601</v>
          </cell>
          <cell r="AP149">
            <v>0</v>
          </cell>
          <cell r="AQ149">
            <v>3421037.6093198601</v>
          </cell>
          <cell r="AR149">
            <v>1</v>
          </cell>
          <cell r="AS149">
            <v>2150362.2176591377</v>
          </cell>
          <cell r="AT149">
            <v>4.0383299110198498</v>
          </cell>
          <cell r="AU149">
            <v>315546.44994802843</v>
          </cell>
          <cell r="AV149">
            <v>-14814.773179777683</v>
          </cell>
          <cell r="AW149">
            <v>0</v>
          </cell>
          <cell r="AX149">
            <v>300731.67676825071</v>
          </cell>
          <cell r="AY149">
            <v>-73970.879991499532</v>
          </cell>
          <cell r="AZ149">
            <v>-10199.850559686884</v>
          </cell>
          <cell r="BA149">
            <v>0</v>
          </cell>
          <cell r="BB149">
            <v>-84170.730551186483</v>
          </cell>
          <cell r="BC149">
            <v>4.0383299110198498</v>
          </cell>
          <cell r="BD149">
            <v>3.9794168096054885</v>
          </cell>
          <cell r="BE149">
            <v>284175.93040209799</v>
          </cell>
        </row>
        <row r="150">
          <cell r="A150" t="str">
            <v>Show</v>
          </cell>
          <cell r="B150" t="str">
            <v>Canadian - Public</v>
          </cell>
          <cell r="C150" t="str">
            <v>Canada</v>
          </cell>
          <cell r="D150" t="str">
            <v>Kitagawa</v>
          </cell>
          <cell r="E150" t="str">
            <v>403-974-6723</v>
          </cell>
          <cell r="F150" t="str">
            <v>Startech Common Canada</v>
          </cell>
          <cell r="G150" t="str">
            <v>SEH.TO</v>
          </cell>
          <cell r="H150" t="str">
            <v>Canadian Energy</v>
          </cell>
          <cell r="I150" t="str">
            <v>Public</v>
          </cell>
          <cell r="J150" t="str">
            <v>Common Equity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</v>
          </cell>
          <cell r="P150">
            <v>4.517453798767967</v>
          </cell>
          <cell r="Q150">
            <v>4.5283018867924527</v>
          </cell>
          <cell r="R150">
            <v>-1.0848088024485669E-2</v>
          </cell>
          <cell r="V150">
            <v>0</v>
          </cell>
          <cell r="W150" t="str">
            <v>001:Enron-NA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149362.46575714275</v>
          </cell>
          <cell r="AJ150">
            <v>0</v>
          </cell>
          <cell r="AK150">
            <v>0</v>
          </cell>
          <cell r="AL150">
            <v>149362.46575714275</v>
          </cell>
          <cell r="AM150">
            <v>0</v>
          </cell>
          <cell r="AN150">
            <v>2178119.6771</v>
          </cell>
          <cell r="AP150">
            <v>0</v>
          </cell>
          <cell r="AQ150">
            <v>2178119.6771</v>
          </cell>
          <cell r="AR150">
            <v>1</v>
          </cell>
          <cell r="AS150">
            <v>0</v>
          </cell>
          <cell r="AT150">
            <v>4.517453798767967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149362.46575714275</v>
          </cell>
          <cell r="AZ150">
            <v>0</v>
          </cell>
          <cell r="BA150">
            <v>0</v>
          </cell>
          <cell r="BB150">
            <v>149362.46575714275</v>
          </cell>
          <cell r="BC150">
            <v>4.517453798767967</v>
          </cell>
          <cell r="BD150">
            <v>4.5283018867924527</v>
          </cell>
          <cell r="BE150">
            <v>0</v>
          </cell>
        </row>
        <row r="151">
          <cell r="A151" t="str">
            <v>Show</v>
          </cell>
          <cell r="B151" t="str">
            <v>Canadian - Public</v>
          </cell>
          <cell r="C151" t="str">
            <v>Canada</v>
          </cell>
          <cell r="D151" t="str">
            <v>Kitagawa</v>
          </cell>
          <cell r="E151" t="str">
            <v>403-974-6723</v>
          </cell>
          <cell r="F151" t="str">
            <v>Startech Common</v>
          </cell>
          <cell r="G151" t="str">
            <v>SEH.TO</v>
          </cell>
          <cell r="H151" t="str">
            <v>Canadian Energy</v>
          </cell>
          <cell r="I151" t="str">
            <v>Public</v>
          </cell>
          <cell r="J151" t="str">
            <v>Common Equity</v>
          </cell>
          <cell r="K151">
            <v>750000</v>
          </cell>
          <cell r="L151">
            <v>750000</v>
          </cell>
          <cell r="M151">
            <v>0</v>
          </cell>
          <cell r="N151">
            <v>0.64</v>
          </cell>
          <cell r="O151">
            <v>1</v>
          </cell>
          <cell r="P151">
            <v>4.517453798767967</v>
          </cell>
          <cell r="Q151">
            <v>4.5283018867924527</v>
          </cell>
          <cell r="R151">
            <v>-1.0848088024485669E-2</v>
          </cell>
          <cell r="V151">
            <v>3388090.3490759754</v>
          </cell>
          <cell r="W151" t="str">
            <v>001:Enron-NA</v>
          </cell>
          <cell r="X151">
            <v>4336755.6468172483</v>
          </cell>
          <cell r="Y151">
            <v>-1555970.1307307826</v>
          </cell>
          <cell r="Z151">
            <v>2780785.5160864657</v>
          </cell>
          <cell r="AA151">
            <v>2168377.8234086242</v>
          </cell>
          <cell r="AB151">
            <v>-2773426.841673194</v>
          </cell>
          <cell r="AC151">
            <v>-605049.01826456981</v>
          </cell>
          <cell r="AD151">
            <v>3396226.4150943398</v>
          </cell>
          <cell r="AE151">
            <v>-8136.0660183643922</v>
          </cell>
          <cell r="AF151">
            <v>-20636.656397448809</v>
          </cell>
          <cell r="AG151">
            <v>0</v>
          </cell>
          <cell r="AH151">
            <v>-28772.722415813201</v>
          </cell>
          <cell r="AI151">
            <v>117151.21834424464</v>
          </cell>
          <cell r="AJ151">
            <v>17817.654626157659</v>
          </cell>
          <cell r="AK151">
            <v>0</v>
          </cell>
          <cell r="AL151">
            <v>134968.87297040218</v>
          </cell>
          <cell r="AM151">
            <v>-2149674.6577727008</v>
          </cell>
          <cell r="AN151">
            <v>3695904.4286618601</v>
          </cell>
          <cell r="AP151">
            <v>0</v>
          </cell>
          <cell r="AQ151">
            <v>3695904.4286618601</v>
          </cell>
          <cell r="AR151">
            <v>1</v>
          </cell>
          <cell r="AS151">
            <v>3388090.3490759754</v>
          </cell>
          <cell r="AT151">
            <v>4.517453798767967</v>
          </cell>
          <cell r="AU151">
            <v>-540054.46393514285</v>
          </cell>
          <cell r="AV151">
            <v>-25496.239731775724</v>
          </cell>
          <cell r="AW151">
            <v>0</v>
          </cell>
          <cell r="AX151">
            <v>-565550.70366691868</v>
          </cell>
          <cell r="AY151">
            <v>117151.21834424464</v>
          </cell>
          <cell r="AZ151">
            <v>17817.654626157659</v>
          </cell>
          <cell r="BA151">
            <v>0</v>
          </cell>
          <cell r="BB151">
            <v>134968.87297040218</v>
          </cell>
          <cell r="BC151">
            <v>4.517453798767967</v>
          </cell>
          <cell r="BD151">
            <v>4.5283018867924527</v>
          </cell>
          <cell r="BE151">
            <v>-531918.39791677846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Startech Common Flow-through</v>
          </cell>
          <cell r="G152" t="str">
            <v>SEH.TO</v>
          </cell>
          <cell r="H152" t="str">
            <v>Canadian Energy</v>
          </cell>
          <cell r="I152" t="str">
            <v>Public</v>
          </cell>
          <cell r="J152" t="str">
            <v>Common Equity</v>
          </cell>
          <cell r="K152">
            <v>600000</v>
          </cell>
          <cell r="L152">
            <v>600000</v>
          </cell>
          <cell r="M152">
            <v>0</v>
          </cell>
          <cell r="N152">
            <v>0</v>
          </cell>
          <cell r="O152">
            <v>1</v>
          </cell>
          <cell r="P152">
            <v>4.517453798767967</v>
          </cell>
          <cell r="Q152">
            <v>4.5283018867924527</v>
          </cell>
          <cell r="R152">
            <v>-1.0848088024485669E-2</v>
          </cell>
          <cell r="V152">
            <v>2710472.2792607802</v>
          </cell>
          <cell r="W152" t="str">
            <v>001:Enron-NA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2716981.1320754718</v>
          </cell>
          <cell r="AE152">
            <v>-6508.8528146916069</v>
          </cell>
          <cell r="AF152">
            <v>0</v>
          </cell>
          <cell r="AG152">
            <v>0</v>
          </cell>
          <cell r="AH152">
            <v>-6508.8528146916069</v>
          </cell>
          <cell r="AI152">
            <v>22542.068299042061</v>
          </cell>
          <cell r="AJ152">
            <v>0</v>
          </cell>
          <cell r="AK152">
            <v>0</v>
          </cell>
          <cell r="AL152">
            <v>22542.068299042061</v>
          </cell>
          <cell r="AM152">
            <v>0</v>
          </cell>
          <cell r="AN152">
            <v>2687930.4942000001</v>
          </cell>
          <cell r="AP152">
            <v>0</v>
          </cell>
          <cell r="AQ152">
            <v>2687930.4942000001</v>
          </cell>
          <cell r="AR152">
            <v>1</v>
          </cell>
          <cell r="AS152">
            <v>2710472.2792607802</v>
          </cell>
          <cell r="AT152">
            <v>4.517453798767967</v>
          </cell>
          <cell r="AU152">
            <v>-432043.57114811428</v>
          </cell>
          <cell r="AV152">
            <v>0</v>
          </cell>
          <cell r="AW152">
            <v>0</v>
          </cell>
          <cell r="AX152">
            <v>-432043.57114811428</v>
          </cell>
          <cell r="AY152">
            <v>22542.068299042061</v>
          </cell>
          <cell r="AZ152">
            <v>0</v>
          </cell>
          <cell r="BA152">
            <v>0</v>
          </cell>
          <cell r="BB152">
            <v>22542.068299042061</v>
          </cell>
          <cell r="BC152">
            <v>4.517453798767967</v>
          </cell>
          <cell r="BD152">
            <v>4.5283018867924527</v>
          </cell>
          <cell r="BE152">
            <v>-425534.71833342267</v>
          </cell>
        </row>
        <row r="153">
          <cell r="A153" t="str">
            <v>Show</v>
          </cell>
          <cell r="B153" t="str">
            <v>Canadian - Private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Invasion Energy</v>
          </cell>
          <cell r="G153" t="str">
            <v xml:space="preserve"> </v>
          </cell>
          <cell r="H153" t="str">
            <v>Canadian Energy</v>
          </cell>
          <cell r="I153" t="str">
            <v>Private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2836193</v>
          </cell>
          <cell r="Q153">
            <v>2836193</v>
          </cell>
          <cell r="R153">
            <v>0</v>
          </cell>
          <cell r="V153">
            <v>2836193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2836193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464862</v>
          </cell>
          <cell r="AL153">
            <v>464862</v>
          </cell>
          <cell r="AM153">
            <v>14192</v>
          </cell>
          <cell r="AN153">
            <v>2840713</v>
          </cell>
          <cell r="AP153">
            <v>0</v>
          </cell>
          <cell r="AQ153">
            <v>2840713</v>
          </cell>
          <cell r="AR153">
            <v>1</v>
          </cell>
          <cell r="AS153">
            <v>2836193</v>
          </cell>
          <cell r="AT153">
            <v>2836193</v>
          </cell>
          <cell r="AU153">
            <v>0</v>
          </cell>
          <cell r="AV153">
            <v>0</v>
          </cell>
          <cell r="AW153">
            <v>464862</v>
          </cell>
          <cell r="AX153">
            <v>464862</v>
          </cell>
          <cell r="AY153">
            <v>0</v>
          </cell>
          <cell r="AZ153">
            <v>0</v>
          </cell>
          <cell r="BA153">
            <v>464862</v>
          </cell>
          <cell r="BB153">
            <v>464862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Canadian - Private</v>
          </cell>
          <cell r="C154" t="str">
            <v>Canada</v>
          </cell>
          <cell r="D154" t="str">
            <v>Calger</v>
          </cell>
          <cell r="E154" t="str">
            <v>Not Available</v>
          </cell>
          <cell r="F154" t="str">
            <v>Papier Masson Canada</v>
          </cell>
          <cell r="G154" t="str">
            <v xml:space="preserve"> </v>
          </cell>
          <cell r="H154" t="str">
            <v>Canadian Paper</v>
          </cell>
          <cell r="I154" t="str">
            <v>Private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0.17</v>
          </cell>
          <cell r="O154">
            <v>1</v>
          </cell>
          <cell r="P154">
            <v>9504994.0363211725</v>
          </cell>
          <cell r="Q154">
            <v>9481997.3286275398</v>
          </cell>
          <cell r="R154">
            <v>22996.707693632692</v>
          </cell>
          <cell r="V154">
            <v>9504994.0363211725</v>
          </cell>
          <cell r="W154" t="str">
            <v>001:Enron-NA</v>
          </cell>
          <cell r="X154">
            <v>1615848.9861745995</v>
          </cell>
          <cell r="Y154">
            <v>-1015783.0725383008</v>
          </cell>
          <cell r="Z154">
            <v>600065.91363629873</v>
          </cell>
          <cell r="AA154">
            <v>0</v>
          </cell>
          <cell r="AB154">
            <v>0</v>
          </cell>
          <cell r="AC154">
            <v>0</v>
          </cell>
          <cell r="AD154">
            <v>9481997.3286275398</v>
          </cell>
          <cell r="AE154">
            <v>22996.707693632692</v>
          </cell>
          <cell r="AF154">
            <v>-22996.707693632692</v>
          </cell>
          <cell r="AG154">
            <v>0</v>
          </cell>
          <cell r="AH154">
            <v>0</v>
          </cell>
          <cell r="AI154">
            <v>-75801.963678827509</v>
          </cell>
          <cell r="AJ154">
            <v>75801.963678827145</v>
          </cell>
          <cell r="AK154">
            <v>238539</v>
          </cell>
          <cell r="AL154">
            <v>238539</v>
          </cell>
          <cell r="AM154">
            <v>-25523.999999997395</v>
          </cell>
          <cell r="AN154">
            <v>9582781</v>
          </cell>
          <cell r="AP154">
            <v>0</v>
          </cell>
          <cell r="AQ154">
            <v>9582781</v>
          </cell>
          <cell r="AR154">
            <v>1</v>
          </cell>
          <cell r="AS154">
            <v>9504994.0363211725</v>
          </cell>
          <cell r="AT154">
            <v>9504994.0363211725</v>
          </cell>
          <cell r="AU154">
            <v>-34875.685850515962</v>
          </cell>
          <cell r="AV154">
            <v>34875.685850515059</v>
          </cell>
          <cell r="AW154">
            <v>238539</v>
          </cell>
          <cell r="AX154">
            <v>238538.99999999884</v>
          </cell>
          <cell r="AY154">
            <v>-75801.963678827509</v>
          </cell>
          <cell r="AZ154">
            <v>75801.963678827145</v>
          </cell>
          <cell r="BA154">
            <v>238539</v>
          </cell>
          <cell r="BB154">
            <v>238539</v>
          </cell>
          <cell r="BC154" t="str">
            <v xml:space="preserve"> </v>
          </cell>
          <cell r="BD154" t="str">
            <v xml:space="preserve"> </v>
          </cell>
          <cell r="BE154">
            <v>-57872.393544148654</v>
          </cell>
        </row>
        <row r="155">
          <cell r="A155" t="str">
            <v>DoNotShow</v>
          </cell>
          <cell r="B155" t="str">
            <v>Port. Insur. (MV of Opt Prem)</v>
          </cell>
          <cell r="C155" t="str">
            <v>Canada</v>
          </cell>
          <cell r="D155" t="str">
            <v xml:space="preserve"> </v>
          </cell>
          <cell r="E155" t="str">
            <v xml:space="preserve"> </v>
          </cell>
          <cell r="F155" t="str">
            <v>Beau Canada Options</v>
          </cell>
          <cell r="G155" t="str">
            <v xml:space="preserve"> </v>
          </cell>
          <cell r="H155" t="str">
            <v>Canadian Energy</v>
          </cell>
          <cell r="I155" t="str">
            <v>Public</v>
          </cell>
          <cell r="J155" t="str">
            <v>Futures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V155">
            <v>0</v>
          </cell>
          <cell r="W155" t="str">
            <v>003:Enron-NA-Other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9628</v>
          </cell>
          <cell r="AP155">
            <v>0</v>
          </cell>
          <cell r="AQ155">
            <v>9628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Port. Insur. (MV of Opt Prem)</v>
          </cell>
          <cell r="C156" t="str">
            <v>Canada</v>
          </cell>
          <cell r="D156" t="str">
            <v xml:space="preserve"> </v>
          </cell>
          <cell r="E156" t="str">
            <v xml:space="preserve"> </v>
          </cell>
          <cell r="F156" t="str">
            <v>Cypress Energy Options</v>
          </cell>
          <cell r="G156" t="str">
            <v xml:space="preserve"> </v>
          </cell>
          <cell r="H156" t="str">
            <v>Canadian Energy</v>
          </cell>
          <cell r="I156" t="str">
            <v>Public</v>
          </cell>
          <cell r="J156" t="str">
            <v>Futures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0.23548300776023551</v>
          </cell>
          <cell r="Q156">
            <v>0.23548300776023551</v>
          </cell>
          <cell r="R156">
            <v>0</v>
          </cell>
          <cell r="V156">
            <v>0</v>
          </cell>
          <cell r="W156" t="str">
            <v>003:Enron-NA-Other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335</v>
          </cell>
          <cell r="AP156">
            <v>0</v>
          </cell>
          <cell r="AQ156">
            <v>335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DoNotShow</v>
          </cell>
          <cell r="B157" t="str">
            <v>Port. Insur. (MV of Opt Prem)</v>
          </cell>
          <cell r="C157" t="str">
            <v>Canada</v>
          </cell>
          <cell r="D157" t="str">
            <v xml:space="preserve"> </v>
          </cell>
          <cell r="E157" t="str">
            <v xml:space="preserve"> </v>
          </cell>
          <cell r="F157" t="str">
            <v>Place Resources Options</v>
          </cell>
          <cell r="G157" t="str">
            <v xml:space="preserve"> </v>
          </cell>
          <cell r="H157" t="str">
            <v>Canadian Energy</v>
          </cell>
          <cell r="I157" t="str">
            <v>Public</v>
          </cell>
          <cell r="J157" t="str">
            <v>Futures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0.23548300776023551</v>
          </cell>
          <cell r="Q157">
            <v>0.23548300776023551</v>
          </cell>
          <cell r="R157">
            <v>0</v>
          </cell>
          <cell r="V157">
            <v>0</v>
          </cell>
          <cell r="W157" t="str">
            <v>003:Enron-NA-Other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1931</v>
          </cell>
          <cell r="AP157">
            <v>0</v>
          </cell>
          <cell r="AQ157">
            <v>1931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Port. Insur. (MV of Opt Prem)</v>
          </cell>
          <cell r="C158" t="str">
            <v>Canada</v>
          </cell>
          <cell r="D158" t="str">
            <v xml:space="preserve"> </v>
          </cell>
          <cell r="E158" t="str">
            <v xml:space="preserve"> </v>
          </cell>
          <cell r="F158" t="str">
            <v>StarTech Options</v>
          </cell>
          <cell r="G158" t="str">
            <v xml:space="preserve"> </v>
          </cell>
          <cell r="H158" t="str">
            <v>Canadian Energy</v>
          </cell>
          <cell r="I158" t="str">
            <v>Public</v>
          </cell>
          <cell r="J158" t="str">
            <v>Futures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0.23548300776023551</v>
          </cell>
          <cell r="Q158">
            <v>0.23548300776023551</v>
          </cell>
          <cell r="R158">
            <v>0</v>
          </cell>
          <cell r="V158">
            <v>0</v>
          </cell>
          <cell r="W158" t="str">
            <v>003:Enron-NA-Other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3179</v>
          </cell>
          <cell r="AP158">
            <v>0</v>
          </cell>
          <cell r="AQ158">
            <v>3179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Hide</v>
          </cell>
          <cell r="B159" t="str">
            <v>Port. Insur. (MV of Opt Prem) Intl</v>
          </cell>
          <cell r="C159" t="str">
            <v>Mexico Intl</v>
          </cell>
          <cell r="D159" t="str">
            <v xml:space="preserve"> </v>
          </cell>
          <cell r="E159" t="str">
            <v xml:space="preserve"> </v>
          </cell>
          <cell r="F159" t="str">
            <v>Tribasa Options I Intl</v>
          </cell>
          <cell r="G159" t="str">
            <v>GTRMM</v>
          </cell>
          <cell r="H159" t="str">
            <v>Construction</v>
          </cell>
          <cell r="I159" t="str">
            <v>Public</v>
          </cell>
          <cell r="J159" t="str">
            <v>Futures</v>
          </cell>
          <cell r="K159">
            <v>37000000</v>
          </cell>
          <cell r="L159">
            <v>37000000</v>
          </cell>
          <cell r="M159">
            <v>0</v>
          </cell>
          <cell r="N159">
            <v>0</v>
          </cell>
          <cell r="O159">
            <v>1</v>
          </cell>
          <cell r="P159">
            <v>0.23548300776023551</v>
          </cell>
          <cell r="Q159">
            <v>0.23548300776023551</v>
          </cell>
          <cell r="R159">
            <v>0</v>
          </cell>
          <cell r="V159">
            <v>4.0514385721759473E-125</v>
          </cell>
          <cell r="W159" t="str">
            <v>009:Enron-NA Intl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4.5875238077642235E-70</v>
          </cell>
          <cell r="AE159">
            <v>-4.5875238077642235E-70</v>
          </cell>
          <cell r="AF159">
            <v>0</v>
          </cell>
          <cell r="AG159">
            <v>0</v>
          </cell>
          <cell r="AH159">
            <v>-4.5875238077642235E-70</v>
          </cell>
          <cell r="AI159">
            <v>-3.2598173749467121E-2</v>
          </cell>
          <cell r="AJ159">
            <v>0</v>
          </cell>
          <cell r="AK159">
            <v>0</v>
          </cell>
          <cell r="AL159">
            <v>-3.2598173749467121E-2</v>
          </cell>
          <cell r="AM159">
            <v>3.2598173749470771E-2</v>
          </cell>
          <cell r="AN159">
            <v>3.2598173749467108E-2</v>
          </cell>
          <cell r="AP159">
            <v>0</v>
          </cell>
          <cell r="AQ159">
            <v>3.2598173749467108E-2</v>
          </cell>
          <cell r="AR159">
            <v>1</v>
          </cell>
          <cell r="AS159">
            <v>8712871.287128713</v>
          </cell>
          <cell r="AT159">
            <v>0.23548300776023551</v>
          </cell>
          <cell r="AU159">
            <v>-1.3706512356419559E-26</v>
          </cell>
          <cell r="AV159">
            <v>0</v>
          </cell>
          <cell r="AW159">
            <v>0</v>
          </cell>
          <cell r="AX159">
            <v>-1.3706512356419559E-26</v>
          </cell>
          <cell r="AY159">
            <v>-3.2598173749467121E-2</v>
          </cell>
          <cell r="AZ159">
            <v>0</v>
          </cell>
          <cell r="BA159">
            <v>0</v>
          </cell>
          <cell r="BB159">
            <v>-3.2598173749467121E-2</v>
          </cell>
          <cell r="BC159">
            <v>0.23548300776023551</v>
          </cell>
          <cell r="BD159">
            <v>0.23548300776023551</v>
          </cell>
          <cell r="BE159">
            <v>-1.3706512356419559E-26</v>
          </cell>
        </row>
        <row r="160">
          <cell r="A160" t="str">
            <v>Hide</v>
          </cell>
          <cell r="B160" t="str">
            <v>Port. Insur. (MV of Opt Prem) Intl</v>
          </cell>
          <cell r="C160" t="str">
            <v>Mexico Intl</v>
          </cell>
          <cell r="D160" t="str">
            <v xml:space="preserve"> </v>
          </cell>
          <cell r="E160" t="str">
            <v xml:space="preserve"> </v>
          </cell>
          <cell r="F160" t="str">
            <v>Tribasa Options II Intl</v>
          </cell>
          <cell r="G160" t="str">
            <v>GTRMM</v>
          </cell>
          <cell r="H160" t="str">
            <v>Construction</v>
          </cell>
          <cell r="I160" t="str">
            <v>Public</v>
          </cell>
          <cell r="J160" t="str">
            <v>Futures</v>
          </cell>
          <cell r="K160">
            <v>37000000</v>
          </cell>
          <cell r="L160">
            <v>37000000</v>
          </cell>
          <cell r="M160">
            <v>0</v>
          </cell>
          <cell r="N160">
            <v>0</v>
          </cell>
          <cell r="O160">
            <v>1</v>
          </cell>
          <cell r="P160">
            <v>0.23548300776023551</v>
          </cell>
          <cell r="Q160">
            <v>0.23548300776023551</v>
          </cell>
          <cell r="R160">
            <v>0</v>
          </cell>
          <cell r="V160">
            <v>4.0514385721759473E-125</v>
          </cell>
          <cell r="W160" t="str">
            <v>009:Enron-NA Intl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4.5875238077642235E-70</v>
          </cell>
          <cell r="AE160">
            <v>-4.5875238077642235E-70</v>
          </cell>
          <cell r="AF160">
            <v>0</v>
          </cell>
          <cell r="AG160">
            <v>0</v>
          </cell>
          <cell r="AH160">
            <v>-4.5875238077642235E-70</v>
          </cell>
          <cell r="AI160">
            <v>-3.2598173749467121E-2</v>
          </cell>
          <cell r="AJ160">
            <v>0</v>
          </cell>
          <cell r="AK160">
            <v>0</v>
          </cell>
          <cell r="AL160">
            <v>-3.2598173749467121E-2</v>
          </cell>
          <cell r="AM160">
            <v>3.2598173749470771E-2</v>
          </cell>
          <cell r="AN160">
            <v>3.2598173749467108E-2</v>
          </cell>
          <cell r="AP160">
            <v>0</v>
          </cell>
          <cell r="AQ160">
            <v>3.2598173749467108E-2</v>
          </cell>
          <cell r="AR160">
            <v>1</v>
          </cell>
          <cell r="AS160">
            <v>8712871.287128713</v>
          </cell>
          <cell r="AT160">
            <v>0.23548300776023551</v>
          </cell>
          <cell r="AU160">
            <v>-1.3706512356419559E-26</v>
          </cell>
          <cell r="AV160">
            <v>0</v>
          </cell>
          <cell r="AW160">
            <v>0</v>
          </cell>
          <cell r="AX160">
            <v>-1.3706512356419559E-26</v>
          </cell>
          <cell r="AY160">
            <v>-3.2598173749467121E-2</v>
          </cell>
          <cell r="AZ160">
            <v>0</v>
          </cell>
          <cell r="BA160">
            <v>0</v>
          </cell>
          <cell r="BB160">
            <v>-3.2598173749467121E-2</v>
          </cell>
          <cell r="BC160">
            <v>0.23548300776023551</v>
          </cell>
          <cell r="BD160">
            <v>0.23548300776023551</v>
          </cell>
          <cell r="BE160">
            <v>-1.3706512356419559E-26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Asset Book</v>
          </cell>
          <cell r="D161" t="str">
            <v xml:space="preserve"> </v>
          </cell>
          <cell r="E161" t="str">
            <v xml:space="preserve"> </v>
          </cell>
          <cell r="F161" t="str">
            <v>Treasury Swap A</v>
          </cell>
          <cell r="G161" t="str">
            <v xml:space="preserve"> </v>
          </cell>
          <cell r="H161" t="str">
            <v>Other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V161">
            <v>836904.58000000007</v>
          </cell>
          <cell r="W161" t="str">
            <v>003:Enron-NA-Other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861962.05000000075</v>
          </cell>
          <cell r="AE161">
            <v>0</v>
          </cell>
          <cell r="AF161">
            <v>-25057.470000000671</v>
          </cell>
          <cell r="AG161">
            <v>0</v>
          </cell>
          <cell r="AH161">
            <v>-25057.470000000671</v>
          </cell>
          <cell r="AI161">
            <v>0</v>
          </cell>
          <cell r="AJ161">
            <v>721037.23000000126</v>
          </cell>
          <cell r="AK161">
            <v>0</v>
          </cell>
          <cell r="AL161">
            <v>721037.23000000126</v>
          </cell>
          <cell r="AM161">
            <v>1628961.33</v>
          </cell>
          <cell r="AN161">
            <v>1138867.3500000001</v>
          </cell>
          <cell r="AP161">
            <v>0</v>
          </cell>
          <cell r="AQ161">
            <v>1138867.3500000001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-14025.820000000065</v>
          </cell>
          <cell r="AW161">
            <v>0</v>
          </cell>
          <cell r="AX161">
            <v>-14025.820000000065</v>
          </cell>
          <cell r="AY161">
            <v>0</v>
          </cell>
          <cell r="AZ161">
            <v>721037.23000000126</v>
          </cell>
          <cell r="BA161">
            <v>0</v>
          </cell>
          <cell r="BB161">
            <v>721037.23000000126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Upstream</v>
          </cell>
          <cell r="D162" t="str">
            <v>Dunn</v>
          </cell>
          <cell r="E162" t="str">
            <v>713-853-7752</v>
          </cell>
          <cell r="F162" t="str">
            <v>Mariner (Pluto) T Swap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V162">
            <v>0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9.0949470177292824E-13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26632.160000000149</v>
          </cell>
          <cell r="AV162">
            <v>-26632.160000000149</v>
          </cell>
          <cell r="AW162">
            <v>0</v>
          </cell>
          <cell r="AX162">
            <v>9.0949470177292824E-13</v>
          </cell>
          <cell r="AY162">
            <v>0</v>
          </cell>
          <cell r="AZ162">
            <v>0</v>
          </cell>
          <cell r="BA162">
            <v>0</v>
          </cell>
          <cell r="BB162">
            <v>9.0949470177292824E-13</v>
          </cell>
          <cell r="BC162" t="str">
            <v xml:space="preserve"> </v>
          </cell>
          <cell r="BD162" t="str">
            <v xml:space="preserve"> </v>
          </cell>
          <cell r="BE162">
            <v>26632.160000000149</v>
          </cell>
        </row>
        <row r="163">
          <cell r="A163" t="str">
            <v>Show</v>
          </cell>
          <cell r="B163" t="str">
            <v>US Private</v>
          </cell>
          <cell r="C163" t="str">
            <v>Upstream</v>
          </cell>
          <cell r="D163" t="str">
            <v>McBride</v>
          </cell>
          <cell r="E163" t="str">
            <v>713-853-9250</v>
          </cell>
          <cell r="F163" t="str">
            <v>EEX Int Rate Swap (T Swap C)</v>
          </cell>
          <cell r="G163" t="str">
            <v xml:space="preserve"> </v>
          </cell>
          <cell r="H163" t="str">
            <v>Energy</v>
          </cell>
          <cell r="I163" t="str">
            <v xml:space="preserve">Private </v>
          </cell>
          <cell r="J163" t="str">
            <v>Common Equity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V163">
            <v>669912.73000000045</v>
          </cell>
          <cell r="W163" t="str">
            <v>001:Enron-NA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693815.67</v>
          </cell>
          <cell r="AE163">
            <v>23902.939999999595</v>
          </cell>
          <cell r="AF163">
            <v>-23902.939999999595</v>
          </cell>
          <cell r="AG163">
            <v>0</v>
          </cell>
          <cell r="AH163">
            <v>0</v>
          </cell>
          <cell r="AI163">
            <v>-412618.71000000043</v>
          </cell>
          <cell r="AJ163">
            <v>412618.71000000043</v>
          </cell>
          <cell r="AK163">
            <v>0</v>
          </cell>
          <cell r="AL163">
            <v>0</v>
          </cell>
          <cell r="AM163">
            <v>0</v>
          </cell>
          <cell r="AN163">
            <v>257294.02</v>
          </cell>
          <cell r="AP163">
            <v>0</v>
          </cell>
          <cell r="AQ163">
            <v>257294.02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23369.279999998689</v>
          </cell>
          <cell r="AV163">
            <v>-23369.279999998689</v>
          </cell>
          <cell r="AW163">
            <v>0</v>
          </cell>
          <cell r="AX163">
            <v>0</v>
          </cell>
          <cell r="AY163">
            <v>-412618.71000000043</v>
          </cell>
          <cell r="AZ163">
            <v>412618.71000000043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-533.66000000090571</v>
          </cell>
        </row>
        <row r="164">
          <cell r="A164" t="str">
            <v>Show</v>
          </cell>
          <cell r="B164" t="str">
            <v>Port. Insur. (MV of Opt Prem)</v>
          </cell>
          <cell r="C164" t="str">
            <v>Asset Book</v>
          </cell>
          <cell r="D164" t="str">
            <v xml:space="preserve"> </v>
          </cell>
          <cell r="E164" t="str">
            <v xml:space="preserve"> </v>
          </cell>
          <cell r="F164" t="str">
            <v>S&amp;P 500 Futures Puts</v>
          </cell>
          <cell r="G164" t="str">
            <v xml:space="preserve"> </v>
          </cell>
          <cell r="H164" t="str">
            <v>Other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V164">
            <v>1760000</v>
          </cell>
          <cell r="W164" t="str">
            <v>003:Enron-NA-Other</v>
          </cell>
          <cell r="X164">
            <v>9.9999999999999995E-8</v>
          </cell>
          <cell r="Y164">
            <v>1760000</v>
          </cell>
          <cell r="Z164">
            <v>1760000.0000000999</v>
          </cell>
          <cell r="AA164">
            <v>9.9999999999999995E-8</v>
          </cell>
          <cell r="AB164">
            <v>1760000</v>
          </cell>
          <cell r="AC164">
            <v>1760000.0000000999</v>
          </cell>
          <cell r="AD164">
            <v>1495000</v>
          </cell>
          <cell r="AE164">
            <v>0</v>
          </cell>
          <cell r="AF164">
            <v>265000</v>
          </cell>
          <cell r="AG164">
            <v>0</v>
          </cell>
          <cell r="AH164">
            <v>265000</v>
          </cell>
          <cell r="AI164">
            <v>0</v>
          </cell>
          <cell r="AJ164">
            <v>-3124400</v>
          </cell>
          <cell r="AK164">
            <v>0</v>
          </cell>
          <cell r="AL164">
            <v>-3124400</v>
          </cell>
          <cell r="AM164">
            <v>-9812200</v>
          </cell>
          <cell r="AN164">
            <v>2940000</v>
          </cell>
          <cell r="AP164">
            <v>0</v>
          </cell>
          <cell r="AQ164">
            <v>2940000</v>
          </cell>
          <cell r="AR164">
            <v>1</v>
          </cell>
          <cell r="AS164">
            <v>9.9999999999999995E-8</v>
          </cell>
          <cell r="AT164">
            <v>0</v>
          </cell>
          <cell r="AU164">
            <v>0</v>
          </cell>
          <cell r="AV164">
            <v>-789050</v>
          </cell>
          <cell r="AW164">
            <v>0</v>
          </cell>
          <cell r="AX164">
            <v>-789050</v>
          </cell>
          <cell r="AY164">
            <v>0</v>
          </cell>
          <cell r="AZ164">
            <v>-3124400</v>
          </cell>
          <cell r="BA164">
            <v>0</v>
          </cell>
          <cell r="BB164">
            <v>-3124400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Asset Book</v>
          </cell>
          <cell r="D165" t="str">
            <v xml:space="preserve"> </v>
          </cell>
          <cell r="E165" t="str">
            <v xml:space="preserve"> </v>
          </cell>
          <cell r="F165" t="str">
            <v>Funding Income - 1st Qtr 00 (US)</v>
          </cell>
          <cell r="G165" t="str">
            <v xml:space="preserve"> </v>
          </cell>
          <cell r="H165" t="str">
            <v>US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172.70368216594625</v>
          </cell>
          <cell r="AH165">
            <v>172.70368216594625</v>
          </cell>
          <cell r="AI165">
            <v>0</v>
          </cell>
          <cell r="AJ165">
            <v>0</v>
          </cell>
          <cell r="AK165">
            <v>13843.69724939717</v>
          </cell>
          <cell r="AL165">
            <v>13843.69724939717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2198.9280184520467</v>
          </cell>
          <cell r="AX165">
            <v>2198.9280184520467</v>
          </cell>
          <cell r="AY165">
            <v>0</v>
          </cell>
          <cell r="AZ165">
            <v>0</v>
          </cell>
          <cell r="BA165">
            <v>13843.69724939717</v>
          </cell>
          <cell r="BB165">
            <v>13843.69724939717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Funding Cost</v>
          </cell>
          <cell r="C166" t="str">
            <v>Asset Book</v>
          </cell>
          <cell r="D166" t="str">
            <v xml:space="preserve"> </v>
          </cell>
          <cell r="E166" t="str">
            <v xml:space="preserve"> </v>
          </cell>
          <cell r="F166" t="str">
            <v>Funding Income - 1st Qtr 00 (Canada)</v>
          </cell>
          <cell r="G166" t="str">
            <v xml:space="preserve"> </v>
          </cell>
          <cell r="H166" t="str">
            <v>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V166">
            <v>0</v>
          </cell>
          <cell r="W166" t="str">
            <v>003:Enron-NA-Other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3391.5405070132078</v>
          </cell>
          <cell r="AH166">
            <v>3391.5405070132078</v>
          </cell>
          <cell r="AI166">
            <v>0</v>
          </cell>
          <cell r="AJ166">
            <v>0</v>
          </cell>
          <cell r="AK166">
            <v>39671.214720208176</v>
          </cell>
          <cell r="AL166">
            <v>39671.214720208176</v>
          </cell>
          <cell r="AM166">
            <v>106507.09722759156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8313.8829392891839</v>
          </cell>
          <cell r="AX166">
            <v>8313.8829392891839</v>
          </cell>
          <cell r="AY166">
            <v>0</v>
          </cell>
          <cell r="AZ166">
            <v>0</v>
          </cell>
          <cell r="BA166">
            <v>39671.214720208176</v>
          </cell>
          <cell r="BB166">
            <v>39671.214720208176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Canada</v>
          </cell>
          <cell r="D167" t="str">
            <v xml:space="preserve"> </v>
          </cell>
          <cell r="E167" t="str">
            <v xml:space="preserve"> </v>
          </cell>
          <cell r="F167" t="str">
            <v>Canada - Accruals</v>
          </cell>
          <cell r="G167" t="str">
            <v xml:space="preserve"> </v>
          </cell>
          <cell r="H167" t="str">
            <v>Canada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V167">
            <v>0</v>
          </cell>
          <cell r="W167" t="str">
            <v>003:Enron-NA-Other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759020</v>
          </cell>
          <cell r="AL167">
            <v>759020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759020</v>
          </cell>
          <cell r="AX167">
            <v>759020</v>
          </cell>
          <cell r="AY167">
            <v>0</v>
          </cell>
          <cell r="AZ167">
            <v>0</v>
          </cell>
          <cell r="BA167">
            <v>759020</v>
          </cell>
          <cell r="BB167">
            <v>759020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Investment Management</v>
          </cell>
          <cell r="D168" t="str">
            <v xml:space="preserve"> </v>
          </cell>
          <cell r="E168" t="str">
            <v xml:space="preserve"> </v>
          </cell>
          <cell r="F168" t="str">
            <v>Investment Management - Accruals</v>
          </cell>
          <cell r="G168" t="str">
            <v xml:space="preserve"> </v>
          </cell>
          <cell r="H168" t="str">
            <v>Asset Management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V168">
            <v>0</v>
          </cell>
          <cell r="W168" t="str">
            <v>003:Enron-NA-Other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17708</v>
          </cell>
          <cell r="AL168">
            <v>17708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17708</v>
          </cell>
          <cell r="AX168">
            <v>17708</v>
          </cell>
          <cell r="AY168">
            <v>0</v>
          </cell>
          <cell r="AZ168">
            <v>0</v>
          </cell>
          <cell r="BA168">
            <v>17708</v>
          </cell>
          <cell r="BB168">
            <v>17708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</v>
          </cell>
          <cell r="G169" t="str">
            <v xml:space="preserve"> </v>
          </cell>
          <cell r="H169" t="str">
            <v>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V169">
            <v>0</v>
          </cell>
          <cell r="W169" t="str">
            <v>003:Enron-NA-Other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-1455</v>
          </cell>
          <cell r="AL169">
            <v>-1455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-1455</v>
          </cell>
          <cell r="AX169">
            <v>-1455</v>
          </cell>
          <cell r="AY169">
            <v>0</v>
          </cell>
          <cell r="AZ169">
            <v>0</v>
          </cell>
          <cell r="BA169">
            <v>-1455</v>
          </cell>
          <cell r="BB169">
            <v>-1455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Accrual Income</v>
          </cell>
          <cell r="C170" t="str">
            <v>Downstream</v>
          </cell>
          <cell r="D170" t="str">
            <v xml:space="preserve"> </v>
          </cell>
          <cell r="E170" t="str">
            <v xml:space="preserve"> </v>
          </cell>
          <cell r="F170" t="str">
            <v>Downstream - Accruals</v>
          </cell>
          <cell r="G170" t="str">
            <v xml:space="preserve"> </v>
          </cell>
          <cell r="H170" t="str">
            <v>Downstream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210000</v>
          </cell>
          <cell r="Q170">
            <v>210000</v>
          </cell>
          <cell r="R170">
            <v>0</v>
          </cell>
          <cell r="V170">
            <v>0</v>
          </cell>
          <cell r="W170" t="str">
            <v>003:Enron-NA-Other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527</v>
          </cell>
          <cell r="AL170">
            <v>527</v>
          </cell>
          <cell r="AM170">
            <v>-487250.01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527</v>
          </cell>
          <cell r="AX170">
            <v>527</v>
          </cell>
          <cell r="AY170">
            <v>0</v>
          </cell>
          <cell r="AZ170">
            <v>0</v>
          </cell>
          <cell r="BA170">
            <v>527</v>
          </cell>
          <cell r="BB170">
            <v>527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Accrual Income</v>
          </cell>
          <cell r="C171" t="str">
            <v>Principal Investing</v>
          </cell>
          <cell r="D171" t="str">
            <v xml:space="preserve"> </v>
          </cell>
          <cell r="E171" t="str">
            <v xml:space="preserve"> </v>
          </cell>
          <cell r="F171" t="str">
            <v>Principal Investing - Accruals</v>
          </cell>
          <cell r="G171" t="str">
            <v xml:space="preserve"> </v>
          </cell>
          <cell r="H171" t="str">
            <v>Principal Investing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5250465</v>
          </cell>
          <cell r="Q171">
            <v>5250465</v>
          </cell>
          <cell r="R171">
            <v>0</v>
          </cell>
          <cell r="V171">
            <v>0</v>
          </cell>
          <cell r="W171" t="str">
            <v>003:Enron-NA-Other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84683</v>
          </cell>
          <cell r="AL171">
            <v>84683</v>
          </cell>
          <cell r="AM171">
            <v>0.14999999999417923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84683</v>
          </cell>
          <cell r="AX171">
            <v>84683</v>
          </cell>
          <cell r="AY171">
            <v>0</v>
          </cell>
          <cell r="AZ171">
            <v>0</v>
          </cell>
          <cell r="BA171">
            <v>84683</v>
          </cell>
          <cell r="BB171">
            <v>84683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Restructured Assets</v>
          </cell>
          <cell r="D172" t="str">
            <v xml:space="preserve"> </v>
          </cell>
          <cell r="E172" t="str">
            <v xml:space="preserve"> </v>
          </cell>
          <cell r="F172" t="str">
            <v>Restructured Assets - Accruals</v>
          </cell>
          <cell r="G172" t="str">
            <v xml:space="preserve"> </v>
          </cell>
          <cell r="H172" t="str">
            <v>Restructured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1812752.63</v>
          </cell>
          <cell r="Q172">
            <v>1812752.63</v>
          </cell>
          <cell r="R172">
            <v>0</v>
          </cell>
          <cell r="V172">
            <v>0</v>
          </cell>
          <cell r="W172" t="str">
            <v>003:Enron-NA-Other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106330</v>
          </cell>
          <cell r="AL172">
            <v>106330</v>
          </cell>
          <cell r="AM172">
            <v>-236000.31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106330</v>
          </cell>
          <cell r="AX172">
            <v>106330</v>
          </cell>
          <cell r="AY172">
            <v>0</v>
          </cell>
          <cell r="AZ172">
            <v>0</v>
          </cell>
          <cell r="BA172">
            <v>106330</v>
          </cell>
          <cell r="BB172">
            <v>106330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Upstream</v>
          </cell>
          <cell r="D173" t="str">
            <v xml:space="preserve"> </v>
          </cell>
          <cell r="E173" t="str">
            <v xml:space="preserve"> </v>
          </cell>
          <cell r="F173" t="str">
            <v>Upstream - Accruals</v>
          </cell>
          <cell r="G173" t="str">
            <v xml:space="preserve"> </v>
          </cell>
          <cell r="H173" t="str">
            <v>Upstream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2445188.5</v>
          </cell>
          <cell r="Q173">
            <v>2445188.5</v>
          </cell>
          <cell r="R173">
            <v>0</v>
          </cell>
          <cell r="V173">
            <v>0</v>
          </cell>
          <cell r="W173" t="str">
            <v>003:Enron-NA-Other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457654</v>
          </cell>
          <cell r="AL173">
            <v>457654</v>
          </cell>
          <cell r="AM173">
            <v>-1977378.38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457654</v>
          </cell>
          <cell r="AX173">
            <v>457654</v>
          </cell>
          <cell r="AY173">
            <v>0</v>
          </cell>
          <cell r="AZ173">
            <v>0</v>
          </cell>
          <cell r="BA173">
            <v>457654</v>
          </cell>
          <cell r="BB173">
            <v>457654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Paper</v>
          </cell>
          <cell r="D174" t="str">
            <v xml:space="preserve"> </v>
          </cell>
          <cell r="E174" t="str">
            <v xml:space="preserve"> </v>
          </cell>
          <cell r="F174" t="str">
            <v>Paper - Accruals</v>
          </cell>
          <cell r="G174" t="str">
            <v xml:space="preserve"> </v>
          </cell>
          <cell r="H174" t="str">
            <v>Paper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177534</v>
          </cell>
          <cell r="AL174">
            <v>177534</v>
          </cell>
          <cell r="AM174">
            <v>-616720.91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177534</v>
          </cell>
          <cell r="AX174">
            <v>177534</v>
          </cell>
          <cell r="AY174">
            <v>0</v>
          </cell>
          <cell r="AZ174">
            <v>0</v>
          </cell>
          <cell r="BA174">
            <v>177534</v>
          </cell>
          <cell r="BB174">
            <v>177534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Funding Cost</v>
          </cell>
          <cell r="C175" t="str">
            <v>Asset Book</v>
          </cell>
          <cell r="D175" t="str">
            <v xml:space="preserve"> </v>
          </cell>
          <cell r="E175" t="str">
            <v xml:space="preserve"> </v>
          </cell>
          <cell r="F175" t="str">
            <v>Capital Charge - 1st Qtr 00 (Restructured)</v>
          </cell>
          <cell r="G175" t="str">
            <v xml:space="preserve"> </v>
          </cell>
          <cell r="H175" t="str">
            <v>Restructured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12570000</v>
          </cell>
          <cell r="Q175">
            <v>12570000</v>
          </cell>
          <cell r="R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382606.19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DoNotShow</v>
          </cell>
          <cell r="B176" t="str">
            <v>Funding Cost</v>
          </cell>
          <cell r="C176" t="str">
            <v>Asset Book</v>
          </cell>
          <cell r="D176" t="str">
            <v xml:space="preserve"> </v>
          </cell>
          <cell r="E176" t="str">
            <v xml:space="preserve"> </v>
          </cell>
          <cell r="F176" t="str">
            <v>Capital Charge - 1st Qtr 00 (Downstream)</v>
          </cell>
          <cell r="G176" t="str">
            <v xml:space="preserve"> </v>
          </cell>
          <cell r="H176" t="str">
            <v>Downstream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7791000</v>
          </cell>
          <cell r="Q176">
            <v>7791000</v>
          </cell>
          <cell r="R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-31135.18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DoNotShow</v>
          </cell>
          <cell r="B177" t="str">
            <v>Funding Cost</v>
          </cell>
          <cell r="C177" t="str">
            <v>Asset Book</v>
          </cell>
          <cell r="D177" t="str">
            <v xml:space="preserve"> </v>
          </cell>
          <cell r="E177" t="str">
            <v xml:space="preserve"> </v>
          </cell>
          <cell r="F177" t="str">
            <v>Capital Charge - 1st Qtr 00 (Environmental Energy)</v>
          </cell>
          <cell r="G177" t="str">
            <v xml:space="preserve"> </v>
          </cell>
          <cell r="H177" t="str">
            <v>Energy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894673</v>
          </cell>
          <cell r="Q177">
            <v>894673</v>
          </cell>
          <cell r="R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-2478186.84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Priv. Equity Partnerships</v>
          </cell>
          <cell r="C178" t="str">
            <v>Upstream</v>
          </cell>
          <cell r="D178" t="str">
            <v>Neyman</v>
          </cell>
          <cell r="E178" t="str">
            <v>713-853-6940</v>
          </cell>
          <cell r="F178" t="str">
            <v>Amerada Hess</v>
          </cell>
          <cell r="G178" t="str">
            <v xml:space="preserve"> </v>
          </cell>
          <cell r="H178" t="str">
            <v>Energy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61393.5</v>
          </cell>
          <cell r="Q178">
            <v>61393.5</v>
          </cell>
          <cell r="R178">
            <v>0</v>
          </cell>
          <cell r="V178">
            <v>61393.5</v>
          </cell>
          <cell r="W178" t="str">
            <v>001:Enron-NA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61393.5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210000</v>
          </cell>
          <cell r="AP178">
            <v>0</v>
          </cell>
          <cell r="AQ178">
            <v>210000</v>
          </cell>
          <cell r="AR178">
            <v>1</v>
          </cell>
          <cell r="AS178">
            <v>0</v>
          </cell>
          <cell r="AT178">
            <v>61393.5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Upstream</v>
          </cell>
          <cell r="D179" t="str">
            <v>Eubank</v>
          </cell>
          <cell r="E179" t="str">
            <v>713-853-6579</v>
          </cell>
          <cell r="F179" t="str">
            <v>Ameritex</v>
          </cell>
          <cell r="G179" t="str">
            <v xml:space="preserve"> </v>
          </cell>
          <cell r="H179" t="str">
            <v>Energy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5168731</v>
          </cell>
          <cell r="Q179">
            <v>5168731</v>
          </cell>
          <cell r="R179">
            <v>0</v>
          </cell>
          <cell r="V179">
            <v>5168731</v>
          </cell>
          <cell r="W179" t="str">
            <v>001:Enron-NA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5168731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5250465</v>
          </cell>
          <cell r="AP179">
            <v>0</v>
          </cell>
          <cell r="AQ179">
            <v>5250465</v>
          </cell>
          <cell r="AR179">
            <v>1</v>
          </cell>
          <cell r="AS179">
            <v>0</v>
          </cell>
          <cell r="AT179">
            <v>5168731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Upstream</v>
          </cell>
          <cell r="D180" t="str">
            <v>Cleveland</v>
          </cell>
          <cell r="E180" t="str">
            <v>713-853-3154</v>
          </cell>
          <cell r="F180" t="str">
            <v>Aspect Resources ORRI</v>
          </cell>
          <cell r="G180" t="str">
            <v xml:space="preserve"> </v>
          </cell>
          <cell r="H180" t="str">
            <v>Energy</v>
          </cell>
          <cell r="I180" t="str">
            <v>Private</v>
          </cell>
          <cell r="J180" t="str">
            <v>Royalty Trust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1812752.63</v>
          </cell>
          <cell r="Q180">
            <v>1812752.63</v>
          </cell>
          <cell r="R180">
            <v>0</v>
          </cell>
          <cell r="V180">
            <v>1812752.63</v>
          </cell>
          <cell r="W180" t="str">
            <v>001:Enron-NA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1812752.63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1820000</v>
          </cell>
          <cell r="AP180">
            <v>0</v>
          </cell>
          <cell r="AQ180">
            <v>1820000</v>
          </cell>
          <cell r="AR180">
            <v>1</v>
          </cell>
          <cell r="AS180">
            <v>0</v>
          </cell>
          <cell r="AT180">
            <v>1812752.63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Upstream</v>
          </cell>
          <cell r="D181" t="str">
            <v>Byargeon</v>
          </cell>
          <cell r="E181" t="str">
            <v>713-853-0650</v>
          </cell>
          <cell r="F181" t="str">
            <v>Black Bay</v>
          </cell>
          <cell r="G181" t="str">
            <v xml:space="preserve"> </v>
          </cell>
          <cell r="H181" t="str">
            <v>Energy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2475901</v>
          </cell>
          <cell r="Q181">
            <v>2475901</v>
          </cell>
          <cell r="R181">
            <v>0</v>
          </cell>
          <cell r="V181">
            <v>2475901</v>
          </cell>
          <cell r="W181" t="str">
            <v>001:Enron-NA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2475901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2658151</v>
          </cell>
          <cell r="AP181">
            <v>0</v>
          </cell>
          <cell r="AQ181">
            <v>2658151</v>
          </cell>
          <cell r="AR181">
            <v>1</v>
          </cell>
          <cell r="AS181">
            <v>0</v>
          </cell>
          <cell r="AT181">
            <v>2475901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Restructured Assets</v>
          </cell>
          <cell r="D182" t="str">
            <v>Hopley</v>
          </cell>
          <cell r="E182" t="str">
            <v>713-853-3964</v>
          </cell>
          <cell r="F182" t="str">
            <v>Browning Exploration RA</v>
          </cell>
          <cell r="G182" t="str">
            <v xml:space="preserve"> </v>
          </cell>
          <cell r="H182" t="str">
            <v>Energy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V182">
            <v>0</v>
          </cell>
          <cell r="W182" t="str">
            <v>001:Enron-NA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Investment Management</v>
          </cell>
          <cell r="D183" t="str">
            <v>Hopley</v>
          </cell>
          <cell r="E183" t="str">
            <v>713-853-3964</v>
          </cell>
          <cell r="F183" t="str">
            <v>CanFibre Riverside IPC</v>
          </cell>
          <cell r="G183" t="str">
            <v xml:space="preserve"> </v>
          </cell>
          <cell r="H183" t="str">
            <v>Paper</v>
          </cell>
          <cell r="I183" t="str">
            <v xml:space="preserve">Private </v>
          </cell>
          <cell r="J183" t="str">
            <v>LTD. 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12570000</v>
          </cell>
          <cell r="Q183">
            <v>12570000</v>
          </cell>
          <cell r="R183">
            <v>0</v>
          </cell>
          <cell r="V183">
            <v>12570000</v>
          </cell>
          <cell r="W183" t="str">
            <v>001:Enron-NA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12570000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12570000</v>
          </cell>
          <cell r="AP183">
            <v>0</v>
          </cell>
          <cell r="AQ183">
            <v>12570000</v>
          </cell>
          <cell r="AR183">
            <v>1</v>
          </cell>
          <cell r="AS183">
            <v>0</v>
          </cell>
          <cell r="AT183">
            <v>12570000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Investment Management</v>
          </cell>
          <cell r="D184" t="str">
            <v>Hopley</v>
          </cell>
          <cell r="E184" t="str">
            <v>713-853-3964</v>
          </cell>
          <cell r="F184" t="str">
            <v>CanFibre Lackawanna IPC</v>
          </cell>
          <cell r="G184" t="str">
            <v xml:space="preserve"> </v>
          </cell>
          <cell r="H184" t="str">
            <v>Paper</v>
          </cell>
          <cell r="I184" t="str">
            <v xml:space="preserve">Private </v>
          </cell>
          <cell r="J184" t="str">
            <v>LTD. 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7791000</v>
          </cell>
          <cell r="Q184">
            <v>7791000</v>
          </cell>
          <cell r="R184">
            <v>0</v>
          </cell>
          <cell r="V184">
            <v>7791000</v>
          </cell>
          <cell r="W184" t="str">
            <v>001:Enron-NA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7791000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169805</v>
          </cell>
          <cell r="AL184">
            <v>169805</v>
          </cell>
          <cell r="AM184">
            <v>0</v>
          </cell>
          <cell r="AN184">
            <v>7791000</v>
          </cell>
          <cell r="AP184">
            <v>0</v>
          </cell>
          <cell r="AQ184">
            <v>7791000</v>
          </cell>
          <cell r="AR184">
            <v>1</v>
          </cell>
          <cell r="AS184">
            <v>0</v>
          </cell>
          <cell r="AT184">
            <v>7791000</v>
          </cell>
          <cell r="AU184">
            <v>0</v>
          </cell>
          <cell r="AV184">
            <v>0</v>
          </cell>
          <cell r="AW184">
            <v>169805</v>
          </cell>
          <cell r="AX184">
            <v>169805</v>
          </cell>
          <cell r="AY184">
            <v>0</v>
          </cell>
          <cell r="AZ184">
            <v>0</v>
          </cell>
          <cell r="BA184">
            <v>169805</v>
          </cell>
          <cell r="BB184">
            <v>169805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Show</v>
          </cell>
          <cell r="B185" t="str">
            <v>Priv. Equity Partnerships</v>
          </cell>
          <cell r="C185" t="str">
            <v>Paper</v>
          </cell>
          <cell r="D185" t="str">
            <v>Ondarza</v>
          </cell>
          <cell r="E185" t="str">
            <v>713-853-6058</v>
          </cell>
          <cell r="F185" t="str">
            <v>City Forest Energy Advisory</v>
          </cell>
          <cell r="G185" t="str">
            <v xml:space="preserve"> </v>
          </cell>
          <cell r="H185" t="str">
            <v>Paper</v>
          </cell>
          <cell r="I185" t="str">
            <v xml:space="preserve">Private </v>
          </cell>
          <cell r="J185" t="str">
            <v>LTD. 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875729</v>
          </cell>
          <cell r="Q185">
            <v>875729</v>
          </cell>
          <cell r="R185">
            <v>0</v>
          </cell>
          <cell r="V185">
            <v>875729</v>
          </cell>
          <cell r="W185" t="str">
            <v>001:Enron-NA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875729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894673</v>
          </cell>
          <cell r="AP185">
            <v>0</v>
          </cell>
          <cell r="AQ185">
            <v>894673</v>
          </cell>
          <cell r="AR185">
            <v>1</v>
          </cell>
          <cell r="AS185">
            <v>0</v>
          </cell>
          <cell r="AT185">
            <v>875729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Priv. Equity Partnerships</v>
          </cell>
          <cell r="C186" t="str">
            <v>Paper</v>
          </cell>
          <cell r="D186" t="str">
            <v>Ondarza</v>
          </cell>
          <cell r="E186" t="str">
            <v>713-853-6058</v>
          </cell>
          <cell r="F186" t="str">
            <v>City Forest IPC</v>
          </cell>
          <cell r="G186" t="str">
            <v xml:space="preserve"> </v>
          </cell>
          <cell r="H186" t="str">
            <v>Paper</v>
          </cell>
          <cell r="I186" t="str">
            <v xml:space="preserve">Private </v>
          </cell>
          <cell r="J186" t="str">
            <v>LTD. 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3750000</v>
          </cell>
          <cell r="Q186">
            <v>3750000</v>
          </cell>
          <cell r="R186">
            <v>0</v>
          </cell>
          <cell r="V186">
            <v>3750000</v>
          </cell>
          <cell r="W186" t="str">
            <v>001:Enron-NA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3750000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3750000</v>
          </cell>
          <cell r="AP186">
            <v>0</v>
          </cell>
          <cell r="AQ186">
            <v>3750000</v>
          </cell>
          <cell r="AR186">
            <v>1</v>
          </cell>
          <cell r="AS186">
            <v>0</v>
          </cell>
          <cell r="AT186">
            <v>3750000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Show</v>
          </cell>
          <cell r="B187" t="str">
            <v>US Private</v>
          </cell>
          <cell r="C187" t="str">
            <v>Upstream</v>
          </cell>
          <cell r="D187" t="str">
            <v>Neyman</v>
          </cell>
          <cell r="E187" t="str">
            <v>713-853-6940</v>
          </cell>
          <cell r="F187" t="str">
            <v>Cypress Exploration Commodity</v>
          </cell>
          <cell r="G187" t="str">
            <v xml:space="preserve"> </v>
          </cell>
          <cell r="H187" t="str">
            <v>Energy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70170</v>
          </cell>
          <cell r="Q187">
            <v>31116</v>
          </cell>
          <cell r="R187">
            <v>39054</v>
          </cell>
          <cell r="V187">
            <v>70170</v>
          </cell>
          <cell r="W187" t="str">
            <v>001:Enron-NA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31116</v>
          </cell>
          <cell r="AE187">
            <v>39054</v>
          </cell>
          <cell r="AF187">
            <v>-39054</v>
          </cell>
          <cell r="AG187">
            <v>0</v>
          </cell>
          <cell r="AH187">
            <v>0</v>
          </cell>
          <cell r="AI187">
            <v>368888</v>
          </cell>
          <cell r="AJ187">
            <v>-368888</v>
          </cell>
          <cell r="AK187">
            <v>0</v>
          </cell>
          <cell r="AL187">
            <v>0</v>
          </cell>
          <cell r="AM187">
            <v>0</v>
          </cell>
          <cell r="AN187">
            <v>29002</v>
          </cell>
          <cell r="AP187">
            <v>0</v>
          </cell>
          <cell r="AQ187">
            <v>29002</v>
          </cell>
          <cell r="AR187">
            <v>1</v>
          </cell>
          <cell r="AS187">
            <v>9.9999999999999995E-8</v>
          </cell>
          <cell r="AT187">
            <v>70170</v>
          </cell>
          <cell r="AU187">
            <v>70170</v>
          </cell>
          <cell r="AV187">
            <v>-70170</v>
          </cell>
          <cell r="AW187">
            <v>0</v>
          </cell>
          <cell r="AX187">
            <v>0</v>
          </cell>
          <cell r="AY187">
            <v>368888</v>
          </cell>
          <cell r="AZ187">
            <v>-368888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31116</v>
          </cell>
        </row>
        <row r="188">
          <cell r="A188" t="str">
            <v>Show</v>
          </cell>
          <cell r="B188" t="str">
            <v>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 xml:space="preserve">Black Mountain Coal Commodity 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17587</v>
          </cell>
          <cell r="Q188">
            <v>17627</v>
          </cell>
          <cell r="R188">
            <v>-40</v>
          </cell>
          <cell r="V188">
            <v>17587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17627</v>
          </cell>
          <cell r="AE188">
            <v>-40</v>
          </cell>
          <cell r="AF188">
            <v>40</v>
          </cell>
          <cell r="AG188">
            <v>0</v>
          </cell>
          <cell r="AH188">
            <v>0</v>
          </cell>
          <cell r="AI188">
            <v>-173199</v>
          </cell>
          <cell r="AJ188">
            <v>173199</v>
          </cell>
          <cell r="AK188">
            <v>0</v>
          </cell>
          <cell r="AL188">
            <v>0</v>
          </cell>
          <cell r="AM188">
            <v>0</v>
          </cell>
          <cell r="AN188">
            <v>86640</v>
          </cell>
          <cell r="AP188">
            <v>0</v>
          </cell>
          <cell r="AQ188">
            <v>86640</v>
          </cell>
          <cell r="AR188">
            <v>1</v>
          </cell>
          <cell r="AS188">
            <v>9.9999999999999995E-8</v>
          </cell>
          <cell r="AT188">
            <v>17587</v>
          </cell>
          <cell r="AU188">
            <v>17587</v>
          </cell>
          <cell r="AV188">
            <v>-17587</v>
          </cell>
          <cell r="AW188">
            <v>0</v>
          </cell>
          <cell r="AX188">
            <v>0</v>
          </cell>
          <cell r="AY188">
            <v>-173199</v>
          </cell>
          <cell r="AZ188">
            <v>173199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17627</v>
          </cell>
        </row>
        <row r="189">
          <cell r="A189" t="str">
            <v>Show</v>
          </cell>
          <cell r="B189" t="str">
            <v>US Private</v>
          </cell>
          <cell r="C189" t="str">
            <v>Coal</v>
          </cell>
          <cell r="D189" t="str">
            <v>Beyer</v>
          </cell>
          <cell r="E189" t="str">
            <v>713-853-9825</v>
          </cell>
          <cell r="F189" t="str">
            <v>Jupiter Coal Commodity</v>
          </cell>
          <cell r="G189" t="str">
            <v xml:space="preserve"> </v>
          </cell>
          <cell r="H189" t="str">
            <v>Coal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-2512</v>
          </cell>
          <cell r="Q189">
            <v>-2884</v>
          </cell>
          <cell r="R189">
            <v>372</v>
          </cell>
          <cell r="V189">
            <v>-2512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-2884</v>
          </cell>
          <cell r="AE189">
            <v>372</v>
          </cell>
          <cell r="AF189">
            <v>-372</v>
          </cell>
          <cell r="AG189">
            <v>0</v>
          </cell>
          <cell r="AH189">
            <v>0</v>
          </cell>
          <cell r="AI189">
            <v>392988</v>
          </cell>
          <cell r="AJ189">
            <v>-392988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9.9999999999999995E-8</v>
          </cell>
          <cell r="AT189">
            <v>-2512</v>
          </cell>
          <cell r="AU189">
            <v>-2512</v>
          </cell>
          <cell r="AV189">
            <v>2512</v>
          </cell>
          <cell r="AW189">
            <v>0</v>
          </cell>
          <cell r="AX189">
            <v>0</v>
          </cell>
          <cell r="AY189">
            <v>392988</v>
          </cell>
          <cell r="AZ189">
            <v>-392988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-2884</v>
          </cell>
        </row>
        <row r="190">
          <cell r="A190" t="str">
            <v>Show</v>
          </cell>
          <cell r="B190" t="str">
            <v>US Private</v>
          </cell>
          <cell r="C190" t="str">
            <v>Coal</v>
          </cell>
          <cell r="D190" t="str">
            <v>Beyer</v>
          </cell>
          <cell r="E190" t="str">
            <v>713-853-9825</v>
          </cell>
          <cell r="F190" t="str">
            <v>Cline Coal Commodity</v>
          </cell>
          <cell r="G190" t="str">
            <v xml:space="preserve"> </v>
          </cell>
          <cell r="H190" t="str">
            <v>Coal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9738</v>
          </cell>
          <cell r="Q190">
            <v>9352</v>
          </cell>
          <cell r="R190">
            <v>386</v>
          </cell>
          <cell r="V190">
            <v>9738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9352</v>
          </cell>
          <cell r="AE190">
            <v>386</v>
          </cell>
          <cell r="AF190">
            <v>-386</v>
          </cell>
          <cell r="AG190">
            <v>0</v>
          </cell>
          <cell r="AH190">
            <v>0</v>
          </cell>
          <cell r="AI190">
            <v>522347</v>
          </cell>
          <cell r="AJ190">
            <v>-522347</v>
          </cell>
          <cell r="AK190">
            <v>0</v>
          </cell>
          <cell r="AL190">
            <v>0</v>
          </cell>
          <cell r="AM190">
            <v>0</v>
          </cell>
          <cell r="AN190">
            <v>122530</v>
          </cell>
          <cell r="AP190">
            <v>0</v>
          </cell>
          <cell r="AQ190">
            <v>122530</v>
          </cell>
          <cell r="AR190">
            <v>1</v>
          </cell>
          <cell r="AS190">
            <v>9.9999999999999995E-8</v>
          </cell>
          <cell r="AT190">
            <v>9738</v>
          </cell>
          <cell r="AU190">
            <v>9738</v>
          </cell>
          <cell r="AV190">
            <v>-9738</v>
          </cell>
          <cell r="AW190">
            <v>0</v>
          </cell>
          <cell r="AX190">
            <v>0</v>
          </cell>
          <cell r="AY190">
            <v>522347</v>
          </cell>
          <cell r="AZ190">
            <v>-522347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9352</v>
          </cell>
        </row>
        <row r="191">
          <cell r="A191" t="str">
            <v>Show</v>
          </cell>
          <cell r="B191" t="str">
            <v>US Private</v>
          </cell>
          <cell r="C191" t="str">
            <v>West Originations</v>
          </cell>
          <cell r="D191" t="str">
            <v>Piper</v>
          </cell>
          <cell r="E191" t="str">
            <v>503-464-3805</v>
          </cell>
          <cell r="F191" t="str">
            <v>Las Vegas Cogen Debt Equity</v>
          </cell>
          <cell r="G191" t="str">
            <v xml:space="preserve"> </v>
          </cell>
          <cell r="H191" t="str">
            <v>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8730000</v>
          </cell>
          <cell r="Q191">
            <v>8730000</v>
          </cell>
          <cell r="R191">
            <v>0</v>
          </cell>
          <cell r="V191">
            <v>8730000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8730000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562372</v>
          </cell>
          <cell r="AL191">
            <v>562372</v>
          </cell>
          <cell r="AM191">
            <v>0</v>
          </cell>
          <cell r="AN191">
            <v>8730000</v>
          </cell>
          <cell r="AP191">
            <v>0</v>
          </cell>
          <cell r="AQ191">
            <v>8730000</v>
          </cell>
          <cell r="AR191">
            <v>1</v>
          </cell>
          <cell r="AS191">
            <v>0</v>
          </cell>
          <cell r="AT191">
            <v>8730000</v>
          </cell>
          <cell r="AU191">
            <v>0</v>
          </cell>
          <cell r="AV191">
            <v>0</v>
          </cell>
          <cell r="AW191">
            <v>562372</v>
          </cell>
          <cell r="AX191">
            <v>562372</v>
          </cell>
          <cell r="AY191">
            <v>0</v>
          </cell>
          <cell r="AZ191">
            <v>0</v>
          </cell>
          <cell r="BA191">
            <v>562372</v>
          </cell>
          <cell r="BB191">
            <v>562372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West Originations</v>
          </cell>
          <cell r="D192" t="str">
            <v>Richter</v>
          </cell>
          <cell r="E192" t="str">
            <v>503-464-3831</v>
          </cell>
          <cell r="F192" t="str">
            <v>Big Horn (PG&amp;E)</v>
          </cell>
          <cell r="G192" t="str">
            <v xml:space="preserve"> </v>
          </cell>
          <cell r="H192" t="str">
            <v>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31900000</v>
          </cell>
          <cell r="Q192">
            <v>31900000</v>
          </cell>
          <cell r="R192">
            <v>0</v>
          </cell>
          <cell r="V192">
            <v>31900000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31900000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2900000</v>
          </cell>
          <cell r="AJ192">
            <v>0</v>
          </cell>
          <cell r="AK192">
            <v>0</v>
          </cell>
          <cell r="AL192">
            <v>2900000</v>
          </cell>
          <cell r="AM192">
            <v>0</v>
          </cell>
          <cell r="AN192">
            <v>0</v>
          </cell>
          <cell r="AP192">
            <v>0</v>
          </cell>
          <cell r="AQ192">
            <v>31900000</v>
          </cell>
          <cell r="AR192">
            <v>1</v>
          </cell>
          <cell r="AS192">
            <v>0</v>
          </cell>
          <cell r="AT192">
            <v>31900000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2900000</v>
          </cell>
          <cell r="AZ192">
            <v>0</v>
          </cell>
          <cell r="BA192">
            <v>0</v>
          </cell>
          <cell r="BB192">
            <v>2900000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West Originations</v>
          </cell>
          <cell r="D193" t="str">
            <v>Richter</v>
          </cell>
          <cell r="E193" t="str">
            <v>503-464-3831</v>
          </cell>
          <cell r="F193" t="str">
            <v>Pioneer Chlor (Cactus) Debt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14230000</v>
          </cell>
          <cell r="Q193">
            <v>14230000</v>
          </cell>
          <cell r="R193">
            <v>0</v>
          </cell>
          <cell r="V193">
            <v>14230000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14230000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260618</v>
          </cell>
          <cell r="AL193">
            <v>260618</v>
          </cell>
          <cell r="AM193">
            <v>0</v>
          </cell>
          <cell r="AN193">
            <v>14230000</v>
          </cell>
          <cell r="AP193">
            <v>0</v>
          </cell>
          <cell r="AQ193">
            <v>14230000</v>
          </cell>
          <cell r="AR193">
            <v>1</v>
          </cell>
          <cell r="AS193">
            <v>0</v>
          </cell>
          <cell r="AT193">
            <v>14230000</v>
          </cell>
          <cell r="AU193">
            <v>0</v>
          </cell>
          <cell r="AV193">
            <v>0</v>
          </cell>
          <cell r="AW193">
            <v>260618</v>
          </cell>
          <cell r="AX193">
            <v>260618</v>
          </cell>
          <cell r="AY193">
            <v>0</v>
          </cell>
          <cell r="AZ193">
            <v>0</v>
          </cell>
          <cell r="BA193">
            <v>260618</v>
          </cell>
          <cell r="BB193">
            <v>260618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West Originations</v>
          </cell>
          <cell r="D194" t="str">
            <v>Piper</v>
          </cell>
          <cell r="E194" t="str">
            <v>503-464-3805</v>
          </cell>
          <cell r="F194" t="str">
            <v>Las Vegas Cogen Equity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9000000</v>
          </cell>
          <cell r="Q194">
            <v>9000000</v>
          </cell>
          <cell r="R194">
            <v>0</v>
          </cell>
          <cell r="V194">
            <v>9000000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9000000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9000000</v>
          </cell>
          <cell r="AP194">
            <v>0</v>
          </cell>
          <cell r="AQ194">
            <v>9000000</v>
          </cell>
          <cell r="AR194">
            <v>1</v>
          </cell>
          <cell r="AS194">
            <v>0</v>
          </cell>
          <cell r="AT194">
            <v>9000000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Show</v>
          </cell>
          <cell r="B195" t="str">
            <v>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24542500</v>
          </cell>
          <cell r="Q195">
            <v>24542500</v>
          </cell>
          <cell r="R195">
            <v>0</v>
          </cell>
          <cell r="V195">
            <v>24542500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24542500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24923000</v>
          </cell>
          <cell r="AP195">
            <v>0</v>
          </cell>
          <cell r="AQ195">
            <v>24923000</v>
          </cell>
          <cell r="AR195">
            <v>1</v>
          </cell>
          <cell r="AS195">
            <v>0</v>
          </cell>
          <cell r="AT195">
            <v>24542500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Show</v>
          </cell>
          <cell r="B196" t="str">
            <v>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10781250</v>
          </cell>
          <cell r="Q196">
            <v>10781250</v>
          </cell>
          <cell r="R196">
            <v>0</v>
          </cell>
          <cell r="V196">
            <v>10781250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10781250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10781250</v>
          </cell>
          <cell r="AP196">
            <v>0</v>
          </cell>
          <cell r="AQ196">
            <v>10781250</v>
          </cell>
          <cell r="AR196">
            <v>1</v>
          </cell>
          <cell r="AS196">
            <v>0</v>
          </cell>
          <cell r="AT196">
            <v>10781250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1741000</v>
          </cell>
          <cell r="Q197">
            <v>1741000</v>
          </cell>
          <cell r="R197">
            <v>0</v>
          </cell>
          <cell r="V197">
            <v>1741000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1741000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1741000</v>
          </cell>
          <cell r="AP197">
            <v>0</v>
          </cell>
          <cell r="AQ197">
            <v>1741000</v>
          </cell>
          <cell r="AR197">
            <v>1</v>
          </cell>
          <cell r="AS197">
            <v>0</v>
          </cell>
          <cell r="AT197">
            <v>1741000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Horn</v>
          </cell>
          <cell r="E198" t="str">
            <v>713-853-4250</v>
          </cell>
          <cell r="F198" t="str">
            <v>Cook Inlet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V198">
            <v>0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2301742.67</v>
          </cell>
          <cell r="AJ198">
            <v>0</v>
          </cell>
          <cell r="AK198">
            <v>0</v>
          </cell>
          <cell r="AL198">
            <v>2301742.67</v>
          </cell>
          <cell r="AM198">
            <v>0</v>
          </cell>
          <cell r="AN198">
            <v>2665392</v>
          </cell>
          <cell r="AP198">
            <v>0</v>
          </cell>
          <cell r="AQ198">
            <v>4967134.67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2301742.67</v>
          </cell>
          <cell r="AZ198">
            <v>0</v>
          </cell>
          <cell r="BA198">
            <v>0</v>
          </cell>
          <cell r="BB198">
            <v>2301742.67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Upstream</v>
          </cell>
          <cell r="D199" t="str">
            <v>Neyman</v>
          </cell>
          <cell r="E199" t="str">
            <v>713-853-6940</v>
          </cell>
          <cell r="F199" t="str">
            <v>Cypress Exploration</v>
          </cell>
          <cell r="G199" t="str">
            <v xml:space="preserve"> </v>
          </cell>
          <cell r="H199" t="str">
            <v>Energy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56124787.799999997</v>
          </cell>
          <cell r="Q199">
            <v>56124787.799999997</v>
          </cell>
          <cell r="R199">
            <v>0</v>
          </cell>
          <cell r="V199">
            <v>56124787.799999997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56124787.799999997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54688265</v>
          </cell>
          <cell r="AP199">
            <v>0</v>
          </cell>
          <cell r="AQ199">
            <v>54717267</v>
          </cell>
          <cell r="AR199">
            <v>1</v>
          </cell>
          <cell r="AS199">
            <v>0</v>
          </cell>
          <cell r="AT199">
            <v>56124787.799999997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Principal Investing</v>
          </cell>
          <cell r="D200" t="str">
            <v>Horn</v>
          </cell>
          <cell r="E200" t="str">
            <v>713-853-4250</v>
          </cell>
          <cell r="F200" t="str">
            <v>Destec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14256017</v>
          </cell>
          <cell r="Q200">
            <v>14256017</v>
          </cell>
          <cell r="R200">
            <v>0</v>
          </cell>
          <cell r="V200">
            <v>14256017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14256017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-45067</v>
          </cell>
          <cell r="AL200">
            <v>-45067</v>
          </cell>
          <cell r="AM200">
            <v>0</v>
          </cell>
          <cell r="AN200">
            <v>14256017</v>
          </cell>
          <cell r="AP200">
            <v>0</v>
          </cell>
          <cell r="AQ200">
            <v>14256017</v>
          </cell>
          <cell r="AR200">
            <v>1</v>
          </cell>
          <cell r="AS200">
            <v>0</v>
          </cell>
          <cell r="AT200">
            <v>14256017</v>
          </cell>
          <cell r="AU200">
            <v>0</v>
          </cell>
          <cell r="AV200">
            <v>0</v>
          </cell>
          <cell r="AW200">
            <v>-45067</v>
          </cell>
          <cell r="AX200">
            <v>-45067</v>
          </cell>
          <cell r="AY200">
            <v>0</v>
          </cell>
          <cell r="AZ200">
            <v>0</v>
          </cell>
          <cell r="BA200">
            <v>-45067</v>
          </cell>
          <cell r="BB200">
            <v>-45067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Investment Management</v>
          </cell>
          <cell r="D201" t="str">
            <v>Hopley</v>
          </cell>
          <cell r="E201" t="str">
            <v>713-853-3964</v>
          </cell>
          <cell r="F201" t="str">
            <v>Ecogas</v>
          </cell>
          <cell r="G201" t="str">
            <v xml:space="preserve"> </v>
          </cell>
          <cell r="H201" t="str">
            <v>Venture Capital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32007000</v>
          </cell>
          <cell r="Q201">
            <v>32007000</v>
          </cell>
          <cell r="R201">
            <v>0</v>
          </cell>
          <cell r="V201">
            <v>32007000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32007000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32007000</v>
          </cell>
          <cell r="AP201">
            <v>0</v>
          </cell>
          <cell r="AQ201">
            <v>32007000</v>
          </cell>
          <cell r="AR201">
            <v>1</v>
          </cell>
          <cell r="AS201">
            <v>0</v>
          </cell>
          <cell r="AT201">
            <v>32007000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Upstream</v>
          </cell>
          <cell r="D202" t="str">
            <v>Cleveland</v>
          </cell>
          <cell r="E202" t="str">
            <v>713-853-3154</v>
          </cell>
          <cell r="F202" t="str">
            <v>Esenjay ORRI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Royalty Trust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V202">
            <v>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12175</v>
          </cell>
          <cell r="AL202">
            <v>12175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12175</v>
          </cell>
          <cell r="AX202">
            <v>12175</v>
          </cell>
          <cell r="AY202">
            <v>0</v>
          </cell>
          <cell r="AZ202">
            <v>0</v>
          </cell>
          <cell r="BA202">
            <v>12175</v>
          </cell>
          <cell r="BB202">
            <v>12175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Restructured Assets</v>
          </cell>
          <cell r="D203" t="str">
            <v>Hopley</v>
          </cell>
          <cell r="E203" t="str">
            <v>713-853-3964</v>
          </cell>
          <cell r="F203" t="str">
            <v>Eugene Offshore Holdings RA</v>
          </cell>
          <cell r="G203" t="str">
            <v xml:space="preserve"> </v>
          </cell>
          <cell r="H203" t="str">
            <v>Energy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2316532.6260000002</v>
          </cell>
          <cell r="Q203">
            <v>2316532.6260000002</v>
          </cell>
          <cell r="R203">
            <v>0</v>
          </cell>
          <cell r="V203">
            <v>2316532.6260000002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2316532.6260000002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2455374</v>
          </cell>
          <cell r="AP203">
            <v>0</v>
          </cell>
          <cell r="AQ203">
            <v>2455374</v>
          </cell>
          <cell r="AR203">
            <v>1</v>
          </cell>
          <cell r="AS203">
            <v>0</v>
          </cell>
          <cell r="AT203">
            <v>2316532.6260000002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Priv. Equity Partnerships</v>
          </cell>
          <cell r="C204" t="str">
            <v>Upstream</v>
          </cell>
          <cell r="D204" t="str">
            <v>Byargeon</v>
          </cell>
          <cell r="E204" t="str">
            <v>713-853-0650</v>
          </cell>
          <cell r="F204" t="str">
            <v>Geo. Pursuit (EBGB)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1348000</v>
          </cell>
          <cell r="Q204">
            <v>1348000</v>
          </cell>
          <cell r="R204">
            <v>0</v>
          </cell>
          <cell r="V204">
            <v>1348000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1348000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1348000</v>
          </cell>
          <cell r="AP204">
            <v>0</v>
          </cell>
          <cell r="AQ204">
            <v>1348000</v>
          </cell>
          <cell r="AR204">
            <v>1</v>
          </cell>
          <cell r="AS204">
            <v>0</v>
          </cell>
          <cell r="AT204">
            <v>1348000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Priv. Equity Partnerships</v>
          </cell>
          <cell r="C205" t="str">
            <v>Upstream</v>
          </cell>
          <cell r="D205" t="str">
            <v>Dunn</v>
          </cell>
          <cell r="E205" t="str">
            <v>713-853-7752</v>
          </cell>
          <cell r="F205" t="str">
            <v>Forman Petroleum</v>
          </cell>
          <cell r="G205" t="str">
            <v xml:space="preserve"> </v>
          </cell>
          <cell r="H205" t="str">
            <v>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V205">
            <v>0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50908</v>
          </cell>
          <cell r="AL205">
            <v>50908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50908</v>
          </cell>
          <cell r="AX205">
            <v>50908</v>
          </cell>
          <cell r="AY205">
            <v>0</v>
          </cell>
          <cell r="AZ205">
            <v>0</v>
          </cell>
          <cell r="BA205">
            <v>50908</v>
          </cell>
          <cell r="BB205">
            <v>50908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Priv. Equity Partnerships</v>
          </cell>
          <cell r="C206" t="str">
            <v>Restructured Assets</v>
          </cell>
          <cell r="D206" t="str">
            <v>Hopley</v>
          </cell>
          <cell r="E206" t="str">
            <v>713-853-3964</v>
          </cell>
          <cell r="F206" t="str">
            <v>Hughes Rawls RA</v>
          </cell>
          <cell r="G206" t="str">
            <v xml:space="preserve"> </v>
          </cell>
          <cell r="H206" t="str">
            <v>Energy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V206">
            <v>0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Horn</v>
          </cell>
          <cell r="E207" t="str">
            <v>713-853-4250</v>
          </cell>
          <cell r="F207" t="str">
            <v>Intel 64 (Early Adopter Fund)</v>
          </cell>
          <cell r="G207" t="str">
            <v xml:space="preserve"> </v>
          </cell>
          <cell r="H207" t="str">
            <v>Venture Capital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1500000</v>
          </cell>
          <cell r="Q207">
            <v>1500000</v>
          </cell>
          <cell r="R207">
            <v>0</v>
          </cell>
          <cell r="V207">
            <v>1500000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1500000</v>
          </cell>
          <cell r="AP207">
            <v>0</v>
          </cell>
          <cell r="AQ207">
            <v>1500000</v>
          </cell>
          <cell r="AR207">
            <v>1</v>
          </cell>
          <cell r="AS207">
            <v>0</v>
          </cell>
          <cell r="AT207">
            <v>1500000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Upstream</v>
          </cell>
          <cell r="D208" t="str">
            <v>Dunn</v>
          </cell>
          <cell r="E208" t="str">
            <v>713-853-7752</v>
          </cell>
          <cell r="F208" t="str">
            <v>Juniper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14465145</v>
          </cell>
          <cell r="Q208">
            <v>14465145</v>
          </cell>
          <cell r="R208">
            <v>0</v>
          </cell>
          <cell r="V208">
            <v>14465145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14465145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13665598</v>
          </cell>
          <cell r="AP208">
            <v>0</v>
          </cell>
          <cell r="AQ208">
            <v>13665598</v>
          </cell>
          <cell r="AR208">
            <v>1</v>
          </cell>
          <cell r="AS208">
            <v>0</v>
          </cell>
          <cell r="AT208">
            <v>14465145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Jupiter</v>
          </cell>
          <cell r="G209" t="str">
            <v xml:space="preserve"> </v>
          </cell>
          <cell r="H209" t="str">
            <v>Coal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3451875</v>
          </cell>
          <cell r="Q209">
            <v>3451875</v>
          </cell>
          <cell r="R209">
            <v>0</v>
          </cell>
          <cell r="V209">
            <v>3451875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3451875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-2798125</v>
          </cell>
          <cell r="AN209">
            <v>-2798125</v>
          </cell>
          <cell r="AP209">
            <v>0</v>
          </cell>
          <cell r="AQ209">
            <v>-2798125</v>
          </cell>
          <cell r="AR209">
            <v>1</v>
          </cell>
          <cell r="AS209">
            <v>0</v>
          </cell>
          <cell r="AT209">
            <v>3451875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Investment Management</v>
          </cell>
          <cell r="D210" t="str">
            <v>Hopley</v>
          </cell>
          <cell r="E210" t="str">
            <v>713-853-3964</v>
          </cell>
          <cell r="F210" t="str">
            <v>Kafus Recon IPC 1 Callable</v>
          </cell>
          <cell r="G210" t="str">
            <v xml:space="preserve"> </v>
          </cell>
          <cell r="H210" t="str">
            <v>Paper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V210">
            <v>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-1140000</v>
          </cell>
          <cell r="AJ210">
            <v>0</v>
          </cell>
          <cell r="AK210">
            <v>0</v>
          </cell>
          <cell r="AL210">
            <v>-1140000</v>
          </cell>
          <cell r="AM210">
            <v>0</v>
          </cell>
          <cell r="AN210">
            <v>1140000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-1140000</v>
          </cell>
          <cell r="AZ210">
            <v>0</v>
          </cell>
          <cell r="BA210">
            <v>0</v>
          </cell>
          <cell r="BB210">
            <v>-1140000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Investment Management</v>
          </cell>
          <cell r="D211" t="str">
            <v>Hopley</v>
          </cell>
          <cell r="E211" t="str">
            <v>713-853-3964</v>
          </cell>
          <cell r="F211" t="str">
            <v>Kafus Recon IPC 2 Convertible</v>
          </cell>
          <cell r="G211" t="str">
            <v xml:space="preserve"> </v>
          </cell>
          <cell r="H211" t="str">
            <v>Paper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V211">
            <v>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-672500</v>
          </cell>
          <cell r="AJ211">
            <v>0</v>
          </cell>
          <cell r="AK211">
            <v>0</v>
          </cell>
          <cell r="AL211">
            <v>-672500</v>
          </cell>
          <cell r="AM211">
            <v>0</v>
          </cell>
          <cell r="AN211">
            <v>672500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-672500</v>
          </cell>
          <cell r="AZ211">
            <v>0</v>
          </cell>
          <cell r="BA211">
            <v>0</v>
          </cell>
          <cell r="BB211">
            <v>-672500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Investment Management</v>
          </cell>
          <cell r="D212" t="str">
            <v>Hopley</v>
          </cell>
          <cell r="E212" t="str">
            <v>713-853-3964</v>
          </cell>
          <cell r="F212" t="str">
            <v>Kafus Recon IPC 3 Option Value</v>
          </cell>
          <cell r="G212" t="str">
            <v xml:space="preserve"> </v>
          </cell>
          <cell r="H212" t="str">
            <v>Paper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2787000</v>
          </cell>
          <cell r="AP212">
            <v>0</v>
          </cell>
          <cell r="AQ212">
            <v>2787000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Upstream</v>
          </cell>
          <cell r="D213" t="str">
            <v>Byargeon</v>
          </cell>
          <cell r="E213" t="str">
            <v>713-853-0650</v>
          </cell>
          <cell r="F213" t="str">
            <v>Keathley Canyon</v>
          </cell>
          <cell r="G213" t="str">
            <v xml:space="preserve"> </v>
          </cell>
          <cell r="H213" t="str">
            <v>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4735800</v>
          </cell>
          <cell r="Q213">
            <v>4735800</v>
          </cell>
          <cell r="R213">
            <v>0</v>
          </cell>
          <cell r="V213">
            <v>4735800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4735800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5343300</v>
          </cell>
          <cell r="AP213">
            <v>0</v>
          </cell>
          <cell r="AQ213">
            <v>5343300</v>
          </cell>
          <cell r="AR213">
            <v>1</v>
          </cell>
          <cell r="AS213">
            <v>0</v>
          </cell>
          <cell r="AT213">
            <v>4735800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Upstream</v>
          </cell>
          <cell r="D214" t="str">
            <v>Neyman</v>
          </cell>
          <cell r="E214" t="str">
            <v>713-853-6940</v>
          </cell>
          <cell r="F214" t="str">
            <v>Lewis Energy Group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8307000</v>
          </cell>
          <cell r="Q214">
            <v>8307000</v>
          </cell>
          <cell r="R214">
            <v>0</v>
          </cell>
          <cell r="V214">
            <v>8307000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8307000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8307000</v>
          </cell>
          <cell r="AP214">
            <v>0</v>
          </cell>
          <cell r="AQ214">
            <v>8307000</v>
          </cell>
          <cell r="AR214">
            <v>1</v>
          </cell>
          <cell r="AS214">
            <v>0</v>
          </cell>
          <cell r="AT214">
            <v>8307000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Upstream</v>
          </cell>
          <cell r="D215" t="str">
            <v>Neyman</v>
          </cell>
          <cell r="E215" t="str">
            <v>713-853-6940</v>
          </cell>
          <cell r="F215" t="str">
            <v>Linder Oil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16018085.505000001</v>
          </cell>
          <cell r="Q215">
            <v>16018085.505000001</v>
          </cell>
          <cell r="R215">
            <v>0</v>
          </cell>
          <cell r="V215">
            <v>16018085.505000001</v>
          </cell>
          <cell r="W215" t="str">
            <v>001:Enron-NA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16018085.505000001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16461005</v>
          </cell>
          <cell r="AP215">
            <v>0</v>
          </cell>
          <cell r="AQ215">
            <v>16461005</v>
          </cell>
          <cell r="AR215">
            <v>1</v>
          </cell>
          <cell r="AS215">
            <v>0</v>
          </cell>
          <cell r="AT215">
            <v>16018085.505000001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Restructured Assets</v>
          </cell>
          <cell r="D216" t="str">
            <v>Hopley</v>
          </cell>
          <cell r="E216" t="str">
            <v>713-853-3964</v>
          </cell>
          <cell r="F216" t="str">
            <v>Magellan LLC RA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83400</v>
          </cell>
          <cell r="Q216">
            <v>83400</v>
          </cell>
          <cell r="R216">
            <v>0</v>
          </cell>
          <cell r="V216">
            <v>83400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83400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83400</v>
          </cell>
          <cell r="AP216">
            <v>0</v>
          </cell>
          <cell r="AQ216">
            <v>83400</v>
          </cell>
          <cell r="AR216">
            <v>1</v>
          </cell>
          <cell r="AS216">
            <v>0</v>
          </cell>
          <cell r="AT216">
            <v>83400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Upstream</v>
          </cell>
          <cell r="D217" t="str">
            <v>Neyman</v>
          </cell>
          <cell r="E217" t="str">
            <v>713-853-6940</v>
          </cell>
          <cell r="F217" t="str">
            <v>Meridian II</v>
          </cell>
          <cell r="G217" t="str">
            <v xml:space="preserve"> </v>
          </cell>
          <cell r="H217" t="str">
            <v>Energy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V217">
            <v>0</v>
          </cell>
          <cell r="W217" t="str">
            <v>001:Enron-NA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Paper</v>
          </cell>
          <cell r="D218" t="str">
            <v>Ondarza</v>
          </cell>
          <cell r="E218" t="str">
            <v>713-853-6058</v>
          </cell>
          <cell r="F218" t="str">
            <v>Oconto Falls Common</v>
          </cell>
          <cell r="G218" t="str">
            <v xml:space="preserve"> </v>
          </cell>
          <cell r="H218" t="str">
            <v>Paper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5488000</v>
          </cell>
          <cell r="Q218">
            <v>5488000</v>
          </cell>
          <cell r="R218">
            <v>0</v>
          </cell>
          <cell r="V218">
            <v>5488000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5488000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5488000</v>
          </cell>
          <cell r="AP218">
            <v>0</v>
          </cell>
          <cell r="AQ218">
            <v>5488000</v>
          </cell>
          <cell r="AR218">
            <v>1</v>
          </cell>
          <cell r="AS218">
            <v>0</v>
          </cell>
          <cell r="AT218">
            <v>5488000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Paper</v>
          </cell>
          <cell r="D219" t="str">
            <v>Ondarza</v>
          </cell>
          <cell r="E219" t="str">
            <v>713-853-6058</v>
          </cell>
          <cell r="F219" t="str">
            <v>Oconto Falls IPC</v>
          </cell>
          <cell r="G219" t="str">
            <v xml:space="preserve"> </v>
          </cell>
          <cell r="H219" t="str">
            <v>Paper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5386000</v>
          </cell>
          <cell r="Q219">
            <v>5386000</v>
          </cell>
          <cell r="R219">
            <v>0</v>
          </cell>
          <cell r="V219">
            <v>5386000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5386000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5386000</v>
          </cell>
          <cell r="AP219">
            <v>0</v>
          </cell>
          <cell r="AQ219">
            <v>5386000</v>
          </cell>
          <cell r="AR219">
            <v>1</v>
          </cell>
          <cell r="AS219">
            <v>0</v>
          </cell>
          <cell r="AT219">
            <v>5386000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Restructured Assets</v>
          </cell>
          <cell r="D220" t="str">
            <v>Hopley</v>
          </cell>
          <cell r="E220" t="str">
            <v>713-853-3964</v>
          </cell>
          <cell r="F220" t="str">
            <v>OEDC RA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Upstream</v>
          </cell>
          <cell r="D221" t="str">
            <v>Bierbach</v>
          </cell>
          <cell r="E221" t="str">
            <v>713-853-4725</v>
          </cell>
          <cell r="F221" t="str">
            <v>Powder River Basin LCC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V221">
            <v>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ECM NonSLP- Priv. Equity Partnerships</v>
          </cell>
          <cell r="C222" t="str">
            <v>Producer ECM</v>
          </cell>
          <cell r="D222" t="str">
            <v>Kopper</v>
          </cell>
          <cell r="E222" t="str">
            <v>713-853-7279</v>
          </cell>
          <cell r="F222" t="str">
            <v>Purchase Funding Corp Class V Note ECM</v>
          </cell>
          <cell r="G222" t="str">
            <v xml:space="preserve"> </v>
          </cell>
          <cell r="H222" t="str">
            <v>Other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V222">
            <v>0</v>
          </cell>
          <cell r="W222" t="str">
            <v>004:ECM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14703999</v>
          </cell>
          <cell r="AP222">
            <v>0</v>
          </cell>
          <cell r="AQ222">
            <v>14703999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Upstream</v>
          </cell>
          <cell r="D223" t="str">
            <v>Cleveland</v>
          </cell>
          <cell r="E223" t="str">
            <v>713-853-3154</v>
          </cell>
          <cell r="F223" t="str">
            <v>Sam Gary/Bonne Terre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16420625</v>
          </cell>
          <cell r="Q223">
            <v>16420625</v>
          </cell>
          <cell r="R223">
            <v>0</v>
          </cell>
          <cell r="V223">
            <v>16420625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16420625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16420625</v>
          </cell>
          <cell r="AP223">
            <v>0</v>
          </cell>
          <cell r="AQ223">
            <v>16420625</v>
          </cell>
          <cell r="AR223">
            <v>1</v>
          </cell>
          <cell r="AS223">
            <v>0</v>
          </cell>
          <cell r="AT223">
            <v>16420625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Upstream</v>
          </cell>
          <cell r="D224" t="str">
            <v>Cleveland</v>
          </cell>
          <cell r="E224" t="str">
            <v>713-853-3154</v>
          </cell>
          <cell r="F224" t="str">
            <v>Sapphire Bay Independent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1166203.8</v>
          </cell>
          <cell r="Q224">
            <v>1166203.8</v>
          </cell>
          <cell r="R224">
            <v>0</v>
          </cell>
          <cell r="V224">
            <v>1166203.8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1166203.8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760258</v>
          </cell>
          <cell r="AP224">
            <v>0</v>
          </cell>
          <cell r="AQ224">
            <v>760258</v>
          </cell>
          <cell r="AR224">
            <v>1</v>
          </cell>
          <cell r="AS224">
            <v>0</v>
          </cell>
          <cell r="AT224">
            <v>1166203.8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Downstream</v>
          </cell>
          <cell r="D225" t="str">
            <v>Ajello</v>
          </cell>
          <cell r="E225" t="str">
            <v>713-853-1949</v>
          </cell>
          <cell r="F225" t="str">
            <v>Syntroleum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4077000</v>
          </cell>
          <cell r="Q225">
            <v>4077000</v>
          </cell>
          <cell r="R225">
            <v>0</v>
          </cell>
          <cell r="V225">
            <v>4077000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4077000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4077000</v>
          </cell>
          <cell r="AP225">
            <v>0</v>
          </cell>
          <cell r="AQ225">
            <v>4077000</v>
          </cell>
          <cell r="AR225">
            <v>1</v>
          </cell>
          <cell r="AS225">
            <v>0</v>
          </cell>
          <cell r="AT225">
            <v>4077000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Upstream</v>
          </cell>
          <cell r="D226" t="str">
            <v>Dunn</v>
          </cell>
          <cell r="E226" t="str">
            <v>713-853-7752</v>
          </cell>
          <cell r="F226" t="str">
            <v>Texland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4104136.31</v>
          </cell>
          <cell r="Q226">
            <v>4104136.31</v>
          </cell>
          <cell r="R226">
            <v>0</v>
          </cell>
          <cell r="V226">
            <v>4104136.31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4104136.31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4069625</v>
          </cell>
          <cell r="AP226">
            <v>0</v>
          </cell>
          <cell r="AQ226">
            <v>4069625</v>
          </cell>
          <cell r="AR226">
            <v>1</v>
          </cell>
          <cell r="AS226">
            <v>0</v>
          </cell>
          <cell r="AT226">
            <v>4104136.31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Upstream</v>
          </cell>
          <cell r="D227" t="str">
            <v>Neyman</v>
          </cell>
          <cell r="E227" t="str">
            <v>713-853-6940</v>
          </cell>
          <cell r="F227" t="str">
            <v>Vastar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19520085.239999998</v>
          </cell>
          <cell r="Q227">
            <v>19520085.239999998</v>
          </cell>
          <cell r="R227">
            <v>0</v>
          </cell>
          <cell r="V227">
            <v>19520085.239999998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19520085.239999998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20027785</v>
          </cell>
          <cell r="AP227">
            <v>0</v>
          </cell>
          <cell r="AQ227">
            <v>20027785</v>
          </cell>
          <cell r="AR227">
            <v>1</v>
          </cell>
          <cell r="AS227">
            <v>0</v>
          </cell>
          <cell r="AT227">
            <v>19520085.239999998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Upstream</v>
          </cell>
          <cell r="D228" t="str">
            <v>Bierbach</v>
          </cell>
          <cell r="E228" t="str">
            <v>713-853-4725</v>
          </cell>
          <cell r="F228" t="str">
            <v>Wind River Basin LCC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V228">
            <v>0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Upstream</v>
          </cell>
          <cell r="D229" t="str">
            <v>Neyman</v>
          </cell>
          <cell r="E229" t="str">
            <v>713-853-6940</v>
          </cell>
          <cell r="F229" t="str">
            <v>Anson VPP Unwind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1830658</v>
          </cell>
          <cell r="Q229">
            <v>1830658</v>
          </cell>
          <cell r="R229">
            <v>0</v>
          </cell>
          <cell r="V229">
            <v>1830658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1830658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-56705</v>
          </cell>
          <cell r="AL229">
            <v>-56705</v>
          </cell>
          <cell r="AM229">
            <v>0</v>
          </cell>
          <cell r="AN229">
            <v>1950757</v>
          </cell>
          <cell r="AP229">
            <v>0</v>
          </cell>
          <cell r="AQ229">
            <v>1950757</v>
          </cell>
          <cell r="AR229">
            <v>1</v>
          </cell>
          <cell r="AS229">
            <v>0</v>
          </cell>
          <cell r="AT229">
            <v>1830658</v>
          </cell>
          <cell r="AU229">
            <v>0</v>
          </cell>
          <cell r="AV229">
            <v>0</v>
          </cell>
          <cell r="AW229">
            <v>-56705</v>
          </cell>
          <cell r="AX229">
            <v>-56705</v>
          </cell>
          <cell r="AY229">
            <v>0</v>
          </cell>
          <cell r="AZ229">
            <v>0</v>
          </cell>
          <cell r="BA229">
            <v>-56705</v>
          </cell>
          <cell r="BB229">
            <v>-56705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Production Payments</v>
          </cell>
          <cell r="C230" t="str">
            <v>Upstream</v>
          </cell>
          <cell r="D230" t="str">
            <v>Neyman</v>
          </cell>
          <cell r="E230" t="str">
            <v>713-853-6940</v>
          </cell>
          <cell r="F230" t="str">
            <v>Swift VPP Unwind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739482</v>
          </cell>
          <cell r="Q230">
            <v>739482</v>
          </cell>
          <cell r="R230">
            <v>0</v>
          </cell>
          <cell r="V230">
            <v>739482</v>
          </cell>
          <cell r="W230" t="str">
            <v>001:Enron-NA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739482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-73079</v>
          </cell>
          <cell r="AL230">
            <v>-73079</v>
          </cell>
          <cell r="AM230">
            <v>0</v>
          </cell>
          <cell r="AN230">
            <v>840020</v>
          </cell>
          <cell r="AP230">
            <v>0</v>
          </cell>
          <cell r="AQ230">
            <v>840020</v>
          </cell>
          <cell r="AR230">
            <v>1</v>
          </cell>
          <cell r="AS230">
            <v>0</v>
          </cell>
          <cell r="AT230">
            <v>739482</v>
          </cell>
          <cell r="AU230">
            <v>0</v>
          </cell>
          <cell r="AV230">
            <v>0</v>
          </cell>
          <cell r="AW230">
            <v>-73079</v>
          </cell>
          <cell r="AX230">
            <v>-73079</v>
          </cell>
          <cell r="AY230">
            <v>0</v>
          </cell>
          <cell r="AZ230">
            <v>0</v>
          </cell>
          <cell r="BA230">
            <v>-73079</v>
          </cell>
          <cell r="BB230">
            <v>-73079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US Structured Credit-MTM</v>
          </cell>
          <cell r="C231" t="str">
            <v>Investment Management</v>
          </cell>
          <cell r="D231" t="str">
            <v>Hopley</v>
          </cell>
          <cell r="E231" t="str">
            <v>713-853-3964</v>
          </cell>
          <cell r="F231" t="str">
            <v>Ecogas Loan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15139836.839084072</v>
          </cell>
          <cell r="Q231">
            <v>15134111.575058453</v>
          </cell>
          <cell r="R231">
            <v>5725.2640256192535</v>
          </cell>
          <cell r="V231">
            <v>15139836.839084072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15134111.575058453</v>
          </cell>
          <cell r="AE231">
            <v>5725.2640256192535</v>
          </cell>
          <cell r="AF231">
            <v>0</v>
          </cell>
          <cell r="AG231">
            <v>14472.371004565968</v>
          </cell>
          <cell r="AH231">
            <v>20197.635030185222</v>
          </cell>
          <cell r="AI231">
            <v>271101.32444301434</v>
          </cell>
          <cell r="AJ231">
            <v>0</v>
          </cell>
          <cell r="AK231">
            <v>425680.64436111104</v>
          </cell>
          <cell r="AL231">
            <v>696781.96880412544</v>
          </cell>
          <cell r="AM231">
            <v>-59488.430167638464</v>
          </cell>
          <cell r="AN231">
            <v>12323538.514641058</v>
          </cell>
          <cell r="AP231">
            <v>0</v>
          </cell>
          <cell r="AQ231">
            <v>12323538.514641058</v>
          </cell>
          <cell r="AR231">
            <v>1</v>
          </cell>
          <cell r="AS231">
            <v>0</v>
          </cell>
          <cell r="AT231">
            <v>15139836.839084072</v>
          </cell>
          <cell r="AU231">
            <v>-61790.881745383143</v>
          </cell>
          <cell r="AV231">
            <v>0</v>
          </cell>
          <cell r="AW231">
            <v>65462.607686453382</v>
          </cell>
          <cell r="AX231">
            <v>3671.7259410702391</v>
          </cell>
          <cell r="AY231">
            <v>271101.32444301434</v>
          </cell>
          <cell r="AZ231">
            <v>0</v>
          </cell>
          <cell r="BA231">
            <v>425680.64436111104</v>
          </cell>
          <cell r="BB231">
            <v>696781.96880412544</v>
          </cell>
          <cell r="BC231" t="str">
            <v xml:space="preserve"> </v>
          </cell>
          <cell r="BD231" t="str">
            <v xml:space="preserve"> </v>
          </cell>
          <cell r="BE231">
            <v>-67516.145771002397</v>
          </cell>
        </row>
        <row r="232">
          <cell r="A232" t="str">
            <v>Show</v>
          </cell>
          <cell r="B232" t="str">
            <v>US Structured Credit-MTM</v>
          </cell>
          <cell r="C232" t="str">
            <v>Upstream</v>
          </cell>
          <cell r="D232" t="str">
            <v>Eubank</v>
          </cell>
          <cell r="E232" t="str">
            <v>713-853-6579</v>
          </cell>
          <cell r="F232" t="str">
            <v>HV Marine Sub Debt C</v>
          </cell>
          <cell r="G232" t="str">
            <v xml:space="preserve"> </v>
          </cell>
          <cell r="H232" t="str">
            <v>OSX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V232">
            <v>0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US Structured Credit-MTM</v>
          </cell>
          <cell r="C233" t="str">
            <v>Investment Management</v>
          </cell>
          <cell r="D233" t="str">
            <v>Hopley</v>
          </cell>
          <cell r="E233" t="str">
            <v>713-853-3964</v>
          </cell>
          <cell r="F233" t="str">
            <v>Kafus Fortra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14481302.630701492</v>
          </cell>
          <cell r="Q233">
            <v>14372132.403177099</v>
          </cell>
          <cell r="R233">
            <v>109170.22752439231</v>
          </cell>
          <cell r="V233">
            <v>14481302.630701492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14372132.403177099</v>
          </cell>
          <cell r="AE233">
            <v>109170.22752439231</v>
          </cell>
          <cell r="AF233">
            <v>0</v>
          </cell>
          <cell r="AG233">
            <v>0</v>
          </cell>
          <cell r="AH233">
            <v>109170.22752439231</v>
          </cell>
          <cell r="AI233">
            <v>444302.63070149161</v>
          </cell>
          <cell r="AJ233">
            <v>0</v>
          </cell>
          <cell r="AK233">
            <v>375000</v>
          </cell>
          <cell r="AL233">
            <v>819302.63070149161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14481302.630701492</v>
          </cell>
          <cell r="AU233">
            <v>-129055.98059466667</v>
          </cell>
          <cell r="AV233">
            <v>0</v>
          </cell>
          <cell r="AW233">
            <v>375000</v>
          </cell>
          <cell r="AX233">
            <v>245944.01940533333</v>
          </cell>
          <cell r="AY233">
            <v>444302.63070149161</v>
          </cell>
          <cell r="AZ233">
            <v>0</v>
          </cell>
          <cell r="BA233">
            <v>375000</v>
          </cell>
          <cell r="BB233">
            <v>819302.63070149161</v>
          </cell>
          <cell r="BC233" t="str">
            <v xml:space="preserve"> </v>
          </cell>
          <cell r="BD233" t="str">
            <v xml:space="preserve"> </v>
          </cell>
          <cell r="BE233">
            <v>-238226.20811905898</v>
          </cell>
        </row>
        <row r="234">
          <cell r="A234" t="str">
            <v>Show</v>
          </cell>
          <cell r="B234" t="str">
            <v>US Structured Credit-MTM</v>
          </cell>
          <cell r="C234" t="str">
            <v>Investment Management</v>
          </cell>
          <cell r="D234" t="str">
            <v>Hopley</v>
          </cell>
          <cell r="E234" t="str">
            <v>713-853-3964</v>
          </cell>
          <cell r="F234" t="str">
            <v>Kafus Term Loan A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8387088.8660788825</v>
          </cell>
          <cell r="Q234">
            <v>8372102.7056670832</v>
          </cell>
          <cell r="R234">
            <v>14986.160411799327</v>
          </cell>
          <cell r="V234">
            <v>8387088.8660788825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8372102.7056670832</v>
          </cell>
          <cell r="AE234">
            <v>14986.160411799327</v>
          </cell>
          <cell r="AF234">
            <v>0</v>
          </cell>
          <cell r="AG234">
            <v>10000</v>
          </cell>
          <cell r="AH234">
            <v>24986.160411799327</v>
          </cell>
          <cell r="AI234">
            <v>-61148.451001665555</v>
          </cell>
          <cell r="AJ234">
            <v>0</v>
          </cell>
          <cell r="AK234">
            <v>243333.33333333349</v>
          </cell>
          <cell r="AL234">
            <v>182184.88233166793</v>
          </cell>
          <cell r="AM234">
            <v>173051.10090364132</v>
          </cell>
          <cell r="AN234">
            <v>8448237.317080548</v>
          </cell>
          <cell r="AP234">
            <v>0</v>
          </cell>
          <cell r="AQ234">
            <v>8448237.317080548</v>
          </cell>
          <cell r="AR234">
            <v>1</v>
          </cell>
          <cell r="AS234">
            <v>0</v>
          </cell>
          <cell r="AT234">
            <v>8387088.8660788825</v>
          </cell>
          <cell r="AU234">
            <v>-284878.47211400513</v>
          </cell>
          <cell r="AV234">
            <v>0</v>
          </cell>
          <cell r="AW234">
            <v>43333.333333333489</v>
          </cell>
          <cell r="AX234">
            <v>-241545.13878067164</v>
          </cell>
          <cell r="AY234">
            <v>-61148.451001665555</v>
          </cell>
          <cell r="AZ234">
            <v>0</v>
          </cell>
          <cell r="BA234">
            <v>243333.33333333349</v>
          </cell>
          <cell r="BB234">
            <v>182184.88233166793</v>
          </cell>
          <cell r="BC234" t="str">
            <v xml:space="preserve"> </v>
          </cell>
          <cell r="BD234" t="str">
            <v xml:space="preserve"> </v>
          </cell>
          <cell r="BE234">
            <v>-299864.63252580445</v>
          </cell>
        </row>
        <row r="235">
          <cell r="A235" t="str">
            <v>Show</v>
          </cell>
          <cell r="B235" t="str">
            <v>US Structured Credit-MTM</v>
          </cell>
          <cell r="C235" t="str">
            <v>Investment Management</v>
          </cell>
          <cell r="D235" t="str">
            <v>Hopley</v>
          </cell>
          <cell r="E235" t="str">
            <v>713-853-3964</v>
          </cell>
          <cell r="F235" t="str">
            <v>Kafus Term Loan B</v>
          </cell>
          <cell r="G235" t="str">
            <v xml:space="preserve"> </v>
          </cell>
          <cell r="H235" t="str">
            <v>Paper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8387088.8660788825</v>
          </cell>
          <cell r="Q235">
            <v>8372102.7056670832</v>
          </cell>
          <cell r="R235">
            <v>14986.160411799327</v>
          </cell>
          <cell r="V235">
            <v>8387088.8660788825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8372102.7056670832</v>
          </cell>
          <cell r="AE235">
            <v>14986.160411799327</v>
          </cell>
          <cell r="AF235">
            <v>0</v>
          </cell>
          <cell r="AG235">
            <v>10000</v>
          </cell>
          <cell r="AH235">
            <v>24986.160411799327</v>
          </cell>
          <cell r="AI235">
            <v>-61148.451001665555</v>
          </cell>
          <cell r="AJ235">
            <v>0</v>
          </cell>
          <cell r="AK235">
            <v>243333.33333333349</v>
          </cell>
          <cell r="AL235">
            <v>182184.88233166793</v>
          </cell>
          <cell r="AM235">
            <v>173051.10090364132</v>
          </cell>
          <cell r="AN235">
            <v>8448237.317080548</v>
          </cell>
          <cell r="AP235">
            <v>0</v>
          </cell>
          <cell r="AQ235">
            <v>8448237.317080548</v>
          </cell>
          <cell r="AR235">
            <v>1</v>
          </cell>
          <cell r="AS235">
            <v>0</v>
          </cell>
          <cell r="AT235">
            <v>8387088.8660788825</v>
          </cell>
          <cell r="AU235">
            <v>-284878.47211400513</v>
          </cell>
          <cell r="AV235">
            <v>0</v>
          </cell>
          <cell r="AW235">
            <v>43333.333333333489</v>
          </cell>
          <cell r="AX235">
            <v>-241545.13878067164</v>
          </cell>
          <cell r="AY235">
            <v>-61148.451001665555</v>
          </cell>
          <cell r="AZ235">
            <v>0</v>
          </cell>
          <cell r="BA235">
            <v>243333.33333333349</v>
          </cell>
          <cell r="BB235">
            <v>182184.88233166793</v>
          </cell>
          <cell r="BC235" t="str">
            <v xml:space="preserve"> </v>
          </cell>
          <cell r="BD235" t="str">
            <v xml:space="preserve"> </v>
          </cell>
          <cell r="BE235">
            <v>-299864.63252580445</v>
          </cell>
        </row>
        <row r="236">
          <cell r="A236" t="str">
            <v>Show</v>
          </cell>
          <cell r="B236" t="str">
            <v>US Structured Credit-MTM</v>
          </cell>
          <cell r="C236" t="str">
            <v>Investment Management</v>
          </cell>
          <cell r="D236" t="str">
            <v>Hopley</v>
          </cell>
          <cell r="E236" t="str">
            <v>713-853-3964</v>
          </cell>
          <cell r="F236" t="str">
            <v>Kafus Recon Term Loan 1</v>
          </cell>
          <cell r="G236" t="str">
            <v xml:space="preserve"> </v>
          </cell>
          <cell r="H236" t="str">
            <v>Paper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V236">
            <v>0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817288.75101833185</v>
          </cell>
          <cell r="AN236">
            <v>11153084.346884999</v>
          </cell>
          <cell r="AP236">
            <v>0</v>
          </cell>
          <cell r="AQ236">
            <v>11153084.346884999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US Structured Credit-MTM</v>
          </cell>
          <cell r="C237" t="str">
            <v>Investment Management</v>
          </cell>
          <cell r="D237" t="str">
            <v>Hopley</v>
          </cell>
          <cell r="E237" t="str">
            <v>713-853-3964</v>
          </cell>
          <cell r="F237" t="str">
            <v>Kafus Recon Term Loan 2</v>
          </cell>
          <cell r="G237" t="str">
            <v xml:space="preserve"> </v>
          </cell>
          <cell r="H237" t="str">
            <v>Paper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V237">
            <v>0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Credit-MTM</v>
          </cell>
          <cell r="C238" t="str">
            <v>Upstream</v>
          </cell>
          <cell r="D238" t="str">
            <v>Eubank</v>
          </cell>
          <cell r="E238" t="str">
            <v>713-853-6579</v>
          </cell>
          <cell r="F238" t="str">
            <v>LSI Preferred</v>
          </cell>
          <cell r="G238" t="str">
            <v xml:space="preserve"> </v>
          </cell>
          <cell r="H238" t="str">
            <v>OSX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1473623.4832336628</v>
          </cell>
          <cell r="Q238">
            <v>1468556.3153602467</v>
          </cell>
          <cell r="R238">
            <v>5067.167873416096</v>
          </cell>
          <cell r="V238">
            <v>1473623.4832336628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1468556.3153602467</v>
          </cell>
          <cell r="AE238">
            <v>5067.167873416096</v>
          </cell>
          <cell r="AF238">
            <v>0</v>
          </cell>
          <cell r="AG238">
            <v>2250</v>
          </cell>
          <cell r="AH238">
            <v>7317.167873416096</v>
          </cell>
          <cell r="AI238">
            <v>58193.659660175443</v>
          </cell>
          <cell r="AJ238">
            <v>0</v>
          </cell>
          <cell r="AK238">
            <v>54750</v>
          </cell>
          <cell r="AL238">
            <v>112943.65966017544</v>
          </cell>
          <cell r="AM238">
            <v>-730023.22451917874</v>
          </cell>
          <cell r="AN238">
            <v>1415429.8235734873</v>
          </cell>
          <cell r="AP238">
            <v>0</v>
          </cell>
          <cell r="AQ238">
            <v>1415429.8235734873</v>
          </cell>
          <cell r="AR238">
            <v>1</v>
          </cell>
          <cell r="AS238">
            <v>0</v>
          </cell>
          <cell r="AT238">
            <v>1473623.4832336628</v>
          </cell>
          <cell r="AU238">
            <v>8986.0654680163134</v>
          </cell>
          <cell r="AV238">
            <v>0</v>
          </cell>
          <cell r="AW238">
            <v>9750</v>
          </cell>
          <cell r="AX238">
            <v>18736.065468016313</v>
          </cell>
          <cell r="AY238">
            <v>58193.659660175443</v>
          </cell>
          <cell r="AZ238">
            <v>0</v>
          </cell>
          <cell r="BA238">
            <v>54750</v>
          </cell>
          <cell r="BB238">
            <v>112943.65966017544</v>
          </cell>
          <cell r="BC238" t="str">
            <v xml:space="preserve"> </v>
          </cell>
          <cell r="BD238" t="str">
            <v xml:space="preserve"> </v>
          </cell>
          <cell r="BE238">
            <v>3918.8975946002174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Investment Management</v>
          </cell>
          <cell r="D239" t="str">
            <v>Hopley</v>
          </cell>
          <cell r="E239" t="str">
            <v>713-853-3964</v>
          </cell>
          <cell r="F239" t="str">
            <v>Min Vap</v>
          </cell>
          <cell r="G239" t="str">
            <v xml:space="preserve"> </v>
          </cell>
          <cell r="H239" t="str">
            <v>Other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V239">
            <v>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Credit-MTM</v>
          </cell>
          <cell r="C240" t="str">
            <v>Paper</v>
          </cell>
          <cell r="D240" t="str">
            <v>Ondarza</v>
          </cell>
          <cell r="E240" t="str">
            <v>713-853-6058</v>
          </cell>
          <cell r="F240" t="str">
            <v>Mobile Energy Services (Distressed Debt)</v>
          </cell>
          <cell r="G240" t="str">
            <v xml:space="preserve"> </v>
          </cell>
          <cell r="H240" t="str">
            <v>Energy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848068.65728015907</v>
          </cell>
          <cell r="Q240">
            <v>848068.65728015907</v>
          </cell>
          <cell r="R240">
            <v>0</v>
          </cell>
          <cell r="V240">
            <v>848068.65728015907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848068.65728015907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11872.96120192227</v>
          </cell>
          <cell r="AJ240">
            <v>0</v>
          </cell>
          <cell r="AK240">
            <v>0</v>
          </cell>
          <cell r="AL240">
            <v>11872.96120192227</v>
          </cell>
          <cell r="AM240">
            <v>3942.9004999999888</v>
          </cell>
          <cell r="AN240">
            <v>836196</v>
          </cell>
          <cell r="AP240">
            <v>0</v>
          </cell>
          <cell r="AQ240">
            <v>836196</v>
          </cell>
          <cell r="AR240">
            <v>1</v>
          </cell>
          <cell r="AS240">
            <v>0</v>
          </cell>
          <cell r="AT240">
            <v>848068.65728015907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11872.96120192227</v>
          </cell>
          <cell r="AZ240">
            <v>0</v>
          </cell>
          <cell r="BA240">
            <v>0</v>
          </cell>
          <cell r="BB240">
            <v>11872.96120192227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Production Payments</v>
          </cell>
          <cell r="C241" t="str">
            <v>Upstream</v>
          </cell>
          <cell r="D241" t="str">
            <v>Eubank</v>
          </cell>
          <cell r="E241" t="str">
            <v>713-853-6579</v>
          </cell>
          <cell r="F241" t="str">
            <v>NRM Edisto</v>
          </cell>
          <cell r="G241" t="str">
            <v xml:space="preserve"> </v>
          </cell>
          <cell r="H241" t="str">
            <v>Energy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V241">
            <v>0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-11832</v>
          </cell>
          <cell r="AL241">
            <v>-11832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-11832</v>
          </cell>
          <cell r="AX241">
            <v>-11832</v>
          </cell>
          <cell r="AY241">
            <v>0</v>
          </cell>
          <cell r="AZ241">
            <v>0</v>
          </cell>
          <cell r="BA241">
            <v>-11832</v>
          </cell>
          <cell r="BB241">
            <v>-11832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Restructured Assets</v>
          </cell>
          <cell r="D242" t="str">
            <v>Hopley</v>
          </cell>
          <cell r="E242" t="str">
            <v>713-853-3964</v>
          </cell>
          <cell r="F242" t="str">
            <v>NSM C Sub Notes RA</v>
          </cell>
          <cell r="G242" t="str">
            <v xml:space="preserve"> </v>
          </cell>
          <cell r="H242" t="str">
            <v>Steel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V242">
            <v>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Credit-Book RA</v>
          </cell>
          <cell r="C243" t="str">
            <v>Restructured Assets</v>
          </cell>
          <cell r="D243" t="str">
            <v>Hopley</v>
          </cell>
          <cell r="E243" t="str">
            <v>713-853-3964</v>
          </cell>
          <cell r="F243" t="str">
            <v>Qualitech Sr. Sub RA</v>
          </cell>
          <cell r="G243" t="str">
            <v xml:space="preserve"> </v>
          </cell>
          <cell r="H243" t="str">
            <v>Steel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V243">
            <v>0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Restructured Assets</v>
          </cell>
          <cell r="D244" t="str">
            <v>Hopley</v>
          </cell>
          <cell r="E244" t="str">
            <v>713-853-3964</v>
          </cell>
          <cell r="F244" t="str">
            <v>Qualitech Credit Reserve RA</v>
          </cell>
          <cell r="G244" t="str">
            <v xml:space="preserve"> </v>
          </cell>
          <cell r="H244" t="str">
            <v>Steel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V244">
            <v>0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Structured Credit-Book RA</v>
          </cell>
          <cell r="C245" t="str">
            <v>Restructured Assets</v>
          </cell>
          <cell r="D245" t="str">
            <v>Hopley</v>
          </cell>
          <cell r="E245" t="str">
            <v>713-853-3964</v>
          </cell>
          <cell r="F245" t="str">
            <v>Qualitech Jr. Sub RA</v>
          </cell>
          <cell r="G245" t="str">
            <v xml:space="preserve"> </v>
          </cell>
          <cell r="H245" t="str">
            <v>Steel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V245">
            <v>0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US Structured Credit-MTM</v>
          </cell>
          <cell r="C246" t="str">
            <v>Downstream</v>
          </cell>
          <cell r="D246" t="str">
            <v>Ajello</v>
          </cell>
          <cell r="E246" t="str">
            <v>713-853-1949</v>
          </cell>
          <cell r="F246" t="str">
            <v>Steel Dynamics Term Loan</v>
          </cell>
          <cell r="G246" t="str">
            <v xml:space="preserve"> </v>
          </cell>
          <cell r="H246" t="str">
            <v>Steel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334694.85922078602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Downstream</v>
          </cell>
          <cell r="D247" t="str">
            <v>Ajello</v>
          </cell>
          <cell r="E247" t="str">
            <v>713-853-1949</v>
          </cell>
          <cell r="F247" t="str">
            <v>Steel Dynamics Revolver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-0.22000000000116415</v>
          </cell>
          <cell r="AL247">
            <v>-0.22000000000116415</v>
          </cell>
          <cell r="AM247">
            <v>441718.99145038461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-7138.21</v>
          </cell>
          <cell r="AX247">
            <v>-7138.21</v>
          </cell>
          <cell r="AY247">
            <v>0</v>
          </cell>
          <cell r="AZ247">
            <v>0</v>
          </cell>
          <cell r="BA247">
            <v>-0.22000000000116415</v>
          </cell>
          <cell r="BB247">
            <v>-0.22000000000116415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 RA</v>
          </cell>
          <cell r="C248" t="str">
            <v>Restructured Assets</v>
          </cell>
          <cell r="D248" t="str">
            <v>Hopley</v>
          </cell>
          <cell r="E248" t="str">
            <v>713-853-3964</v>
          </cell>
          <cell r="F248" t="str">
            <v>Inland Resources Preferred RA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5084838.8687634822</v>
          </cell>
          <cell r="Q248">
            <v>5077196.6345760562</v>
          </cell>
          <cell r="R248">
            <v>7642.2341874260455</v>
          </cell>
          <cell r="V248">
            <v>5084838.8687634822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5077196.6345760562</v>
          </cell>
          <cell r="AE248">
            <v>7642.2341874260455</v>
          </cell>
          <cell r="AF248">
            <v>0</v>
          </cell>
          <cell r="AG248">
            <v>6012.5700963541167</v>
          </cell>
          <cell r="AH248">
            <v>13654.804283780162</v>
          </cell>
          <cell r="AI248">
            <v>902101.27846862329</v>
          </cell>
          <cell r="AJ248">
            <v>0</v>
          </cell>
          <cell r="AK248">
            <v>151402.79790624999</v>
          </cell>
          <cell r="AL248">
            <v>1053504.0763748731</v>
          </cell>
          <cell r="AM248">
            <v>-1768456.1958036928</v>
          </cell>
          <cell r="AN248">
            <v>4182737.5902948589</v>
          </cell>
          <cell r="AP248">
            <v>0</v>
          </cell>
          <cell r="AQ248">
            <v>4182737.5902948589</v>
          </cell>
          <cell r="AR248">
            <v>1</v>
          </cell>
          <cell r="AS248">
            <v>0</v>
          </cell>
          <cell r="AT248">
            <v>5084838.8687634822</v>
          </cell>
          <cell r="AU248">
            <v>751617.84886541776</v>
          </cell>
          <cell r="AV248">
            <v>0</v>
          </cell>
          <cell r="AW248">
            <v>26054.4704175347</v>
          </cell>
          <cell r="AX248">
            <v>777672.31928295235</v>
          </cell>
          <cell r="AY248">
            <v>902101.27846862329</v>
          </cell>
          <cell r="AZ248">
            <v>0</v>
          </cell>
          <cell r="BA248">
            <v>151402.79790624999</v>
          </cell>
          <cell r="BB248">
            <v>1053504.0763748731</v>
          </cell>
          <cell r="BC248" t="str">
            <v xml:space="preserve"> </v>
          </cell>
          <cell r="BD248" t="str">
            <v xml:space="preserve"> </v>
          </cell>
          <cell r="BE248">
            <v>743975.61467799172</v>
          </cell>
        </row>
        <row r="249">
          <cell r="A249" t="str">
            <v>Show</v>
          </cell>
          <cell r="B249" t="str">
            <v>US Structured Credit-MTM RA</v>
          </cell>
          <cell r="C249" t="str">
            <v>Restructured Assets</v>
          </cell>
          <cell r="D249" t="str">
            <v>Hopley</v>
          </cell>
          <cell r="E249" t="str">
            <v>713-853-3964</v>
          </cell>
          <cell r="F249" t="str">
            <v>Tripoint (ACS) Revolver RA</v>
          </cell>
          <cell r="G249" t="str">
            <v xml:space="preserve"> </v>
          </cell>
          <cell r="H249" t="str">
            <v>OSX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113359.25069294474</v>
          </cell>
          <cell r="AJ249">
            <v>0</v>
          </cell>
          <cell r="AK249">
            <v>28009.25722181952</v>
          </cell>
          <cell r="AL249">
            <v>141368.50791476428</v>
          </cell>
          <cell r="AM249">
            <v>54792.681189856652</v>
          </cell>
          <cell r="AN249">
            <v>1461640.7493070553</v>
          </cell>
          <cell r="AP249">
            <v>0</v>
          </cell>
          <cell r="AQ249">
            <v>1461640.7493070553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113359.25069294474</v>
          </cell>
          <cell r="AZ249">
            <v>0</v>
          </cell>
          <cell r="BA249">
            <v>28009.25722181952</v>
          </cell>
          <cell r="BB249">
            <v>141368.50791476428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US Structured Credit-MTM RA</v>
          </cell>
          <cell r="C250" t="str">
            <v>Restructured Assets</v>
          </cell>
          <cell r="D250" t="str">
            <v>Hopley</v>
          </cell>
          <cell r="E250" t="str">
            <v>713-853-3964</v>
          </cell>
          <cell r="F250" t="str">
            <v>Tripoint (ACS) Term Loan RA</v>
          </cell>
          <cell r="G250" t="str">
            <v xml:space="preserve"> </v>
          </cell>
          <cell r="H250" t="str">
            <v>OSX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251128.73062770395</v>
          </cell>
          <cell r="AJ250">
            <v>0</v>
          </cell>
          <cell r="AK250">
            <v>-22639.556666666671</v>
          </cell>
          <cell r="AL250">
            <v>228489.17396103728</v>
          </cell>
          <cell r="AM250">
            <v>118850.09248811041</v>
          </cell>
          <cell r="AN250">
            <v>3186371.2693722961</v>
          </cell>
          <cell r="AP250">
            <v>0</v>
          </cell>
          <cell r="AQ250">
            <v>3186371.2693722961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251128.73062770395</v>
          </cell>
          <cell r="AZ250">
            <v>0</v>
          </cell>
          <cell r="BA250">
            <v>-22639.556666666671</v>
          </cell>
          <cell r="BB250">
            <v>228489.17396103728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Credit-MTM</v>
          </cell>
          <cell r="C251" t="str">
            <v>Upstream</v>
          </cell>
          <cell r="D251" t="str">
            <v>Cleveland</v>
          </cell>
          <cell r="E251" t="str">
            <v>713-853-3154</v>
          </cell>
          <cell r="F251" t="str">
            <v>Aspect Resources Sr. Revolver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-2.9908018380883617E-4</v>
          </cell>
          <cell r="AH251">
            <v>-2.9908018380883617E-4</v>
          </cell>
          <cell r="AI251">
            <v>305675.65187996381</v>
          </cell>
          <cell r="AJ251">
            <v>0</v>
          </cell>
          <cell r="AK251">
            <v>141747.85900306632</v>
          </cell>
          <cell r="AL251">
            <v>447423.51088303042</v>
          </cell>
          <cell r="AM251">
            <v>197867.9237481975</v>
          </cell>
          <cell r="AN251">
            <v>7604186.890725283</v>
          </cell>
          <cell r="AP251">
            <v>0</v>
          </cell>
          <cell r="AQ251">
            <v>120662.64000000001</v>
          </cell>
          <cell r="AR251">
            <v>1</v>
          </cell>
          <cell r="AS251">
            <v>0</v>
          </cell>
          <cell r="AT251">
            <v>0</v>
          </cell>
          <cell r="AU251">
            <v>120662.99890000012</v>
          </cell>
          <cell r="AV251">
            <v>0</v>
          </cell>
          <cell r="AW251">
            <v>16957.073681946855</v>
          </cell>
          <cell r="AX251">
            <v>137620.07258194697</v>
          </cell>
          <cell r="AY251">
            <v>305675.65187996381</v>
          </cell>
          <cell r="AZ251">
            <v>0</v>
          </cell>
          <cell r="BA251">
            <v>141747.85900306632</v>
          </cell>
          <cell r="BB251">
            <v>447423.51088303042</v>
          </cell>
          <cell r="BC251" t="str">
            <v xml:space="preserve"> </v>
          </cell>
          <cell r="BD251" t="str">
            <v xml:space="preserve"> </v>
          </cell>
          <cell r="BE251">
            <v>120662.99890000012</v>
          </cell>
        </row>
        <row r="252">
          <cell r="A252" t="str">
            <v>Show</v>
          </cell>
          <cell r="B252" t="str">
            <v>Total Return Swap</v>
          </cell>
          <cell r="C252" t="str">
            <v>Asset Book</v>
          </cell>
          <cell r="D252" t="str">
            <v>Byargeon</v>
          </cell>
          <cell r="E252" t="str">
            <v>713-853-0650</v>
          </cell>
          <cell r="F252" t="str">
            <v>Iguana Residual</v>
          </cell>
          <cell r="G252" t="str">
            <v xml:space="preserve"> </v>
          </cell>
          <cell r="H252" t="str">
            <v>Energy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Total Return Swap</v>
          </cell>
          <cell r="C253" t="str">
            <v>Iguana</v>
          </cell>
          <cell r="D253" t="str">
            <v>Byargeon</v>
          </cell>
          <cell r="E253" t="str">
            <v>713-853-0650</v>
          </cell>
          <cell r="F253" t="str">
            <v>Mariner Debt Iguana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50894984</v>
          </cell>
          <cell r="Q253">
            <v>50894984</v>
          </cell>
          <cell r="R253">
            <v>0</v>
          </cell>
          <cell r="V253">
            <v>50894984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50894984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50894984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US Structured Credit-Book RA</v>
          </cell>
          <cell r="C254" t="str">
            <v>Restructured Assets</v>
          </cell>
          <cell r="D254" t="str">
            <v>Hopley</v>
          </cell>
          <cell r="E254" t="str">
            <v>713-853-3964</v>
          </cell>
          <cell r="F254" t="str">
            <v>Brigham Secured SubDebt RA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27374864.690010753</v>
          </cell>
          <cell r="Q254">
            <v>27374864.690010753</v>
          </cell>
          <cell r="R254">
            <v>0</v>
          </cell>
          <cell r="V254">
            <v>27374864.690010753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27374864.690010753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1.5285574947483838E-2</v>
          </cell>
          <cell r="AN254">
            <v>27374864.690010753</v>
          </cell>
          <cell r="AP254">
            <v>0</v>
          </cell>
          <cell r="AQ254">
            <v>27374864.690010753</v>
          </cell>
          <cell r="AR254">
            <v>1</v>
          </cell>
          <cell r="AS254">
            <v>0</v>
          </cell>
          <cell r="AT254">
            <v>27374864.690010753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Credit-Book RA</v>
          </cell>
          <cell r="C255" t="str">
            <v>Restructured Assets</v>
          </cell>
          <cell r="D255" t="str">
            <v>Hopley</v>
          </cell>
          <cell r="E255" t="str">
            <v>713-853-3964</v>
          </cell>
          <cell r="F255" t="str">
            <v>Carrizo Pref. RA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2859375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Structured Credit-MTM</v>
          </cell>
          <cell r="C256" t="str">
            <v>Upstream</v>
          </cell>
          <cell r="D256" t="str">
            <v>Neyman</v>
          </cell>
          <cell r="E256" t="str">
            <v>713-853-6940</v>
          </cell>
          <cell r="F256" t="str">
            <v>Chadwell Loan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6842.4686747904634</v>
          </cell>
          <cell r="Q256">
            <v>6849.4817960833825</v>
          </cell>
          <cell r="R256">
            <v>-7.0131212929190951</v>
          </cell>
          <cell r="V256">
            <v>6842.4686747904634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6849.4817960833825</v>
          </cell>
          <cell r="AE256">
            <v>-7.0131212929190951</v>
          </cell>
          <cell r="AF256">
            <v>0</v>
          </cell>
          <cell r="AG256">
            <v>7.2300219514619641</v>
          </cell>
          <cell r="AH256">
            <v>0.216900658542869</v>
          </cell>
          <cell r="AI256">
            <v>256.40781274705205</v>
          </cell>
          <cell r="AJ256">
            <v>0</v>
          </cell>
          <cell r="AK256">
            <v>-7238.0257109097683</v>
          </cell>
          <cell r="AL256">
            <v>-6981.6178981627163</v>
          </cell>
          <cell r="AM256">
            <v>9514.422398788849</v>
          </cell>
          <cell r="AN256">
            <v>13338.510862043411</v>
          </cell>
          <cell r="AP256">
            <v>0</v>
          </cell>
          <cell r="AQ256">
            <v>13338.510862043411</v>
          </cell>
          <cell r="AR256">
            <v>1</v>
          </cell>
          <cell r="AS256">
            <v>0</v>
          </cell>
          <cell r="AT256">
            <v>6842.4686747904634</v>
          </cell>
          <cell r="AU256">
            <v>-30.390192269312138</v>
          </cell>
          <cell r="AV256">
            <v>0</v>
          </cell>
          <cell r="AW256">
            <v>-7245.6699048769988</v>
          </cell>
          <cell r="AX256">
            <v>-7276.0600971463109</v>
          </cell>
          <cell r="AY256">
            <v>256.40781274705205</v>
          </cell>
          <cell r="AZ256">
            <v>0</v>
          </cell>
          <cell r="BA256">
            <v>-7238.0257109097683</v>
          </cell>
          <cell r="BB256">
            <v>-6981.6178981627163</v>
          </cell>
          <cell r="BC256" t="str">
            <v xml:space="preserve"> </v>
          </cell>
          <cell r="BD256" t="str">
            <v xml:space="preserve"> </v>
          </cell>
          <cell r="BE256">
            <v>-23.377070976393043</v>
          </cell>
        </row>
        <row r="257">
          <cell r="A257" t="str">
            <v>Show</v>
          </cell>
          <cell r="B257" t="str">
            <v>US Structured Credit-MTM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Cline Resources - Dakota B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936142.54239753378</v>
          </cell>
          <cell r="Q257">
            <v>935481.61467102007</v>
          </cell>
          <cell r="R257">
            <v>660.92772651370615</v>
          </cell>
          <cell r="V257">
            <v>936142.54239753378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935481.61467102007</v>
          </cell>
          <cell r="AE257">
            <v>660.92772651370615</v>
          </cell>
          <cell r="AF257">
            <v>0</v>
          </cell>
          <cell r="AG257">
            <v>706.68761196256673</v>
          </cell>
          <cell r="AH257">
            <v>1367.6153384762729</v>
          </cell>
          <cell r="AI257">
            <v>-262.45760246622376</v>
          </cell>
          <cell r="AJ257">
            <v>0</v>
          </cell>
          <cell r="AK257">
            <v>21159.552807215397</v>
          </cell>
          <cell r="AL257">
            <v>20897.095204749152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936142.54239753378</v>
          </cell>
          <cell r="AU257">
            <v>17337.554631906911</v>
          </cell>
          <cell r="AV257">
            <v>0</v>
          </cell>
          <cell r="AW257">
            <v>3559.5405728752921</v>
          </cell>
          <cell r="AX257">
            <v>20897.095204782203</v>
          </cell>
          <cell r="AY257">
            <v>-262.45760246622376</v>
          </cell>
          <cell r="AZ257">
            <v>0</v>
          </cell>
          <cell r="BA257">
            <v>21159.552807215397</v>
          </cell>
          <cell r="BB257">
            <v>20897.095204749152</v>
          </cell>
          <cell r="BC257" t="str">
            <v xml:space="preserve"> </v>
          </cell>
          <cell r="BD257" t="str">
            <v xml:space="preserve"> </v>
          </cell>
          <cell r="BE257">
            <v>16676.626905393205</v>
          </cell>
        </row>
        <row r="258">
          <cell r="A258" t="str">
            <v>Show</v>
          </cell>
          <cell r="B258" t="str">
            <v>US Structured Credit-MTM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Cline Resources - Panther B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1015001.0276666959</v>
          </cell>
          <cell r="Q258">
            <v>1014118.2699425451</v>
          </cell>
          <cell r="R258">
            <v>882.75772415078245</v>
          </cell>
          <cell r="V258">
            <v>1015001.0276666959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1014118.2699425451</v>
          </cell>
          <cell r="AE258">
            <v>882.75772415078245</v>
          </cell>
          <cell r="AF258">
            <v>0</v>
          </cell>
          <cell r="AG258">
            <v>856.23755530827111</v>
          </cell>
          <cell r="AH258">
            <v>1738.9952794590536</v>
          </cell>
          <cell r="AI258">
            <v>-6743.9723333041184</v>
          </cell>
          <cell r="AJ258">
            <v>0</v>
          </cell>
          <cell r="AK258">
            <v>25443.635016261174</v>
          </cell>
          <cell r="AL258">
            <v>18699.662682957012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1015001.0276666959</v>
          </cell>
          <cell r="AU258">
            <v>14446.757131810067</v>
          </cell>
          <cell r="AV258">
            <v>0</v>
          </cell>
          <cell r="AW258">
            <v>4252.9055513786407</v>
          </cell>
          <cell r="AX258">
            <v>18699.662683188708</v>
          </cell>
          <cell r="AY258">
            <v>-6743.9723333041184</v>
          </cell>
          <cell r="AZ258">
            <v>0</v>
          </cell>
          <cell r="BA258">
            <v>25443.635016261174</v>
          </cell>
          <cell r="BB258">
            <v>18699.662682957012</v>
          </cell>
          <cell r="BC258" t="str">
            <v xml:space="preserve"> </v>
          </cell>
          <cell r="BD258" t="str">
            <v xml:space="preserve"> </v>
          </cell>
          <cell r="BE258">
            <v>13563.999407659285</v>
          </cell>
        </row>
        <row r="259">
          <cell r="A259" t="str">
            <v>Show</v>
          </cell>
          <cell r="B259" t="str">
            <v>US Structured Credit-MTM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Remington Debt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869156.88910606469</v>
          </cell>
          <cell r="Q259">
            <v>868575.53179514781</v>
          </cell>
          <cell r="R259">
            <v>581.35731091687921</v>
          </cell>
          <cell r="V259">
            <v>869156.88910606469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868575.53179514781</v>
          </cell>
          <cell r="AE259">
            <v>581.35731091687921</v>
          </cell>
          <cell r="AF259">
            <v>0</v>
          </cell>
          <cell r="AG259">
            <v>658.81328619331543</v>
          </cell>
          <cell r="AH259">
            <v>1240.1705971101946</v>
          </cell>
          <cell r="AI259">
            <v>188.13910606468562</v>
          </cell>
          <cell r="AJ259">
            <v>0</v>
          </cell>
          <cell r="AK259">
            <v>18227.1675846818</v>
          </cell>
          <cell r="AL259">
            <v>18415.306690746482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869156.88910606469</v>
          </cell>
          <cell r="AU259">
            <v>15560.199117288576</v>
          </cell>
          <cell r="AV259">
            <v>0</v>
          </cell>
          <cell r="AW259">
            <v>2854.8575735043778</v>
          </cell>
          <cell r="AX259">
            <v>18415.056690792953</v>
          </cell>
          <cell r="AY259">
            <v>188.13910606468562</v>
          </cell>
          <cell r="AZ259">
            <v>0</v>
          </cell>
          <cell r="BA259">
            <v>18227.1675846818</v>
          </cell>
          <cell r="BB259">
            <v>18415.306690746482</v>
          </cell>
          <cell r="BC259" t="str">
            <v xml:space="preserve"> </v>
          </cell>
          <cell r="BD259" t="str">
            <v xml:space="preserve"> </v>
          </cell>
          <cell r="BE259">
            <v>14978.841806371696</v>
          </cell>
        </row>
        <row r="260">
          <cell r="A260" t="str">
            <v>Show</v>
          </cell>
          <cell r="B260" t="str">
            <v>US Structured Credit-Book</v>
          </cell>
          <cell r="C260" t="str">
            <v>Asset Book</v>
          </cell>
          <cell r="D260" t="str">
            <v>Cox</v>
          </cell>
          <cell r="E260" t="str">
            <v>Not Available</v>
          </cell>
          <cell r="F260" t="str">
            <v>Chewco Loan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21889917</v>
          </cell>
          <cell r="Q260">
            <v>21889917</v>
          </cell>
          <cell r="R260">
            <v>0</v>
          </cell>
          <cell r="V260">
            <v>21889917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21889917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390917</v>
          </cell>
          <cell r="AL260">
            <v>390917</v>
          </cell>
          <cell r="AM260">
            <v>0</v>
          </cell>
          <cell r="AN260">
            <v>20775313</v>
          </cell>
          <cell r="AP260">
            <v>0</v>
          </cell>
          <cell r="AQ260">
            <v>20775313</v>
          </cell>
          <cell r="AR260">
            <v>1</v>
          </cell>
          <cell r="AS260">
            <v>0</v>
          </cell>
          <cell r="AT260">
            <v>21889917</v>
          </cell>
          <cell r="AU260">
            <v>0</v>
          </cell>
          <cell r="AV260">
            <v>0</v>
          </cell>
          <cell r="AW260">
            <v>390917</v>
          </cell>
          <cell r="AX260">
            <v>390917</v>
          </cell>
          <cell r="AY260">
            <v>0</v>
          </cell>
          <cell r="AZ260">
            <v>0</v>
          </cell>
          <cell r="BA260">
            <v>390917</v>
          </cell>
          <cell r="BB260">
            <v>390917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Structured Credit-Book</v>
          </cell>
          <cell r="C261" t="str">
            <v>Asset Book</v>
          </cell>
          <cell r="D261" t="str">
            <v>Unknown</v>
          </cell>
          <cell r="E261" t="str">
            <v>Not Available</v>
          </cell>
          <cell r="F261" t="str">
            <v>Merlin CLO Equity Option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20986405</v>
          </cell>
          <cell r="Q261">
            <v>20986405</v>
          </cell>
          <cell r="R261">
            <v>0</v>
          </cell>
          <cell r="V261">
            <v>20986405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20986405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20986405</v>
          </cell>
          <cell r="AN261">
            <v>20986405</v>
          </cell>
          <cell r="AP261">
            <v>0</v>
          </cell>
          <cell r="AQ261">
            <v>20986405</v>
          </cell>
          <cell r="AR261">
            <v>1</v>
          </cell>
          <cell r="AS261">
            <v>0</v>
          </cell>
          <cell r="AT261">
            <v>20986405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Structured Credit-MTM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Loan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V262">
            <v>0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US Structured Credit</v>
          </cell>
          <cell r="C263" t="str">
            <v>Upstream</v>
          </cell>
          <cell r="D263" t="str">
            <v>Eubank</v>
          </cell>
          <cell r="E263" t="str">
            <v>713-853-6579</v>
          </cell>
          <cell r="F263" t="str">
            <v>Earl P. Burke Debt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V263">
            <v>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Credit-Book RA</v>
          </cell>
          <cell r="C264" t="str">
            <v>Restructured Assets</v>
          </cell>
          <cell r="D264" t="str">
            <v>Hopley</v>
          </cell>
          <cell r="E264" t="str">
            <v>713-853-3964</v>
          </cell>
          <cell r="F264" t="str">
            <v>Gasco Fixed Loan RA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809776</v>
          </cell>
          <cell r="Q264">
            <v>809776</v>
          </cell>
          <cell r="R264">
            <v>0</v>
          </cell>
          <cell r="V264">
            <v>809776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809776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3049.7789271452493</v>
          </cell>
          <cell r="AN264">
            <v>809776</v>
          </cell>
          <cell r="AP264">
            <v>0</v>
          </cell>
          <cell r="AQ264">
            <v>809776</v>
          </cell>
          <cell r="AR264">
            <v>1</v>
          </cell>
          <cell r="AS264">
            <v>0</v>
          </cell>
          <cell r="AT264">
            <v>809776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Credit-Book RA</v>
          </cell>
          <cell r="C265" t="str">
            <v>Restructured Assets</v>
          </cell>
          <cell r="D265" t="str">
            <v>Hopley</v>
          </cell>
          <cell r="E265" t="str">
            <v>713-853-3964</v>
          </cell>
          <cell r="F265" t="str">
            <v>Gasco Floating Loan RA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263336</v>
          </cell>
          <cell r="Q265">
            <v>263336</v>
          </cell>
          <cell r="R265">
            <v>0</v>
          </cell>
          <cell r="V265">
            <v>263336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263336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4496.946167295313</v>
          </cell>
          <cell r="AN265">
            <v>263336</v>
          </cell>
          <cell r="AP265">
            <v>0</v>
          </cell>
          <cell r="AQ265">
            <v>263336</v>
          </cell>
          <cell r="AR265">
            <v>1</v>
          </cell>
          <cell r="AS265">
            <v>0</v>
          </cell>
          <cell r="AT265">
            <v>263336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Show</v>
          </cell>
          <cell r="B266" t="str">
            <v>US Structured Credit-Book RA</v>
          </cell>
          <cell r="C266" t="str">
            <v>Restructured Assets</v>
          </cell>
          <cell r="D266" t="str">
            <v>Hopley</v>
          </cell>
          <cell r="E266" t="str">
            <v>713-853-3964</v>
          </cell>
          <cell r="F266" t="str">
            <v>Hughes Rawls Loan RA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8150000</v>
          </cell>
          <cell r="Q266">
            <v>8150000</v>
          </cell>
          <cell r="R266">
            <v>0</v>
          </cell>
          <cell r="V266">
            <v>8150000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8150000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213957</v>
          </cell>
          <cell r="AL266">
            <v>213957</v>
          </cell>
          <cell r="AM266">
            <v>0</v>
          </cell>
          <cell r="AN266">
            <v>8150000</v>
          </cell>
          <cell r="AP266">
            <v>0</v>
          </cell>
          <cell r="AQ266">
            <v>8150000</v>
          </cell>
          <cell r="AR266">
            <v>1</v>
          </cell>
          <cell r="AS266">
            <v>0</v>
          </cell>
          <cell r="AT266">
            <v>8150000</v>
          </cell>
          <cell r="AU266">
            <v>0</v>
          </cell>
          <cell r="AV266">
            <v>0</v>
          </cell>
          <cell r="AW266">
            <v>213957</v>
          </cell>
          <cell r="AX266">
            <v>213957</v>
          </cell>
          <cell r="AY266">
            <v>0</v>
          </cell>
          <cell r="AZ266">
            <v>0</v>
          </cell>
          <cell r="BA266">
            <v>213957</v>
          </cell>
          <cell r="BB266">
            <v>213957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US Structured Credit-Book RA</v>
          </cell>
          <cell r="C267" t="str">
            <v>Restructured Assets</v>
          </cell>
          <cell r="D267" t="str">
            <v>Hopley</v>
          </cell>
          <cell r="E267" t="str">
            <v>713-853-3964</v>
          </cell>
          <cell r="F267" t="str">
            <v>Hughes Rawls Note RA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784650</v>
          </cell>
          <cell r="Q267">
            <v>784650</v>
          </cell>
          <cell r="R267">
            <v>0</v>
          </cell>
          <cell r="V267">
            <v>784650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784650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69827.03</v>
          </cell>
          <cell r="AL267">
            <v>69827.03</v>
          </cell>
          <cell r="AM267">
            <v>8100.0104928369692</v>
          </cell>
          <cell r="AN267">
            <v>784650</v>
          </cell>
          <cell r="AP267">
            <v>0</v>
          </cell>
          <cell r="AQ267">
            <v>784650</v>
          </cell>
          <cell r="AR267">
            <v>1</v>
          </cell>
          <cell r="AS267">
            <v>0</v>
          </cell>
          <cell r="AT267">
            <v>784650</v>
          </cell>
          <cell r="AU267">
            <v>0</v>
          </cell>
          <cell r="AV267">
            <v>0</v>
          </cell>
          <cell r="AW267">
            <v>34724</v>
          </cell>
          <cell r="AX267">
            <v>34724</v>
          </cell>
          <cell r="AY267">
            <v>0</v>
          </cell>
          <cell r="AZ267">
            <v>0</v>
          </cell>
          <cell r="BA267">
            <v>69827.03</v>
          </cell>
          <cell r="BB267">
            <v>69827.03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Restructured Assets</v>
          </cell>
          <cell r="D268" t="str">
            <v>Hopley</v>
          </cell>
          <cell r="E268" t="str">
            <v>713-853-3964</v>
          </cell>
          <cell r="F268" t="str">
            <v>Ice Drilling RA</v>
          </cell>
          <cell r="G268" t="str">
            <v xml:space="preserve"> </v>
          </cell>
          <cell r="H268" t="str">
            <v>Toronto Oil &amp; Gas Service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V268">
            <v>0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Restructured Assets</v>
          </cell>
          <cell r="D269" t="str">
            <v>Hopley</v>
          </cell>
          <cell r="E269" t="str">
            <v>713-853-3964</v>
          </cell>
          <cell r="F269" t="str">
            <v>Industrial Holdings RA</v>
          </cell>
          <cell r="G269" t="str">
            <v xml:space="preserve"> </v>
          </cell>
          <cell r="H269" t="str">
            <v>OSX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7121810</v>
          </cell>
          <cell r="Q269">
            <v>7121810</v>
          </cell>
          <cell r="R269">
            <v>0</v>
          </cell>
          <cell r="V269">
            <v>7121810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7121810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-21385</v>
          </cell>
          <cell r="AL269">
            <v>-21385</v>
          </cell>
          <cell r="AM269">
            <v>-34679.254906467235</v>
          </cell>
          <cell r="AN269">
            <v>7121810</v>
          </cell>
          <cell r="AP269">
            <v>0</v>
          </cell>
          <cell r="AQ269">
            <v>7121810</v>
          </cell>
          <cell r="AR269">
            <v>1</v>
          </cell>
          <cell r="AS269">
            <v>0</v>
          </cell>
          <cell r="AT269">
            <v>7121810</v>
          </cell>
          <cell r="AU269">
            <v>0</v>
          </cell>
          <cell r="AV269">
            <v>0</v>
          </cell>
          <cell r="AW269">
            <v>-91469.27</v>
          </cell>
          <cell r="AX269">
            <v>-91469.27</v>
          </cell>
          <cell r="AY269">
            <v>0</v>
          </cell>
          <cell r="AZ269">
            <v>0</v>
          </cell>
          <cell r="BA269">
            <v>-21385</v>
          </cell>
          <cell r="BB269">
            <v>-21385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Credit-MTM</v>
          </cell>
          <cell r="C270" t="str">
            <v>Upstream</v>
          </cell>
          <cell r="D270" t="str">
            <v>Dunn</v>
          </cell>
          <cell r="E270" t="str">
            <v>713-853-7752</v>
          </cell>
          <cell r="F270" t="str">
            <v>Mariner Sr. Revolver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V270">
            <v>0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4.9476511776447296E-10</v>
          </cell>
          <cell r="AJ270">
            <v>0</v>
          </cell>
          <cell r="AK270">
            <v>1872732</v>
          </cell>
          <cell r="AL270">
            <v>1872732</v>
          </cell>
          <cell r="AM270">
            <v>668554.73871992354</v>
          </cell>
          <cell r="AN270">
            <v>23947970.432514668</v>
          </cell>
          <cell r="AP270">
            <v>0</v>
          </cell>
          <cell r="AQ270">
            <v>178779.43251466801</v>
          </cell>
          <cell r="AR270">
            <v>1</v>
          </cell>
          <cell r="AS270">
            <v>0</v>
          </cell>
          <cell r="AT270">
            <v>0</v>
          </cell>
          <cell r="AU270">
            <v>178779.43251466801</v>
          </cell>
          <cell r="AV270">
            <v>0</v>
          </cell>
          <cell r="AW270">
            <v>1934590.9851524881</v>
          </cell>
          <cell r="AX270">
            <v>2113370.4176671561</v>
          </cell>
          <cell r="AY270">
            <v>4.9476511776447296E-10</v>
          </cell>
          <cell r="AZ270">
            <v>0</v>
          </cell>
          <cell r="BA270">
            <v>1872732</v>
          </cell>
          <cell r="BB270">
            <v>1872732</v>
          </cell>
          <cell r="BC270" t="str">
            <v xml:space="preserve"> </v>
          </cell>
          <cell r="BD270" t="str">
            <v xml:space="preserve"> </v>
          </cell>
          <cell r="BE270">
            <v>178779.43251466801</v>
          </cell>
        </row>
        <row r="271">
          <cell r="A271" t="str">
            <v>Show</v>
          </cell>
          <cell r="B271" t="str">
            <v>Total Return Swap</v>
          </cell>
          <cell r="C271" t="str">
            <v>Iguana</v>
          </cell>
          <cell r="D271" t="str">
            <v>Dunn</v>
          </cell>
          <cell r="E271" t="str">
            <v>713-853-7752</v>
          </cell>
          <cell r="F271" t="str">
            <v>Mariner Sr. Revolver Iguana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23769191</v>
          </cell>
          <cell r="Q271">
            <v>23769191</v>
          </cell>
          <cell r="R271">
            <v>0</v>
          </cell>
          <cell r="V271">
            <v>23769191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23769191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23769191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Restructured Assets</v>
          </cell>
          <cell r="D272" t="str">
            <v>Hopley</v>
          </cell>
          <cell r="E272" t="str">
            <v>713-853-3964</v>
          </cell>
          <cell r="F272" t="str">
            <v>Enserco Offshore RA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5877015</v>
          </cell>
          <cell r="Q272">
            <v>5877015</v>
          </cell>
          <cell r="R272">
            <v>0</v>
          </cell>
          <cell r="V272">
            <v>5877015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5877015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5877015</v>
          </cell>
          <cell r="AP272">
            <v>0</v>
          </cell>
          <cell r="AQ272">
            <v>5877015</v>
          </cell>
          <cell r="AR272">
            <v>1</v>
          </cell>
          <cell r="AS272">
            <v>0</v>
          </cell>
          <cell r="AT272">
            <v>5877015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US Structured Credit-MTM RA</v>
          </cell>
          <cell r="C273" t="str">
            <v>Restructured Assets</v>
          </cell>
          <cell r="D273" t="str">
            <v>Hopley</v>
          </cell>
          <cell r="E273" t="str">
            <v>713-853-3964</v>
          </cell>
          <cell r="F273" t="str">
            <v>Queen Sands Sr. Revolver RA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403936.91749005613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Convertible - Private</v>
          </cell>
          <cell r="C274" t="str">
            <v>Restructured Assets</v>
          </cell>
          <cell r="D274" t="str">
            <v>Hopley</v>
          </cell>
          <cell r="E274" t="str">
            <v>713-853-3964</v>
          </cell>
          <cell r="F274" t="str">
            <v>Sierra Well Service Preferred RA</v>
          </cell>
          <cell r="G274" t="str">
            <v xml:space="preserve"> </v>
          </cell>
          <cell r="H274" t="str">
            <v>OSX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4132646</v>
          </cell>
          <cell r="Q274">
            <v>4132646</v>
          </cell>
          <cell r="R274">
            <v>0</v>
          </cell>
          <cell r="V274">
            <v>4132646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4132646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6000</v>
          </cell>
          <cell r="AN274">
            <v>4021500</v>
          </cell>
          <cell r="AP274">
            <v>0</v>
          </cell>
          <cell r="AQ274">
            <v>4021500</v>
          </cell>
          <cell r="AR274">
            <v>1</v>
          </cell>
          <cell r="AS274">
            <v>0</v>
          </cell>
          <cell r="AT274">
            <v>4132646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Structured Credit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Batangas Debt (Notes) Intl</v>
          </cell>
          <cell r="G275" t="str">
            <v xml:space="preserve"> </v>
          </cell>
          <cell r="H275" t="str">
            <v>Philippines Intl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3225000</v>
          </cell>
          <cell r="Q275">
            <v>3225000</v>
          </cell>
          <cell r="R275">
            <v>0</v>
          </cell>
          <cell r="V275">
            <v>3225000</v>
          </cell>
          <cell r="W275" t="str">
            <v>005:Enron-Asia Pacific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3225000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3227000</v>
          </cell>
          <cell r="AP275">
            <v>0</v>
          </cell>
          <cell r="AQ275">
            <v>3227000</v>
          </cell>
          <cell r="AR275">
            <v>1</v>
          </cell>
          <cell r="AS275">
            <v>0</v>
          </cell>
          <cell r="AT275">
            <v>3225000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Enron-South America - Structured Credit</v>
          </cell>
          <cell r="C276" t="str">
            <v>Bolivia Intl</v>
          </cell>
          <cell r="D276" t="str">
            <v>Unknown</v>
          </cell>
          <cell r="E276" t="str">
            <v>Not Available</v>
          </cell>
          <cell r="F276" t="str">
            <v>Cuiaba Pipeline - GasBol</v>
          </cell>
          <cell r="G276" t="str">
            <v xml:space="preserve"> </v>
          </cell>
          <cell r="H276" t="str">
            <v>Bolivia Intl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20786000</v>
          </cell>
          <cell r="Q276">
            <v>20786000</v>
          </cell>
          <cell r="R276">
            <v>0</v>
          </cell>
          <cell r="V276">
            <v>20786000</v>
          </cell>
          <cell r="W276" t="str">
            <v>007:Enron-Southern CONE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20786000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19146000</v>
          </cell>
          <cell r="AP276">
            <v>0</v>
          </cell>
          <cell r="AQ276">
            <v>19146000</v>
          </cell>
          <cell r="AR276">
            <v>1</v>
          </cell>
          <cell r="AS276">
            <v>0</v>
          </cell>
          <cell r="AT276">
            <v>20786000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Enron-CALME - Structured Credit</v>
          </cell>
          <cell r="C277" t="str">
            <v>Venezuela Intl</v>
          </cell>
          <cell r="D277" t="str">
            <v>Unknown</v>
          </cell>
          <cell r="E277" t="str">
            <v>Not Available</v>
          </cell>
          <cell r="F277" t="str">
            <v>Bachaquero Debt Intl</v>
          </cell>
          <cell r="G277" t="str">
            <v xml:space="preserve"> </v>
          </cell>
          <cell r="H277" t="str">
            <v>Venezuela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V277">
            <v>0</v>
          </cell>
          <cell r="W277" t="str">
            <v>006:Enron-CALME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Enron-South America - Structured Credit</v>
          </cell>
          <cell r="C278" t="str">
            <v>Brazil Intl</v>
          </cell>
          <cell r="D278" t="str">
            <v>Unknown</v>
          </cell>
          <cell r="E278" t="str">
            <v>Not Available</v>
          </cell>
          <cell r="F278" t="str">
            <v>Cuiaba Pipeline - GasMat</v>
          </cell>
          <cell r="G278" t="str">
            <v xml:space="preserve"> </v>
          </cell>
          <cell r="H278" t="str">
            <v>Brazil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31319000</v>
          </cell>
          <cell r="Q278">
            <v>31319000</v>
          </cell>
          <cell r="R278">
            <v>0</v>
          </cell>
          <cell r="V278">
            <v>31319000</v>
          </cell>
          <cell r="W278" t="str">
            <v>007:Enron-Southern CONE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31319000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26147000</v>
          </cell>
          <cell r="AP278">
            <v>0</v>
          </cell>
          <cell r="AQ278">
            <v>26147000</v>
          </cell>
          <cell r="AR278">
            <v>1</v>
          </cell>
          <cell r="AS278">
            <v>0</v>
          </cell>
          <cell r="AT278">
            <v>31319000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Power (480 MW) Debt Intl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54984000</v>
          </cell>
          <cell r="Q279">
            <v>54984000</v>
          </cell>
          <cell r="R279">
            <v>0</v>
          </cell>
          <cell r="V279">
            <v>54984000</v>
          </cell>
          <cell r="W279" t="str">
            <v>007:Enron-Southern CONE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54984000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55780000</v>
          </cell>
          <cell r="AP279">
            <v>0</v>
          </cell>
          <cell r="AQ279">
            <v>55780000</v>
          </cell>
          <cell r="AR279">
            <v>1</v>
          </cell>
          <cell r="AS279">
            <v>0</v>
          </cell>
          <cell r="AT279">
            <v>54984000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ECM SLP - Portfolio Insurance</v>
          </cell>
          <cell r="C280" t="str">
            <v>Producer ECM</v>
          </cell>
          <cell r="D280" t="str">
            <v>Unknown</v>
          </cell>
          <cell r="E280" t="str">
            <v>Not Available</v>
          </cell>
          <cell r="F280" t="str">
            <v>Beau Canada Options ECM</v>
          </cell>
          <cell r="G280" t="str">
            <v xml:space="preserve"> </v>
          </cell>
          <cell r="H280" t="str">
            <v>Energy</v>
          </cell>
          <cell r="I280" t="str">
            <v>Public</v>
          </cell>
          <cell r="J280" t="str">
            <v>Futures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V280">
            <v>0</v>
          </cell>
          <cell r="W280" t="str">
            <v>004:ECM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ECM SLP - Priv. Equity Partnerships</v>
          </cell>
          <cell r="C281" t="str">
            <v>Producer ECM</v>
          </cell>
          <cell r="D281" t="str">
            <v>Eubank</v>
          </cell>
          <cell r="E281" t="str">
            <v>713-853-6579</v>
          </cell>
          <cell r="F281" t="str">
            <v>Ameritex ECM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3111576</v>
          </cell>
          <cell r="Q281">
            <v>3111576</v>
          </cell>
          <cell r="R281">
            <v>0</v>
          </cell>
          <cell r="V281">
            <v>3111576</v>
          </cell>
          <cell r="W281" t="str">
            <v>004:ECM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3111576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3160780</v>
          </cell>
          <cell r="AP281">
            <v>0</v>
          </cell>
          <cell r="AQ281">
            <v>3160780</v>
          </cell>
          <cell r="AR281">
            <v>1</v>
          </cell>
          <cell r="AS281">
            <v>0</v>
          </cell>
          <cell r="AT281">
            <v>3111576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ECM SLP - US Structured Credit</v>
          </cell>
          <cell r="C282" t="str">
            <v>Producer ECM</v>
          </cell>
          <cell r="D282" t="str">
            <v>Kopper</v>
          </cell>
          <cell r="E282" t="str">
            <v>713-853-7279</v>
          </cell>
          <cell r="F282" t="str">
            <v>Chewco Loan ECM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13177730</v>
          </cell>
          <cell r="Q282">
            <v>13177730</v>
          </cell>
          <cell r="R282">
            <v>0</v>
          </cell>
          <cell r="V282">
            <v>13177730</v>
          </cell>
          <cell r="W282" t="str">
            <v>004:ECM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13177730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12506738</v>
          </cell>
          <cell r="AP282">
            <v>0</v>
          </cell>
          <cell r="AQ282">
            <v>12506738</v>
          </cell>
          <cell r="AR282">
            <v>1</v>
          </cell>
          <cell r="AS282">
            <v>0</v>
          </cell>
          <cell r="AT282">
            <v>13177730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ECM SLP - Priv. Equity Partnerships</v>
          </cell>
          <cell r="C283" t="str">
            <v>Producer ECM</v>
          </cell>
          <cell r="D283" t="str">
            <v>Dunn</v>
          </cell>
          <cell r="E283" t="str">
            <v>713-853-7752</v>
          </cell>
          <cell r="F283" t="str">
            <v>Forman Petroleum ECM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V283">
            <v>0</v>
          </cell>
          <cell r="W283" t="str">
            <v>004:ECM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ECM SLP - Priv. Equity Partnerships</v>
          </cell>
          <cell r="C284" t="str">
            <v>Producer ECM</v>
          </cell>
          <cell r="D284" t="str">
            <v>Neyman</v>
          </cell>
          <cell r="E284" t="str">
            <v>713-853-6940</v>
          </cell>
          <cell r="F284" t="str">
            <v>Hughes Rawls ECM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V284">
            <v>0</v>
          </cell>
          <cell r="W284" t="str">
            <v>004:ECM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ECM SLP - US Structured Credit</v>
          </cell>
          <cell r="C285" t="str">
            <v>Producer ECM</v>
          </cell>
          <cell r="D285" t="str">
            <v>Neyman</v>
          </cell>
          <cell r="E285" t="str">
            <v>713-853-6940</v>
          </cell>
          <cell r="F285" t="str">
            <v>Hughes Rawls Note ECM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452180.96240689716</v>
          </cell>
          <cell r="Q285">
            <v>451862.19199920259</v>
          </cell>
          <cell r="R285">
            <v>318.77040769456653</v>
          </cell>
          <cell r="V285">
            <v>452180.96240689716</v>
          </cell>
          <cell r="W285" t="str">
            <v>004:ECM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451862.19199920259</v>
          </cell>
          <cell r="AE285">
            <v>318.77040769456653</v>
          </cell>
          <cell r="AF285">
            <v>0</v>
          </cell>
          <cell r="AG285">
            <v>698.69944401041721</v>
          </cell>
          <cell r="AH285">
            <v>1017.4698517049837</v>
          </cell>
          <cell r="AI285">
            <v>-20178.037593102839</v>
          </cell>
          <cell r="AJ285">
            <v>0</v>
          </cell>
          <cell r="AK285">
            <v>17001.710363159717</v>
          </cell>
          <cell r="AL285">
            <v>-3176.3272299431228</v>
          </cell>
          <cell r="AM285">
            <v>87320.018900482071</v>
          </cell>
          <cell r="AN285">
            <v>472359</v>
          </cell>
          <cell r="AP285">
            <v>0</v>
          </cell>
          <cell r="AQ285">
            <v>472359</v>
          </cell>
          <cell r="AR285">
            <v>1</v>
          </cell>
          <cell r="AS285">
            <v>0</v>
          </cell>
          <cell r="AT285">
            <v>452180.96240689716</v>
          </cell>
          <cell r="AU285">
            <v>721.18596586759668</v>
          </cell>
          <cell r="AV285">
            <v>0</v>
          </cell>
          <cell r="AW285">
            <v>3027.6975907118031</v>
          </cell>
          <cell r="AX285">
            <v>3748.8835565793997</v>
          </cell>
          <cell r="AY285">
            <v>-20178.037593102839</v>
          </cell>
          <cell r="AZ285">
            <v>0</v>
          </cell>
          <cell r="BA285">
            <v>17001.710363159717</v>
          </cell>
          <cell r="BB285">
            <v>-3176.3272299431228</v>
          </cell>
          <cell r="BC285" t="str">
            <v xml:space="preserve"> </v>
          </cell>
          <cell r="BD285" t="str">
            <v xml:space="preserve"> </v>
          </cell>
          <cell r="BE285">
            <v>402.41555817303015</v>
          </cell>
        </row>
        <row r="286">
          <cell r="A286" t="str">
            <v>Hide</v>
          </cell>
          <cell r="B286" t="str">
            <v>ECM SLP - Priv. Equity Partnerships</v>
          </cell>
          <cell r="C286" t="str">
            <v>Producer ECM</v>
          </cell>
          <cell r="D286" t="str">
            <v>Neyman</v>
          </cell>
          <cell r="E286" t="str">
            <v>713-853-6940</v>
          </cell>
          <cell r="F286" t="str">
            <v>Lewis Energy Group ECM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5000814</v>
          </cell>
          <cell r="Q286">
            <v>5000814</v>
          </cell>
          <cell r="R286">
            <v>0</v>
          </cell>
          <cell r="V286">
            <v>5000814</v>
          </cell>
          <cell r="W286" t="str">
            <v>004:ECM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5000814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5000814</v>
          </cell>
          <cell r="AP286">
            <v>0</v>
          </cell>
          <cell r="AQ286">
            <v>5000814</v>
          </cell>
          <cell r="AR286">
            <v>1</v>
          </cell>
          <cell r="AS286">
            <v>0</v>
          </cell>
          <cell r="AT286">
            <v>5000814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ECM SLP - Priv. Equity Partnerships</v>
          </cell>
          <cell r="C287" t="str">
            <v>Producer ECM</v>
          </cell>
          <cell r="D287" t="str">
            <v>Eubank</v>
          </cell>
          <cell r="E287" t="str">
            <v>713-853-6579</v>
          </cell>
          <cell r="F287" t="str">
            <v>Magellan LLC ECM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50207</v>
          </cell>
          <cell r="Q287">
            <v>50207</v>
          </cell>
          <cell r="R287">
            <v>0</v>
          </cell>
          <cell r="V287">
            <v>50207</v>
          </cell>
          <cell r="W287" t="str">
            <v>004:ECM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50207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50207</v>
          </cell>
          <cell r="AP287">
            <v>0</v>
          </cell>
          <cell r="AQ287">
            <v>50207</v>
          </cell>
          <cell r="AR287">
            <v>1</v>
          </cell>
          <cell r="AS287">
            <v>0</v>
          </cell>
          <cell r="AT287">
            <v>50207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Priv. Equity Partnerships</v>
          </cell>
          <cell r="C288" t="str">
            <v>Producer ECM</v>
          </cell>
          <cell r="D288" t="str">
            <v>Neyman</v>
          </cell>
          <cell r="E288" t="str">
            <v>713-853-6940</v>
          </cell>
          <cell r="F288" t="str">
            <v>Meridian II ECM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V288">
            <v>0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Dunn</v>
          </cell>
          <cell r="E289" t="str">
            <v>713-853-7752</v>
          </cell>
          <cell r="F289" t="str">
            <v>OEDC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V289">
            <v>0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Priv. Equity Partnerships</v>
          </cell>
          <cell r="C290" t="str">
            <v>Producer ECM</v>
          </cell>
          <cell r="D290" t="str">
            <v>Eubank</v>
          </cell>
          <cell r="E290" t="str">
            <v>713-853-6579</v>
          </cell>
          <cell r="F290" t="str">
            <v>Eugene Offshore Holdings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1394553</v>
          </cell>
          <cell r="Q290">
            <v>1394553</v>
          </cell>
          <cell r="R290">
            <v>0</v>
          </cell>
          <cell r="V290">
            <v>1394553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1394553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1478135</v>
          </cell>
          <cell r="AP290">
            <v>0</v>
          </cell>
          <cell r="AQ290">
            <v>1478135</v>
          </cell>
          <cell r="AR290">
            <v>1</v>
          </cell>
          <cell r="AS290">
            <v>0</v>
          </cell>
          <cell r="AT290">
            <v>1394553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US Structured Credit</v>
          </cell>
          <cell r="C291" t="str">
            <v>Producer ECM</v>
          </cell>
          <cell r="D291" t="str">
            <v>Eubank</v>
          </cell>
          <cell r="E291" t="str">
            <v>713-853-6579</v>
          </cell>
          <cell r="F291" t="str">
            <v>Earl P. Burke Debt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</v>
          </cell>
          <cell r="G292" t="str">
            <v xml:space="preserve"> </v>
          </cell>
          <cell r="H292" t="str">
            <v>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3552750</v>
          </cell>
          <cell r="AL292">
            <v>3552750</v>
          </cell>
          <cell r="AM292">
            <v>0</v>
          </cell>
          <cell r="AN292">
            <v>157900000</v>
          </cell>
          <cell r="AP292">
            <v>0</v>
          </cell>
          <cell r="AQ292">
            <v>157900000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3552750</v>
          </cell>
          <cell r="AX292">
            <v>3552750</v>
          </cell>
          <cell r="AY292">
            <v>0</v>
          </cell>
          <cell r="AZ292">
            <v>0</v>
          </cell>
          <cell r="BA292">
            <v>3552750</v>
          </cell>
          <cell r="BB292">
            <v>3552750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Total Return Swap</v>
          </cell>
          <cell r="C293" t="str">
            <v>Iguana</v>
          </cell>
          <cell r="D293" t="str">
            <v>Duran</v>
          </cell>
          <cell r="E293" t="str">
            <v>713-853-7364</v>
          </cell>
          <cell r="F293" t="str">
            <v>East Coast Power Loan Iguana</v>
          </cell>
          <cell r="G293" t="str">
            <v xml:space="preserve"> </v>
          </cell>
          <cell r="H293" t="str">
            <v>Generation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157900000</v>
          </cell>
          <cell r="Q293">
            <v>157900000</v>
          </cell>
          <cell r="R293">
            <v>0</v>
          </cell>
          <cell r="V293">
            <v>157900000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157900000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157900000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Total Return Swap</v>
          </cell>
          <cell r="C294" t="str">
            <v>Iguana</v>
          </cell>
          <cell r="D294" t="str">
            <v>Unknown</v>
          </cell>
          <cell r="E294" t="str">
            <v>Not Available</v>
          </cell>
          <cell r="F294" t="str">
            <v>Sale of Iguana to ENA Treasury</v>
          </cell>
          <cell r="G294" t="str">
            <v xml:space="preserve"> </v>
          </cell>
          <cell r="H294" t="str">
            <v>Other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-207295057</v>
          </cell>
          <cell r="Q294">
            <v>-207295057</v>
          </cell>
          <cell r="R294">
            <v>0</v>
          </cell>
          <cell r="V294">
            <v>-207295057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-207295057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-207295057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ENA Treasury</v>
          </cell>
          <cell r="C295" t="str">
            <v>ENA Treasury</v>
          </cell>
          <cell r="D295" t="str">
            <v>Kerrigan</v>
          </cell>
          <cell r="E295" t="str">
            <v>713-853-9849</v>
          </cell>
          <cell r="F295" t="str">
            <v>FirstWorld Total Return Swap</v>
          </cell>
          <cell r="G295" t="str">
            <v xml:space="preserve"> </v>
          </cell>
          <cell r="H295" t="str">
            <v>Other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V295">
            <v>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-2509473</v>
          </cell>
          <cell r="AL295">
            <v>-2509473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-2509473</v>
          </cell>
          <cell r="AX295">
            <v>-2509473</v>
          </cell>
          <cell r="AY295">
            <v>0</v>
          </cell>
          <cell r="AZ295">
            <v>0</v>
          </cell>
          <cell r="BA295">
            <v>-2509473</v>
          </cell>
          <cell r="BB295">
            <v>-2509473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ENA Treasury</v>
          </cell>
          <cell r="C296" t="str">
            <v>ENA Treasury</v>
          </cell>
          <cell r="D296" t="str">
            <v>Kerrigan</v>
          </cell>
          <cell r="E296" t="str">
            <v>713-853-9849</v>
          </cell>
          <cell r="F296" t="str">
            <v>Iguana Total Return Swap</v>
          </cell>
          <cell r="G296" t="str">
            <v xml:space="preserve"> </v>
          </cell>
          <cell r="H296" t="str">
            <v>Other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V296">
            <v>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-5425482</v>
          </cell>
          <cell r="AL296">
            <v>-5425482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-5425482</v>
          </cell>
          <cell r="AX296">
            <v>-5425482</v>
          </cell>
          <cell r="AY296">
            <v>0</v>
          </cell>
          <cell r="AZ296">
            <v>0</v>
          </cell>
          <cell r="BA296">
            <v>-5425482</v>
          </cell>
          <cell r="BB296">
            <v>-5425482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SLP - US Structured Credit</v>
          </cell>
          <cell r="C297" t="str">
            <v>Producer ECM</v>
          </cell>
          <cell r="D297" t="str">
            <v>Horn</v>
          </cell>
          <cell r="E297" t="str">
            <v>713-853-4250</v>
          </cell>
          <cell r="F297" t="str">
            <v>Gasco Fixed Loan ECM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487485</v>
          </cell>
          <cell r="Q297">
            <v>487485</v>
          </cell>
          <cell r="R297">
            <v>0</v>
          </cell>
          <cell r="V297">
            <v>487485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487485</v>
          </cell>
          <cell r="AE297">
            <v>0</v>
          </cell>
          <cell r="AF297">
            <v>0</v>
          </cell>
          <cell r="AG297">
            <v>556.4200519799997</v>
          </cell>
          <cell r="AH297">
            <v>556.4200519799997</v>
          </cell>
          <cell r="AI297">
            <v>-0.20342672721017152</v>
          </cell>
          <cell r="AJ297">
            <v>0</v>
          </cell>
          <cell r="AK297">
            <v>2411.5455585800014</v>
          </cell>
          <cell r="AL297">
            <v>2411.3421318527821</v>
          </cell>
          <cell r="AM297">
            <v>15762.356686147799</v>
          </cell>
          <cell r="AN297">
            <v>487485</v>
          </cell>
          <cell r="AP297">
            <v>0</v>
          </cell>
          <cell r="AQ297">
            <v>487485</v>
          </cell>
          <cell r="AR297">
            <v>1</v>
          </cell>
          <cell r="AS297">
            <v>0</v>
          </cell>
          <cell r="AT297">
            <v>487485</v>
          </cell>
          <cell r="AU297">
            <v>0</v>
          </cell>
          <cell r="AV297">
            <v>0</v>
          </cell>
          <cell r="AW297">
            <v>2411.1535585799998</v>
          </cell>
          <cell r="AX297">
            <v>2411.1535585799998</v>
          </cell>
          <cell r="AY297">
            <v>-0.20342672721017152</v>
          </cell>
          <cell r="AZ297">
            <v>0</v>
          </cell>
          <cell r="BA297">
            <v>2411.5455585800014</v>
          </cell>
          <cell r="BB297">
            <v>2411.3421318527821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ECM SLP - US Structured Credit</v>
          </cell>
          <cell r="C298" t="str">
            <v>Producer ECM</v>
          </cell>
          <cell r="D298" t="str">
            <v>Byargeon</v>
          </cell>
          <cell r="E298" t="str">
            <v>713-853-0650</v>
          </cell>
          <cell r="F298" t="str">
            <v>Gasco Floating Loan ECM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158528</v>
          </cell>
          <cell r="Q298">
            <v>158528</v>
          </cell>
          <cell r="R298">
            <v>0</v>
          </cell>
          <cell r="V298">
            <v>158528</v>
          </cell>
          <cell r="W298" t="str">
            <v>004:ECM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158528</v>
          </cell>
          <cell r="AE298">
            <v>0</v>
          </cell>
          <cell r="AF298">
            <v>0</v>
          </cell>
          <cell r="AG298">
            <v>156.07375490254606</v>
          </cell>
          <cell r="AH298">
            <v>156.07375490254606</v>
          </cell>
          <cell r="AI298">
            <v>-0.12212845936301164</v>
          </cell>
          <cell r="AJ298">
            <v>0</v>
          </cell>
          <cell r="AK298">
            <v>675.99967043631761</v>
          </cell>
          <cell r="AL298">
            <v>675.8775419769546</v>
          </cell>
          <cell r="AM298">
            <v>6206.1788576116032</v>
          </cell>
          <cell r="AN298">
            <v>158528</v>
          </cell>
          <cell r="AP298">
            <v>0</v>
          </cell>
          <cell r="AQ298">
            <v>158528</v>
          </cell>
          <cell r="AR298">
            <v>1</v>
          </cell>
          <cell r="AS298">
            <v>0</v>
          </cell>
          <cell r="AT298">
            <v>158528</v>
          </cell>
          <cell r="AU298">
            <v>0</v>
          </cell>
          <cell r="AV298">
            <v>0</v>
          </cell>
          <cell r="AW298">
            <v>676.31960457769958</v>
          </cell>
          <cell r="AX298">
            <v>676.31960457769958</v>
          </cell>
          <cell r="AY298">
            <v>-0.12212845936301164</v>
          </cell>
          <cell r="AZ298">
            <v>0</v>
          </cell>
          <cell r="BA298">
            <v>675.99967043631761</v>
          </cell>
          <cell r="BB298">
            <v>675.8775419769546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Credit-Book RA</v>
          </cell>
          <cell r="C299" t="str">
            <v>Restructured Assets</v>
          </cell>
          <cell r="D299" t="str">
            <v>Hopley</v>
          </cell>
          <cell r="E299" t="str">
            <v>713-853-3964</v>
          </cell>
          <cell r="F299" t="str">
            <v>NSM B Sub Notes RA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Hide</v>
          </cell>
          <cell r="B300" t="str">
            <v>Enron-NA - Public</v>
          </cell>
          <cell r="C300" t="str">
            <v>Panama Intl</v>
          </cell>
          <cell r="D300" t="str">
            <v>Unknown</v>
          </cell>
          <cell r="E300" t="str">
            <v>Not Available</v>
          </cell>
          <cell r="F300" t="str">
            <v>Adrian Resources Intl</v>
          </cell>
          <cell r="G300" t="str">
            <v>ADL</v>
          </cell>
          <cell r="H300" t="str">
            <v>Panama Intl</v>
          </cell>
          <cell r="I300" t="str">
            <v>Public</v>
          </cell>
          <cell r="J300" t="str">
            <v>Common Equity</v>
          </cell>
          <cell r="K300">
            <v>2519800</v>
          </cell>
          <cell r="L300">
            <v>2519800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V300">
            <v>0</v>
          </cell>
          <cell r="W300" t="str">
            <v>009:Enron-NA Intl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492000</v>
          </cell>
          <cell r="AP300">
            <v>0</v>
          </cell>
          <cell r="AQ300">
            <v>492000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</row>
        <row r="301">
          <cell r="A301" t="str">
            <v>Hide</v>
          </cell>
          <cell r="B301" t="str">
            <v>Enron-CALME - Public</v>
          </cell>
          <cell r="C301" t="str">
            <v>Venezuela Intl</v>
          </cell>
          <cell r="D301" t="str">
            <v>Unknown</v>
          </cell>
          <cell r="E301" t="str">
            <v>Not Available</v>
          </cell>
          <cell r="F301" t="str">
            <v>Ventane Intl</v>
          </cell>
          <cell r="G301" t="str">
            <v>IVE</v>
          </cell>
          <cell r="H301" t="str">
            <v>Venezuela Intl</v>
          </cell>
          <cell r="I301" t="str">
            <v>Public</v>
          </cell>
          <cell r="J301" t="str">
            <v>Common Equity</v>
          </cell>
          <cell r="K301">
            <v>1064431516</v>
          </cell>
          <cell r="L301">
            <v>1064431516</v>
          </cell>
          <cell r="M301">
            <v>0</v>
          </cell>
          <cell r="N301">
            <v>0</v>
          </cell>
          <cell r="O301">
            <v>1</v>
          </cell>
          <cell r="P301">
            <v>0.13738131368894943</v>
          </cell>
          <cell r="Q301">
            <v>0.13738131368894943</v>
          </cell>
          <cell r="R301">
            <v>0</v>
          </cell>
          <cell r="V301">
            <v>146233000</v>
          </cell>
          <cell r="W301" t="str">
            <v>006:Enron-CALME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146233000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176679000</v>
          </cell>
          <cell r="AP301">
            <v>0</v>
          </cell>
          <cell r="AQ301">
            <v>176679000</v>
          </cell>
          <cell r="AR301">
            <v>1</v>
          </cell>
          <cell r="AS301">
            <v>146233000</v>
          </cell>
          <cell r="AT301">
            <v>0.13738131368894943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0.13738131368894943</v>
          </cell>
          <cell r="BD301">
            <v>0.13738131368894943</v>
          </cell>
          <cell r="BE301">
            <v>0</v>
          </cell>
        </row>
        <row r="302">
          <cell r="A302" t="str">
            <v>Hide</v>
          </cell>
          <cell r="B302" t="str">
            <v>ECM SLP - Canadian Public</v>
          </cell>
          <cell r="C302" t="str">
            <v>Producer ECM</v>
          </cell>
          <cell r="D302" t="str">
            <v>Kitagawa</v>
          </cell>
          <cell r="E302" t="str">
            <v>403-974-6723</v>
          </cell>
          <cell r="F302" t="str">
            <v>Beau Canada Common ECM</v>
          </cell>
          <cell r="G302" t="str">
            <v>BAU.TO</v>
          </cell>
          <cell r="H302" t="str">
            <v>Canadian Energy</v>
          </cell>
          <cell r="I302" t="str">
            <v>Public</v>
          </cell>
          <cell r="J302" t="str">
            <v>Common Equity</v>
          </cell>
          <cell r="K302">
            <v>2528400</v>
          </cell>
          <cell r="L302">
            <v>2528400</v>
          </cell>
          <cell r="M302">
            <v>0</v>
          </cell>
          <cell r="N302">
            <v>0</v>
          </cell>
          <cell r="O302">
            <v>1</v>
          </cell>
          <cell r="P302">
            <v>1.300479123887748</v>
          </cell>
          <cell r="Q302">
            <v>1.3104631217838765</v>
          </cell>
          <cell r="R302">
            <v>-9.9839978961284714E-3</v>
          </cell>
          <cell r="V302">
            <v>3288131.4168377821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3313374.9571183533</v>
          </cell>
          <cell r="AE302">
            <v>-25243.540280571207</v>
          </cell>
          <cell r="AF302">
            <v>0</v>
          </cell>
          <cell r="AG302">
            <v>0</v>
          </cell>
          <cell r="AH302">
            <v>-25243.540280571207</v>
          </cell>
          <cell r="AI302">
            <v>370586.49678722955</v>
          </cell>
          <cell r="AJ302">
            <v>0</v>
          </cell>
          <cell r="AK302">
            <v>0</v>
          </cell>
          <cell r="AL302">
            <v>370586.49678722955</v>
          </cell>
          <cell r="AM302">
            <v>-403837.06579125114</v>
          </cell>
          <cell r="AN302">
            <v>2917544.9219365935</v>
          </cell>
          <cell r="AP302">
            <v>0</v>
          </cell>
          <cell r="AQ302">
            <v>2917544.9219365935</v>
          </cell>
          <cell r="AR302">
            <v>1</v>
          </cell>
          <cell r="AS302">
            <v>3288131.4168377821</v>
          </cell>
          <cell r="AT302">
            <v>1.300479123887748</v>
          </cell>
          <cell r="AU302">
            <v>238857.31962194061</v>
          </cell>
          <cell r="AV302">
            <v>0</v>
          </cell>
          <cell r="AW302">
            <v>0</v>
          </cell>
          <cell r="AX302">
            <v>238857.31962194061</v>
          </cell>
          <cell r="AY302">
            <v>370586.49678722955</v>
          </cell>
          <cell r="AZ302">
            <v>0</v>
          </cell>
          <cell r="BA302">
            <v>0</v>
          </cell>
          <cell r="BB302">
            <v>370586.49678722955</v>
          </cell>
          <cell r="BC302">
            <v>1.300479123887748</v>
          </cell>
          <cell r="BD302">
            <v>1.3104631217838765</v>
          </cell>
          <cell r="BE302">
            <v>264100.85990251182</v>
          </cell>
        </row>
        <row r="303">
          <cell r="A303" t="str">
            <v>Hide</v>
          </cell>
          <cell r="B303" t="str">
            <v>ECM SLP - Canadian Public</v>
          </cell>
          <cell r="C303" t="str">
            <v>Producer ECM</v>
          </cell>
          <cell r="D303" t="str">
            <v>Kitagawa</v>
          </cell>
          <cell r="E303" t="str">
            <v>403-974-6723</v>
          </cell>
          <cell r="F303" t="str">
            <v>Place Resources Common ECM</v>
          </cell>
          <cell r="G303" t="str">
            <v>PLG.TO</v>
          </cell>
          <cell r="H303" t="str">
            <v>Canadian Energy</v>
          </cell>
          <cell r="I303" t="str">
            <v>Public</v>
          </cell>
          <cell r="J303" t="str">
            <v>Common Equity</v>
          </cell>
          <cell r="K303">
            <v>450055.2</v>
          </cell>
          <cell r="L303">
            <v>450055.2</v>
          </cell>
          <cell r="M303">
            <v>0</v>
          </cell>
          <cell r="N303">
            <v>0</v>
          </cell>
          <cell r="O303">
            <v>1</v>
          </cell>
          <cell r="P303">
            <v>1.7111567419575633</v>
          </cell>
          <cell r="Q303">
            <v>1.7152658662092624</v>
          </cell>
          <cell r="R303">
            <v>-4.10912425169907E-3</v>
          </cell>
          <cell r="V303">
            <v>770114.98973305954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771964.32246998278</v>
          </cell>
          <cell r="AE303">
            <v>-1849.3327369232429</v>
          </cell>
          <cell r="AF303">
            <v>0</v>
          </cell>
          <cell r="AG303">
            <v>0</v>
          </cell>
          <cell r="AH303">
            <v>-1849.3327369232429</v>
          </cell>
          <cell r="AI303">
            <v>-198685.64262871188</v>
          </cell>
          <cell r="AJ303">
            <v>0</v>
          </cell>
          <cell r="AK303">
            <v>0</v>
          </cell>
          <cell r="AL303">
            <v>-198685.64262871188</v>
          </cell>
          <cell r="AM303">
            <v>17657.797534207115</v>
          </cell>
          <cell r="AN303">
            <v>980687.36871818267</v>
          </cell>
          <cell r="AP303">
            <v>0</v>
          </cell>
          <cell r="AQ303">
            <v>980687.36871818267</v>
          </cell>
          <cell r="AR303">
            <v>1</v>
          </cell>
          <cell r="AS303">
            <v>770114.98973305954</v>
          </cell>
          <cell r="AT303">
            <v>1.7111567419575633</v>
          </cell>
          <cell r="AU303">
            <v>-98318.273154012044</v>
          </cell>
          <cell r="AV303">
            <v>0</v>
          </cell>
          <cell r="AW303">
            <v>0</v>
          </cell>
          <cell r="AX303">
            <v>-98318.273154012044</v>
          </cell>
          <cell r="AY303">
            <v>-198685.64262871188</v>
          </cell>
          <cell r="AZ303">
            <v>0</v>
          </cell>
          <cell r="BA303">
            <v>0</v>
          </cell>
          <cell r="BB303">
            <v>-198685.64262871188</v>
          </cell>
          <cell r="BC303">
            <v>1.7111567419575633</v>
          </cell>
          <cell r="BD303">
            <v>1.7152658662092624</v>
          </cell>
          <cell r="BE303">
            <v>-96468.940417088801</v>
          </cell>
        </row>
        <row r="304">
          <cell r="A304" t="str">
            <v>Hide</v>
          </cell>
          <cell r="B304" t="str">
            <v>ECM SLP - US Public</v>
          </cell>
          <cell r="C304" t="str">
            <v>Producer ECM</v>
          </cell>
          <cell r="D304" t="str">
            <v>Byargeon</v>
          </cell>
          <cell r="E304" t="str">
            <v>713-853-0650</v>
          </cell>
          <cell r="F304" t="str">
            <v>Hanover Compressor Common ECM</v>
          </cell>
          <cell r="G304" t="str">
            <v>HC</v>
          </cell>
          <cell r="H304" t="str">
            <v>Energy</v>
          </cell>
          <cell r="I304" t="str">
            <v>Public</v>
          </cell>
          <cell r="J304" t="str">
            <v>Common Equity</v>
          </cell>
          <cell r="K304">
            <v>997616.00000000012</v>
          </cell>
          <cell r="L304">
            <v>997616</v>
          </cell>
          <cell r="M304">
            <v>0</v>
          </cell>
          <cell r="N304">
            <v>0</v>
          </cell>
          <cell r="O304">
            <v>1</v>
          </cell>
          <cell r="P304">
            <v>51.25</v>
          </cell>
          <cell r="Q304">
            <v>52.5</v>
          </cell>
          <cell r="R304">
            <v>-1.25</v>
          </cell>
          <cell r="V304">
            <v>51127820.000000007</v>
          </cell>
          <cell r="W304" t="str">
            <v>004:ECM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52374840.000000007</v>
          </cell>
          <cell r="AE304">
            <v>-1247020</v>
          </cell>
          <cell r="AF304">
            <v>0</v>
          </cell>
          <cell r="AG304">
            <v>0</v>
          </cell>
          <cell r="AH304">
            <v>-1247020</v>
          </cell>
          <cell r="AI304">
            <v>13467816</v>
          </cell>
          <cell r="AJ304">
            <v>0</v>
          </cell>
          <cell r="AK304">
            <v>0</v>
          </cell>
          <cell r="AL304">
            <v>13467816</v>
          </cell>
          <cell r="AM304">
            <v>5923345</v>
          </cell>
          <cell r="AN304">
            <v>37660004.000000007</v>
          </cell>
          <cell r="AP304">
            <v>0</v>
          </cell>
          <cell r="AQ304">
            <v>37660004.000000007</v>
          </cell>
          <cell r="AR304">
            <v>1</v>
          </cell>
          <cell r="AS304">
            <v>51127820.000000007</v>
          </cell>
          <cell r="AT304">
            <v>51.25</v>
          </cell>
          <cell r="AU304">
            <v>4302219</v>
          </cell>
          <cell r="AV304">
            <v>0</v>
          </cell>
          <cell r="AW304">
            <v>0</v>
          </cell>
          <cell r="AX304">
            <v>4302219</v>
          </cell>
          <cell r="AY304">
            <v>13467816</v>
          </cell>
          <cell r="AZ304">
            <v>0</v>
          </cell>
          <cell r="BA304">
            <v>0</v>
          </cell>
          <cell r="BB304">
            <v>13467816</v>
          </cell>
          <cell r="BC304">
            <v>51.25</v>
          </cell>
          <cell r="BD304">
            <v>52.5</v>
          </cell>
          <cell r="BE304">
            <v>5549239</v>
          </cell>
        </row>
        <row r="305">
          <cell r="A305" t="str">
            <v>Hide</v>
          </cell>
          <cell r="B305" t="str">
            <v>ECM SLP - US Public</v>
          </cell>
          <cell r="C305" t="str">
            <v>Producer ECM</v>
          </cell>
          <cell r="D305" t="str">
            <v>Neyman</v>
          </cell>
          <cell r="E305" t="str">
            <v>713-853-6940</v>
          </cell>
          <cell r="F305" t="str">
            <v>Queen Sands Common ECM</v>
          </cell>
          <cell r="G305" t="str">
            <v>QSRI</v>
          </cell>
          <cell r="H305" t="str">
            <v>Energy</v>
          </cell>
          <cell r="I305" t="str">
            <v>Public</v>
          </cell>
          <cell r="J305" t="str">
            <v>Common Equity</v>
          </cell>
          <cell r="K305">
            <v>4419264.6623999998</v>
          </cell>
          <cell r="L305">
            <v>4419264.6623999998</v>
          </cell>
          <cell r="M305">
            <v>0</v>
          </cell>
          <cell r="N305">
            <v>0</v>
          </cell>
          <cell r="O305">
            <v>1</v>
          </cell>
          <cell r="P305">
            <v>0.39</v>
          </cell>
          <cell r="Q305">
            <v>0.41</v>
          </cell>
          <cell r="R305">
            <v>-1.9999999999999962E-2</v>
          </cell>
          <cell r="V305">
            <v>1723513.2183359999</v>
          </cell>
          <cell r="W305" t="str">
            <v>004:ECM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1811898.5115839997</v>
          </cell>
          <cell r="AE305">
            <v>-88385.293247999856</v>
          </cell>
          <cell r="AF305">
            <v>0</v>
          </cell>
          <cell r="AG305">
            <v>0</v>
          </cell>
          <cell r="AH305">
            <v>-88385.293247999856</v>
          </cell>
          <cell r="AI305">
            <v>-176770.58649599995</v>
          </cell>
          <cell r="AJ305">
            <v>0</v>
          </cell>
          <cell r="AK305">
            <v>0</v>
          </cell>
          <cell r="AL305">
            <v>-176770.58649599995</v>
          </cell>
          <cell r="AM305">
            <v>-171246.50566800009</v>
          </cell>
          <cell r="AN305">
            <v>1900283.8048319998</v>
          </cell>
          <cell r="AP305">
            <v>0</v>
          </cell>
          <cell r="AQ305">
            <v>1900283.8048319998</v>
          </cell>
          <cell r="AR305">
            <v>1</v>
          </cell>
          <cell r="AS305">
            <v>1723513.2183359999</v>
          </cell>
          <cell r="AT305">
            <v>0.39</v>
          </cell>
          <cell r="AU305">
            <v>265155.8797439998</v>
          </cell>
          <cell r="AV305">
            <v>0</v>
          </cell>
          <cell r="AW305">
            <v>0</v>
          </cell>
          <cell r="AX305">
            <v>265155.8797439998</v>
          </cell>
          <cell r="AY305">
            <v>-176770.58649599995</v>
          </cell>
          <cell r="AZ305">
            <v>0</v>
          </cell>
          <cell r="BA305">
            <v>0</v>
          </cell>
          <cell r="BB305">
            <v>-176770.58649599995</v>
          </cell>
          <cell r="BC305">
            <v>0.39</v>
          </cell>
          <cell r="BD305">
            <v>0.41</v>
          </cell>
          <cell r="BE305">
            <v>353541.17299199966</v>
          </cell>
        </row>
        <row r="306">
          <cell r="A306" t="str">
            <v>Hide</v>
          </cell>
          <cell r="B306" t="str">
            <v>ECM SLP - US Public</v>
          </cell>
          <cell r="C306" t="str">
            <v>Producer ECM</v>
          </cell>
          <cell r="D306" t="str">
            <v>Dunn</v>
          </cell>
          <cell r="E306" t="str">
            <v>713-853-7752</v>
          </cell>
          <cell r="F306" t="str">
            <v>Titan Common ECM</v>
          </cell>
          <cell r="G306" t="str">
            <v>TEXP</v>
          </cell>
          <cell r="H306" t="str">
            <v>Energy</v>
          </cell>
          <cell r="I306" t="str">
            <v>Public</v>
          </cell>
          <cell r="J306" t="str">
            <v>Common Equity</v>
          </cell>
          <cell r="K306">
            <v>1215291.3528</v>
          </cell>
          <cell r="L306">
            <v>1215291.3528</v>
          </cell>
          <cell r="M306">
            <v>0</v>
          </cell>
          <cell r="N306">
            <v>0</v>
          </cell>
          <cell r="O306">
            <v>1</v>
          </cell>
          <cell r="P306">
            <v>4.3125</v>
          </cell>
          <cell r="Q306">
            <v>4.4375</v>
          </cell>
          <cell r="R306">
            <v>-0.125</v>
          </cell>
          <cell r="V306">
            <v>5240943.9589499999</v>
          </cell>
          <cell r="W306" t="str">
            <v>004:ECM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5392855.3780500004</v>
          </cell>
          <cell r="AE306">
            <v>-151911.41910000052</v>
          </cell>
          <cell r="AF306">
            <v>0</v>
          </cell>
          <cell r="AG306">
            <v>0</v>
          </cell>
          <cell r="AH306">
            <v>-151911.41910000052</v>
          </cell>
          <cell r="AI306">
            <v>-1378909.3325280007</v>
          </cell>
          <cell r="AJ306">
            <v>0</v>
          </cell>
          <cell r="AK306">
            <v>0</v>
          </cell>
          <cell r="AL306">
            <v>-1378909.3325280007</v>
          </cell>
          <cell r="AM306">
            <v>602989.58084399952</v>
          </cell>
          <cell r="AN306">
            <v>6674137.9708500002</v>
          </cell>
          <cell r="AP306">
            <v>0</v>
          </cell>
          <cell r="AQ306">
            <v>6674137.9708500002</v>
          </cell>
          <cell r="AR306">
            <v>1</v>
          </cell>
          <cell r="AS306">
            <v>5240943.9589499999</v>
          </cell>
          <cell r="AT306">
            <v>4.3125</v>
          </cell>
          <cell r="AU306">
            <v>78661.028921999037</v>
          </cell>
          <cell r="AV306">
            <v>0</v>
          </cell>
          <cell r="AW306">
            <v>0</v>
          </cell>
          <cell r="AX306">
            <v>78661.028921999037</v>
          </cell>
          <cell r="AY306">
            <v>-1378909.3325280007</v>
          </cell>
          <cell r="AZ306">
            <v>0</v>
          </cell>
          <cell r="BA306">
            <v>0</v>
          </cell>
          <cell r="BB306">
            <v>-1378909.3325280007</v>
          </cell>
          <cell r="BC306">
            <v>4.3125</v>
          </cell>
          <cell r="BD306">
            <v>4.4375</v>
          </cell>
          <cell r="BE306">
            <v>230572.44802199956</v>
          </cell>
        </row>
        <row r="307">
          <cell r="A307" t="str">
            <v>Hide</v>
          </cell>
          <cell r="B307" t="str">
            <v>ECM SLP - US Private</v>
          </cell>
          <cell r="C307" t="str">
            <v>Private</v>
          </cell>
          <cell r="D307" t="str">
            <v>Neyman</v>
          </cell>
          <cell r="E307" t="str">
            <v>713-853-6940</v>
          </cell>
          <cell r="F307" t="str">
            <v>CGAS ECM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1986600</v>
          </cell>
          <cell r="L307">
            <v>1986600</v>
          </cell>
          <cell r="M307">
            <v>0</v>
          </cell>
          <cell r="N307">
            <v>0</v>
          </cell>
          <cell r="O307">
            <v>1</v>
          </cell>
          <cell r="P307">
            <v>5.784755864290748</v>
          </cell>
          <cell r="Q307">
            <v>5.784755864290748</v>
          </cell>
          <cell r="R307">
            <v>0</v>
          </cell>
          <cell r="V307">
            <v>11491996</v>
          </cell>
          <cell r="W307" t="str">
            <v>004:ECM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11491996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11491996</v>
          </cell>
          <cell r="AP307">
            <v>0</v>
          </cell>
          <cell r="AQ307">
            <v>11491996</v>
          </cell>
          <cell r="AR307">
            <v>1</v>
          </cell>
          <cell r="AS307">
            <v>11491996</v>
          </cell>
          <cell r="AT307">
            <v>5.784755864290748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ECM SLP - US Private</v>
          </cell>
          <cell r="C308" t="str">
            <v>Private</v>
          </cell>
          <cell r="D308" t="str">
            <v>Eubank</v>
          </cell>
          <cell r="E308" t="str">
            <v>713-853-6579</v>
          </cell>
          <cell r="F308" t="str">
            <v>Lyco Common ECM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60199.7592</v>
          </cell>
          <cell r="L308">
            <v>60199.7592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V308">
            <v>0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ECM SLP - US Private</v>
          </cell>
          <cell r="C309" t="str">
            <v>Private</v>
          </cell>
          <cell r="D309" t="str">
            <v>Dunn</v>
          </cell>
          <cell r="E309" t="str">
            <v>713-853-7752</v>
          </cell>
          <cell r="F309" t="str">
            <v>Mariner ECM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343140</v>
          </cell>
          <cell r="L309">
            <v>343140</v>
          </cell>
          <cell r="M309">
            <v>0</v>
          </cell>
          <cell r="N309">
            <v>0</v>
          </cell>
          <cell r="O309">
            <v>1</v>
          </cell>
          <cell r="P309">
            <v>268.94842046977908</v>
          </cell>
          <cell r="Q309">
            <v>268.94842046977908</v>
          </cell>
          <cell r="R309">
            <v>0</v>
          </cell>
          <cell r="V309">
            <v>92286961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92286961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92286961</v>
          </cell>
          <cell r="AP309">
            <v>0</v>
          </cell>
          <cell r="AQ309">
            <v>92286961</v>
          </cell>
          <cell r="AR309">
            <v>1</v>
          </cell>
          <cell r="AS309">
            <v>92286961</v>
          </cell>
          <cell r="AT309">
            <v>268.94842046977908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Hide</v>
          </cell>
          <cell r="B310" t="str">
            <v>ECM SLP - US Public</v>
          </cell>
          <cell r="C310" t="str">
            <v>Producer ECM</v>
          </cell>
          <cell r="D310" t="str">
            <v>Eubank</v>
          </cell>
          <cell r="E310" t="str">
            <v>713-853-6579</v>
          </cell>
          <cell r="F310" t="str">
            <v>Quicksilver Common ECM</v>
          </cell>
          <cell r="G310" t="str">
            <v>KWK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484154.28600000002</v>
          </cell>
          <cell r="L310">
            <v>484154.28600000002</v>
          </cell>
          <cell r="M310">
            <v>0</v>
          </cell>
          <cell r="N310">
            <v>0</v>
          </cell>
          <cell r="O310">
            <v>1</v>
          </cell>
          <cell r="P310">
            <v>5</v>
          </cell>
          <cell r="Q310">
            <v>4.6875</v>
          </cell>
          <cell r="R310">
            <v>0.3125</v>
          </cell>
          <cell r="V310">
            <v>2420771.4300000002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2269473.2156250002</v>
          </cell>
          <cell r="AE310">
            <v>151298.21437499998</v>
          </cell>
          <cell r="AF310">
            <v>0</v>
          </cell>
          <cell r="AG310">
            <v>0</v>
          </cell>
          <cell r="AH310">
            <v>151298.21437499998</v>
          </cell>
          <cell r="AI310">
            <v>302596.42874999996</v>
          </cell>
          <cell r="AJ310">
            <v>0</v>
          </cell>
          <cell r="AK310">
            <v>0</v>
          </cell>
          <cell r="AL310">
            <v>302596.42874999996</v>
          </cell>
          <cell r="AM310">
            <v>-1089347.1434999998</v>
          </cell>
          <cell r="AN310">
            <v>2118175.0012500002</v>
          </cell>
          <cell r="AP310">
            <v>0</v>
          </cell>
          <cell r="AQ310">
            <v>2118175.0012500002</v>
          </cell>
          <cell r="AR310">
            <v>1</v>
          </cell>
          <cell r="AS310">
            <v>2420771.4300000002</v>
          </cell>
          <cell r="AT310">
            <v>5</v>
          </cell>
          <cell r="AU310">
            <v>544673.57175000012</v>
          </cell>
          <cell r="AV310">
            <v>0</v>
          </cell>
          <cell r="AW310">
            <v>0</v>
          </cell>
          <cell r="AX310">
            <v>544673.57175000012</v>
          </cell>
          <cell r="AY310">
            <v>302596.42874999996</v>
          </cell>
          <cell r="AZ310">
            <v>0</v>
          </cell>
          <cell r="BA310">
            <v>0</v>
          </cell>
          <cell r="BB310">
            <v>302596.42874999996</v>
          </cell>
          <cell r="BC310">
            <v>5</v>
          </cell>
          <cell r="BD310">
            <v>4.6875</v>
          </cell>
          <cell r="BE310">
            <v>393375.35737500014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Downstream</v>
          </cell>
          <cell r="D311" t="str">
            <v>Ajello</v>
          </cell>
          <cell r="E311" t="str">
            <v>713-853-1949</v>
          </cell>
          <cell r="F311" t="str">
            <v>Hancock</v>
          </cell>
          <cell r="G311" t="str">
            <v xml:space="preserve"> </v>
          </cell>
          <cell r="H311" t="str">
            <v>Other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3715498</v>
          </cell>
          <cell r="Q311">
            <v>3715498</v>
          </cell>
          <cell r="R311">
            <v>0</v>
          </cell>
          <cell r="V311">
            <v>3715498</v>
          </cell>
          <cell r="W311" t="str">
            <v>001:Enron-NA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3715498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3715498</v>
          </cell>
          <cell r="AP311">
            <v>0</v>
          </cell>
          <cell r="AQ311">
            <v>3715498</v>
          </cell>
          <cell r="AR311">
            <v>1</v>
          </cell>
          <cell r="AS311">
            <v>0</v>
          </cell>
          <cell r="AT311">
            <v>3715498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Downstream</v>
          </cell>
          <cell r="D312" t="str">
            <v>Ajello</v>
          </cell>
          <cell r="E312" t="str">
            <v>713-853-1949</v>
          </cell>
          <cell r="F312" t="str">
            <v xml:space="preserve">IGP </v>
          </cell>
          <cell r="G312" t="str">
            <v xml:space="preserve"> </v>
          </cell>
          <cell r="H312" t="str">
            <v>Other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1776983</v>
          </cell>
          <cell r="Q312">
            <v>1776983</v>
          </cell>
          <cell r="R312">
            <v>0</v>
          </cell>
          <cell r="V312">
            <v>1776983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1776983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1776983</v>
          </cell>
          <cell r="AP312">
            <v>0</v>
          </cell>
          <cell r="AQ312">
            <v>1776983</v>
          </cell>
          <cell r="AR312">
            <v>1</v>
          </cell>
          <cell r="AS312">
            <v>0</v>
          </cell>
          <cell r="AT312">
            <v>1776983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Hide</v>
          </cell>
          <cell r="B313" t="str">
            <v>ECM SLP - Warrants Public</v>
          </cell>
          <cell r="C313" t="str">
            <v>Equity ECM</v>
          </cell>
          <cell r="D313" t="str">
            <v>Dunn</v>
          </cell>
          <cell r="E313" t="str">
            <v>713-853-7752</v>
          </cell>
          <cell r="F313" t="str">
            <v xml:space="preserve">Belco Warrants ECM </v>
          </cell>
          <cell r="G313" t="str">
            <v>BOG</v>
          </cell>
          <cell r="H313" t="str">
            <v>Energy</v>
          </cell>
          <cell r="I313" t="str">
            <v>Warrants</v>
          </cell>
          <cell r="J313" t="str">
            <v>Warrants</v>
          </cell>
          <cell r="K313">
            <v>602000</v>
          </cell>
          <cell r="L313">
            <v>602000</v>
          </cell>
          <cell r="M313">
            <v>1.0246123683286437E-3</v>
          </cell>
          <cell r="N313">
            <v>0</v>
          </cell>
          <cell r="O313">
            <v>1.4785447207192532E-3</v>
          </cell>
          <cell r="P313">
            <v>6.5686623635134961E-4</v>
          </cell>
          <cell r="Q313">
            <v>4.2507257616615631E-4</v>
          </cell>
          <cell r="R313">
            <v>2.3179366018519329E-4</v>
          </cell>
          <cell r="V313">
            <v>395.43347428351245</v>
          </cell>
          <cell r="W313" t="str">
            <v>004:ECM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255.89369085202611</v>
          </cell>
          <cell r="AE313">
            <v>139.53978343148634</v>
          </cell>
          <cell r="AF313">
            <v>0</v>
          </cell>
          <cell r="AG313">
            <v>0</v>
          </cell>
          <cell r="AH313">
            <v>139.53978343148634</v>
          </cell>
          <cell r="AI313">
            <v>383.05345001163926</v>
          </cell>
          <cell r="AJ313">
            <v>0</v>
          </cell>
          <cell r="AK313">
            <v>0</v>
          </cell>
          <cell r="AL313">
            <v>383.05345001163926</v>
          </cell>
          <cell r="AM313">
            <v>-474.56324908531263</v>
          </cell>
          <cell r="AN313">
            <v>12.380024271873213</v>
          </cell>
          <cell r="AP313">
            <v>5397.1456501711309</v>
          </cell>
          <cell r="AQ313">
            <v>12.380024271873213</v>
          </cell>
          <cell r="AR313">
            <v>1</v>
          </cell>
          <cell r="AS313">
            <v>7788.2343163886662</v>
          </cell>
          <cell r="AT313">
            <v>8.75</v>
          </cell>
          <cell r="AU313">
            <v>348.66063493482068</v>
          </cell>
          <cell r="AV313">
            <v>0</v>
          </cell>
          <cell r="AW313">
            <v>0</v>
          </cell>
          <cell r="AX313">
            <v>348.66063493482068</v>
          </cell>
          <cell r="AY313">
            <v>383.05345001163926</v>
          </cell>
          <cell r="AZ313">
            <v>0</v>
          </cell>
          <cell r="BA313">
            <v>0</v>
          </cell>
          <cell r="BB313">
            <v>383.05345001163926</v>
          </cell>
          <cell r="BC313">
            <v>8.75</v>
          </cell>
          <cell r="BD313">
            <v>8.375</v>
          </cell>
          <cell r="BE313">
            <v>209.12085150333434</v>
          </cell>
        </row>
        <row r="314">
          <cell r="A314" t="str">
            <v>Hide</v>
          </cell>
          <cell r="B314" t="str">
            <v>ECM SLP - Warrants Private</v>
          </cell>
          <cell r="C314" t="str">
            <v>Equity ECM</v>
          </cell>
          <cell r="D314" t="str">
            <v>Byargeon</v>
          </cell>
          <cell r="E314" t="str">
            <v>713-853-0650</v>
          </cell>
          <cell r="F314" t="str">
            <v>Gasco Distribution Warrants ECM</v>
          </cell>
          <cell r="G314" t="str">
            <v xml:space="preserve"> </v>
          </cell>
          <cell r="H314" t="str">
            <v>Energy</v>
          </cell>
          <cell r="I314" t="str">
            <v>Warrants</v>
          </cell>
          <cell r="J314" t="str">
            <v>Warrants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V314">
            <v>0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Hide</v>
          </cell>
          <cell r="B315" t="str">
            <v>ECM SLP - Convertible Private</v>
          </cell>
          <cell r="C315" t="str">
            <v>Equity ECM</v>
          </cell>
          <cell r="D315" t="str">
            <v>Eubank</v>
          </cell>
          <cell r="E315" t="str">
            <v>713-853-6579</v>
          </cell>
          <cell r="F315" t="str">
            <v>Lyco Convertible ECM</v>
          </cell>
          <cell r="G315" t="str">
            <v xml:space="preserve"> </v>
          </cell>
          <cell r="H315" t="str">
            <v>Energy</v>
          </cell>
          <cell r="I315" t="str">
            <v>Convertible</v>
          </cell>
          <cell r="J315" t="str">
            <v>Convertible Preferred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V315">
            <v>0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Europe - Private</v>
          </cell>
          <cell r="C316" t="str">
            <v>Turkey Intl</v>
          </cell>
          <cell r="D316" t="str">
            <v>Unknown</v>
          </cell>
          <cell r="E316" t="str">
            <v>Not Available</v>
          </cell>
          <cell r="F316" t="str">
            <v>Marmara/Trakya Debt Intl</v>
          </cell>
          <cell r="G316" t="str">
            <v xml:space="preserve"> </v>
          </cell>
          <cell r="H316" t="str">
            <v>Private Equity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V316">
            <v>0</v>
          </cell>
          <cell r="W316" t="str">
            <v>010:Enron Europe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Enron Europe - Private</v>
          </cell>
          <cell r="C317" t="str">
            <v>Turkey Intl</v>
          </cell>
          <cell r="D317" t="str">
            <v>Unknown</v>
          </cell>
          <cell r="E317" t="str">
            <v>Not Available</v>
          </cell>
          <cell r="F317" t="str">
            <v>Marmara/Trakya Intl</v>
          </cell>
          <cell r="G317" t="str">
            <v xml:space="preserve"> </v>
          </cell>
          <cell r="H317" t="str">
            <v>Private Equity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53436898</v>
          </cell>
          <cell r="Q317">
            <v>53436898</v>
          </cell>
          <cell r="R317">
            <v>0</v>
          </cell>
          <cell r="V317">
            <v>53436898</v>
          </cell>
          <cell r="W317" t="str">
            <v>010:Enron Europe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53436898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54620433.946649998</v>
          </cell>
          <cell r="AP317">
            <v>0</v>
          </cell>
          <cell r="AQ317">
            <v>54620433.946649998</v>
          </cell>
          <cell r="AR317">
            <v>1</v>
          </cell>
          <cell r="AS317">
            <v>53436898</v>
          </cell>
          <cell r="AT317">
            <v>53436898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DoNotShow</v>
          </cell>
          <cell r="B318" t="str">
            <v>Enron-Asia Pacific - Private</v>
          </cell>
          <cell r="C318" t="str">
            <v>Philippines Intl</v>
          </cell>
          <cell r="D318" t="str">
            <v>Unknown</v>
          </cell>
          <cell r="E318" t="str">
            <v>Not Available</v>
          </cell>
          <cell r="F318" t="str">
            <v>Advanced Agro Bonds Intl</v>
          </cell>
          <cell r="G318" t="str">
            <v xml:space="preserve"> </v>
          </cell>
          <cell r="H318" t="str">
            <v>Philippines Intl</v>
          </cell>
          <cell r="I318" t="str">
            <v>Public</v>
          </cell>
          <cell r="J318" t="str">
            <v>Bonds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V318">
            <v>0</v>
          </cell>
          <cell r="W318" t="str">
            <v>005:Enron-Asia Pacific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DoNotShow</v>
          </cell>
          <cell r="B319" t="str">
            <v>Enron-Asia Pacific - Private</v>
          </cell>
          <cell r="C319" t="str">
            <v>Philippines Intl</v>
          </cell>
          <cell r="D319" t="str">
            <v>Unknown</v>
          </cell>
          <cell r="E319" t="str">
            <v>Not Available</v>
          </cell>
          <cell r="F319" t="str">
            <v>Humpass Bonds Intl</v>
          </cell>
          <cell r="G319" t="str">
            <v xml:space="preserve"> </v>
          </cell>
          <cell r="H319" t="str">
            <v>Philippines Intl</v>
          </cell>
          <cell r="I319" t="str">
            <v>Public</v>
          </cell>
          <cell r="J319" t="str">
            <v>Bonds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V319">
            <v>0</v>
          </cell>
          <cell r="W319" t="str">
            <v>005:Enron-Asia Pacific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Hide</v>
          </cell>
          <cell r="B320" t="str">
            <v>Enron-Asia Pacific - Private</v>
          </cell>
          <cell r="C320" t="str">
            <v>Philippines Intl</v>
          </cell>
          <cell r="D320" t="str">
            <v>Unknown</v>
          </cell>
          <cell r="E320" t="str">
            <v>Not Available</v>
          </cell>
          <cell r="F320" t="str">
            <v>Subic Bay Bonds Intl</v>
          </cell>
          <cell r="G320" t="str">
            <v xml:space="preserve"> </v>
          </cell>
          <cell r="H320" t="str">
            <v>Philippines Intl</v>
          </cell>
          <cell r="I320" t="str">
            <v>Public</v>
          </cell>
          <cell r="J320" t="str">
            <v>Bonds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4941000</v>
          </cell>
          <cell r="Q320">
            <v>4941000</v>
          </cell>
          <cell r="R320">
            <v>0</v>
          </cell>
          <cell r="V320">
            <v>4941000</v>
          </cell>
          <cell r="W320" t="str">
            <v>005:Enron-Asia Pacific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4941000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4941000</v>
          </cell>
          <cell r="AT320">
            <v>4941000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Hide</v>
          </cell>
          <cell r="B321" t="str">
            <v>Enron-Asia Pacific - Private</v>
          </cell>
          <cell r="C321" t="str">
            <v>Philippines Intl</v>
          </cell>
          <cell r="D321" t="str">
            <v>Unknown</v>
          </cell>
          <cell r="E321" t="str">
            <v>Not Available</v>
          </cell>
          <cell r="F321" t="str">
            <v>Subic Bay Intl</v>
          </cell>
          <cell r="G321" t="str">
            <v xml:space="preserve"> </v>
          </cell>
          <cell r="H321" t="str">
            <v>Philippines Intl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27370000</v>
          </cell>
          <cell r="Q321">
            <v>27370000</v>
          </cell>
          <cell r="R321">
            <v>0</v>
          </cell>
          <cell r="V321">
            <v>27370000</v>
          </cell>
          <cell r="W321" t="str">
            <v>005:Enron-Asia Pacific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27370000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27638000</v>
          </cell>
          <cell r="AP321">
            <v>0</v>
          </cell>
          <cell r="AQ321">
            <v>27638000</v>
          </cell>
          <cell r="AR321">
            <v>1</v>
          </cell>
          <cell r="AS321">
            <v>27370000</v>
          </cell>
          <cell r="AT321">
            <v>27370000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Enron-Asia Pacific - Private</v>
          </cell>
          <cell r="C322" t="str">
            <v>Philippines Intl</v>
          </cell>
          <cell r="D322" t="str">
            <v>Unknown</v>
          </cell>
          <cell r="E322" t="str">
            <v>Not Available</v>
          </cell>
          <cell r="F322" t="str">
            <v>Batangas Equity Intl</v>
          </cell>
          <cell r="G322" t="str">
            <v xml:space="preserve"> </v>
          </cell>
          <cell r="H322" t="str">
            <v>Philippines Intl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69046000</v>
          </cell>
          <cell r="Q322">
            <v>69046000</v>
          </cell>
          <cell r="R322">
            <v>0</v>
          </cell>
          <cell r="V322">
            <v>69046000</v>
          </cell>
          <cell r="W322" t="str">
            <v>005:Enron-Asia Pacific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69046000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72294000</v>
          </cell>
          <cell r="AP322">
            <v>0</v>
          </cell>
          <cell r="AQ322">
            <v>72294000</v>
          </cell>
          <cell r="AR322">
            <v>1</v>
          </cell>
          <cell r="AS322">
            <v>69046000</v>
          </cell>
          <cell r="AT322">
            <v>69046000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Enron-NA - Private</v>
          </cell>
          <cell r="C323" t="str">
            <v>US Intl</v>
          </cell>
          <cell r="D323" t="str">
            <v>Unknown</v>
          </cell>
          <cell r="E323" t="str">
            <v>Not Available</v>
          </cell>
          <cell r="F323" t="str">
            <v>Bethlehem Steel Intl</v>
          </cell>
          <cell r="G323" t="str">
            <v xml:space="preserve"> </v>
          </cell>
          <cell r="H323" t="str">
            <v>US Intl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V323">
            <v>0</v>
          </cell>
          <cell r="W323" t="str">
            <v>009:Enron-NA Intl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25906000</v>
          </cell>
          <cell r="AP323">
            <v>0</v>
          </cell>
          <cell r="AQ323">
            <v>25906000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Jamaica Intl</v>
          </cell>
          <cell r="D324" t="str">
            <v>Unknown</v>
          </cell>
          <cell r="E324" t="str">
            <v>Not Available</v>
          </cell>
          <cell r="F324" t="str">
            <v>Industrial Gases Limited Intl</v>
          </cell>
          <cell r="G324" t="str">
            <v xml:space="preserve"> </v>
          </cell>
          <cell r="H324" t="str">
            <v>Jamaica Intl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33179000</v>
          </cell>
          <cell r="Q324">
            <v>33179000</v>
          </cell>
          <cell r="R324">
            <v>0</v>
          </cell>
          <cell r="V324">
            <v>33179000</v>
          </cell>
          <cell r="W324" t="str">
            <v>006:Enron-CALME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33179000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33958000</v>
          </cell>
          <cell r="AP324">
            <v>0</v>
          </cell>
          <cell r="AQ324">
            <v>33958000</v>
          </cell>
          <cell r="AR324">
            <v>1</v>
          </cell>
          <cell r="AS324">
            <v>33179000</v>
          </cell>
          <cell r="AT324">
            <v>33179000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Guatemala Intl</v>
          </cell>
          <cell r="D325" t="str">
            <v>Unknown</v>
          </cell>
          <cell r="E325" t="str">
            <v>Not Available</v>
          </cell>
          <cell r="F325" t="str">
            <v>PQP Limited</v>
          </cell>
          <cell r="G325" t="str">
            <v xml:space="preserve"> </v>
          </cell>
          <cell r="H325" t="str">
            <v>Guatemala Intl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10487000</v>
          </cell>
          <cell r="Q325">
            <v>10487000</v>
          </cell>
          <cell r="R325">
            <v>0</v>
          </cell>
          <cell r="V325">
            <v>10487000</v>
          </cell>
          <cell r="W325" t="str">
            <v>006:Enron-CALME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10487000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10401000</v>
          </cell>
          <cell r="AP325">
            <v>0</v>
          </cell>
          <cell r="AQ325">
            <v>10401000</v>
          </cell>
          <cell r="AR325">
            <v>1</v>
          </cell>
          <cell r="AS325">
            <v>10487000</v>
          </cell>
          <cell r="AT325">
            <v>10487000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Enron-CALME - Private</v>
          </cell>
          <cell r="C326" t="str">
            <v>Guatemala Intl</v>
          </cell>
          <cell r="D326" t="str">
            <v>Unknown</v>
          </cell>
          <cell r="E326" t="str">
            <v>Not Available</v>
          </cell>
          <cell r="F326" t="str">
            <v>Puerto Quetzal Intl</v>
          </cell>
          <cell r="G326" t="str">
            <v xml:space="preserve"> </v>
          </cell>
          <cell r="H326" t="str">
            <v>Guatemala Intl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34397000</v>
          </cell>
          <cell r="Q326">
            <v>34397000</v>
          </cell>
          <cell r="R326">
            <v>0</v>
          </cell>
          <cell r="V326">
            <v>34397000</v>
          </cell>
          <cell r="W326" t="str">
            <v>006:Enron-CALME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34397000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37337000</v>
          </cell>
          <cell r="AP326">
            <v>0</v>
          </cell>
          <cell r="AQ326">
            <v>37337000</v>
          </cell>
          <cell r="AR326">
            <v>1</v>
          </cell>
          <cell r="AS326">
            <v>34397000</v>
          </cell>
          <cell r="AT326">
            <v>34397000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Guam Intl</v>
          </cell>
          <cell r="D327" t="str">
            <v>Unknown</v>
          </cell>
          <cell r="E327" t="str">
            <v>Not Available</v>
          </cell>
          <cell r="F327" t="str">
            <v>Piti Power Guam Intl</v>
          </cell>
          <cell r="G327" t="str">
            <v xml:space="preserve"> </v>
          </cell>
          <cell r="H327" t="str">
            <v>Guam Intl</v>
          </cell>
          <cell r="I327" t="str">
            <v xml:space="preserve">Private </v>
          </cell>
          <cell r="J327" t="str">
            <v>Common Equity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7578000</v>
          </cell>
          <cell r="Q327">
            <v>7578000</v>
          </cell>
          <cell r="R327">
            <v>0</v>
          </cell>
          <cell r="V327">
            <v>7578000</v>
          </cell>
          <cell r="W327" t="str">
            <v>005:Enron-Asia Pacific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7578000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6643000</v>
          </cell>
          <cell r="AP327">
            <v>0</v>
          </cell>
          <cell r="AQ327">
            <v>6643000</v>
          </cell>
          <cell r="AR327">
            <v>1</v>
          </cell>
          <cell r="AS327">
            <v>7578000</v>
          </cell>
          <cell r="AT327">
            <v>7578000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Europe - Private</v>
          </cell>
          <cell r="C328" t="str">
            <v>Equity Europe</v>
          </cell>
          <cell r="D328" t="str">
            <v>Unknown</v>
          </cell>
          <cell r="E328" t="str">
            <v>Not Available</v>
          </cell>
          <cell r="F328" t="str">
            <v>OPET</v>
          </cell>
          <cell r="G328" t="str">
            <v xml:space="preserve"> </v>
          </cell>
          <cell r="H328" t="str">
            <v>Common Equity</v>
          </cell>
          <cell r="I328" t="str">
            <v>Public</v>
          </cell>
          <cell r="J328" t="str">
            <v>Common Equity</v>
          </cell>
          <cell r="K328">
            <v>41135500</v>
          </cell>
          <cell r="L328">
            <v>41135500</v>
          </cell>
          <cell r="M328">
            <v>0</v>
          </cell>
          <cell r="N328">
            <v>1</v>
          </cell>
          <cell r="O328">
            <v>1</v>
          </cell>
          <cell r="P328">
            <v>0.43489277173913171</v>
          </cell>
          <cell r="Q328">
            <v>0.43489277173913171</v>
          </cell>
          <cell r="R328">
            <v>0</v>
          </cell>
          <cell r="V328">
            <v>0</v>
          </cell>
          <cell r="W328" t="str">
            <v>010:Enron Europe</v>
          </cell>
          <cell r="X328">
            <v>17889531.611875053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6075489.4857432162</v>
          </cell>
          <cell r="AN328">
            <v>18774703.505250003</v>
          </cell>
          <cell r="AP328">
            <v>0</v>
          </cell>
          <cell r="AQ328">
            <v>4129000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Europe - Private</v>
          </cell>
          <cell r="C329" t="str">
            <v>Italy Intl</v>
          </cell>
          <cell r="D329" t="str">
            <v>Unknown</v>
          </cell>
          <cell r="E329" t="str">
            <v>Not Available</v>
          </cell>
          <cell r="F329" t="str">
            <v>Sarlux Equity Intl</v>
          </cell>
          <cell r="G329" t="str">
            <v xml:space="preserve"> </v>
          </cell>
          <cell r="H329" t="str">
            <v>Italy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41221000</v>
          </cell>
          <cell r="Q329">
            <v>41221000</v>
          </cell>
          <cell r="R329">
            <v>0</v>
          </cell>
          <cell r="V329">
            <v>0</v>
          </cell>
          <cell r="W329" t="str">
            <v>006:Enron-CALME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39945000</v>
          </cell>
          <cell r="AP329">
            <v>0</v>
          </cell>
          <cell r="AQ329">
            <v>8000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Enron-CALME - Private</v>
          </cell>
          <cell r="C330" t="str">
            <v>Venezuela Intl</v>
          </cell>
          <cell r="D330" t="str">
            <v>Unknown</v>
          </cell>
          <cell r="E330" t="str">
            <v>Not Available</v>
          </cell>
          <cell r="F330" t="str">
            <v>Accroven S.R.L. Intl</v>
          </cell>
          <cell r="G330" t="str">
            <v xml:space="preserve"> </v>
          </cell>
          <cell r="H330" t="str">
            <v>Venezuela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11208000</v>
          </cell>
          <cell r="Q330">
            <v>11208000</v>
          </cell>
          <cell r="R330">
            <v>0</v>
          </cell>
          <cell r="V330">
            <v>2449000</v>
          </cell>
          <cell r="W330" t="str">
            <v>006:Enron-CALME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2449000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11290000</v>
          </cell>
          <cell r="AP330">
            <v>0</v>
          </cell>
          <cell r="AQ330">
            <v>2449000</v>
          </cell>
          <cell r="AR330">
            <v>1</v>
          </cell>
          <cell r="AS330">
            <v>2449000</v>
          </cell>
          <cell r="AT330">
            <v>2449000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Venezuela Intl</v>
          </cell>
          <cell r="D331" t="str">
            <v>Unknown</v>
          </cell>
          <cell r="E331" t="str">
            <v>Not Available</v>
          </cell>
          <cell r="F331" t="str">
            <v>Bachaquero Intl</v>
          </cell>
          <cell r="G331" t="str">
            <v xml:space="preserve"> </v>
          </cell>
          <cell r="H331" t="str">
            <v>Venezuela Intl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70296000</v>
          </cell>
          <cell r="Q331">
            <v>70296000</v>
          </cell>
          <cell r="R331">
            <v>0</v>
          </cell>
          <cell r="V331">
            <v>1847000</v>
          </cell>
          <cell r="W331" t="str">
            <v>007:Enron-Southern CONE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1847000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69339000</v>
          </cell>
          <cell r="AP331">
            <v>0</v>
          </cell>
          <cell r="AQ331">
            <v>1847000</v>
          </cell>
          <cell r="AR331">
            <v>1</v>
          </cell>
          <cell r="AS331">
            <v>1847000</v>
          </cell>
          <cell r="AT331">
            <v>1847000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 Europe - Public</v>
          </cell>
          <cell r="C332" t="str">
            <v>Equity Europe</v>
          </cell>
          <cell r="D332" t="str">
            <v>Unknown</v>
          </cell>
          <cell r="E332" t="str">
            <v>Not Available</v>
          </cell>
          <cell r="F332" t="str">
            <v>Paladin Europe</v>
          </cell>
          <cell r="G332" t="str">
            <v>PLR.L</v>
          </cell>
          <cell r="H332" t="str">
            <v>Common Equity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3940000</v>
          </cell>
          <cell r="Q332">
            <v>3940000</v>
          </cell>
          <cell r="R332">
            <v>0</v>
          </cell>
          <cell r="V332">
            <v>16280402.512499999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16280402.512499999</v>
          </cell>
          <cell r="AA332">
            <v>0</v>
          </cell>
          <cell r="AB332">
            <v>0</v>
          </cell>
          <cell r="AC332">
            <v>0</v>
          </cell>
          <cell r="AD332">
            <v>16606010.562750001</v>
          </cell>
          <cell r="AE332">
            <v>-325608.05025000125</v>
          </cell>
          <cell r="AF332">
            <v>0</v>
          </cell>
          <cell r="AG332">
            <v>0</v>
          </cell>
          <cell r="AH332">
            <v>-325608.05025000125</v>
          </cell>
          <cell r="AI332">
            <v>-2494300.9927500039</v>
          </cell>
          <cell r="AJ332">
            <v>0</v>
          </cell>
          <cell r="AK332">
            <v>177247.87945548238</v>
          </cell>
          <cell r="AL332">
            <v>-2317053.1132945218</v>
          </cell>
          <cell r="AM332">
            <v>0</v>
          </cell>
          <cell r="AN332">
            <v>3914000</v>
          </cell>
          <cell r="AP332">
            <v>0</v>
          </cell>
          <cell r="AQ332">
            <v>18774703.505250003</v>
          </cell>
          <cell r="AR332">
            <v>1</v>
          </cell>
          <cell r="AS332">
            <v>16280402.512499999</v>
          </cell>
          <cell r="AT332">
            <v>0.39577499999999999</v>
          </cell>
          <cell r="AU332">
            <v>-1283864.8882500529</v>
          </cell>
          <cell r="AV332">
            <v>0</v>
          </cell>
          <cell r="AW332">
            <v>-57395.380544463595</v>
          </cell>
          <cell r="AX332">
            <v>-1341260.2687945166</v>
          </cell>
          <cell r="AY332">
            <v>-5974931.3749999898</v>
          </cell>
          <cell r="AZ332">
            <v>239270.45154996394</v>
          </cell>
          <cell r="BA332">
            <v>357107.81015550258</v>
          </cell>
          <cell r="BB332">
            <v>-5378553.1132945213</v>
          </cell>
          <cell r="BC332" t="str">
            <v xml:space="preserve"> </v>
          </cell>
          <cell r="BD332" t="str">
            <v xml:space="preserve"> </v>
          </cell>
          <cell r="BE332">
            <v>-958256.83800005168</v>
          </cell>
        </row>
        <row r="333">
          <cell r="A333" t="str">
            <v>Hide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8778000</v>
          </cell>
          <cell r="Q333">
            <v>8778000</v>
          </cell>
          <cell r="R333">
            <v>0</v>
          </cell>
          <cell r="W333" t="str">
            <v>006:Enron-CALME</v>
          </cell>
          <cell r="X333">
            <v>0</v>
          </cell>
          <cell r="Y333">
            <v>0</v>
          </cell>
          <cell r="AM333">
            <v>0</v>
          </cell>
          <cell r="AN333">
            <v>7973000</v>
          </cell>
        </row>
        <row r="334">
          <cell r="A334" t="str">
            <v>Hide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13001000</v>
          </cell>
          <cell r="Q334">
            <v>13001000</v>
          </cell>
          <cell r="R334">
            <v>0</v>
          </cell>
          <cell r="W334" t="str">
            <v>006:Enron-CALME</v>
          </cell>
          <cell r="X334">
            <v>0</v>
          </cell>
          <cell r="Y334">
            <v>0</v>
          </cell>
          <cell r="AM334">
            <v>0</v>
          </cell>
          <cell r="AN334">
            <v>13542000</v>
          </cell>
        </row>
        <row r="335">
          <cell r="A335" t="str">
            <v>Hide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6807000</v>
          </cell>
          <cell r="Q335">
            <v>6807000</v>
          </cell>
          <cell r="R335">
            <v>0</v>
          </cell>
          <cell r="W335" t="str">
            <v>006:Enron-CALME</v>
          </cell>
          <cell r="X335">
            <v>0</v>
          </cell>
          <cell r="Y335">
            <v>0</v>
          </cell>
          <cell r="AM335">
            <v>0</v>
          </cell>
          <cell r="AN335">
            <v>6602000</v>
          </cell>
        </row>
        <row r="336">
          <cell r="A336" t="str">
            <v>Hide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4129000</v>
          </cell>
          <cell r="Q336">
            <v>4129000</v>
          </cell>
          <cell r="R336">
            <v>0</v>
          </cell>
          <cell r="W336" t="str">
            <v>010:Enron Europe</v>
          </cell>
          <cell r="X336">
            <v>0</v>
          </cell>
          <cell r="Y336">
            <v>0</v>
          </cell>
          <cell r="AM336">
            <v>0</v>
          </cell>
          <cell r="AN336">
            <v>0</v>
          </cell>
        </row>
        <row r="337">
          <cell r="A337" t="str">
            <v>Hide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8000</v>
          </cell>
          <cell r="Q337">
            <v>8000</v>
          </cell>
          <cell r="R337">
            <v>0</v>
          </cell>
          <cell r="W337" t="str">
            <v>010:Enron Europe</v>
          </cell>
          <cell r="X337">
            <v>0</v>
          </cell>
          <cell r="Y337">
            <v>0</v>
          </cell>
          <cell r="AM337">
            <v>0</v>
          </cell>
          <cell r="AN337">
            <v>285000</v>
          </cell>
        </row>
        <row r="338">
          <cell r="A338" t="str">
            <v>Hide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2449000</v>
          </cell>
          <cell r="Q338">
            <v>2449000</v>
          </cell>
          <cell r="R338">
            <v>0</v>
          </cell>
          <cell r="W338" t="str">
            <v>006:Enron-CALME</v>
          </cell>
          <cell r="X338">
            <v>0</v>
          </cell>
          <cell r="Y338">
            <v>0</v>
          </cell>
          <cell r="AM338">
            <v>0</v>
          </cell>
          <cell r="AN338">
            <v>2549000</v>
          </cell>
        </row>
        <row r="339">
          <cell r="A339" t="str">
            <v>Hide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1847000</v>
          </cell>
          <cell r="Q339">
            <v>1847000</v>
          </cell>
          <cell r="R339">
            <v>0</v>
          </cell>
          <cell r="W339" t="str">
            <v>006:Enron-CALME</v>
          </cell>
          <cell r="X339">
            <v>0</v>
          </cell>
          <cell r="Y339">
            <v>0</v>
          </cell>
          <cell r="AM339">
            <v>0</v>
          </cell>
          <cell r="AN339">
            <v>1848000</v>
          </cell>
        </row>
        <row r="340">
          <cell r="A340" t="str">
            <v>Hide</v>
          </cell>
          <cell r="I340" t="str">
            <v>Public</v>
          </cell>
          <cell r="J340" t="str">
            <v>Common Equity</v>
          </cell>
          <cell r="K340">
            <v>41135500</v>
          </cell>
          <cell r="L340">
            <v>41135500</v>
          </cell>
          <cell r="M340">
            <v>0</v>
          </cell>
          <cell r="N340">
            <v>1</v>
          </cell>
          <cell r="O340">
            <v>1</v>
          </cell>
          <cell r="P340">
            <v>0.43238957142857154</v>
          </cell>
          <cell r="Q340">
            <v>0.43238957142857154</v>
          </cell>
          <cell r="R340">
            <v>0</v>
          </cell>
          <cell r="W340" t="str">
            <v>010:Enron Europe</v>
          </cell>
          <cell r="X340">
            <v>17786561.215500005</v>
          </cell>
          <cell r="Y340">
            <v>0</v>
          </cell>
          <cell r="AM340">
            <v>6075489.4857432162</v>
          </cell>
          <cell r="AN340">
            <v>22255333.887499999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Detmering</v>
          </cell>
          <cell r="C3" t="str">
            <v>713-853-6973</v>
          </cell>
        </row>
        <row r="4">
          <cell r="B4" t="str">
            <v>Traicoff</v>
          </cell>
          <cell r="C4" t="str">
            <v>713-853-5462</v>
          </cell>
        </row>
        <row r="5">
          <cell r="B5" t="str">
            <v>Valentine</v>
          </cell>
          <cell r="C5" t="str">
            <v>713-853-6903</v>
          </cell>
        </row>
        <row r="6">
          <cell r="B6" t="str">
            <v>McClurg</v>
          </cell>
          <cell r="C6" t="str">
            <v>303-575-6485</v>
          </cell>
        </row>
        <row r="7">
          <cell r="B7" t="str">
            <v>Eubank</v>
          </cell>
          <cell r="C7" t="str">
            <v>713-853-6579</v>
          </cell>
        </row>
        <row r="8">
          <cell r="B8" t="str">
            <v>Neyman</v>
          </cell>
          <cell r="C8" t="str">
            <v>713-853-6940</v>
          </cell>
        </row>
        <row r="9">
          <cell r="B9" t="str">
            <v>Horn</v>
          </cell>
          <cell r="C9" t="str">
            <v>713-853-4250</v>
          </cell>
        </row>
        <row r="10">
          <cell r="B10" t="str">
            <v>Peterson</v>
          </cell>
          <cell r="C10" t="str">
            <v>713-853-5091</v>
          </cell>
        </row>
        <row r="11">
          <cell r="B11" t="str">
            <v>McConville</v>
          </cell>
          <cell r="C11" t="str">
            <v>713-853-7691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Glanville</v>
          </cell>
          <cell r="C13" t="str">
            <v>Not Available</v>
          </cell>
        </row>
        <row r="14">
          <cell r="B14" t="str">
            <v>Mulrooney</v>
          </cell>
          <cell r="C14" t="str">
            <v>713-853-4757</v>
          </cell>
        </row>
        <row r="15">
          <cell r="B15" t="str">
            <v>Neyman</v>
          </cell>
          <cell r="C15" t="str">
            <v>Not Available</v>
          </cell>
        </row>
        <row r="16">
          <cell r="B16" t="str">
            <v>McBride</v>
          </cell>
          <cell r="C16" t="str">
            <v>713-853-9250</v>
          </cell>
        </row>
        <row r="17">
          <cell r="B17" t="str">
            <v>Snoots</v>
          </cell>
          <cell r="C17" t="str">
            <v>713-853-5216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Lay</v>
          </cell>
          <cell r="C19" t="str">
            <v>713-853-7408</v>
          </cell>
        </row>
        <row r="20">
          <cell r="B20" t="str">
            <v>Hickey</v>
          </cell>
          <cell r="C20" t="str">
            <v>303-575-6480</v>
          </cell>
        </row>
        <row r="21">
          <cell r="B21" t="str">
            <v>Childers</v>
          </cell>
          <cell r="C21" t="str">
            <v>713-853-5246</v>
          </cell>
        </row>
        <row r="22">
          <cell r="B22" t="str">
            <v>Barth</v>
          </cell>
          <cell r="C22" t="str">
            <v>713-853-6703</v>
          </cell>
        </row>
        <row r="23">
          <cell r="B23" t="str">
            <v>Greer</v>
          </cell>
          <cell r="C23" t="str">
            <v>713-853-9140</v>
          </cell>
        </row>
        <row r="24">
          <cell r="B24" t="str">
            <v>Papayoti</v>
          </cell>
          <cell r="C24" t="str">
            <v>713-853-5923</v>
          </cell>
        </row>
        <row r="25">
          <cell r="B25" t="str">
            <v>Snoots/Eubank</v>
          </cell>
          <cell r="C25" t="str">
            <v>713-853-5216/713-853-6579</v>
          </cell>
        </row>
        <row r="26">
          <cell r="B26" t="str">
            <v>Lambert</v>
          </cell>
          <cell r="C26" t="str">
            <v>Not Available</v>
          </cell>
        </row>
        <row r="27">
          <cell r="B27" t="str">
            <v>Holmes</v>
          </cell>
          <cell r="C27" t="str">
            <v>Not Available</v>
          </cell>
        </row>
        <row r="28">
          <cell r="B28" t="str">
            <v>Greer/Horn</v>
          </cell>
          <cell r="C28" t="str">
            <v>713-853-9140/713-853-4250</v>
          </cell>
        </row>
        <row r="29">
          <cell r="B29" t="str">
            <v>Wolf</v>
          </cell>
          <cell r="C29" t="str">
            <v>Not Available</v>
          </cell>
        </row>
        <row r="30">
          <cell r="B30" t="str">
            <v>Schorr</v>
          </cell>
          <cell r="C30" t="str">
            <v>Not Available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Howe</v>
          </cell>
          <cell r="C32" t="str">
            <v>Not Available</v>
          </cell>
        </row>
        <row r="33">
          <cell r="B33" t="str">
            <v>Unknown</v>
          </cell>
          <cell r="C33" t="str">
            <v>Not Available</v>
          </cell>
        </row>
        <row r="34">
          <cell r="B34" t="str">
            <v>Calger</v>
          </cell>
          <cell r="C34" t="str">
            <v>Not Available</v>
          </cell>
        </row>
        <row r="35">
          <cell r="B35" t="str">
            <v>Copper</v>
          </cell>
          <cell r="C35" t="str">
            <v>Not Available</v>
          </cell>
        </row>
        <row r="36">
          <cell r="B36" t="str">
            <v>Donahue</v>
          </cell>
          <cell r="C36" t="str">
            <v>713-853-5603</v>
          </cell>
        </row>
        <row r="37">
          <cell r="B37" t="str">
            <v>Beyer</v>
          </cell>
          <cell r="C37" t="str">
            <v>713-853-9825</v>
          </cell>
        </row>
        <row r="38">
          <cell r="B38" t="str">
            <v>Warner</v>
          </cell>
          <cell r="C38" t="str">
            <v>713-853-6493</v>
          </cell>
        </row>
        <row r="39">
          <cell r="B39" t="str">
            <v>Cox</v>
          </cell>
          <cell r="C39" t="str">
            <v>Not Available</v>
          </cell>
        </row>
        <row r="40">
          <cell r="B40" t="str">
            <v>Hopley</v>
          </cell>
          <cell r="C40" t="str">
            <v>713-853-3964</v>
          </cell>
        </row>
        <row r="41">
          <cell r="B41" t="str">
            <v>Kopper</v>
          </cell>
          <cell r="C41" t="str">
            <v>713-853-7279</v>
          </cell>
        </row>
        <row r="42">
          <cell r="B42" t="str">
            <v>Duran</v>
          </cell>
          <cell r="C42" t="str">
            <v>713-853-7364</v>
          </cell>
        </row>
        <row r="43">
          <cell r="B43" t="str">
            <v>Biggerstaff</v>
          </cell>
          <cell r="C43" t="str">
            <v>713-853-0422</v>
          </cell>
        </row>
        <row r="44">
          <cell r="B44" t="str">
            <v>Cleveland</v>
          </cell>
          <cell r="C44" t="str">
            <v>713-853-3154</v>
          </cell>
        </row>
        <row r="45">
          <cell r="B45" t="str">
            <v>Bierbach</v>
          </cell>
          <cell r="C45" t="str">
            <v>713-853-4725</v>
          </cell>
        </row>
        <row r="46">
          <cell r="B46" t="str">
            <v>Richter</v>
          </cell>
          <cell r="C46" t="str">
            <v>503-464-3831</v>
          </cell>
        </row>
        <row r="47">
          <cell r="B47" t="str">
            <v>Piper</v>
          </cell>
          <cell r="C47" t="str">
            <v>503-464-3805</v>
          </cell>
        </row>
        <row r="48">
          <cell r="B48" t="str">
            <v>Byargeon</v>
          </cell>
          <cell r="C48" t="str">
            <v>713-853-0650</v>
          </cell>
        </row>
        <row r="49">
          <cell r="B49" t="str">
            <v>Ondarza</v>
          </cell>
          <cell r="C49" t="str">
            <v>713-853-6058</v>
          </cell>
        </row>
        <row r="50">
          <cell r="B50" t="str">
            <v>Ajello</v>
          </cell>
          <cell r="C50" t="str">
            <v>713-853-1949</v>
          </cell>
        </row>
        <row r="51">
          <cell r="B51" t="str">
            <v>Yzaguirre</v>
          </cell>
          <cell r="C51" t="str">
            <v>713-853-3518</v>
          </cell>
        </row>
        <row r="52">
          <cell r="B52" t="str">
            <v>Redmond</v>
          </cell>
          <cell r="C52" t="str">
            <v>713-853-1839</v>
          </cell>
        </row>
        <row r="53">
          <cell r="B53" t="str">
            <v>Delaney</v>
          </cell>
          <cell r="C53" t="str">
            <v>602-840-3800</v>
          </cell>
        </row>
        <row r="54">
          <cell r="B54" t="str">
            <v>Bowen</v>
          </cell>
          <cell r="C54" t="str">
            <v>713-853-7433</v>
          </cell>
        </row>
        <row r="55">
          <cell r="B55" t="str">
            <v>Garland</v>
          </cell>
          <cell r="C55" t="str">
            <v>713-853-7301</v>
          </cell>
        </row>
        <row r="56">
          <cell r="B56" t="str">
            <v>Donovan</v>
          </cell>
          <cell r="C56" t="str">
            <v>503-464-3828</v>
          </cell>
        </row>
        <row r="57">
          <cell r="B57" t="str">
            <v>Kerrigan</v>
          </cell>
          <cell r="C57" t="str">
            <v>713-853-9849</v>
          </cell>
        </row>
        <row r="58">
          <cell r="B58" t="str">
            <v>Redmond</v>
          </cell>
          <cell r="C58" t="str">
            <v>713-853-1839</v>
          </cell>
        </row>
        <row r="59">
          <cell r="B59" t="str">
            <v>Beyer</v>
          </cell>
          <cell r="C59" t="str">
            <v>713-853-9825</v>
          </cell>
        </row>
        <row r="60">
          <cell r="B60" t="str">
            <v>Butts</v>
          </cell>
          <cell r="C60" t="str">
            <v>713-853-6594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36598</v>
          </cell>
          <cell r="C2">
            <v>36595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1383.62</v>
          </cell>
          <cell r="C3">
            <v>1395.07</v>
          </cell>
          <cell r="D3">
            <v>-11.450000000000045</v>
          </cell>
          <cell r="E3">
            <v>-85.630000000000109</v>
          </cell>
          <cell r="F3">
            <v>-8.2074734601131454E-3</v>
          </cell>
          <cell r="G3">
            <v>-5.8281436106857314E-2</v>
          </cell>
          <cell r="H3">
            <v>-5.8281436106857314E-2</v>
          </cell>
          <cell r="I3">
            <v>1469.25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>
            <v>122.70394540061444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122.70394540061444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110.28272972804143</v>
          </cell>
          <cell r="C19">
            <v>110.33355235421223</v>
          </cell>
          <cell r="D19">
            <v>-5.0822626170798912E-2</v>
          </cell>
          <cell r="E19">
            <v>19.742345892296939</v>
          </cell>
          <cell r="F19">
            <v>-4.606271173762189E-4</v>
          </cell>
          <cell r="G19">
            <v>0.21805016784679065</v>
          </cell>
          <cell r="H19">
            <v>0.21805016784679065</v>
          </cell>
          <cell r="I19">
            <v>90.540383835744493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104.19</v>
          </cell>
          <cell r="C24">
            <v>105.28</v>
          </cell>
          <cell r="D24">
            <v>-1.0900000000000034</v>
          </cell>
          <cell r="E24">
            <v>18.230000000000004</v>
          </cell>
          <cell r="F24">
            <v>-1.0353343465045624E-2</v>
          </cell>
          <cell r="G24">
            <v>0.21207538389948818</v>
          </cell>
          <cell r="H24">
            <v>0.21207538389948818</v>
          </cell>
          <cell r="I24">
            <v>85.96</v>
          </cell>
        </row>
        <row r="25">
          <cell r="A25" t="str">
            <v>Toronto Oil &amp; Gas Index</v>
          </cell>
          <cell r="B25">
            <v>5845.63</v>
          </cell>
          <cell r="C25">
            <v>5783.36</v>
          </cell>
          <cell r="D25">
            <v>62.270000000000437</v>
          </cell>
          <cell r="E25">
            <v>-16.099999999999454</v>
          </cell>
          <cell r="F25">
            <v>1.0767097327505195E-2</v>
          </cell>
          <cell r="G25">
            <v>-2.7466294080415602E-3</v>
          </cell>
          <cell r="H25">
            <v>-2.7466294080415602E-3</v>
          </cell>
          <cell r="I25">
            <v>5861.73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>
            <v>110.77736191253229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CTGPrCoal)"/>
      <sheetName val="Asset Class (Paper)"/>
      <sheetName val="Asset Class (PrinInvest)"/>
      <sheetName val="Asset Class (Generation)"/>
      <sheetName val="Asset Class (W Origin)"/>
      <sheetName val="Asset Class (Intl)"/>
      <sheetName val="Asset Class (EBS)"/>
      <sheetName val="Asset Class (ENet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</row>
      </sheetData>
      <sheetData sheetId="26">
        <row r="462">
          <cell r="A462" t="str">
            <v>Summary: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PortPrCoal)"/>
      <sheetName val="Asset Class (Paper)"/>
      <sheetName val="Asset Class (PrinInvest)"/>
      <sheetName val="Asset Class (Generation)"/>
      <sheetName val="Asset Class (W Origin)"/>
      <sheetName val="Asset Class (ENet)"/>
      <sheetName val="Asset Class (Intl)"/>
      <sheetName val="Asset Class (EBS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  <sheetName val="Asset Class (DnCTGPrCoal)"/>
      <sheetName val="Asset Class (DnPortPr)"/>
      <sheetName val="Asset Class (EGM)"/>
      <sheetName val="Raptor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4.75</v>
          </cell>
          <cell r="N22">
            <v>0</v>
          </cell>
        </row>
        <row r="23">
          <cell r="F23" t="str">
            <v>US;ESNJ</v>
          </cell>
          <cell r="G23">
            <v>2.8125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2.8125</v>
          </cell>
          <cell r="N23">
            <v>0</v>
          </cell>
        </row>
        <row r="24">
          <cell r="F24" t="str">
            <v>US;FWIS</v>
          </cell>
          <cell r="G24">
            <v>3.09375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3.09375</v>
          </cell>
          <cell r="N24">
            <v>0</v>
          </cell>
        </row>
        <row r="25">
          <cell r="F25" t="str">
            <v>US;FST</v>
          </cell>
          <cell r="G25">
            <v>16.125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16.125</v>
          </cell>
          <cell r="N25">
            <v>0</v>
          </cell>
        </row>
        <row r="26">
          <cell r="F26" t="str">
            <v>US;QSRI</v>
          </cell>
          <cell r="G26">
            <v>7.0000000000000007E-2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7.0000000000000007E-2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31.25</v>
          </cell>
          <cell r="N31">
            <v>0</v>
          </cell>
        </row>
        <row r="32">
          <cell r="F32" t="str">
            <v>US;KS</v>
          </cell>
          <cell r="G32">
            <v>1.375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1.375</v>
          </cell>
          <cell r="N32">
            <v>0</v>
          </cell>
        </row>
        <row r="33">
          <cell r="F33" t="str">
            <v>CA;BAU</v>
          </cell>
          <cell r="G33">
            <v>0.9919028340080972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0.9919028340080972</v>
          </cell>
          <cell r="N33">
            <v>0</v>
          </cell>
        </row>
        <row r="34">
          <cell r="F34" t="str">
            <v>CA;BAU-RAPT</v>
          </cell>
          <cell r="G34">
            <v>0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0.94466936572199722</v>
          </cell>
          <cell r="N34">
            <v>0</v>
          </cell>
        </row>
        <row r="35">
          <cell r="F35" t="str">
            <v>CA;PLG</v>
          </cell>
          <cell r="G35">
            <v>1.6936572199730093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1.6936572199730093</v>
          </cell>
          <cell r="N35">
            <v>0</v>
          </cell>
        </row>
        <row r="36">
          <cell r="F36" t="str">
            <v>CA;ZAR</v>
          </cell>
          <cell r="G36">
            <v>2.6990553306342782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>
            <v>2.6990553306342782</v>
          </cell>
          <cell r="N36">
            <v>0</v>
          </cell>
        </row>
        <row r="37">
          <cell r="F37" t="str">
            <v>CA;BOU</v>
          </cell>
          <cell r="G37">
            <v>2.0242914979757085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2.0242914979757085</v>
          </cell>
          <cell r="N37">
            <v>0</v>
          </cell>
        </row>
        <row r="38">
          <cell r="F38" t="str">
            <v>CA;BOU-RAPT</v>
          </cell>
          <cell r="G38">
            <v>2.0840336134453783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2.0917678812415654</v>
          </cell>
          <cell r="N38">
            <v>2.0840336134453783</v>
          </cell>
        </row>
        <row r="39">
          <cell r="F39" t="str">
            <v>CA;CYZ.A</v>
          </cell>
          <cell r="G39">
            <v>4.5883940620782724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4.5883940620782724</v>
          </cell>
          <cell r="N39">
            <v>0</v>
          </cell>
        </row>
        <row r="40">
          <cell r="F40" t="str">
            <v>CA;CYZ.A BS</v>
          </cell>
          <cell r="G40">
            <v>4.5883940620782724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4.5883940620782724</v>
          </cell>
          <cell r="N40" t="e">
            <v>#DIV/0!</v>
          </cell>
        </row>
        <row r="41">
          <cell r="F41" t="str">
            <v>HRE</v>
          </cell>
          <cell r="G41">
            <v>3.1713900134952766</v>
          </cell>
          <cell r="H41">
            <v>0</v>
          </cell>
          <cell r="I41">
            <v>0</v>
          </cell>
          <cell r="J41">
            <v>0</v>
          </cell>
          <cell r="K41" t="e">
            <v>#REF!</v>
          </cell>
          <cell r="L41" t="e">
            <v>#REF!</v>
          </cell>
          <cell r="M41">
            <v>3.1713900134952766</v>
          </cell>
          <cell r="N41">
            <v>0</v>
          </cell>
        </row>
        <row r="42">
          <cell r="F42" t="str">
            <v>CA;SEH</v>
          </cell>
          <cell r="G42">
            <v>4.5546558704453446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>
            <v>4.5546558704453446</v>
          </cell>
          <cell r="N42">
            <v>0</v>
          </cell>
        </row>
        <row r="43">
          <cell r="F43" t="str">
            <v>CA;SEH BS</v>
          </cell>
          <cell r="G43">
            <v>4.5546558704453446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4.5546558704453446</v>
          </cell>
          <cell r="N43" t="e">
            <v>#DIV/0!</v>
          </cell>
        </row>
        <row r="44">
          <cell r="F44" t="str">
            <v>PMG</v>
          </cell>
          <cell r="G44">
            <v>3.2446808510638299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3.2446808510638299</v>
          </cell>
          <cell r="N44">
            <v>0</v>
          </cell>
        </row>
        <row r="45">
          <cell r="F45" t="str">
            <v>US;BOG</v>
          </cell>
          <cell r="G45">
            <v>9.1875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9.1875</v>
          </cell>
          <cell r="N45">
            <v>0</v>
          </cell>
        </row>
        <row r="46">
          <cell r="F46" t="str">
            <v>US;CRZO</v>
          </cell>
          <cell r="G46">
            <v>11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</v>
          </cell>
          <cell r="N46">
            <v>0</v>
          </cell>
        </row>
        <row r="47">
          <cell r="F47" t="str">
            <v>US;CRZO-RAPT</v>
          </cell>
          <cell r="G47">
            <v>7.875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7.875</v>
          </cell>
          <cell r="N47">
            <v>7.875</v>
          </cell>
        </row>
        <row r="48">
          <cell r="F48" t="str">
            <v>US;PGEO</v>
          </cell>
          <cell r="G48">
            <v>6.25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6.25</v>
          </cell>
          <cell r="N48">
            <v>0</v>
          </cell>
        </row>
        <row r="49">
          <cell r="F49" t="str">
            <v>US;PGEO-RAPT</v>
          </cell>
          <cell r="G49">
            <v>5.75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5.75</v>
          </cell>
          <cell r="N49">
            <v>5.75</v>
          </cell>
        </row>
        <row r="50">
          <cell r="F50" t="str">
            <v>US;TCMSQ</v>
          </cell>
          <cell r="G50">
            <v>0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</v>
          </cell>
          <cell r="N50">
            <v>0</v>
          </cell>
        </row>
        <row r="51">
          <cell r="F51" t="str">
            <v>IDF.TO</v>
          </cell>
          <cell r="G51">
            <v>0.1678866429386878</v>
          </cell>
          <cell r="H51">
            <v>0</v>
          </cell>
          <cell r="I51">
            <v>0</v>
          </cell>
          <cell r="J51">
            <v>0</v>
          </cell>
          <cell r="K51" t="e">
            <v>#REF!</v>
          </cell>
          <cell r="L51" t="e">
            <v>#REF!</v>
          </cell>
          <cell r="M51">
            <v>0.1678866429386878</v>
          </cell>
          <cell r="N51">
            <v>0.1678866429386878</v>
          </cell>
        </row>
        <row r="52">
          <cell r="F52" t="str">
            <v>US;COSEE</v>
          </cell>
          <cell r="G52">
            <v>9.9999999999999995E-7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4.4999999999999998E-2</v>
          </cell>
          <cell r="N52">
            <v>9.9999999999999995E-7</v>
          </cell>
        </row>
        <row r="53">
          <cell r="F53" t="str">
            <v>US;INLN</v>
          </cell>
          <cell r="G53">
            <v>4.25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4.25</v>
          </cell>
          <cell r="N53">
            <v>0</v>
          </cell>
        </row>
        <row r="54">
          <cell r="F54" t="str">
            <v>US;INLN-RAPT</v>
          </cell>
          <cell r="G54">
            <v>4.75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4.75</v>
          </cell>
          <cell r="N54">
            <v>4.75</v>
          </cell>
        </row>
        <row r="55">
          <cell r="F55" t="str">
            <v>US;PWR</v>
          </cell>
          <cell r="G55">
            <v>42.875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42.875</v>
          </cell>
          <cell r="N55">
            <v>0</v>
          </cell>
        </row>
        <row r="56">
          <cell r="F56" t="str">
            <v>US;KWK</v>
          </cell>
          <cell r="G56">
            <v>8.5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8.5</v>
          </cell>
          <cell r="N56">
            <v>0</v>
          </cell>
        </row>
        <row r="57">
          <cell r="F57" t="str">
            <v>US;KWK-RAPT</v>
          </cell>
          <cell r="G57">
            <v>7.6875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7.6875</v>
          </cell>
          <cell r="N57">
            <v>7.6875</v>
          </cell>
        </row>
        <row r="58">
          <cell r="F58" t="str">
            <v>CROE</v>
          </cell>
          <cell r="G58" t="e">
            <v>#N/A</v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e">
            <v>#N/A</v>
          </cell>
          <cell r="N58">
            <v>0</v>
          </cell>
        </row>
        <row r="59">
          <cell r="F59" t="str">
            <v>GB;PLR</v>
          </cell>
          <cell r="G59">
            <v>0.3847546623212022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0.3847546623212022</v>
          </cell>
          <cell r="N59">
            <v>0</v>
          </cell>
        </row>
        <row r="60">
          <cell r="F60" t="str">
            <v>US;ENE</v>
          </cell>
          <cell r="G60">
            <v>86.625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86.625</v>
          </cell>
          <cell r="N60">
            <v>42.75</v>
          </cell>
        </row>
        <row r="61">
          <cell r="F61" t="str">
            <v>ENEPUT</v>
          </cell>
          <cell r="G61">
            <v>4.3516320000000004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4.3516320000000004</v>
          </cell>
          <cell r="N61">
            <v>0</v>
          </cell>
        </row>
        <row r="62">
          <cell r="F62" t="str">
            <v>GTRMM</v>
          </cell>
          <cell r="G62">
            <v>0.23548300776023551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0.23548300776023551</v>
          </cell>
          <cell r="N62">
            <v>0</v>
          </cell>
        </row>
        <row r="63">
          <cell r="F63" t="str">
            <v>US;SCMR</v>
          </cell>
          <cell r="G63">
            <v>141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>
            <v>141</v>
          </cell>
          <cell r="N63">
            <v>0</v>
          </cell>
        </row>
        <row r="64">
          <cell r="E64" t="str">
            <v>S&amp;P Value</v>
          </cell>
          <cell r="F64" t="str">
            <v>US;TTEN</v>
          </cell>
          <cell r="G64">
            <v>16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16</v>
          </cell>
          <cell r="N64">
            <v>0</v>
          </cell>
          <cell r="O64" t="str">
            <v>US;SZP RT</v>
          </cell>
          <cell r="S64" t="e">
            <v>#REF!</v>
          </cell>
        </row>
        <row r="65">
          <cell r="E65" t="str">
            <v>S&amp;P 500 Futures</v>
          </cell>
          <cell r="F65" t="str">
            <v>US;TTEN-RAPT</v>
          </cell>
          <cell r="G65">
            <v>12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12</v>
          </cell>
          <cell r="N65">
            <v>12</v>
          </cell>
          <cell r="O65" t="str">
            <v>US;SZP RE</v>
          </cell>
          <cell r="S65" t="e">
            <v>#REF!</v>
          </cell>
        </row>
        <row r="66">
          <cell r="E66" t="str">
            <v>S&amp;P 500 Futures Puts</v>
          </cell>
          <cell r="F66" t="str">
            <v>US;RTHM</v>
          </cell>
          <cell r="G66">
            <v>8.5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8.5</v>
          </cell>
          <cell r="N66">
            <v>0</v>
          </cell>
          <cell r="O66" t="str">
            <v>US;SZP OO</v>
          </cell>
          <cell r="S66">
            <v>-1</v>
          </cell>
        </row>
        <row r="67">
          <cell r="E67" t="str">
            <v>S&amp;P 500 Futures Puts</v>
          </cell>
          <cell r="F67" t="str">
            <v>US;REDF</v>
          </cell>
          <cell r="G67">
            <v>10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10</v>
          </cell>
          <cell r="N67">
            <v>0</v>
          </cell>
          <cell r="O67" t="str">
            <v>US;SZP RJ</v>
          </cell>
          <cell r="S67" t="e">
            <v>#REF!</v>
          </cell>
        </row>
        <row r="68">
          <cell r="E68" t="str">
            <v>S&amp;P 500 Futures Puts</v>
          </cell>
          <cell r="F68" t="str">
            <v>US;AVCI</v>
          </cell>
          <cell r="G68">
            <v>133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133</v>
          </cell>
          <cell r="N68">
            <v>0</v>
          </cell>
          <cell r="O68" t="str">
            <v>US;SZP RT</v>
          </cell>
          <cell r="S68" t="e">
            <v>#REF!</v>
          </cell>
        </row>
        <row r="69">
          <cell r="E69" t="str">
            <v>S&amp;P 500 Futures Puts</v>
          </cell>
          <cell r="F69" t="str">
            <v>US;ACPW</v>
          </cell>
          <cell r="G69">
            <v>52.75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52.75</v>
          </cell>
          <cell r="N69">
            <v>0</v>
          </cell>
          <cell r="O69" t="str">
            <v>US;SZP RE</v>
          </cell>
          <cell r="S69" t="e">
            <v>#REF!</v>
          </cell>
        </row>
        <row r="70">
          <cell r="E70" t="str">
            <v>S&amp;P 500 Futures Puts</v>
          </cell>
          <cell r="F70" t="str">
            <v>US;ACPW-RAPT</v>
          </cell>
          <cell r="G70">
            <v>52.75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52.75</v>
          </cell>
          <cell r="N70">
            <v>52.75</v>
          </cell>
          <cell r="O70" t="str">
            <v>US;SZP RT</v>
          </cell>
          <cell r="S70" t="e">
            <v>#DIV/0!</v>
          </cell>
        </row>
        <row r="71">
          <cell r="E71" t="str">
            <v>Russell 2000 Index</v>
          </cell>
          <cell r="F71" t="str">
            <v>CA;TDI</v>
          </cell>
          <cell r="G71">
            <v>2.6923076923076925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2.6923076923076925</v>
          </cell>
          <cell r="N71">
            <v>0</v>
          </cell>
          <cell r="O71" t="str">
            <v>US;SZP RE</v>
          </cell>
          <cell r="S71">
            <v>0</v>
          </cell>
        </row>
        <row r="72">
          <cell r="E72" t="str">
            <v>S&amp;P Toronto Exchange</v>
          </cell>
          <cell r="F72" t="str">
            <v>CA;TDI-RAPT</v>
          </cell>
          <cell r="G72">
            <v>2.4201680672268906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2.4291497975708505</v>
          </cell>
          <cell r="N72">
            <v>2.4201680672268906</v>
          </cell>
          <cell r="S72" t="e">
            <v>#REF!</v>
          </cell>
        </row>
        <row r="73">
          <cell r="E73" t="str">
            <v>Paper Index</v>
          </cell>
          <cell r="F73" t="str">
            <v>US;EQIX</v>
          </cell>
          <cell r="G73">
            <v>13.125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13.125</v>
          </cell>
          <cell r="N73">
            <v>0</v>
          </cell>
          <cell r="S73">
            <v>0</v>
          </cell>
        </row>
        <row r="74">
          <cell r="E74" t="str">
            <v>E&amp;P Index</v>
          </cell>
          <cell r="F74" t="str">
            <v>Energy</v>
          </cell>
          <cell r="G74">
            <v>0</v>
          </cell>
          <cell r="H74" t="e">
            <v>#REF!</v>
          </cell>
          <cell r="I74" t="e">
            <v>#REF!</v>
          </cell>
          <cell r="J74" t="e">
            <v>#REF!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C-LEX Index</v>
          </cell>
          <cell r="F75" t="str">
            <v>Telecom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Qualitech Index</v>
          </cell>
          <cell r="F76" t="str">
            <v>Steel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Heartland Index</v>
          </cell>
          <cell r="F77" t="str">
            <v>Steel</v>
          </cell>
          <cell r="G77" t="str">
            <v>Used</v>
          </cell>
          <cell r="H77" t="str">
            <v>Last</v>
          </cell>
          <cell r="I77" t="str">
            <v>Close</v>
          </cell>
          <cell r="J77" t="str">
            <v>(Backup)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 t="str">
            <v>Live Last</v>
          </cell>
        </row>
        <row r="78">
          <cell r="E78" t="str">
            <v>Oilfield Services</v>
          </cell>
          <cell r="F78" t="str">
            <v>Oil Services</v>
          </cell>
          <cell r="G78" t="str">
            <v>Value</v>
          </cell>
          <cell r="H78" t="str">
            <v>Value</v>
          </cell>
          <cell r="I78" t="str">
            <v>Value</v>
          </cell>
          <cell r="J78" t="str">
            <v>Close Price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 t="str">
            <v>% Change</v>
          </cell>
        </row>
        <row r="79">
          <cell r="E79" t="str">
            <v>S&amp;P Value</v>
          </cell>
          <cell r="F79" t="str">
            <v>US;SPX</v>
          </cell>
          <cell r="G79">
            <v>1514.09</v>
          </cell>
          <cell r="H79" t="e">
            <v>#REF!</v>
          </cell>
          <cell r="I79" t="e">
            <v>#REF!</v>
          </cell>
          <cell r="J79" t="e">
            <v>#REF!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S79" t="e">
            <v>#REF!</v>
          </cell>
        </row>
        <row r="80">
          <cell r="E80" t="str">
            <v>S&amp;P 500 Futures</v>
          </cell>
          <cell r="F80" t="str">
            <v>SPZ9</v>
          </cell>
          <cell r="G80">
            <v>0</v>
          </cell>
          <cell r="H80">
            <v>4467.57</v>
          </cell>
          <cell r="I80">
            <v>4467.57</v>
          </cell>
          <cell r="J80">
            <v>4467.57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S80" t="e">
            <v>#REF!</v>
          </cell>
        </row>
        <row r="81">
          <cell r="E81" t="str">
            <v>S&amp;P 500 Futures Puts</v>
          </cell>
          <cell r="F81" t="str">
            <v>US;SZP OO</v>
          </cell>
          <cell r="G81">
            <v>11.5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11.5</v>
          </cell>
          <cell r="N81">
            <v>0</v>
          </cell>
          <cell r="O81" t="str">
            <v>US;SZP OO</v>
          </cell>
          <cell r="S81">
            <v>-1</v>
          </cell>
        </row>
        <row r="82">
          <cell r="E82" t="str">
            <v>S&amp;P 500 Futures Puts</v>
          </cell>
          <cell r="F82" t="str">
            <v>US;SZP RJ</v>
          </cell>
          <cell r="G82">
            <v>0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>
            <v>0</v>
          </cell>
          <cell r="N82">
            <v>0</v>
          </cell>
          <cell r="O82" t="str">
            <v>US;SZP RJ</v>
          </cell>
          <cell r="S82" t="e">
            <v>#REF!</v>
          </cell>
        </row>
        <row r="83">
          <cell r="E83" t="str">
            <v>S&amp;P 500 Futures Puts</v>
          </cell>
          <cell r="F83" t="str">
            <v>US;SZP RT</v>
          </cell>
          <cell r="G83">
            <v>0</v>
          </cell>
          <cell r="H83" t="e">
            <v>#REF!</v>
          </cell>
          <cell r="I83" t="e">
            <v>#REF!</v>
          </cell>
          <cell r="J83" t="e">
            <v>#REF!</v>
          </cell>
          <cell r="K83">
            <v>0</v>
          </cell>
          <cell r="L83">
            <v>0</v>
          </cell>
          <cell r="M83">
            <v>109.63</v>
          </cell>
          <cell r="N83">
            <v>73.14</v>
          </cell>
          <cell r="O83" t="str">
            <v>US;SZP RT</v>
          </cell>
          <cell r="S83" t="e">
            <v>#REF!</v>
          </cell>
        </row>
        <row r="84">
          <cell r="E84" t="str">
            <v>S&amp;P 500 Futures Puts</v>
          </cell>
          <cell r="F84" t="str">
            <v>US;SZP RE</v>
          </cell>
          <cell r="G84">
            <v>0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0</v>
          </cell>
          <cell r="N84">
            <v>0</v>
          </cell>
          <cell r="O84" t="str">
            <v>US;SZP RE</v>
          </cell>
          <cell r="S84" t="e">
            <v>#REF!</v>
          </cell>
        </row>
        <row r="85">
          <cell r="E85" t="str">
            <v>S&amp;P 500 Futures Puts</v>
          </cell>
          <cell r="F85" t="str">
            <v>SZPPUT</v>
          </cell>
          <cell r="G85">
            <v>10685.12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10685.12</v>
          </cell>
          <cell r="N85">
            <v>0</v>
          </cell>
          <cell r="S85" t="e">
            <v>#DIV/0!</v>
          </cell>
        </row>
        <row r="86">
          <cell r="E86" t="str">
            <v>Russell 2000 Index</v>
          </cell>
          <cell r="F86" t="str">
            <v>RLZ9</v>
          </cell>
          <cell r="G86">
            <v>0</v>
          </cell>
          <cell r="H86" t="e">
            <v>#REF!</v>
          </cell>
          <cell r="I86" t="e">
            <v>#REF!</v>
          </cell>
          <cell r="J86" t="e">
            <v>#REF!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>
            <v>0</v>
          </cell>
        </row>
        <row r="87">
          <cell r="E87" t="str">
            <v>S&amp;P Toronto Exchange</v>
          </cell>
          <cell r="F87" t="str">
            <v>CA;TSP</v>
          </cell>
          <cell r="G87">
            <v>689.1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689.1</v>
          </cell>
          <cell r="N87">
            <v>0</v>
          </cell>
          <cell r="S87" t="e">
            <v>#REF!</v>
          </cell>
        </row>
        <row r="88">
          <cell r="E88" t="str">
            <v>Paper Index</v>
          </cell>
          <cell r="F88" t="str">
            <v>Paper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>
            <v>0</v>
          </cell>
        </row>
        <row r="89">
          <cell r="E89" t="str">
            <v>E&amp;P Index</v>
          </cell>
          <cell r="F89" t="str">
            <v>Energy</v>
          </cell>
          <cell r="G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S89">
            <v>0</v>
          </cell>
        </row>
        <row r="90">
          <cell r="E90" t="str">
            <v>C-LEX Index</v>
          </cell>
          <cell r="F90" t="str">
            <v>Telecom</v>
          </cell>
          <cell r="G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S90">
            <v>0</v>
          </cell>
        </row>
        <row r="91">
          <cell r="E91" t="str">
            <v>Qualitech Index</v>
          </cell>
          <cell r="F91" t="str">
            <v>Steel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Heartland Index</v>
          </cell>
          <cell r="F92" t="str">
            <v>Steel</v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Oilfield Services</v>
          </cell>
          <cell r="F93" t="str">
            <v>Oil Services</v>
          </cell>
          <cell r="G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Heavy Construction</v>
          </cell>
          <cell r="F94" t="str">
            <v>Heavy Construction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Cyclical Index</v>
          </cell>
          <cell r="F95" t="str">
            <v>Cyclical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Utility Services Index</v>
          </cell>
          <cell r="F96" t="str">
            <v>Utility Services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Service Consolidators Index</v>
          </cell>
          <cell r="F97" t="str">
            <v>Service Consolidators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OSX Index</v>
          </cell>
          <cell r="F98" t="str">
            <v>US;OSX</v>
          </cell>
          <cell r="G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137.19</v>
          </cell>
          <cell r="N98">
            <v>73.14</v>
          </cell>
          <cell r="S98" t="e">
            <v>#REF!</v>
          </cell>
        </row>
        <row r="99">
          <cell r="E99" t="str">
            <v>Toronto Oil &amp; Gas Index</v>
          </cell>
          <cell r="F99" t="str">
            <v>CA;OGX</v>
          </cell>
          <cell r="G99">
            <v>0</v>
          </cell>
          <cell r="H99">
            <v>4467.57</v>
          </cell>
          <cell r="I99">
            <v>0</v>
          </cell>
          <cell r="J99">
            <v>0</v>
          </cell>
          <cell r="K99">
            <v>4467.57</v>
          </cell>
          <cell r="L99">
            <v>4467.57</v>
          </cell>
          <cell r="M99">
            <v>7478.31</v>
          </cell>
          <cell r="N99">
            <v>0</v>
          </cell>
          <cell r="S99">
            <v>0</v>
          </cell>
        </row>
        <row r="100">
          <cell r="E100" t="str">
            <v>Dow Jones</v>
          </cell>
          <cell r="F100" t="str">
            <v>US&amp;DJI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11252.84</v>
          </cell>
          <cell r="N100">
            <v>0</v>
          </cell>
        </row>
        <row r="101">
          <cell r="E101" t="str">
            <v>Nasdaq</v>
          </cell>
          <cell r="F101" t="str">
            <v>COMP</v>
          </cell>
          <cell r="G101">
            <v>-13821713.895527484</v>
          </cell>
          <cell r="H101" t="e">
            <v>#REF!</v>
          </cell>
          <cell r="I101">
            <v>63252.791208129376</v>
          </cell>
          <cell r="J101">
            <v>-947242.43937755516</v>
          </cell>
          <cell r="K101" t="e">
            <v>#REF!</v>
          </cell>
          <cell r="L101" t="e">
            <v>#REF!</v>
          </cell>
          <cell r="M101">
            <v>4070.59</v>
          </cell>
          <cell r="N101">
            <v>0</v>
          </cell>
        </row>
        <row r="102">
          <cell r="E102" t="str">
            <v>Oils Index</v>
          </cell>
          <cell r="F102" t="str">
            <v>US;XOI</v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527.11</v>
          </cell>
          <cell r="N102">
            <v>0</v>
          </cell>
        </row>
        <row r="103">
          <cell r="E103" t="str">
            <v>Natural Gas Index</v>
          </cell>
          <cell r="F103" t="str">
            <v>US;XNG</v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220.5</v>
          </cell>
          <cell r="N103">
            <v>0</v>
          </cell>
        </row>
        <row r="104">
          <cell r="E104" t="str">
            <v>Utility Index</v>
          </cell>
          <cell r="F104" t="str">
            <v>US;UTY</v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328.47</v>
          </cell>
          <cell r="N104">
            <v>0</v>
          </cell>
        </row>
        <row r="105">
          <cell r="E105" t="str">
            <v>Service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Utility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Oil Services Basket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Qualitech Basket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ENP Domestic Basket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Energy Basket</v>
          </cell>
          <cell r="G110">
            <v>0</v>
          </cell>
          <cell r="I110">
            <v>0</v>
          </cell>
          <cell r="J110">
            <v>0</v>
          </cell>
        </row>
        <row r="111">
          <cell r="E111" t="str">
            <v>Russell Index Futures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S&amp;P 500 Options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S&amp;P 500 Options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S&amp;P 500 Options</v>
          </cell>
          <cell r="G114">
            <v>0</v>
          </cell>
          <cell r="I114">
            <v>0</v>
          </cell>
          <cell r="J114">
            <v>0</v>
          </cell>
        </row>
        <row r="115">
          <cell r="E115" t="str">
            <v>S&amp;P 500 Futures Puts</v>
          </cell>
          <cell r="G115">
            <v>0</v>
          </cell>
          <cell r="I115">
            <v>0</v>
          </cell>
          <cell r="J115">
            <v>0</v>
          </cell>
        </row>
        <row r="116">
          <cell r="E116" t="str">
            <v>S&amp;P Toronto Exchange</v>
          </cell>
          <cell r="G116">
            <v>0</v>
          </cell>
          <cell r="I116">
            <v>-4508.791845113039</v>
          </cell>
          <cell r="J116">
            <v>-1518556.2242310965</v>
          </cell>
        </row>
        <row r="117">
          <cell r="E117" t="str">
            <v>Telecom Basket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Construction Basket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Cyclical Basket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Service Basket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Utility Basket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Oil Services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Qualitech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ENP Domestic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Energy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E&amp;P Basket II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E&amp;P Basket III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CANADIAN BASKET **</v>
          </cell>
          <cell r="G128">
            <v>0</v>
          </cell>
          <cell r="I128">
            <v>7089.4819378815591</v>
          </cell>
          <cell r="J128">
            <v>973205.67271686997</v>
          </cell>
        </row>
        <row r="129">
          <cell r="E129" t="str">
            <v>Palladin Basket *</v>
          </cell>
          <cell r="G129">
            <v>0</v>
          </cell>
          <cell r="I129">
            <v>0</v>
          </cell>
          <cell r="J129">
            <v>781371</v>
          </cell>
        </row>
        <row r="130">
          <cell r="E130" t="str">
            <v>SHORT OSX CALLS ***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LONG OSX PUTS ***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TSE Oil &amp; Gas Service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Paper Basket **</v>
          </cell>
          <cell r="G133">
            <v>-2575674.1167745413</v>
          </cell>
          <cell r="I133">
            <v>62070.438220927957</v>
          </cell>
          <cell r="J133">
            <v>-290653.13766454719</v>
          </cell>
        </row>
        <row r="134">
          <cell r="E134" t="str">
            <v>Canadian II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CGAS NG Hedge</v>
          </cell>
          <cell r="G135">
            <v>-1018957</v>
          </cell>
          <cell r="I135">
            <v>-385</v>
          </cell>
          <cell r="J135">
            <v>-12168</v>
          </cell>
        </row>
        <row r="136">
          <cell r="E136" t="str">
            <v>Mariner NG Hedge</v>
          </cell>
          <cell r="G136">
            <v>-12262194</v>
          </cell>
          <cell r="I136">
            <v>8183</v>
          </cell>
          <cell r="J136">
            <v>-84893</v>
          </cell>
        </row>
        <row r="137">
          <cell r="E137" t="str">
            <v>Cline Coal Hedge</v>
          </cell>
          <cell r="G137">
            <v>148189</v>
          </cell>
          <cell r="I137">
            <v>-28</v>
          </cell>
          <cell r="J137">
            <v>689786</v>
          </cell>
        </row>
        <row r="138">
          <cell r="E138" t="str">
            <v>Blk Mtn Coal Hedge</v>
          </cell>
          <cell r="G138">
            <v>-85061</v>
          </cell>
          <cell r="I138">
            <v>-26</v>
          </cell>
          <cell r="J138">
            <v>-169119</v>
          </cell>
        </row>
        <row r="139">
          <cell r="E139" t="str">
            <v>Jupiter Coal</v>
          </cell>
          <cell r="G139">
            <v>-506042</v>
          </cell>
          <cell r="I139">
            <v>477</v>
          </cell>
          <cell r="J139">
            <v>-115939</v>
          </cell>
        </row>
        <row r="140">
          <cell r="E140" t="str">
            <v>Cypress Exploration</v>
          </cell>
          <cell r="G140">
            <v>-643996</v>
          </cell>
          <cell r="I140">
            <v>-18234</v>
          </cell>
          <cell r="J140">
            <v>-65579</v>
          </cell>
        </row>
        <row r="141">
          <cell r="E141" t="str">
            <v>Treasury Swaps A</v>
          </cell>
          <cell r="G141">
            <v>283647.9299999997</v>
          </cell>
          <cell r="I141">
            <v>91609.13000000082</v>
          </cell>
          <cell r="J141">
            <v>338809.24999999971</v>
          </cell>
        </row>
        <row r="142">
          <cell r="E142" t="str">
            <v>EEX Int Rate Swap (T Swap C)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Mariner (Pluto) T Swap</v>
          </cell>
          <cell r="G143">
            <v>0</v>
          </cell>
          <cell r="I143">
            <v>0</v>
          </cell>
          <cell r="J143">
            <v>0</v>
          </cell>
        </row>
        <row r="144">
          <cell r="E144" t="str">
            <v>Heartland Basket</v>
          </cell>
          <cell r="G144">
            <v>0</v>
          </cell>
          <cell r="I144">
            <v>0</v>
          </cell>
          <cell r="J144">
            <v>0</v>
          </cell>
        </row>
        <row r="145">
          <cell r="E145" t="str">
            <v>O&amp;G Options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O&amp;G Options</v>
          </cell>
          <cell r="G146">
            <v>0</v>
          </cell>
          <cell r="I146">
            <v>0</v>
          </cell>
          <cell r="J146">
            <v>0</v>
          </cell>
        </row>
        <row r="148">
          <cell r="G148">
            <v>-16660087.186774541</v>
          </cell>
          <cell r="I148">
            <v>146247.2583136973</v>
          </cell>
          <cell r="J148">
            <v>526264.5608212261</v>
          </cell>
        </row>
      </sheetData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XXXXXXXX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6">
        <row r="471">
          <cell r="A471" t="str">
            <v>Summary:</v>
          </cell>
        </row>
        <row r="574">
          <cell r="A574" t="str">
            <v>Summary:</v>
          </cell>
        </row>
      </sheetData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Aug-28-2000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2523763617.2924619</v>
          </cell>
          <cell r="AD22">
            <v>2514274447.530385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1248791167.2553346</v>
          </cell>
          <cell r="L49">
            <v>1248791167.2553346</v>
          </cell>
          <cell r="V49">
            <v>2539590692.7043757</v>
          </cell>
          <cell r="X49">
            <v>258206561.6327993</v>
          </cell>
          <cell r="Y49">
            <v>-2575674.1167745413</v>
          </cell>
          <cell r="Z49">
            <v>255630887.51602474</v>
          </cell>
          <cell r="AA49">
            <v>102839419.03839684</v>
          </cell>
          <cell r="AB49">
            <v>0</v>
          </cell>
          <cell r="AC49">
            <v>102839419.03839684</v>
          </cell>
          <cell r="AD49">
            <v>2530101522.9422989</v>
          </cell>
          <cell r="AE49">
            <v>9299248.6362969037</v>
          </cell>
          <cell r="AF49">
            <v>146247.2583136973</v>
          </cell>
          <cell r="AG49">
            <v>6627.171854950001</v>
          </cell>
          <cell r="AH49">
            <v>9610580.7093558963</v>
          </cell>
          <cell r="AI49">
            <v>136558409.21617642</v>
          </cell>
          <cell r="AJ49">
            <v>-255106.01917877397</v>
          </cell>
          <cell r="AK49">
            <v>-59502452.016475186</v>
          </cell>
          <cell r="AL49">
            <v>76800851.180522427</v>
          </cell>
          <cell r="AM49">
            <v>15972064.661257815</v>
          </cell>
          <cell r="AN49">
            <v>2388076058.3667879</v>
          </cell>
          <cell r="AO49">
            <v>0</v>
          </cell>
          <cell r="AP49">
            <v>2570631.5578495623</v>
          </cell>
          <cell r="AQ49">
            <v>2288948277.1009488</v>
          </cell>
          <cell r="AU49">
            <v>111931914.75322296</v>
          </cell>
          <cell r="AV49">
            <v>-1413752.8575248281</v>
          </cell>
          <cell r="AW49">
            <v>-65597379.92391175</v>
          </cell>
          <cell r="AX49">
            <v>44920781.971786328</v>
          </cell>
          <cell r="AY49">
            <v>235884431.01677284</v>
          </cell>
          <cell r="AZ49">
            <v>-16793355.807224929</v>
          </cell>
          <cell r="BA49">
            <v>-55944459.861146413</v>
          </cell>
          <cell r="BB49">
            <v>163146615.3484017</v>
          </cell>
          <cell r="BC49">
            <v>892.87986537641314</v>
          </cell>
          <cell r="BD49">
            <v>889.59083995008484</v>
          </cell>
          <cell r="BE49">
            <v>102305025.11769268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6/30/00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36766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2.125</v>
          </cell>
          <cell r="Q54">
            <v>2.0625</v>
          </cell>
          <cell r="R54">
            <v>6.25E-2</v>
          </cell>
          <cell r="S54" t="str">
            <v>1527-1800</v>
          </cell>
          <cell r="V54">
            <v>1398026.3171875002</v>
          </cell>
          <cell r="W54" t="str">
            <v>015:Enron Raptor I</v>
          </cell>
          <cell r="X54">
            <v>1398026.3171875002</v>
          </cell>
          <cell r="Y54">
            <v>0</v>
          </cell>
          <cell r="Z54">
            <v>1398026.3171875002</v>
          </cell>
          <cell r="AA54">
            <v>699013.15859375009</v>
          </cell>
          <cell r="AB54">
            <v>0</v>
          </cell>
          <cell r="AC54">
            <v>699013.15859375009</v>
          </cell>
          <cell r="AD54">
            <v>1356907.8960937501</v>
          </cell>
          <cell r="AE54">
            <v>41118.421093750047</v>
          </cell>
          <cell r="AF54">
            <v>0</v>
          </cell>
          <cell r="AG54">
            <v>0</v>
          </cell>
          <cell r="AH54">
            <v>41118.421093750047</v>
          </cell>
          <cell r="AI54">
            <v>-41118.421093749814</v>
          </cell>
          <cell r="AJ54">
            <v>0</v>
          </cell>
          <cell r="AK54">
            <v>0</v>
          </cell>
          <cell r="AL54">
            <v>-41118.421093749814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1398026.3171875002</v>
          </cell>
          <cell r="AT54">
            <v>2.125</v>
          </cell>
          <cell r="AU54">
            <v>-41118.421093749814</v>
          </cell>
          <cell r="AV54">
            <v>0</v>
          </cell>
          <cell r="AW54">
            <v>0</v>
          </cell>
          <cell r="AX54">
            <v>-41118.421093749814</v>
          </cell>
          <cell r="AY54">
            <v>-41118.421093749814</v>
          </cell>
          <cell r="AZ54">
            <v>0</v>
          </cell>
          <cell r="BA54">
            <v>0</v>
          </cell>
          <cell r="BB54">
            <v>-41118.421093749814</v>
          </cell>
          <cell r="BC54">
            <v>2.125</v>
          </cell>
          <cell r="BD54">
            <v>2.0625</v>
          </cell>
          <cell r="BE54">
            <v>-82236.84218749986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US;BEXP-RAPT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2.1875</v>
          </cell>
          <cell r="Q55">
            <v>2.1875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-205592.10546875</v>
          </cell>
          <cell r="AJ55">
            <v>0</v>
          </cell>
          <cell r="AK55">
            <v>0</v>
          </cell>
          <cell r="AL55">
            <v>-205592.10546875</v>
          </cell>
          <cell r="AM55">
            <v>246710.52656250005</v>
          </cell>
          <cell r="AN55">
            <v>1644736.84375</v>
          </cell>
          <cell r="AP55">
            <v>0</v>
          </cell>
          <cell r="AQ55">
            <v>1480263.159375</v>
          </cell>
          <cell r="AR55">
            <v>1</v>
          </cell>
          <cell r="AS55">
            <v>0</v>
          </cell>
          <cell r="AT55">
            <v>2.1875</v>
          </cell>
          <cell r="AU55">
            <v>-20559.21054687514</v>
          </cell>
          <cell r="AV55">
            <v>0</v>
          </cell>
          <cell r="AW55">
            <v>0</v>
          </cell>
          <cell r="AX55">
            <v>-20559.21054687514</v>
          </cell>
          <cell r="AY55">
            <v>431743.42148437491</v>
          </cell>
          <cell r="AZ55">
            <v>0</v>
          </cell>
          <cell r="BA55">
            <v>0</v>
          </cell>
          <cell r="BB55">
            <v>431743.42148437491</v>
          </cell>
          <cell r="BC55">
            <v>2.1875</v>
          </cell>
          <cell r="BD55">
            <v>2.1875</v>
          </cell>
          <cell r="BE55">
            <v>-20559.21054687514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CA;BOU-RAPT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2.0840336134453783</v>
          </cell>
          <cell r="Q56">
            <v>2.0840336134453783</v>
          </cell>
          <cell r="R56">
            <v>0</v>
          </cell>
          <cell r="S56" t="str">
            <v>1348-6217</v>
          </cell>
          <cell r="V56">
            <v>0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-124600.86733859696</v>
          </cell>
          <cell r="AJ56">
            <v>0</v>
          </cell>
          <cell r="AK56">
            <v>0</v>
          </cell>
          <cell r="AL56">
            <v>-124600.86733859696</v>
          </cell>
          <cell r="AM56">
            <v>-103464.29360395897</v>
          </cell>
          <cell r="AN56">
            <v>803234.79170834494</v>
          </cell>
          <cell r="AP56">
            <v>0</v>
          </cell>
          <cell r="AQ56">
            <v>578536.26009870996</v>
          </cell>
          <cell r="AR56">
            <v>1</v>
          </cell>
          <cell r="AS56">
            <v>0</v>
          </cell>
          <cell r="AT56">
            <v>2.0840336134453783</v>
          </cell>
          <cell r="AU56">
            <v>7898.2973968718434</v>
          </cell>
          <cell r="AV56">
            <v>0</v>
          </cell>
          <cell r="AW56">
            <v>0</v>
          </cell>
          <cell r="AX56">
            <v>7898.2973968718434</v>
          </cell>
          <cell r="AY56">
            <v>160223.08731664566</v>
          </cell>
          <cell r="AZ56">
            <v>0</v>
          </cell>
          <cell r="BA56">
            <v>0</v>
          </cell>
          <cell r="BB56">
            <v>160223.08731664566</v>
          </cell>
          <cell r="BC56">
            <v>2.0840336134453783</v>
          </cell>
          <cell r="BD56">
            <v>2.0840336134453783</v>
          </cell>
          <cell r="BE56">
            <v>7898.2973968718434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325000</v>
          </cell>
          <cell r="L57">
            <v>325000</v>
          </cell>
          <cell r="M57">
            <v>0</v>
          </cell>
          <cell r="N57">
            <v>0</v>
          </cell>
          <cell r="O57">
            <v>1</v>
          </cell>
          <cell r="P57">
            <v>2.0242914979757085</v>
          </cell>
          <cell r="Q57">
            <v>2.1414141414141414</v>
          </cell>
          <cell r="R57">
            <v>-0.11712264343843293</v>
          </cell>
          <cell r="S57" t="str">
            <v>1348-6217</v>
          </cell>
          <cell r="V57">
            <v>657894.73684210528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695959.59595959599</v>
          </cell>
          <cell r="AE57">
            <v>-38064.859117490705</v>
          </cell>
          <cell r="AF57">
            <v>0</v>
          </cell>
          <cell r="AG57">
            <v>0</v>
          </cell>
          <cell r="AH57">
            <v>-38064.859117490705</v>
          </cell>
          <cell r="AI57">
            <v>-20739.187527642702</v>
          </cell>
          <cell r="AJ57">
            <v>0</v>
          </cell>
          <cell r="AK57">
            <v>0</v>
          </cell>
          <cell r="AL57">
            <v>-20739.187527642702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657894.73684210528</v>
          </cell>
          <cell r="AT57">
            <v>2.0242914979757085</v>
          </cell>
          <cell r="AU57">
            <v>-20739.187527642702</v>
          </cell>
          <cell r="AV57">
            <v>0</v>
          </cell>
          <cell r="AW57">
            <v>0</v>
          </cell>
          <cell r="AX57">
            <v>-20739.187527642702</v>
          </cell>
          <cell r="AY57">
            <v>-20739.187527642702</v>
          </cell>
          <cell r="AZ57">
            <v>0</v>
          </cell>
          <cell r="BA57">
            <v>0</v>
          </cell>
          <cell r="BB57">
            <v>-20739.187527642702</v>
          </cell>
          <cell r="BC57">
            <v>2.0242914979757085</v>
          </cell>
          <cell r="BD57">
            <v>2.1414141414141414</v>
          </cell>
          <cell r="BE57">
            <v>17325.671589848003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2.8125</v>
          </cell>
          <cell r="Q59">
            <v>2.6875</v>
          </cell>
          <cell r="R59">
            <v>0.125</v>
          </cell>
          <cell r="S59" t="str">
            <v>4941-7324</v>
          </cell>
          <cell r="V59">
            <v>0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86300</v>
          </cell>
          <cell r="AR59">
            <v>1</v>
          </cell>
          <cell r="AS59">
            <v>0</v>
          </cell>
          <cell r="AT59">
            <v>2.8125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2.8125</v>
          </cell>
          <cell r="BD59">
            <v>2.6875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Kuykendall</v>
          </cell>
          <cell r="E60" t="str">
            <v>713-853-3995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1.3296547435654633</v>
          </cell>
          <cell r="Q60">
            <v>1.3781461873859495</v>
          </cell>
          <cell r="R60">
            <v>-4.8491443820486202E-2</v>
          </cell>
          <cell r="S60" t="str">
            <v>889-1038</v>
          </cell>
          <cell r="V60">
            <v>3988964.2306963899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4134438.5621578484</v>
          </cell>
          <cell r="AE60">
            <v>-145474.33146145847</v>
          </cell>
          <cell r="AF60">
            <v>0</v>
          </cell>
          <cell r="AG60">
            <v>0</v>
          </cell>
          <cell r="AH60">
            <v>-145474.33146145847</v>
          </cell>
          <cell r="AI60">
            <v>-18511035.769303616</v>
          </cell>
          <cell r="AJ60">
            <v>0</v>
          </cell>
          <cell r="AK60">
            <v>100274.73</v>
          </cell>
          <cell r="AL60">
            <v>-18410761.039303612</v>
          </cell>
          <cell r="AM60">
            <v>0</v>
          </cell>
          <cell r="AN60">
            <v>31500000</v>
          </cell>
          <cell r="AP60">
            <v>941852.11557199643</v>
          </cell>
          <cell r="AQ60">
            <v>61125000</v>
          </cell>
          <cell r="AR60">
            <v>1</v>
          </cell>
          <cell r="AS60">
            <v>7481752.5663143694</v>
          </cell>
          <cell r="AT60">
            <v>3.09375</v>
          </cell>
          <cell r="AU60">
            <v>1085515.9122319086</v>
          </cell>
          <cell r="AV60">
            <v>0</v>
          </cell>
          <cell r="AW60">
            <v>0</v>
          </cell>
          <cell r="AX60">
            <v>1085515.9122319086</v>
          </cell>
          <cell r="AY60">
            <v>-19316205.769303616</v>
          </cell>
          <cell r="AZ60">
            <v>0</v>
          </cell>
          <cell r="BA60">
            <v>-132574.26999999999</v>
          </cell>
          <cell r="BB60">
            <v>-19448780.039303612</v>
          </cell>
          <cell r="BC60">
            <v>3.09375</v>
          </cell>
          <cell r="BD60">
            <v>3.15625</v>
          </cell>
          <cell r="BE60">
            <v>1230990.2436933671</v>
          </cell>
        </row>
        <row r="61">
          <cell r="A61" t="str">
            <v>Show</v>
          </cell>
          <cell r="B61" t="str">
            <v>US Public</v>
          </cell>
          <cell r="C61" t="str">
            <v>Special Assets - Non-Performing</v>
          </cell>
          <cell r="D61" t="str">
            <v>Lydecker</v>
          </cell>
          <cell r="E61" t="str">
            <v>713-853-3504</v>
          </cell>
          <cell r="F61" t="str">
            <v>Inland Common</v>
          </cell>
          <cell r="G61" t="str">
            <v>US;INLN-RAPT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4.75</v>
          </cell>
          <cell r="Q61">
            <v>4.75</v>
          </cell>
          <cell r="R61">
            <v>0</v>
          </cell>
          <cell r="S61" t="str">
            <v>58-7704</v>
          </cell>
          <cell r="V61">
            <v>0</v>
          </cell>
          <cell r="W61" t="str">
            <v>001:Enron-NA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-273841.40625</v>
          </cell>
          <cell r="AJ61">
            <v>0</v>
          </cell>
          <cell r="AK61">
            <v>0</v>
          </cell>
          <cell r="AL61">
            <v>-273841.40625</v>
          </cell>
          <cell r="AM61">
            <v>-803268.125</v>
          </cell>
          <cell r="AN61">
            <v>967572.96875</v>
          </cell>
          <cell r="AP61">
            <v>0</v>
          </cell>
          <cell r="AQ61">
            <v>310353.59375</v>
          </cell>
          <cell r="AR61">
            <v>1</v>
          </cell>
          <cell r="AS61">
            <v>0</v>
          </cell>
          <cell r="AT61">
            <v>4.75</v>
          </cell>
          <cell r="AU61">
            <v>-146048.75</v>
          </cell>
          <cell r="AV61">
            <v>0</v>
          </cell>
          <cell r="AW61">
            <v>0</v>
          </cell>
          <cell r="AX61">
            <v>-146048.75</v>
          </cell>
          <cell r="AY61">
            <v>219073.125</v>
          </cell>
          <cell r="AZ61">
            <v>0</v>
          </cell>
          <cell r="BA61">
            <v>0</v>
          </cell>
          <cell r="BB61">
            <v>219073.125</v>
          </cell>
          <cell r="BC61">
            <v>4.75</v>
          </cell>
          <cell r="BD61">
            <v>4.75</v>
          </cell>
          <cell r="BE61">
            <v>-146048.75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Non-Performing Raptor</v>
          </cell>
          <cell r="D62" t="str">
            <v>Lydecker</v>
          </cell>
          <cell r="E62" t="str">
            <v>713-853-3504</v>
          </cell>
          <cell r="F62" t="str">
            <v>Inland Common Raptor I</v>
          </cell>
          <cell r="G62" t="str">
            <v>US;INLN</v>
          </cell>
          <cell r="H62" t="str">
            <v>Special Assets - Non-Performing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4.25</v>
          </cell>
          <cell r="Q62">
            <v>4.25</v>
          </cell>
          <cell r="R62">
            <v>0</v>
          </cell>
          <cell r="S62" t="str">
            <v>58-7704</v>
          </cell>
          <cell r="V62">
            <v>620707.1875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620707.1875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-73024.375</v>
          </cell>
          <cell r="AJ62">
            <v>0</v>
          </cell>
          <cell r="AK62">
            <v>0</v>
          </cell>
          <cell r="AL62">
            <v>-73024.375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620707.1875</v>
          </cell>
          <cell r="AT62">
            <v>4.25</v>
          </cell>
          <cell r="AU62">
            <v>-73024.375</v>
          </cell>
          <cell r="AV62">
            <v>0</v>
          </cell>
          <cell r="AW62">
            <v>0</v>
          </cell>
          <cell r="AX62">
            <v>-73024.375</v>
          </cell>
          <cell r="AY62">
            <v>-73024.375</v>
          </cell>
          <cell r="AZ62">
            <v>0</v>
          </cell>
          <cell r="BA62">
            <v>0</v>
          </cell>
          <cell r="BB62">
            <v>-73024.375</v>
          </cell>
          <cell r="BC62">
            <v>4.25</v>
          </cell>
          <cell r="BD62">
            <v>4.25</v>
          </cell>
          <cell r="BE62">
            <v>-73024.375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Paradigm Common</v>
          </cell>
          <cell r="G63" t="str">
            <v>US;PGEO-RAPT</v>
          </cell>
          <cell r="H63" t="str">
            <v>OSX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5.75</v>
          </cell>
          <cell r="Q63">
            <v>5.75</v>
          </cell>
          <cell r="R63">
            <v>0</v>
          </cell>
          <cell r="S63" t="str">
            <v>75-10364</v>
          </cell>
          <cell r="V63">
            <v>0</v>
          </cell>
          <cell r="W63" t="str">
            <v>001:Enron-NA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-5614.15625</v>
          </cell>
          <cell r="AJ63">
            <v>0</v>
          </cell>
          <cell r="AK63">
            <v>0</v>
          </cell>
          <cell r="AL63">
            <v>-5614.15625</v>
          </cell>
          <cell r="AM63">
            <v>0</v>
          </cell>
          <cell r="AN63">
            <v>357474.40625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5.75</v>
          </cell>
          <cell r="AU63">
            <v>-22458.5</v>
          </cell>
          <cell r="AV63">
            <v>0</v>
          </cell>
          <cell r="AW63">
            <v>0</v>
          </cell>
          <cell r="AX63">
            <v>-22458.5</v>
          </cell>
          <cell r="AY63">
            <v>351860.25</v>
          </cell>
          <cell r="AZ63">
            <v>0</v>
          </cell>
          <cell r="BA63">
            <v>0</v>
          </cell>
          <cell r="BB63">
            <v>351860.25</v>
          </cell>
          <cell r="BC63">
            <v>5.75</v>
          </cell>
          <cell r="BD63">
            <v>5.75</v>
          </cell>
          <cell r="BE63">
            <v>-22458.5</v>
          </cell>
        </row>
        <row r="64">
          <cell r="A64" t="str">
            <v>Hide</v>
          </cell>
          <cell r="B64" t="str">
            <v>Enron Raptor I - US Public</v>
          </cell>
          <cell r="C64" t="str">
            <v>Special Assets - Performing Raptor</v>
          </cell>
          <cell r="D64" t="str">
            <v>Lydecker</v>
          </cell>
          <cell r="E64" t="str">
            <v>713-853-3504</v>
          </cell>
          <cell r="F64" t="str">
            <v>Paradigm Common Raptor I</v>
          </cell>
          <cell r="G64" t="str">
            <v>US;PGEO</v>
          </cell>
          <cell r="H64" t="str">
            <v>Special Assets - Performing</v>
          </cell>
          <cell r="I64" t="str">
            <v>Public</v>
          </cell>
          <cell r="J64" t="str">
            <v>Common Equity</v>
          </cell>
          <cell r="K64">
            <v>59891</v>
          </cell>
          <cell r="L64">
            <v>59891</v>
          </cell>
          <cell r="M64">
            <v>0</v>
          </cell>
          <cell r="N64">
            <v>0</v>
          </cell>
          <cell r="O64">
            <v>1</v>
          </cell>
          <cell r="P64">
            <v>6.25</v>
          </cell>
          <cell r="Q64">
            <v>5.875</v>
          </cell>
          <cell r="R64">
            <v>0.375</v>
          </cell>
          <cell r="S64" t="str">
            <v>75-10364</v>
          </cell>
          <cell r="V64">
            <v>374318.75</v>
          </cell>
          <cell r="W64" t="str">
            <v>015:Enron Raptor I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351859.625</v>
          </cell>
          <cell r="AE64">
            <v>22459.125</v>
          </cell>
          <cell r="AF64">
            <v>0</v>
          </cell>
          <cell r="AG64">
            <v>0</v>
          </cell>
          <cell r="AH64">
            <v>22459.125</v>
          </cell>
          <cell r="AI64">
            <v>22458.5</v>
          </cell>
          <cell r="AJ64">
            <v>0</v>
          </cell>
          <cell r="AK64">
            <v>0</v>
          </cell>
          <cell r="AL64">
            <v>22458.5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374318.75</v>
          </cell>
          <cell r="AT64">
            <v>6.25</v>
          </cell>
          <cell r="AU64">
            <v>22458.5</v>
          </cell>
          <cell r="AV64">
            <v>0</v>
          </cell>
          <cell r="AW64">
            <v>0</v>
          </cell>
          <cell r="AX64">
            <v>22458.5</v>
          </cell>
          <cell r="AY64">
            <v>22458.5</v>
          </cell>
          <cell r="AZ64">
            <v>0</v>
          </cell>
          <cell r="BA64">
            <v>0</v>
          </cell>
          <cell r="BB64">
            <v>22458.5</v>
          </cell>
          <cell r="BC64">
            <v>6.25</v>
          </cell>
          <cell r="BD64">
            <v>5.875</v>
          </cell>
          <cell r="BE64">
            <v>-0.625</v>
          </cell>
        </row>
        <row r="65">
          <cell r="A65" t="str">
            <v>Show</v>
          </cell>
          <cell r="B65" t="str">
            <v>US Public</v>
          </cell>
          <cell r="C65" t="str">
            <v>Special Assets - Non-Performing</v>
          </cell>
          <cell r="D65" t="str">
            <v>Lydecker</v>
          </cell>
          <cell r="E65" t="str">
            <v>713-853-3504</v>
          </cell>
          <cell r="F65" t="str">
            <v>Queen Sands Common</v>
          </cell>
          <cell r="G65" t="str">
            <v>US;QSRI-RAPT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7.4999999999999997E-2</v>
          </cell>
          <cell r="Q65">
            <v>7.4999999999999997E-2</v>
          </cell>
          <cell r="R65">
            <v>0</v>
          </cell>
          <cell r="S65" t="str">
            <v>82-847</v>
          </cell>
          <cell r="V65">
            <v>0</v>
          </cell>
          <cell r="W65" t="str">
            <v>001:Enron-NA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-73409.279999999999</v>
          </cell>
          <cell r="AJ65">
            <v>0</v>
          </cell>
          <cell r="AK65">
            <v>0</v>
          </cell>
          <cell r="AL65">
            <v>-73409.279999999999</v>
          </cell>
          <cell r="AM65">
            <v>-284462.6339999999</v>
          </cell>
          <cell r="AN65">
            <v>734097.12</v>
          </cell>
          <cell r="AP65">
            <v>0</v>
          </cell>
          <cell r="AQ65">
            <v>3009798.1919999998</v>
          </cell>
          <cell r="AR65">
            <v>1</v>
          </cell>
          <cell r="AS65">
            <v>0</v>
          </cell>
          <cell r="AT65">
            <v>7.4999999999999997E-2</v>
          </cell>
          <cell r="AU65">
            <v>80751.1152</v>
          </cell>
          <cell r="AV65">
            <v>0</v>
          </cell>
          <cell r="AW65">
            <v>0</v>
          </cell>
          <cell r="AX65">
            <v>80751.1152</v>
          </cell>
          <cell r="AY65">
            <v>-2495929.7759999996</v>
          </cell>
          <cell r="AZ65">
            <v>0</v>
          </cell>
          <cell r="BA65">
            <v>50000</v>
          </cell>
          <cell r="BB65">
            <v>-2445929.7759999996</v>
          </cell>
          <cell r="BC65">
            <v>7.4999999999999997E-2</v>
          </cell>
          <cell r="BD65">
            <v>7.4999999999999997E-2</v>
          </cell>
          <cell r="BE65">
            <v>80751.1152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Non-Performing Raptor</v>
          </cell>
          <cell r="D66" t="str">
            <v>Lydecker</v>
          </cell>
          <cell r="E66" t="str">
            <v>713-853-3504</v>
          </cell>
          <cell r="F66" t="str">
            <v>Queen Sands Common Raptor I</v>
          </cell>
          <cell r="G66" t="str">
            <v>US;QSRI</v>
          </cell>
          <cell r="H66" t="str">
            <v>Special Assets - Non-Performing</v>
          </cell>
          <cell r="I66" t="str">
            <v>Public</v>
          </cell>
          <cell r="J66" t="str">
            <v>Common Equity</v>
          </cell>
          <cell r="K66">
            <v>7340971.2000000002</v>
          </cell>
          <cell r="L66">
            <v>7340971.2000000002</v>
          </cell>
          <cell r="M66">
            <v>0</v>
          </cell>
          <cell r="N66">
            <v>0</v>
          </cell>
          <cell r="O66">
            <v>1</v>
          </cell>
          <cell r="P66">
            <v>7.0000000000000007E-2</v>
          </cell>
          <cell r="Q66">
            <v>0.08</v>
          </cell>
          <cell r="R66">
            <v>-9.999999999999995E-3</v>
          </cell>
          <cell r="S66" t="str">
            <v>82-847</v>
          </cell>
          <cell r="V66">
            <v>513867.98400000005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587277.696</v>
          </cell>
          <cell r="AE66">
            <v>-73409.711999999941</v>
          </cell>
          <cell r="AF66">
            <v>0</v>
          </cell>
          <cell r="AG66">
            <v>0</v>
          </cell>
          <cell r="AH66">
            <v>-73409.711999999941</v>
          </cell>
          <cell r="AI66">
            <v>-146819.85599999991</v>
          </cell>
          <cell r="AJ66">
            <v>0</v>
          </cell>
          <cell r="AK66">
            <v>0</v>
          </cell>
          <cell r="AL66">
            <v>-146819.85599999991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513867.98400000005</v>
          </cell>
          <cell r="AT66">
            <v>7.0000000000000007E-2</v>
          </cell>
          <cell r="AU66">
            <v>-146819.85599999991</v>
          </cell>
          <cell r="AV66">
            <v>0</v>
          </cell>
          <cell r="AW66">
            <v>0</v>
          </cell>
          <cell r="AX66">
            <v>-146819.85599999991</v>
          </cell>
          <cell r="AY66">
            <v>-146819.85599999991</v>
          </cell>
          <cell r="AZ66">
            <v>0</v>
          </cell>
          <cell r="BA66">
            <v>0</v>
          </cell>
          <cell r="BB66">
            <v>-146819.85599999991</v>
          </cell>
          <cell r="BC66">
            <v>7.0000000000000007E-2</v>
          </cell>
          <cell r="BD66">
            <v>0.08</v>
          </cell>
          <cell r="BE66">
            <v>-73410.143999999971</v>
          </cell>
        </row>
        <row r="67">
          <cell r="A67" t="str">
            <v>Show</v>
          </cell>
          <cell r="B67" t="str">
            <v>US Public</v>
          </cell>
          <cell r="C67" t="str">
            <v>Energy Capital Resources</v>
          </cell>
          <cell r="D67" t="str">
            <v>Pruett/Josey</v>
          </cell>
          <cell r="E67" t="str">
            <v>713-345-7109/713-853-0321</v>
          </cell>
          <cell r="F67" t="str">
            <v>Pure Resources</v>
          </cell>
          <cell r="G67" t="str">
            <v>US;PRS</v>
          </cell>
          <cell r="H67" t="str">
            <v>Energy</v>
          </cell>
          <cell r="I67" t="str">
            <v>Public</v>
          </cell>
          <cell r="J67" t="str">
            <v>Common Equity</v>
          </cell>
          <cell r="K67">
            <v>146770.94673095993</v>
          </cell>
          <cell r="L67">
            <v>0</v>
          </cell>
          <cell r="M67">
            <v>0</v>
          </cell>
          <cell r="N67">
            <v>0.43</v>
          </cell>
          <cell r="O67">
            <v>1</v>
          </cell>
          <cell r="P67">
            <v>18.3125</v>
          </cell>
          <cell r="Q67">
            <v>16.375</v>
          </cell>
          <cell r="R67">
            <v>1.9375</v>
          </cell>
          <cell r="S67" t="str">
            <v>96-120</v>
          </cell>
          <cell r="V67">
            <v>2687742.9620107035</v>
          </cell>
          <cell r="W67" t="str">
            <v>001:Enron-NA</v>
          </cell>
          <cell r="X67">
            <v>1881420.0734074926</v>
          </cell>
          <cell r="Y67">
            <v>0</v>
          </cell>
          <cell r="Z67">
            <v>1881420.0734074926</v>
          </cell>
          <cell r="AA67">
            <v>725690.59974288999</v>
          </cell>
          <cell r="AB67">
            <v>0</v>
          </cell>
          <cell r="AC67">
            <v>725690.59974288999</v>
          </cell>
          <cell r="AD67">
            <v>0</v>
          </cell>
          <cell r="AE67">
            <v>557111.86175507354</v>
          </cell>
          <cell r="AF67">
            <v>0</v>
          </cell>
          <cell r="AG67">
            <v>0</v>
          </cell>
          <cell r="AH67">
            <v>557111.86175507354</v>
          </cell>
          <cell r="AI67">
            <v>-513564.36834136629</v>
          </cell>
          <cell r="AJ67">
            <v>0</v>
          </cell>
          <cell r="AK67">
            <v>35725.79</v>
          </cell>
          <cell r="AL67">
            <v>-477838.57834136626</v>
          </cell>
          <cell r="AM67">
            <v>1001643.7488834173</v>
          </cell>
          <cell r="AN67">
            <v>9084270.6728159096</v>
          </cell>
          <cell r="AP67">
            <v>0</v>
          </cell>
          <cell r="AQ67">
            <v>10093782</v>
          </cell>
          <cell r="AR67">
            <v>1</v>
          </cell>
          <cell r="AS67">
            <v>2687742.9620107035</v>
          </cell>
          <cell r="AT67">
            <v>18.3125</v>
          </cell>
          <cell r="AU67">
            <v>873225.60568082938</v>
          </cell>
          <cell r="AV67">
            <v>0</v>
          </cell>
          <cell r="AW67">
            <v>35725.79</v>
          </cell>
          <cell r="AX67">
            <v>908951.39568082942</v>
          </cell>
          <cell r="AY67">
            <v>3174275.5874745385</v>
          </cell>
          <cell r="AZ67">
            <v>0</v>
          </cell>
          <cell r="BA67">
            <v>35725.79</v>
          </cell>
          <cell r="BB67">
            <v>3210001.3774745385</v>
          </cell>
          <cell r="BC67">
            <v>18.3125</v>
          </cell>
          <cell r="BD67">
            <v>16.375</v>
          </cell>
          <cell r="BE67">
            <v>316113.74392575584</v>
          </cell>
        </row>
        <row r="68">
          <cell r="A68" t="str">
            <v>Hide</v>
          </cell>
          <cell r="B68" t="str">
            <v>Enron Raptor I - US Public</v>
          </cell>
          <cell r="C68" t="str">
            <v>Energy Capital Resources Raptor</v>
          </cell>
          <cell r="D68" t="str">
            <v>Pruett/Josey</v>
          </cell>
          <cell r="E68" t="str">
            <v>713-345-7109/713-853-0321</v>
          </cell>
          <cell r="F68" t="str">
            <v>Pure Resources Raptor I</v>
          </cell>
          <cell r="G68" t="str">
            <v>US;PRS</v>
          </cell>
          <cell r="H68" t="str">
            <v>Energy Capital Resources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146770.94673095993</v>
          </cell>
          <cell r="M68">
            <v>0</v>
          </cell>
          <cell r="N68">
            <v>0</v>
          </cell>
          <cell r="O68">
            <v>1</v>
          </cell>
          <cell r="P68">
            <v>18.3125</v>
          </cell>
          <cell r="Q68">
            <v>18.4375</v>
          </cell>
          <cell r="R68">
            <v>-0.125</v>
          </cell>
          <cell r="S68" t="str">
            <v>61-6597</v>
          </cell>
          <cell r="V68">
            <v>0</v>
          </cell>
          <cell r="W68" t="str">
            <v>015:Enron Raptor 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2706089.3303520735</v>
          </cell>
          <cell r="AE68">
            <v>-575458.23000000371</v>
          </cell>
          <cell r="AF68">
            <v>0</v>
          </cell>
          <cell r="AG68">
            <v>0</v>
          </cell>
          <cell r="AH68">
            <v>-575458.23000000371</v>
          </cell>
          <cell r="AI68">
            <v>-2.367398701608181E-3</v>
          </cell>
          <cell r="AJ68">
            <v>0</v>
          </cell>
          <cell r="AK68">
            <v>0</v>
          </cell>
          <cell r="AL68">
            <v>-2.367398701608181E-3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2232.2899814790117</v>
          </cell>
          <cell r="AX68">
            <v>2232.2899814790117</v>
          </cell>
          <cell r="AY68">
            <v>0</v>
          </cell>
          <cell r="AZ68">
            <v>0</v>
          </cell>
          <cell r="BA68">
            <v>7712917.1592006506</v>
          </cell>
          <cell r="BB68">
            <v>7712917.1592006506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CA;TDI-RAPT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2.4201680672268906</v>
          </cell>
          <cell r="Q69">
            <v>2.4201680672268906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-96179.892685366794</v>
          </cell>
          <cell r="AJ69">
            <v>0</v>
          </cell>
          <cell r="AK69">
            <v>0</v>
          </cell>
          <cell r="AL69">
            <v>-96179.892685366794</v>
          </cell>
          <cell r="AM69">
            <v>0</v>
          </cell>
          <cell r="AN69">
            <v>5201713.8086517565</v>
          </cell>
          <cell r="AP69">
            <v>0</v>
          </cell>
          <cell r="AQ69">
            <v>4488205.7070734147</v>
          </cell>
          <cell r="AR69">
            <v>1</v>
          </cell>
          <cell r="AS69">
            <v>0</v>
          </cell>
          <cell r="AT69">
            <v>2.4201680672268906</v>
          </cell>
          <cell r="AU69">
            <v>46006.661939438432</v>
          </cell>
          <cell r="AV69">
            <v>0</v>
          </cell>
          <cell r="AW69">
            <v>0</v>
          </cell>
          <cell r="AX69">
            <v>46006.661939438432</v>
          </cell>
          <cell r="AY69">
            <v>918980.10175572988</v>
          </cell>
          <cell r="AZ69">
            <v>0</v>
          </cell>
          <cell r="BA69">
            <v>0</v>
          </cell>
          <cell r="BB69">
            <v>918980.10175572988</v>
          </cell>
          <cell r="BC69">
            <v>2.4201680672268906</v>
          </cell>
          <cell r="BD69">
            <v>2.4201680672268906</v>
          </cell>
          <cell r="BE69">
            <v>46006.661939438432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2048561</v>
          </cell>
          <cell r="L70">
            <v>2048561</v>
          </cell>
          <cell r="M70">
            <v>0</v>
          </cell>
          <cell r="N70">
            <v>0</v>
          </cell>
          <cell r="O70">
            <v>1</v>
          </cell>
          <cell r="P70">
            <v>2.6923076923076925</v>
          </cell>
          <cell r="Q70">
            <v>2.5589225589225588</v>
          </cell>
          <cell r="R70">
            <v>0.13338513338513369</v>
          </cell>
          <cell r="S70" t="str">
            <v>582-632</v>
          </cell>
          <cell r="V70">
            <v>5515356.538461539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5242108.9562289556</v>
          </cell>
          <cell r="AE70">
            <v>273247.58223258331</v>
          </cell>
          <cell r="AF70">
            <v>0</v>
          </cell>
          <cell r="AG70">
            <v>0</v>
          </cell>
          <cell r="AH70">
            <v>273247.58223258331</v>
          </cell>
          <cell r="AI70">
            <v>409822.62249515299</v>
          </cell>
          <cell r="AJ70">
            <v>0</v>
          </cell>
          <cell r="AK70">
            <v>0</v>
          </cell>
          <cell r="AL70">
            <v>409822.62249515299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5515356.538461539</v>
          </cell>
          <cell r="AT70">
            <v>2.6923076923076925</v>
          </cell>
          <cell r="AU70">
            <v>409822.62249515299</v>
          </cell>
          <cell r="AV70">
            <v>0</v>
          </cell>
          <cell r="AW70">
            <v>0</v>
          </cell>
          <cell r="AX70">
            <v>409822.62249515299</v>
          </cell>
          <cell r="AY70">
            <v>409822.62249515299</v>
          </cell>
          <cell r="AZ70">
            <v>0</v>
          </cell>
          <cell r="BA70">
            <v>0</v>
          </cell>
          <cell r="BB70">
            <v>409822.62249515299</v>
          </cell>
          <cell r="BC70">
            <v>2.6923076923076925</v>
          </cell>
          <cell r="BD70">
            <v>2.5589225589225588</v>
          </cell>
          <cell r="BE70">
            <v>136575.04026256967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Bowen</v>
          </cell>
          <cell r="E71" t="str">
            <v>713-853-7433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31.25</v>
          </cell>
          <cell r="Q71">
            <v>30.6875</v>
          </cell>
          <cell r="R71">
            <v>0.5625</v>
          </cell>
          <cell r="S71" t="str">
            <v>53-64</v>
          </cell>
          <cell r="V71">
            <v>103573125</v>
          </cell>
          <cell r="W71" t="str">
            <v>001:Enron-NA</v>
          </cell>
          <cell r="X71">
            <v>137752256.25</v>
          </cell>
          <cell r="Y71">
            <v>0</v>
          </cell>
          <cell r="Z71">
            <v>137752256.25</v>
          </cell>
          <cell r="AA71">
            <v>73536918.75</v>
          </cell>
          <cell r="AB71">
            <v>0</v>
          </cell>
          <cell r="AC71">
            <v>73536918.75</v>
          </cell>
          <cell r="AD71">
            <v>101708808.75</v>
          </cell>
          <cell r="AE71">
            <v>1864316.25</v>
          </cell>
          <cell r="AF71">
            <v>0</v>
          </cell>
          <cell r="AG71">
            <v>0</v>
          </cell>
          <cell r="AH71">
            <v>1864316.25</v>
          </cell>
          <cell r="AI71">
            <v>-22371795</v>
          </cell>
          <cell r="AJ71">
            <v>0</v>
          </cell>
          <cell r="AK71">
            <v>0</v>
          </cell>
          <cell r="AL71">
            <v>-22371795</v>
          </cell>
          <cell r="AM71">
            <v>9839446.3269576766</v>
          </cell>
          <cell r="AN71">
            <v>125944920</v>
          </cell>
          <cell r="AP71">
            <v>0</v>
          </cell>
          <cell r="AQ71">
            <v>94251543.75</v>
          </cell>
          <cell r="AR71">
            <v>1</v>
          </cell>
          <cell r="AS71">
            <v>103573125</v>
          </cell>
          <cell r="AT71">
            <v>31.25</v>
          </cell>
          <cell r="AU71">
            <v>-9528727.5</v>
          </cell>
          <cell r="AV71">
            <v>0</v>
          </cell>
          <cell r="AW71">
            <v>0</v>
          </cell>
          <cell r="AX71">
            <v>-9528727.5</v>
          </cell>
          <cell r="AY71">
            <v>41014957.5</v>
          </cell>
          <cell r="AZ71">
            <v>0</v>
          </cell>
          <cell r="BA71">
            <v>0</v>
          </cell>
          <cell r="BB71">
            <v>41014957.5</v>
          </cell>
          <cell r="BC71">
            <v>31.25</v>
          </cell>
          <cell r="BD71">
            <v>30.6875</v>
          </cell>
          <cell r="BE71">
            <v>-11393043.75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4580000</v>
          </cell>
          <cell r="L72">
            <v>4580000</v>
          </cell>
          <cell r="M72">
            <v>0</v>
          </cell>
          <cell r="N72">
            <v>0</v>
          </cell>
          <cell r="O72">
            <v>1</v>
          </cell>
          <cell r="P72">
            <v>1.375</v>
          </cell>
          <cell r="Q72">
            <v>1.375</v>
          </cell>
          <cell r="R72">
            <v>0</v>
          </cell>
          <cell r="S72" t="str">
            <v>61-76</v>
          </cell>
          <cell r="V72">
            <v>6297500</v>
          </cell>
          <cell r="W72" t="str">
            <v>001:Enron-NA</v>
          </cell>
          <cell r="X72">
            <v>2707925</v>
          </cell>
          <cell r="Y72">
            <v>0</v>
          </cell>
          <cell r="Z72">
            <v>2707925</v>
          </cell>
          <cell r="AA72">
            <v>2707925</v>
          </cell>
          <cell r="AB72">
            <v>0</v>
          </cell>
          <cell r="AC72">
            <v>2707925</v>
          </cell>
          <cell r="AD72">
            <v>6297500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-9160000</v>
          </cell>
          <cell r="AJ72">
            <v>0</v>
          </cell>
          <cell r="AK72">
            <v>0</v>
          </cell>
          <cell r="AL72">
            <v>-9160000</v>
          </cell>
          <cell r="AM72">
            <v>-1717500</v>
          </cell>
          <cell r="AN72">
            <v>15457500</v>
          </cell>
          <cell r="AP72">
            <v>0</v>
          </cell>
          <cell r="AQ72">
            <v>27766250</v>
          </cell>
          <cell r="AR72">
            <v>1</v>
          </cell>
          <cell r="AS72">
            <v>6297500</v>
          </cell>
          <cell r="AT72">
            <v>1.375</v>
          </cell>
          <cell r="AU72">
            <v>-5438750</v>
          </cell>
          <cell r="AV72">
            <v>0</v>
          </cell>
          <cell r="AW72">
            <v>0</v>
          </cell>
          <cell r="AX72">
            <v>-5438750</v>
          </cell>
          <cell r="AY72">
            <v>-34636250</v>
          </cell>
          <cell r="AZ72">
            <v>0</v>
          </cell>
          <cell r="BA72">
            <v>375000</v>
          </cell>
          <cell r="BB72">
            <v>-34261250</v>
          </cell>
          <cell r="BC72">
            <v>1.375</v>
          </cell>
          <cell r="BD72">
            <v>1.375</v>
          </cell>
          <cell r="BE72">
            <v>-5438750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1.375</v>
          </cell>
          <cell r="Q73">
            <v>1.375</v>
          </cell>
          <cell r="R73">
            <v>0</v>
          </cell>
          <cell r="S73">
            <v>0</v>
          </cell>
          <cell r="V73">
            <v>0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1.375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1.375</v>
          </cell>
          <cell r="BD73">
            <v>1.375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857143</v>
          </cell>
          <cell r="L74">
            <v>857143</v>
          </cell>
          <cell r="M74">
            <v>0</v>
          </cell>
          <cell r="N74">
            <v>0</v>
          </cell>
          <cell r="O74">
            <v>1</v>
          </cell>
          <cell r="P74">
            <v>1.375</v>
          </cell>
          <cell r="Q74">
            <v>1.375</v>
          </cell>
          <cell r="R74">
            <v>0</v>
          </cell>
          <cell r="S74" t="str">
            <v>61-10202</v>
          </cell>
          <cell r="V74">
            <v>1178571.625</v>
          </cell>
          <cell r="W74" t="str">
            <v>001:Enron-NA</v>
          </cell>
          <cell r="X74">
            <v>506785.79875000002</v>
          </cell>
          <cell r="Y74">
            <v>0</v>
          </cell>
          <cell r="Z74">
            <v>506785.79875000002</v>
          </cell>
          <cell r="AA74">
            <v>506785.79875000002</v>
          </cell>
          <cell r="AB74">
            <v>0</v>
          </cell>
          <cell r="AC74">
            <v>506785.79875000002</v>
          </cell>
          <cell r="AD74">
            <v>1178571.625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-1714286</v>
          </cell>
          <cell r="AJ74">
            <v>0</v>
          </cell>
          <cell r="AK74">
            <v>0</v>
          </cell>
          <cell r="AL74">
            <v>-1714286</v>
          </cell>
          <cell r="AM74">
            <v>-321428.625</v>
          </cell>
          <cell r="AN74">
            <v>2892857.625</v>
          </cell>
          <cell r="AP74">
            <v>0</v>
          </cell>
          <cell r="AQ74">
            <v>5196429.4375</v>
          </cell>
          <cell r="AR74">
            <v>1</v>
          </cell>
          <cell r="AS74">
            <v>1178571.625</v>
          </cell>
          <cell r="AT74">
            <v>1.375</v>
          </cell>
          <cell r="AU74">
            <v>-1017857.3125</v>
          </cell>
          <cell r="AV74">
            <v>0</v>
          </cell>
          <cell r="AW74">
            <v>0</v>
          </cell>
          <cell r="AX74">
            <v>-1017857.3125</v>
          </cell>
          <cell r="AY74">
            <v>-6482143.9375</v>
          </cell>
          <cell r="AZ74">
            <v>0</v>
          </cell>
          <cell r="BA74">
            <v>0</v>
          </cell>
          <cell r="BB74">
            <v>-6482143.9375</v>
          </cell>
          <cell r="BC74">
            <v>1.375</v>
          </cell>
          <cell r="BD74">
            <v>1.375</v>
          </cell>
          <cell r="BE74">
            <v>-1017857.3125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K75">
            <v>570000</v>
          </cell>
          <cell r="L75">
            <v>570000</v>
          </cell>
          <cell r="M75">
            <v>0</v>
          </cell>
          <cell r="N75">
            <v>0</v>
          </cell>
          <cell r="O75">
            <v>1</v>
          </cell>
          <cell r="P75">
            <v>280.62637543859648</v>
          </cell>
          <cell r="Q75">
            <v>280.62637543859648</v>
          </cell>
          <cell r="R75">
            <v>0</v>
          </cell>
          <cell r="S75" t="str">
            <v>61-6597</v>
          </cell>
          <cell r="V75">
            <v>0</v>
          </cell>
          <cell r="W75" t="str">
            <v>001:Enron-NA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2329.7752820073492</v>
          </cell>
          <cell r="AL75">
            <v>2329.7752820073492</v>
          </cell>
          <cell r="AM75">
            <v>-98417.237668097485</v>
          </cell>
          <cell r="AN75">
            <v>-2329.7752820073483</v>
          </cell>
          <cell r="AP75">
            <v>0</v>
          </cell>
          <cell r="AQ75">
            <v>-2876372.4058465161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20650</v>
          </cell>
          <cell r="Q76">
            <v>20265</v>
          </cell>
          <cell r="R76">
            <v>385</v>
          </cell>
          <cell r="S76" t="str">
            <v>16-10262</v>
          </cell>
          <cell r="V76">
            <v>20650</v>
          </cell>
          <cell r="W76" t="str">
            <v>001:Enron-NA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20265</v>
          </cell>
          <cell r="AE76">
            <v>385</v>
          </cell>
          <cell r="AF76">
            <v>-385</v>
          </cell>
          <cell r="AG76">
            <v>0</v>
          </cell>
          <cell r="AH76">
            <v>0</v>
          </cell>
          <cell r="AI76">
            <v>12168</v>
          </cell>
          <cell r="AJ76">
            <v>-12168</v>
          </cell>
          <cell r="AK76">
            <v>0</v>
          </cell>
          <cell r="AL76">
            <v>0</v>
          </cell>
          <cell r="AM76">
            <v>0</v>
          </cell>
          <cell r="AN76">
            <v>8482</v>
          </cell>
          <cell r="AP76">
            <v>0</v>
          </cell>
          <cell r="AQ76">
            <v>8482</v>
          </cell>
          <cell r="AR76">
            <v>1</v>
          </cell>
          <cell r="AS76">
            <v>9.9999999999999995E-8</v>
          </cell>
          <cell r="AT76">
            <v>20650</v>
          </cell>
          <cell r="AU76">
            <v>5653</v>
          </cell>
          <cell r="AV76">
            <v>-5653</v>
          </cell>
          <cell r="AW76">
            <v>0</v>
          </cell>
          <cell r="AX76">
            <v>0</v>
          </cell>
          <cell r="AY76">
            <v>-22529</v>
          </cell>
          <cell r="AZ76">
            <v>-824887</v>
          </cell>
          <cell r="BA76">
            <v>0</v>
          </cell>
          <cell r="BB76">
            <v>-847416</v>
          </cell>
          <cell r="BC76" t="str">
            <v xml:space="preserve"> </v>
          </cell>
          <cell r="BD76" t="str">
            <v xml:space="preserve"> </v>
          </cell>
          <cell r="BE76">
            <v>5268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001:Enron-NA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Special Assets - Performing</v>
          </cell>
          <cell r="D78" t="str">
            <v>Lydecker</v>
          </cell>
          <cell r="E78" t="str">
            <v>713-853-3504</v>
          </cell>
          <cell r="F78" t="str">
            <v>H&amp;R Drilling</v>
          </cell>
          <cell r="G78" t="str">
            <v xml:space="preserve"> </v>
          </cell>
          <cell r="H78" t="str">
            <v>Toronto Oil &amp; Gas Service</v>
          </cell>
          <cell r="I78" t="str">
            <v xml:space="preserve">Private </v>
          </cell>
          <cell r="J78" t="str">
            <v>Common Equity</v>
          </cell>
          <cell r="K78">
            <v>1250000</v>
          </cell>
          <cell r="L78">
            <v>1250000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 t="str">
            <v>001:Enron-NA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-84.185789338313043</v>
          </cell>
          <cell r="AZ78">
            <v>84.185789338080212</v>
          </cell>
          <cell r="BA78">
            <v>0</v>
          </cell>
          <cell r="BB78">
            <v>-2.3283064365386963E-10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Special Assets - Non-Performing</v>
          </cell>
          <cell r="D79" t="str">
            <v>Lydecker</v>
          </cell>
          <cell r="E79" t="str">
            <v>713-853-3504</v>
          </cell>
          <cell r="F79" t="str">
            <v>Hogan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1635</v>
          </cell>
          <cell r="L79">
            <v>1635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55-66</v>
          </cell>
          <cell r="V79">
            <v>0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Special Assets - Non-Performing</v>
          </cell>
          <cell r="D80" t="str">
            <v>Lydecker</v>
          </cell>
          <cell r="E80" t="str">
            <v>713-853-3504</v>
          </cell>
          <cell r="F80" t="str">
            <v>Lyco Common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99999.599999999991</v>
          </cell>
          <cell r="L80">
            <v>99999.6</v>
          </cell>
          <cell r="M80">
            <v>0</v>
          </cell>
          <cell r="N80">
            <v>0</v>
          </cell>
          <cell r="O80">
            <v>1</v>
          </cell>
          <cell r="P80">
            <v>0</v>
          </cell>
          <cell r="Q80">
            <v>0</v>
          </cell>
          <cell r="R80">
            <v>0</v>
          </cell>
          <cell r="S80" t="str">
            <v>65-84</v>
          </cell>
          <cell r="V80">
            <v>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Portfolio</v>
          </cell>
          <cell r="D81" t="str">
            <v>Melendrez</v>
          </cell>
          <cell r="E81" t="str">
            <v>713-345-8670</v>
          </cell>
          <cell r="F81" t="str">
            <v>Mariner Commodity</v>
          </cell>
          <cell r="G81" t="str">
            <v xml:space="preserve"> </v>
          </cell>
          <cell r="H81" t="str">
            <v>Energy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301557</v>
          </cell>
          <cell r="Q81">
            <v>309740</v>
          </cell>
          <cell r="R81">
            <v>-8183</v>
          </cell>
          <cell r="S81" t="str">
            <v>66-10289</v>
          </cell>
          <cell r="V81">
            <v>301557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309740</v>
          </cell>
          <cell r="AE81">
            <v>-8183</v>
          </cell>
          <cell r="AF81">
            <v>8183</v>
          </cell>
          <cell r="AG81">
            <v>0</v>
          </cell>
          <cell r="AH81">
            <v>0</v>
          </cell>
          <cell r="AI81">
            <v>84893</v>
          </cell>
          <cell r="AJ81">
            <v>-84893</v>
          </cell>
          <cell r="AK81">
            <v>0</v>
          </cell>
          <cell r="AL81">
            <v>0</v>
          </cell>
          <cell r="AM81">
            <v>0</v>
          </cell>
          <cell r="AN81">
            <v>216664</v>
          </cell>
          <cell r="AP81">
            <v>0</v>
          </cell>
          <cell r="AQ81">
            <v>216664</v>
          </cell>
          <cell r="AR81">
            <v>1</v>
          </cell>
          <cell r="AS81">
            <v>9.9999999999999995E-8</v>
          </cell>
          <cell r="AT81">
            <v>301557</v>
          </cell>
          <cell r="AU81">
            <v>55640</v>
          </cell>
          <cell r="AV81">
            <v>-55640</v>
          </cell>
          <cell r="AW81">
            <v>0</v>
          </cell>
          <cell r="AX81">
            <v>0</v>
          </cell>
          <cell r="AY81">
            <v>-313855</v>
          </cell>
          <cell r="AZ81">
            <v>-8189200</v>
          </cell>
          <cell r="BA81">
            <v>0</v>
          </cell>
          <cell r="BB81">
            <v>-8503055</v>
          </cell>
          <cell r="BC81" t="str">
            <v xml:space="preserve"> </v>
          </cell>
          <cell r="BD81" t="str">
            <v xml:space="preserve"> </v>
          </cell>
          <cell r="BE81">
            <v>63823</v>
          </cell>
        </row>
        <row r="82">
          <cell r="A82" t="str">
            <v>Show</v>
          </cell>
          <cell r="B82" t="str">
            <v>US Private</v>
          </cell>
          <cell r="C82" t="str">
            <v>Portfolio</v>
          </cell>
          <cell r="D82" t="str">
            <v>Melendrez</v>
          </cell>
          <cell r="E82" t="str">
            <v>713-345-8670</v>
          </cell>
          <cell r="F82" t="str">
            <v>Mariner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570000</v>
          </cell>
          <cell r="L82">
            <v>570000</v>
          </cell>
          <cell r="M82">
            <v>0</v>
          </cell>
          <cell r="N82">
            <v>0.3</v>
          </cell>
          <cell r="O82">
            <v>1</v>
          </cell>
          <cell r="P82">
            <v>279.31157894736845</v>
          </cell>
          <cell r="Q82">
            <v>280.62637543859648</v>
          </cell>
          <cell r="R82">
            <v>-1.3147964912280372</v>
          </cell>
          <cell r="S82" t="str">
            <v>66-86</v>
          </cell>
          <cell r="V82">
            <v>159207600</v>
          </cell>
          <cell r="W82" t="str">
            <v>001:Enron-NA</v>
          </cell>
          <cell r="X82">
            <v>47762280</v>
          </cell>
          <cell r="Y82">
            <v>0</v>
          </cell>
          <cell r="Z82">
            <v>47762280</v>
          </cell>
          <cell r="AA82">
            <v>0</v>
          </cell>
          <cell r="AB82">
            <v>0</v>
          </cell>
          <cell r="AC82">
            <v>0</v>
          </cell>
          <cell r="AD82">
            <v>159957034</v>
          </cell>
          <cell r="AE82">
            <v>-749434</v>
          </cell>
          <cell r="AF82">
            <v>0</v>
          </cell>
          <cell r="AG82">
            <v>0</v>
          </cell>
          <cell r="AH82">
            <v>-749434</v>
          </cell>
          <cell r="AI82">
            <v>-749434</v>
          </cell>
          <cell r="AJ82">
            <v>0</v>
          </cell>
          <cell r="AK82">
            <v>0</v>
          </cell>
          <cell r="AL82">
            <v>-749434</v>
          </cell>
          <cell r="AM82">
            <v>-1.3649291363826421E-8</v>
          </cell>
          <cell r="AN82">
            <v>159957034</v>
          </cell>
          <cell r="AP82">
            <v>0</v>
          </cell>
          <cell r="AQ82">
            <v>159207600</v>
          </cell>
          <cell r="AR82">
            <v>1</v>
          </cell>
          <cell r="AS82">
            <v>159207600</v>
          </cell>
          <cell r="AT82">
            <v>279.31157894736845</v>
          </cell>
          <cell r="AU82">
            <v>-749434</v>
          </cell>
          <cell r="AV82">
            <v>0</v>
          </cell>
          <cell r="AW82">
            <v>0</v>
          </cell>
          <cell r="AX82">
            <v>-749434</v>
          </cell>
          <cell r="AY82">
            <v>5907000</v>
          </cell>
          <cell r="AZ82">
            <v>0</v>
          </cell>
          <cell r="BA82">
            <v>0</v>
          </cell>
          <cell r="BB82">
            <v>5907000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EBS Public</v>
          </cell>
          <cell r="C83" t="str">
            <v>EBS</v>
          </cell>
          <cell r="D83" t="str">
            <v>Garland</v>
          </cell>
          <cell r="E83" t="str">
            <v>713-853-7301</v>
          </cell>
          <cell r="F83" t="str">
            <v>Sycamore Common EBS</v>
          </cell>
          <cell r="G83" t="str">
            <v>US;SCMR</v>
          </cell>
          <cell r="H83" t="str">
            <v>Telecom</v>
          </cell>
          <cell r="I83" t="str">
            <v>Public</v>
          </cell>
          <cell r="J83" t="str">
            <v>Common Equity</v>
          </cell>
          <cell r="K83">
            <v>0</v>
          </cell>
          <cell r="L83">
            <v>0</v>
          </cell>
          <cell r="M83">
            <v>0</v>
          </cell>
          <cell r="N83">
            <v>0.03</v>
          </cell>
          <cell r="O83">
            <v>1</v>
          </cell>
          <cell r="P83">
            <v>141</v>
          </cell>
          <cell r="Q83">
            <v>150.8125</v>
          </cell>
          <cell r="R83">
            <v>-9.8125</v>
          </cell>
          <cell r="S83">
            <v>0</v>
          </cell>
          <cell r="V83">
            <v>0</v>
          </cell>
          <cell r="W83" t="str">
            <v>011:Enron Broadband Svcs.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10108343.200000001</v>
          </cell>
          <cell r="AN83">
            <v>0</v>
          </cell>
          <cell r="AP83">
            <v>0</v>
          </cell>
          <cell r="AQ83">
            <v>6095250</v>
          </cell>
          <cell r="AR83">
            <v>1</v>
          </cell>
          <cell r="AS83">
            <v>0</v>
          </cell>
          <cell r="AT83">
            <v>141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-556441.12500000023</v>
          </cell>
          <cell r="AZ83">
            <v>0</v>
          </cell>
          <cell r="BA83">
            <v>-19091.88196000001</v>
          </cell>
          <cell r="BB83">
            <v>-575533.00696000084</v>
          </cell>
          <cell r="BC83">
            <v>141</v>
          </cell>
          <cell r="BD83">
            <v>150.8125</v>
          </cell>
          <cell r="BE83">
            <v>0</v>
          </cell>
        </row>
        <row r="84">
          <cell r="A84" t="str">
            <v>Show</v>
          </cell>
          <cell r="B84" t="str">
            <v>US Public</v>
          </cell>
          <cell r="C84" t="str">
            <v>Principal Investing</v>
          </cell>
          <cell r="D84" t="str">
            <v>Greer</v>
          </cell>
          <cell r="E84" t="str">
            <v>713-853-9140</v>
          </cell>
          <cell r="F84" t="str">
            <v>Quanta Common</v>
          </cell>
          <cell r="G84" t="str">
            <v>US;PWR</v>
          </cell>
          <cell r="H84" t="str">
            <v>Utility Services</v>
          </cell>
          <cell r="I84" t="str">
            <v>Public</v>
          </cell>
          <cell r="J84" t="str">
            <v>Common Equity</v>
          </cell>
          <cell r="K84">
            <v>0</v>
          </cell>
          <cell r="L84">
            <v>0</v>
          </cell>
          <cell r="M84">
            <v>0</v>
          </cell>
          <cell r="N84">
            <v>0.03</v>
          </cell>
          <cell r="O84">
            <v>1</v>
          </cell>
          <cell r="P84">
            <v>42.875</v>
          </cell>
          <cell r="Q84">
            <v>43.0625</v>
          </cell>
          <cell r="R84">
            <v>-0.1875</v>
          </cell>
          <cell r="S84">
            <v>0</v>
          </cell>
          <cell r="V84">
            <v>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42.875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5309248.5190870017</v>
          </cell>
          <cell r="AZ84">
            <v>0</v>
          </cell>
          <cell r="BA84">
            <v>-6771603.3984375</v>
          </cell>
          <cell r="BB84">
            <v>-1462354.8793504983</v>
          </cell>
          <cell r="BC84">
            <v>42.875</v>
          </cell>
          <cell r="BD84">
            <v>43.0625</v>
          </cell>
          <cell r="BE84">
            <v>0</v>
          </cell>
        </row>
        <row r="85">
          <cell r="A85" t="str">
            <v>Show</v>
          </cell>
          <cell r="B85" t="str">
            <v>US Public</v>
          </cell>
          <cell r="C85" t="str">
            <v>Special Assets - Performing</v>
          </cell>
          <cell r="D85" t="str">
            <v>Lydecker</v>
          </cell>
          <cell r="E85" t="str">
            <v>713-853-3504</v>
          </cell>
          <cell r="F85" t="str">
            <v>Quicksilver Common</v>
          </cell>
          <cell r="G85" t="str">
            <v>US;KWK-RAPT</v>
          </cell>
          <cell r="H85" t="str">
            <v>Energy</v>
          </cell>
          <cell r="I85" t="str">
            <v>Public</v>
          </cell>
          <cell r="J85" t="str">
            <v>Common Equity</v>
          </cell>
          <cell r="K85">
            <v>0</v>
          </cell>
          <cell r="L85">
            <v>0</v>
          </cell>
          <cell r="M85">
            <v>0</v>
          </cell>
          <cell r="N85">
            <v>0.03</v>
          </cell>
          <cell r="O85">
            <v>1</v>
          </cell>
          <cell r="P85">
            <v>7.6875</v>
          </cell>
          <cell r="Q85">
            <v>7.6875</v>
          </cell>
          <cell r="R85">
            <v>0</v>
          </cell>
          <cell r="S85" t="str">
            <v>216-259</v>
          </cell>
          <cell r="V85">
            <v>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402121.6875</v>
          </cell>
          <cell r="AJ85">
            <v>0</v>
          </cell>
          <cell r="AK85">
            <v>0</v>
          </cell>
          <cell r="AL85">
            <v>402121.6875</v>
          </cell>
          <cell r="AM85">
            <v>-1809546.7526801042</v>
          </cell>
          <cell r="AN85">
            <v>5730231.375</v>
          </cell>
          <cell r="AP85">
            <v>0</v>
          </cell>
          <cell r="AQ85">
            <v>4825458</v>
          </cell>
          <cell r="AR85">
            <v>1</v>
          </cell>
          <cell r="AS85">
            <v>0</v>
          </cell>
          <cell r="AT85">
            <v>7.6875</v>
          </cell>
          <cell r="AU85">
            <v>452386.875</v>
          </cell>
          <cell r="AV85">
            <v>0</v>
          </cell>
          <cell r="AW85">
            <v>0</v>
          </cell>
          <cell r="AX85">
            <v>452386.875</v>
          </cell>
          <cell r="AY85">
            <v>2613789.9375</v>
          </cell>
          <cell r="AZ85">
            <v>0</v>
          </cell>
          <cell r="BA85">
            <v>0</v>
          </cell>
          <cell r="BB85">
            <v>2613789.9375</v>
          </cell>
          <cell r="BC85">
            <v>7.6875</v>
          </cell>
          <cell r="BD85">
            <v>7.6875</v>
          </cell>
          <cell r="BE85">
            <v>452386.875</v>
          </cell>
        </row>
        <row r="86">
          <cell r="A86" t="str">
            <v>Hide</v>
          </cell>
          <cell r="B86" t="str">
            <v>Enron Raptor I - US Public</v>
          </cell>
          <cell r="C86" t="str">
            <v>Special Assets - Performing Raptor</v>
          </cell>
          <cell r="D86" t="str">
            <v>Lydecker</v>
          </cell>
          <cell r="E86" t="str">
            <v>713-853-3504</v>
          </cell>
          <cell r="F86" t="str">
            <v>Quicksilver Common Raptor I</v>
          </cell>
          <cell r="G86" t="str">
            <v>US;KWK</v>
          </cell>
          <cell r="H86" t="str">
            <v>Special Assets - Performing</v>
          </cell>
          <cell r="I86" t="str">
            <v>Public</v>
          </cell>
          <cell r="J86" t="str">
            <v>Common Equity</v>
          </cell>
          <cell r="K86">
            <v>804243</v>
          </cell>
          <cell r="L86">
            <v>804243</v>
          </cell>
          <cell r="M86">
            <v>0</v>
          </cell>
          <cell r="N86">
            <v>0.03</v>
          </cell>
          <cell r="O86">
            <v>1</v>
          </cell>
          <cell r="P86">
            <v>8.5</v>
          </cell>
          <cell r="Q86">
            <v>8.25</v>
          </cell>
          <cell r="R86">
            <v>0.25</v>
          </cell>
          <cell r="S86" t="str">
            <v>216-259</v>
          </cell>
          <cell r="V86">
            <v>6836065.5</v>
          </cell>
          <cell r="W86" t="str">
            <v>015:Enron Raptor I</v>
          </cell>
          <cell r="X86">
            <v>2871147.51</v>
          </cell>
          <cell r="Y86">
            <v>0</v>
          </cell>
          <cell r="Z86">
            <v>2871147.51</v>
          </cell>
          <cell r="AA86">
            <v>2666065.5449999999</v>
          </cell>
          <cell r="AB86">
            <v>0</v>
          </cell>
          <cell r="AC86">
            <v>2666065.5449999999</v>
          </cell>
          <cell r="AD86">
            <v>6635004.75</v>
          </cell>
          <cell r="AE86">
            <v>201060.75</v>
          </cell>
          <cell r="AF86">
            <v>0</v>
          </cell>
          <cell r="AG86">
            <v>0</v>
          </cell>
          <cell r="AH86">
            <v>201060.75</v>
          </cell>
          <cell r="AI86">
            <v>703712.4375</v>
          </cell>
          <cell r="AJ86">
            <v>0</v>
          </cell>
          <cell r="AK86">
            <v>0</v>
          </cell>
          <cell r="AL86">
            <v>703712.4375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6836065.5</v>
          </cell>
          <cell r="AT86">
            <v>8.5</v>
          </cell>
          <cell r="AU86">
            <v>703712.4375</v>
          </cell>
          <cell r="AV86">
            <v>0</v>
          </cell>
          <cell r="AW86">
            <v>0</v>
          </cell>
          <cell r="AX86">
            <v>703712.4375</v>
          </cell>
          <cell r="AY86">
            <v>703712.4375</v>
          </cell>
          <cell r="AZ86">
            <v>0</v>
          </cell>
          <cell r="BA86">
            <v>0</v>
          </cell>
          <cell r="BB86">
            <v>703712.4375</v>
          </cell>
          <cell r="BC86">
            <v>8.5</v>
          </cell>
          <cell r="BD86">
            <v>8.25</v>
          </cell>
          <cell r="BE86">
            <v>502651.6875</v>
          </cell>
        </row>
        <row r="87">
          <cell r="A87" t="str">
            <v>Show</v>
          </cell>
          <cell r="B87" t="str">
            <v>US Private</v>
          </cell>
          <cell r="C87" t="str">
            <v>Paper</v>
          </cell>
          <cell r="D87" t="str">
            <v>Ondarza</v>
          </cell>
          <cell r="E87" t="str">
            <v>713-853-6058</v>
          </cell>
          <cell r="F87" t="str">
            <v>Papier Masson Paper</v>
          </cell>
          <cell r="G87" t="str">
            <v xml:space="preserve"> </v>
          </cell>
          <cell r="H87" t="str">
            <v>Paper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0.17</v>
          </cell>
          <cell r="O87">
            <v>1</v>
          </cell>
          <cell r="P87">
            <v>16028559</v>
          </cell>
          <cell r="Q87">
            <v>16023570.135535382</v>
          </cell>
          <cell r="R87">
            <v>4988.8644646182656</v>
          </cell>
          <cell r="S87" t="str">
            <v>1087-1200-Special Assets - Performing</v>
          </cell>
          <cell r="V87">
            <v>16028559</v>
          </cell>
          <cell r="W87" t="str">
            <v>001:Enron-NA</v>
          </cell>
          <cell r="X87">
            <v>2724855.0300000003</v>
          </cell>
          <cell r="Y87">
            <v>-1472184.7822390646</v>
          </cell>
          <cell r="Z87">
            <v>1252670.2477609357</v>
          </cell>
          <cell r="AA87">
            <v>0</v>
          </cell>
          <cell r="AB87">
            <v>0</v>
          </cell>
          <cell r="AC87">
            <v>0</v>
          </cell>
          <cell r="AD87">
            <v>16023570.135535382</v>
          </cell>
          <cell r="AE87">
            <v>4988.8644646182656</v>
          </cell>
          <cell r="AF87">
            <v>35477.762493568938</v>
          </cell>
          <cell r="AG87">
            <v>0</v>
          </cell>
          <cell r="AH87">
            <v>40466.626958187204</v>
          </cell>
          <cell r="AI87">
            <v>206596</v>
          </cell>
          <cell r="AJ87">
            <v>-166129.37304181376</v>
          </cell>
          <cell r="AK87">
            <v>0</v>
          </cell>
          <cell r="AL87">
            <v>40466.626958186236</v>
          </cell>
          <cell r="AM87">
            <v>-25523.999999996318</v>
          </cell>
          <cell r="AN87">
            <v>15821963</v>
          </cell>
          <cell r="AP87">
            <v>0</v>
          </cell>
          <cell r="AQ87">
            <v>16028559</v>
          </cell>
          <cell r="AR87">
            <v>1</v>
          </cell>
          <cell r="AS87">
            <v>16028559</v>
          </cell>
          <cell r="AT87">
            <v>16028559</v>
          </cell>
          <cell r="AU87">
            <v>165327.38079814613</v>
          </cell>
          <cell r="AV87">
            <v>-124860.75383995942</v>
          </cell>
          <cell r="AW87">
            <v>0</v>
          </cell>
          <cell r="AX87">
            <v>40466.626958186731</v>
          </cell>
          <cell r="AY87">
            <v>-213032.41500003636</v>
          </cell>
          <cell r="AZ87">
            <v>-73034.447785730386</v>
          </cell>
          <cell r="BA87">
            <v>-38266</v>
          </cell>
          <cell r="BB87">
            <v>-324332.86278576672</v>
          </cell>
          <cell r="BC87" t="str">
            <v xml:space="preserve"> </v>
          </cell>
          <cell r="BD87" t="str">
            <v xml:space="preserve"> </v>
          </cell>
          <cell r="BE87">
            <v>160338.51633352786</v>
          </cell>
        </row>
        <row r="88">
          <cell r="A88" t="str">
            <v>Show</v>
          </cell>
          <cell r="B88" t="str">
            <v>US Public</v>
          </cell>
          <cell r="C88" t="str">
            <v>Principal Investing</v>
          </cell>
          <cell r="D88" t="str">
            <v>Kuykendall</v>
          </cell>
          <cell r="E88" t="str">
            <v>713-853-3995</v>
          </cell>
          <cell r="F88" t="str">
            <v>Active Power</v>
          </cell>
          <cell r="G88" t="str">
            <v>US;ACPW-RAPT</v>
          </cell>
          <cell r="H88" t="str">
            <v>Generation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</v>
          </cell>
          <cell r="P88">
            <v>52.75</v>
          </cell>
          <cell r="Q88">
            <v>52.75</v>
          </cell>
          <cell r="R88">
            <v>0</v>
          </cell>
          <cell r="S88" t="str">
            <v>5942-7905</v>
          </cell>
          <cell r="V88">
            <v>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60951299.25</v>
          </cell>
          <cell r="AJ88">
            <v>0</v>
          </cell>
          <cell r="AK88">
            <v>0</v>
          </cell>
          <cell r="AL88">
            <v>60951299.25</v>
          </cell>
          <cell r="AM88">
            <v>0</v>
          </cell>
          <cell r="AN88">
            <v>5000000</v>
          </cell>
          <cell r="AP88">
            <v>0</v>
          </cell>
          <cell r="AQ88">
            <v>5000000</v>
          </cell>
          <cell r="AR88">
            <v>1</v>
          </cell>
          <cell r="AS88">
            <v>0</v>
          </cell>
          <cell r="AT88">
            <v>52.75</v>
          </cell>
          <cell r="AU88">
            <v>60951299.25</v>
          </cell>
          <cell r="AV88">
            <v>0</v>
          </cell>
          <cell r="AW88">
            <v>0</v>
          </cell>
          <cell r="AX88">
            <v>60951299.25</v>
          </cell>
          <cell r="AY88">
            <v>60951299.25</v>
          </cell>
          <cell r="AZ88">
            <v>0</v>
          </cell>
          <cell r="BA88">
            <v>-1.1999999999825377</v>
          </cell>
          <cell r="BB88">
            <v>60951298.049999997</v>
          </cell>
          <cell r="BC88">
            <v>52.75</v>
          </cell>
          <cell r="BD88">
            <v>52.75</v>
          </cell>
          <cell r="BE88">
            <v>60951299.25</v>
          </cell>
        </row>
        <row r="89">
          <cell r="A89" t="str">
            <v>Hide</v>
          </cell>
          <cell r="B89" t="str">
            <v>Enron Raptor I - US Public</v>
          </cell>
          <cell r="C89" t="str">
            <v>Principal Investing Raptor</v>
          </cell>
          <cell r="D89" t="str">
            <v>Kuykendall</v>
          </cell>
          <cell r="E89" t="str">
            <v>713-853-3995</v>
          </cell>
          <cell r="F89" t="str">
            <v>Active Power Raptor I</v>
          </cell>
          <cell r="G89" t="str">
            <v>US;ACPW</v>
          </cell>
          <cell r="H89" t="str">
            <v>Principal Investing</v>
          </cell>
          <cell r="I89" t="str">
            <v>Public</v>
          </cell>
          <cell r="J89" t="str">
            <v>Common Equity</v>
          </cell>
          <cell r="K89">
            <v>1276383</v>
          </cell>
          <cell r="L89">
            <v>1276383</v>
          </cell>
          <cell r="M89">
            <v>0</v>
          </cell>
          <cell r="N89">
            <v>0</v>
          </cell>
          <cell r="O89">
            <v>1</v>
          </cell>
          <cell r="P89">
            <v>52.75</v>
          </cell>
          <cell r="Q89">
            <v>47.75</v>
          </cell>
          <cell r="R89">
            <v>5</v>
          </cell>
          <cell r="S89" t="str">
            <v>5942-7905</v>
          </cell>
          <cell r="V89">
            <v>67329203.25</v>
          </cell>
          <cell r="W89" t="str">
            <v>015:Enron Raptor I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60947288.25</v>
          </cell>
          <cell r="AE89">
            <v>6381915</v>
          </cell>
          <cell r="AF89">
            <v>0</v>
          </cell>
          <cell r="AG89">
            <v>0</v>
          </cell>
          <cell r="AH89">
            <v>6381915</v>
          </cell>
          <cell r="AI89">
            <v>-319096</v>
          </cell>
          <cell r="AJ89">
            <v>0</v>
          </cell>
          <cell r="AK89">
            <v>0</v>
          </cell>
          <cell r="AL89">
            <v>-319096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67329203.25</v>
          </cell>
          <cell r="AT89">
            <v>52.75</v>
          </cell>
          <cell r="AU89">
            <v>-319096</v>
          </cell>
          <cell r="AV89">
            <v>0</v>
          </cell>
          <cell r="AW89">
            <v>0</v>
          </cell>
          <cell r="AX89">
            <v>-319096</v>
          </cell>
          <cell r="AY89">
            <v>-319096</v>
          </cell>
          <cell r="AZ89">
            <v>0</v>
          </cell>
          <cell r="BA89">
            <v>0</v>
          </cell>
          <cell r="BB89">
            <v>-319096</v>
          </cell>
          <cell r="BC89">
            <v>52.75</v>
          </cell>
          <cell r="BD89">
            <v>47.75</v>
          </cell>
          <cell r="BE89">
            <v>-6701011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ChemConnect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2000003</v>
          </cell>
          <cell r="Q90">
            <v>2000003</v>
          </cell>
          <cell r="R90">
            <v>0</v>
          </cell>
          <cell r="S90" t="str">
            <v>6822-8921</v>
          </cell>
          <cell r="V90">
            <v>2000003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2000003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2000003</v>
          </cell>
          <cell r="AP90">
            <v>0</v>
          </cell>
          <cell r="AQ90">
            <v>2000003</v>
          </cell>
          <cell r="AR90">
            <v>1</v>
          </cell>
          <cell r="AS90">
            <v>2000003</v>
          </cell>
          <cell r="AT90">
            <v>2000003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0.5</v>
          </cell>
          <cell r="AZ90">
            <v>0</v>
          </cell>
          <cell r="BA90">
            <v>0</v>
          </cell>
          <cell r="BB90">
            <v>0.5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Horn</v>
          </cell>
          <cell r="E91" t="str">
            <v>713-853-4250</v>
          </cell>
          <cell r="F91" t="str">
            <v>Encorp</v>
          </cell>
          <cell r="G91" t="str">
            <v xml:space="preserve"> </v>
          </cell>
          <cell r="H91" t="str">
            <v>Generation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</v>
          </cell>
          <cell r="O91">
            <v>1</v>
          </cell>
          <cell r="P91">
            <v>3000000</v>
          </cell>
          <cell r="Q91">
            <v>3000000</v>
          </cell>
          <cell r="R91">
            <v>0</v>
          </cell>
          <cell r="S91" t="str">
            <v>6743-8841</v>
          </cell>
          <cell r="V91">
            <v>3000000</v>
          </cell>
          <cell r="W91" t="str">
            <v>001:Enron-NA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3000000</v>
          </cell>
          <cell r="AP91">
            <v>0</v>
          </cell>
          <cell r="AQ91">
            <v>3000000</v>
          </cell>
          <cell r="AR91">
            <v>1</v>
          </cell>
          <cell r="AS91">
            <v>3000000</v>
          </cell>
          <cell r="AT91">
            <v>3000000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Impresse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1999994</v>
          </cell>
          <cell r="Q92">
            <v>1999994</v>
          </cell>
          <cell r="R92">
            <v>0</v>
          </cell>
          <cell r="S92" t="str">
            <v>6781-8879</v>
          </cell>
          <cell r="V92">
            <v>1999994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1999994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1999994</v>
          </cell>
          <cell r="AP92">
            <v>0</v>
          </cell>
          <cell r="AQ92">
            <v>1999994</v>
          </cell>
          <cell r="AR92">
            <v>1</v>
          </cell>
          <cell r="AS92">
            <v>1999994</v>
          </cell>
          <cell r="AT92">
            <v>1999994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0.19999999995343387</v>
          </cell>
          <cell r="AZ92">
            <v>0</v>
          </cell>
          <cell r="BA92">
            <v>0</v>
          </cell>
          <cell r="BB92">
            <v>0.19999999995343387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Vetters</v>
          </cell>
          <cell r="E93" t="str">
            <v>713-853-9435</v>
          </cell>
          <cell r="F93" t="str">
            <v>Power Systems MFG</v>
          </cell>
          <cell r="G93" t="str">
            <v xml:space="preserve"> </v>
          </cell>
          <cell r="H93" t="str">
            <v>Generation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1000000</v>
          </cell>
          <cell r="Q93">
            <v>1000000</v>
          </cell>
          <cell r="R93">
            <v>0</v>
          </cell>
          <cell r="S93" t="str">
            <v>7562-9862</v>
          </cell>
          <cell r="V93">
            <v>1000000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1000000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1000000</v>
          </cell>
          <cell r="AP93">
            <v>0</v>
          </cell>
          <cell r="AQ93">
            <v>1000000</v>
          </cell>
          <cell r="AR93">
            <v>1</v>
          </cell>
          <cell r="AS93">
            <v>1000000</v>
          </cell>
          <cell r="AT93">
            <v>1000000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 - Performing</v>
          </cell>
          <cell r="D94" t="str">
            <v>Lydecker</v>
          </cell>
          <cell r="E94" t="str">
            <v>713-853-3504</v>
          </cell>
          <cell r="F94" t="str">
            <v>Terradyne</v>
          </cell>
          <cell r="G94" t="str">
            <v xml:space="preserve"> </v>
          </cell>
          <cell r="H94" t="str">
            <v>Other</v>
          </cell>
          <cell r="I94" t="str">
            <v xml:space="preserve">Private </v>
          </cell>
          <cell r="J94" t="str">
            <v>Common Equity</v>
          </cell>
          <cell r="K94">
            <v>795.75699999999995</v>
          </cell>
          <cell r="L94">
            <v>795.75699999999995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170-202</v>
          </cell>
          <cell r="V94">
            <v>0</v>
          </cell>
          <cell r="W94" t="str">
            <v>001:Enron-NA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-796000</v>
          </cell>
          <cell r="AJ94">
            <v>0</v>
          </cell>
          <cell r="AK94">
            <v>0</v>
          </cell>
          <cell r="AL94">
            <v>-796000</v>
          </cell>
          <cell r="AM94">
            <v>0</v>
          </cell>
          <cell r="AN94">
            <v>796000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-796000</v>
          </cell>
          <cell r="AZ94">
            <v>0</v>
          </cell>
          <cell r="BA94">
            <v>0</v>
          </cell>
          <cell r="BB94">
            <v>-796000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Generation East</v>
          </cell>
          <cell r="D95" t="str">
            <v>Ward</v>
          </cell>
          <cell r="E95" t="str">
            <v>713-345-8957</v>
          </cell>
          <cell r="F95" t="str">
            <v>East Coast Power Common</v>
          </cell>
          <cell r="G95" t="str">
            <v xml:space="preserve"> </v>
          </cell>
          <cell r="H95" t="str">
            <v>Generation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101106000</v>
          </cell>
          <cell r="Q95">
            <v>101106000</v>
          </cell>
          <cell r="R95">
            <v>0</v>
          </cell>
          <cell r="S95" t="str">
            <v>2333-3193</v>
          </cell>
          <cell r="V95">
            <v>101106000</v>
          </cell>
          <cell r="W95" t="str">
            <v>001:Enron-NA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101106000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1000030</v>
          </cell>
          <cell r="AN95">
            <v>101106000</v>
          </cell>
          <cell r="AP95">
            <v>0</v>
          </cell>
          <cell r="AQ95">
            <v>101106000</v>
          </cell>
          <cell r="AR95">
            <v>1</v>
          </cell>
          <cell r="AS95">
            <v>101106000</v>
          </cell>
          <cell r="AT95">
            <v>101106000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13397500</v>
          </cell>
          <cell r="AZ95">
            <v>0</v>
          </cell>
          <cell r="BA95">
            <v>0</v>
          </cell>
          <cell r="BB95">
            <v>13397500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Generation East</v>
          </cell>
          <cell r="D96" t="str">
            <v>Ward</v>
          </cell>
          <cell r="E96" t="str">
            <v>713-345-8957</v>
          </cell>
          <cell r="F96" t="str">
            <v xml:space="preserve">East Coast Power Pref </v>
          </cell>
          <cell r="G96" t="str">
            <v xml:space="preserve"> </v>
          </cell>
          <cell r="H96" t="str">
            <v>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2333-5227</v>
          </cell>
          <cell r="V96">
            <v>0</v>
          </cell>
          <cell r="W96" t="str">
            <v>001:Enron-NA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 - Performing</v>
          </cell>
          <cell r="D97" t="str">
            <v>Lydecker</v>
          </cell>
          <cell r="E97" t="str">
            <v>713-853-3504</v>
          </cell>
          <cell r="F97" t="str">
            <v>WB Oil &amp; Gas</v>
          </cell>
          <cell r="G97" t="str">
            <v xml:space="preserve"> </v>
          </cell>
          <cell r="H97" t="str">
            <v>Energy</v>
          </cell>
          <cell r="I97" t="str">
            <v xml:space="preserve">Private </v>
          </cell>
          <cell r="J97" t="str">
            <v>Common Equity</v>
          </cell>
          <cell r="K97">
            <v>1000</v>
          </cell>
          <cell r="L97">
            <v>1000</v>
          </cell>
          <cell r="M97">
            <v>0</v>
          </cell>
          <cell r="N97">
            <v>0</v>
          </cell>
          <cell r="O97">
            <v>1</v>
          </cell>
          <cell r="P97">
            <v>1360</v>
          </cell>
          <cell r="Q97">
            <v>1360</v>
          </cell>
          <cell r="R97">
            <v>0</v>
          </cell>
          <cell r="S97" t="str">
            <v>588-639</v>
          </cell>
          <cell r="V97">
            <v>1360000</v>
          </cell>
          <cell r="W97" t="str">
            <v>001:Enron-NA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1360000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1360000</v>
          </cell>
          <cell r="AP97">
            <v>0</v>
          </cell>
          <cell r="AQ97">
            <v>1360000</v>
          </cell>
          <cell r="AR97">
            <v>1</v>
          </cell>
          <cell r="AS97">
            <v>1360000</v>
          </cell>
          <cell r="AT97">
            <v>1360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Performing Raptor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Special Assets - Performing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 - Performing</v>
          </cell>
          <cell r="D99" t="str">
            <v>Lydecker</v>
          </cell>
          <cell r="E99" t="str">
            <v>713-853-3504</v>
          </cell>
          <cell r="F99" t="str">
            <v xml:space="preserve">Neutralysis </v>
          </cell>
          <cell r="G99" t="str">
            <v xml:space="preserve"> </v>
          </cell>
          <cell r="H99" t="str">
            <v>Energy</v>
          </cell>
          <cell r="I99" t="str">
            <v xml:space="preserve">Private </v>
          </cell>
          <cell r="J99" t="str">
            <v>Common Equity</v>
          </cell>
          <cell r="K99">
            <v>1000</v>
          </cell>
          <cell r="L99">
            <v>1000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441-506</v>
          </cell>
          <cell r="V99">
            <v>0</v>
          </cell>
          <cell r="W99" t="str">
            <v>001:Enron-NA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 - Performing</v>
          </cell>
          <cell r="D100" t="str">
            <v>Lydecker</v>
          </cell>
          <cell r="E100" t="str">
            <v>713-853-3504</v>
          </cell>
          <cell r="F100" t="str">
            <v>Masada Oxynol</v>
          </cell>
          <cell r="G100" t="str">
            <v xml:space="preserve"> </v>
          </cell>
          <cell r="H100" t="str">
            <v>Energy</v>
          </cell>
          <cell r="I100" t="str">
            <v xml:space="preserve">Private </v>
          </cell>
          <cell r="J100" t="str">
            <v>Common Equity</v>
          </cell>
          <cell r="K100">
            <v>1000</v>
          </cell>
          <cell r="L100">
            <v>1000</v>
          </cell>
          <cell r="M100">
            <v>0</v>
          </cell>
          <cell r="N100">
            <v>0</v>
          </cell>
          <cell r="O100">
            <v>1</v>
          </cell>
          <cell r="P100">
            <v>3896</v>
          </cell>
          <cell r="Q100">
            <v>3896</v>
          </cell>
          <cell r="R100">
            <v>0</v>
          </cell>
          <cell r="S100" t="str">
            <v>1354-1608</v>
          </cell>
          <cell r="V100">
            <v>3896000</v>
          </cell>
          <cell r="W100" t="str">
            <v>001:Enron-NA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3896000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3896000</v>
          </cell>
          <cell r="AP100">
            <v>0</v>
          </cell>
          <cell r="AQ100">
            <v>3896000</v>
          </cell>
          <cell r="AR100">
            <v>1</v>
          </cell>
          <cell r="AS100">
            <v>3896000</v>
          </cell>
          <cell r="AT100">
            <v>3896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-892000</v>
          </cell>
          <cell r="AZ100">
            <v>0</v>
          </cell>
          <cell r="BA100">
            <v>0</v>
          </cell>
          <cell r="BB100">
            <v>-892000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DoNotShow</v>
          </cell>
          <cell r="B101" t="str">
            <v>Enron Raptor I - US Private</v>
          </cell>
          <cell r="C101" t="str">
            <v>Special Assets - Performing Raptor</v>
          </cell>
          <cell r="D101" t="str">
            <v>Lydecker</v>
          </cell>
          <cell r="E101" t="str">
            <v>713-853-3504</v>
          </cell>
          <cell r="F101" t="str">
            <v>Masada Oxynol Raptor I</v>
          </cell>
          <cell r="G101" t="str">
            <v xml:space="preserve"> </v>
          </cell>
          <cell r="H101" t="str">
            <v>Special Assets - Performing</v>
          </cell>
          <cell r="I101" t="str">
            <v xml:space="preserve">Private </v>
          </cell>
          <cell r="J101" t="str">
            <v>Common Equity</v>
          </cell>
          <cell r="K101">
            <v>1000</v>
          </cell>
          <cell r="L101">
            <v>1000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1354-1608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Kuykendall</v>
          </cell>
          <cell r="E102" t="str">
            <v>713-853-3995</v>
          </cell>
          <cell r="F102" t="str">
            <v>Metering Technology Corp</v>
          </cell>
          <cell r="G102" t="str">
            <v xml:space="preserve"> </v>
          </cell>
          <cell r="H102" t="str">
            <v>Utility Services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0.5</v>
          </cell>
          <cell r="O102">
            <v>1</v>
          </cell>
          <cell r="P102">
            <v>5000000</v>
          </cell>
          <cell r="Q102">
            <v>5000000</v>
          </cell>
          <cell r="R102">
            <v>0</v>
          </cell>
          <cell r="S102" t="str">
            <v>7648-9950</v>
          </cell>
          <cell r="V102">
            <v>5000000</v>
          </cell>
          <cell r="W102" t="str">
            <v>001:Enron-NA</v>
          </cell>
          <cell r="X102">
            <v>2500000</v>
          </cell>
          <cell r="Y102">
            <v>0</v>
          </cell>
          <cell r="Z102">
            <v>2500000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5000000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Special Assets - Non-Performing</v>
          </cell>
          <cell r="D103" t="str">
            <v>Lydecker</v>
          </cell>
          <cell r="E103" t="str">
            <v>713-853-3504</v>
          </cell>
          <cell r="F103" t="str">
            <v>Heartland Steel Common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172031</v>
          </cell>
          <cell r="L103">
            <v>172031</v>
          </cell>
          <cell r="M103">
            <v>0</v>
          </cell>
          <cell r="N103">
            <v>0.5</v>
          </cell>
          <cell r="O103">
            <v>1</v>
          </cell>
          <cell r="P103">
            <v>162.09551185542139</v>
          </cell>
          <cell r="Q103">
            <v>162.09551185542139</v>
          </cell>
          <cell r="R103">
            <v>0</v>
          </cell>
          <cell r="S103" t="str">
            <v>126-153</v>
          </cell>
          <cell r="V103">
            <v>27885453</v>
          </cell>
          <cell r="W103" t="str">
            <v>001:Enron-NA</v>
          </cell>
          <cell r="X103">
            <v>13942726.499999998</v>
          </cell>
          <cell r="Y103">
            <v>0</v>
          </cell>
          <cell r="Z103">
            <v>13942726.499999998</v>
          </cell>
          <cell r="AA103">
            <v>0</v>
          </cell>
          <cell r="AB103">
            <v>0</v>
          </cell>
          <cell r="AC103">
            <v>0</v>
          </cell>
          <cell r="AD103">
            <v>27885453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27885453</v>
          </cell>
          <cell r="AP103">
            <v>0</v>
          </cell>
          <cell r="AQ103">
            <v>27885453</v>
          </cell>
          <cell r="AR103">
            <v>1</v>
          </cell>
          <cell r="AS103">
            <v>27885452.999999996</v>
          </cell>
          <cell r="AT103">
            <v>162.09551185542139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-5588014</v>
          </cell>
          <cell r="AZ103">
            <v>0</v>
          </cell>
          <cell r="BA103">
            <v>6730</v>
          </cell>
          <cell r="BB103">
            <v>-5581284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US Private</v>
          </cell>
          <cell r="C104" t="str">
            <v>Special Assets - Non-Performing Raptor</v>
          </cell>
          <cell r="D104" t="str">
            <v>Lydecker</v>
          </cell>
          <cell r="E104" t="str">
            <v>713-853-3504</v>
          </cell>
          <cell r="F104" t="str">
            <v>Heartland Steel Common Raptor I</v>
          </cell>
          <cell r="G104" t="str">
            <v xml:space="preserve"> </v>
          </cell>
          <cell r="H104" t="str">
            <v>Special Assets - Non-Performing</v>
          </cell>
          <cell r="I104" t="str">
            <v xml:space="preserve">Private </v>
          </cell>
          <cell r="J104" t="str">
            <v>Common Equity</v>
          </cell>
          <cell r="K104">
            <v>172031</v>
          </cell>
          <cell r="L104">
            <v>172031</v>
          </cell>
          <cell r="M104">
            <v>0</v>
          </cell>
          <cell r="N104">
            <v>0.5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126-153</v>
          </cell>
          <cell r="V104">
            <v>0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Special Assets - Non-Performing</v>
          </cell>
          <cell r="D105" t="str">
            <v>Lydecker</v>
          </cell>
          <cell r="E105" t="str">
            <v>713-853-3504</v>
          </cell>
          <cell r="F105" t="str">
            <v>Heartland Steel Common Condor</v>
          </cell>
          <cell r="G105" t="str">
            <v xml:space="preserve"> </v>
          </cell>
          <cell r="H105" t="str">
            <v>Steel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14753533</v>
          </cell>
          <cell r="Q105">
            <v>14753533</v>
          </cell>
          <cell r="R105">
            <v>0</v>
          </cell>
          <cell r="S105" t="str">
            <v>126-153-Condor</v>
          </cell>
          <cell r="V105">
            <v>14753533</v>
          </cell>
          <cell r="W105" t="str">
            <v>001:Enron-NA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14753533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14753533</v>
          </cell>
          <cell r="AP105">
            <v>0</v>
          </cell>
          <cell r="AQ105">
            <v>14753533</v>
          </cell>
          <cell r="AR105">
            <v>1</v>
          </cell>
          <cell r="AS105">
            <v>14753533</v>
          </cell>
          <cell r="AT105">
            <v>14753533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Enron Raptor I - US Private</v>
          </cell>
          <cell r="C106" t="str">
            <v>Special Assets - Non-Performing Raptor</v>
          </cell>
          <cell r="D106" t="str">
            <v>Lydecker</v>
          </cell>
          <cell r="E106" t="str">
            <v>713-853-3504</v>
          </cell>
          <cell r="F106" t="str">
            <v>Heartland Steel Common Condor Raptor I</v>
          </cell>
          <cell r="G106" t="str">
            <v xml:space="preserve"> </v>
          </cell>
          <cell r="H106" t="str">
            <v>Steel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14753533</v>
          </cell>
          <cell r="R106">
            <v>-14753533</v>
          </cell>
          <cell r="S106" t="str">
            <v>126-153-Condor</v>
          </cell>
          <cell r="V106">
            <v>0</v>
          </cell>
          <cell r="W106" t="str">
            <v>015:Enron Raptor I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Principal Investing</v>
          </cell>
          <cell r="D107" t="str">
            <v>Vetters</v>
          </cell>
          <cell r="E107" t="str">
            <v>713-853-9435</v>
          </cell>
          <cell r="F107" t="str">
            <v>Solo Energy</v>
          </cell>
          <cell r="G107" t="str">
            <v xml:space="preserve"> </v>
          </cell>
          <cell r="H107" t="str">
            <v>Venture Capital</v>
          </cell>
          <cell r="I107" t="str">
            <v xml:space="preserve">Private </v>
          </cell>
          <cell r="J107" t="str">
            <v>Common Equity</v>
          </cell>
          <cell r="K107">
            <v>6937.5</v>
          </cell>
          <cell r="L107">
            <v>6937.5</v>
          </cell>
          <cell r="M107">
            <v>0</v>
          </cell>
          <cell r="N107">
            <v>0</v>
          </cell>
          <cell r="O107">
            <v>1</v>
          </cell>
          <cell r="P107">
            <v>1079.3513513513512</v>
          </cell>
          <cell r="Q107">
            <v>1079.3513513513512</v>
          </cell>
          <cell r="R107">
            <v>0</v>
          </cell>
          <cell r="S107" t="str">
            <v>1627-1900</v>
          </cell>
          <cell r="V107">
            <v>7488000</v>
          </cell>
          <cell r="W107" t="str">
            <v>001:Enron-NA</v>
          </cell>
          <cell r="X107">
            <v>3743999.9999999995</v>
          </cell>
          <cell r="Y107">
            <v>0</v>
          </cell>
          <cell r="Z107">
            <v>3743999.9999999995</v>
          </cell>
          <cell r="AA107">
            <v>3743999.9999999995</v>
          </cell>
          <cell r="AB107">
            <v>0</v>
          </cell>
          <cell r="AC107">
            <v>3743999.9999999995</v>
          </cell>
          <cell r="AD107">
            <v>7488000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7487999.9999999991</v>
          </cell>
          <cell r="AT107">
            <v>1079.3513513513512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Principal Investing</v>
          </cell>
          <cell r="D108" t="str">
            <v>Kuykendall</v>
          </cell>
          <cell r="E108" t="str">
            <v>713-853-3995</v>
          </cell>
          <cell r="F108" t="str">
            <v>Utiliquest</v>
          </cell>
          <cell r="G108" t="str">
            <v xml:space="preserve"> </v>
          </cell>
          <cell r="H108" t="str">
            <v>Utility Services</v>
          </cell>
          <cell r="I108" t="str">
            <v xml:space="preserve">Private </v>
          </cell>
          <cell r="J108" t="str">
            <v>Common Equity</v>
          </cell>
          <cell r="K108">
            <v>6937.5</v>
          </cell>
          <cell r="L108">
            <v>6937.5</v>
          </cell>
          <cell r="M108">
            <v>0</v>
          </cell>
          <cell r="N108">
            <v>0</v>
          </cell>
          <cell r="O108">
            <v>1</v>
          </cell>
          <cell r="P108">
            <v>2315.0450450450448</v>
          </cell>
          <cell r="Q108">
            <v>2315.0450450450448</v>
          </cell>
          <cell r="R108">
            <v>0</v>
          </cell>
          <cell r="S108" t="str">
            <v>1627-1900</v>
          </cell>
          <cell r="V108">
            <v>16060625</v>
          </cell>
          <cell r="W108" t="str">
            <v>001:Enron-NA</v>
          </cell>
          <cell r="X108">
            <v>8030312.4999999991</v>
          </cell>
          <cell r="Y108">
            <v>0</v>
          </cell>
          <cell r="Z108">
            <v>8030312.4999999991</v>
          </cell>
          <cell r="AA108">
            <v>8030312.4999999991</v>
          </cell>
          <cell r="AB108">
            <v>0</v>
          </cell>
          <cell r="AC108">
            <v>8030312.4999999991</v>
          </cell>
          <cell r="AD108">
            <v>16060625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62500</v>
          </cell>
          <cell r="AL108">
            <v>62500</v>
          </cell>
          <cell r="AM108">
            <v>7.4114520233698436E-9</v>
          </cell>
          <cell r="AN108">
            <v>16060625</v>
          </cell>
          <cell r="AP108">
            <v>0</v>
          </cell>
          <cell r="AQ108">
            <v>16060625</v>
          </cell>
          <cell r="AR108">
            <v>1</v>
          </cell>
          <cell r="AS108">
            <v>16060624.999999998</v>
          </cell>
          <cell r="AT108">
            <v>2315.0450450450448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-2913659</v>
          </cell>
          <cell r="AZ108">
            <v>0</v>
          </cell>
          <cell r="BA108">
            <v>187500</v>
          </cell>
          <cell r="BB108">
            <v>-2726159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DoNotShow</v>
          </cell>
          <cell r="B109" t="str">
            <v>Enron Raptor I - US Private</v>
          </cell>
          <cell r="C109" t="str">
            <v>Principal Investing Raptor</v>
          </cell>
          <cell r="D109" t="str">
            <v>Kuykendall</v>
          </cell>
          <cell r="E109" t="str">
            <v>713-853-3995</v>
          </cell>
          <cell r="F109" t="str">
            <v>Utiliquest Raptor I</v>
          </cell>
          <cell r="G109" t="str">
            <v xml:space="preserve"> </v>
          </cell>
          <cell r="H109" t="str">
            <v>Principal Investing</v>
          </cell>
          <cell r="I109" t="str">
            <v xml:space="preserve">Private </v>
          </cell>
          <cell r="J109" t="str">
            <v>Common Equity</v>
          </cell>
          <cell r="K109">
            <v>6937.5</v>
          </cell>
          <cell r="L109">
            <v>6937.5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1627-1900</v>
          </cell>
          <cell r="V109">
            <v>0</v>
          </cell>
          <cell r="W109" t="str">
            <v>015:Enron Raptor I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7.4114520233698436E-9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Catalytica</v>
          </cell>
          <cell r="G110" t="str">
            <v xml:space="preserve"> </v>
          </cell>
          <cell r="H110" t="str">
            <v>Generation</v>
          </cell>
          <cell r="I110" t="str">
            <v xml:space="preserve">Private </v>
          </cell>
          <cell r="J110" t="str">
            <v>Preferred Equity</v>
          </cell>
          <cell r="K110">
            <v>30000</v>
          </cell>
          <cell r="L110">
            <v>30000</v>
          </cell>
          <cell r="M110">
            <v>0</v>
          </cell>
          <cell r="N110">
            <v>0</v>
          </cell>
          <cell r="O110">
            <v>1</v>
          </cell>
          <cell r="P110">
            <v>3195.6798333333331</v>
          </cell>
          <cell r="Q110">
            <v>3195.6798333333331</v>
          </cell>
          <cell r="R110">
            <v>0</v>
          </cell>
          <cell r="S110" t="str">
            <v>1588-1862</v>
          </cell>
          <cell r="V110">
            <v>95870395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95870395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49556395</v>
          </cell>
          <cell r="AJ110">
            <v>0</v>
          </cell>
          <cell r="AK110">
            <v>0</v>
          </cell>
          <cell r="AL110">
            <v>49556395</v>
          </cell>
          <cell r="AM110">
            <v>0</v>
          </cell>
          <cell r="AN110">
            <v>46314000</v>
          </cell>
          <cell r="AP110">
            <v>0</v>
          </cell>
          <cell r="AQ110">
            <v>95870395</v>
          </cell>
          <cell r="AR110">
            <v>1</v>
          </cell>
          <cell r="AS110">
            <v>95870395</v>
          </cell>
          <cell r="AT110">
            <v>3195.6798333333331</v>
          </cell>
          <cell r="AU110">
            <v>49556395</v>
          </cell>
          <cell r="AV110">
            <v>0</v>
          </cell>
          <cell r="AW110">
            <v>0</v>
          </cell>
          <cell r="AX110">
            <v>49556395</v>
          </cell>
          <cell r="AY110">
            <v>49842395</v>
          </cell>
          <cell r="AZ110">
            <v>0</v>
          </cell>
          <cell r="BA110">
            <v>106000</v>
          </cell>
          <cell r="BB110">
            <v>49948395</v>
          </cell>
          <cell r="BC110" t="str">
            <v xml:space="preserve"> </v>
          </cell>
          <cell r="BD110" t="str">
            <v xml:space="preserve"> </v>
          </cell>
          <cell r="BE110">
            <v>49556395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Catalytica Raptor 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Preferred Equity</v>
          </cell>
          <cell r="K111">
            <v>30000</v>
          </cell>
          <cell r="L111">
            <v>30000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1588-1862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Amber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>
            <v>0</v>
          </cell>
          <cell r="V112">
            <v>5000000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Avici EBS</v>
          </cell>
          <cell r="G113" t="str">
            <v>US;AVCI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1093426</v>
          </cell>
          <cell r="L113">
            <v>1093426</v>
          </cell>
          <cell r="M113">
            <v>0</v>
          </cell>
          <cell r="N113">
            <v>0</v>
          </cell>
          <cell r="O113">
            <v>1</v>
          </cell>
          <cell r="P113">
            <v>133</v>
          </cell>
          <cell r="Q113">
            <v>133</v>
          </cell>
          <cell r="R113">
            <v>0</v>
          </cell>
          <cell r="S113">
            <v>0</v>
          </cell>
          <cell r="V113">
            <v>145425658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145425658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126425658</v>
          </cell>
          <cell r="AJ113">
            <v>0</v>
          </cell>
          <cell r="AK113">
            <v>0</v>
          </cell>
          <cell r="AL113">
            <v>126425658</v>
          </cell>
          <cell r="AM113">
            <v>0</v>
          </cell>
          <cell r="AN113">
            <v>14000000</v>
          </cell>
          <cell r="AP113">
            <v>0</v>
          </cell>
          <cell r="AQ113">
            <v>14000000</v>
          </cell>
          <cell r="AR113">
            <v>1</v>
          </cell>
          <cell r="AS113">
            <v>145425658</v>
          </cell>
          <cell r="AT113">
            <v>133</v>
          </cell>
          <cell r="AU113">
            <v>37859875.25</v>
          </cell>
          <cell r="AV113">
            <v>0</v>
          </cell>
          <cell r="AW113">
            <v>0</v>
          </cell>
          <cell r="AX113">
            <v>37859875.25</v>
          </cell>
          <cell r="AY113">
            <v>130425658</v>
          </cell>
          <cell r="AZ113">
            <v>0</v>
          </cell>
          <cell r="BA113">
            <v>0</v>
          </cell>
          <cell r="BB113">
            <v>130425658</v>
          </cell>
          <cell r="BC113">
            <v>133</v>
          </cell>
          <cell r="BD113">
            <v>133</v>
          </cell>
          <cell r="BE113">
            <v>37859875.25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Avici EBS - Valuation Reserve</v>
          </cell>
          <cell r="G114" t="str">
            <v>US;AVCI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-66650507</v>
          </cell>
          <cell r="AL114">
            <v>-66650507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-66650507</v>
          </cell>
          <cell r="AX114">
            <v>-66650507</v>
          </cell>
          <cell r="AY114">
            <v>0</v>
          </cell>
          <cell r="AZ114">
            <v>0</v>
          </cell>
          <cell r="BA114">
            <v>-66650507</v>
          </cell>
          <cell r="BB114">
            <v>-66650507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Aristasoft EBS</v>
          </cell>
          <cell r="G115" t="str">
            <v xml:space="preserve"> </v>
          </cell>
          <cell r="H115" t="str">
            <v>Application Service Provider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Digital Entertainment Networks EBS</v>
          </cell>
          <cell r="G116" t="str">
            <v xml:space="preserve"> </v>
          </cell>
          <cell r="H116" t="str">
            <v>Content Origination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-5000000</v>
          </cell>
          <cell r="AZ116">
            <v>0</v>
          </cell>
          <cell r="BA116">
            <v>0</v>
          </cell>
          <cell r="BB116">
            <v>-5000000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eMotion Content Enabler EBS</v>
          </cell>
          <cell r="G117" t="str">
            <v xml:space="preserve"> </v>
          </cell>
          <cell r="H117" t="str">
            <v>Content Enabler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Ennovate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3000000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Public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Equinix EBS</v>
          </cell>
          <cell r="G119" t="str">
            <v>US;EQIX</v>
          </cell>
          <cell r="H119" t="str">
            <v>Co-location</v>
          </cell>
          <cell r="I119" t="str">
            <v>Public</v>
          </cell>
          <cell r="J119" t="str">
            <v>Common Equity</v>
          </cell>
          <cell r="K119">
            <v>938086</v>
          </cell>
          <cell r="L119">
            <v>938086</v>
          </cell>
          <cell r="M119">
            <v>0</v>
          </cell>
          <cell r="N119">
            <v>0</v>
          </cell>
          <cell r="O119">
            <v>1</v>
          </cell>
          <cell r="P119">
            <v>13.125</v>
          </cell>
          <cell r="Q119">
            <v>12.875</v>
          </cell>
          <cell r="R119">
            <v>0.25</v>
          </cell>
          <cell r="S119">
            <v>0</v>
          </cell>
          <cell r="V119">
            <v>12312378.75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12077857.25</v>
          </cell>
          <cell r="AE119">
            <v>234521.5</v>
          </cell>
          <cell r="AF119">
            <v>0</v>
          </cell>
          <cell r="AG119">
            <v>0</v>
          </cell>
          <cell r="AH119">
            <v>234521.5</v>
          </cell>
          <cell r="AI119">
            <v>-1833958.13</v>
          </cell>
          <cell r="AJ119">
            <v>0</v>
          </cell>
          <cell r="AK119">
            <v>0</v>
          </cell>
          <cell r="AL119">
            <v>-1833958.13</v>
          </cell>
          <cell r="AM119">
            <v>0</v>
          </cell>
          <cell r="AN119">
            <v>13000000</v>
          </cell>
          <cell r="AP119">
            <v>0</v>
          </cell>
          <cell r="AQ119">
            <v>13000000</v>
          </cell>
          <cell r="AR119">
            <v>1</v>
          </cell>
          <cell r="AS119">
            <v>12312378.75</v>
          </cell>
          <cell r="AT119">
            <v>13.125</v>
          </cell>
          <cell r="AU119">
            <v>-1833958.13</v>
          </cell>
          <cell r="AV119">
            <v>0</v>
          </cell>
          <cell r="AW119">
            <v>0</v>
          </cell>
          <cell r="AX119">
            <v>-1833958.13</v>
          </cell>
          <cell r="AY119">
            <v>6166041.8700000001</v>
          </cell>
          <cell r="AZ119">
            <v>0</v>
          </cell>
          <cell r="BA119">
            <v>0</v>
          </cell>
          <cell r="BB119">
            <v>6166041.8700000001</v>
          </cell>
          <cell r="BC119">
            <v>13.125</v>
          </cell>
          <cell r="BD119">
            <v>12.875</v>
          </cell>
          <cell r="BE119">
            <v>-2068479.63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Fast Forward Networks EBS</v>
          </cell>
          <cell r="G120" t="str">
            <v xml:space="preserve"> </v>
          </cell>
          <cell r="H120" t="str">
            <v>Content Facilitator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3000000</v>
          </cell>
          <cell r="Q120">
            <v>3000000</v>
          </cell>
          <cell r="R120">
            <v>0</v>
          </cell>
          <cell r="S120">
            <v>0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3000000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Content Facilitator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4000000</v>
          </cell>
          <cell r="Q121">
            <v>4000000</v>
          </cell>
          <cell r="R121">
            <v>0</v>
          </cell>
          <cell r="S121">
            <v>0</v>
          </cell>
          <cell r="V121">
            <v>4000000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4000000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4000000</v>
          </cell>
          <cell r="AP121">
            <v>0</v>
          </cell>
          <cell r="AQ121">
            <v>4000000</v>
          </cell>
          <cell r="AR121">
            <v>1</v>
          </cell>
          <cell r="AS121">
            <v>4000000</v>
          </cell>
          <cell r="AT121">
            <v>4000000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Co-location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9530000</v>
          </cell>
          <cell r="Q122">
            <v>9530000</v>
          </cell>
          <cell r="R122">
            <v>0</v>
          </cell>
          <cell r="S122">
            <v>0</v>
          </cell>
          <cell r="V122">
            <v>9530000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9530000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9530000</v>
          </cell>
          <cell r="AT122">
            <v>9530000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Mshow EBS</v>
          </cell>
          <cell r="G123" t="str">
            <v xml:space="preserve"> </v>
          </cell>
          <cell r="H123" t="str">
            <v>Content Facilitator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3000000</v>
          </cell>
          <cell r="Q123">
            <v>3000000</v>
          </cell>
          <cell r="R123">
            <v>0</v>
          </cell>
          <cell r="S123">
            <v>0</v>
          </cell>
          <cell r="V123">
            <v>3000000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3000000</v>
          </cell>
          <cell r="AP123">
            <v>0</v>
          </cell>
          <cell r="AQ123">
            <v>3000000</v>
          </cell>
          <cell r="AR123">
            <v>1</v>
          </cell>
          <cell r="AS123">
            <v>3000000</v>
          </cell>
          <cell r="AT123">
            <v>3000000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Salus Media EBS</v>
          </cell>
          <cell r="G124" t="str">
            <v xml:space="preserve"> </v>
          </cell>
          <cell r="H124" t="str">
            <v>Content Origination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3000000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Telseon EBS</v>
          </cell>
          <cell r="G125" t="str">
            <v xml:space="preserve"> </v>
          </cell>
          <cell r="H125" t="str">
            <v>Metro Fiber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5000000</v>
          </cell>
          <cell r="Q125">
            <v>5000000</v>
          </cell>
          <cell r="R125">
            <v>0</v>
          </cell>
          <cell r="S125">
            <v>0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5000000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Vspan EBS</v>
          </cell>
          <cell r="G126" t="str">
            <v xml:space="preserve"> </v>
          </cell>
          <cell r="H126" t="str">
            <v>Video Conferencing Service Provider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Enron Global Markets - Total Return Swap</v>
          </cell>
          <cell r="C127" t="str">
            <v>GRM - New Products</v>
          </cell>
          <cell r="D127" t="str">
            <v>Blesie</v>
          </cell>
          <cell r="E127" t="str">
            <v>713-345-7830</v>
          </cell>
          <cell r="F127" t="str">
            <v>BWT/Swiss Re TRS EGM</v>
          </cell>
          <cell r="G127" t="str">
            <v xml:space="preserve"> </v>
          </cell>
          <cell r="H127" t="str">
            <v>Insurance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0.6</v>
          </cell>
          <cell r="O127">
            <v>1</v>
          </cell>
          <cell r="P127">
            <v>-60664</v>
          </cell>
          <cell r="Q127">
            <v>-60664</v>
          </cell>
          <cell r="R127">
            <v>0</v>
          </cell>
          <cell r="S127" t="str">
            <v>6043-9063</v>
          </cell>
          <cell r="V127">
            <v>-60664</v>
          </cell>
          <cell r="W127" t="str">
            <v>014:Enron Global Markets</v>
          </cell>
          <cell r="X127">
            <v>-36398.400000000001</v>
          </cell>
          <cell r="Y127">
            <v>0</v>
          </cell>
          <cell r="Z127">
            <v>-36398.400000000001</v>
          </cell>
          <cell r="AA127">
            <v>0</v>
          </cell>
          <cell r="AB127">
            <v>0</v>
          </cell>
          <cell r="AC127">
            <v>0</v>
          </cell>
          <cell r="AD127">
            <v>-60664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-60664</v>
          </cell>
          <cell r="AP127">
            <v>0</v>
          </cell>
          <cell r="AQ127">
            <v>-60664</v>
          </cell>
          <cell r="AR127">
            <v>1</v>
          </cell>
          <cell r="AS127">
            <v>-60664</v>
          </cell>
          <cell r="AT127">
            <v>-60664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-60664</v>
          </cell>
          <cell r="AZ127">
            <v>0</v>
          </cell>
          <cell r="BA127">
            <v>740000</v>
          </cell>
          <cell r="BB127">
            <v>679336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Show</v>
          </cell>
          <cell r="B128" t="str">
            <v>Total Return Swap</v>
          </cell>
          <cell r="C128" t="str">
            <v>Generation East</v>
          </cell>
          <cell r="D128" t="str">
            <v>Duran</v>
          </cell>
          <cell r="E128" t="str">
            <v>713-853-7364</v>
          </cell>
          <cell r="F128" t="str">
            <v>MCN TRS</v>
          </cell>
          <cell r="G128" t="str">
            <v xml:space="preserve"> </v>
          </cell>
          <cell r="H128" t="str">
            <v>Generation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0.6</v>
          </cell>
          <cell r="O128">
            <v>1</v>
          </cell>
          <cell r="P128">
            <v>12597600</v>
          </cell>
          <cell r="Q128">
            <v>12597600</v>
          </cell>
          <cell r="R128">
            <v>0</v>
          </cell>
          <cell r="S128" t="str">
            <v>6681-9742</v>
          </cell>
          <cell r="V128">
            <v>12597600</v>
          </cell>
          <cell r="W128" t="str">
            <v>001:Enron-NA</v>
          </cell>
          <cell r="X128">
            <v>7558560</v>
          </cell>
          <cell r="Y128">
            <v>0</v>
          </cell>
          <cell r="Z128">
            <v>7558560</v>
          </cell>
          <cell r="AA128">
            <v>0</v>
          </cell>
          <cell r="AB128">
            <v>0</v>
          </cell>
          <cell r="AC128">
            <v>0</v>
          </cell>
          <cell r="AD128">
            <v>12597600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12597600</v>
          </cell>
          <cell r="AP128">
            <v>0</v>
          </cell>
          <cell r="AQ128">
            <v>12597600</v>
          </cell>
          <cell r="AR128">
            <v>1</v>
          </cell>
          <cell r="AS128">
            <v>12597600</v>
          </cell>
          <cell r="AT128">
            <v>12597600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12597600</v>
          </cell>
          <cell r="AZ128">
            <v>0</v>
          </cell>
          <cell r="BA128">
            <v>0</v>
          </cell>
          <cell r="BB128">
            <v>12597600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US Structured Credit-Book</v>
          </cell>
          <cell r="C129" t="str">
            <v>Gas Assets</v>
          </cell>
          <cell r="D129" t="str">
            <v>TBD</v>
          </cell>
          <cell r="E129" t="str">
            <v>Not Available</v>
          </cell>
          <cell r="F129" t="str">
            <v>Bammel Gas Trust Loan</v>
          </cell>
          <cell r="G129" t="str">
            <v xml:space="preserve"> </v>
          </cell>
          <cell r="H129" t="str">
            <v>Energy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6960000</v>
          </cell>
          <cell r="Q129">
            <v>6960000</v>
          </cell>
          <cell r="R129">
            <v>0</v>
          </cell>
          <cell r="S129" t="str">
            <v>1287-1520</v>
          </cell>
          <cell r="V129">
            <v>6960000</v>
          </cell>
          <cell r="W129" t="str">
            <v>001:Enron-NA</v>
          </cell>
          <cell r="X129">
            <v>4176000</v>
          </cell>
          <cell r="Y129">
            <v>0</v>
          </cell>
          <cell r="Z129">
            <v>4176000</v>
          </cell>
          <cell r="AA129">
            <v>0</v>
          </cell>
          <cell r="AB129">
            <v>0</v>
          </cell>
          <cell r="AC129">
            <v>0</v>
          </cell>
          <cell r="AD129">
            <v>6960000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144434.35</v>
          </cell>
          <cell r="AL129">
            <v>144434.35</v>
          </cell>
          <cell r="AM129">
            <v>0</v>
          </cell>
          <cell r="AN129">
            <v>6960000</v>
          </cell>
          <cell r="AP129">
            <v>0</v>
          </cell>
          <cell r="AQ129">
            <v>6960000</v>
          </cell>
          <cell r="AR129">
            <v>1</v>
          </cell>
          <cell r="AS129">
            <v>6960000</v>
          </cell>
          <cell r="AT129">
            <v>6960000</v>
          </cell>
          <cell r="AU129">
            <v>0</v>
          </cell>
          <cell r="AV129">
            <v>0</v>
          </cell>
          <cell r="AW129">
            <v>8523.35</v>
          </cell>
          <cell r="AX129">
            <v>8523.35</v>
          </cell>
          <cell r="AY129">
            <v>0</v>
          </cell>
          <cell r="AZ129">
            <v>0</v>
          </cell>
          <cell r="BA129">
            <v>273782.7</v>
          </cell>
          <cell r="BB129">
            <v>273782.7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Gas Assets</v>
          </cell>
          <cell r="D130" t="str">
            <v>TBD</v>
          </cell>
          <cell r="E130" t="str">
            <v>Not Available</v>
          </cell>
          <cell r="F130" t="str">
            <v>Bammel Looper TRS</v>
          </cell>
          <cell r="G130" t="str">
            <v xml:space="preserve"> </v>
          </cell>
          <cell r="H130" t="str">
            <v>Energy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 t="str">
            <v>1287-10502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Total Return Swap</v>
          </cell>
          <cell r="C131" t="str">
            <v>Gas Assets</v>
          </cell>
          <cell r="D131" t="str">
            <v>TBD</v>
          </cell>
          <cell r="E131" t="str">
            <v>Not Available</v>
          </cell>
          <cell r="F131" t="str">
            <v>Mid Texas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Coal</v>
          </cell>
          <cell r="D132" t="str">
            <v>Beyer</v>
          </cell>
          <cell r="E132" t="str">
            <v>713-853-9825</v>
          </cell>
          <cell r="F132" t="str">
            <v>American Coal Senior TRS EGM</v>
          </cell>
          <cell r="G132" t="str">
            <v xml:space="preserve"> </v>
          </cell>
          <cell r="H132" t="str">
            <v>Coal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S132" t="str">
            <v>1727-10290</v>
          </cell>
          <cell r="V132">
            <v>0</v>
          </cell>
          <cell r="W132" t="str">
            <v>014:Enron Global Markets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Total Return Swap</v>
          </cell>
          <cell r="C133" t="str">
            <v>Gas Assets</v>
          </cell>
          <cell r="D133" t="str">
            <v>Bierbach</v>
          </cell>
          <cell r="E133" t="str">
            <v>713-853-4725</v>
          </cell>
          <cell r="F133" t="str">
            <v>Powder River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2859-10505</v>
          </cell>
          <cell r="V133">
            <v>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Total Return Swap</v>
          </cell>
          <cell r="C134" t="str">
            <v>Gas Assets</v>
          </cell>
          <cell r="D134" t="str">
            <v>Bierbach</v>
          </cell>
          <cell r="E134" t="str">
            <v>713-853-4725</v>
          </cell>
          <cell r="F134" t="str">
            <v>Wind River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 t="str">
            <v>2860-10503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Kuykendall</v>
          </cell>
          <cell r="E135" t="str">
            <v>713-853-3995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Principal Investing</v>
          </cell>
          <cell r="D136" t="str">
            <v>Kuykendall</v>
          </cell>
          <cell r="E136" t="str">
            <v>713-853-3995</v>
          </cell>
          <cell r="F136" t="str">
            <v>First World</v>
          </cell>
          <cell r="G136" t="str">
            <v xml:space="preserve"> </v>
          </cell>
          <cell r="H136" t="str">
            <v>Telecom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 t="str">
            <v>889-981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298066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US Private</v>
          </cell>
          <cell r="C137" t="str">
            <v>West Originations</v>
          </cell>
          <cell r="D137" t="str">
            <v>TBD</v>
          </cell>
          <cell r="E137" t="str">
            <v>Not Available</v>
          </cell>
          <cell r="F137" t="str">
            <v>Alpine Natural Gas Preferred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Preferred Equity</v>
          </cell>
          <cell r="K137">
            <v>10694884</v>
          </cell>
          <cell r="L137">
            <v>10694884</v>
          </cell>
          <cell r="M137">
            <v>0</v>
          </cell>
          <cell r="N137">
            <v>0</v>
          </cell>
          <cell r="O137">
            <v>1</v>
          </cell>
          <cell r="P137">
            <v>0.26648255371446761</v>
          </cell>
          <cell r="Q137">
            <v>0.26648255371446761</v>
          </cell>
          <cell r="R137">
            <v>0</v>
          </cell>
          <cell r="S137" t="str">
            <v>567-3876</v>
          </cell>
          <cell r="V137">
            <v>2850000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2850000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2850000</v>
          </cell>
          <cell r="AP137">
            <v>0</v>
          </cell>
          <cell r="AQ137">
            <v>2850000</v>
          </cell>
          <cell r="AR137">
            <v>1</v>
          </cell>
          <cell r="AS137">
            <v>2850000</v>
          </cell>
          <cell r="AT137">
            <v>0.26648255371446761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US Private</v>
          </cell>
          <cell r="C138" t="str">
            <v>Energy Capital Resources</v>
          </cell>
          <cell r="D138" t="str">
            <v>Pruett/Josey</v>
          </cell>
          <cell r="E138" t="str">
            <v>713-345-7109/713-853-0321</v>
          </cell>
          <cell r="F138" t="str">
            <v>EEX Equity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 t="str">
            <v>6043-8046</v>
          </cell>
          <cell r="V138">
            <v>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US Private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LSI Preferred Private</v>
          </cell>
          <cell r="G139" t="str">
            <v xml:space="preserve"> </v>
          </cell>
          <cell r="H139" t="str">
            <v>OSX</v>
          </cell>
          <cell r="I139" t="str">
            <v xml:space="preserve">Private </v>
          </cell>
          <cell r="J139" t="str">
            <v>Preferred Equity</v>
          </cell>
          <cell r="K139">
            <v>4000</v>
          </cell>
          <cell r="L139">
            <v>4000</v>
          </cell>
          <cell r="M139">
            <v>0</v>
          </cell>
          <cell r="N139">
            <v>0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US Private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NSM Common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27955691</v>
          </cell>
          <cell r="L140">
            <v>27955691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 t="str">
            <v>295-333</v>
          </cell>
          <cell r="V140">
            <v>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Priv. Equity Partnerships</v>
          </cell>
          <cell r="C141" t="str">
            <v>Energy Capital Resources</v>
          </cell>
          <cell r="D141" t="str">
            <v>Pruett/Josey</v>
          </cell>
          <cell r="E141" t="str">
            <v>713-345-7109/713-853-0321</v>
          </cell>
          <cell r="F141" t="str">
            <v>Ridgelake ORRI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Partnership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132383.76</v>
          </cell>
          <cell r="Q141">
            <v>132383.76</v>
          </cell>
          <cell r="R141">
            <v>0</v>
          </cell>
          <cell r="S141" t="str">
            <v>3194-5978</v>
          </cell>
          <cell r="V141">
            <v>132383.76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132383.76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132383.76</v>
          </cell>
          <cell r="AP141">
            <v>0</v>
          </cell>
          <cell r="AQ141">
            <v>132383.76</v>
          </cell>
          <cell r="AR141">
            <v>1</v>
          </cell>
          <cell r="AS141">
            <v>132383.76</v>
          </cell>
          <cell r="AT141">
            <v>132383.76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0.27000000001862645</v>
          </cell>
          <cell r="AZ141">
            <v>0</v>
          </cell>
          <cell r="BA141">
            <v>0</v>
          </cell>
          <cell r="BB141">
            <v>0.27000000001862645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Enron Raptor I - Priv. Equity Partnerships</v>
          </cell>
          <cell r="C142" t="str">
            <v>Energy Capital Resources Raptor</v>
          </cell>
          <cell r="D142" t="str">
            <v>Pruett/Josey</v>
          </cell>
          <cell r="E142" t="str">
            <v>713-345-7109/713-853-0321</v>
          </cell>
          <cell r="F142" t="str">
            <v>Ridgelake ORRI Raptor I</v>
          </cell>
          <cell r="G142" t="str">
            <v xml:space="preserve"> </v>
          </cell>
          <cell r="H142" t="str">
            <v>Energy Capital Resources</v>
          </cell>
          <cell r="I142" t="str">
            <v xml:space="preserve">Private </v>
          </cell>
          <cell r="J142" t="str">
            <v>Partnership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 t="str">
            <v>3194-5978</v>
          </cell>
          <cell r="V142">
            <v>0</v>
          </cell>
          <cell r="W142" t="str">
            <v>015:Enron Raptor I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0.27000000001862645</v>
          </cell>
          <cell r="AZ142">
            <v>0</v>
          </cell>
          <cell r="BA142">
            <v>0</v>
          </cell>
          <cell r="BB142">
            <v>0.27000000001862645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Convertible - Public</v>
          </cell>
          <cell r="C143" t="str">
            <v>Special Assets - Non-Performing</v>
          </cell>
          <cell r="D143" t="str">
            <v>Lydecker</v>
          </cell>
          <cell r="E143" t="str">
            <v>713-853-3504</v>
          </cell>
          <cell r="F143" t="str">
            <v>Costilla Convertible</v>
          </cell>
          <cell r="G143" t="str">
            <v>US;COSEE</v>
          </cell>
          <cell r="H143" t="str">
            <v>Energy</v>
          </cell>
          <cell r="I143" t="str">
            <v>Convertible</v>
          </cell>
          <cell r="J143" t="str">
            <v>Convertible Preferred</v>
          </cell>
          <cell r="K143">
            <v>31250</v>
          </cell>
          <cell r="L143">
            <v>31250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1088-1201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80.709999999999994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9.9999999999999995E-7</v>
          </cell>
          <cell r="BD143">
            <v>9.9999999999999995E-7</v>
          </cell>
          <cell r="BE143">
            <v>0</v>
          </cell>
        </row>
        <row r="144">
          <cell r="A144" t="str">
            <v>Show</v>
          </cell>
          <cell r="B144" t="str">
            <v>Convertible - Public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Inland Convertible</v>
          </cell>
          <cell r="G144" t="str">
            <v>US;INLN</v>
          </cell>
          <cell r="H144" t="str">
            <v>Energy</v>
          </cell>
          <cell r="I144" t="str">
            <v>Convertible</v>
          </cell>
          <cell r="J144" t="str">
            <v>Convertible Preferred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0.20089686885755564</v>
          </cell>
          <cell r="P144">
            <v>81.051432927818894</v>
          </cell>
          <cell r="Q144">
            <v>81.117197222217698</v>
          </cell>
          <cell r="R144">
            <v>-6.5764294398803713E-2</v>
          </cell>
          <cell r="S144" t="str">
            <v>58-70</v>
          </cell>
          <cell r="V144">
            <v>0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1698620</v>
          </cell>
          <cell r="AN144">
            <v>0</v>
          </cell>
          <cell r="AP144">
            <v>0</v>
          </cell>
          <cell r="AQ144">
            <v>0</v>
          </cell>
          <cell r="AR144">
            <v>8.33</v>
          </cell>
          <cell r="AS144">
            <v>0</v>
          </cell>
          <cell r="AT144">
            <v>4.25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4.25</v>
          </cell>
          <cell r="BD144">
            <v>4.25</v>
          </cell>
          <cell r="BE144">
            <v>0</v>
          </cell>
        </row>
        <row r="145">
          <cell r="A145" t="str">
            <v>Show</v>
          </cell>
          <cell r="B145" t="str">
            <v>Convertible - Private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Crown Energy Convertible</v>
          </cell>
          <cell r="G145" t="str">
            <v>US;CROE</v>
          </cell>
          <cell r="H145" t="str">
            <v>Heavy Construction</v>
          </cell>
          <cell r="I145" t="str">
            <v>Convertible</v>
          </cell>
          <cell r="J145" t="str">
            <v>Convertible Preferred</v>
          </cell>
          <cell r="K145">
            <v>817049</v>
          </cell>
          <cell r="L145">
            <v>817049</v>
          </cell>
          <cell r="M145">
            <v>0</v>
          </cell>
          <cell r="N145">
            <v>0</v>
          </cell>
          <cell r="O145">
            <v>0.28000000000000003</v>
          </cell>
          <cell r="P145">
            <v>0</v>
          </cell>
          <cell r="Q145">
            <v>0</v>
          </cell>
          <cell r="R145">
            <v>0</v>
          </cell>
          <cell r="S145" t="str">
            <v>30-32</v>
          </cell>
          <cell r="V145">
            <v>0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-3020000</v>
          </cell>
          <cell r="AJ145">
            <v>0</v>
          </cell>
          <cell r="AK145">
            <v>-100000</v>
          </cell>
          <cell r="AL145">
            <v>-3120000</v>
          </cell>
          <cell r="AM145">
            <v>0</v>
          </cell>
          <cell r="AN145">
            <v>3020000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-3020000</v>
          </cell>
          <cell r="AZ145">
            <v>0</v>
          </cell>
          <cell r="BA145">
            <v>-100000</v>
          </cell>
          <cell r="BB145">
            <v>-3120000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Convertible - Private</v>
          </cell>
          <cell r="C146" t="str">
            <v>Portfolio</v>
          </cell>
          <cell r="D146" t="str">
            <v>Melendrez</v>
          </cell>
          <cell r="E146" t="str">
            <v>713-345-8670</v>
          </cell>
          <cell r="F146" t="str">
            <v>Mariner Convertible</v>
          </cell>
          <cell r="G146" t="str">
            <v/>
          </cell>
          <cell r="H146" t="str">
            <v>Energy</v>
          </cell>
          <cell r="I146" t="str">
            <v>Convertible</v>
          </cell>
          <cell r="J146" t="str">
            <v>Convertible Debt</v>
          </cell>
          <cell r="K146">
            <v>28571.428571500001</v>
          </cell>
          <cell r="L146">
            <v>28571.428571500001</v>
          </cell>
          <cell r="M146">
            <v>0</v>
          </cell>
          <cell r="N146">
            <v>0.3</v>
          </cell>
          <cell r="O146">
            <v>0.8</v>
          </cell>
          <cell r="P146">
            <v>0</v>
          </cell>
          <cell r="Q146">
            <v>0</v>
          </cell>
          <cell r="R146">
            <v>0</v>
          </cell>
          <cell r="S146" t="str">
            <v>66-2787</v>
          </cell>
          <cell r="V146">
            <v>0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-2.6373031536408575E-10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-18399617</v>
          </cell>
          <cell r="AZ146">
            <v>0</v>
          </cell>
          <cell r="BA146">
            <v>0</v>
          </cell>
          <cell r="BB146">
            <v>-18399617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Convertible - Public</v>
          </cell>
          <cell r="C147" t="str">
            <v>Principal Investing</v>
          </cell>
          <cell r="D147" t="str">
            <v>Greer</v>
          </cell>
          <cell r="E147" t="str">
            <v>713-853-9140</v>
          </cell>
          <cell r="F147" t="str">
            <v>Quanta Convertible</v>
          </cell>
          <cell r="G147" t="str">
            <v>US;PWR</v>
          </cell>
          <cell r="H147" t="str">
            <v>Utility Services</v>
          </cell>
          <cell r="I147" t="str">
            <v>Convertible</v>
          </cell>
          <cell r="J147" t="str">
            <v>Convertible Debt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0.89933153966429624</v>
          </cell>
          <cell r="P147">
            <v>213.47811394930642</v>
          </cell>
          <cell r="Q147">
            <v>214.38755834403548</v>
          </cell>
          <cell r="R147">
            <v>-0.90944439472906424</v>
          </cell>
          <cell r="S147" t="str">
            <v>2009-2422</v>
          </cell>
          <cell r="V147">
            <v>0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-3145353.4325060286</v>
          </cell>
          <cell r="AN147">
            <v>0</v>
          </cell>
          <cell r="AP147">
            <v>0</v>
          </cell>
          <cell r="AQ147">
            <v>0</v>
          </cell>
          <cell r="AR147">
            <v>5.3836349999999999</v>
          </cell>
          <cell r="AS147">
            <v>0</v>
          </cell>
          <cell r="AT147">
            <v>42.875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68069972.499192059</v>
          </cell>
          <cell r="AZ147">
            <v>0</v>
          </cell>
          <cell r="BA147">
            <v>683723.95</v>
          </cell>
          <cell r="BB147">
            <v>68753696.449192062</v>
          </cell>
          <cell r="BC147">
            <v>42.875</v>
          </cell>
          <cell r="BD147">
            <v>43.0625</v>
          </cell>
          <cell r="BE147">
            <v>0</v>
          </cell>
        </row>
        <row r="148">
          <cell r="A148" t="str">
            <v>Show</v>
          </cell>
          <cell r="B148" t="str">
            <v>Convertible - Public</v>
          </cell>
          <cell r="C148" t="str">
            <v>Principal Investing</v>
          </cell>
          <cell r="D148" t="str">
            <v>Greer</v>
          </cell>
          <cell r="E148" t="str">
            <v>713-853-9140</v>
          </cell>
          <cell r="F148" t="str">
            <v>Quanta Convertible Condor</v>
          </cell>
          <cell r="G148" t="str">
            <v>US;PWR</v>
          </cell>
          <cell r="H148" t="str">
            <v>Utility Services</v>
          </cell>
          <cell r="I148" t="str">
            <v>Convertible</v>
          </cell>
          <cell r="J148" t="str">
            <v>Convertible Debt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0.89933153966429624</v>
          </cell>
          <cell r="P148">
            <v>213.47811394930642</v>
          </cell>
          <cell r="Q148">
            <v>214.38755834403548</v>
          </cell>
          <cell r="R148">
            <v>-0.90944439472906424</v>
          </cell>
          <cell r="S148">
            <v>0</v>
          </cell>
          <cell r="V148">
            <v>0</v>
          </cell>
          <cell r="W148" t="str">
            <v>001:Enron-NA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315687.80981162563</v>
          </cell>
          <cell r="AN148">
            <v>0</v>
          </cell>
          <cell r="AP148">
            <v>0</v>
          </cell>
          <cell r="AQ148">
            <v>0</v>
          </cell>
          <cell r="AR148">
            <v>5.3836349999999999</v>
          </cell>
          <cell r="AS148">
            <v>0</v>
          </cell>
          <cell r="AT148">
            <v>42.875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-315687.96981162578</v>
          </cell>
          <cell r="AZ148">
            <v>0</v>
          </cell>
          <cell r="BA148">
            <v>-3.3527612686157227E-8</v>
          </cell>
          <cell r="BB148">
            <v>-315687.96981165931</v>
          </cell>
          <cell r="BC148">
            <v>42.875</v>
          </cell>
          <cell r="BD148">
            <v>43.0625</v>
          </cell>
          <cell r="BE148">
            <v>0</v>
          </cell>
        </row>
        <row r="149">
          <cell r="A149" t="str">
            <v>Show</v>
          </cell>
          <cell r="B149" t="str">
            <v>Convertible - Private</v>
          </cell>
          <cell r="C149" t="str">
            <v>Paper</v>
          </cell>
          <cell r="D149" t="str">
            <v>Ondarza</v>
          </cell>
          <cell r="E149" t="str">
            <v>713-853-6058</v>
          </cell>
          <cell r="F149" t="str">
            <v>Repap Energy Advisory Agreement</v>
          </cell>
          <cell r="G149" t="str">
            <v/>
          </cell>
          <cell r="H149" t="str">
            <v>Paper</v>
          </cell>
          <cell r="I149" t="str">
            <v>Convertible</v>
          </cell>
          <cell r="J149" t="str">
            <v>Convertible Debt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747-6752</v>
          </cell>
          <cell r="V149">
            <v>0</v>
          </cell>
          <cell r="W149" t="str">
            <v>001:Enron-NA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Convertible - Private</v>
          </cell>
          <cell r="C150" t="str">
            <v>Paper</v>
          </cell>
          <cell r="D150" t="str">
            <v>Ondarza</v>
          </cell>
          <cell r="E150" t="str">
            <v>713-853-6058</v>
          </cell>
          <cell r="F150" t="str">
            <v>Repap Convertible</v>
          </cell>
          <cell r="G150" t="str">
            <v/>
          </cell>
          <cell r="H150" t="str">
            <v>Paper</v>
          </cell>
          <cell r="I150" t="str">
            <v>Convertible</v>
          </cell>
          <cell r="J150" t="str">
            <v>Convertible Debt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747-798</v>
          </cell>
          <cell r="V150">
            <v>0</v>
          </cell>
          <cell r="W150" t="str">
            <v>001:Enron-NA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DoNotShow</v>
          </cell>
          <cell r="B151" t="str">
            <v>Convertible - Private</v>
          </cell>
          <cell r="C151" t="str">
            <v>Special Assets - Non-Performing</v>
          </cell>
          <cell r="D151" t="str">
            <v>Ondarza</v>
          </cell>
          <cell r="E151" t="str">
            <v>713-853-6058</v>
          </cell>
          <cell r="F151" t="str">
            <v>Repap Convertible RA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100000</v>
          </cell>
          <cell r="L151">
            <v>100000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 t="str">
            <v>001:Enron-NA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Convertible - Private</v>
          </cell>
          <cell r="C152" t="str">
            <v>Paper</v>
          </cell>
          <cell r="D152" t="str">
            <v>Ondarza</v>
          </cell>
          <cell r="E152" t="str">
            <v>713-853-6058</v>
          </cell>
          <cell r="F152" t="str">
            <v xml:space="preserve">Repap Agency Agreement 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100000</v>
          </cell>
          <cell r="L152">
            <v>100000</v>
          </cell>
          <cell r="M152">
            <v>0</v>
          </cell>
          <cell r="N152">
            <v>0</v>
          </cell>
          <cell r="O152">
            <v>0</v>
          </cell>
          <cell r="P152">
            <v>29.828020800000001</v>
          </cell>
          <cell r="Q152">
            <v>29.828020800000001</v>
          </cell>
          <cell r="R152">
            <v>0</v>
          </cell>
          <cell r="S152" t="str">
            <v>747-5267</v>
          </cell>
          <cell r="V152">
            <v>2982802.08</v>
          </cell>
          <cell r="W152" t="str">
            <v>001:Enron-NA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2982802.08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3070538.72</v>
          </cell>
          <cell r="AP152">
            <v>0</v>
          </cell>
          <cell r="AQ152">
            <v>3070538.72</v>
          </cell>
          <cell r="AR152">
            <v>1</v>
          </cell>
          <cell r="AS152">
            <v>0</v>
          </cell>
          <cell r="AT152">
            <v>29.828020800000001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DoNotShow</v>
          </cell>
          <cell r="B153" t="str">
            <v>Convertible - Private</v>
          </cell>
          <cell r="C153" t="str">
            <v>Special Assets - Non-Performing</v>
          </cell>
          <cell r="D153" t="str">
            <v>Ondarza</v>
          </cell>
          <cell r="E153" t="str">
            <v>713-853-6058</v>
          </cell>
          <cell r="F153" t="str">
            <v>Repap Agency Agreement RA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Convertible - Private</v>
          </cell>
          <cell r="C154" t="str">
            <v>Special Assets - Performing</v>
          </cell>
          <cell r="D154" t="str">
            <v>Lydecker</v>
          </cell>
          <cell r="E154" t="str">
            <v>713-853-3504</v>
          </cell>
          <cell r="F154" t="str">
            <v>Venoco Convertible</v>
          </cell>
          <cell r="G154" t="str">
            <v/>
          </cell>
          <cell r="H154" t="str">
            <v>Energy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125.00921200000001</v>
          </cell>
          <cell r="Q154">
            <v>125.00921200000001</v>
          </cell>
          <cell r="R154">
            <v>0</v>
          </cell>
          <cell r="S154" t="str">
            <v>1090-1203</v>
          </cell>
          <cell r="V154">
            <v>46878454.5</v>
          </cell>
          <cell r="W154" t="str">
            <v>001:Enron-NA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46878454.5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1005673.37</v>
          </cell>
          <cell r="AL154">
            <v>1005673.37</v>
          </cell>
          <cell r="AM154">
            <v>0</v>
          </cell>
          <cell r="AN154">
            <v>45892500</v>
          </cell>
          <cell r="AP154">
            <v>0</v>
          </cell>
          <cell r="AQ154">
            <v>45892500</v>
          </cell>
          <cell r="AR154">
            <v>1</v>
          </cell>
          <cell r="AS154">
            <v>0</v>
          </cell>
          <cell r="AT154">
            <v>125.00921200000001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2249042.39</v>
          </cell>
          <cell r="AZ154">
            <v>0</v>
          </cell>
          <cell r="BA154">
            <v>2951116.89</v>
          </cell>
          <cell r="BB154">
            <v>5200159.28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Raptor I - Convertible - Private</v>
          </cell>
          <cell r="C155" t="str">
            <v>Special Assets - Performing Raptor</v>
          </cell>
          <cell r="D155" t="str">
            <v>Lydecker</v>
          </cell>
          <cell r="E155" t="str">
            <v>713-853-3504</v>
          </cell>
          <cell r="F155" t="str">
            <v>Venoco Convertible Raptor I</v>
          </cell>
          <cell r="G155" t="str">
            <v/>
          </cell>
          <cell r="H155" t="str">
            <v>Special Assets - Performing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Convertible - Private</v>
          </cell>
          <cell r="C156" t="str">
            <v>Special Assets - Non-Performing</v>
          </cell>
          <cell r="D156" t="str">
            <v>Lydecker</v>
          </cell>
          <cell r="E156" t="str">
            <v>713-853-3504</v>
          </cell>
          <cell r="F156" t="str">
            <v>Lyco Convertible</v>
          </cell>
          <cell r="G156" t="str">
            <v/>
          </cell>
          <cell r="H156" t="str">
            <v>Energy</v>
          </cell>
          <cell r="I156" t="str">
            <v>Convertible</v>
          </cell>
          <cell r="J156" t="str">
            <v>Convertible Preferred</v>
          </cell>
          <cell r="K156">
            <v>2000</v>
          </cell>
          <cell r="L156">
            <v>2000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65-85</v>
          </cell>
          <cell r="V156">
            <v>0</v>
          </cell>
          <cell r="W156" t="str">
            <v>001:Enron-NA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Convertible - Public</v>
          </cell>
          <cell r="C157" t="str">
            <v>Portfolio</v>
          </cell>
          <cell r="D157" t="str">
            <v>Maffet</v>
          </cell>
          <cell r="E157" t="str">
            <v>713-853-3212</v>
          </cell>
          <cell r="F157" t="str">
            <v>Kafus Convertible</v>
          </cell>
          <cell r="G157" t="str">
            <v>US;KS</v>
          </cell>
          <cell r="H157" t="str">
            <v>Paper</v>
          </cell>
          <cell r="I157" t="str">
            <v>Convertible</v>
          </cell>
          <cell r="J157" t="str">
            <v>Convertible Preferred</v>
          </cell>
          <cell r="K157">
            <v>10000</v>
          </cell>
          <cell r="L157">
            <v>10000</v>
          </cell>
          <cell r="M157">
            <v>0</v>
          </cell>
          <cell r="N157">
            <v>0</v>
          </cell>
          <cell r="O157">
            <v>0.62798269482929792</v>
          </cell>
          <cell r="P157">
            <v>874.04578174353298</v>
          </cell>
          <cell r="Q157">
            <v>874.80451646040194</v>
          </cell>
          <cell r="R157">
            <v>-0.75873471686895755</v>
          </cell>
          <cell r="S157" t="str">
            <v>61-77</v>
          </cell>
          <cell r="V157">
            <v>8740457.8174353298</v>
          </cell>
          <cell r="W157" t="str">
            <v>001:Enron-NA</v>
          </cell>
          <cell r="X157">
            <v>928236.92079455592</v>
          </cell>
          <cell r="Y157">
            <v>0</v>
          </cell>
          <cell r="Z157">
            <v>928236.92079455592</v>
          </cell>
          <cell r="AA157">
            <v>928236.92079455592</v>
          </cell>
          <cell r="AB157">
            <v>0</v>
          </cell>
          <cell r="AC157">
            <v>928236.92079455592</v>
          </cell>
          <cell r="AD157">
            <v>8748045.1646040194</v>
          </cell>
          <cell r="AE157">
            <v>-7587.3471686895937</v>
          </cell>
          <cell r="AF157">
            <v>0</v>
          </cell>
          <cell r="AG157">
            <v>0</v>
          </cell>
          <cell r="AH157">
            <v>-7587.3471686895937</v>
          </cell>
          <cell r="AI157">
            <v>-3072680.3320809659</v>
          </cell>
          <cell r="AJ157">
            <v>0</v>
          </cell>
          <cell r="AK157">
            <v>0</v>
          </cell>
          <cell r="AL157">
            <v>-3072680.3320809659</v>
          </cell>
          <cell r="AM157">
            <v>-918660.17596893944</v>
          </cell>
          <cell r="AN157">
            <v>11813138.149516296</v>
          </cell>
          <cell r="AP157">
            <v>0</v>
          </cell>
          <cell r="AQ157">
            <v>16619863.066392872</v>
          </cell>
          <cell r="AR157">
            <v>250</v>
          </cell>
          <cell r="AS157">
            <v>2158690.5134757115</v>
          </cell>
          <cell r="AT157">
            <v>1.375</v>
          </cell>
          <cell r="AU157">
            <v>-1788177.0606408548</v>
          </cell>
          <cell r="AV157">
            <v>0</v>
          </cell>
          <cell r="AW157">
            <v>0</v>
          </cell>
          <cell r="AX157">
            <v>-1788177.0606408548</v>
          </cell>
          <cell r="AY157">
            <v>-13649623.223077627</v>
          </cell>
          <cell r="AZ157">
            <v>0</v>
          </cell>
          <cell r="BA157">
            <v>0</v>
          </cell>
          <cell r="BB157">
            <v>-13649623.223077627</v>
          </cell>
          <cell r="BC157">
            <v>1.375</v>
          </cell>
          <cell r="BD157">
            <v>1.375</v>
          </cell>
          <cell r="BE157">
            <v>-1780589.7134721652</v>
          </cell>
        </row>
        <row r="158">
          <cell r="A158" t="str">
            <v>Show</v>
          </cell>
          <cell r="B158" t="str">
            <v>Warrants -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Warrants</v>
          </cell>
          <cell r="G158" t="str">
            <v/>
          </cell>
          <cell r="H158" t="str">
            <v>Energy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98263</v>
          </cell>
          <cell r="Q158">
            <v>98263</v>
          </cell>
          <cell r="R158">
            <v>0</v>
          </cell>
          <cell r="S158" t="str">
            <v>567-844</v>
          </cell>
          <cell r="V158">
            <v>98263</v>
          </cell>
          <cell r="W158" t="str">
            <v>001:Enron-NA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98263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98263</v>
          </cell>
          <cell r="AP158">
            <v>0</v>
          </cell>
          <cell r="AQ158">
            <v>98263</v>
          </cell>
          <cell r="AR158">
            <v>1</v>
          </cell>
          <cell r="AS158">
            <v>98263</v>
          </cell>
          <cell r="AT158">
            <v>98263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DoNotShow</v>
          </cell>
          <cell r="B159" t="str">
            <v>Total Return Swap</v>
          </cell>
          <cell r="C159" t="str">
            <v>Discovery</v>
          </cell>
          <cell r="D159" t="str">
            <v>Kuykendall</v>
          </cell>
          <cell r="E159" t="str">
            <v>713-853-3995</v>
          </cell>
          <cell r="F159" t="str">
            <v>First World (Spectranet) Warrants Discovery</v>
          </cell>
          <cell r="G159" t="str">
            <v/>
          </cell>
          <cell r="H159" t="str">
            <v>Telecom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Warrants - Private</v>
          </cell>
          <cell r="C160" t="str">
            <v>Principal Investing</v>
          </cell>
          <cell r="D160" t="str">
            <v>Kuykendall</v>
          </cell>
          <cell r="E160" t="str">
            <v>713-853-3995</v>
          </cell>
          <cell r="F160" t="str">
            <v>First World Warrants</v>
          </cell>
          <cell r="G160" t="str">
            <v/>
          </cell>
          <cell r="H160" t="str">
            <v>Telecom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001:Enron-NA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19767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Gasco Distribution Warrants</v>
          </cell>
          <cell r="G161" t="str">
            <v/>
          </cell>
          <cell r="H161" t="str">
            <v>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45-53</v>
          </cell>
          <cell r="V161">
            <v>0</v>
          </cell>
          <cell r="W161" t="str">
            <v>001:Enron-NA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HV Marine Warrants</v>
          </cell>
          <cell r="G162" t="str">
            <v/>
          </cell>
          <cell r="H162" t="str">
            <v>OSX</v>
          </cell>
          <cell r="I162" t="str">
            <v>Warrants</v>
          </cell>
          <cell r="J162" t="str">
            <v>Warrants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11804250</v>
          </cell>
          <cell r="Q162">
            <v>11804250</v>
          </cell>
          <cell r="R162">
            <v>0</v>
          </cell>
          <cell r="S162" t="str">
            <v>480-2948</v>
          </cell>
          <cell r="V162">
            <v>11804250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11804250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11804250</v>
          </cell>
          <cell r="AP162">
            <v>0</v>
          </cell>
          <cell r="AQ162">
            <v>11804250</v>
          </cell>
          <cell r="AR162">
            <v>1</v>
          </cell>
          <cell r="AS162">
            <v>11804250</v>
          </cell>
          <cell r="AT162">
            <v>11804250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3017001</v>
          </cell>
          <cell r="AZ162">
            <v>0</v>
          </cell>
          <cell r="BA162">
            <v>0</v>
          </cell>
          <cell r="BB162">
            <v>3017001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Raptor I - Warrants - Private</v>
          </cell>
          <cell r="C163" t="str">
            <v>Special Assets - Performing Raptor</v>
          </cell>
          <cell r="D163" t="str">
            <v>Lydecker</v>
          </cell>
          <cell r="E163" t="str">
            <v>713-853-3504</v>
          </cell>
          <cell r="F163" t="str">
            <v>HV Marine Warrants Raptor I</v>
          </cell>
          <cell r="G163" t="str">
            <v/>
          </cell>
          <cell r="H163" t="str">
            <v>Special Assets - Performing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480-2948</v>
          </cell>
          <cell r="V163">
            <v>0</v>
          </cell>
          <cell r="W163" t="str">
            <v>015:Enron Raptor I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Warrants - Private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Heartland Steel Warrants</v>
          </cell>
          <cell r="G164" t="str">
            <v/>
          </cell>
          <cell r="H164" t="str">
            <v>Steel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4217177</v>
          </cell>
          <cell r="Q164">
            <v>4217177</v>
          </cell>
          <cell r="R164">
            <v>0</v>
          </cell>
          <cell r="S164" t="str">
            <v>126-2040</v>
          </cell>
          <cell r="V164">
            <v>4217177</v>
          </cell>
          <cell r="W164" t="str">
            <v>001:Enron-NA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4217177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4217177</v>
          </cell>
          <cell r="AP164">
            <v>0</v>
          </cell>
          <cell r="AQ164">
            <v>4217177</v>
          </cell>
          <cell r="AR164">
            <v>1</v>
          </cell>
          <cell r="AS164">
            <v>4217177</v>
          </cell>
          <cell r="AT164">
            <v>4217177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-915823</v>
          </cell>
          <cell r="AZ164">
            <v>0</v>
          </cell>
          <cell r="BA164">
            <v>0</v>
          </cell>
          <cell r="BB164">
            <v>-915823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Non-Performing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 - Non-Performing</v>
          </cell>
          <cell r="I165" t="str">
            <v>Warrants</v>
          </cell>
          <cell r="J165" t="str">
            <v>Warrants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Warrants - Private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LSI Warrants</v>
          </cell>
          <cell r="G166" t="str">
            <v/>
          </cell>
          <cell r="H166" t="str">
            <v>OSX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1118250</v>
          </cell>
          <cell r="Q166">
            <v>1118250</v>
          </cell>
          <cell r="R166">
            <v>0</v>
          </cell>
          <cell r="S166" t="str">
            <v>614-5501</v>
          </cell>
          <cell r="V166">
            <v>1118250</v>
          </cell>
          <cell r="W166" t="str">
            <v>001:Enron-NA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1118250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1118250</v>
          </cell>
          <cell r="AP166">
            <v>0</v>
          </cell>
          <cell r="AQ166">
            <v>1118250</v>
          </cell>
          <cell r="AR166">
            <v>1</v>
          </cell>
          <cell r="AS166">
            <v>1118250</v>
          </cell>
          <cell r="AT166">
            <v>1118250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-319500</v>
          </cell>
          <cell r="AZ166">
            <v>0</v>
          </cell>
          <cell r="BA166">
            <v>0</v>
          </cell>
          <cell r="BB166">
            <v>-319500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Performing Raptor</v>
          </cell>
          <cell r="D167" t="str">
            <v>Lydecker</v>
          </cell>
          <cell r="E167" t="str">
            <v>713-853-3504</v>
          </cell>
          <cell r="F167" t="str">
            <v>LSI Warrants Raptor I</v>
          </cell>
          <cell r="G167" t="str">
            <v/>
          </cell>
          <cell r="H167" t="str">
            <v>Special Assets - Performing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Warrants</v>
          </cell>
          <cell r="G168" t="str">
            <v/>
          </cell>
          <cell r="H168" t="str">
            <v>Energy</v>
          </cell>
          <cell r="I168" t="str">
            <v>Warrants</v>
          </cell>
          <cell r="J168" t="str">
            <v>Warrants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17935000</v>
          </cell>
          <cell r="Q168">
            <v>17935000</v>
          </cell>
          <cell r="R168">
            <v>0</v>
          </cell>
          <cell r="S168" t="str">
            <v>66-9562</v>
          </cell>
          <cell r="V168">
            <v>17935000</v>
          </cell>
          <cell r="W168" t="str">
            <v>001:Enron-NA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17935000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17935000</v>
          </cell>
          <cell r="AP168">
            <v>0</v>
          </cell>
          <cell r="AQ168">
            <v>17935000</v>
          </cell>
          <cell r="AR168">
            <v>1</v>
          </cell>
          <cell r="AS168">
            <v>17935000</v>
          </cell>
          <cell r="AT168">
            <v>17935000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17935000</v>
          </cell>
          <cell r="AZ168">
            <v>0</v>
          </cell>
          <cell r="BA168">
            <v>0</v>
          </cell>
          <cell r="BB168">
            <v>17935000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Warrants - Private</v>
          </cell>
          <cell r="C169" t="str">
            <v>Special Assets - Non-Performing</v>
          </cell>
          <cell r="D169" t="str">
            <v>Lydecker</v>
          </cell>
          <cell r="E169" t="str">
            <v>713-853-3504</v>
          </cell>
          <cell r="F169" t="str">
            <v>Basic Energy Warrants</v>
          </cell>
          <cell r="G169" t="str">
            <v/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172-0</v>
          </cell>
          <cell r="V169">
            <v>0</v>
          </cell>
          <cell r="W169" t="str">
            <v>001:Enron-NA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Warrants - Private</v>
          </cell>
          <cell r="C170" t="str">
            <v>Special Assets - Non-Performing</v>
          </cell>
          <cell r="D170" t="str">
            <v>Lydecker</v>
          </cell>
          <cell r="E170" t="str">
            <v>713-853-3504</v>
          </cell>
          <cell r="F170" t="str">
            <v>Tripoint (ACS) Warrants</v>
          </cell>
          <cell r="G170" t="str">
            <v/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1-332</v>
          </cell>
          <cell r="V170">
            <v>0</v>
          </cell>
          <cell r="W170" t="str">
            <v>001:Enron-NA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937000</v>
          </cell>
          <cell r="AZ170">
            <v>0</v>
          </cell>
          <cell r="BA170">
            <v>0</v>
          </cell>
          <cell r="BB170">
            <v>937000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 - Non-Performing</v>
          </cell>
          <cell r="D171" t="str">
            <v>Lydecker</v>
          </cell>
          <cell r="E171" t="str">
            <v>713-853-3504</v>
          </cell>
          <cell r="F171" t="str">
            <v>Belco Warrants</v>
          </cell>
          <cell r="G171" t="str">
            <v>US;BOG</v>
          </cell>
          <cell r="H171" t="str">
            <v>Energy</v>
          </cell>
          <cell r="I171" t="str">
            <v>Warrants</v>
          </cell>
          <cell r="J171" t="str">
            <v>Warrants</v>
          </cell>
          <cell r="K171">
            <v>1000000</v>
          </cell>
          <cell r="L171">
            <v>1000000</v>
          </cell>
          <cell r="M171">
            <v>1.1198914955928567E-7</v>
          </cell>
          <cell r="N171">
            <v>0</v>
          </cell>
          <cell r="O171">
            <v>3.7079362000347231E-8</v>
          </cell>
          <cell r="P171">
            <v>1.1213995405476012E-8</v>
          </cell>
          <cell r="Q171">
            <v>2.8646675692865292E-8</v>
          </cell>
          <cell r="R171">
            <v>-1.7432680287389278E-8</v>
          </cell>
          <cell r="S171">
            <v>0</v>
          </cell>
          <cell r="V171">
            <v>1.1213995405476013E-2</v>
          </cell>
          <cell r="W171" t="str">
            <v>001:Enron-NA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2.8646675692865293E-2</v>
          </cell>
          <cell r="AE171">
            <v>-1.7432680287389278E-2</v>
          </cell>
          <cell r="AF171">
            <v>0</v>
          </cell>
          <cell r="AG171">
            <v>0</v>
          </cell>
          <cell r="AH171">
            <v>-1.7432680287389278E-2</v>
          </cell>
          <cell r="AI171">
            <v>-2.2702460333754582</v>
          </cell>
          <cell r="AJ171">
            <v>0</v>
          </cell>
          <cell r="AK171">
            <v>0</v>
          </cell>
          <cell r="AL171">
            <v>-2.2702460333754582</v>
          </cell>
          <cell r="AM171">
            <v>-1301.4066097702657</v>
          </cell>
          <cell r="AN171">
            <v>2.2814600287809346</v>
          </cell>
          <cell r="AP171">
            <v>1.0289003115759372</v>
          </cell>
          <cell r="AQ171">
            <v>2846.7346192135979</v>
          </cell>
          <cell r="AR171">
            <v>1</v>
          </cell>
          <cell r="AS171">
            <v>0.34066663837819017</v>
          </cell>
          <cell r="AT171">
            <v>9.1875</v>
          </cell>
          <cell r="AU171">
            <v>-4.6790921016452949E-2</v>
          </cell>
          <cell r="AV171">
            <v>0</v>
          </cell>
          <cell r="AW171">
            <v>0</v>
          </cell>
          <cell r="AX171">
            <v>-4.6790921016452949E-2</v>
          </cell>
          <cell r="AY171">
            <v>-20.302623673484828</v>
          </cell>
          <cell r="AZ171">
            <v>0</v>
          </cell>
          <cell r="BA171">
            <v>0</v>
          </cell>
          <cell r="BB171">
            <v>-20.302623673484828</v>
          </cell>
          <cell r="BC171">
            <v>9.1875</v>
          </cell>
          <cell r="BD171">
            <v>9.3125</v>
          </cell>
          <cell r="BE171">
            <v>-2.9358240729063675E-2</v>
          </cell>
        </row>
        <row r="172">
          <cell r="A172" t="str">
            <v>Show</v>
          </cell>
          <cell r="B172" t="str">
            <v>Warrants - Public</v>
          </cell>
          <cell r="C172" t="str">
            <v>Special Assets - Non-Performing</v>
          </cell>
          <cell r="D172" t="str">
            <v>Lydecker</v>
          </cell>
          <cell r="E172" t="str">
            <v>713-853-3504</v>
          </cell>
          <cell r="F172" t="str">
            <v>Carrizo Warrants</v>
          </cell>
          <cell r="G172" t="str">
            <v>US;CRZO-RAPT</v>
          </cell>
          <cell r="H172" t="str">
            <v>Energy</v>
          </cell>
          <cell r="I172" t="str">
            <v>Warrants</v>
          </cell>
          <cell r="J172" t="str">
            <v>Warrants</v>
          </cell>
          <cell r="K172">
            <v>156250</v>
          </cell>
          <cell r="L172">
            <v>156250</v>
          </cell>
          <cell r="M172">
            <v>1.8367962855079266E-2</v>
          </cell>
          <cell r="N172">
            <v>0</v>
          </cell>
          <cell r="O172">
            <v>0.93896448373777097</v>
          </cell>
          <cell r="P172">
            <v>0</v>
          </cell>
          <cell r="Q172">
            <v>0</v>
          </cell>
          <cell r="R172">
            <v>0</v>
          </cell>
          <cell r="S172" t="str">
            <v>561-606</v>
          </cell>
          <cell r="V172">
            <v>0</v>
          </cell>
          <cell r="W172" t="str">
            <v>001:Enron-NA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128216.0393596373</v>
          </cell>
          <cell r="AJ172">
            <v>0</v>
          </cell>
          <cell r="AK172">
            <v>0</v>
          </cell>
          <cell r="AL172">
            <v>128216.0393596373</v>
          </cell>
          <cell r="AM172">
            <v>24441.655815211678</v>
          </cell>
          <cell r="AN172">
            <v>527315.52718584274</v>
          </cell>
          <cell r="AP172">
            <v>22601.204294335814</v>
          </cell>
          <cell r="AQ172">
            <v>259546.05641988531</v>
          </cell>
          <cell r="AR172">
            <v>1</v>
          </cell>
          <cell r="AS172">
            <v>1155366.4545992103</v>
          </cell>
          <cell r="AT172">
            <v>7.875</v>
          </cell>
          <cell r="AU172">
            <v>166339.52087433549</v>
          </cell>
          <cell r="AV172">
            <v>0</v>
          </cell>
          <cell r="AW172">
            <v>0</v>
          </cell>
          <cell r="AX172">
            <v>166339.52087433549</v>
          </cell>
          <cell r="AY172">
            <v>582920.2676713292</v>
          </cell>
          <cell r="AZ172">
            <v>0</v>
          </cell>
          <cell r="BA172">
            <v>0</v>
          </cell>
          <cell r="BB172">
            <v>582920.2676713292</v>
          </cell>
          <cell r="BC172">
            <v>7.875</v>
          </cell>
          <cell r="BD172">
            <v>7.875</v>
          </cell>
          <cell r="BE172">
            <v>166339.52087433549</v>
          </cell>
        </row>
        <row r="173">
          <cell r="A173" t="str">
            <v>Hide</v>
          </cell>
          <cell r="B173" t="str">
            <v>Enron Raptor I - Warrants - Public</v>
          </cell>
          <cell r="C173" t="str">
            <v>Special Assets - Non-Performing Raptor</v>
          </cell>
          <cell r="D173" t="str">
            <v>Lydecker</v>
          </cell>
          <cell r="E173" t="str">
            <v>713-853-3504</v>
          </cell>
          <cell r="F173" t="str">
            <v>Carrizo Warrants Raptor I</v>
          </cell>
          <cell r="G173" t="str">
            <v>US;CRZO</v>
          </cell>
          <cell r="H173" t="str">
            <v>Special Assets - Non-Performing</v>
          </cell>
          <cell r="I173" t="str">
            <v>Warrants</v>
          </cell>
          <cell r="J173" t="str">
            <v>Warrants</v>
          </cell>
          <cell r="K173">
            <v>156250</v>
          </cell>
          <cell r="L173">
            <v>156250</v>
          </cell>
          <cell r="M173">
            <v>6.5241957070964812E-3</v>
          </cell>
          <cell r="N173">
            <v>0</v>
          </cell>
          <cell r="O173">
            <v>0.97442188479006253</v>
          </cell>
          <cell r="P173">
            <v>8.047342388567607</v>
          </cell>
          <cell r="Q173">
            <v>7.1953257961566939</v>
          </cell>
          <cell r="R173">
            <v>0.8520165924109131</v>
          </cell>
          <cell r="S173" t="str">
            <v>561-606</v>
          </cell>
          <cell r="V173">
            <v>1257397.2482136886</v>
          </cell>
          <cell r="W173" t="str">
            <v>015:Enron Raptor I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1124269.6556494834</v>
          </cell>
          <cell r="AE173">
            <v>133127.59256420517</v>
          </cell>
          <cell r="AF173">
            <v>0</v>
          </cell>
          <cell r="AG173">
            <v>0</v>
          </cell>
          <cell r="AH173">
            <v>133127.59256420517</v>
          </cell>
          <cell r="AI173">
            <v>601865.68166820845</v>
          </cell>
          <cell r="AJ173">
            <v>0</v>
          </cell>
          <cell r="AK173">
            <v>0</v>
          </cell>
          <cell r="AL173">
            <v>601865.68166820845</v>
          </cell>
          <cell r="AM173">
            <v>0</v>
          </cell>
          <cell r="AN173">
            <v>0</v>
          </cell>
          <cell r="AP173">
            <v>11213.461371572077</v>
          </cell>
          <cell r="AQ173">
            <v>0</v>
          </cell>
          <cell r="AR173">
            <v>1</v>
          </cell>
          <cell r="AS173">
            <v>1674787.6144829199</v>
          </cell>
          <cell r="AT173">
            <v>11</v>
          </cell>
          <cell r="AU173">
            <v>601865.68166820845</v>
          </cell>
          <cell r="AV173">
            <v>0</v>
          </cell>
          <cell r="AW173">
            <v>0</v>
          </cell>
          <cell r="AX173">
            <v>601865.68166820845</v>
          </cell>
          <cell r="AY173">
            <v>601865.68166820845</v>
          </cell>
          <cell r="AZ173">
            <v>0</v>
          </cell>
          <cell r="BA173">
            <v>0</v>
          </cell>
          <cell r="BB173">
            <v>601865.68166820845</v>
          </cell>
          <cell r="BC173">
            <v>11</v>
          </cell>
          <cell r="BD173">
            <v>10.125</v>
          </cell>
          <cell r="BE173">
            <v>468738.08910400327</v>
          </cell>
        </row>
        <row r="174">
          <cell r="A174" t="str">
            <v>Show</v>
          </cell>
          <cell r="B174" t="str">
            <v>Warrants - Public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Paradigm Warrants</v>
          </cell>
          <cell r="G174" t="str">
            <v>US;PGEO</v>
          </cell>
          <cell r="H174" t="str">
            <v>OSX</v>
          </cell>
          <cell r="I174" t="str">
            <v>Warrants</v>
          </cell>
          <cell r="J174" t="str">
            <v>Warrants</v>
          </cell>
          <cell r="K174">
            <v>1.7999999999999999E-2</v>
          </cell>
          <cell r="L174">
            <v>1.7999999999999999E-2</v>
          </cell>
          <cell r="M174">
            <v>5.9134457910658966E-2</v>
          </cell>
          <cell r="N174">
            <v>0</v>
          </cell>
          <cell r="O174">
            <v>0.77635766374228865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 t="str">
            <v>001:Enron-NA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-116689.07779418817</v>
          </cell>
          <cell r="AN174">
            <v>0</v>
          </cell>
          <cell r="AP174">
            <v>6.6526265149491328E-3</v>
          </cell>
          <cell r="AQ174">
            <v>0</v>
          </cell>
          <cell r="AR174">
            <v>1</v>
          </cell>
          <cell r="AS174">
            <v>8.7340237171007459E-2</v>
          </cell>
          <cell r="AT174">
            <v>6.25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-327752.09983459779</v>
          </cell>
          <cell r="AZ174">
            <v>0</v>
          </cell>
          <cell r="BA174">
            <v>-7420.35</v>
          </cell>
          <cell r="BB174">
            <v>-335172.44983459776</v>
          </cell>
          <cell r="BC174">
            <v>6.25</v>
          </cell>
          <cell r="BD174">
            <v>5.875</v>
          </cell>
          <cell r="BE174">
            <v>0</v>
          </cell>
        </row>
        <row r="175">
          <cell r="A175" t="str">
            <v>Show</v>
          </cell>
          <cell r="B175" t="str">
            <v>Warrants - Public</v>
          </cell>
          <cell r="C175" t="str">
            <v>Special Assets - Non-Performing</v>
          </cell>
          <cell r="D175" t="str">
            <v>Lydecker</v>
          </cell>
          <cell r="E175" t="str">
            <v>713-853-3504</v>
          </cell>
          <cell r="F175" t="str">
            <v>Transcoastal Warrants</v>
          </cell>
          <cell r="G175" t="str">
            <v>US;TCMSQ</v>
          </cell>
          <cell r="H175" t="str">
            <v>OSX</v>
          </cell>
          <cell r="I175" t="str">
            <v>Warrants</v>
          </cell>
          <cell r="J175" t="str">
            <v>Warrants</v>
          </cell>
          <cell r="K175">
            <v>204000</v>
          </cell>
          <cell r="L175">
            <v>204000</v>
          </cell>
          <cell r="M175">
            <v>1.6407862403253718E-3</v>
          </cell>
          <cell r="N175">
            <v>0</v>
          </cell>
          <cell r="O175">
            <v>1.0264334644732689E-5</v>
          </cell>
          <cell r="P175">
            <v>0</v>
          </cell>
          <cell r="Q175">
            <v>5.1843002027410863E-8</v>
          </cell>
          <cell r="R175">
            <v>-5.1843002027410863E-8</v>
          </cell>
          <cell r="S175">
            <v>0</v>
          </cell>
          <cell r="V175">
            <v>1.0651247246230592E-2</v>
          </cell>
          <cell r="W175" t="str">
            <v>001:Enron-NA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1.0651247246230592E-2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-125.49122019896134</v>
          </cell>
          <cell r="AJ175">
            <v>0</v>
          </cell>
          <cell r="AK175">
            <v>0</v>
          </cell>
          <cell r="AL175">
            <v>-125.49122019896134</v>
          </cell>
          <cell r="AM175">
            <v>22501.192348760553</v>
          </cell>
          <cell r="AN175">
            <v>125.50187144620757</v>
          </cell>
          <cell r="AP175">
            <v>10.041611790791276</v>
          </cell>
          <cell r="AQ175">
            <v>60801.824999343167</v>
          </cell>
          <cell r="AR175">
            <v>1</v>
          </cell>
          <cell r="AS175">
            <v>6.2817728025764061E-2</v>
          </cell>
          <cell r="AT175">
            <v>0.03</v>
          </cell>
          <cell r="AU175">
            <v>-2.4908378920610874E-3</v>
          </cell>
          <cell r="AV175">
            <v>0</v>
          </cell>
          <cell r="AW175">
            <v>0</v>
          </cell>
          <cell r="AX175">
            <v>-2.4908378920610874E-3</v>
          </cell>
          <cell r="AY175">
            <v>-265515.6978470055</v>
          </cell>
          <cell r="AZ175">
            <v>0</v>
          </cell>
          <cell r="BA175">
            <v>0</v>
          </cell>
          <cell r="BB175">
            <v>-265515.6978470055</v>
          </cell>
          <cell r="BC175">
            <v>0</v>
          </cell>
          <cell r="BD175">
            <v>0.03</v>
          </cell>
          <cell r="BE175">
            <v>-2.4908378920610874E-3</v>
          </cell>
        </row>
        <row r="176">
          <cell r="A176" t="str">
            <v>Show</v>
          </cell>
          <cell r="B176" t="str">
            <v>Warrants - Public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3TEC Warrants</v>
          </cell>
          <cell r="G176" t="str">
            <v>US;TTEN-RAPT</v>
          </cell>
          <cell r="H176" t="str">
            <v>Energy</v>
          </cell>
          <cell r="I176" t="str">
            <v>Warrants</v>
          </cell>
          <cell r="J176" t="str">
            <v>Warrants</v>
          </cell>
          <cell r="K176">
            <v>78000</v>
          </cell>
          <cell r="L176">
            <v>78000</v>
          </cell>
          <cell r="M176">
            <v>3.7639346694984248E-2</v>
          </cell>
          <cell r="N176">
            <v>0.5</v>
          </cell>
          <cell r="O176">
            <v>0.28089599737161447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 t="str">
            <v>001:Enron-NA</v>
          </cell>
          <cell r="X176">
            <v>262918.65353983117</v>
          </cell>
          <cell r="Y176">
            <v>0</v>
          </cell>
          <cell r="Z176">
            <v>262918.65353983117</v>
          </cell>
          <cell r="AA176">
            <v>131459.32676991558</v>
          </cell>
          <cell r="AB176">
            <v>0</v>
          </cell>
          <cell r="AC176">
            <v>131459.32676991558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39258.257562041821</v>
          </cell>
          <cell r="AJ176">
            <v>0</v>
          </cell>
          <cell r="AK176">
            <v>0</v>
          </cell>
          <cell r="AL176">
            <v>39258.257562041821</v>
          </cell>
          <cell r="AM176">
            <v>0</v>
          </cell>
          <cell r="AN176">
            <v>52678.800638790286</v>
          </cell>
          <cell r="AP176">
            <v>35230.428506505254</v>
          </cell>
          <cell r="AQ176">
            <v>0</v>
          </cell>
          <cell r="AR176">
            <v>1</v>
          </cell>
          <cell r="AS176">
            <v>262918.65353983117</v>
          </cell>
          <cell r="AT176">
            <v>12</v>
          </cell>
          <cell r="AU176">
            <v>942.7311823812197</v>
          </cell>
          <cell r="AV176">
            <v>0</v>
          </cell>
          <cell r="AW176">
            <v>0</v>
          </cell>
          <cell r="AX176">
            <v>942.7311823812197</v>
          </cell>
          <cell r="AY176">
            <v>91937.058200832107</v>
          </cell>
          <cell r="AZ176">
            <v>0</v>
          </cell>
          <cell r="BA176">
            <v>0</v>
          </cell>
          <cell r="BB176">
            <v>91937.058200832107</v>
          </cell>
          <cell r="BC176">
            <v>12</v>
          </cell>
          <cell r="BD176">
            <v>12</v>
          </cell>
          <cell r="BE176">
            <v>942.7311823812197</v>
          </cell>
        </row>
        <row r="177">
          <cell r="A177" t="str">
            <v>Hide</v>
          </cell>
          <cell r="B177" t="str">
            <v>Enron Raptor I - Warrants - Public</v>
          </cell>
          <cell r="C177" t="str">
            <v>Special Assets - Non-Performing Raptor</v>
          </cell>
          <cell r="D177" t="str">
            <v>Lydecker</v>
          </cell>
          <cell r="E177" t="str">
            <v>713-853-3504</v>
          </cell>
          <cell r="F177" t="str">
            <v>3TEC Warrants Raptor I</v>
          </cell>
          <cell r="G177" t="str">
            <v>US;TTEN</v>
          </cell>
          <cell r="H177" t="str">
            <v>Special Assets - Non-Performing</v>
          </cell>
          <cell r="I177" t="str">
            <v>Warrants</v>
          </cell>
          <cell r="J177" t="str">
            <v>Warrants</v>
          </cell>
          <cell r="K177">
            <v>78000</v>
          </cell>
          <cell r="L177">
            <v>78000</v>
          </cell>
          <cell r="M177">
            <v>3.3042180633963136E-2</v>
          </cell>
          <cell r="N177">
            <v>0.5</v>
          </cell>
          <cell r="O177">
            <v>0.41956708847309954</v>
          </cell>
          <cell r="P177">
            <v>2.4858920891218497</v>
          </cell>
          <cell r="Q177">
            <v>2.1106960388386247</v>
          </cell>
          <cell r="R177">
            <v>0.375196050283225</v>
          </cell>
          <cell r="S177">
            <v>0</v>
          </cell>
          <cell r="V177">
            <v>193899.58295150427</v>
          </cell>
          <cell r="W177" t="str">
            <v>015:Enron Raptor I</v>
          </cell>
          <cell r="X177">
            <v>523619.72641442821</v>
          </cell>
          <cell r="Y177">
            <v>0</v>
          </cell>
          <cell r="Z177">
            <v>523619.72641442821</v>
          </cell>
          <cell r="AA177">
            <v>261809.8632072141</v>
          </cell>
          <cell r="AB177">
            <v>0</v>
          </cell>
          <cell r="AC177">
            <v>261809.8632072141</v>
          </cell>
          <cell r="AD177">
            <v>164634.29102941274</v>
          </cell>
          <cell r="AE177">
            <v>29265.291922091536</v>
          </cell>
          <cell r="AF177">
            <v>0</v>
          </cell>
          <cell r="AG177">
            <v>0</v>
          </cell>
          <cell r="AH177">
            <v>29265.291922091536</v>
          </cell>
          <cell r="AI177">
            <v>101962.52475067216</v>
          </cell>
          <cell r="AJ177">
            <v>0</v>
          </cell>
          <cell r="AK177">
            <v>0</v>
          </cell>
          <cell r="AL177">
            <v>101962.52475067216</v>
          </cell>
          <cell r="AM177">
            <v>0</v>
          </cell>
          <cell r="AN177">
            <v>0</v>
          </cell>
          <cell r="AP177">
            <v>41236.641431185992</v>
          </cell>
          <cell r="AQ177">
            <v>0</v>
          </cell>
          <cell r="AR177">
            <v>1</v>
          </cell>
          <cell r="AS177">
            <v>523619.72641442821</v>
          </cell>
          <cell r="AT177">
            <v>16</v>
          </cell>
          <cell r="AU177">
            <v>101962.52475067216</v>
          </cell>
          <cell r="AV177">
            <v>0</v>
          </cell>
          <cell r="AW177">
            <v>0</v>
          </cell>
          <cell r="AX177">
            <v>101962.52475067216</v>
          </cell>
          <cell r="AY177">
            <v>101962.52475067216</v>
          </cell>
          <cell r="AZ177">
            <v>0</v>
          </cell>
          <cell r="BA177">
            <v>0</v>
          </cell>
          <cell r="BB177">
            <v>101962.52475067216</v>
          </cell>
          <cell r="BC177">
            <v>16</v>
          </cell>
          <cell r="BD177">
            <v>15.0625</v>
          </cell>
          <cell r="BE177">
            <v>72697.232828580629</v>
          </cell>
        </row>
        <row r="178">
          <cell r="A178" t="str">
            <v>Show</v>
          </cell>
          <cell r="B178" t="str">
            <v>Warrants - Public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Brigham Warrants</v>
          </cell>
          <cell r="G178" t="str">
            <v>US;BEXP-RAPT</v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625000</v>
          </cell>
          <cell r="L178">
            <v>625000</v>
          </cell>
          <cell r="M178">
            <v>0.13928562747405149</v>
          </cell>
          <cell r="N178">
            <v>0.5</v>
          </cell>
          <cell r="O178">
            <v>0.71584022578764661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 t="str">
            <v>001:Enron-NA</v>
          </cell>
          <cell r="X178">
            <v>978687.80869404809</v>
          </cell>
          <cell r="Y178">
            <v>0</v>
          </cell>
          <cell r="Z178">
            <v>978687.80869404809</v>
          </cell>
          <cell r="AA178">
            <v>489343.90434702404</v>
          </cell>
          <cell r="AB178">
            <v>0</v>
          </cell>
          <cell r="AC178">
            <v>489343.90434702404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-153593.60130890436</v>
          </cell>
          <cell r="AJ178">
            <v>0</v>
          </cell>
          <cell r="AK178">
            <v>0</v>
          </cell>
          <cell r="AL178">
            <v>-153593.60130890436</v>
          </cell>
          <cell r="AM178">
            <v>139104.75578382559</v>
          </cell>
          <cell r="AN178">
            <v>740728.7579753173</v>
          </cell>
          <cell r="AP178">
            <v>190429.56881217976</v>
          </cell>
          <cell r="AQ178">
            <v>642824.89538220502</v>
          </cell>
          <cell r="AR178">
            <v>1</v>
          </cell>
          <cell r="AS178">
            <v>978687.80869404809</v>
          </cell>
          <cell r="AT178">
            <v>2.1875</v>
          </cell>
          <cell r="AU178">
            <v>-16890.26425232552</v>
          </cell>
          <cell r="AV178">
            <v>0</v>
          </cell>
          <cell r="AW178">
            <v>0</v>
          </cell>
          <cell r="AX178">
            <v>-16890.26425232552</v>
          </cell>
          <cell r="AY178">
            <v>233959.53322237858</v>
          </cell>
          <cell r="AZ178">
            <v>0</v>
          </cell>
          <cell r="BA178">
            <v>0</v>
          </cell>
          <cell r="BB178">
            <v>233959.53322237858</v>
          </cell>
          <cell r="BC178">
            <v>2.1875</v>
          </cell>
          <cell r="BD178">
            <v>2.1875</v>
          </cell>
          <cell r="BE178">
            <v>-16890.26425232552</v>
          </cell>
        </row>
        <row r="179">
          <cell r="A179" t="str">
            <v>Hide</v>
          </cell>
          <cell r="B179" t="str">
            <v>Enron Raptor I - Warrants - Public</v>
          </cell>
          <cell r="C179" t="str">
            <v>Special Assets - Non-Performing Raptor</v>
          </cell>
          <cell r="D179" t="str">
            <v>Lydecker</v>
          </cell>
          <cell r="E179" t="str">
            <v>713-853-3504</v>
          </cell>
          <cell r="F179" t="str">
            <v>Brigham Warrants Raptor I</v>
          </cell>
          <cell r="G179" t="str">
            <v>US;BEXP</v>
          </cell>
          <cell r="H179" t="str">
            <v>Special Assets - Non-Performing</v>
          </cell>
          <cell r="I179" t="str">
            <v>Warrants</v>
          </cell>
          <cell r="J179" t="str">
            <v>Warrants</v>
          </cell>
          <cell r="K179">
            <v>625000</v>
          </cell>
          <cell r="L179">
            <v>625000</v>
          </cell>
          <cell r="M179">
            <v>0.14652596680315924</v>
          </cell>
          <cell r="N179">
            <v>0.5</v>
          </cell>
          <cell r="O179">
            <v>0.70441349166770173</v>
          </cell>
          <cell r="P179">
            <v>0.88474575184009918</v>
          </cell>
          <cell r="Q179">
            <v>0.83956141257133265</v>
          </cell>
          <cell r="R179">
            <v>4.5184339268766527E-2</v>
          </cell>
          <cell r="S179">
            <v>0</v>
          </cell>
          <cell r="V179">
            <v>552966.09490006196</v>
          </cell>
          <cell r="W179" t="str">
            <v>015:Enron Raptor I</v>
          </cell>
          <cell r="X179">
            <v>935549.16862116638</v>
          </cell>
          <cell r="Y179">
            <v>0</v>
          </cell>
          <cell r="Z179">
            <v>935549.16862116638</v>
          </cell>
          <cell r="AA179">
            <v>467774.58431058319</v>
          </cell>
          <cell r="AB179">
            <v>0</v>
          </cell>
          <cell r="AC179">
            <v>467774.58431058319</v>
          </cell>
          <cell r="AD179">
            <v>524725.88285708288</v>
          </cell>
          <cell r="AE179">
            <v>28240.212042979081</v>
          </cell>
          <cell r="AF179">
            <v>0</v>
          </cell>
          <cell r="AG179">
            <v>0</v>
          </cell>
          <cell r="AH179">
            <v>28240.212042979081</v>
          </cell>
          <cell r="AI179">
            <v>-34169.061766350875</v>
          </cell>
          <cell r="AJ179">
            <v>0</v>
          </cell>
          <cell r="AK179">
            <v>0</v>
          </cell>
          <cell r="AL179">
            <v>-34169.061766350875</v>
          </cell>
          <cell r="AM179">
            <v>0</v>
          </cell>
          <cell r="AN179">
            <v>0</v>
          </cell>
          <cell r="AP179">
            <v>194604.79966044586</v>
          </cell>
          <cell r="AQ179">
            <v>0</v>
          </cell>
          <cell r="AR179">
            <v>1</v>
          </cell>
          <cell r="AS179">
            <v>935549.16862116638</v>
          </cell>
          <cell r="AT179">
            <v>2.125</v>
          </cell>
          <cell r="AU179">
            <v>-34169.061766350875</v>
          </cell>
          <cell r="AV179">
            <v>0</v>
          </cell>
          <cell r="AW179">
            <v>0</v>
          </cell>
          <cell r="AX179">
            <v>-34169.061766350875</v>
          </cell>
          <cell r="AY179">
            <v>-34169.061766350875</v>
          </cell>
          <cell r="AZ179">
            <v>0</v>
          </cell>
          <cell r="BA179">
            <v>0</v>
          </cell>
          <cell r="BB179">
            <v>-34169.061766350875</v>
          </cell>
          <cell r="BC179">
            <v>2.125</v>
          </cell>
          <cell r="BD179">
            <v>2.0625</v>
          </cell>
          <cell r="BE179">
            <v>-62409.273809329956</v>
          </cell>
        </row>
        <row r="180">
          <cell r="A180" t="str">
            <v>Show</v>
          </cell>
          <cell r="B180" t="str">
            <v>Warrants - Public</v>
          </cell>
          <cell r="C180" t="str">
            <v>Portfolio</v>
          </cell>
          <cell r="D180" t="str">
            <v>Maffet</v>
          </cell>
          <cell r="E180" t="str">
            <v>713-853-3212</v>
          </cell>
          <cell r="F180" t="str">
            <v>Kafus Warrants</v>
          </cell>
          <cell r="G180" t="str">
            <v>US;KS</v>
          </cell>
          <cell r="H180" t="str">
            <v>Paper</v>
          </cell>
          <cell r="I180" t="str">
            <v>Warrants</v>
          </cell>
          <cell r="J180" t="str">
            <v>Warrants</v>
          </cell>
          <cell r="K180">
            <v>3182500</v>
          </cell>
          <cell r="L180">
            <v>3182500</v>
          </cell>
          <cell r="M180">
            <v>0.25335019314443546</v>
          </cell>
          <cell r="N180">
            <v>0</v>
          </cell>
          <cell r="O180">
            <v>0.553423604163086</v>
          </cell>
          <cell r="P180">
            <v>0.40449975197034665</v>
          </cell>
          <cell r="Q180">
            <v>0.40371699595498828</v>
          </cell>
          <cell r="R180">
            <v>7.827560153583768E-4</v>
          </cell>
          <cell r="S180">
            <v>0</v>
          </cell>
          <cell r="V180">
            <v>1287320.4606456282</v>
          </cell>
          <cell r="W180" t="str">
            <v>001:Enron-NA</v>
          </cell>
          <cell r="X180">
            <v>1041351.2542222338</v>
          </cell>
          <cell r="Y180">
            <v>0</v>
          </cell>
          <cell r="Z180">
            <v>1041351.2542222338</v>
          </cell>
          <cell r="AA180">
            <v>1041351.2542222338</v>
          </cell>
          <cell r="AB180">
            <v>0</v>
          </cell>
          <cell r="AC180">
            <v>1041351.2542222338</v>
          </cell>
          <cell r="AD180">
            <v>1284829.3396267502</v>
          </cell>
          <cell r="AE180">
            <v>2491.1210188779514</v>
          </cell>
          <cell r="AF180">
            <v>0</v>
          </cell>
          <cell r="AG180">
            <v>0</v>
          </cell>
          <cell r="AH180">
            <v>2491.1210188779514</v>
          </cell>
          <cell r="AI180">
            <v>-4666672.2002513502</v>
          </cell>
          <cell r="AJ180">
            <v>0</v>
          </cell>
          <cell r="AK180">
            <v>0</v>
          </cell>
          <cell r="AL180">
            <v>-4666672.2002513502</v>
          </cell>
          <cell r="AM180">
            <v>627160.97047566995</v>
          </cell>
          <cell r="AN180">
            <v>5953992.6608969783</v>
          </cell>
          <cell r="AP180">
            <v>1108644.6108129781</v>
          </cell>
          <cell r="AQ180">
            <v>13706016.359765276</v>
          </cell>
          <cell r="AR180">
            <v>1</v>
          </cell>
          <cell r="AS180">
            <v>2421747.102842404</v>
          </cell>
          <cell r="AT180">
            <v>1.375</v>
          </cell>
          <cell r="AU180">
            <v>-2572779.3910233872</v>
          </cell>
          <cell r="AV180">
            <v>0</v>
          </cell>
          <cell r="AW180">
            <v>0</v>
          </cell>
          <cell r="AX180">
            <v>-2572779.3910233872</v>
          </cell>
          <cell r="AY180">
            <v>-21384663.368218157</v>
          </cell>
          <cell r="AZ180">
            <v>0</v>
          </cell>
          <cell r="BA180">
            <v>0</v>
          </cell>
          <cell r="BB180">
            <v>-21384663.368218157</v>
          </cell>
          <cell r="BC180">
            <v>1.375</v>
          </cell>
          <cell r="BD180">
            <v>1.375</v>
          </cell>
          <cell r="BE180">
            <v>-2575270.5120422654</v>
          </cell>
        </row>
        <row r="181">
          <cell r="A181" t="str">
            <v>Show</v>
          </cell>
          <cell r="B181" t="str">
            <v>Warrants - Public</v>
          </cell>
          <cell r="C181" t="str">
            <v>Canada</v>
          </cell>
          <cell r="D181" t="str">
            <v>Kitagawa</v>
          </cell>
          <cell r="E181" t="str">
            <v>403-974-6723</v>
          </cell>
          <cell r="F181" t="str">
            <v>Beau Canada Warrants</v>
          </cell>
          <cell r="G181" t="str">
            <v>CA;BAU</v>
          </cell>
          <cell r="H181" t="str">
            <v>Canadian Energy</v>
          </cell>
          <cell r="I181" t="str">
            <v>Warrants</v>
          </cell>
          <cell r="J181" t="str">
            <v>Warrants</v>
          </cell>
          <cell r="K181">
            <v>4937500</v>
          </cell>
          <cell r="L181">
            <v>4937500</v>
          </cell>
          <cell r="M181">
            <v>2.0253164556962029E-12</v>
          </cell>
          <cell r="N181">
            <v>0</v>
          </cell>
          <cell r="O181">
            <v>2.0253164556962029E-12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 t="str">
            <v>001:Enron-NA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-169226.83259797384</v>
          </cell>
          <cell r="AN181">
            <v>0</v>
          </cell>
          <cell r="AP181">
            <v>1.4700000000000002E-5</v>
          </cell>
          <cell r="AQ181">
            <v>0</v>
          </cell>
          <cell r="AR181">
            <v>1</v>
          </cell>
          <cell r="AS181">
            <v>1.4700000000000002E-5</v>
          </cell>
          <cell r="AT181">
            <v>1.47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-22473.404858876842</v>
          </cell>
          <cell r="AZ181">
            <v>0</v>
          </cell>
          <cell r="BA181">
            <v>0</v>
          </cell>
          <cell r="BB181">
            <v>-22473.404858876842</v>
          </cell>
          <cell r="BC181">
            <v>0.9919028340080972</v>
          </cell>
          <cell r="BD181">
            <v>0.98989898989898983</v>
          </cell>
          <cell r="BE181">
            <v>0</v>
          </cell>
        </row>
        <row r="182">
          <cell r="A182" t="str">
            <v>Show</v>
          </cell>
          <cell r="B182" t="str">
            <v>Canadian - Public</v>
          </cell>
          <cell r="C182" t="str">
            <v>Canada</v>
          </cell>
          <cell r="D182" t="str">
            <v>Kitagawa</v>
          </cell>
          <cell r="E182" t="str">
            <v>403-974-6723</v>
          </cell>
          <cell r="F182" t="str">
            <v>Beau Canada Common</v>
          </cell>
          <cell r="G182" t="str">
            <v>CA;BAU-RAPT</v>
          </cell>
          <cell r="H182" t="str">
            <v>Canadian Energy</v>
          </cell>
          <cell r="I182" t="str">
            <v>Public</v>
          </cell>
          <cell r="J182" t="str">
            <v>Common Equity</v>
          </cell>
          <cell r="K182">
            <v>0</v>
          </cell>
          <cell r="L182">
            <v>0</v>
          </cell>
          <cell r="M182">
            <v>0</v>
          </cell>
          <cell r="N182">
            <v>0.64</v>
          </cell>
          <cell r="O182">
            <v>1</v>
          </cell>
          <cell r="P182">
            <v>1.0237288135593219</v>
          </cell>
          <cell r="Q182">
            <v>1.0237288135593219</v>
          </cell>
          <cell r="R182">
            <v>0</v>
          </cell>
          <cell r="S182">
            <v>0</v>
          </cell>
          <cell r="V182">
            <v>0</v>
          </cell>
          <cell r="W182" t="str">
            <v>001:Enron-NA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1035.772675485907</v>
          </cell>
          <cell r="AG182">
            <v>0</v>
          </cell>
          <cell r="AH182">
            <v>1035.772675485907</v>
          </cell>
          <cell r="AI182">
            <v>-646431.29835839663</v>
          </cell>
          <cell r="AJ182">
            <v>-203656.42918547982</v>
          </cell>
          <cell r="AK182">
            <v>0</v>
          </cell>
          <cell r="AL182">
            <v>-850087.72754387651</v>
          </cell>
          <cell r="AM182">
            <v>-1248401.6202634845</v>
          </cell>
          <cell r="AN182">
            <v>4607131.3153075483</v>
          </cell>
          <cell r="AP182">
            <v>0</v>
          </cell>
          <cell r="AQ182">
            <v>5118505.4207076402</v>
          </cell>
          <cell r="AR182">
            <v>1</v>
          </cell>
          <cell r="AS182">
            <v>0</v>
          </cell>
          <cell r="AT182">
            <v>1.0237288135593219</v>
          </cell>
          <cell r="AU182">
            <v>266156.23559035733</v>
          </cell>
          <cell r="AV182">
            <v>-174400.04412042396</v>
          </cell>
          <cell r="AW182">
            <v>0</v>
          </cell>
          <cell r="AX182">
            <v>91756.191469933401</v>
          </cell>
          <cell r="AY182">
            <v>-885720.11602518708</v>
          </cell>
          <cell r="AZ182">
            <v>-467295.77045313554</v>
          </cell>
          <cell r="BA182">
            <v>0</v>
          </cell>
          <cell r="BB182">
            <v>-1353015.886478323</v>
          </cell>
          <cell r="BC182">
            <v>1.0237288135593219</v>
          </cell>
          <cell r="BD182">
            <v>1.0237288135593219</v>
          </cell>
          <cell r="BE182">
            <v>266156.23559035733</v>
          </cell>
        </row>
        <row r="183">
          <cell r="A183" t="str">
            <v>Hide</v>
          </cell>
          <cell r="B183" t="str">
            <v>Enron Raptor I - Canadian - Public</v>
          </cell>
          <cell r="C183" t="str">
            <v>Canada Raptor</v>
          </cell>
          <cell r="D183" t="str">
            <v>Kitagawa</v>
          </cell>
          <cell r="E183" t="str">
            <v>403-974-6723</v>
          </cell>
          <cell r="F183" t="str">
            <v>Beau Canada Common Raptor I</v>
          </cell>
          <cell r="G183" t="str">
            <v>CA;BAU</v>
          </cell>
          <cell r="H183" t="str">
            <v>Canadian Energy</v>
          </cell>
          <cell r="I183" t="str">
            <v>Public</v>
          </cell>
          <cell r="J183" t="str">
            <v>Common Equity</v>
          </cell>
          <cell r="K183">
            <v>4200000</v>
          </cell>
          <cell r="L183">
            <v>4200000</v>
          </cell>
          <cell r="M183">
            <v>0</v>
          </cell>
          <cell r="N183">
            <v>0.64</v>
          </cell>
          <cell r="O183">
            <v>1</v>
          </cell>
          <cell r="P183">
            <v>0.9919028340080972</v>
          </cell>
          <cell r="Q183">
            <v>0.98989898989898983</v>
          </cell>
          <cell r="R183">
            <v>2.0038441091073667E-3</v>
          </cell>
          <cell r="S183">
            <v>0</v>
          </cell>
          <cell r="V183">
            <v>4165991.9028340084</v>
          </cell>
          <cell r="W183" t="str">
            <v>015:Enron Raptor I</v>
          </cell>
          <cell r="X183">
            <v>5332469.6356275305</v>
          </cell>
          <cell r="Y183">
            <v>0</v>
          </cell>
          <cell r="Z183">
            <v>5332469.6356275305</v>
          </cell>
          <cell r="AA183">
            <v>2666234.8178137653</v>
          </cell>
          <cell r="AB183">
            <v>0</v>
          </cell>
          <cell r="AC183">
            <v>2666234.8178137653</v>
          </cell>
          <cell r="AD183">
            <v>4157575.7575757573</v>
          </cell>
          <cell r="AE183">
            <v>8416.145258251112</v>
          </cell>
          <cell r="AF183">
            <v>0</v>
          </cell>
          <cell r="AG183">
            <v>0</v>
          </cell>
          <cell r="AH183">
            <v>8416.145258251112</v>
          </cell>
          <cell r="AI183">
            <v>205291.88588485867</v>
          </cell>
          <cell r="AJ183">
            <v>0</v>
          </cell>
          <cell r="AK183">
            <v>0</v>
          </cell>
          <cell r="AL183">
            <v>205291.88588485867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4165991.9028340084</v>
          </cell>
          <cell r="AT183">
            <v>0.9919028340080972</v>
          </cell>
          <cell r="AU183">
            <v>205291.88588485867</v>
          </cell>
          <cell r="AV183">
            <v>0</v>
          </cell>
          <cell r="AW183">
            <v>0</v>
          </cell>
          <cell r="AX183">
            <v>205291.88588485867</v>
          </cell>
          <cell r="AY183">
            <v>205291.88588485867</v>
          </cell>
          <cell r="AZ183">
            <v>0</v>
          </cell>
          <cell r="BA183">
            <v>0</v>
          </cell>
          <cell r="BB183">
            <v>205291.88588485867</v>
          </cell>
          <cell r="BC183">
            <v>0.9919028340080972</v>
          </cell>
          <cell r="BD183">
            <v>0.98989898989898983</v>
          </cell>
          <cell r="BE183">
            <v>196875.74062660756</v>
          </cell>
        </row>
        <row r="184">
          <cell r="A184" t="str">
            <v>Show</v>
          </cell>
          <cell r="B184" t="str">
            <v>Canadian - Public</v>
          </cell>
          <cell r="C184" t="str">
            <v>Canada</v>
          </cell>
          <cell r="D184" t="str">
            <v>Kitagawa</v>
          </cell>
          <cell r="E184" t="str">
            <v>403-974-6723</v>
          </cell>
          <cell r="F184" t="str">
            <v>Place Resources Common</v>
          </cell>
          <cell r="G184" t="str">
            <v>CA;PLG</v>
          </cell>
          <cell r="H184" t="str">
            <v>Canadian Energy</v>
          </cell>
          <cell r="I184" t="str">
            <v>Public</v>
          </cell>
          <cell r="J184" t="str">
            <v>Common Equity</v>
          </cell>
          <cell r="K184">
            <v>735000</v>
          </cell>
          <cell r="L184">
            <v>735000</v>
          </cell>
          <cell r="M184">
            <v>0</v>
          </cell>
          <cell r="N184">
            <v>0.64</v>
          </cell>
          <cell r="O184">
            <v>1</v>
          </cell>
          <cell r="P184">
            <v>1.6936572199730093</v>
          </cell>
          <cell r="Q184">
            <v>1.7845117845117844</v>
          </cell>
          <cell r="R184">
            <v>-9.0854564538775051E-2</v>
          </cell>
          <cell r="S184">
            <v>0</v>
          </cell>
          <cell r="V184">
            <v>1244838.056680162</v>
          </cell>
          <cell r="W184" t="str">
            <v>001:Enron-NA</v>
          </cell>
          <cell r="X184">
            <v>1593392.7125506073</v>
          </cell>
          <cell r="Y184">
            <v>0</v>
          </cell>
          <cell r="Z184">
            <v>1593392.7125506073</v>
          </cell>
          <cell r="AA184">
            <v>796696.35627530364</v>
          </cell>
          <cell r="AB184">
            <v>0</v>
          </cell>
          <cell r="AC184">
            <v>796696.35627530364</v>
          </cell>
          <cell r="AD184">
            <v>1311616.1616161615</v>
          </cell>
          <cell r="AE184">
            <v>-66778.104935999494</v>
          </cell>
          <cell r="AF184">
            <v>315.9635551668872</v>
          </cell>
          <cell r="AG184">
            <v>0</v>
          </cell>
          <cell r="AH184">
            <v>-66462.141380832603</v>
          </cell>
          <cell r="AI184">
            <v>-425199.55019487767</v>
          </cell>
          <cell r="AJ184">
            <v>-62474.076702430517</v>
          </cell>
          <cell r="AK184">
            <v>0</v>
          </cell>
          <cell r="AL184">
            <v>-487673.62689730775</v>
          </cell>
          <cell r="AM184">
            <v>-169007.23386876611</v>
          </cell>
          <cell r="AN184">
            <v>1680851.3257721479</v>
          </cell>
          <cell r="AP184">
            <v>0</v>
          </cell>
          <cell r="AQ184">
            <v>1496628.8020861244</v>
          </cell>
          <cell r="AR184">
            <v>1</v>
          </cell>
          <cell r="AS184">
            <v>1244838.056680162</v>
          </cell>
          <cell r="AT184">
            <v>1.6936572199730093</v>
          </cell>
          <cell r="AU184">
            <v>27215.968275471125</v>
          </cell>
          <cell r="AV184">
            <v>-53706.510079313746</v>
          </cell>
          <cell r="AW184">
            <v>0</v>
          </cell>
          <cell r="AX184">
            <v>-26490.541803842629</v>
          </cell>
          <cell r="AY184">
            <v>-353652.16346316389</v>
          </cell>
          <cell r="AZ184">
            <v>-141198.99034054321</v>
          </cell>
          <cell r="BA184">
            <v>0</v>
          </cell>
          <cell r="BB184">
            <v>-494851.15380370669</v>
          </cell>
          <cell r="BC184">
            <v>1.6936572199730093</v>
          </cell>
          <cell r="BD184">
            <v>1.7845117845117844</v>
          </cell>
          <cell r="BE184">
            <v>93994.073211470619</v>
          </cell>
        </row>
        <row r="185">
          <cell r="A185" t="str">
            <v>Show</v>
          </cell>
          <cell r="B185" t="str">
            <v>Canadian - Public</v>
          </cell>
          <cell r="C185" t="str">
            <v>Canada</v>
          </cell>
          <cell r="D185" t="str">
            <v>Kitagawa</v>
          </cell>
          <cell r="E185" t="str">
            <v>403-974-6723</v>
          </cell>
          <cell r="F185" t="str">
            <v>Zargon Common</v>
          </cell>
          <cell r="G185" t="str">
            <v>CA;ZAR</v>
          </cell>
          <cell r="H185" t="str">
            <v>Canadian Energy</v>
          </cell>
          <cell r="I185" t="str">
            <v>Public</v>
          </cell>
          <cell r="J185" t="str">
            <v>Common Equity</v>
          </cell>
          <cell r="K185">
            <v>0</v>
          </cell>
          <cell r="L185">
            <v>0</v>
          </cell>
          <cell r="M185">
            <v>0</v>
          </cell>
          <cell r="N185">
            <v>0.64</v>
          </cell>
          <cell r="O185">
            <v>1</v>
          </cell>
          <cell r="P185">
            <v>2.6990553306342782</v>
          </cell>
          <cell r="Q185">
            <v>2.6936026936026933</v>
          </cell>
          <cell r="R185">
            <v>5.4526370315848283E-3</v>
          </cell>
          <cell r="S185">
            <v>0</v>
          </cell>
          <cell r="V185">
            <v>0</v>
          </cell>
          <cell r="W185" t="str">
            <v>001:Enron-NA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-94077.599757172895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2.6990553306342782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74526.443523596128</v>
          </cell>
          <cell r="AZ185">
            <v>-888.89102227759668</v>
          </cell>
          <cell r="BA185">
            <v>-45653.42</v>
          </cell>
          <cell r="BB185">
            <v>27984.132501318527</v>
          </cell>
          <cell r="BC185">
            <v>2.6990553306342782</v>
          </cell>
          <cell r="BD185">
            <v>2.6936026936026933</v>
          </cell>
          <cell r="BE185">
            <v>0</v>
          </cell>
        </row>
        <row r="186">
          <cell r="A186" t="str">
            <v>Show</v>
          </cell>
          <cell r="B186" t="str">
            <v>Canadian - Public</v>
          </cell>
          <cell r="C186" t="str">
            <v>Canada</v>
          </cell>
          <cell r="D186" t="str">
            <v>Kitagawa</v>
          </cell>
          <cell r="E186" t="str">
            <v>403-974-6723</v>
          </cell>
          <cell r="F186" t="str">
            <v>Cypress Energy Common Canada</v>
          </cell>
          <cell r="G186" t="str">
            <v>CA;CYZ.A BS</v>
          </cell>
          <cell r="H186" t="str">
            <v>Canadian Energy</v>
          </cell>
          <cell r="I186" t="str">
            <v>Public</v>
          </cell>
          <cell r="J186" t="str">
            <v>Common Equity</v>
          </cell>
          <cell r="K186">
            <v>438325</v>
          </cell>
          <cell r="L186">
            <v>438325</v>
          </cell>
          <cell r="M186">
            <v>0</v>
          </cell>
          <cell r="N186">
            <v>0.64</v>
          </cell>
          <cell r="O186">
            <v>1</v>
          </cell>
          <cell r="P186">
            <v>4.5883940620782724</v>
          </cell>
          <cell r="Q186">
            <v>4.2760942760942759</v>
          </cell>
          <cell r="R186">
            <v>0.31229978598399644</v>
          </cell>
          <cell r="S186">
            <v>0</v>
          </cell>
          <cell r="V186">
            <v>2011207.8272604588</v>
          </cell>
          <cell r="W186" t="str">
            <v>001:Enron-NA</v>
          </cell>
          <cell r="X186">
            <v>2574346.0188933872</v>
          </cell>
          <cell r="Y186">
            <v>0</v>
          </cell>
          <cell r="Z186">
            <v>2574346.0188933872</v>
          </cell>
          <cell r="AA186">
            <v>1287173.0094466936</v>
          </cell>
          <cell r="AB186">
            <v>0</v>
          </cell>
          <cell r="AC186">
            <v>1287173.0094466936</v>
          </cell>
          <cell r="AD186">
            <v>1874319.0235690235</v>
          </cell>
          <cell r="AE186">
            <v>136888.80369143537</v>
          </cell>
          <cell r="AF186">
            <v>451.51662470678457</v>
          </cell>
          <cell r="AG186">
            <v>0</v>
          </cell>
          <cell r="AH186">
            <v>137340.32031614217</v>
          </cell>
          <cell r="AI186">
            <v>27702.829286664492</v>
          </cell>
          <cell r="AJ186">
            <v>-92132.709716380108</v>
          </cell>
          <cell r="AK186">
            <v>0</v>
          </cell>
          <cell r="AL186">
            <v>-64429.880429715617</v>
          </cell>
          <cell r="AM186">
            <v>0</v>
          </cell>
          <cell r="AN186">
            <v>1983504.9979737944</v>
          </cell>
          <cell r="AP186">
            <v>0</v>
          </cell>
          <cell r="AQ186">
            <v>1635560.5193282017</v>
          </cell>
          <cell r="AR186">
            <v>1</v>
          </cell>
          <cell r="AS186">
            <v>2011207.8272604588</v>
          </cell>
          <cell r="AT186">
            <v>4.5883940620782724</v>
          </cell>
          <cell r="AU186">
            <v>246465.17659445945</v>
          </cell>
          <cell r="AV186">
            <v>-80253.574216347522</v>
          </cell>
          <cell r="AW186">
            <v>0</v>
          </cell>
          <cell r="AX186">
            <v>166211.60237811191</v>
          </cell>
          <cell r="AY186">
            <v>213690.74935455906</v>
          </cell>
          <cell r="AZ186">
            <v>-183607.61262356333</v>
          </cell>
          <cell r="BA186">
            <v>-10511.71</v>
          </cell>
          <cell r="BB186">
            <v>19571.426730995765</v>
          </cell>
          <cell r="BC186">
            <v>4.5883940620782724</v>
          </cell>
          <cell r="BD186">
            <v>4.2760942760942759</v>
          </cell>
          <cell r="BE186">
            <v>109576.37290302408</v>
          </cell>
        </row>
        <row r="187">
          <cell r="A187" t="str">
            <v>Show</v>
          </cell>
          <cell r="B187" t="str">
            <v>Canadian - Public</v>
          </cell>
          <cell r="C187" t="str">
            <v>Canada</v>
          </cell>
          <cell r="D187" t="str">
            <v>Kitagawa</v>
          </cell>
          <cell r="E187" t="str">
            <v>403-974-6723</v>
          </cell>
          <cell r="F187" t="str">
            <v>Cypress Energy Common</v>
          </cell>
          <cell r="G187" t="str">
            <v>CA;CYZ.A</v>
          </cell>
          <cell r="H187" t="str">
            <v>Canadian Energy</v>
          </cell>
          <cell r="I187" t="str">
            <v>Public</v>
          </cell>
          <cell r="J187" t="str">
            <v>Common Equity</v>
          </cell>
          <cell r="K187">
            <v>38188</v>
          </cell>
          <cell r="L187">
            <v>38188</v>
          </cell>
          <cell r="M187">
            <v>0</v>
          </cell>
          <cell r="N187">
            <v>0.64</v>
          </cell>
          <cell r="O187">
            <v>1</v>
          </cell>
          <cell r="P187">
            <v>4.5883940620782724</v>
          </cell>
          <cell r="Q187">
            <v>4.2760942760942759</v>
          </cell>
          <cell r="R187">
            <v>0.31229978598399644</v>
          </cell>
          <cell r="S187">
            <v>0</v>
          </cell>
          <cell r="V187">
            <v>175221.59244264508</v>
          </cell>
          <cell r="W187" t="str">
            <v>001:Enron-NA</v>
          </cell>
          <cell r="X187">
            <v>224283.6383265857</v>
          </cell>
          <cell r="Y187">
            <v>0</v>
          </cell>
          <cell r="Z187">
            <v>224283.6383265857</v>
          </cell>
          <cell r="AA187">
            <v>112141.81916329285</v>
          </cell>
          <cell r="AB187">
            <v>0</v>
          </cell>
          <cell r="AC187">
            <v>112141.81916329285</v>
          </cell>
          <cell r="AD187">
            <v>163295.48821548821</v>
          </cell>
          <cell r="AE187">
            <v>11926.104227156873</v>
          </cell>
          <cell r="AF187">
            <v>39.337288232025742</v>
          </cell>
          <cell r="AG187">
            <v>0</v>
          </cell>
          <cell r="AH187">
            <v>11965.441515388899</v>
          </cell>
          <cell r="AI187">
            <v>-4619.7553034399753</v>
          </cell>
          <cell r="AJ187">
            <v>-17102.864048050164</v>
          </cell>
          <cell r="AK187">
            <v>-8983</v>
          </cell>
          <cell r="AL187">
            <v>-30705.619351490117</v>
          </cell>
          <cell r="AM187">
            <v>-1514051.8606209233</v>
          </cell>
          <cell r="AN187">
            <v>400083.44593034865</v>
          </cell>
          <cell r="AP187">
            <v>0</v>
          </cell>
          <cell r="AQ187">
            <v>1613780.4092470547</v>
          </cell>
          <cell r="AR187">
            <v>1</v>
          </cell>
          <cell r="AS187">
            <v>175221.59244264508</v>
          </cell>
          <cell r="AT187">
            <v>4.5883940620782724</v>
          </cell>
          <cell r="AU187">
            <v>40409.507368063845</v>
          </cell>
          <cell r="AV187">
            <v>-14712.970571204694</v>
          </cell>
          <cell r="AW187">
            <v>-8983</v>
          </cell>
          <cell r="AX187">
            <v>16713.536796859153</v>
          </cell>
          <cell r="AY187">
            <v>105262.23351856566</v>
          </cell>
          <cell r="AZ187">
            <v>-114564.71238014086</v>
          </cell>
          <cell r="BA187">
            <v>-8983</v>
          </cell>
          <cell r="BB187">
            <v>-18285.478861574709</v>
          </cell>
          <cell r="BC187">
            <v>4.5883940620782724</v>
          </cell>
          <cell r="BD187">
            <v>4.2760942760942759</v>
          </cell>
          <cell r="BE187">
            <v>28483.403140906972</v>
          </cell>
        </row>
        <row r="188">
          <cell r="A188" t="str">
            <v>Show</v>
          </cell>
          <cell r="B188" t="str">
            <v>Canadian - Public</v>
          </cell>
          <cell r="C188" t="str">
            <v>Canada</v>
          </cell>
          <cell r="D188" t="str">
            <v>Kitagawa</v>
          </cell>
          <cell r="E188" t="str">
            <v>403-974-6723</v>
          </cell>
          <cell r="F188" t="str">
            <v>Startech Common Canada</v>
          </cell>
          <cell r="G188" t="str">
            <v>CA;SEH</v>
          </cell>
          <cell r="H188" t="str">
            <v>Canadian Energy</v>
          </cell>
          <cell r="I188" t="str">
            <v>Public</v>
          </cell>
          <cell r="J188" t="str">
            <v>Common Equity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</v>
          </cell>
          <cell r="P188">
            <v>4.5546558704453446</v>
          </cell>
          <cell r="Q188">
            <v>4.3771043771043772</v>
          </cell>
          <cell r="R188">
            <v>0.17755149334096743</v>
          </cell>
          <cell r="S188">
            <v>0</v>
          </cell>
          <cell r="V188">
            <v>0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4.5546558704453446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149362.46575714275</v>
          </cell>
          <cell r="AZ188">
            <v>0</v>
          </cell>
          <cell r="BA188">
            <v>51118.6</v>
          </cell>
          <cell r="BB188">
            <v>200481.06575714276</v>
          </cell>
          <cell r="BC188">
            <v>4.5546558704453446</v>
          </cell>
          <cell r="BD188">
            <v>4.3771043771043772</v>
          </cell>
          <cell r="BE188">
            <v>0</v>
          </cell>
        </row>
        <row r="189">
          <cell r="A189" t="str">
            <v>Show</v>
          </cell>
          <cell r="B189" t="str">
            <v>Canadian - Public</v>
          </cell>
          <cell r="C189" t="str">
            <v>Canada</v>
          </cell>
          <cell r="D189" t="str">
            <v>Kitagawa</v>
          </cell>
          <cell r="E189" t="str">
            <v>403-974-6723</v>
          </cell>
          <cell r="F189" t="str">
            <v>Startech Common</v>
          </cell>
          <cell r="G189" t="str">
            <v>CA;SEH</v>
          </cell>
          <cell r="H189" t="str">
            <v>Canadian Energy</v>
          </cell>
          <cell r="I189" t="str">
            <v>Public</v>
          </cell>
          <cell r="J189" t="str">
            <v>Common Equity</v>
          </cell>
          <cell r="K189">
            <v>700000</v>
          </cell>
          <cell r="L189">
            <v>700000</v>
          </cell>
          <cell r="M189">
            <v>0</v>
          </cell>
          <cell r="N189">
            <v>0.64</v>
          </cell>
          <cell r="O189">
            <v>1</v>
          </cell>
          <cell r="P189">
            <v>4.5546558704453446</v>
          </cell>
          <cell r="Q189">
            <v>4.3771043771043772</v>
          </cell>
          <cell r="R189">
            <v>0.17755149334096743</v>
          </cell>
          <cell r="S189" t="str">
            <v>576-622</v>
          </cell>
          <cell r="V189">
            <v>3188259.1093117413</v>
          </cell>
          <cell r="W189" t="str">
            <v>001:Enron-NA</v>
          </cell>
          <cell r="X189">
            <v>4080971.6599190291</v>
          </cell>
          <cell r="Y189">
            <v>0</v>
          </cell>
          <cell r="Z189">
            <v>4080971.6599190291</v>
          </cell>
          <cell r="AA189">
            <v>2040485.8299595146</v>
          </cell>
          <cell r="AB189">
            <v>0</v>
          </cell>
          <cell r="AC189">
            <v>2040485.8299595146</v>
          </cell>
          <cell r="AD189">
            <v>3063973.0639730641</v>
          </cell>
          <cell r="AE189">
            <v>124286.04533867724</v>
          </cell>
          <cell r="AF189">
            <v>738.09994917691552</v>
          </cell>
          <cell r="AG189">
            <v>0</v>
          </cell>
          <cell r="AH189">
            <v>125024.14528785416</v>
          </cell>
          <cell r="AI189">
            <v>-745813.92742207134</v>
          </cell>
          <cell r="AJ189">
            <v>-169984.47186188612</v>
          </cell>
          <cell r="AK189">
            <v>0</v>
          </cell>
          <cell r="AL189">
            <v>-915798.39928395743</v>
          </cell>
          <cell r="AM189">
            <v>-2149674.6577727008</v>
          </cell>
          <cell r="AN189">
            <v>3934073.0367338127</v>
          </cell>
          <cell r="AP189">
            <v>0</v>
          </cell>
          <cell r="AQ189">
            <v>3594456.0538677247</v>
          </cell>
          <cell r="AR189">
            <v>1</v>
          </cell>
          <cell r="AS189">
            <v>3188259.1093117413</v>
          </cell>
          <cell r="AT189">
            <v>4.5546558704453446</v>
          </cell>
          <cell r="AU189">
            <v>-411552.78021733975</v>
          </cell>
          <cell r="AV189">
            <v>-147279.754492231</v>
          </cell>
          <cell r="AW189">
            <v>0</v>
          </cell>
          <cell r="AX189">
            <v>-558832.5347095707</v>
          </cell>
          <cell r="AY189">
            <v>220258.17513522832</v>
          </cell>
          <cell r="AZ189">
            <v>-334661.08798612573</v>
          </cell>
          <cell r="BA189">
            <v>0</v>
          </cell>
          <cell r="BB189">
            <v>-114402.91285089709</v>
          </cell>
          <cell r="BC189">
            <v>4.5546558704453446</v>
          </cell>
          <cell r="BD189">
            <v>4.3771043771043772</v>
          </cell>
          <cell r="BE189">
            <v>-535838.82555601699</v>
          </cell>
        </row>
        <row r="190">
          <cell r="A190" t="str">
            <v>Show</v>
          </cell>
          <cell r="B190" t="str">
            <v>Canadian - Public</v>
          </cell>
          <cell r="C190" t="str">
            <v>Canada</v>
          </cell>
          <cell r="D190" t="str">
            <v>Kitagawa</v>
          </cell>
          <cell r="E190" t="str">
            <v>403-974-6723</v>
          </cell>
          <cell r="F190" t="str">
            <v>Startech Common Flow-through</v>
          </cell>
          <cell r="G190" t="str">
            <v>CA;SEH BS</v>
          </cell>
          <cell r="H190" t="str">
            <v>Canadian Energy</v>
          </cell>
          <cell r="I190" t="str">
            <v>Public</v>
          </cell>
          <cell r="J190" t="str">
            <v>Common Equity</v>
          </cell>
          <cell r="K190">
            <v>600000</v>
          </cell>
          <cell r="L190">
            <v>600000</v>
          </cell>
          <cell r="M190">
            <v>0</v>
          </cell>
          <cell r="N190">
            <v>0</v>
          </cell>
          <cell r="O190">
            <v>1</v>
          </cell>
          <cell r="P190">
            <v>4.5546558704453446</v>
          </cell>
          <cell r="Q190">
            <v>4.3771043771043772</v>
          </cell>
          <cell r="R190">
            <v>0.17755149334096743</v>
          </cell>
          <cell r="S190" t="str">
            <v>576-0</v>
          </cell>
          <cell r="V190">
            <v>2732793.5222672066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2626262.6262626261</v>
          </cell>
          <cell r="AE190">
            <v>106530.89600458043</v>
          </cell>
          <cell r="AF190">
            <v>0</v>
          </cell>
          <cell r="AG190">
            <v>0</v>
          </cell>
          <cell r="AH190">
            <v>106530.89600458043</v>
          </cell>
          <cell r="AI190">
            <v>-630707.76099633565</v>
          </cell>
          <cell r="AJ190">
            <v>0</v>
          </cell>
          <cell r="AK190">
            <v>-41210</v>
          </cell>
          <cell r="AL190">
            <v>-671917.76099633565</v>
          </cell>
          <cell r="AM190">
            <v>0</v>
          </cell>
          <cell r="AN190">
            <v>3363501.2832635422</v>
          </cell>
          <cell r="AP190">
            <v>0</v>
          </cell>
          <cell r="AQ190">
            <v>2875564.8430941799</v>
          </cell>
          <cell r="AR190">
            <v>1</v>
          </cell>
          <cell r="AS190">
            <v>2732793.5222672066</v>
          </cell>
          <cell r="AT190">
            <v>4.5546558704453446</v>
          </cell>
          <cell r="AU190">
            <v>-352759.52590057719</v>
          </cell>
          <cell r="AV190">
            <v>0</v>
          </cell>
          <cell r="AW190">
            <v>-41210</v>
          </cell>
          <cell r="AX190">
            <v>-393969.52590057719</v>
          </cell>
          <cell r="AY190">
            <v>96280.311305468436</v>
          </cell>
          <cell r="AZ190">
            <v>0</v>
          </cell>
          <cell r="BA190">
            <v>-77315.160348845675</v>
          </cell>
          <cell r="BB190">
            <v>18965.150956622791</v>
          </cell>
          <cell r="BC190">
            <v>4.5546558704453446</v>
          </cell>
          <cell r="BD190">
            <v>4.3771043771043772</v>
          </cell>
          <cell r="BE190">
            <v>-459290.42190515762</v>
          </cell>
        </row>
        <row r="191">
          <cell r="A191" t="str">
            <v>Show</v>
          </cell>
          <cell r="B191" t="str">
            <v>Canadian - Private</v>
          </cell>
          <cell r="C191" t="str">
            <v>Canada</v>
          </cell>
          <cell r="D191" t="str">
            <v>Kitagawa</v>
          </cell>
          <cell r="E191" t="str">
            <v>403-974-6723</v>
          </cell>
          <cell r="F191" t="str">
            <v>Invasion Energy</v>
          </cell>
          <cell r="G191" t="str">
            <v xml:space="preserve"> </v>
          </cell>
          <cell r="H191" t="str">
            <v>Canadian Energy</v>
          </cell>
          <cell r="I191" t="str">
            <v>Private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2769148</v>
          </cell>
          <cell r="Q191">
            <v>2769148</v>
          </cell>
          <cell r="R191">
            <v>0</v>
          </cell>
          <cell r="S191" t="str">
            <v>5083-7164</v>
          </cell>
          <cell r="V191">
            <v>2769148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2769148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625000</v>
          </cell>
          <cell r="AL191">
            <v>625000</v>
          </cell>
          <cell r="AM191">
            <v>14192</v>
          </cell>
          <cell r="AN191">
            <v>2769148</v>
          </cell>
          <cell r="AP191">
            <v>0</v>
          </cell>
          <cell r="AQ191">
            <v>2769148</v>
          </cell>
          <cell r="AR191">
            <v>1</v>
          </cell>
          <cell r="AS191">
            <v>2769148</v>
          </cell>
          <cell r="AT191">
            <v>2769148</v>
          </cell>
          <cell r="AU191">
            <v>0</v>
          </cell>
          <cell r="AV191">
            <v>0</v>
          </cell>
          <cell r="AW191">
            <v>625000</v>
          </cell>
          <cell r="AX191">
            <v>625000</v>
          </cell>
          <cell r="AY191">
            <v>0</v>
          </cell>
          <cell r="AZ191">
            <v>0</v>
          </cell>
          <cell r="BA191">
            <v>1865725</v>
          </cell>
          <cell r="BB191">
            <v>1865725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Hide</v>
          </cell>
          <cell r="B192" t="str">
            <v>Enron Raptor I - Canadian - Private</v>
          </cell>
          <cell r="C192" t="str">
            <v>Canada Raptor</v>
          </cell>
          <cell r="D192" t="str">
            <v>Kitagawa</v>
          </cell>
          <cell r="E192" t="str">
            <v>403-974-6723</v>
          </cell>
          <cell r="F192" t="str">
            <v>Invasion Energy Raptor I</v>
          </cell>
          <cell r="G192" t="str">
            <v xml:space="preserve"> </v>
          </cell>
          <cell r="H192" t="str">
            <v>Canada</v>
          </cell>
          <cell r="I192" t="str">
            <v>Private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5083-7164</v>
          </cell>
          <cell r="V192">
            <v>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Canadian - Private</v>
          </cell>
          <cell r="C193" t="str">
            <v>Canada</v>
          </cell>
          <cell r="D193" t="str">
            <v>Devries</v>
          </cell>
          <cell r="E193" t="str">
            <v>503-463-6102</v>
          </cell>
          <cell r="F193" t="str">
            <v>Papier Masson Canada</v>
          </cell>
          <cell r="G193" t="str">
            <v xml:space="preserve"> </v>
          </cell>
          <cell r="H193" t="str">
            <v>Canadian Paper</v>
          </cell>
          <cell r="I193" t="str">
            <v>Private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0.17</v>
          </cell>
          <cell r="O193">
            <v>1</v>
          </cell>
          <cell r="P193">
            <v>13004928.563828301</v>
          </cell>
          <cell r="Q193">
            <v>12010611.00417839</v>
          </cell>
          <cell r="R193">
            <v>994317.55964991078</v>
          </cell>
          <cell r="S193" t="str">
            <v>1087-1200-Canada</v>
          </cell>
          <cell r="V193">
            <v>13004928.563828301</v>
          </cell>
          <cell r="W193" t="str">
            <v>001:Enron-NA</v>
          </cell>
          <cell r="X193">
            <v>2210837.8558508111</v>
          </cell>
          <cell r="Y193">
            <v>-1103489.3345354768</v>
          </cell>
          <cell r="Z193">
            <v>1107348.5213153344</v>
          </cell>
          <cell r="AA193">
            <v>0</v>
          </cell>
          <cell r="AB193">
            <v>0</v>
          </cell>
          <cell r="AC193">
            <v>0</v>
          </cell>
          <cell r="AD193">
            <v>12010611.00417839</v>
          </cell>
          <cell r="AE193">
            <v>896005.55964991078</v>
          </cell>
          <cell r="AF193">
            <v>26592.675727359012</v>
          </cell>
          <cell r="AG193">
            <v>0</v>
          </cell>
          <cell r="AH193">
            <v>922598.2353772698</v>
          </cell>
          <cell r="AI193">
            <v>1047122</v>
          </cell>
          <cell r="AJ193">
            <v>-124523.7646227332</v>
          </cell>
          <cell r="AK193">
            <v>530000</v>
          </cell>
          <cell r="AL193">
            <v>1452598.2353772665</v>
          </cell>
          <cell r="AM193">
            <v>-25523.999999997395</v>
          </cell>
          <cell r="AN193">
            <v>11859494.563828301</v>
          </cell>
          <cell r="AP193">
            <v>0</v>
          </cell>
          <cell r="AQ193">
            <v>13004928.563828301</v>
          </cell>
          <cell r="AR193">
            <v>1</v>
          </cell>
          <cell r="AS193">
            <v>13004928.563828301</v>
          </cell>
          <cell r="AT193">
            <v>13004928.563828301</v>
          </cell>
          <cell r="AU193">
            <v>1016188.7355826199</v>
          </cell>
          <cell r="AV193">
            <v>-93590.500205347576</v>
          </cell>
          <cell r="AW193">
            <v>530000</v>
          </cell>
          <cell r="AX193">
            <v>1452598.2353772721</v>
          </cell>
          <cell r="AY193">
            <v>904824.14882829972</v>
          </cell>
          <cell r="AZ193">
            <v>-60889.520422748341</v>
          </cell>
          <cell r="BA193">
            <v>1231730</v>
          </cell>
          <cell r="BB193">
            <v>2075664.6284055528</v>
          </cell>
          <cell r="BC193" t="str">
            <v xml:space="preserve"> </v>
          </cell>
          <cell r="BD193" t="str">
            <v xml:space="preserve"> </v>
          </cell>
          <cell r="BE193">
            <v>120183.17593270913</v>
          </cell>
        </row>
        <row r="194">
          <cell r="A194" t="str">
            <v>DoNotShow</v>
          </cell>
          <cell r="B194" t="str">
            <v>Port. Insur. (MV of Opt Prem)</v>
          </cell>
          <cell r="C194" t="str">
            <v>Canada</v>
          </cell>
          <cell r="D194" t="str">
            <v xml:space="preserve"> </v>
          </cell>
          <cell r="E194" t="str">
            <v xml:space="preserve"> </v>
          </cell>
          <cell r="F194" t="str">
            <v>Beau Canada Options</v>
          </cell>
          <cell r="G194" t="str">
            <v xml:space="preserve"> </v>
          </cell>
          <cell r="H194" t="str">
            <v>Canadian Energy</v>
          </cell>
          <cell r="I194" t="str">
            <v>Public</v>
          </cell>
          <cell r="J194" t="str">
            <v>Futures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803007.23</v>
          </cell>
          <cell r="Q194">
            <v>803007.23</v>
          </cell>
          <cell r="R194">
            <v>0</v>
          </cell>
          <cell r="S194" t="str">
            <v>9-5505</v>
          </cell>
          <cell r="V194">
            <v>0</v>
          </cell>
          <cell r="W194" t="str">
            <v>003:Enron-NA-Other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DoNotShow</v>
          </cell>
          <cell r="B195" t="str">
            <v>Port. Insur. (MV of Opt Prem)</v>
          </cell>
          <cell r="C195" t="str">
            <v>Canada</v>
          </cell>
          <cell r="D195" t="str">
            <v xml:space="preserve"> </v>
          </cell>
          <cell r="E195" t="str">
            <v xml:space="preserve"> </v>
          </cell>
          <cell r="F195" t="str">
            <v>Cypress Energy Options</v>
          </cell>
          <cell r="G195" t="str">
            <v xml:space="preserve"> </v>
          </cell>
          <cell r="H195" t="str">
            <v>Canadian Energy</v>
          </cell>
          <cell r="I195" t="str">
            <v>Public</v>
          </cell>
          <cell r="J195" t="str">
            <v>Futures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1663000</v>
          </cell>
          <cell r="Q195">
            <v>1663000</v>
          </cell>
          <cell r="R195">
            <v>0</v>
          </cell>
          <cell r="S195" t="str">
            <v>577-5504</v>
          </cell>
          <cell r="V195">
            <v>0</v>
          </cell>
          <cell r="W195" t="str">
            <v>003:Enron-NA-Other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DoNotShow</v>
          </cell>
          <cell r="B196" t="str">
            <v>Port. Insur. (MV of Opt Prem)</v>
          </cell>
          <cell r="C196" t="str">
            <v>Canada</v>
          </cell>
          <cell r="D196" t="str">
            <v xml:space="preserve"> </v>
          </cell>
          <cell r="E196" t="str">
            <v xml:space="preserve"> </v>
          </cell>
          <cell r="F196" t="str">
            <v>Place Resources Options</v>
          </cell>
          <cell r="G196" t="str">
            <v xml:space="preserve"> </v>
          </cell>
          <cell r="H196" t="str">
            <v>Canadian Energy</v>
          </cell>
          <cell r="I196" t="str">
            <v>Public</v>
          </cell>
          <cell r="J196" t="str">
            <v>Futures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-220163</v>
          </cell>
          <cell r="Q196">
            <v>-182690</v>
          </cell>
          <cell r="R196">
            <v>-37473</v>
          </cell>
          <cell r="S196" t="str">
            <v>78-5506</v>
          </cell>
          <cell r="V196">
            <v>0</v>
          </cell>
          <cell r="W196" t="str">
            <v>003:Enron-NA-Other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DoNotShow</v>
          </cell>
          <cell r="B197" t="str">
            <v>Port. Insur. (MV of Opt Prem)</v>
          </cell>
          <cell r="C197" t="str">
            <v>Canada</v>
          </cell>
          <cell r="D197" t="str">
            <v xml:space="preserve"> </v>
          </cell>
          <cell r="E197" t="str">
            <v xml:space="preserve"> </v>
          </cell>
          <cell r="F197" t="str">
            <v>StarTech Options</v>
          </cell>
          <cell r="G197" t="str">
            <v xml:space="preserve"> </v>
          </cell>
          <cell r="H197" t="str">
            <v>Canadian Energy</v>
          </cell>
          <cell r="I197" t="str">
            <v>Public</v>
          </cell>
          <cell r="J197" t="str">
            <v>Futures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110437</v>
          </cell>
          <cell r="Q197">
            <v>110434</v>
          </cell>
          <cell r="R197">
            <v>3</v>
          </cell>
          <cell r="S197" t="str">
            <v>576-5503</v>
          </cell>
          <cell r="V197">
            <v>0</v>
          </cell>
          <cell r="W197" t="str">
            <v>003:Enron-NA-Other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Hide</v>
          </cell>
          <cell r="B198" t="str">
            <v>Port. Insur. (MV of Opt Prem) Intl</v>
          </cell>
          <cell r="C198" t="str">
            <v>Mexico Intl</v>
          </cell>
          <cell r="D198" t="str">
            <v xml:space="preserve"> </v>
          </cell>
          <cell r="E198" t="str">
            <v xml:space="preserve"> </v>
          </cell>
          <cell r="F198" t="str">
            <v>Tribasa Options I Intl</v>
          </cell>
          <cell r="G198" t="str">
            <v>GTRMM</v>
          </cell>
          <cell r="H198" t="str">
            <v>Construction</v>
          </cell>
          <cell r="I198" t="str">
            <v>Public</v>
          </cell>
          <cell r="J198" t="str">
            <v>Futures</v>
          </cell>
          <cell r="K198">
            <v>37000000</v>
          </cell>
          <cell r="L198">
            <v>37000000</v>
          </cell>
          <cell r="M198">
            <v>0</v>
          </cell>
          <cell r="N198">
            <v>0</v>
          </cell>
          <cell r="O198">
            <v>1</v>
          </cell>
          <cell r="P198">
            <v>0.23548300776023551</v>
          </cell>
          <cell r="Q198">
            <v>0.23548300776023551</v>
          </cell>
          <cell r="R198">
            <v>0</v>
          </cell>
          <cell r="S198">
            <v>0</v>
          </cell>
          <cell r="V198">
            <v>0</v>
          </cell>
          <cell r="W198" t="str">
            <v>009:Enron-NA Intl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3.2598173749470771E-2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8712871.287128713</v>
          </cell>
          <cell r="AT198">
            <v>0.23548300776023551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-3.2598173749467121E-2</v>
          </cell>
          <cell r="AZ198">
            <v>0</v>
          </cell>
          <cell r="BA198">
            <v>0</v>
          </cell>
          <cell r="BB198">
            <v>-3.2598173749467121E-2</v>
          </cell>
          <cell r="BC198">
            <v>0.23548300776023551</v>
          </cell>
          <cell r="BD198">
            <v>0.23548300776023551</v>
          </cell>
          <cell r="BE198">
            <v>0</v>
          </cell>
        </row>
        <row r="199">
          <cell r="A199" t="str">
            <v>Hide</v>
          </cell>
          <cell r="B199" t="str">
            <v>Port. Insur. (MV of Opt Prem) Intl</v>
          </cell>
          <cell r="C199" t="str">
            <v>Mexico Intl</v>
          </cell>
          <cell r="D199" t="str">
            <v xml:space="preserve"> </v>
          </cell>
          <cell r="E199" t="str">
            <v xml:space="preserve"> </v>
          </cell>
          <cell r="F199" t="str">
            <v>Tribasa Options II Intl</v>
          </cell>
          <cell r="G199" t="str">
            <v>GTRMM</v>
          </cell>
          <cell r="H199" t="str">
            <v>Construction</v>
          </cell>
          <cell r="I199" t="str">
            <v>Public</v>
          </cell>
          <cell r="J199" t="str">
            <v>Futures</v>
          </cell>
          <cell r="K199">
            <v>37000000</v>
          </cell>
          <cell r="L199">
            <v>37000000</v>
          </cell>
          <cell r="M199">
            <v>0</v>
          </cell>
          <cell r="N199">
            <v>0</v>
          </cell>
          <cell r="O199">
            <v>1</v>
          </cell>
          <cell r="P199">
            <v>0.23548300776023551</v>
          </cell>
          <cell r="Q199">
            <v>0.23548300776023551</v>
          </cell>
          <cell r="R199">
            <v>0</v>
          </cell>
          <cell r="S199">
            <v>0</v>
          </cell>
          <cell r="V199">
            <v>0</v>
          </cell>
          <cell r="W199" t="str">
            <v>009:Enron-NA Intl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3.2598173749470771E-2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8712871.287128713</v>
          </cell>
          <cell r="AT199">
            <v>0.23548300776023551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-3.2598173749467121E-2</v>
          </cell>
          <cell r="AZ199">
            <v>0</v>
          </cell>
          <cell r="BA199">
            <v>0</v>
          </cell>
          <cell r="BB199">
            <v>-3.2598173749467121E-2</v>
          </cell>
          <cell r="BC199">
            <v>0.23548300776023551</v>
          </cell>
          <cell r="BD199">
            <v>0.23548300776023551</v>
          </cell>
          <cell r="BE199">
            <v>0</v>
          </cell>
        </row>
        <row r="200">
          <cell r="A200" t="str">
            <v>Show</v>
          </cell>
          <cell r="B200" t="str">
            <v>Port. Insur. (MV of Opt Prem)</v>
          </cell>
          <cell r="C200" t="str">
            <v>Portfolio</v>
          </cell>
          <cell r="D200" t="str">
            <v>CTG</v>
          </cell>
          <cell r="E200" t="str">
            <v xml:space="preserve"> </v>
          </cell>
          <cell r="F200" t="str">
            <v>Treasury Swap A</v>
          </cell>
          <cell r="G200" t="str">
            <v xml:space="preserve"> </v>
          </cell>
          <cell r="H200" t="str">
            <v>Other</v>
          </cell>
          <cell r="I200" t="str">
            <v>Public</v>
          </cell>
          <cell r="J200" t="str">
            <v>Futures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12283137</v>
          </cell>
          <cell r="Q200">
            <v>12283137</v>
          </cell>
          <cell r="R200">
            <v>0</v>
          </cell>
          <cell r="S200">
            <v>0</v>
          </cell>
          <cell r="V200">
            <v>283647.9299999997</v>
          </cell>
          <cell r="W200" t="str">
            <v>003:Enron-NA-Other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192038.79999999888</v>
          </cell>
          <cell r="AE200">
            <v>0</v>
          </cell>
          <cell r="AF200">
            <v>91609.13000000082</v>
          </cell>
          <cell r="AG200">
            <v>0</v>
          </cell>
          <cell r="AH200">
            <v>91609.13000000082</v>
          </cell>
          <cell r="AI200">
            <v>0</v>
          </cell>
          <cell r="AJ200">
            <v>338809.66999999969</v>
          </cell>
          <cell r="AK200">
            <v>0</v>
          </cell>
          <cell r="AL200">
            <v>338809.66999999969</v>
          </cell>
          <cell r="AM200">
            <v>1628961.33</v>
          </cell>
          <cell r="AN200">
            <v>-55161.740000000224</v>
          </cell>
          <cell r="AP200">
            <v>0</v>
          </cell>
          <cell r="AQ200">
            <v>685186.93999999948</v>
          </cell>
          <cell r="AR200">
            <v>1</v>
          </cell>
          <cell r="AS200">
            <v>9.9999999999999995E-8</v>
          </cell>
          <cell r="AT200">
            <v>0</v>
          </cell>
          <cell r="AU200">
            <v>0</v>
          </cell>
          <cell r="AV200">
            <v>-259432.75000000029</v>
          </cell>
          <cell r="AW200">
            <v>0</v>
          </cell>
          <cell r="AX200">
            <v>-259432.75000000029</v>
          </cell>
          <cell r="AY200">
            <v>0</v>
          </cell>
          <cell r="AZ200">
            <v>167780.58000000141</v>
          </cell>
          <cell r="BA200">
            <v>604000</v>
          </cell>
          <cell r="BB200">
            <v>771780.57999999973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Portfolio</v>
          </cell>
          <cell r="D201" t="str">
            <v>Melendrez</v>
          </cell>
          <cell r="E201" t="str">
            <v>713-345-8670</v>
          </cell>
          <cell r="F201" t="str">
            <v>Mariner (Pluto) T Swap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33654000</v>
          </cell>
          <cell r="Q201">
            <v>33654000</v>
          </cell>
          <cell r="R201">
            <v>0</v>
          </cell>
          <cell r="S201">
            <v>0</v>
          </cell>
          <cell r="V201">
            <v>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9.0949470177292824E-13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Energy Capital Resources</v>
          </cell>
          <cell r="D202" t="str">
            <v>Pruett/Josey</v>
          </cell>
          <cell r="E202" t="str">
            <v>713-345-7109/713-853-0321</v>
          </cell>
          <cell r="F202" t="str">
            <v>EEX Int Rate Swap (T Swap C)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18936000</v>
          </cell>
          <cell r="Q202">
            <v>18936000</v>
          </cell>
          <cell r="R202">
            <v>0</v>
          </cell>
          <cell r="S202">
            <v>0</v>
          </cell>
          <cell r="V202">
            <v>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706613.34</v>
          </cell>
          <cell r="AR202">
            <v>1</v>
          </cell>
          <cell r="AS202">
            <v>9.9999999999999995E-8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-877548.46000000171</v>
          </cell>
          <cell r="AZ202">
            <v>877548.46000000171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Port. Insur. (MV of Opt Prem)</v>
          </cell>
          <cell r="C203" t="str">
            <v>Portfolio</v>
          </cell>
          <cell r="D203" t="str">
            <v>CTG</v>
          </cell>
          <cell r="E203" t="str">
            <v xml:space="preserve"> </v>
          </cell>
          <cell r="F203" t="str">
            <v>S&amp;P 500 Futures Puts</v>
          </cell>
          <cell r="G203" t="str">
            <v xml:space="preserve"> </v>
          </cell>
          <cell r="H203" t="str">
            <v>Other</v>
          </cell>
          <cell r="I203" t="str">
            <v>Public</v>
          </cell>
          <cell r="J203" t="str">
            <v>Futures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12663375</v>
          </cell>
          <cell r="Q203">
            <v>12663375</v>
          </cell>
          <cell r="R203">
            <v>0</v>
          </cell>
          <cell r="S203">
            <v>0</v>
          </cell>
          <cell r="V203">
            <v>0</v>
          </cell>
          <cell r="W203" t="str">
            <v>003:Enron-NA-Other</v>
          </cell>
          <cell r="X203">
            <v>9.9999999999999995E-8</v>
          </cell>
          <cell r="Y203">
            <v>0</v>
          </cell>
          <cell r="Z203">
            <v>9.9999999999999995E-8</v>
          </cell>
          <cell r="AA203">
            <v>9.9999999999999995E-8</v>
          </cell>
          <cell r="AB203">
            <v>0</v>
          </cell>
          <cell r="AC203">
            <v>9.9999999999999995E-8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-9812200</v>
          </cell>
          <cell r="AN203">
            <v>0</v>
          </cell>
          <cell r="AP203">
            <v>0</v>
          </cell>
          <cell r="AQ203">
            <v>1050000</v>
          </cell>
          <cell r="AR203">
            <v>1</v>
          </cell>
          <cell r="AS203">
            <v>9.9999999999999995E-8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-5965552</v>
          </cell>
          <cell r="BA203">
            <v>0</v>
          </cell>
          <cell r="BB203">
            <v>-5965552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Funding Cost</v>
          </cell>
          <cell r="C204" t="str">
            <v>Portfolio</v>
          </cell>
          <cell r="D204" t="str">
            <v>CTG</v>
          </cell>
          <cell r="E204" t="str">
            <v xml:space="preserve"> </v>
          </cell>
          <cell r="F204" t="str">
            <v>Funding Income - US</v>
          </cell>
          <cell r="G204" t="str">
            <v xml:space="preserve"> </v>
          </cell>
          <cell r="H204" t="str">
            <v>US</v>
          </cell>
          <cell r="I204" t="str">
            <v>Public</v>
          </cell>
          <cell r="J204" t="str">
            <v>Other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23833407</v>
          </cell>
          <cell r="Q204">
            <v>23833407</v>
          </cell>
          <cell r="R204">
            <v>0</v>
          </cell>
          <cell r="S204">
            <v>0</v>
          </cell>
          <cell r="V204">
            <v>0</v>
          </cell>
          <cell r="W204" t="str">
            <v>003:Enron-NA-Other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205.69619682577138</v>
          </cell>
          <cell r="AH204">
            <v>205.69619682577138</v>
          </cell>
          <cell r="AI204">
            <v>0</v>
          </cell>
          <cell r="AJ204">
            <v>0</v>
          </cell>
          <cell r="AK204">
            <v>11178.14494954212</v>
          </cell>
          <cell r="AL204">
            <v>11178.14494954212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5633.0125068627631</v>
          </cell>
          <cell r="AX204">
            <v>5633.0125068627631</v>
          </cell>
          <cell r="AY204">
            <v>0</v>
          </cell>
          <cell r="AZ204">
            <v>0</v>
          </cell>
          <cell r="BA204">
            <v>47100.546153025956</v>
          </cell>
          <cell r="BB204">
            <v>47100.546153025956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Funding Cost</v>
          </cell>
          <cell r="C205" t="str">
            <v>Portfolio</v>
          </cell>
          <cell r="D205" t="str">
            <v>CTG</v>
          </cell>
          <cell r="E205" t="str">
            <v xml:space="preserve"> </v>
          </cell>
          <cell r="F205" t="str">
            <v>Funding Income - Canada</v>
          </cell>
          <cell r="G205" t="str">
            <v xml:space="preserve"> </v>
          </cell>
          <cell r="H205" t="str">
            <v>Canada</v>
          </cell>
          <cell r="I205" t="str">
            <v>Public</v>
          </cell>
          <cell r="J205" t="str">
            <v>Other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9282517</v>
          </cell>
          <cell r="Q205">
            <v>9282517</v>
          </cell>
          <cell r="R205">
            <v>0</v>
          </cell>
          <cell r="S205">
            <v>0</v>
          </cell>
          <cell r="V205">
            <v>0</v>
          </cell>
          <cell r="W205" t="str">
            <v>003:Enron-NA-Other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6421.47565812423</v>
          </cell>
          <cell r="AH205">
            <v>6421.47565812423</v>
          </cell>
          <cell r="AI205">
            <v>0</v>
          </cell>
          <cell r="AJ205">
            <v>0</v>
          </cell>
          <cell r="AK205">
            <v>45448.993293262502</v>
          </cell>
          <cell r="AL205">
            <v>45448.993293262502</v>
          </cell>
          <cell r="AM205">
            <v>106507.09722759156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25098.623581391192</v>
          </cell>
          <cell r="AX205">
            <v>25098.623581391192</v>
          </cell>
          <cell r="AY205">
            <v>0</v>
          </cell>
          <cell r="AZ205">
            <v>0</v>
          </cell>
          <cell r="BA205">
            <v>134607.99537810989</v>
          </cell>
          <cell r="BB205">
            <v>134607.99537810989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Accrual Income</v>
          </cell>
          <cell r="C206" t="str">
            <v>Canada</v>
          </cell>
          <cell r="D206" t="str">
            <v xml:space="preserve"> </v>
          </cell>
          <cell r="E206" t="str">
            <v xml:space="preserve"> </v>
          </cell>
          <cell r="F206" t="str">
            <v>Canada - Accruals</v>
          </cell>
          <cell r="G206" t="str">
            <v xml:space="preserve"> </v>
          </cell>
          <cell r="H206" t="str">
            <v>Canada</v>
          </cell>
          <cell r="I206" t="str">
            <v>Public</v>
          </cell>
          <cell r="J206" t="str">
            <v>Other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2391000</v>
          </cell>
          <cell r="Q206">
            <v>2391000</v>
          </cell>
          <cell r="R206">
            <v>0</v>
          </cell>
          <cell r="S206">
            <v>0</v>
          </cell>
          <cell r="V206">
            <v>0</v>
          </cell>
          <cell r="W206" t="str">
            <v>003:Enron-NA-Other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65500</v>
          </cell>
          <cell r="AL206">
            <v>65500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65500</v>
          </cell>
          <cell r="AX206">
            <v>65500</v>
          </cell>
          <cell r="AY206">
            <v>0</v>
          </cell>
          <cell r="AZ206">
            <v>0</v>
          </cell>
          <cell r="BA206">
            <v>128585.97</v>
          </cell>
          <cell r="BB206">
            <v>128585.97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Accrual Income</v>
          </cell>
          <cell r="C207" t="str">
            <v>Portfolio</v>
          </cell>
          <cell r="D207" t="str">
            <v xml:space="preserve"> </v>
          </cell>
          <cell r="E207" t="str">
            <v xml:space="preserve"> </v>
          </cell>
          <cell r="F207" t="str">
            <v>Portfolio - Accruals</v>
          </cell>
          <cell r="G207" t="str">
            <v xml:space="preserve"> </v>
          </cell>
          <cell r="H207" t="str">
            <v>Portfolio</v>
          </cell>
          <cell r="I207" t="str">
            <v>Public</v>
          </cell>
          <cell r="J207" t="str">
            <v>Other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 t="str">
            <v>003:Enron-NA-Other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-75410.509999999995</v>
          </cell>
          <cell r="AL207">
            <v>-75410.509999999995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-100</v>
          </cell>
          <cell r="AX207">
            <v>-100</v>
          </cell>
          <cell r="AY207">
            <v>0</v>
          </cell>
          <cell r="AZ207">
            <v>0</v>
          </cell>
          <cell r="BA207">
            <v>892551.39</v>
          </cell>
          <cell r="BB207">
            <v>892551.39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Accrual Income</v>
          </cell>
          <cell r="C208" t="str">
            <v>Special Assets - Performing</v>
          </cell>
          <cell r="D208" t="str">
            <v xml:space="preserve"> </v>
          </cell>
          <cell r="E208" t="str">
            <v xml:space="preserve"> </v>
          </cell>
          <cell r="F208" t="str">
            <v>Special Assets - Performing - Accruals</v>
          </cell>
          <cell r="G208" t="str">
            <v xml:space="preserve"> </v>
          </cell>
          <cell r="H208" t="str">
            <v>Investment Management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57181344.07</v>
          </cell>
          <cell r="Q208">
            <v>57181344.07</v>
          </cell>
          <cell r="R208">
            <v>0</v>
          </cell>
          <cell r="S208">
            <v>0</v>
          </cell>
          <cell r="V208">
            <v>0</v>
          </cell>
          <cell r="W208" t="str">
            <v>003:Enron-NA-Other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93215.61</v>
          </cell>
          <cell r="AL208">
            <v>93215.61</v>
          </cell>
          <cell r="AM208">
            <v>-4321048.18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93215.61</v>
          </cell>
          <cell r="AX208">
            <v>93215.61</v>
          </cell>
          <cell r="AY208">
            <v>0</v>
          </cell>
          <cell r="AZ208">
            <v>0</v>
          </cell>
          <cell r="BA208">
            <v>216666.88</v>
          </cell>
          <cell r="BB208">
            <v>216666.88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Hide</v>
          </cell>
          <cell r="B209" t="str">
            <v>Enron Global Markets - Accrual Income</v>
          </cell>
          <cell r="C209" t="str">
            <v>Coal</v>
          </cell>
          <cell r="D209" t="str">
            <v xml:space="preserve"> </v>
          </cell>
          <cell r="E209" t="str">
            <v xml:space="preserve"> </v>
          </cell>
          <cell r="F209" t="str">
            <v>Coal - Accruals EGM</v>
          </cell>
          <cell r="G209" t="str">
            <v xml:space="preserve"> </v>
          </cell>
          <cell r="H209" t="str">
            <v>Coal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11830793</v>
          </cell>
          <cell r="Q209">
            <v>11830793</v>
          </cell>
          <cell r="R209">
            <v>0</v>
          </cell>
          <cell r="S209">
            <v>0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-720740.78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-2055</v>
          </cell>
          <cell r="BB209">
            <v>-2055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Global Markets - Accrual Income</v>
          </cell>
          <cell r="C210" t="str">
            <v>GRM - New Products</v>
          </cell>
          <cell r="D210" t="str">
            <v xml:space="preserve"> </v>
          </cell>
          <cell r="E210" t="str">
            <v xml:space="preserve"> </v>
          </cell>
          <cell r="F210" t="str">
            <v>GRM - Accruals EGM</v>
          </cell>
          <cell r="G210" t="str">
            <v xml:space="preserve"> </v>
          </cell>
          <cell r="H210" t="str">
            <v>GRM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32007000</v>
          </cell>
          <cell r="Q210">
            <v>32007000</v>
          </cell>
          <cell r="R210">
            <v>0</v>
          </cell>
          <cell r="S210">
            <v>0</v>
          </cell>
          <cell r="V210">
            <v>0</v>
          </cell>
          <cell r="W210" t="str">
            <v>014:Enron Global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-229707</v>
          </cell>
          <cell r="AL210">
            <v>-229707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-229707</v>
          </cell>
          <cell r="AX210">
            <v>-229707</v>
          </cell>
          <cell r="AY210">
            <v>0</v>
          </cell>
          <cell r="AZ210">
            <v>0</v>
          </cell>
          <cell r="BA210">
            <v>-229707</v>
          </cell>
          <cell r="BB210">
            <v>-229707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Accrual Income</v>
          </cell>
          <cell r="C211" t="str">
            <v>Downstream</v>
          </cell>
          <cell r="D211" t="str">
            <v xml:space="preserve"> </v>
          </cell>
          <cell r="E211" t="str">
            <v xml:space="preserve"> </v>
          </cell>
          <cell r="F211" t="str">
            <v>Downstream - Accruals</v>
          </cell>
          <cell r="G211" t="str">
            <v xml:space="preserve"> </v>
          </cell>
          <cell r="H211" t="str">
            <v>Downstream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 t="str">
            <v>003:Enron-NA-Other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-487250.01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527</v>
          </cell>
          <cell r="BB211">
            <v>527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Accrual Income</v>
          </cell>
          <cell r="C212" t="str">
            <v>Principal Investing</v>
          </cell>
          <cell r="D212" t="str">
            <v xml:space="preserve"> </v>
          </cell>
          <cell r="E212" t="str">
            <v xml:space="preserve"> </v>
          </cell>
          <cell r="F212" t="str">
            <v>Principal Investing - Accruals</v>
          </cell>
          <cell r="G212" t="str">
            <v xml:space="preserve"> </v>
          </cell>
          <cell r="H212" t="str">
            <v>Principal Investing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 t="str">
            <v>003:Enron-NA-Other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88783.45</v>
          </cell>
          <cell r="AL212">
            <v>88783.45</v>
          </cell>
          <cell r="AM212">
            <v>0.14999999999417923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5431.66</v>
          </cell>
          <cell r="AX212">
            <v>5431.66</v>
          </cell>
          <cell r="AY212">
            <v>0</v>
          </cell>
          <cell r="AZ212">
            <v>0</v>
          </cell>
          <cell r="BA212">
            <v>242447.24</v>
          </cell>
          <cell r="BB212">
            <v>242447.24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Accrual Income</v>
          </cell>
          <cell r="C213" t="str">
            <v>Special Assets - Non-Performing</v>
          </cell>
          <cell r="D213" t="str">
            <v xml:space="preserve"> </v>
          </cell>
          <cell r="E213" t="str">
            <v xml:space="preserve"> </v>
          </cell>
          <cell r="F213" t="str">
            <v>Special Assets - Non-Performing - Accruals</v>
          </cell>
          <cell r="G213" t="str">
            <v xml:space="preserve"> </v>
          </cell>
          <cell r="H213" t="str">
            <v>Restructured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962000</v>
          </cell>
          <cell r="Q213">
            <v>962000</v>
          </cell>
          <cell r="R213">
            <v>0</v>
          </cell>
          <cell r="S213">
            <v>0</v>
          </cell>
          <cell r="V213">
            <v>0</v>
          </cell>
          <cell r="W213" t="str">
            <v>003:Enron-NA-Other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91922.35</v>
          </cell>
          <cell r="AL213">
            <v>91922.35</v>
          </cell>
          <cell r="AM213">
            <v>-236000.31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91922.35</v>
          </cell>
          <cell r="AX213">
            <v>91922.35</v>
          </cell>
          <cell r="AY213">
            <v>0</v>
          </cell>
          <cell r="AZ213">
            <v>0</v>
          </cell>
          <cell r="BA213">
            <v>223937.58</v>
          </cell>
          <cell r="BB213">
            <v>223937.58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Accrual Income</v>
          </cell>
          <cell r="C214" t="str">
            <v>Energy Capital Resources</v>
          </cell>
          <cell r="D214" t="str">
            <v xml:space="preserve"> </v>
          </cell>
          <cell r="E214" t="str">
            <v xml:space="preserve"> </v>
          </cell>
          <cell r="F214" t="str">
            <v>Energy Capital Services - Accruals</v>
          </cell>
          <cell r="G214" t="str">
            <v xml:space="preserve"> </v>
          </cell>
          <cell r="H214" t="str">
            <v>Energy Capital Services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 t="str">
            <v>003:Enron-NA-Other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88783.59</v>
          </cell>
          <cell r="AL214">
            <v>88783.59</v>
          </cell>
          <cell r="AM214">
            <v>-1977378.38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5431.59</v>
          </cell>
          <cell r="AX214">
            <v>5431.59</v>
          </cell>
          <cell r="AY214">
            <v>0</v>
          </cell>
          <cell r="AZ214">
            <v>0</v>
          </cell>
          <cell r="BA214">
            <v>2127369.17</v>
          </cell>
          <cell r="BB214">
            <v>2127369.17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Accrual Income</v>
          </cell>
          <cell r="C215" t="str">
            <v>Paper</v>
          </cell>
          <cell r="D215" t="str">
            <v xml:space="preserve"> </v>
          </cell>
          <cell r="E215" t="str">
            <v xml:space="preserve"> </v>
          </cell>
          <cell r="F215" t="str">
            <v>Paper - Accruals</v>
          </cell>
          <cell r="G215" t="str">
            <v xml:space="preserve"> </v>
          </cell>
          <cell r="H215" t="str">
            <v>Paper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 t="str">
            <v>003:Enron-NA-Other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-616720.91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433892</v>
          </cell>
          <cell r="BB215">
            <v>433892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DoNotShow</v>
          </cell>
          <cell r="B216" t="str">
            <v>Funding Cost</v>
          </cell>
          <cell r="C216" t="str">
            <v>Asset Book</v>
          </cell>
          <cell r="D216" t="str">
            <v xml:space="preserve"> </v>
          </cell>
          <cell r="E216" t="str">
            <v xml:space="preserve"> </v>
          </cell>
          <cell r="F216" t="str">
            <v>Capital Charge - 1st Qtr 00 (Restructured)</v>
          </cell>
          <cell r="G216" t="str">
            <v xml:space="preserve"> </v>
          </cell>
          <cell r="H216" t="str">
            <v>Restructured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 t="str">
            <v>003:Enron-NA-Other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382606.19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DoNotShow</v>
          </cell>
          <cell r="B217" t="str">
            <v>Funding Cost</v>
          </cell>
          <cell r="C217" t="str">
            <v>Asset Book</v>
          </cell>
          <cell r="D217" t="str">
            <v xml:space="preserve"> </v>
          </cell>
          <cell r="E217" t="str">
            <v xml:space="preserve"> </v>
          </cell>
          <cell r="F217" t="str">
            <v>Capital Charge - 1st Qtr 00 (Downstream)</v>
          </cell>
          <cell r="G217" t="str">
            <v xml:space="preserve"> </v>
          </cell>
          <cell r="H217" t="str">
            <v>Downstream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2477994</v>
          </cell>
          <cell r="Q217">
            <v>2477994</v>
          </cell>
          <cell r="R217">
            <v>0</v>
          </cell>
          <cell r="S217">
            <v>0</v>
          </cell>
          <cell r="V217">
            <v>0</v>
          </cell>
          <cell r="W217" t="str">
            <v>003:Enron-NA-Other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-31135.18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DoNotShow</v>
          </cell>
          <cell r="B218" t="str">
            <v>Funding Cost</v>
          </cell>
          <cell r="C218" t="str">
            <v>Asset Book</v>
          </cell>
          <cell r="D218" t="str">
            <v xml:space="preserve"> </v>
          </cell>
          <cell r="E218" t="str">
            <v xml:space="preserve"> </v>
          </cell>
          <cell r="F218" t="str">
            <v>Capital Charge - 1st Qtr 00 (Environmental Energy)</v>
          </cell>
          <cell r="G218" t="str">
            <v xml:space="preserve"> </v>
          </cell>
          <cell r="H218" t="str">
            <v>Energy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19609625</v>
          </cell>
          <cell r="Q218">
            <v>19609625</v>
          </cell>
          <cell r="R218">
            <v>0</v>
          </cell>
          <cell r="S218">
            <v>0</v>
          </cell>
          <cell r="V218">
            <v>0</v>
          </cell>
          <cell r="W218" t="str">
            <v>003:Enron-NA-Other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-2478186.84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 - Performing</v>
          </cell>
          <cell r="D219" t="str">
            <v>Kuykendall</v>
          </cell>
          <cell r="E219" t="str">
            <v>713-853-3995</v>
          </cell>
          <cell r="F219" t="str">
            <v>Amerada Hess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1587-1861</v>
          </cell>
          <cell r="V219">
            <v>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174343.02</v>
          </cell>
          <cell r="AL219">
            <v>174343.02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0.5</v>
          </cell>
          <cell r="AZ219">
            <v>0</v>
          </cell>
          <cell r="BA219">
            <v>307041.58</v>
          </cell>
          <cell r="BB219">
            <v>307042.08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Special Assets - Performing Raptor</v>
          </cell>
          <cell r="D220" t="str">
            <v>Lydecker</v>
          </cell>
          <cell r="E220" t="str">
            <v>713-853-3504</v>
          </cell>
          <cell r="F220" t="str">
            <v>Amerada Hess Raptor I</v>
          </cell>
          <cell r="G220" t="str">
            <v xml:space="preserve"> </v>
          </cell>
          <cell r="H220" t="str">
            <v>Special Assets - Performing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1587-1861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Energy Capital Resources</v>
          </cell>
          <cell r="D221" t="str">
            <v>Pruett/Josey</v>
          </cell>
          <cell r="E221" t="str">
            <v>713-345-7109/713-853-0321</v>
          </cell>
          <cell r="F221" t="str">
            <v>Ameritex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4632854.4400000004</v>
          </cell>
          <cell r="Q221">
            <v>4632854.4400000004</v>
          </cell>
          <cell r="R221">
            <v>0</v>
          </cell>
          <cell r="S221" t="str">
            <v>3-3</v>
          </cell>
          <cell r="V221">
            <v>4632854.4400000004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4632854.4400000004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4441800</v>
          </cell>
          <cell r="AP221">
            <v>0</v>
          </cell>
          <cell r="AQ221">
            <v>4441800</v>
          </cell>
          <cell r="AR221">
            <v>1</v>
          </cell>
          <cell r="AS221">
            <v>0</v>
          </cell>
          <cell r="AT221">
            <v>4632854.4400000004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-649642.17000000004</v>
          </cell>
          <cell r="AZ221">
            <v>0</v>
          </cell>
          <cell r="BA221">
            <v>0</v>
          </cell>
          <cell r="BB221">
            <v>-649642.17000000004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Ameritex Raptor I</v>
          </cell>
          <cell r="G222" t="str">
            <v xml:space="preserve"> </v>
          </cell>
          <cell r="H222" t="str">
            <v>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3-3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Energy Capital Resources</v>
          </cell>
          <cell r="D223" t="str">
            <v>Pruett/Thompson</v>
          </cell>
          <cell r="E223" t="str">
            <v>713-345-7109/713-853-3019</v>
          </cell>
          <cell r="F223" t="str">
            <v>Aspect Resources ORRI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Royalty Trust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1888352.16</v>
          </cell>
          <cell r="Q223">
            <v>1888352.16</v>
          </cell>
          <cell r="R223">
            <v>0</v>
          </cell>
          <cell r="S223" t="str">
            <v>6-2280</v>
          </cell>
          <cell r="V223">
            <v>1888352.16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1888352.16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1610833</v>
          </cell>
          <cell r="AP223">
            <v>0</v>
          </cell>
          <cell r="AQ223">
            <v>1610833</v>
          </cell>
          <cell r="AR223">
            <v>1</v>
          </cell>
          <cell r="AS223">
            <v>0</v>
          </cell>
          <cell r="AT223">
            <v>1888352.16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86200.70000000007</v>
          </cell>
          <cell r="AZ223">
            <v>0</v>
          </cell>
          <cell r="BA223">
            <v>0</v>
          </cell>
          <cell r="BB223">
            <v>86200.70000000007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Pruett/Thompson</v>
          </cell>
          <cell r="E224" t="str">
            <v>713-345-7109/713-853-3019</v>
          </cell>
          <cell r="F224" t="str">
            <v>Aspect Resources ORRI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Royalty Trust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6-2280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Black Bay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429975</v>
          </cell>
          <cell r="Q225">
            <v>429975</v>
          </cell>
          <cell r="R225">
            <v>0</v>
          </cell>
          <cell r="S225" t="str">
            <v>108-134</v>
          </cell>
          <cell r="V225">
            <v>429975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429975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429975</v>
          </cell>
          <cell r="AP225">
            <v>0</v>
          </cell>
          <cell r="AQ225">
            <v>429975</v>
          </cell>
          <cell r="AR225">
            <v>1</v>
          </cell>
          <cell r="AS225">
            <v>0</v>
          </cell>
          <cell r="AT225">
            <v>429975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-739800</v>
          </cell>
          <cell r="AZ225">
            <v>0</v>
          </cell>
          <cell r="BA225">
            <v>0</v>
          </cell>
          <cell r="BB225">
            <v>-739800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Priv. Equity Partnerships</v>
          </cell>
          <cell r="C226" t="str">
            <v>Special Assets - Performing Raptor</v>
          </cell>
          <cell r="D226" t="str">
            <v>Lydecker</v>
          </cell>
          <cell r="E226" t="str">
            <v>713-853-3504</v>
          </cell>
          <cell r="F226" t="str">
            <v>Black Bay Raptor I</v>
          </cell>
          <cell r="G226" t="str">
            <v xml:space="preserve"> </v>
          </cell>
          <cell r="H226" t="str">
            <v>Special Assets - Performing</v>
          </cell>
          <cell r="I226" t="str">
            <v xml:space="preserve">Private </v>
          </cell>
          <cell r="J226" t="str">
            <v>LTD. 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108-134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Portfolio</v>
          </cell>
          <cell r="D227" t="str">
            <v>Maffet</v>
          </cell>
          <cell r="E227" t="str">
            <v>713-853-3212</v>
          </cell>
          <cell r="F227" t="str">
            <v>CanFibre Riverside IPC</v>
          </cell>
          <cell r="G227" t="str">
            <v xml:space="preserve"> </v>
          </cell>
          <cell r="H227" t="str">
            <v>Paper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8110643</v>
          </cell>
          <cell r="Q227">
            <v>8110643</v>
          </cell>
          <cell r="R227">
            <v>0</v>
          </cell>
          <cell r="S227" t="str">
            <v>181-2300</v>
          </cell>
          <cell r="V227">
            <v>8110643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8110643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8110643</v>
          </cell>
          <cell r="AP227">
            <v>0</v>
          </cell>
          <cell r="AQ227">
            <v>8110643</v>
          </cell>
          <cell r="AR227">
            <v>1</v>
          </cell>
          <cell r="AS227">
            <v>0</v>
          </cell>
          <cell r="AT227">
            <v>8110643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-5000000</v>
          </cell>
          <cell r="AZ227">
            <v>0</v>
          </cell>
          <cell r="BA227">
            <v>540643</v>
          </cell>
          <cell r="BB227">
            <v>-4459357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Portfolio</v>
          </cell>
          <cell r="D228" t="str">
            <v>Maffet</v>
          </cell>
          <cell r="E228" t="str">
            <v>713-853-3212</v>
          </cell>
          <cell r="F228" t="str">
            <v>CanFibre Lackawanna IPC</v>
          </cell>
          <cell r="G228" t="str">
            <v xml:space="preserve"> </v>
          </cell>
          <cell r="H228" t="str">
            <v>Paper</v>
          </cell>
          <cell r="I228" t="str">
            <v xml:space="preserve">Private </v>
          </cell>
          <cell r="J228" t="str">
            <v>LTD. 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7546000</v>
          </cell>
          <cell r="Q228">
            <v>7546000</v>
          </cell>
          <cell r="R228">
            <v>0</v>
          </cell>
          <cell r="S228" t="str">
            <v>181-2460</v>
          </cell>
          <cell r="V228">
            <v>7546000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7546000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7546000</v>
          </cell>
          <cell r="AP228">
            <v>0</v>
          </cell>
          <cell r="AQ228">
            <v>7546000</v>
          </cell>
          <cell r="AR228">
            <v>1</v>
          </cell>
          <cell r="AS228">
            <v>0</v>
          </cell>
          <cell r="AT228">
            <v>7546000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99922</v>
          </cell>
          <cell r="BB228">
            <v>99922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Special Assets - Performing</v>
          </cell>
          <cell r="D229" t="str">
            <v>Lydecker</v>
          </cell>
          <cell r="E229" t="str">
            <v>713-853-3504</v>
          </cell>
          <cell r="F229" t="str">
            <v>City Forest Energy Advisory</v>
          </cell>
          <cell r="G229" t="str">
            <v xml:space="preserve"> </v>
          </cell>
          <cell r="H229" t="str">
            <v>Paper</v>
          </cell>
          <cell r="I229" t="str">
            <v xml:space="preserve">Private </v>
          </cell>
          <cell r="J229" t="str">
            <v>LTD. 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765729.46</v>
          </cell>
          <cell r="Q229">
            <v>765729.46</v>
          </cell>
          <cell r="R229">
            <v>0</v>
          </cell>
          <cell r="S229" t="str">
            <v>21-2651</v>
          </cell>
          <cell r="V229">
            <v>765729.46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765729.46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803007.23</v>
          </cell>
          <cell r="AP229">
            <v>0</v>
          </cell>
          <cell r="AQ229">
            <v>803007.23</v>
          </cell>
          <cell r="AR229">
            <v>1</v>
          </cell>
          <cell r="AS229">
            <v>0</v>
          </cell>
          <cell r="AT229">
            <v>765729.46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 Raptor I - Priv. Equity Partnerships</v>
          </cell>
          <cell r="C230" t="str">
            <v>Special Assets - Performing Raptor</v>
          </cell>
          <cell r="D230" t="str">
            <v>Lydecker</v>
          </cell>
          <cell r="E230" t="str">
            <v>713-853-3504</v>
          </cell>
          <cell r="F230" t="str">
            <v>City Forest Energy Advisory Raptor I</v>
          </cell>
          <cell r="G230" t="str">
            <v xml:space="preserve"> </v>
          </cell>
          <cell r="H230" t="str">
            <v>Special Assets - Performing</v>
          </cell>
          <cell r="I230" t="str">
            <v xml:space="preserve">Private </v>
          </cell>
          <cell r="J230" t="str">
            <v>LTD. 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21-2651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Special Assets - Performing</v>
          </cell>
          <cell r="D231" t="str">
            <v>Lydecker</v>
          </cell>
          <cell r="E231" t="str">
            <v>713-853-3504</v>
          </cell>
          <cell r="F231" t="str">
            <v>City Forest IPC</v>
          </cell>
          <cell r="G231" t="str">
            <v xml:space="preserve"> </v>
          </cell>
          <cell r="H231" t="str">
            <v>Paper</v>
          </cell>
          <cell r="I231" t="str">
            <v xml:space="preserve">Private </v>
          </cell>
          <cell r="J231" t="str">
            <v>LTD. 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1663000</v>
          </cell>
          <cell r="Q231">
            <v>1663000</v>
          </cell>
          <cell r="R231">
            <v>0</v>
          </cell>
          <cell r="S231" t="str">
            <v>21-2320</v>
          </cell>
          <cell r="V231">
            <v>1663000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1663000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1663000</v>
          </cell>
          <cell r="AP231">
            <v>0</v>
          </cell>
          <cell r="AQ231">
            <v>1663000</v>
          </cell>
          <cell r="AR231">
            <v>1</v>
          </cell>
          <cell r="AS231">
            <v>0</v>
          </cell>
          <cell r="AT231">
            <v>1663000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-2087000</v>
          </cell>
          <cell r="AZ231">
            <v>0</v>
          </cell>
          <cell r="BA231">
            <v>0</v>
          </cell>
          <cell r="BB231">
            <v>-2087000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Priv. Equity Partnerships</v>
          </cell>
          <cell r="C232" t="str">
            <v>Special Assets - Performing Raptor</v>
          </cell>
          <cell r="D232" t="str">
            <v>Lydecker</v>
          </cell>
          <cell r="E232" t="str">
            <v>713-853-3504</v>
          </cell>
          <cell r="F232" t="str">
            <v>City Forest IPC Raptor I</v>
          </cell>
          <cell r="G232" t="str">
            <v xml:space="preserve"> </v>
          </cell>
          <cell r="H232" t="str">
            <v>Special Assets - Performing</v>
          </cell>
          <cell r="I232" t="str">
            <v xml:space="preserve">Private </v>
          </cell>
          <cell r="J232" t="str">
            <v>LTD. 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21-2320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US Private</v>
          </cell>
          <cell r="C233" t="str">
            <v>Energy Capital Resources</v>
          </cell>
          <cell r="D233" t="str">
            <v>Pruett/Thompson</v>
          </cell>
          <cell r="E233" t="str">
            <v>713-345-7109/713-853-3019</v>
          </cell>
          <cell r="F233" t="str">
            <v>Cypress Exploration Commodity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46676</v>
          </cell>
          <cell r="Q233">
            <v>28442</v>
          </cell>
          <cell r="R233">
            <v>18234</v>
          </cell>
          <cell r="S233" t="str">
            <v>31-10284</v>
          </cell>
          <cell r="V233">
            <v>46676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28442</v>
          </cell>
          <cell r="AE233">
            <v>18234</v>
          </cell>
          <cell r="AF233">
            <v>-18234</v>
          </cell>
          <cell r="AG233">
            <v>0</v>
          </cell>
          <cell r="AH233">
            <v>0</v>
          </cell>
          <cell r="AI233">
            <v>65579</v>
          </cell>
          <cell r="AJ233">
            <v>-65579</v>
          </cell>
          <cell r="AK233">
            <v>0</v>
          </cell>
          <cell r="AL233">
            <v>0</v>
          </cell>
          <cell r="AM233">
            <v>0</v>
          </cell>
          <cell r="AN233">
            <v>-18903</v>
          </cell>
          <cell r="AP233">
            <v>0</v>
          </cell>
          <cell r="AQ233">
            <v>-18903</v>
          </cell>
          <cell r="AR233">
            <v>1</v>
          </cell>
          <cell r="AS233">
            <v>9.9999999999999995E-8</v>
          </cell>
          <cell r="AT233">
            <v>46676</v>
          </cell>
          <cell r="AU233">
            <v>217208</v>
          </cell>
          <cell r="AV233">
            <v>-217208</v>
          </cell>
          <cell r="AW233">
            <v>0</v>
          </cell>
          <cell r="AX233">
            <v>0</v>
          </cell>
          <cell r="AY233">
            <v>17674</v>
          </cell>
          <cell r="AZ233">
            <v>-1143535</v>
          </cell>
          <cell r="BA233">
            <v>0</v>
          </cell>
          <cell r="BB233">
            <v>-1125861</v>
          </cell>
          <cell r="BC233" t="str">
            <v xml:space="preserve"> </v>
          </cell>
          <cell r="BD233" t="str">
            <v xml:space="preserve"> </v>
          </cell>
          <cell r="BE233">
            <v>198974</v>
          </cell>
        </row>
        <row r="234">
          <cell r="A234" t="str">
            <v>Hide</v>
          </cell>
          <cell r="B234" t="str">
            <v>Enron Global Markets - US Private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Black Mountain Coal Commodity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174962</v>
          </cell>
          <cell r="Q234">
            <v>174936</v>
          </cell>
          <cell r="R234">
            <v>26</v>
          </cell>
          <cell r="S234" t="str">
            <v>4201-5537</v>
          </cell>
          <cell r="V234">
            <v>174962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174936</v>
          </cell>
          <cell r="AE234">
            <v>26</v>
          </cell>
          <cell r="AF234">
            <v>-26</v>
          </cell>
          <cell r="AG234">
            <v>0</v>
          </cell>
          <cell r="AH234">
            <v>0</v>
          </cell>
          <cell r="AI234">
            <v>169119</v>
          </cell>
          <cell r="AJ234">
            <v>-169119</v>
          </cell>
          <cell r="AK234">
            <v>0</v>
          </cell>
          <cell r="AL234">
            <v>0</v>
          </cell>
          <cell r="AM234">
            <v>0</v>
          </cell>
          <cell r="AN234">
            <v>5843</v>
          </cell>
          <cell r="AP234">
            <v>0</v>
          </cell>
          <cell r="AQ234">
            <v>5843</v>
          </cell>
          <cell r="AR234">
            <v>1</v>
          </cell>
          <cell r="AS234">
            <v>9.9999999999999995E-8</v>
          </cell>
          <cell r="AT234">
            <v>174962</v>
          </cell>
          <cell r="AU234">
            <v>59856</v>
          </cell>
          <cell r="AV234">
            <v>-59856</v>
          </cell>
          <cell r="AW234">
            <v>0</v>
          </cell>
          <cell r="AX234">
            <v>0</v>
          </cell>
          <cell r="AY234">
            <v>88322</v>
          </cell>
          <cell r="AZ234">
            <v>55057</v>
          </cell>
          <cell r="BA234">
            <v>0</v>
          </cell>
          <cell r="BB234">
            <v>143379</v>
          </cell>
          <cell r="BC234" t="str">
            <v xml:space="preserve"> </v>
          </cell>
          <cell r="BD234" t="str">
            <v xml:space="preserve"> </v>
          </cell>
          <cell r="BE234">
            <v>59830</v>
          </cell>
        </row>
        <row r="235">
          <cell r="A235" t="str">
            <v>Hide</v>
          </cell>
          <cell r="B235" t="str">
            <v>Enron Global Markets - US Private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Jupiter Coal Commodity EGM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115351</v>
          </cell>
          <cell r="Q235">
            <v>115828</v>
          </cell>
          <cell r="R235">
            <v>-477</v>
          </cell>
          <cell r="S235" t="str">
            <v>7022-10287</v>
          </cell>
          <cell r="V235">
            <v>115351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115828</v>
          </cell>
          <cell r="AE235">
            <v>-477</v>
          </cell>
          <cell r="AF235">
            <v>477</v>
          </cell>
          <cell r="AG235">
            <v>0</v>
          </cell>
          <cell r="AH235">
            <v>0</v>
          </cell>
          <cell r="AI235">
            <v>115939</v>
          </cell>
          <cell r="AJ235">
            <v>-115939</v>
          </cell>
          <cell r="AK235">
            <v>0</v>
          </cell>
          <cell r="AL235">
            <v>0</v>
          </cell>
          <cell r="AM235">
            <v>0</v>
          </cell>
          <cell r="AN235">
            <v>-588</v>
          </cell>
          <cell r="AP235">
            <v>0</v>
          </cell>
          <cell r="AQ235">
            <v>-588</v>
          </cell>
          <cell r="AR235">
            <v>1</v>
          </cell>
          <cell r="AS235">
            <v>9.9999999999999995E-8</v>
          </cell>
          <cell r="AT235">
            <v>115351</v>
          </cell>
          <cell r="AU235">
            <v>106835</v>
          </cell>
          <cell r="AV235">
            <v>-106835</v>
          </cell>
          <cell r="AW235">
            <v>0</v>
          </cell>
          <cell r="AX235">
            <v>0</v>
          </cell>
          <cell r="AY235">
            <v>115351</v>
          </cell>
          <cell r="AZ235">
            <v>-506042</v>
          </cell>
          <cell r="BA235">
            <v>0</v>
          </cell>
          <cell r="BB235">
            <v>-390691</v>
          </cell>
          <cell r="BC235" t="str">
            <v xml:space="preserve"> </v>
          </cell>
          <cell r="BD235" t="str">
            <v xml:space="preserve"> </v>
          </cell>
          <cell r="BE235">
            <v>107312</v>
          </cell>
        </row>
        <row r="236">
          <cell r="A236" t="str">
            <v>Hide</v>
          </cell>
          <cell r="B236" t="str">
            <v>Enron Global Markets - US Private</v>
          </cell>
          <cell r="C236" t="str">
            <v>Coal</v>
          </cell>
          <cell r="D236" t="str">
            <v>Beyer</v>
          </cell>
          <cell r="E236" t="str">
            <v>713-853-9825</v>
          </cell>
          <cell r="F236" t="str">
            <v>Cline Coal Commodity EGM</v>
          </cell>
          <cell r="G236" t="str">
            <v xml:space="preserve"> </v>
          </cell>
          <cell r="H236" t="str">
            <v>Coal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-717547</v>
          </cell>
          <cell r="Q236">
            <v>-717575</v>
          </cell>
          <cell r="R236">
            <v>28</v>
          </cell>
          <cell r="S236" t="str">
            <v>2354-10288</v>
          </cell>
          <cell r="V236">
            <v>-717547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-717575</v>
          </cell>
          <cell r="AE236">
            <v>28</v>
          </cell>
          <cell r="AF236">
            <v>-28</v>
          </cell>
          <cell r="AG236">
            <v>0</v>
          </cell>
          <cell r="AH236">
            <v>0</v>
          </cell>
          <cell r="AI236">
            <v>-689786</v>
          </cell>
          <cell r="AJ236">
            <v>689786</v>
          </cell>
          <cell r="AK236">
            <v>0</v>
          </cell>
          <cell r="AL236">
            <v>0</v>
          </cell>
          <cell r="AM236">
            <v>0</v>
          </cell>
          <cell r="AN236">
            <v>-27761</v>
          </cell>
          <cell r="AP236">
            <v>0</v>
          </cell>
          <cell r="AQ236">
            <v>-27761</v>
          </cell>
          <cell r="AR236">
            <v>1</v>
          </cell>
          <cell r="AS236">
            <v>9.9999999999999995E-8</v>
          </cell>
          <cell r="AT236">
            <v>-717547</v>
          </cell>
          <cell r="AU236">
            <v>20324</v>
          </cell>
          <cell r="AV236">
            <v>-20324</v>
          </cell>
          <cell r="AW236">
            <v>0</v>
          </cell>
          <cell r="AX236">
            <v>0</v>
          </cell>
          <cell r="AY236">
            <v>-840077</v>
          </cell>
          <cell r="AZ236">
            <v>111531</v>
          </cell>
          <cell r="BA236">
            <v>0</v>
          </cell>
          <cell r="BB236">
            <v>-728546</v>
          </cell>
          <cell r="BC236" t="str">
            <v xml:space="preserve"> </v>
          </cell>
          <cell r="BD236" t="str">
            <v xml:space="preserve"> </v>
          </cell>
          <cell r="BE236">
            <v>20296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Las Vegas Cogen Debt Equity</v>
          </cell>
          <cell r="G237" t="str">
            <v xml:space="preserve"> </v>
          </cell>
          <cell r="H237" t="str">
            <v>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12283137</v>
          </cell>
          <cell r="Q237">
            <v>12283137</v>
          </cell>
          <cell r="R237">
            <v>0</v>
          </cell>
          <cell r="S237" t="str">
            <v>4205-7304</v>
          </cell>
          <cell r="V237">
            <v>12283137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12283137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259280.36</v>
          </cell>
          <cell r="AL237">
            <v>259280.36</v>
          </cell>
          <cell r="AM237">
            <v>0</v>
          </cell>
          <cell r="AN237">
            <v>12283137</v>
          </cell>
          <cell r="AP237">
            <v>0</v>
          </cell>
          <cell r="AQ237">
            <v>12283137</v>
          </cell>
          <cell r="AR237">
            <v>1</v>
          </cell>
          <cell r="AS237">
            <v>0</v>
          </cell>
          <cell r="AT237">
            <v>12283137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3072102.82</v>
          </cell>
          <cell r="AZ237">
            <v>0</v>
          </cell>
          <cell r="BA237">
            <v>1078053.4099999999</v>
          </cell>
          <cell r="BB237">
            <v>4150156.23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Big Horn (PG&amp;E)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33076449</v>
          </cell>
          <cell r="Q238">
            <v>33076449</v>
          </cell>
          <cell r="R238">
            <v>0</v>
          </cell>
          <cell r="S238" t="str">
            <v>6227-8231</v>
          </cell>
          <cell r="V238">
            <v>33076449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33076449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33654000</v>
          </cell>
          <cell r="AP238">
            <v>0</v>
          </cell>
          <cell r="AQ238">
            <v>33654000</v>
          </cell>
          <cell r="AR238">
            <v>1</v>
          </cell>
          <cell r="AS238">
            <v>0</v>
          </cell>
          <cell r="AT238">
            <v>33076449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5110465</v>
          </cell>
          <cell r="AZ238">
            <v>0</v>
          </cell>
          <cell r="BA238">
            <v>0</v>
          </cell>
          <cell r="BB238">
            <v>5110465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Ward</v>
          </cell>
          <cell r="E239" t="str">
            <v>713-345-8957</v>
          </cell>
          <cell r="F239" t="str">
            <v>Pioneer Chlor (Cactus) Debt Equity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18936000</v>
          </cell>
          <cell r="Q239">
            <v>18936000</v>
          </cell>
          <cell r="R239">
            <v>0</v>
          </cell>
          <cell r="S239" t="str">
            <v>6483-8541</v>
          </cell>
          <cell r="V239">
            <v>18936000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18936000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252359.03</v>
          </cell>
          <cell r="AL239">
            <v>252359.03</v>
          </cell>
          <cell r="AM239">
            <v>0</v>
          </cell>
          <cell r="AN239">
            <v>18936000</v>
          </cell>
          <cell r="AP239">
            <v>0</v>
          </cell>
          <cell r="AQ239">
            <v>18936000</v>
          </cell>
          <cell r="AR239">
            <v>1</v>
          </cell>
          <cell r="AS239">
            <v>0</v>
          </cell>
          <cell r="AT239">
            <v>18936000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4706000</v>
          </cell>
          <cell r="AZ239">
            <v>0</v>
          </cell>
          <cell r="BA239">
            <v>762593.03</v>
          </cell>
          <cell r="BB239">
            <v>5468593.0300000003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Private</v>
          </cell>
          <cell r="C240" t="str">
            <v>Generation West</v>
          </cell>
          <cell r="D240" t="str">
            <v>Ward</v>
          </cell>
          <cell r="E240" t="str">
            <v>713-345-8957</v>
          </cell>
          <cell r="F240" t="str">
            <v>Las Vegas Cogen Equity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12663375</v>
          </cell>
          <cell r="Q240">
            <v>12663375</v>
          </cell>
          <cell r="R240">
            <v>0</v>
          </cell>
          <cell r="S240" t="str">
            <v>4205-5541</v>
          </cell>
          <cell r="V240">
            <v>12663375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12663375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12663375</v>
          </cell>
          <cell r="AP240">
            <v>0</v>
          </cell>
          <cell r="AQ240">
            <v>12663375</v>
          </cell>
          <cell r="AR240">
            <v>1</v>
          </cell>
          <cell r="AS240">
            <v>0</v>
          </cell>
          <cell r="AT240">
            <v>12663375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3663375</v>
          </cell>
          <cell r="AZ240">
            <v>0</v>
          </cell>
          <cell r="BA240">
            <v>0</v>
          </cell>
          <cell r="BB240">
            <v>3663375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Hide</v>
          </cell>
          <cell r="B241" t="str">
            <v>Enron Global Markets - US Private</v>
          </cell>
          <cell r="C241" t="str">
            <v>Coal</v>
          </cell>
          <cell r="D241" t="str">
            <v>Beyer</v>
          </cell>
          <cell r="E241" t="str">
            <v>713-853-9825</v>
          </cell>
          <cell r="F241" t="str">
            <v>Cline Resources EGM</v>
          </cell>
          <cell r="G241" t="str">
            <v xml:space="preserve"> </v>
          </cell>
          <cell r="H241" t="str">
            <v>Coal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23740000</v>
          </cell>
          <cell r="Q241">
            <v>23833407</v>
          </cell>
          <cell r="R241">
            <v>-93407</v>
          </cell>
          <cell r="S241" t="str">
            <v>2354-2969</v>
          </cell>
          <cell r="V241">
            <v>23740000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23833407</v>
          </cell>
          <cell r="AE241">
            <v>-93407</v>
          </cell>
          <cell r="AF241">
            <v>0</v>
          </cell>
          <cell r="AG241">
            <v>0</v>
          </cell>
          <cell r="AH241">
            <v>-93407</v>
          </cell>
          <cell r="AI241">
            <v>-93407</v>
          </cell>
          <cell r="AJ241">
            <v>0</v>
          </cell>
          <cell r="AK241">
            <v>0</v>
          </cell>
          <cell r="AL241">
            <v>-93407</v>
          </cell>
          <cell r="AM241">
            <v>0</v>
          </cell>
          <cell r="AN241">
            <v>23833407</v>
          </cell>
          <cell r="AP241">
            <v>0</v>
          </cell>
          <cell r="AQ241">
            <v>23740000</v>
          </cell>
          <cell r="AR241">
            <v>1</v>
          </cell>
          <cell r="AS241">
            <v>0</v>
          </cell>
          <cell r="AT241">
            <v>23740000</v>
          </cell>
          <cell r="AU241">
            <v>-93407</v>
          </cell>
          <cell r="AV241">
            <v>0</v>
          </cell>
          <cell r="AW241">
            <v>0</v>
          </cell>
          <cell r="AX241">
            <v>-93407</v>
          </cell>
          <cell r="AY241">
            <v>870085</v>
          </cell>
          <cell r="AZ241">
            <v>0</v>
          </cell>
          <cell r="BA241">
            <v>0</v>
          </cell>
          <cell r="BB241">
            <v>870085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Black Mountain Equity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9321750</v>
          </cell>
          <cell r="Q242">
            <v>9282517</v>
          </cell>
          <cell r="R242">
            <v>39233</v>
          </cell>
          <cell r="S242" t="str">
            <v>4201-10286</v>
          </cell>
          <cell r="V242">
            <v>9321750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9282517</v>
          </cell>
          <cell r="AE242">
            <v>39233</v>
          </cell>
          <cell r="AF242">
            <v>0</v>
          </cell>
          <cell r="AG242">
            <v>0</v>
          </cell>
          <cell r="AH242">
            <v>39233</v>
          </cell>
          <cell r="AI242">
            <v>39233</v>
          </cell>
          <cell r="AJ242">
            <v>0</v>
          </cell>
          <cell r="AK242">
            <v>0</v>
          </cell>
          <cell r="AL242">
            <v>39233</v>
          </cell>
          <cell r="AM242">
            <v>0</v>
          </cell>
          <cell r="AN242">
            <v>9282517</v>
          </cell>
          <cell r="AP242">
            <v>0</v>
          </cell>
          <cell r="AQ242">
            <v>9321750</v>
          </cell>
          <cell r="AR242">
            <v>1</v>
          </cell>
          <cell r="AS242">
            <v>0</v>
          </cell>
          <cell r="AT242">
            <v>9321750</v>
          </cell>
          <cell r="AU242">
            <v>39233</v>
          </cell>
          <cell r="AV242">
            <v>0</v>
          </cell>
          <cell r="AW242">
            <v>0</v>
          </cell>
          <cell r="AX242">
            <v>39233</v>
          </cell>
          <cell r="AY242">
            <v>-1459500</v>
          </cell>
          <cell r="AZ242">
            <v>0</v>
          </cell>
          <cell r="BA242">
            <v>0</v>
          </cell>
          <cell r="BB242">
            <v>-1459500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Mktg Fees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2391000</v>
          </cell>
          <cell r="Q243">
            <v>2391000</v>
          </cell>
          <cell r="R243">
            <v>0</v>
          </cell>
          <cell r="S243" t="str">
            <v>4201-6097</v>
          </cell>
          <cell r="V243">
            <v>2391000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2391000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2391000</v>
          </cell>
          <cell r="AP243">
            <v>0</v>
          </cell>
          <cell r="AQ243">
            <v>2391000</v>
          </cell>
          <cell r="AR243">
            <v>1</v>
          </cell>
          <cell r="AS243">
            <v>0</v>
          </cell>
          <cell r="AT243">
            <v>2391000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650000</v>
          </cell>
          <cell r="AZ243">
            <v>0</v>
          </cell>
          <cell r="BA243">
            <v>0</v>
          </cell>
          <cell r="BB243">
            <v>650000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Vetters</v>
          </cell>
          <cell r="E244" t="str">
            <v>713-853-9435</v>
          </cell>
          <cell r="F244" t="str">
            <v>Cook Inlet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2173-2627</v>
          </cell>
          <cell r="V244">
            <v>0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2301742.67</v>
          </cell>
          <cell r="AZ244">
            <v>0</v>
          </cell>
          <cell r="BA244">
            <v>0</v>
          </cell>
          <cell r="BB244">
            <v>2301742.67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Pruett/Thompson</v>
          </cell>
          <cell r="E245" t="str">
            <v>713-345-7109/713-853-3019</v>
          </cell>
          <cell r="F245" t="str">
            <v>Cypress Exploration</v>
          </cell>
          <cell r="G245" t="str">
            <v xml:space="preserve"> </v>
          </cell>
          <cell r="H245" t="str">
            <v>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58515175.410000004</v>
          </cell>
          <cell r="Q245">
            <v>58515175.410000004</v>
          </cell>
          <cell r="R245">
            <v>0</v>
          </cell>
          <cell r="S245" t="str">
            <v>31-33</v>
          </cell>
          <cell r="V245">
            <v>58515175.410000004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58515175.410000004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57181344.07</v>
          </cell>
          <cell r="AP245">
            <v>0</v>
          </cell>
          <cell r="AQ245">
            <v>57181344.07</v>
          </cell>
          <cell r="AR245">
            <v>1</v>
          </cell>
          <cell r="AS245">
            <v>0</v>
          </cell>
          <cell r="AT245">
            <v>58515175.410000004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1154863.2</v>
          </cell>
          <cell r="AZ245">
            <v>0</v>
          </cell>
          <cell r="BA245">
            <v>0</v>
          </cell>
          <cell r="BB245">
            <v>1154863.2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Principal Investing</v>
          </cell>
          <cell r="D246" t="str">
            <v>Greer</v>
          </cell>
          <cell r="E246" t="str">
            <v>713-853-9140</v>
          </cell>
          <cell r="F246" t="str">
            <v>Destec</v>
          </cell>
          <cell r="G246" t="str">
            <v xml:space="preserve"> </v>
          </cell>
          <cell r="H246" t="str">
            <v>Coal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12009716</v>
          </cell>
          <cell r="Q246">
            <v>12009716</v>
          </cell>
          <cell r="R246">
            <v>0</v>
          </cell>
          <cell r="S246" t="str">
            <v>191-5657</v>
          </cell>
          <cell r="V246">
            <v>12009716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12009716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-46278.32</v>
          </cell>
          <cell r="AL246">
            <v>-46278.32</v>
          </cell>
          <cell r="AM246">
            <v>0</v>
          </cell>
          <cell r="AN246">
            <v>11830793</v>
          </cell>
          <cell r="AP246">
            <v>0</v>
          </cell>
          <cell r="AQ246">
            <v>11830793</v>
          </cell>
          <cell r="AR246">
            <v>1</v>
          </cell>
          <cell r="AS246">
            <v>0</v>
          </cell>
          <cell r="AT246">
            <v>12009716</v>
          </cell>
          <cell r="AU246">
            <v>0</v>
          </cell>
          <cell r="AV246">
            <v>0</v>
          </cell>
          <cell r="AW246">
            <v>-1431.5</v>
          </cell>
          <cell r="AX246">
            <v>-1431.5</v>
          </cell>
          <cell r="AY246">
            <v>0</v>
          </cell>
          <cell r="AZ246">
            <v>0</v>
          </cell>
          <cell r="BA246">
            <v>-143066.29</v>
          </cell>
          <cell r="BB246">
            <v>-143066.29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Portfolio</v>
          </cell>
          <cell r="D247" t="str">
            <v>Maffet</v>
          </cell>
          <cell r="E247" t="str">
            <v>713-853-3212</v>
          </cell>
          <cell r="F247" t="str">
            <v>Ecogas</v>
          </cell>
          <cell r="G247" t="str">
            <v xml:space="preserve"> </v>
          </cell>
          <cell r="H247" t="str">
            <v>Energy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32007000</v>
          </cell>
          <cell r="Q247">
            <v>32007000</v>
          </cell>
          <cell r="R247">
            <v>0</v>
          </cell>
          <cell r="S247" t="str">
            <v>2914-3870</v>
          </cell>
          <cell r="V247">
            <v>32007000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32007000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32007000</v>
          </cell>
          <cell r="AP247">
            <v>0</v>
          </cell>
          <cell r="AQ247">
            <v>32007000</v>
          </cell>
          <cell r="AR247">
            <v>1</v>
          </cell>
          <cell r="AS247">
            <v>0</v>
          </cell>
          <cell r="AT247">
            <v>32007000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Portfolio Raptor</v>
          </cell>
          <cell r="D248" t="str">
            <v>Maffet</v>
          </cell>
          <cell r="E248" t="str">
            <v>713-853-3212</v>
          </cell>
          <cell r="F248" t="str">
            <v>Ecogas Raptor I</v>
          </cell>
          <cell r="G248" t="str">
            <v xml:space="preserve"> </v>
          </cell>
          <cell r="H248" t="str">
            <v>Portfolio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2914-3870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Esenjay ORRI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Royalty Trust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4941-6577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12175</v>
          </cell>
          <cell r="BB249">
            <v>12175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Special Assets - Non-Performing</v>
          </cell>
          <cell r="D250" t="str">
            <v>Lydecker</v>
          </cell>
          <cell r="E250" t="str">
            <v>713-853-3504</v>
          </cell>
          <cell r="F250" t="str">
            <v>Eugene Offshore Holdings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4541-6117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-578493.17600000021</v>
          </cell>
          <cell r="AZ250">
            <v>0</v>
          </cell>
          <cell r="BA250">
            <v>0</v>
          </cell>
          <cell r="BB250">
            <v>-578493.17600000021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Geo. Pursuit (EBGB)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962000</v>
          </cell>
          <cell r="Q251">
            <v>962000</v>
          </cell>
          <cell r="R251">
            <v>0</v>
          </cell>
          <cell r="S251" t="str">
            <v>46-54</v>
          </cell>
          <cell r="V251">
            <v>962000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962000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25000</v>
          </cell>
          <cell r="AL251">
            <v>25000</v>
          </cell>
          <cell r="AM251">
            <v>0</v>
          </cell>
          <cell r="AN251">
            <v>962000</v>
          </cell>
          <cell r="AP251">
            <v>0</v>
          </cell>
          <cell r="AQ251">
            <v>962000</v>
          </cell>
          <cell r="AR251">
            <v>1</v>
          </cell>
          <cell r="AS251">
            <v>0</v>
          </cell>
          <cell r="AT251">
            <v>962000</v>
          </cell>
          <cell r="AU251">
            <v>0</v>
          </cell>
          <cell r="AV251">
            <v>0</v>
          </cell>
          <cell r="AW251">
            <v>25000</v>
          </cell>
          <cell r="AX251">
            <v>25000</v>
          </cell>
          <cell r="AY251">
            <v>-386000</v>
          </cell>
          <cell r="AZ251">
            <v>0</v>
          </cell>
          <cell r="BA251">
            <v>100000</v>
          </cell>
          <cell r="BB251">
            <v>-286000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Geo. Pursuit (EBGB) Raptor I</v>
          </cell>
          <cell r="G252" t="str">
            <v xml:space="preserve"> </v>
          </cell>
          <cell r="H252" t="str">
            <v>Special Assets - Performing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46-54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Energy Capital Resources</v>
          </cell>
          <cell r="D253" t="str">
            <v>Pruett/Thompson</v>
          </cell>
          <cell r="E253" t="str">
            <v>713-345-7109/713-853-3019</v>
          </cell>
          <cell r="F253" t="str">
            <v>Forman Petroleum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44-341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47875.66</v>
          </cell>
          <cell r="AL253">
            <v>47875.66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-904.34</v>
          </cell>
          <cell r="AX253">
            <v>-904.34</v>
          </cell>
          <cell r="AY253">
            <v>0</v>
          </cell>
          <cell r="AZ253">
            <v>0</v>
          </cell>
          <cell r="BA253">
            <v>145577.54999999999</v>
          </cell>
          <cell r="BB253">
            <v>145577.54999999999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Downstream</v>
          </cell>
          <cell r="D254" t="str">
            <v>Ajello</v>
          </cell>
          <cell r="E254" t="str">
            <v>713-853-1949</v>
          </cell>
          <cell r="F254" t="str">
            <v>Heartland Industrial Partners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7663-9964</v>
          </cell>
          <cell r="V254">
            <v>0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-151202</v>
          </cell>
          <cell r="BB254">
            <v>-151202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Hughes Rawls RA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56-68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 Networks - Private Equity Partnerships</v>
          </cell>
          <cell r="C256" t="str">
            <v>Enron Networks</v>
          </cell>
          <cell r="D256" t="str">
            <v>Horn</v>
          </cell>
          <cell r="E256" t="str">
            <v>713-853-4250</v>
          </cell>
          <cell r="F256" t="str">
            <v>Intel 64 (Early Adopter Fund)</v>
          </cell>
          <cell r="G256" t="str">
            <v xml:space="preserve"> </v>
          </cell>
          <cell r="H256" t="str">
            <v>Information Technology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4234031</v>
          </cell>
          <cell r="Q256">
            <v>4234031</v>
          </cell>
          <cell r="R256">
            <v>0</v>
          </cell>
          <cell r="S256" t="str">
            <v>4381-5817</v>
          </cell>
          <cell r="V256">
            <v>4234031</v>
          </cell>
          <cell r="W256" t="str">
            <v>013:Enron Networks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4234031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1756037</v>
          </cell>
          <cell r="AJ256">
            <v>0</v>
          </cell>
          <cell r="AK256">
            <v>0</v>
          </cell>
          <cell r="AL256">
            <v>1756037</v>
          </cell>
          <cell r="AM256">
            <v>0</v>
          </cell>
          <cell r="AN256">
            <v>2477994</v>
          </cell>
          <cell r="AP256">
            <v>0</v>
          </cell>
          <cell r="AQ256">
            <v>4234031</v>
          </cell>
          <cell r="AR256">
            <v>1</v>
          </cell>
          <cell r="AS256">
            <v>0</v>
          </cell>
          <cell r="AT256">
            <v>4234031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2234031</v>
          </cell>
          <cell r="AZ256">
            <v>0</v>
          </cell>
          <cell r="BA256">
            <v>0</v>
          </cell>
          <cell r="BB256">
            <v>2234031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Pruett/Thompson</v>
          </cell>
          <cell r="E257" t="str">
            <v>713-345-7109/713-853-3019</v>
          </cell>
          <cell r="F257" t="str">
            <v>Juniper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19609625</v>
          </cell>
          <cell r="Q257">
            <v>19609625</v>
          </cell>
          <cell r="R257">
            <v>0</v>
          </cell>
          <cell r="S257" t="str">
            <v>887-978</v>
          </cell>
          <cell r="V257">
            <v>19609625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19609625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19609625</v>
          </cell>
          <cell r="AP257">
            <v>0</v>
          </cell>
          <cell r="AQ257">
            <v>19609625</v>
          </cell>
          <cell r="AR257">
            <v>1</v>
          </cell>
          <cell r="AS257">
            <v>0</v>
          </cell>
          <cell r="AT257">
            <v>19609625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651521.74000000209</v>
          </cell>
          <cell r="AZ257">
            <v>0</v>
          </cell>
          <cell r="BA257">
            <v>0</v>
          </cell>
          <cell r="BB257">
            <v>651521.74000000209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Energy Capital Resources Raptor</v>
          </cell>
          <cell r="D258" t="str">
            <v>Pruett/Thompson</v>
          </cell>
          <cell r="E258" t="str">
            <v>713-345-7109/713-853-3019</v>
          </cell>
          <cell r="F258" t="str">
            <v>Juniper Raptor I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887-978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Jupiter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3513125</v>
          </cell>
          <cell r="Q259">
            <v>3508316</v>
          </cell>
          <cell r="R259">
            <v>4809</v>
          </cell>
          <cell r="S259" t="str">
            <v>7022-9200</v>
          </cell>
          <cell r="V259">
            <v>3513125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3508316</v>
          </cell>
          <cell r="AE259">
            <v>4809</v>
          </cell>
          <cell r="AF259">
            <v>0</v>
          </cell>
          <cell r="AG259">
            <v>0</v>
          </cell>
          <cell r="AH259">
            <v>4809</v>
          </cell>
          <cell r="AI259">
            <v>4809</v>
          </cell>
          <cell r="AJ259">
            <v>0</v>
          </cell>
          <cell r="AK259">
            <v>0</v>
          </cell>
          <cell r="AL259">
            <v>4809</v>
          </cell>
          <cell r="AM259">
            <v>-2798125</v>
          </cell>
          <cell r="AN259">
            <v>3508316</v>
          </cell>
          <cell r="AP259">
            <v>0</v>
          </cell>
          <cell r="AQ259">
            <v>3513125</v>
          </cell>
          <cell r="AR259">
            <v>1</v>
          </cell>
          <cell r="AS259">
            <v>0</v>
          </cell>
          <cell r="AT259">
            <v>3513125</v>
          </cell>
          <cell r="AU259">
            <v>4809</v>
          </cell>
          <cell r="AV259">
            <v>0</v>
          </cell>
          <cell r="AW259">
            <v>0</v>
          </cell>
          <cell r="AX259">
            <v>4809</v>
          </cell>
          <cell r="AY259">
            <v>61250</v>
          </cell>
          <cell r="AZ259">
            <v>0</v>
          </cell>
          <cell r="BA259">
            <v>0</v>
          </cell>
          <cell r="BB259">
            <v>61250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Portfolio</v>
          </cell>
          <cell r="D260" t="str">
            <v>Maffet</v>
          </cell>
          <cell r="E260" t="str">
            <v>713-853-3212</v>
          </cell>
          <cell r="F260" t="str">
            <v>Kafus Recon IPC 1 Callable</v>
          </cell>
          <cell r="G260" t="str">
            <v xml:space="preserve"> </v>
          </cell>
          <cell r="H260" t="str">
            <v>Paper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581-6537</v>
          </cell>
          <cell r="V260">
            <v>0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-1140000</v>
          </cell>
          <cell r="AZ260">
            <v>0</v>
          </cell>
          <cell r="BA260">
            <v>0</v>
          </cell>
          <cell r="BB260">
            <v>-1140000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Portfolio</v>
          </cell>
          <cell r="D261" t="str">
            <v>Maffet</v>
          </cell>
          <cell r="E261" t="str">
            <v>713-853-3212</v>
          </cell>
          <cell r="F261" t="str">
            <v>Kafus Recon IPC 2 Convertible</v>
          </cell>
          <cell r="G261" t="str">
            <v xml:space="preserve"> </v>
          </cell>
          <cell r="H261" t="str">
            <v>Paper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581-6538</v>
          </cell>
          <cell r="V261">
            <v>0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-672500</v>
          </cell>
          <cell r="AZ261">
            <v>0</v>
          </cell>
          <cell r="BA261">
            <v>0</v>
          </cell>
          <cell r="BB261">
            <v>-672500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Portfolio</v>
          </cell>
          <cell r="D262" t="str">
            <v>Maffet</v>
          </cell>
          <cell r="E262" t="str">
            <v>713-853-3212</v>
          </cell>
          <cell r="F262" t="str">
            <v>Kafus Recon IPC 3 Option Value</v>
          </cell>
          <cell r="G262" t="str">
            <v xml:space="preserve"> </v>
          </cell>
          <cell r="H262" t="str">
            <v>Paper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581-2717</v>
          </cell>
          <cell r="V262">
            <v>0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-2787000</v>
          </cell>
          <cell r="AZ262">
            <v>0</v>
          </cell>
          <cell r="BA262">
            <v>0</v>
          </cell>
          <cell r="BB262">
            <v>-2787000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 - Performing</v>
          </cell>
          <cell r="D263" t="str">
            <v>Lydecker</v>
          </cell>
          <cell r="E263" t="str">
            <v>713-853-3504</v>
          </cell>
          <cell r="F263" t="str">
            <v>Keathley Canyon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4707450</v>
          </cell>
          <cell r="Q263">
            <v>4707450</v>
          </cell>
          <cell r="R263">
            <v>0</v>
          </cell>
          <cell r="S263" t="str">
            <v>46-846</v>
          </cell>
          <cell r="V263">
            <v>4707450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4707450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4707450</v>
          </cell>
          <cell r="AP263">
            <v>0</v>
          </cell>
          <cell r="AQ263">
            <v>4707450</v>
          </cell>
          <cell r="AR263">
            <v>1</v>
          </cell>
          <cell r="AS263">
            <v>0</v>
          </cell>
          <cell r="AT263">
            <v>4707450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457649</v>
          </cell>
          <cell r="AZ263">
            <v>0</v>
          </cell>
          <cell r="BA263">
            <v>0</v>
          </cell>
          <cell r="BB263">
            <v>457649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Performing Raptor</v>
          </cell>
          <cell r="D264" t="str">
            <v>Lydecker</v>
          </cell>
          <cell r="E264" t="str">
            <v>713-853-3504</v>
          </cell>
          <cell r="F264" t="str">
            <v>Keathley Canyon Raptor I</v>
          </cell>
          <cell r="G264" t="str">
            <v xml:space="preserve"> </v>
          </cell>
          <cell r="H264" t="str">
            <v>Special Assets - Performing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46-846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 - Performing</v>
          </cell>
          <cell r="D265" t="str">
            <v>Lydecker</v>
          </cell>
          <cell r="E265" t="str">
            <v>713-853-3504</v>
          </cell>
          <cell r="F265" t="str">
            <v>Lewis Energy Group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1612-3768</v>
          </cell>
          <cell r="V265">
            <v>0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993000</v>
          </cell>
          <cell r="AJ265">
            <v>0</v>
          </cell>
          <cell r="AK265">
            <v>60000</v>
          </cell>
          <cell r="AL265">
            <v>1053000</v>
          </cell>
          <cell r="AM265">
            <v>0</v>
          </cell>
          <cell r="AN265">
            <v>8307000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-40000</v>
          </cell>
          <cell r="AX265">
            <v>-40000</v>
          </cell>
          <cell r="AY265">
            <v>993000</v>
          </cell>
          <cell r="AZ265">
            <v>0</v>
          </cell>
          <cell r="BA265">
            <v>60000</v>
          </cell>
          <cell r="BB265">
            <v>1053000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Special Assets - Performing</v>
          </cell>
          <cell r="D266" t="str">
            <v>Lydecker</v>
          </cell>
          <cell r="E266" t="str">
            <v>713-853-3504</v>
          </cell>
          <cell r="F266" t="str">
            <v>Linder Oil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16866017.18</v>
          </cell>
          <cell r="Q266">
            <v>16866017.18</v>
          </cell>
          <cell r="R266">
            <v>0</v>
          </cell>
          <cell r="S266" t="str">
            <v>1690-1928</v>
          </cell>
          <cell r="V266">
            <v>16866017.18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16866017.18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17513077</v>
          </cell>
          <cell r="AP266">
            <v>0</v>
          </cell>
          <cell r="AQ266">
            <v>17513077</v>
          </cell>
          <cell r="AR266">
            <v>1</v>
          </cell>
          <cell r="AS266">
            <v>0</v>
          </cell>
          <cell r="AT266">
            <v>16866017.18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4185660.6649999972</v>
          </cell>
          <cell r="AZ266">
            <v>0</v>
          </cell>
          <cell r="BA266">
            <v>0</v>
          </cell>
          <cell r="BB266">
            <v>4185660.6649999972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Special Assets - Non-Performing</v>
          </cell>
          <cell r="D267" t="str">
            <v>Lydecker</v>
          </cell>
          <cell r="E267" t="str">
            <v>713-853-3504</v>
          </cell>
          <cell r="F267" t="str">
            <v>Magellan LLC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4651-6137</v>
          </cell>
          <cell r="V267">
            <v>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-83400</v>
          </cell>
          <cell r="AZ267">
            <v>0</v>
          </cell>
          <cell r="BA267">
            <v>0</v>
          </cell>
          <cell r="BB267">
            <v>-83400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Pruett/Josey</v>
          </cell>
          <cell r="E268" t="str">
            <v>713-345-7109/713-853-0321</v>
          </cell>
          <cell r="F268" t="str">
            <v>NG Resources Equity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9588768</v>
          </cell>
          <cell r="Q268">
            <v>9588768</v>
          </cell>
          <cell r="R268">
            <v>0</v>
          </cell>
          <cell r="S268" t="str">
            <v>7502-9802</v>
          </cell>
          <cell r="V268">
            <v>9588768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9588768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1350000</v>
          </cell>
          <cell r="AJ268">
            <v>0</v>
          </cell>
          <cell r="AK268">
            <v>260000</v>
          </cell>
          <cell r="AL268">
            <v>1610000</v>
          </cell>
          <cell r="AM268">
            <v>0</v>
          </cell>
          <cell r="AN268">
            <v>6536268</v>
          </cell>
          <cell r="AP268">
            <v>0</v>
          </cell>
          <cell r="AQ268">
            <v>9588768</v>
          </cell>
          <cell r="AR268">
            <v>1</v>
          </cell>
          <cell r="AS268">
            <v>0</v>
          </cell>
          <cell r="AT268">
            <v>9588768</v>
          </cell>
          <cell r="AU268">
            <v>1350000</v>
          </cell>
          <cell r="AV268">
            <v>0</v>
          </cell>
          <cell r="AW268">
            <v>260000</v>
          </cell>
          <cell r="AX268">
            <v>1610000</v>
          </cell>
          <cell r="AY268">
            <v>1350000</v>
          </cell>
          <cell r="AZ268">
            <v>0</v>
          </cell>
          <cell r="BA268">
            <v>260000</v>
          </cell>
          <cell r="BB268">
            <v>1610000</v>
          </cell>
          <cell r="BC268" t="str">
            <v xml:space="preserve"> </v>
          </cell>
          <cell r="BD268" t="str">
            <v xml:space="preserve"> </v>
          </cell>
          <cell r="BE268">
            <v>1350000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Paper</v>
          </cell>
          <cell r="D269" t="str">
            <v>Ondarza</v>
          </cell>
          <cell r="E269" t="str">
            <v>713-853-6058</v>
          </cell>
          <cell r="F269" t="str">
            <v>Oconto Falls Common</v>
          </cell>
          <cell r="G269" t="str">
            <v xml:space="preserve"> </v>
          </cell>
          <cell r="H269" t="str">
            <v>Paper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5687392</v>
          </cell>
          <cell r="Q269">
            <v>5687392</v>
          </cell>
          <cell r="R269">
            <v>0</v>
          </cell>
          <cell r="S269" t="str">
            <v>2655-3310</v>
          </cell>
          <cell r="V269">
            <v>5687392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5687392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5687392</v>
          </cell>
          <cell r="AP269">
            <v>0</v>
          </cell>
          <cell r="AQ269">
            <v>5687392</v>
          </cell>
          <cell r="AR269">
            <v>1</v>
          </cell>
          <cell r="AS269">
            <v>0</v>
          </cell>
          <cell r="AT269">
            <v>5687392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199392</v>
          </cell>
          <cell r="AZ269">
            <v>0</v>
          </cell>
          <cell r="BA269">
            <v>0</v>
          </cell>
          <cell r="BB269">
            <v>199392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Paper Raptor</v>
          </cell>
          <cell r="D270" t="str">
            <v>Ondarza</v>
          </cell>
          <cell r="E270" t="str">
            <v>713-853-6058</v>
          </cell>
          <cell r="F270" t="str">
            <v>Oconto Falls Common Raptor I</v>
          </cell>
          <cell r="G270" t="str">
            <v xml:space="preserve"> </v>
          </cell>
          <cell r="H270" t="str">
            <v>Paper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2655-3310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Paper</v>
          </cell>
          <cell r="D271" t="str">
            <v>Ondarza</v>
          </cell>
          <cell r="E271" t="str">
            <v>713-853-6058</v>
          </cell>
          <cell r="F271" t="str">
            <v>Oconto Falls IPC</v>
          </cell>
          <cell r="G271" t="str">
            <v xml:space="preserve"> </v>
          </cell>
          <cell r="H271" t="str">
            <v>Paper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5033965</v>
          </cell>
          <cell r="Q271">
            <v>5033965</v>
          </cell>
          <cell r="R271">
            <v>0</v>
          </cell>
          <cell r="S271" t="str">
            <v>2655-3847</v>
          </cell>
          <cell r="V271">
            <v>5033965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5033965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5033965</v>
          </cell>
          <cell r="AP271">
            <v>0</v>
          </cell>
          <cell r="AQ271">
            <v>5033965</v>
          </cell>
          <cell r="AR271">
            <v>1</v>
          </cell>
          <cell r="AS271">
            <v>0</v>
          </cell>
          <cell r="AT271">
            <v>5033965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-352035</v>
          </cell>
          <cell r="AZ271">
            <v>0</v>
          </cell>
          <cell r="BA271">
            <v>0</v>
          </cell>
          <cell r="BB271">
            <v>-352035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Paper Raptor</v>
          </cell>
          <cell r="D272" t="str">
            <v>Ondarza</v>
          </cell>
          <cell r="E272" t="str">
            <v>713-853-6058</v>
          </cell>
          <cell r="F272" t="str">
            <v>Oconto Falls IPC Raptor I</v>
          </cell>
          <cell r="G272" t="str">
            <v xml:space="preserve"> </v>
          </cell>
          <cell r="H272" t="str">
            <v>Paper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2655-3847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ECM NonSLP- Priv. Equity Partnerships</v>
          </cell>
          <cell r="C273" t="str">
            <v>Producer ECM</v>
          </cell>
          <cell r="D273" t="str">
            <v>Kopper</v>
          </cell>
          <cell r="E273" t="str">
            <v>713-853-7279</v>
          </cell>
          <cell r="F273" t="str">
            <v>Purchase Funding Corp Class V Note ECM</v>
          </cell>
          <cell r="G273" t="str">
            <v xml:space="preserve"> </v>
          </cell>
          <cell r="H273" t="str">
            <v>Other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004:ECM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Energy Capital Resources</v>
          </cell>
          <cell r="D274" t="str">
            <v>Pruett/Josey</v>
          </cell>
          <cell r="E274" t="str">
            <v>713-345-7109/713-853-0321</v>
          </cell>
          <cell r="F274" t="str">
            <v>Sam Gary/Bonne Terre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17054345.75</v>
          </cell>
          <cell r="Q274">
            <v>17054345.75</v>
          </cell>
          <cell r="R274">
            <v>0</v>
          </cell>
          <cell r="S274" t="str">
            <v>907-998</v>
          </cell>
          <cell r="V274">
            <v>17054345.75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17054345.75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17054345.75</v>
          </cell>
          <cell r="AP274">
            <v>0</v>
          </cell>
          <cell r="AQ274">
            <v>17054345.75</v>
          </cell>
          <cell r="AR274">
            <v>1</v>
          </cell>
          <cell r="AS274">
            <v>0</v>
          </cell>
          <cell r="AT274">
            <v>17054345.75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-790625</v>
          </cell>
          <cell r="AZ274">
            <v>0</v>
          </cell>
          <cell r="BA274">
            <v>0</v>
          </cell>
          <cell r="BB274">
            <v>-790625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Pruett/Josey</v>
          </cell>
          <cell r="E275" t="str">
            <v>713-345-7109/713-853-0321</v>
          </cell>
          <cell r="F275" t="str">
            <v>Sapphire Bay Independent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3744166.75</v>
          </cell>
          <cell r="Q275">
            <v>3744166.75</v>
          </cell>
          <cell r="R275">
            <v>0</v>
          </cell>
          <cell r="S275" t="str">
            <v>3974-5269</v>
          </cell>
          <cell r="V275">
            <v>3744166.75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3744166.75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25048.84</v>
          </cell>
          <cell r="AL275">
            <v>25048.84</v>
          </cell>
          <cell r="AM275">
            <v>0</v>
          </cell>
          <cell r="AN275">
            <v>3715687</v>
          </cell>
          <cell r="AP275">
            <v>0</v>
          </cell>
          <cell r="AQ275">
            <v>3715687</v>
          </cell>
          <cell r="AR275">
            <v>1</v>
          </cell>
          <cell r="AS275">
            <v>0</v>
          </cell>
          <cell r="AT275">
            <v>3744166.75</v>
          </cell>
          <cell r="AU275">
            <v>0</v>
          </cell>
          <cell r="AV275">
            <v>0</v>
          </cell>
          <cell r="AW275">
            <v>-3651.62</v>
          </cell>
          <cell r="AX275">
            <v>-3651.62</v>
          </cell>
          <cell r="AY275">
            <v>881110.24</v>
          </cell>
          <cell r="AZ275">
            <v>0</v>
          </cell>
          <cell r="BA275">
            <v>79646.83</v>
          </cell>
          <cell r="BB275">
            <v>960757.07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Principal Investing</v>
          </cell>
          <cell r="D276" t="str">
            <v>Vetters</v>
          </cell>
          <cell r="E276" t="str">
            <v>713-853-9435</v>
          </cell>
          <cell r="F276" t="str">
            <v>Syntroleum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4077000</v>
          </cell>
          <cell r="Q276">
            <v>4077000</v>
          </cell>
          <cell r="R276">
            <v>0</v>
          </cell>
          <cell r="S276" t="str">
            <v>176-211</v>
          </cell>
          <cell r="V276">
            <v>4077000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4077000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4077000</v>
          </cell>
          <cell r="AP276">
            <v>0</v>
          </cell>
          <cell r="AQ276">
            <v>4077000</v>
          </cell>
          <cell r="AR276">
            <v>1</v>
          </cell>
          <cell r="AS276">
            <v>0</v>
          </cell>
          <cell r="AT276">
            <v>4077000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DoNotShow</v>
          </cell>
          <cell r="B277" t="str">
            <v>Enron Raptor I - Priv. Equity Partnerships</v>
          </cell>
          <cell r="C277" t="str">
            <v>Principal Investing Raptor</v>
          </cell>
          <cell r="D277" t="str">
            <v>Vetters</v>
          </cell>
          <cell r="E277" t="str">
            <v>713-853-9435</v>
          </cell>
          <cell r="F277" t="str">
            <v>Syntroleum Raptor I</v>
          </cell>
          <cell r="G277" t="str">
            <v xml:space="preserve"> </v>
          </cell>
          <cell r="H277" t="str">
            <v>Principal Investing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176-211</v>
          </cell>
          <cell r="V277">
            <v>0</v>
          </cell>
          <cell r="W277" t="str">
            <v>015:Enron Raptor I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Energy Capital Resources</v>
          </cell>
          <cell r="D278" t="str">
            <v>Pruett/Thompson</v>
          </cell>
          <cell r="E278" t="str">
            <v>713-345-7109/713-853-3019</v>
          </cell>
          <cell r="F278" t="str">
            <v>Texland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6115166</v>
          </cell>
          <cell r="Q278">
            <v>6115166</v>
          </cell>
          <cell r="R278">
            <v>0</v>
          </cell>
          <cell r="S278" t="str">
            <v>888-979</v>
          </cell>
          <cell r="V278">
            <v>6115166</v>
          </cell>
          <cell r="W278" t="str">
            <v>001:Enron-NA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6115166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6115166</v>
          </cell>
          <cell r="AP278">
            <v>0</v>
          </cell>
          <cell r="AQ278">
            <v>6115166</v>
          </cell>
          <cell r="AR278">
            <v>1</v>
          </cell>
          <cell r="AS278">
            <v>0</v>
          </cell>
          <cell r="AT278">
            <v>6115166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347780.95000000065</v>
          </cell>
          <cell r="AZ278">
            <v>0</v>
          </cell>
          <cell r="BA278">
            <v>0</v>
          </cell>
          <cell r="BB278">
            <v>347780.95000000065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 Raptor I - Priv. Equity Partnerships</v>
          </cell>
          <cell r="C279" t="str">
            <v>Energy Capital Resources Raptor</v>
          </cell>
          <cell r="D279" t="str">
            <v>Pruett/Thompson</v>
          </cell>
          <cell r="E279" t="str">
            <v>713-345-7109/713-853-3019</v>
          </cell>
          <cell r="F279" t="str">
            <v>Texland Raptor I</v>
          </cell>
          <cell r="G279" t="str">
            <v xml:space="preserve"> </v>
          </cell>
          <cell r="H279" t="str">
            <v>Energy Capital Resources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888-979</v>
          </cell>
          <cell r="V279">
            <v>0</v>
          </cell>
          <cell r="W279" t="str">
            <v>015:Enron Raptor I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Tenaska Step 1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4509648</v>
          </cell>
          <cell r="Q280">
            <v>4509648</v>
          </cell>
          <cell r="R280">
            <v>0</v>
          </cell>
          <cell r="S280" t="str">
            <v>7882-10322</v>
          </cell>
          <cell r="V280">
            <v>4509648</v>
          </cell>
          <cell r="W280" t="str">
            <v>001:Enron-NA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4509648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4984648</v>
          </cell>
          <cell r="AP280">
            <v>0</v>
          </cell>
          <cell r="AQ280">
            <v>4984648</v>
          </cell>
          <cell r="AR280">
            <v>1</v>
          </cell>
          <cell r="AS280">
            <v>0</v>
          </cell>
          <cell r="AT280">
            <v>4509648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859648</v>
          </cell>
          <cell r="AZ280">
            <v>0</v>
          </cell>
          <cell r="BA280">
            <v>0</v>
          </cell>
          <cell r="BB280">
            <v>859648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Pruett/Josey</v>
          </cell>
          <cell r="E281" t="str">
            <v>713-345-7109/713-853-0321</v>
          </cell>
          <cell r="F281" t="str">
            <v>Vastar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17498330.91</v>
          </cell>
          <cell r="Q281">
            <v>17498330.91</v>
          </cell>
          <cell r="R281">
            <v>0</v>
          </cell>
          <cell r="S281" t="str">
            <v>98-122</v>
          </cell>
          <cell r="V281">
            <v>17498330.91</v>
          </cell>
          <cell r="W281" t="str">
            <v>001:Enron-NA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17498330.91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18874713</v>
          </cell>
          <cell r="AP281">
            <v>0</v>
          </cell>
          <cell r="AQ281">
            <v>18874713</v>
          </cell>
          <cell r="AR281">
            <v>1</v>
          </cell>
          <cell r="AS281">
            <v>0</v>
          </cell>
          <cell r="AT281">
            <v>17498330.91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1358890.28</v>
          </cell>
          <cell r="AZ281">
            <v>0</v>
          </cell>
          <cell r="BA281">
            <v>0</v>
          </cell>
          <cell r="BB281">
            <v>1358890.28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DoNotShow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Pruett/Josey</v>
          </cell>
          <cell r="E282" t="str">
            <v>713-345-7109/713-853-0321</v>
          </cell>
          <cell r="F282" t="str">
            <v>Vastar Raptor I</v>
          </cell>
          <cell r="G282" t="str">
            <v xml:space="preserve"> </v>
          </cell>
          <cell r="H282" t="str">
            <v>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98-122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Production Payments</v>
          </cell>
          <cell r="C283" t="str">
            <v>Special Assets - Performing</v>
          </cell>
          <cell r="D283" t="str">
            <v>Lydecker</v>
          </cell>
          <cell r="E283" t="str">
            <v>713-853-3504</v>
          </cell>
          <cell r="F283" t="str">
            <v>Anson VPP Unwind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1278784.3600000001</v>
          </cell>
          <cell r="Q283">
            <v>1278784.3600000001</v>
          </cell>
          <cell r="R283">
            <v>0</v>
          </cell>
          <cell r="S283" t="str">
            <v>4-4</v>
          </cell>
          <cell r="V283">
            <v>1278784.3600000001</v>
          </cell>
          <cell r="W283" t="str">
            <v>001:Enron-NA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1278784.3600000001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-72528.12</v>
          </cell>
          <cell r="AL283">
            <v>-72528.12</v>
          </cell>
          <cell r="AM283">
            <v>0</v>
          </cell>
          <cell r="AN283">
            <v>1464766.31</v>
          </cell>
          <cell r="AP283">
            <v>0</v>
          </cell>
          <cell r="AQ283">
            <v>1464766.31</v>
          </cell>
          <cell r="AR283">
            <v>1</v>
          </cell>
          <cell r="AS283">
            <v>0</v>
          </cell>
          <cell r="AT283">
            <v>1278784.3600000001</v>
          </cell>
          <cell r="AU283">
            <v>0</v>
          </cell>
          <cell r="AV283">
            <v>0</v>
          </cell>
          <cell r="AW283">
            <v>-122528.12</v>
          </cell>
          <cell r="AX283">
            <v>-122528.12</v>
          </cell>
          <cell r="AY283">
            <v>0</v>
          </cell>
          <cell r="AZ283">
            <v>0</v>
          </cell>
          <cell r="BA283">
            <v>-115383.83</v>
          </cell>
          <cell r="BB283">
            <v>-115383.83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Production Payments</v>
          </cell>
          <cell r="C284" t="str">
            <v>Special Assets - Performing</v>
          </cell>
          <cell r="D284" t="str">
            <v>Lydecker</v>
          </cell>
          <cell r="E284" t="str">
            <v>713-853-3504</v>
          </cell>
          <cell r="F284" t="str">
            <v>Swift VPP Unwind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185622.51</v>
          </cell>
          <cell r="Q284">
            <v>185622.51</v>
          </cell>
          <cell r="R284">
            <v>0</v>
          </cell>
          <cell r="S284" t="str">
            <v>1407-1660</v>
          </cell>
          <cell r="V284">
            <v>185622.51</v>
          </cell>
          <cell r="W284" t="str">
            <v>001:Enron-NA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185622.51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-253750.45</v>
          </cell>
          <cell r="AL284">
            <v>-253750.45</v>
          </cell>
          <cell r="AM284">
            <v>0</v>
          </cell>
          <cell r="AN284">
            <v>308698.13</v>
          </cell>
          <cell r="AP284">
            <v>0</v>
          </cell>
          <cell r="AQ284">
            <v>308698.13</v>
          </cell>
          <cell r="AR284">
            <v>1</v>
          </cell>
          <cell r="AS284">
            <v>0</v>
          </cell>
          <cell r="AT284">
            <v>185622.51</v>
          </cell>
          <cell r="AU284">
            <v>0</v>
          </cell>
          <cell r="AV284">
            <v>0</v>
          </cell>
          <cell r="AW284">
            <v>-303750.45</v>
          </cell>
          <cell r="AX284">
            <v>-303750.45</v>
          </cell>
          <cell r="AY284">
            <v>0</v>
          </cell>
          <cell r="AZ284">
            <v>0</v>
          </cell>
          <cell r="BA284">
            <v>-290343.71000000002</v>
          </cell>
          <cell r="BB284">
            <v>-290343.71000000002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US Structured Credit-Book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Ecogas Loan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18906768.285641916</v>
          </cell>
          <cell r="Q285">
            <v>18906768.285641916</v>
          </cell>
          <cell r="R285">
            <v>0</v>
          </cell>
          <cell r="S285" t="str">
            <v>2914-4028</v>
          </cell>
          <cell r="V285">
            <v>18906768.285641916</v>
          </cell>
          <cell r="W285" t="str">
            <v>001:Enron-NA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18906768.285641916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-301847.69019316882</v>
          </cell>
          <cell r="AJ285">
            <v>0</v>
          </cell>
          <cell r="AK285">
            <v>415.37</v>
          </cell>
          <cell r="AL285">
            <v>-301432.32019316882</v>
          </cell>
          <cell r="AM285">
            <v>-59488.430167638464</v>
          </cell>
          <cell r="AN285">
            <v>17358615.975835085</v>
          </cell>
          <cell r="AP285">
            <v>0</v>
          </cell>
          <cell r="AQ285">
            <v>16158754.314080691</v>
          </cell>
          <cell r="AR285">
            <v>1</v>
          </cell>
          <cell r="AS285">
            <v>0</v>
          </cell>
          <cell r="AT285">
            <v>18906768.285641916</v>
          </cell>
          <cell r="AU285">
            <v>6115.0630387328565</v>
          </cell>
          <cell r="AV285">
            <v>0</v>
          </cell>
          <cell r="AW285">
            <v>-1486.63</v>
          </cell>
          <cell r="AX285">
            <v>4628.4330387328564</v>
          </cell>
          <cell r="AY285">
            <v>428032.77100086026</v>
          </cell>
          <cell r="AZ285">
            <v>0</v>
          </cell>
          <cell r="BA285">
            <v>-163289.09850038061</v>
          </cell>
          <cell r="BB285">
            <v>264743.67250047962</v>
          </cell>
          <cell r="BC285" t="str">
            <v xml:space="preserve"> </v>
          </cell>
          <cell r="BD285" t="str">
            <v xml:space="preserve"> </v>
          </cell>
          <cell r="BE285">
            <v>6115.0630387328565</v>
          </cell>
        </row>
        <row r="286">
          <cell r="A286" t="str">
            <v>Hide</v>
          </cell>
          <cell r="B286" t="str">
            <v>Enron Raptor I - US Structured Credit-Book</v>
          </cell>
          <cell r="C286" t="str">
            <v>Portfolio Raptor</v>
          </cell>
          <cell r="D286" t="str">
            <v>Maffet</v>
          </cell>
          <cell r="E286" t="str">
            <v>713-853-3212</v>
          </cell>
          <cell r="F286" t="str">
            <v>Ecogas Loan Raptor I</v>
          </cell>
          <cell r="G286" t="str">
            <v xml:space="preserve"> </v>
          </cell>
          <cell r="H286" t="str">
            <v>Portfolio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2914-4028</v>
          </cell>
          <cell r="V286">
            <v>0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US Structured Credit-MTM</v>
          </cell>
          <cell r="C287" t="str">
            <v>Special Assets - Performing</v>
          </cell>
          <cell r="D287" t="str">
            <v>Lydecker</v>
          </cell>
          <cell r="E287" t="str">
            <v>713-853-3504</v>
          </cell>
          <cell r="F287" t="str">
            <v>HV Marine Sub Debt C</v>
          </cell>
          <cell r="G287" t="str">
            <v xml:space="preserve"> </v>
          </cell>
          <cell r="H287" t="str">
            <v>OSX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001:Enron-NA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US Structured Credit-MTM</v>
          </cell>
          <cell r="C288" t="str">
            <v>Portfolio</v>
          </cell>
          <cell r="D288" t="str">
            <v>Maffet</v>
          </cell>
          <cell r="E288" t="str">
            <v>713-853-3212</v>
          </cell>
          <cell r="F288" t="str">
            <v>Kafus Fortra</v>
          </cell>
          <cell r="G288" t="str">
            <v xml:space="preserve"> </v>
          </cell>
          <cell r="H288" t="str">
            <v>Paper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4544524.2503737379</v>
          </cell>
          <cell r="Q288">
            <v>4544524.2328696884</v>
          </cell>
          <cell r="R288">
            <v>1.7504049465060234E-2</v>
          </cell>
          <cell r="S288" t="str">
            <v>61-0</v>
          </cell>
          <cell r="V288">
            <v>4544524.2503737379</v>
          </cell>
          <cell r="W288" t="str">
            <v>001:Enron-NA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4544524.2328696884</v>
          </cell>
          <cell r="AE288">
            <v>1.7504049465060234E-2</v>
          </cell>
          <cell r="AF288">
            <v>0</v>
          </cell>
          <cell r="AG288">
            <v>0</v>
          </cell>
          <cell r="AH288">
            <v>1.7504049465060234E-2</v>
          </cell>
          <cell r="AI288">
            <v>-6340950.4376819991</v>
          </cell>
          <cell r="AJ288">
            <v>0</v>
          </cell>
          <cell r="AK288">
            <v>0</v>
          </cell>
          <cell r="AL288">
            <v>-6340950.4376819991</v>
          </cell>
          <cell r="AM288">
            <v>0</v>
          </cell>
          <cell r="AN288">
            <v>10885474.688055737</v>
          </cell>
          <cell r="AP288">
            <v>0</v>
          </cell>
          <cell r="AQ288">
            <v>14315286.217084259</v>
          </cell>
          <cell r="AR288">
            <v>1</v>
          </cell>
          <cell r="AS288">
            <v>0</v>
          </cell>
          <cell r="AT288">
            <v>4544524.2503737379</v>
          </cell>
          <cell r="AU288">
            <v>-3912503.3145620581</v>
          </cell>
          <cell r="AV288">
            <v>0</v>
          </cell>
          <cell r="AW288">
            <v>0</v>
          </cell>
          <cell r="AX288">
            <v>-3912503.3145620581</v>
          </cell>
          <cell r="AY288">
            <v>-6705475.7496262621</v>
          </cell>
          <cell r="AZ288">
            <v>0</v>
          </cell>
          <cell r="BA288">
            <v>96916</v>
          </cell>
          <cell r="BB288">
            <v>-6608559.7496262621</v>
          </cell>
          <cell r="BC288" t="str">
            <v xml:space="preserve"> </v>
          </cell>
          <cell r="BD288" t="str">
            <v xml:space="preserve"> </v>
          </cell>
          <cell r="BE288">
            <v>-3912503.3320661075</v>
          </cell>
        </row>
        <row r="289">
          <cell r="A289" t="str">
            <v>Show</v>
          </cell>
          <cell r="B289" t="str">
            <v>US Structured Credit-Book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LSI Debt II Bridge Loan</v>
          </cell>
          <cell r="G289" t="str">
            <v xml:space="preserve"> </v>
          </cell>
          <cell r="H289" t="str">
            <v>OSX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375000</v>
          </cell>
          <cell r="Q289">
            <v>375000</v>
          </cell>
          <cell r="R289">
            <v>0</v>
          </cell>
          <cell r="S289" t="str">
            <v>614-9982</v>
          </cell>
          <cell r="V289">
            <v>375000</v>
          </cell>
          <cell r="W289" t="str">
            <v>001:Enron-NA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375000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7198.58</v>
          </cell>
          <cell r="AL289">
            <v>7198.58</v>
          </cell>
          <cell r="AM289">
            <v>0</v>
          </cell>
          <cell r="AN289">
            <v>375000</v>
          </cell>
          <cell r="AP289">
            <v>0</v>
          </cell>
          <cell r="AQ289">
            <v>375000</v>
          </cell>
          <cell r="AR289">
            <v>1</v>
          </cell>
          <cell r="AS289">
            <v>0</v>
          </cell>
          <cell r="AT289">
            <v>375000</v>
          </cell>
          <cell r="AU289">
            <v>0</v>
          </cell>
          <cell r="AV289">
            <v>0</v>
          </cell>
          <cell r="AW289">
            <v>7198.58</v>
          </cell>
          <cell r="AX289">
            <v>7198.58</v>
          </cell>
          <cell r="AY289">
            <v>0</v>
          </cell>
          <cell r="AZ289">
            <v>0</v>
          </cell>
          <cell r="BA289">
            <v>12818.38</v>
          </cell>
          <cell r="BB289">
            <v>12818.38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 Raptor I - US Structured Credit-Book</v>
          </cell>
          <cell r="C290" t="str">
            <v>Special Assets - Performing Raptor</v>
          </cell>
          <cell r="D290" t="str">
            <v>Lydecker</v>
          </cell>
          <cell r="E290" t="str">
            <v>713-853-3504</v>
          </cell>
          <cell r="F290" t="str">
            <v>LSI Debt II Bridge Loan Raptor I</v>
          </cell>
          <cell r="G290" t="str">
            <v xml:space="preserve"> </v>
          </cell>
          <cell r="H290" t="str">
            <v>OSX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614-9982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Principal Investing</v>
          </cell>
          <cell r="D291" t="str">
            <v>Kuykendall</v>
          </cell>
          <cell r="E291" t="str">
            <v>713-853-3995</v>
          </cell>
          <cell r="F291" t="str">
            <v>Tridium</v>
          </cell>
          <cell r="G291" t="str">
            <v xml:space="preserve"> </v>
          </cell>
          <cell r="H291" t="str">
            <v>Venture Capital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1250000</v>
          </cell>
          <cell r="Q291">
            <v>1250000</v>
          </cell>
          <cell r="R291">
            <v>0</v>
          </cell>
          <cell r="S291" t="str">
            <v>61-10224</v>
          </cell>
          <cell r="V291">
            <v>1250000</v>
          </cell>
          <cell r="W291" t="str">
            <v>001:Enron-NA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1250000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1250000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Portfolio</v>
          </cell>
          <cell r="D292" t="str">
            <v>Maffet</v>
          </cell>
          <cell r="E292" t="str">
            <v>713-853-3212</v>
          </cell>
          <cell r="F292" t="str">
            <v>Kafus Convertible Note</v>
          </cell>
          <cell r="G292" t="str">
            <v xml:space="preserve"> </v>
          </cell>
          <cell r="H292" t="str">
            <v>Paper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61-10224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1799257.86</v>
          </cell>
          <cell r="AP292">
            <v>0</v>
          </cell>
          <cell r="AQ292">
            <v>1799257.86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US Structured Credit-Book</v>
          </cell>
          <cell r="C293" t="str">
            <v>Portfolio</v>
          </cell>
          <cell r="D293" t="str">
            <v>Maffet</v>
          </cell>
          <cell r="E293" t="str">
            <v>713-853-3212</v>
          </cell>
          <cell r="F293" t="str">
            <v>Kafus Term Loan A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8645948</v>
          </cell>
          <cell r="Q293">
            <v>8645948</v>
          </cell>
          <cell r="R293">
            <v>0</v>
          </cell>
          <cell r="S293" t="str">
            <v>61-5027</v>
          </cell>
          <cell r="V293">
            <v>8645948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8645948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173051.10090364132</v>
          </cell>
          <cell r="AN293">
            <v>8645948</v>
          </cell>
          <cell r="AP293">
            <v>0</v>
          </cell>
          <cell r="AQ293">
            <v>8645948</v>
          </cell>
          <cell r="AR293">
            <v>1</v>
          </cell>
          <cell r="AS293">
            <v>0</v>
          </cell>
          <cell r="AT293">
            <v>8645948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197710.68291945197</v>
          </cell>
          <cell r="AZ293">
            <v>0</v>
          </cell>
          <cell r="BA293">
            <v>246666.66666666674</v>
          </cell>
          <cell r="BB293">
            <v>444377.34958611871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US Structured Credit-Book</v>
          </cell>
          <cell r="C294" t="str">
            <v>Portfolio</v>
          </cell>
          <cell r="D294" t="str">
            <v>Maffet</v>
          </cell>
          <cell r="E294" t="str">
            <v>713-853-3212</v>
          </cell>
          <cell r="F294" t="str">
            <v>Kafus Term Loan B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8645948</v>
          </cell>
          <cell r="Q294">
            <v>8645948</v>
          </cell>
          <cell r="R294">
            <v>0</v>
          </cell>
          <cell r="S294" t="str">
            <v>61-5028</v>
          </cell>
          <cell r="V294">
            <v>8645948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8645948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173051.10090364132</v>
          </cell>
          <cell r="AN294">
            <v>8645948</v>
          </cell>
          <cell r="AP294">
            <v>0</v>
          </cell>
          <cell r="AQ294">
            <v>8645948</v>
          </cell>
          <cell r="AR294">
            <v>1</v>
          </cell>
          <cell r="AS294">
            <v>0</v>
          </cell>
          <cell r="AT294">
            <v>8645948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197710.68291945197</v>
          </cell>
          <cell r="AZ294">
            <v>0</v>
          </cell>
          <cell r="BA294">
            <v>246666.66666666674</v>
          </cell>
          <cell r="BB294">
            <v>444377.34958611871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US Structured Credit-Book</v>
          </cell>
          <cell r="C295" t="str">
            <v>Portfolio</v>
          </cell>
          <cell r="D295" t="str">
            <v>Maffet</v>
          </cell>
          <cell r="E295" t="str">
            <v>713-853-3212</v>
          </cell>
          <cell r="F295" t="str">
            <v>Kafus Term Loan D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1000000</v>
          </cell>
          <cell r="Q295">
            <v>1000000</v>
          </cell>
          <cell r="R295">
            <v>0</v>
          </cell>
          <cell r="S295" t="str">
            <v>61-10224</v>
          </cell>
          <cell r="V295">
            <v>1000000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1000000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1000000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US Structured Credit-Book</v>
          </cell>
          <cell r="C296" t="str">
            <v>Portfolio</v>
          </cell>
          <cell r="D296" t="str">
            <v>Maffet</v>
          </cell>
          <cell r="E296" t="str">
            <v>713-853-3212</v>
          </cell>
          <cell r="F296" t="str">
            <v>Kafus Term Loan E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685000</v>
          </cell>
          <cell r="Q296">
            <v>685000</v>
          </cell>
          <cell r="R296">
            <v>0</v>
          </cell>
          <cell r="S296" t="str">
            <v>61-10822</v>
          </cell>
          <cell r="V296">
            <v>685000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685000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685000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Show</v>
          </cell>
          <cell r="B297" t="str">
            <v>US Structured Credit-Book</v>
          </cell>
          <cell r="C297" t="str">
            <v>Portfolio</v>
          </cell>
          <cell r="D297" t="str">
            <v>Maffet</v>
          </cell>
          <cell r="E297" t="str">
            <v>713-853-3212</v>
          </cell>
          <cell r="F297" t="str">
            <v>Canfibre Riverside Secured Note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799257.86</v>
          </cell>
          <cell r="Q297">
            <v>799257.86</v>
          </cell>
          <cell r="R297">
            <v>0</v>
          </cell>
          <cell r="S297" t="str">
            <v>181-10303</v>
          </cell>
          <cell r="V297">
            <v>799257.86</v>
          </cell>
          <cell r="W297" t="str">
            <v>001:Enron-NA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799257.86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799257.86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Portfolio</v>
          </cell>
          <cell r="D298" t="str">
            <v>Maffet</v>
          </cell>
          <cell r="E298" t="str">
            <v>713-853-3212</v>
          </cell>
          <cell r="F298" t="str">
            <v>Kafus Recon Term Loan 1</v>
          </cell>
          <cell r="G298" t="str">
            <v xml:space="preserve"> </v>
          </cell>
          <cell r="H298" t="str">
            <v>Paper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581-628</v>
          </cell>
          <cell r="V298">
            <v>0</v>
          </cell>
          <cell r="W298" t="str">
            <v>001:Enron-NA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817288.75101833185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-395435</v>
          </cell>
          <cell r="BB298">
            <v>-395435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Credit-MTM</v>
          </cell>
          <cell r="C299" t="str">
            <v>Portfolio</v>
          </cell>
          <cell r="D299" t="str">
            <v>Maffet</v>
          </cell>
          <cell r="E299" t="str">
            <v>713-853-3212</v>
          </cell>
          <cell r="F299" t="str">
            <v>Kafus Recon Term Loan 2</v>
          </cell>
          <cell r="G299" t="str">
            <v xml:space="preserve"> </v>
          </cell>
          <cell r="H299" t="str">
            <v>Paper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581-628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US Structured Credit-MTM</v>
          </cell>
          <cell r="C300" t="str">
            <v>Special Assets - Performing</v>
          </cell>
          <cell r="D300" t="str">
            <v>Lydecker</v>
          </cell>
          <cell r="E300" t="str">
            <v>713-853-3504</v>
          </cell>
          <cell r="F300" t="str">
            <v>LSI Preferred</v>
          </cell>
          <cell r="G300" t="str">
            <v xml:space="preserve"> </v>
          </cell>
          <cell r="H300" t="str">
            <v>OSX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614-665</v>
          </cell>
          <cell r="V300">
            <v>0</v>
          </cell>
          <cell r="W300" t="str">
            <v>001:Enron-NA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65179.605139590989</v>
          </cell>
          <cell r="AJ300">
            <v>0</v>
          </cell>
          <cell r="AK300">
            <v>0</v>
          </cell>
          <cell r="AL300">
            <v>65179.605139590989</v>
          </cell>
          <cell r="AM300">
            <v>-730023.22451917874</v>
          </cell>
          <cell r="AN300">
            <v>2378867.4230870698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8318.2050605515942</v>
          </cell>
          <cell r="AV300">
            <v>0</v>
          </cell>
          <cell r="AW300">
            <v>0</v>
          </cell>
          <cell r="AX300">
            <v>8318.2050605515942</v>
          </cell>
          <cell r="AY300">
            <v>1028617.2046531735</v>
          </cell>
          <cell r="AZ300">
            <v>0</v>
          </cell>
          <cell r="BA300">
            <v>-434000</v>
          </cell>
          <cell r="BB300">
            <v>594617.20465317345</v>
          </cell>
          <cell r="BC300" t="str">
            <v xml:space="preserve"> </v>
          </cell>
          <cell r="BD300" t="str">
            <v xml:space="preserve"> </v>
          </cell>
          <cell r="BE300">
            <v>8318.2050605515942</v>
          </cell>
        </row>
        <row r="301">
          <cell r="A301" t="str">
            <v>Hide</v>
          </cell>
          <cell r="B301" t="str">
            <v>Enron Raptor I - US Structured Credit-MTM</v>
          </cell>
          <cell r="C301" t="str">
            <v>Special Assets - Performing Raptor</v>
          </cell>
          <cell r="D301" t="str">
            <v>Lydecker</v>
          </cell>
          <cell r="E301" t="str">
            <v>713-853-3504</v>
          </cell>
          <cell r="F301" t="str">
            <v>LSI Preferred Raptor I</v>
          </cell>
          <cell r="G301" t="str">
            <v xml:space="preserve"> </v>
          </cell>
          <cell r="H301" t="str">
            <v>Special Assets - Performing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2295465.3416555831</v>
          </cell>
          <cell r="Q301">
            <v>2289742.5537064383</v>
          </cell>
          <cell r="R301">
            <v>5722.7879491448402</v>
          </cell>
          <cell r="S301" t="str">
            <v>614-665</v>
          </cell>
          <cell r="V301">
            <v>2295465.3416555831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2289742.5537064383</v>
          </cell>
          <cell r="AE301">
            <v>5722.7879491448402</v>
          </cell>
          <cell r="AF301">
            <v>0</v>
          </cell>
          <cell r="AG301">
            <v>0</v>
          </cell>
          <cell r="AH301">
            <v>5722.7879491448402</v>
          </cell>
          <cell r="AI301">
            <v>-142979.06396894064</v>
          </cell>
          <cell r="AJ301">
            <v>0</v>
          </cell>
          <cell r="AK301">
            <v>0</v>
          </cell>
          <cell r="AL301">
            <v>-142979.06396894064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2295465.3416555831</v>
          </cell>
          <cell r="AU301">
            <v>-142979.06396894064</v>
          </cell>
          <cell r="AV301">
            <v>0</v>
          </cell>
          <cell r="AW301">
            <v>0</v>
          </cell>
          <cell r="AX301">
            <v>-142979.06396894064</v>
          </cell>
          <cell r="AY301">
            <v>-142979.06396894064</v>
          </cell>
          <cell r="AZ301">
            <v>0</v>
          </cell>
          <cell r="BA301">
            <v>0</v>
          </cell>
          <cell r="BB301">
            <v>-142979.06396894064</v>
          </cell>
          <cell r="BC301" t="str">
            <v xml:space="preserve"> </v>
          </cell>
          <cell r="BD301" t="str">
            <v xml:space="preserve"> </v>
          </cell>
          <cell r="BE301">
            <v>-148701.85191808548</v>
          </cell>
        </row>
        <row r="302">
          <cell r="A302" t="str">
            <v>Show</v>
          </cell>
          <cell r="B302" t="str">
            <v>US Structured Credit-MTM</v>
          </cell>
          <cell r="C302" t="str">
            <v>Paper</v>
          </cell>
          <cell r="D302" t="str">
            <v>Ondarza</v>
          </cell>
          <cell r="E302" t="str">
            <v>713-853-6058</v>
          </cell>
          <cell r="F302" t="str">
            <v>Mobile Energy Services (Distressed Debt)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848068.65728015907</v>
          </cell>
          <cell r="Q302">
            <v>848068.65728015907</v>
          </cell>
          <cell r="R302">
            <v>0</v>
          </cell>
          <cell r="S302" t="str">
            <v>2413-3027</v>
          </cell>
          <cell r="V302">
            <v>848068.65728015907</v>
          </cell>
          <cell r="W302" t="str">
            <v>001:Enron-NA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848068.65728015907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3942.9004999999888</v>
          </cell>
          <cell r="AN302">
            <v>848068.65728015907</v>
          </cell>
          <cell r="AP302">
            <v>0</v>
          </cell>
          <cell r="AQ302">
            <v>848068.65728015907</v>
          </cell>
          <cell r="AR302">
            <v>1</v>
          </cell>
          <cell r="AS302">
            <v>0</v>
          </cell>
          <cell r="AT302">
            <v>848068.65728015907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11872.96120192227</v>
          </cell>
          <cell r="AZ302">
            <v>0</v>
          </cell>
          <cell r="BA302">
            <v>0</v>
          </cell>
          <cell r="BB302">
            <v>11872.96120192227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Special Assets - Performing</v>
          </cell>
          <cell r="D303" t="str">
            <v>Lydecker</v>
          </cell>
          <cell r="E303" t="str">
            <v>713-853-3504</v>
          </cell>
          <cell r="F303" t="str">
            <v>NRM Edisto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72-93</v>
          </cell>
          <cell r="V303">
            <v>0</v>
          </cell>
          <cell r="W303" t="str">
            <v>001:Enron-NA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17465.96</v>
          </cell>
          <cell r="BB303">
            <v>17465.96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US Structured Credit-Book RA</v>
          </cell>
          <cell r="C304" t="str">
            <v>Special Assets - Non-Performing</v>
          </cell>
          <cell r="D304" t="str">
            <v>Lydecker</v>
          </cell>
          <cell r="E304" t="str">
            <v>713-853-3504</v>
          </cell>
          <cell r="F304" t="str">
            <v>NSM C Sub Notes</v>
          </cell>
          <cell r="G304" t="str">
            <v xml:space="preserve"> </v>
          </cell>
          <cell r="H304" t="str">
            <v>Steel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295-961</v>
          </cell>
          <cell r="V304">
            <v>0</v>
          </cell>
          <cell r="W304" t="str">
            <v>001:Enron-NA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US Structured Credit-MTM</v>
          </cell>
          <cell r="C305" t="str">
            <v>Downstream</v>
          </cell>
          <cell r="D305" t="str">
            <v>Ajello</v>
          </cell>
          <cell r="E305" t="str">
            <v>713-853-1949</v>
          </cell>
          <cell r="F305" t="str">
            <v>Steel Dynamics Term Loan</v>
          </cell>
          <cell r="G305" t="str">
            <v xml:space="preserve"> </v>
          </cell>
          <cell r="H305" t="str">
            <v>Steel</v>
          </cell>
          <cell r="I305" t="str">
            <v>Private</v>
          </cell>
          <cell r="J305" t="str">
            <v>Financing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90-6219</v>
          </cell>
          <cell r="V305">
            <v>0</v>
          </cell>
          <cell r="W305" t="str">
            <v>001:Enron-NA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334694.85922078602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US Structured Credit-MTM</v>
          </cell>
          <cell r="C306" t="str">
            <v>Downstream</v>
          </cell>
          <cell r="D306" t="str">
            <v>Ajello</v>
          </cell>
          <cell r="E306" t="str">
            <v>713-853-1949</v>
          </cell>
          <cell r="F306" t="str">
            <v>Steel Dynamics Revolver</v>
          </cell>
          <cell r="G306" t="str">
            <v xml:space="preserve"> </v>
          </cell>
          <cell r="H306" t="str">
            <v>Steel</v>
          </cell>
          <cell r="I306" t="str">
            <v>Private</v>
          </cell>
          <cell r="J306" t="str">
            <v>Financing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90-112</v>
          </cell>
          <cell r="V306">
            <v>0</v>
          </cell>
          <cell r="W306" t="str">
            <v>001:Enron-NA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441718.99145038461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-0.22000000000116415</v>
          </cell>
          <cell r="BB306">
            <v>-0.22000000000116415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US Private</v>
          </cell>
          <cell r="C307" t="str">
            <v>Special Assets - Non-Performing</v>
          </cell>
          <cell r="D307" t="str">
            <v>Lydecker</v>
          </cell>
          <cell r="E307" t="str">
            <v>713-853-3504</v>
          </cell>
          <cell r="F307" t="str">
            <v>Inland Resources Preferred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Financing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5102616</v>
          </cell>
          <cell r="Q307">
            <v>5102616</v>
          </cell>
          <cell r="R307">
            <v>0</v>
          </cell>
          <cell r="S307" t="str">
            <v>58-7684</v>
          </cell>
          <cell r="V307">
            <v>5102616</v>
          </cell>
          <cell r="W307" t="str">
            <v>001:Enron-NA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5102616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-1768456.1958036928</v>
          </cell>
          <cell r="AN307">
            <v>5102616</v>
          </cell>
          <cell r="AP307">
            <v>0</v>
          </cell>
          <cell r="AQ307">
            <v>5102616</v>
          </cell>
          <cell r="AR307">
            <v>1</v>
          </cell>
          <cell r="AS307">
            <v>0</v>
          </cell>
          <cell r="AT307">
            <v>5102616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919878.40970514109</v>
          </cell>
          <cell r="AZ307">
            <v>0</v>
          </cell>
          <cell r="BA307">
            <v>4.0017766878008842E-11</v>
          </cell>
          <cell r="BB307">
            <v>919878.40970514074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DoNotShow</v>
          </cell>
          <cell r="B308" t="str">
            <v>Enron Raptor I - US Private</v>
          </cell>
          <cell r="C308" t="str">
            <v>Special Assets - Non-Performing Raptor</v>
          </cell>
          <cell r="D308" t="str">
            <v>Lydecker</v>
          </cell>
          <cell r="E308" t="str">
            <v>713-853-3504</v>
          </cell>
          <cell r="F308" t="str">
            <v>Inland Resources Preferred Raptor I</v>
          </cell>
          <cell r="G308" t="str">
            <v xml:space="preserve"> </v>
          </cell>
          <cell r="H308" t="str">
            <v>Special Assets - Non-Performing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58-7684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4.0017766878008842E-11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US Structured Credit-MTM RA</v>
          </cell>
          <cell r="C309" t="str">
            <v>Special Assets - Non-Performing</v>
          </cell>
          <cell r="D309" t="str">
            <v>Lydecker</v>
          </cell>
          <cell r="E309" t="str">
            <v>713-853-3504</v>
          </cell>
          <cell r="F309" t="str">
            <v>Tripoint (ACS) Revolver</v>
          </cell>
          <cell r="G309" t="str">
            <v xml:space="preserve"> </v>
          </cell>
          <cell r="H309" t="str">
            <v>OSX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1-3407</v>
          </cell>
          <cell r="V309">
            <v>0</v>
          </cell>
          <cell r="W309" t="str">
            <v>001:Enron-NA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54792.681189856652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113359.25069294474</v>
          </cell>
          <cell r="AZ309">
            <v>0</v>
          </cell>
          <cell r="BA309">
            <v>19049.25722181952</v>
          </cell>
          <cell r="BB309">
            <v>132408.50791476428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US Structured Credit-MTM RA</v>
          </cell>
          <cell r="C310" t="str">
            <v>Special Assets - Non-Performing</v>
          </cell>
          <cell r="D310" t="str">
            <v>Lydecker</v>
          </cell>
          <cell r="E310" t="str">
            <v>713-853-3504</v>
          </cell>
          <cell r="F310" t="str">
            <v>Tripoint (ACS) Term Loan</v>
          </cell>
          <cell r="G310" t="str">
            <v xml:space="preserve"> </v>
          </cell>
          <cell r="H310" t="str">
            <v>OSX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1-1</v>
          </cell>
          <cell r="V310">
            <v>0</v>
          </cell>
          <cell r="W310" t="str">
            <v>001:Enron-NA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118850.09248811041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251128.73062770395</v>
          </cell>
          <cell r="AZ310">
            <v>0</v>
          </cell>
          <cell r="BA310">
            <v>66735.443333333329</v>
          </cell>
          <cell r="BB310">
            <v>317864.1739610373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US Structured Credit-MTM</v>
          </cell>
          <cell r="C311" t="str">
            <v>Energy Capital Resources</v>
          </cell>
          <cell r="D311" t="str">
            <v>Pruett/Thompson</v>
          </cell>
          <cell r="E311" t="str">
            <v>713-345-7109/713-853-3019</v>
          </cell>
          <cell r="F311" t="str">
            <v>Aspect Resources Sr. Revolver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6-6</v>
          </cell>
          <cell r="V311">
            <v>0</v>
          </cell>
          <cell r="W311" t="str">
            <v>001:Enron-NA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197867.9237481975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447424.65187996381</v>
          </cell>
          <cell r="AZ311">
            <v>0</v>
          </cell>
          <cell r="BA311">
            <v>141747.8572085851</v>
          </cell>
          <cell r="BB311">
            <v>589172.50908854848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Total Return Swap</v>
          </cell>
          <cell r="C312" t="str">
            <v>Iguana</v>
          </cell>
          <cell r="D312" t="str">
            <v>Melendrez</v>
          </cell>
          <cell r="E312" t="str">
            <v>713-345-8670</v>
          </cell>
          <cell r="F312" t="str">
            <v>Mariner Debt Iguana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66-9962</v>
          </cell>
          <cell r="V312">
            <v>0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2461617</v>
          </cell>
          <cell r="AZ312">
            <v>0</v>
          </cell>
          <cell r="BA312">
            <v>0</v>
          </cell>
          <cell r="BB312">
            <v>2461617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Total Return Swap</v>
          </cell>
          <cell r="C313" t="str">
            <v>Generation East</v>
          </cell>
          <cell r="D313" t="str">
            <v>Duran</v>
          </cell>
          <cell r="E313" t="str">
            <v>713-853-7364</v>
          </cell>
          <cell r="F313" t="str">
            <v>Tenaska TRS</v>
          </cell>
          <cell r="G313" t="str">
            <v xml:space="preserve"> </v>
          </cell>
          <cell r="H313" t="str">
            <v>Generation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18831352</v>
          </cell>
          <cell r="Q313">
            <v>18831352</v>
          </cell>
          <cell r="R313">
            <v>0</v>
          </cell>
          <cell r="S313" t="str">
            <v>7882-10322</v>
          </cell>
          <cell r="V313">
            <v>18831352</v>
          </cell>
          <cell r="W313" t="str">
            <v>001:Enron-NA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18831352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18831352</v>
          </cell>
          <cell r="AP313">
            <v>0</v>
          </cell>
          <cell r="AQ313">
            <v>18831352</v>
          </cell>
          <cell r="AR313">
            <v>1</v>
          </cell>
          <cell r="AS313">
            <v>0</v>
          </cell>
          <cell r="AT313">
            <v>18831352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18831352</v>
          </cell>
          <cell r="AZ313">
            <v>0</v>
          </cell>
          <cell r="BA313">
            <v>0</v>
          </cell>
          <cell r="BB313">
            <v>18831352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US Structured Credit-Book RA</v>
          </cell>
          <cell r="C314" t="str">
            <v>Special Assets - Non-Performing</v>
          </cell>
          <cell r="D314" t="str">
            <v>Lydecker</v>
          </cell>
          <cell r="E314" t="str">
            <v>713-853-3504</v>
          </cell>
          <cell r="F314" t="str">
            <v>Brigham Secured SubDebt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24598904.219999995</v>
          </cell>
          <cell r="Q314">
            <v>24598904.219999995</v>
          </cell>
          <cell r="R314">
            <v>0</v>
          </cell>
          <cell r="S314" t="str">
            <v>1527-2428</v>
          </cell>
          <cell r="V314">
            <v>24598904.219999995</v>
          </cell>
          <cell r="W314" t="str">
            <v>001:Enron-NA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24598904.219999995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1.5285574947483838E-2</v>
          </cell>
          <cell r="AN314">
            <v>26224900.119999997</v>
          </cell>
          <cell r="AP314">
            <v>0</v>
          </cell>
          <cell r="AQ314">
            <v>26224900.119999997</v>
          </cell>
          <cell r="AR314">
            <v>1</v>
          </cell>
          <cell r="AS314">
            <v>0</v>
          </cell>
          <cell r="AT314">
            <v>24598904.219999995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-3000001.6900107525</v>
          </cell>
          <cell r="AZ314">
            <v>0</v>
          </cell>
          <cell r="BA314">
            <v>5499.9999999995925</v>
          </cell>
          <cell r="BB314">
            <v>-2994501.690010753</v>
          </cell>
          <cell r="BC314">
            <v>7.4999999999999997E-2</v>
          </cell>
          <cell r="BD314">
            <v>0.109</v>
          </cell>
          <cell r="BE314">
            <v>0</v>
          </cell>
        </row>
        <row r="315">
          <cell r="A315" t="str">
            <v>Hide</v>
          </cell>
          <cell r="B315" t="str">
            <v>Enron Raptor I - US Structured Credit-Book RA</v>
          </cell>
          <cell r="C315" t="str">
            <v>Special Assets - Non-Performing Raptor</v>
          </cell>
          <cell r="D315" t="str">
            <v>Lydecker</v>
          </cell>
          <cell r="E315" t="str">
            <v>713-853-3504</v>
          </cell>
          <cell r="F315" t="str">
            <v>Brigham Secured SubDebt Raptor I</v>
          </cell>
          <cell r="G315" t="str">
            <v xml:space="preserve"> </v>
          </cell>
          <cell r="H315" t="str">
            <v>Special Assets - Non-Performing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1527-2428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1.5285574947483838E-2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16.3125</v>
          </cell>
          <cell r="BD315">
            <v>17.25</v>
          </cell>
          <cell r="BE315">
            <v>0</v>
          </cell>
        </row>
        <row r="316">
          <cell r="A316" t="str">
            <v>Show</v>
          </cell>
          <cell r="B316" t="str">
            <v>US Structured Credit-Book RA</v>
          </cell>
          <cell r="C316" t="str">
            <v>Special Assets - Non-Performing</v>
          </cell>
          <cell r="D316" t="str">
            <v>Lydecker</v>
          </cell>
          <cell r="E316" t="str">
            <v>713-853-3504</v>
          </cell>
          <cell r="F316" t="str">
            <v>Heartland Contingent Construction Loan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2444129.7200000002</v>
          </cell>
          <cell r="Q316">
            <v>2444129.7200000002</v>
          </cell>
          <cell r="R316">
            <v>0</v>
          </cell>
          <cell r="S316" t="str">
            <v>126-226</v>
          </cell>
          <cell r="V316">
            <v>2444129.7200000002</v>
          </cell>
          <cell r="W316" t="str">
            <v>001:Enron-NA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2444129.7200000002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2500000</v>
          </cell>
          <cell r="AP316">
            <v>0</v>
          </cell>
          <cell r="AQ316">
            <v>2500000</v>
          </cell>
          <cell r="AR316">
            <v>1</v>
          </cell>
          <cell r="AS316">
            <v>0</v>
          </cell>
          <cell r="AT316">
            <v>2444129.7200000002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Enron Raptor I - US Structured Credit-Book RA</v>
          </cell>
          <cell r="C317" t="str">
            <v>Special Assets - Non-Performing Raptor</v>
          </cell>
          <cell r="D317" t="str">
            <v>Lydecker</v>
          </cell>
          <cell r="E317" t="str">
            <v>713-853-3504</v>
          </cell>
          <cell r="F317" t="str">
            <v>Heartland Contingent Construction Loan Raptor I</v>
          </cell>
          <cell r="G317" t="str">
            <v xml:space="preserve"> </v>
          </cell>
          <cell r="H317" t="str">
            <v>Special Assets - Non-Performing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126-226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 RA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CanFibre Lackawanna Subdebt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905631.47</v>
          </cell>
          <cell r="Q318">
            <v>905631.47</v>
          </cell>
          <cell r="R318">
            <v>0</v>
          </cell>
          <cell r="S318" t="str">
            <v>181-545</v>
          </cell>
          <cell r="V318">
            <v>905631.47</v>
          </cell>
          <cell r="W318" t="str">
            <v>001:Enron-NA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905631.47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1100000</v>
          </cell>
          <cell r="AP318">
            <v>0</v>
          </cell>
          <cell r="AQ318">
            <v>1100000</v>
          </cell>
          <cell r="AR318">
            <v>1</v>
          </cell>
          <cell r="AS318">
            <v>0</v>
          </cell>
          <cell r="AT318">
            <v>905631.47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-24328.89</v>
          </cell>
          <cell r="BB318">
            <v>-24328.89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 RA</v>
          </cell>
          <cell r="C319" t="str">
            <v>Special Assets - Non-Performing</v>
          </cell>
          <cell r="D319" t="str">
            <v>Lydecker</v>
          </cell>
          <cell r="E319" t="str">
            <v>713-853-3504</v>
          </cell>
          <cell r="F319" t="str">
            <v>Carrizo Pref.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V319">
            <v>0</v>
          </cell>
          <cell r="W319" t="str">
            <v>001:Enron-NA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2859375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Credit-MTM</v>
          </cell>
          <cell r="C320" t="str">
            <v>Special Assets - Performing</v>
          </cell>
          <cell r="D320" t="str">
            <v>Lydecker</v>
          </cell>
          <cell r="E320" t="str">
            <v>713-853-3504</v>
          </cell>
          <cell r="F320" t="str">
            <v>Chadwell Loan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17-18</v>
          </cell>
          <cell r="V320">
            <v>0</v>
          </cell>
          <cell r="W320" t="str">
            <v>001:Enron-NA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9514.422398788849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-6586.0608620434114</v>
          </cell>
          <cell r="AZ320">
            <v>0</v>
          </cell>
          <cell r="BA320">
            <v>-7486.2564645766306</v>
          </cell>
          <cell r="BB320">
            <v>-14072.317326620043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Hide</v>
          </cell>
          <cell r="B321" t="str">
            <v>Enron Global Markets - US Structured Credit-MTM</v>
          </cell>
          <cell r="C321" t="str">
            <v>Coal</v>
          </cell>
          <cell r="D321" t="str">
            <v>Beyer</v>
          </cell>
          <cell r="E321" t="str">
            <v>713-853-9825</v>
          </cell>
          <cell r="F321" t="str">
            <v>Cline Resources - Dakota B EGM</v>
          </cell>
          <cell r="G321" t="str">
            <v xml:space="preserve"> </v>
          </cell>
          <cell r="H321" t="str">
            <v>Coal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779620.98687844782</v>
          </cell>
          <cell r="Q321">
            <v>778814.41204351012</v>
          </cell>
          <cell r="R321">
            <v>806.57483493769541</v>
          </cell>
          <cell r="S321" t="str">
            <v>2354-8560</v>
          </cell>
          <cell r="V321">
            <v>779620.98687844782</v>
          </cell>
          <cell r="W321" t="str">
            <v>014:Enron Global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778814.41204351012</v>
          </cell>
          <cell r="AE321">
            <v>806.57483493769541</v>
          </cell>
          <cell r="AF321">
            <v>0</v>
          </cell>
          <cell r="AG321">
            <v>0</v>
          </cell>
          <cell r="AH321">
            <v>806.57483493769541</v>
          </cell>
          <cell r="AI321">
            <v>-12564.636956595932</v>
          </cell>
          <cell r="AJ321">
            <v>0</v>
          </cell>
          <cell r="AK321">
            <v>0</v>
          </cell>
          <cell r="AL321">
            <v>-12564.636956595932</v>
          </cell>
          <cell r="AM321">
            <v>0</v>
          </cell>
          <cell r="AN321">
            <v>792185.62383504375</v>
          </cell>
          <cell r="AP321">
            <v>0</v>
          </cell>
          <cell r="AQ321">
            <v>936852.76290676964</v>
          </cell>
          <cell r="AR321">
            <v>1</v>
          </cell>
          <cell r="AS321">
            <v>0</v>
          </cell>
          <cell r="AT321">
            <v>779620.98687844782</v>
          </cell>
          <cell r="AU321">
            <v>5755.5689554830315</v>
          </cell>
          <cell r="AV321">
            <v>0</v>
          </cell>
          <cell r="AW321">
            <v>0</v>
          </cell>
          <cell r="AX321">
            <v>5755.5689554830315</v>
          </cell>
          <cell r="AY321">
            <v>-534.01312155218329</v>
          </cell>
          <cell r="AZ321">
            <v>0</v>
          </cell>
          <cell r="BA321">
            <v>1958.3259962063275</v>
          </cell>
          <cell r="BB321">
            <v>1424.3128746541151</v>
          </cell>
          <cell r="BC321" t="str">
            <v xml:space="preserve"> </v>
          </cell>
          <cell r="BD321" t="str">
            <v xml:space="preserve"> </v>
          </cell>
          <cell r="BE321">
            <v>4948.994120545336</v>
          </cell>
        </row>
        <row r="322">
          <cell r="A322" t="str">
            <v>Hide</v>
          </cell>
          <cell r="B322" t="str">
            <v>Enron Global Markets - US Structured Credit-MTM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Panther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3015373.7882727738</v>
          </cell>
          <cell r="Q322">
            <v>3012156.3046154622</v>
          </cell>
          <cell r="R322">
            <v>3217.4836573116481</v>
          </cell>
          <cell r="S322" t="str">
            <v>2354-7445</v>
          </cell>
          <cell r="V322">
            <v>3015373.7882727738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3012156.3046154622</v>
          </cell>
          <cell r="AE322">
            <v>3217.4836573116481</v>
          </cell>
          <cell r="AF322">
            <v>0</v>
          </cell>
          <cell r="AG322">
            <v>0</v>
          </cell>
          <cell r="AH322">
            <v>3217.4836573116481</v>
          </cell>
          <cell r="AI322">
            <v>54746.555175081827</v>
          </cell>
          <cell r="AJ322">
            <v>0</v>
          </cell>
          <cell r="AK322">
            <v>0</v>
          </cell>
          <cell r="AL322">
            <v>54746.555175081827</v>
          </cell>
          <cell r="AM322">
            <v>0</v>
          </cell>
          <cell r="AN322">
            <v>2682343.2930976921</v>
          </cell>
          <cell r="AP322">
            <v>0</v>
          </cell>
          <cell r="AQ322">
            <v>1015465.0174588084</v>
          </cell>
          <cell r="AR322">
            <v>1</v>
          </cell>
          <cell r="AS322">
            <v>0</v>
          </cell>
          <cell r="AT322">
            <v>3015373.7882727738</v>
          </cell>
          <cell r="AU322">
            <v>26670.115223022643</v>
          </cell>
          <cell r="AV322">
            <v>0</v>
          </cell>
          <cell r="AW322">
            <v>-779.63</v>
          </cell>
          <cell r="AX322">
            <v>25890.485223022642</v>
          </cell>
          <cell r="AY322">
            <v>222230.58827277413</v>
          </cell>
          <cell r="AZ322">
            <v>0</v>
          </cell>
          <cell r="BA322">
            <v>6443.9386687127626</v>
          </cell>
          <cell r="BB322">
            <v>228674.52694148687</v>
          </cell>
          <cell r="BC322" t="str">
            <v xml:space="preserve"> </v>
          </cell>
          <cell r="BD322" t="str">
            <v xml:space="preserve"> </v>
          </cell>
          <cell r="BE322">
            <v>23452.631565710995</v>
          </cell>
        </row>
        <row r="323">
          <cell r="A323" t="str">
            <v>Hide</v>
          </cell>
          <cell r="B323" t="str">
            <v>Enron Global Markets - US Structured Credit-MTM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Remington Debt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784847.79597294063</v>
          </cell>
          <cell r="Q323">
            <v>784068.30843548186</v>
          </cell>
          <cell r="R323">
            <v>779.48753745877184</v>
          </cell>
          <cell r="S323" t="str">
            <v>2354-8561</v>
          </cell>
          <cell r="V323">
            <v>784847.79597294063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784068.30843548186</v>
          </cell>
          <cell r="AE323">
            <v>779.48753745877184</v>
          </cell>
          <cell r="AF323">
            <v>0</v>
          </cell>
          <cell r="AG323">
            <v>0</v>
          </cell>
          <cell r="AH323">
            <v>779.48753745877184</v>
          </cell>
          <cell r="AI323">
            <v>-13125.619573000353</v>
          </cell>
          <cell r="AJ323">
            <v>0</v>
          </cell>
          <cell r="AK323">
            <v>0</v>
          </cell>
          <cell r="AL323">
            <v>-13125.619573000353</v>
          </cell>
          <cell r="AM323">
            <v>0</v>
          </cell>
          <cell r="AN323">
            <v>797973.41554594098</v>
          </cell>
          <cell r="AP323">
            <v>0</v>
          </cell>
          <cell r="AQ323">
            <v>937984.25422465301</v>
          </cell>
          <cell r="AR323">
            <v>1</v>
          </cell>
          <cell r="AS323">
            <v>0</v>
          </cell>
          <cell r="AT323">
            <v>784847.79597294063</v>
          </cell>
          <cell r="AU323">
            <v>5498.126124102273</v>
          </cell>
          <cell r="AV323">
            <v>0</v>
          </cell>
          <cell r="AW323">
            <v>0</v>
          </cell>
          <cell r="AX323">
            <v>5498.126124102273</v>
          </cell>
          <cell r="AY323">
            <v>3596.0459729406284</v>
          </cell>
          <cell r="AZ323">
            <v>0</v>
          </cell>
          <cell r="BA323">
            <v>3388.5749475033372</v>
          </cell>
          <cell r="BB323">
            <v>6984.6209204439656</v>
          </cell>
          <cell r="BC323" t="str">
            <v xml:space="preserve"> </v>
          </cell>
          <cell r="BD323" t="str">
            <v xml:space="preserve"> </v>
          </cell>
          <cell r="BE323">
            <v>4718.6385866435012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CTG</v>
          </cell>
          <cell r="E324" t="str">
            <v>Not Available</v>
          </cell>
          <cell r="F324" t="str">
            <v>Chewco Loan</v>
          </cell>
          <cell r="G324" t="str">
            <v xml:space="preserve"> </v>
          </cell>
          <cell r="H324" t="str">
            <v>Other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23655817.350000001</v>
          </cell>
          <cell r="Q324">
            <v>23655817.350000001</v>
          </cell>
          <cell r="R324">
            <v>0</v>
          </cell>
          <cell r="S324" t="str">
            <v>2893-3827</v>
          </cell>
          <cell r="V324">
            <v>23655817.350000001</v>
          </cell>
          <cell r="W324" t="str">
            <v>001:Enron-NA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23655817.350000001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445140</v>
          </cell>
          <cell r="AL324">
            <v>445140</v>
          </cell>
          <cell r="AM324">
            <v>0</v>
          </cell>
          <cell r="AN324">
            <v>23429645.390000001</v>
          </cell>
          <cell r="AP324">
            <v>0</v>
          </cell>
          <cell r="AQ324">
            <v>23429645.390000001</v>
          </cell>
          <cell r="AR324">
            <v>1</v>
          </cell>
          <cell r="AS324">
            <v>0</v>
          </cell>
          <cell r="AT324">
            <v>23655817.350000001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1282475</v>
          </cell>
          <cell r="BB324">
            <v>1282475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CTG</v>
          </cell>
          <cell r="E325" t="str">
            <v>Not Available</v>
          </cell>
          <cell r="F325" t="str">
            <v>Merlin CLO Equity Option</v>
          </cell>
          <cell r="G325" t="str">
            <v xml:space="preserve"> </v>
          </cell>
          <cell r="H325" t="str">
            <v>Other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5491458</v>
          </cell>
          <cell r="Q325">
            <v>5491458</v>
          </cell>
          <cell r="R325">
            <v>0</v>
          </cell>
          <cell r="S325" t="str">
            <v>4182-5518</v>
          </cell>
          <cell r="V325">
            <v>5491458</v>
          </cell>
          <cell r="W325" t="str">
            <v>001:Enron-NA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5491458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20986405</v>
          </cell>
          <cell r="AN325">
            <v>5491458</v>
          </cell>
          <cell r="AP325">
            <v>0</v>
          </cell>
          <cell r="AQ325">
            <v>5491458</v>
          </cell>
          <cell r="AR325">
            <v>1</v>
          </cell>
          <cell r="AS325">
            <v>0</v>
          </cell>
          <cell r="AT325">
            <v>5491458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-15306615</v>
          </cell>
          <cell r="AZ325">
            <v>0</v>
          </cell>
          <cell r="BA325">
            <v>0</v>
          </cell>
          <cell r="BB325">
            <v>-15306615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 Global Markets - US Structured Credit-MTM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Jupiter Loan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775344.12</v>
          </cell>
          <cell r="Q326">
            <v>775344.12</v>
          </cell>
          <cell r="R326">
            <v>0</v>
          </cell>
          <cell r="S326" t="str">
            <v>7022-9199</v>
          </cell>
          <cell r="V326">
            <v>775344.12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775344.12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11812.57</v>
          </cell>
          <cell r="AL326">
            <v>11812.57</v>
          </cell>
          <cell r="AM326">
            <v>0</v>
          </cell>
          <cell r="AN326">
            <v>731335.86</v>
          </cell>
          <cell r="AP326">
            <v>0</v>
          </cell>
          <cell r="AQ326">
            <v>731335.86</v>
          </cell>
          <cell r="AR326">
            <v>1</v>
          </cell>
          <cell r="AS326">
            <v>0</v>
          </cell>
          <cell r="AT326">
            <v>775344.12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37848.85</v>
          </cell>
          <cell r="BB326">
            <v>37848.85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DoNotShow</v>
          </cell>
          <cell r="B327" t="str">
            <v>US Structured Credit</v>
          </cell>
          <cell r="C327" t="str">
            <v>Upstream</v>
          </cell>
          <cell r="D327" t="str">
            <v>Eubank</v>
          </cell>
          <cell r="E327" t="str">
            <v>713-853-6579</v>
          </cell>
          <cell r="F327" t="str">
            <v>Earl P. Burke Debt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V327">
            <v>0</v>
          </cell>
          <cell r="W327" t="str">
            <v>001:Enron-NA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Credit-Book RA</v>
          </cell>
          <cell r="C328" t="str">
            <v>Special Assets - Non-Performing</v>
          </cell>
          <cell r="D328" t="str">
            <v>Lydecker</v>
          </cell>
          <cell r="E328" t="str">
            <v>713-853-3504</v>
          </cell>
          <cell r="F328" t="str">
            <v>Gasco Fixed Loan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45-6218</v>
          </cell>
          <cell r="V328">
            <v>0</v>
          </cell>
          <cell r="W328" t="str">
            <v>001:Enron-NA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3049.7789271452493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-160970.14000000001</v>
          </cell>
          <cell r="AZ328">
            <v>0</v>
          </cell>
          <cell r="BA328">
            <v>0</v>
          </cell>
          <cell r="BB328">
            <v>-160970.14000000001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Credit-Book RA</v>
          </cell>
          <cell r="C329" t="str">
            <v>Special Assets - Non-Performing</v>
          </cell>
          <cell r="D329" t="str">
            <v>Lydecker</v>
          </cell>
          <cell r="E329" t="str">
            <v>713-853-3504</v>
          </cell>
          <cell r="F329" t="str">
            <v>Gasco Floating Loan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V329">
            <v>0</v>
          </cell>
          <cell r="W329" t="str">
            <v>001:Enron-NA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4496.946167295313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-8252.66</v>
          </cell>
          <cell r="AZ329">
            <v>0</v>
          </cell>
          <cell r="BA329">
            <v>0</v>
          </cell>
          <cell r="BB329">
            <v>-8252.66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US Structured Credit-Book RA</v>
          </cell>
          <cell r="C330" t="str">
            <v>Special Assets - Non-Performing</v>
          </cell>
          <cell r="D330" t="str">
            <v>Lydecker</v>
          </cell>
          <cell r="E330" t="str">
            <v>713-853-3504</v>
          </cell>
          <cell r="F330" t="str">
            <v>Hughes Rawls Loan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715350</v>
          </cell>
          <cell r="Q330">
            <v>715350</v>
          </cell>
          <cell r="R330">
            <v>0</v>
          </cell>
          <cell r="S330" t="str">
            <v>56-1886</v>
          </cell>
          <cell r="V330">
            <v>715350</v>
          </cell>
          <cell r="W330" t="str">
            <v>001:Enron-NA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715350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1215350</v>
          </cell>
          <cell r="AP330">
            <v>0</v>
          </cell>
          <cell r="AQ330">
            <v>1215350</v>
          </cell>
          <cell r="AR330">
            <v>1</v>
          </cell>
          <cell r="AS330">
            <v>0</v>
          </cell>
          <cell r="AT330">
            <v>715350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-5587470</v>
          </cell>
          <cell r="AZ330">
            <v>0</v>
          </cell>
          <cell r="BA330">
            <v>191226</v>
          </cell>
          <cell r="BB330">
            <v>-5396244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Raptor I - US Structured Credit-Book RA</v>
          </cell>
          <cell r="C331" t="str">
            <v>Special Assets - Non-Performing Raptor</v>
          </cell>
          <cell r="D331" t="str">
            <v>Lydecker</v>
          </cell>
          <cell r="E331" t="str">
            <v>713-853-3504</v>
          </cell>
          <cell r="F331" t="str">
            <v>Hughes Rawls Loan Raptor I</v>
          </cell>
          <cell r="G331" t="str">
            <v xml:space="preserve"> </v>
          </cell>
          <cell r="H331" t="str">
            <v>Special Assets - Non-Performing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56-1886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Credit-Book RA</v>
          </cell>
          <cell r="C332" t="str">
            <v>Special Assets - Non-Performing</v>
          </cell>
          <cell r="D332" t="str">
            <v>Lydecker</v>
          </cell>
          <cell r="E332" t="str">
            <v>713-853-3504</v>
          </cell>
          <cell r="F332" t="str">
            <v>Hughes Rawls Note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784650</v>
          </cell>
          <cell r="Q332">
            <v>784650</v>
          </cell>
          <cell r="R332">
            <v>0</v>
          </cell>
          <cell r="S332" t="str">
            <v>56-5447</v>
          </cell>
          <cell r="V332">
            <v>784650</v>
          </cell>
          <cell r="W332" t="str">
            <v>001:Enron-NA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784650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8100.0104928369692</v>
          </cell>
          <cell r="AN332">
            <v>784650</v>
          </cell>
          <cell r="AP332">
            <v>0</v>
          </cell>
          <cell r="AQ332">
            <v>784650</v>
          </cell>
          <cell r="AR332">
            <v>1</v>
          </cell>
          <cell r="AS332">
            <v>0</v>
          </cell>
          <cell r="AT332">
            <v>784650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34724</v>
          </cell>
          <cell r="BB332">
            <v>34724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Hide</v>
          </cell>
          <cell r="B333" t="str">
            <v>Enron Raptor I - US Structured Credit-Book RA</v>
          </cell>
          <cell r="C333" t="str">
            <v>Special Assets - Non-Performing Raptor</v>
          </cell>
          <cell r="D333" t="str">
            <v>Lydecker</v>
          </cell>
          <cell r="E333" t="str">
            <v>713-853-3504</v>
          </cell>
          <cell r="F333" t="str">
            <v>Hughes Rawls Note Raptor I</v>
          </cell>
          <cell r="G333" t="str">
            <v xml:space="preserve"> </v>
          </cell>
          <cell r="H333" t="str">
            <v>Special Assets - Non-Performing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56-5447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Credit-Book RA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Industrial Holdings</v>
          </cell>
          <cell r="G334" t="str">
            <v xml:space="preserve"> </v>
          </cell>
          <cell r="H334" t="str">
            <v>OSX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7121810</v>
          </cell>
          <cell r="Q334">
            <v>7121810</v>
          </cell>
          <cell r="R334">
            <v>0</v>
          </cell>
          <cell r="S334" t="str">
            <v>1314-1547</v>
          </cell>
          <cell r="V334">
            <v>7121810</v>
          </cell>
          <cell r="W334" t="str">
            <v>001:Enron-NA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7121810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-34679.254906467235</v>
          </cell>
          <cell r="AN334">
            <v>7121810</v>
          </cell>
          <cell r="AP334">
            <v>0</v>
          </cell>
          <cell r="AQ334">
            <v>7121810</v>
          </cell>
          <cell r="AR334">
            <v>1</v>
          </cell>
          <cell r="AS334">
            <v>0</v>
          </cell>
          <cell r="AT334">
            <v>7121810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Industrial Holdings Raptor 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1314-1547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</v>
          </cell>
          <cell r="C336" t="str">
            <v>Portfolio</v>
          </cell>
          <cell r="D336" t="str">
            <v>Melendrez</v>
          </cell>
          <cell r="E336" t="str">
            <v>713-345-8670</v>
          </cell>
          <cell r="F336" t="str">
            <v>Mariner Combined Debt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114344961.60311177</v>
          </cell>
          <cell r="Q336">
            <v>114260140.19955529</v>
          </cell>
          <cell r="R336">
            <v>84821.403556481004</v>
          </cell>
          <cell r="S336" t="str">
            <v>66-0</v>
          </cell>
          <cell r="V336">
            <v>114344961.60311177</v>
          </cell>
          <cell r="W336" t="str">
            <v>001:Enron-NA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114260140.19955529</v>
          </cell>
          <cell r="AE336">
            <v>84821.403556481004</v>
          </cell>
          <cell r="AF336">
            <v>0</v>
          </cell>
          <cell r="AG336">
            <v>0</v>
          </cell>
          <cell r="AH336">
            <v>84821.403556481004</v>
          </cell>
          <cell r="AI336">
            <v>-3229746.141808182</v>
          </cell>
          <cell r="AJ336">
            <v>0</v>
          </cell>
          <cell r="AK336">
            <v>0</v>
          </cell>
          <cell r="AL336">
            <v>-3229746.141808182</v>
          </cell>
          <cell r="AM336">
            <v>0</v>
          </cell>
          <cell r="AN336">
            <v>117574707.74491996</v>
          </cell>
          <cell r="AP336">
            <v>0</v>
          </cell>
          <cell r="AQ336">
            <v>30885800</v>
          </cell>
          <cell r="AR336">
            <v>1</v>
          </cell>
          <cell r="AS336">
            <v>0</v>
          </cell>
          <cell r="AT336">
            <v>114344961.60311177</v>
          </cell>
          <cell r="AU336">
            <v>1536723.793377474</v>
          </cell>
          <cell r="AV336">
            <v>0</v>
          </cell>
          <cell r="AW336">
            <v>0</v>
          </cell>
          <cell r="AX336">
            <v>1536723.793377474</v>
          </cell>
          <cell r="AY336">
            <v>2344961.6031117737</v>
          </cell>
          <cell r="AZ336">
            <v>0</v>
          </cell>
          <cell r="BA336">
            <v>952701.92</v>
          </cell>
          <cell r="BB336">
            <v>3297663.5231117737</v>
          </cell>
          <cell r="BC336" t="str">
            <v xml:space="preserve"> </v>
          </cell>
          <cell r="BD336" t="str">
            <v xml:space="preserve"> </v>
          </cell>
          <cell r="BE336">
            <v>1451902.3898209929</v>
          </cell>
        </row>
        <row r="337">
          <cell r="A337" t="str">
            <v>Show</v>
          </cell>
          <cell r="B337" t="str">
            <v>US Structured Credit-MTM</v>
          </cell>
          <cell r="C337" t="str">
            <v>Portfolio</v>
          </cell>
          <cell r="D337" t="str">
            <v>Melendrez</v>
          </cell>
          <cell r="E337" t="str">
            <v>713-345-8670</v>
          </cell>
          <cell r="F337" t="str">
            <v>Mariner Sr. Revolver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V337">
            <v>0</v>
          </cell>
          <cell r="W337" t="str">
            <v>001:Enron-NA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668554.73871992354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4.9476511776447296E-10</v>
          </cell>
          <cell r="AZ337">
            <v>0</v>
          </cell>
          <cell r="BA337">
            <v>-1.862645149230957E-9</v>
          </cell>
          <cell r="BB337">
            <v>-1.862645149230957E-9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Iguana</v>
          </cell>
          <cell r="D338" t="str">
            <v>Melendrez</v>
          </cell>
          <cell r="E338" t="str">
            <v>713-345-8670</v>
          </cell>
          <cell r="F338" t="str">
            <v>Mariner Sr. Revolver Iguana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66-4929</v>
          </cell>
          <cell r="V338">
            <v>0</v>
          </cell>
          <cell r="W338" t="str">
            <v>001:Enron-NA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1230809</v>
          </cell>
          <cell r="AZ338">
            <v>0</v>
          </cell>
          <cell r="BA338">
            <v>0</v>
          </cell>
          <cell r="BB338">
            <v>1230809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Priv. Equity Partnerships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Enserco Offshore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5424769.9300000006</v>
          </cell>
          <cell r="Q339">
            <v>5424769.9300000006</v>
          </cell>
          <cell r="R339">
            <v>0</v>
          </cell>
          <cell r="S339" t="str">
            <v>4301-5699</v>
          </cell>
          <cell r="V339">
            <v>5424769.9300000006</v>
          </cell>
          <cell r="W339" t="str">
            <v>001:Enron-NA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5424769.9300000006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-136071.20000000001</v>
          </cell>
          <cell r="AL339">
            <v>-136071.20000000001</v>
          </cell>
          <cell r="AM339">
            <v>0</v>
          </cell>
          <cell r="AN339">
            <v>5457647.3200000003</v>
          </cell>
          <cell r="AP339">
            <v>0</v>
          </cell>
          <cell r="AQ339">
            <v>5457647.3200000003</v>
          </cell>
          <cell r="AR339">
            <v>1</v>
          </cell>
          <cell r="AS339">
            <v>0</v>
          </cell>
          <cell r="AT339">
            <v>5424769.9300000006</v>
          </cell>
          <cell r="AU339">
            <v>0</v>
          </cell>
          <cell r="AV339">
            <v>0</v>
          </cell>
          <cell r="AW339">
            <v>23978.799999999999</v>
          </cell>
          <cell r="AX339">
            <v>23978.799999999999</v>
          </cell>
          <cell r="AY339">
            <v>0</v>
          </cell>
          <cell r="AZ339">
            <v>0</v>
          </cell>
          <cell r="BA339">
            <v>-356498.35</v>
          </cell>
          <cell r="BB339">
            <v>-356498.35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 RA</v>
          </cell>
          <cell r="C340" t="str">
            <v>Special Assets - Non-Performing</v>
          </cell>
          <cell r="D340" t="str">
            <v>Lydecker</v>
          </cell>
          <cell r="E340" t="str">
            <v>713-853-3504</v>
          </cell>
          <cell r="F340" t="str">
            <v>Queen Sands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V340">
            <v>0</v>
          </cell>
          <cell r="W340" t="str">
            <v>001:Enron-NA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403936.91749005613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Convertible - Private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Basic Energy Preferred</v>
          </cell>
          <cell r="G341" t="str">
            <v xml:space="preserve"> </v>
          </cell>
          <cell r="H341" t="str">
            <v>OSX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4272668.04</v>
          </cell>
          <cell r="Q341">
            <v>4272668.04</v>
          </cell>
          <cell r="R341">
            <v>0</v>
          </cell>
          <cell r="S341" t="str">
            <v>172-4909</v>
          </cell>
          <cell r="V341">
            <v>4272668.04</v>
          </cell>
          <cell r="W341" t="str">
            <v>001:Enron-NA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4272668.04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6000</v>
          </cell>
          <cell r="AN341">
            <v>4190713.51</v>
          </cell>
          <cell r="AP341">
            <v>0</v>
          </cell>
          <cell r="AQ341">
            <v>4190713.51</v>
          </cell>
          <cell r="AR341">
            <v>1</v>
          </cell>
          <cell r="AS341">
            <v>0</v>
          </cell>
          <cell r="AT341">
            <v>4272668.04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 Raptor I - Convertible - Private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Basic Energy Preferred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172-4909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Philippines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3274000</v>
          </cell>
          <cell r="Q343">
            <v>3274000</v>
          </cell>
          <cell r="R343">
            <v>0</v>
          </cell>
          <cell r="S343">
            <v>0</v>
          </cell>
          <cell r="V343">
            <v>3274000</v>
          </cell>
          <cell r="W343" t="str">
            <v>005:Enron-Asia Pacific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3274000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3274000</v>
          </cell>
          <cell r="AP343">
            <v>0</v>
          </cell>
          <cell r="AQ343">
            <v>3274000</v>
          </cell>
          <cell r="AR343">
            <v>1</v>
          </cell>
          <cell r="AS343">
            <v>0</v>
          </cell>
          <cell r="AT343">
            <v>3274000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V344">
            <v>0</v>
          </cell>
          <cell r="W344" t="str">
            <v>007:Enron-South America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Hide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Venezuela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V345">
            <v>0</v>
          </cell>
          <cell r="W345" t="str">
            <v>006:Enron-CALME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007:Enron-South America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V347">
            <v>0</v>
          </cell>
          <cell r="W347" t="str">
            <v>007:Enron-South America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ECM SLP - Portfolio Insurance</v>
          </cell>
          <cell r="C348" t="str">
            <v>Producer ECM</v>
          </cell>
          <cell r="D348" t="str">
            <v>Unknown</v>
          </cell>
          <cell r="E348" t="str">
            <v>Not Available</v>
          </cell>
          <cell r="F348" t="str">
            <v>Beau Canada Options ECM</v>
          </cell>
          <cell r="G348" t="str">
            <v xml:space="preserve"> </v>
          </cell>
          <cell r="H348" t="str">
            <v>Energy</v>
          </cell>
          <cell r="I348" t="str">
            <v>Public</v>
          </cell>
          <cell r="J348" t="str">
            <v>Futures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004:ECM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Hide</v>
          </cell>
          <cell r="B349" t="str">
            <v>ECM SLP - Priv. Equity Partnerships</v>
          </cell>
          <cell r="C349" t="str">
            <v>Producer ECM</v>
          </cell>
          <cell r="D349" t="str">
            <v>Eubank</v>
          </cell>
          <cell r="E349" t="str">
            <v>713-853-6579</v>
          </cell>
          <cell r="F349" t="str">
            <v>Ameritex ECM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2673963.6</v>
          </cell>
          <cell r="Q349">
            <v>2673963.6</v>
          </cell>
          <cell r="R349">
            <v>0</v>
          </cell>
          <cell r="S349">
            <v>0</v>
          </cell>
          <cell r="V349">
            <v>2673963.6</v>
          </cell>
          <cell r="W349" t="str">
            <v>004:ECM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2673963.6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2673963.6</v>
          </cell>
          <cell r="AP349">
            <v>0</v>
          </cell>
          <cell r="AQ349">
            <v>2673963.6</v>
          </cell>
          <cell r="AR349">
            <v>1</v>
          </cell>
          <cell r="AS349">
            <v>0</v>
          </cell>
          <cell r="AT349">
            <v>2673963.6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-391084.4</v>
          </cell>
          <cell r="AZ349">
            <v>0</v>
          </cell>
          <cell r="BA349">
            <v>0</v>
          </cell>
          <cell r="BB349">
            <v>-391084.4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Raptor I - EGF SLP - Priv. Equity Partnerships</v>
          </cell>
          <cell r="C350" t="str">
            <v>Producer EGF Raptor</v>
          </cell>
          <cell r="D350" t="str">
            <v>Eubank</v>
          </cell>
          <cell r="E350" t="str">
            <v>713-853-6579</v>
          </cell>
          <cell r="F350" t="str">
            <v>Ameritex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Hide</v>
          </cell>
          <cell r="B351" t="str">
            <v>ECM SLP - US Structured Credit</v>
          </cell>
          <cell r="C351" t="str">
            <v>Producer ECM</v>
          </cell>
          <cell r="D351" t="str">
            <v>Kopper</v>
          </cell>
          <cell r="E351" t="str">
            <v>713-853-7279</v>
          </cell>
          <cell r="F351" t="str">
            <v>Chewco Loan ECM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14104646.290000001</v>
          </cell>
          <cell r="Q351">
            <v>14104646.290000001</v>
          </cell>
          <cell r="R351">
            <v>0</v>
          </cell>
          <cell r="S351">
            <v>0</v>
          </cell>
          <cell r="V351">
            <v>14104646.290000001</v>
          </cell>
          <cell r="W351" t="str">
            <v>004:ECM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14104646.290000001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14104646.290000001</v>
          </cell>
          <cell r="AP351">
            <v>0</v>
          </cell>
          <cell r="AQ351">
            <v>14104646.290000001</v>
          </cell>
          <cell r="AR351">
            <v>1</v>
          </cell>
          <cell r="AS351">
            <v>0</v>
          </cell>
          <cell r="AT351">
            <v>14104646.290000001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-0.70999999903142452</v>
          </cell>
          <cell r="AZ351">
            <v>0</v>
          </cell>
          <cell r="BA351">
            <v>0</v>
          </cell>
          <cell r="BB351">
            <v>-0.70999999903142452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Hide</v>
          </cell>
          <cell r="B352" t="str">
            <v>ECM SLP - Priv. Equity Partnerships</v>
          </cell>
          <cell r="C352" t="str">
            <v>Producer ECM</v>
          </cell>
          <cell r="D352" t="str">
            <v>Lydecker</v>
          </cell>
          <cell r="E352" t="str">
            <v>713-853-3504</v>
          </cell>
          <cell r="F352" t="str">
            <v>Hughes Rawls ECM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V352">
            <v>0</v>
          </cell>
          <cell r="W352" t="str">
            <v>004:ECM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ECM SLP - US Structured Credit</v>
          </cell>
          <cell r="C353" t="str">
            <v>Producer ECM</v>
          </cell>
          <cell r="D353" t="str">
            <v>Lydecker</v>
          </cell>
          <cell r="E353" t="str">
            <v>713-853-3504</v>
          </cell>
          <cell r="F353" t="str">
            <v>Hughes Rawls Note ECM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V353">
            <v>0</v>
          </cell>
          <cell r="W353" t="str">
            <v>004:ECM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87320.018900482071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-472359</v>
          </cell>
          <cell r="AZ353">
            <v>0</v>
          </cell>
          <cell r="BA353">
            <v>-21193.859242743052</v>
          </cell>
          <cell r="BB353">
            <v>-493552.85924274306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ECM SLP - Priv. Equity Partnerships</v>
          </cell>
          <cell r="C355" t="str">
            <v>Producer ECM</v>
          </cell>
          <cell r="D355" t="str">
            <v>Neyman</v>
          </cell>
          <cell r="E355" t="str">
            <v>713-853-6940</v>
          </cell>
          <cell r="F355" t="str">
            <v>Lewis Energy Group ECM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V355">
            <v>0</v>
          </cell>
          <cell r="W355" t="str">
            <v>004:ECM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597786</v>
          </cell>
          <cell r="AJ355">
            <v>0</v>
          </cell>
          <cell r="AK355">
            <v>0</v>
          </cell>
          <cell r="AL355">
            <v>597786</v>
          </cell>
          <cell r="AM355">
            <v>0</v>
          </cell>
          <cell r="AN355">
            <v>5000814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597786</v>
          </cell>
          <cell r="AZ355">
            <v>0</v>
          </cell>
          <cell r="BA355">
            <v>0</v>
          </cell>
          <cell r="BB355">
            <v>597786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Hide</v>
          </cell>
          <cell r="B356" t="str">
            <v>ECM SLP - Priv. Equity Partnerships</v>
          </cell>
          <cell r="C356" t="str">
            <v>Producer ECM</v>
          </cell>
          <cell r="D356" t="str">
            <v>Eubank</v>
          </cell>
          <cell r="E356" t="str">
            <v>713-853-6579</v>
          </cell>
          <cell r="F356" t="str">
            <v>Magellan LLC ECM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004:ECM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-50207</v>
          </cell>
          <cell r="AZ356">
            <v>0</v>
          </cell>
          <cell r="BA356">
            <v>0</v>
          </cell>
          <cell r="BB356">
            <v>-50207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ECM SLP - Priv. Equity Partnerships</v>
          </cell>
          <cell r="C357" t="str">
            <v>Producer ECM</v>
          </cell>
          <cell r="D357" t="str">
            <v>Eubank</v>
          </cell>
          <cell r="E357" t="str">
            <v>713-853-6579</v>
          </cell>
          <cell r="F357" t="str">
            <v>Eugene Offshore Holdings ECM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V357">
            <v>0</v>
          </cell>
          <cell r="W357" t="str">
            <v>004:ECM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-386298</v>
          </cell>
          <cell r="AZ357">
            <v>0</v>
          </cell>
          <cell r="BA357">
            <v>0</v>
          </cell>
          <cell r="BB357">
            <v>-386298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Hide</v>
          </cell>
          <cell r="B358" t="str">
            <v>ECM SLP - US Structured Credit</v>
          </cell>
          <cell r="C358" t="str">
            <v>Producer ECM</v>
          </cell>
          <cell r="D358" t="str">
            <v>Eubank</v>
          </cell>
          <cell r="E358" t="str">
            <v>713-853-6579</v>
          </cell>
          <cell r="F358" t="str">
            <v>Earl P. Burke Debt ECM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004:ECM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</v>
          </cell>
          <cell r="C359" t="str">
            <v>Generation East</v>
          </cell>
          <cell r="D359" t="str">
            <v>Ward</v>
          </cell>
          <cell r="E359" t="str">
            <v>713-345-8957</v>
          </cell>
          <cell r="F359" t="str">
            <v>East Coast Power Loan</v>
          </cell>
          <cell r="G359" t="str">
            <v xml:space="preserve"> </v>
          </cell>
          <cell r="H359" t="str">
            <v>Generation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157900000</v>
          </cell>
          <cell r="Q359">
            <v>157900000</v>
          </cell>
          <cell r="R359">
            <v>0</v>
          </cell>
          <cell r="S359">
            <v>0</v>
          </cell>
          <cell r="V359">
            <v>157900000</v>
          </cell>
          <cell r="W359" t="str">
            <v>001:Enron-NA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157900000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3552750</v>
          </cell>
          <cell r="AL359">
            <v>3552750</v>
          </cell>
          <cell r="AM359">
            <v>0</v>
          </cell>
          <cell r="AN359">
            <v>157900000</v>
          </cell>
          <cell r="AP359">
            <v>0</v>
          </cell>
          <cell r="AQ359">
            <v>157900000</v>
          </cell>
          <cell r="AR359">
            <v>1</v>
          </cell>
          <cell r="AS359">
            <v>0</v>
          </cell>
          <cell r="AT359">
            <v>157900000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10658250</v>
          </cell>
          <cell r="BB359">
            <v>10658250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Total Return Swap</v>
          </cell>
          <cell r="C360" t="str">
            <v>Iguana</v>
          </cell>
          <cell r="D360" t="str">
            <v>Ward</v>
          </cell>
          <cell r="E360" t="str">
            <v>713-345-8957</v>
          </cell>
          <cell r="F360" t="str">
            <v>East Coast Power Loan Iguana</v>
          </cell>
          <cell r="G360" t="str">
            <v xml:space="preserve"> </v>
          </cell>
          <cell r="H360" t="str">
            <v>Generation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2333-2947</v>
          </cell>
          <cell r="V360">
            <v>0</v>
          </cell>
          <cell r="W360" t="str">
            <v>001:Enron-NA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Total Return Swap</v>
          </cell>
          <cell r="C361" t="str">
            <v>Iguana</v>
          </cell>
          <cell r="D361" t="str">
            <v>Unknown</v>
          </cell>
          <cell r="E361" t="str">
            <v>Not Available</v>
          </cell>
          <cell r="F361" t="str">
            <v>Sale of Iguana to ENA Treasury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V361">
            <v>0</v>
          </cell>
          <cell r="W361" t="str">
            <v>001:Enron-NA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1200543</v>
          </cell>
          <cell r="AZ361">
            <v>0</v>
          </cell>
          <cell r="BA361">
            <v>0</v>
          </cell>
          <cell r="BB361">
            <v>1200543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FirstWorld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V362">
            <v>0</v>
          </cell>
          <cell r="W362" t="str">
            <v>001:Enron-NA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-2509473</v>
          </cell>
          <cell r="BB362">
            <v>-2509473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ENA Treasury</v>
          </cell>
          <cell r="C363" t="str">
            <v>ENA Treasury</v>
          </cell>
          <cell r="D363" t="str">
            <v>Kerrigan</v>
          </cell>
          <cell r="E363" t="str">
            <v>713-853-9849</v>
          </cell>
          <cell r="F363" t="str">
            <v>Iguana Total Return Swap</v>
          </cell>
          <cell r="G363" t="str">
            <v xml:space="preserve"> </v>
          </cell>
          <cell r="H363" t="str">
            <v>Other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V363">
            <v>0</v>
          </cell>
          <cell r="W363" t="str">
            <v>001:Enron-NA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-9202421</v>
          </cell>
          <cell r="BB363">
            <v>-9202421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ECM SLP - US Structured Credit</v>
          </cell>
          <cell r="C364" t="str">
            <v>Producer ECM</v>
          </cell>
          <cell r="D364" t="str">
            <v>Horn</v>
          </cell>
          <cell r="E364" t="str">
            <v>713-853-4250</v>
          </cell>
          <cell r="F364" t="str">
            <v>Gasco Fixed Loan ECM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V364">
            <v>0</v>
          </cell>
          <cell r="W364" t="str">
            <v>004:ECM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15762.356686147799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-96904.223426727229</v>
          </cell>
          <cell r="AZ364">
            <v>0</v>
          </cell>
          <cell r="BA364">
            <v>0.39200000000164437</v>
          </cell>
          <cell r="BB364">
            <v>-96903.831426727236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Hide</v>
          </cell>
          <cell r="B365" t="str">
            <v>ECM SLP - US Structured Credit</v>
          </cell>
          <cell r="C365" t="str">
            <v>Producer ECM</v>
          </cell>
          <cell r="D365" t="str">
            <v>Byargeon</v>
          </cell>
          <cell r="E365" t="str">
            <v>713-853-0650</v>
          </cell>
          <cell r="F365" t="str">
            <v>Gasco Floating Loan ECM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V365">
            <v>0</v>
          </cell>
          <cell r="W365" t="str">
            <v>004:ECM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6206.1788576116032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-4968.2221284593688</v>
          </cell>
          <cell r="AZ365">
            <v>0</v>
          </cell>
          <cell r="BA365">
            <v>-0.31993414138196385</v>
          </cell>
          <cell r="BB365">
            <v>-4968.5420626007508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Show</v>
          </cell>
          <cell r="B366" t="str">
            <v>US Structured Credit-Book RA</v>
          </cell>
          <cell r="C366" t="str">
            <v>Special Assets - Non-Performing</v>
          </cell>
          <cell r="D366" t="str">
            <v>Lydecker</v>
          </cell>
          <cell r="E366" t="str">
            <v>713-853-3504</v>
          </cell>
          <cell r="F366" t="str">
            <v>NSM B Sub Notes</v>
          </cell>
          <cell r="G366" t="str">
            <v xml:space="preserve"> </v>
          </cell>
          <cell r="H366" t="str">
            <v>Steel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295-962</v>
          </cell>
          <cell r="V366">
            <v>0</v>
          </cell>
          <cell r="W366" t="str">
            <v>001:Enron-NA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Hide</v>
          </cell>
          <cell r="B367" t="str">
            <v>Enron-NA - Public</v>
          </cell>
          <cell r="C367" t="str">
            <v>Panama Intl</v>
          </cell>
          <cell r="D367" t="str">
            <v>Unknown</v>
          </cell>
          <cell r="E367" t="str">
            <v>Not Available</v>
          </cell>
          <cell r="F367" t="str">
            <v>Adrian Resources Intl</v>
          </cell>
          <cell r="G367" t="str">
            <v>US;ADL</v>
          </cell>
          <cell r="H367" t="str">
            <v>Panama Intl</v>
          </cell>
          <cell r="I367" t="str">
            <v>Public</v>
          </cell>
          <cell r="J367" t="str">
            <v>Common Equity</v>
          </cell>
          <cell r="K367">
            <v>2519800</v>
          </cell>
          <cell r="L367">
            <v>2519800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V367">
            <v>0</v>
          </cell>
          <cell r="W367" t="str">
            <v>009:Enron-NA Intl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</row>
        <row r="368">
          <cell r="A368" t="str">
            <v>Hide</v>
          </cell>
          <cell r="B368" t="str">
            <v>Enron-CALME - Public</v>
          </cell>
          <cell r="C368" t="str">
            <v>Venezuela Intl</v>
          </cell>
          <cell r="D368" t="str">
            <v>Unknown</v>
          </cell>
          <cell r="E368" t="str">
            <v>Not Available</v>
          </cell>
          <cell r="F368" t="str">
            <v>Ventane Intl</v>
          </cell>
          <cell r="G368" t="str">
            <v>US;IVE</v>
          </cell>
          <cell r="H368" t="str">
            <v>Venezuela Intl</v>
          </cell>
          <cell r="I368" t="str">
            <v>Public</v>
          </cell>
          <cell r="J368" t="str">
            <v>Common Equity</v>
          </cell>
          <cell r="K368">
            <v>1064431516</v>
          </cell>
          <cell r="L368">
            <v>1064431516</v>
          </cell>
          <cell r="M368">
            <v>0</v>
          </cell>
          <cell r="N368">
            <v>0</v>
          </cell>
          <cell r="O368">
            <v>1</v>
          </cell>
          <cell r="P368">
            <v>0.14088083427247938</v>
          </cell>
          <cell r="Q368">
            <v>0.14088083427247938</v>
          </cell>
          <cell r="R368">
            <v>0</v>
          </cell>
          <cell r="S368">
            <v>0</v>
          </cell>
          <cell r="V368">
            <v>149958000</v>
          </cell>
          <cell r="W368" t="str">
            <v>006:Enron-CALME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149958000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149958000</v>
          </cell>
          <cell r="AP368">
            <v>0</v>
          </cell>
          <cell r="AQ368">
            <v>142768000</v>
          </cell>
          <cell r="AR368">
            <v>1</v>
          </cell>
          <cell r="AS368">
            <v>149958000</v>
          </cell>
          <cell r="AT368">
            <v>0.14088083427247938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0.14088083427247938</v>
          </cell>
          <cell r="BD368">
            <v>0.14088083427247938</v>
          </cell>
          <cell r="BE368">
            <v>0</v>
          </cell>
        </row>
        <row r="369">
          <cell r="A369" t="str">
            <v>Hide</v>
          </cell>
          <cell r="B369" t="str">
            <v>ECM SLP - Canadian Public</v>
          </cell>
          <cell r="C369" t="str">
            <v>Producer ECM</v>
          </cell>
          <cell r="D369" t="str">
            <v>Kitagawa</v>
          </cell>
          <cell r="E369" t="str">
            <v>403-974-6723</v>
          </cell>
          <cell r="F369" t="str">
            <v>Beau Canada Common ECM</v>
          </cell>
          <cell r="G369" t="str">
            <v>CA;BAU</v>
          </cell>
          <cell r="H369" t="str">
            <v>Canadian Energy</v>
          </cell>
          <cell r="I369" t="str">
            <v>Public</v>
          </cell>
          <cell r="J369" t="str">
            <v>Common Equity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</v>
          </cell>
          <cell r="P369">
            <v>0.9919028340080972</v>
          </cell>
          <cell r="Q369">
            <v>0.98989898989898983</v>
          </cell>
          <cell r="R369">
            <v>2.0038441091073667E-3</v>
          </cell>
          <cell r="S369">
            <v>0</v>
          </cell>
          <cell r="V369">
            <v>0</v>
          </cell>
          <cell r="W369" t="str">
            <v>004:ECM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-389174.05181514425</v>
          </cell>
          <cell r="AJ369">
            <v>0</v>
          </cell>
          <cell r="AK369">
            <v>0</v>
          </cell>
          <cell r="AL369">
            <v>-389174.05181514425</v>
          </cell>
          <cell r="AM369">
            <v>-403837.06579125114</v>
          </cell>
          <cell r="AN369">
            <v>2773493.0518151443</v>
          </cell>
          <cell r="AP369">
            <v>0</v>
          </cell>
          <cell r="AQ369">
            <v>3081340.2632659995</v>
          </cell>
          <cell r="AR369">
            <v>1</v>
          </cell>
          <cell r="AS369">
            <v>0</v>
          </cell>
          <cell r="AT369">
            <v>0.9919028340080972</v>
          </cell>
          <cell r="AU369">
            <v>160203.64362200582</v>
          </cell>
          <cell r="AV369">
            <v>0</v>
          </cell>
          <cell r="AW369">
            <v>0</v>
          </cell>
          <cell r="AX369">
            <v>160203.64362200582</v>
          </cell>
          <cell r="AY369">
            <v>-533225.92005055258</v>
          </cell>
          <cell r="AZ369">
            <v>0</v>
          </cell>
          <cell r="BA369">
            <v>0</v>
          </cell>
          <cell r="BB369">
            <v>-533225.92005055258</v>
          </cell>
          <cell r="BC369">
            <v>0.9919028340080972</v>
          </cell>
          <cell r="BD369">
            <v>0.98989898989898983</v>
          </cell>
          <cell r="BE369">
            <v>160203.64362200582</v>
          </cell>
        </row>
        <row r="370">
          <cell r="A370" t="str">
            <v>Hide</v>
          </cell>
          <cell r="B370" t="str">
            <v>Enron Raptor I - EGF SLP - Canadian Public</v>
          </cell>
          <cell r="C370" t="str">
            <v>Producer EGF Raptor</v>
          </cell>
          <cell r="D370" t="str">
            <v>Kitagawa</v>
          </cell>
          <cell r="E370" t="str">
            <v>403-974-6723</v>
          </cell>
          <cell r="F370" t="str">
            <v>Beau Canada Common EGF Raptor I</v>
          </cell>
          <cell r="G370" t="str">
            <v>CA;BAU</v>
          </cell>
          <cell r="H370" t="str">
            <v>Canadian Energy</v>
          </cell>
          <cell r="I370" t="str">
            <v>Public</v>
          </cell>
          <cell r="J370" t="str">
            <v>Common Equity</v>
          </cell>
          <cell r="K370">
            <v>2528400</v>
          </cell>
          <cell r="L370">
            <v>2528400</v>
          </cell>
          <cell r="M370">
            <v>0</v>
          </cell>
          <cell r="N370">
            <v>0</v>
          </cell>
          <cell r="O370">
            <v>1</v>
          </cell>
          <cell r="P370">
            <v>0.9919028340080972</v>
          </cell>
          <cell r="Q370">
            <v>0.98989898989898983</v>
          </cell>
          <cell r="R370">
            <v>2.0038441091073667E-3</v>
          </cell>
          <cell r="S370">
            <v>0</v>
          </cell>
          <cell r="V370">
            <v>2507927.1255060728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2502860.606060606</v>
          </cell>
          <cell r="AE370">
            <v>5066.519445466809</v>
          </cell>
          <cell r="AF370">
            <v>0</v>
          </cell>
          <cell r="AG370">
            <v>0</v>
          </cell>
          <cell r="AH370">
            <v>5066.519445466809</v>
          </cell>
          <cell r="AI370">
            <v>123608.12550607277</v>
          </cell>
          <cell r="AJ370">
            <v>0</v>
          </cell>
          <cell r="AK370">
            <v>0</v>
          </cell>
          <cell r="AL370">
            <v>123608.12550607277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2507927.1255060728</v>
          </cell>
          <cell r="AT370">
            <v>0.9919028340080972</v>
          </cell>
          <cell r="AU370">
            <v>123608.12550607277</v>
          </cell>
          <cell r="AV370">
            <v>0</v>
          </cell>
          <cell r="AW370">
            <v>0</v>
          </cell>
          <cell r="AX370">
            <v>123608.12550607277</v>
          </cell>
          <cell r="AY370">
            <v>123608.12550607277</v>
          </cell>
          <cell r="AZ370">
            <v>0</v>
          </cell>
          <cell r="BA370">
            <v>0</v>
          </cell>
          <cell r="BB370">
            <v>123608.12550607277</v>
          </cell>
          <cell r="BC370">
            <v>0.9919028340080972</v>
          </cell>
          <cell r="BD370">
            <v>0.98989898989898983</v>
          </cell>
          <cell r="BE370">
            <v>118541.60606060596</v>
          </cell>
        </row>
        <row r="371">
          <cell r="A371" t="str">
            <v>Hide</v>
          </cell>
          <cell r="B371" t="str">
            <v>ECM SLP - Canadian Public</v>
          </cell>
          <cell r="C371" t="str">
            <v>Producer ECM</v>
          </cell>
          <cell r="D371" t="str">
            <v>Kitagawa</v>
          </cell>
          <cell r="E371" t="str">
            <v>403-974-6723</v>
          </cell>
          <cell r="F371" t="str">
            <v>Place Resources Common ECM</v>
          </cell>
          <cell r="G371" t="str">
            <v>CA;PLG</v>
          </cell>
          <cell r="H371" t="str">
            <v>Canadian Energy</v>
          </cell>
          <cell r="I371" t="str">
            <v>Public</v>
          </cell>
          <cell r="J371" t="str">
            <v>Common Equity</v>
          </cell>
          <cell r="K371">
            <v>442470</v>
          </cell>
          <cell r="L371">
            <v>442470</v>
          </cell>
          <cell r="M371">
            <v>0</v>
          </cell>
          <cell r="N371">
            <v>0</v>
          </cell>
          <cell r="O371">
            <v>1</v>
          </cell>
          <cell r="P371">
            <v>1.6936572199730093</v>
          </cell>
          <cell r="Q371">
            <v>1.7845117845117844</v>
          </cell>
          <cell r="R371">
            <v>-9.0854564538775051E-2</v>
          </cell>
          <cell r="S371">
            <v>0</v>
          </cell>
          <cell r="V371">
            <v>749392.5101214574</v>
          </cell>
          <cell r="W371" t="str">
            <v>004:ECM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789592.92929292924</v>
          </cell>
          <cell r="AE371">
            <v>-40200.419171471847</v>
          </cell>
          <cell r="AF371">
            <v>0</v>
          </cell>
          <cell r="AG371">
            <v>0</v>
          </cell>
          <cell r="AH371">
            <v>-40200.419171471847</v>
          </cell>
          <cell r="AI371">
            <v>-251666.26909626741</v>
          </cell>
          <cell r="AJ371">
            <v>0</v>
          </cell>
          <cell r="AK371">
            <v>0</v>
          </cell>
          <cell r="AL371">
            <v>-251666.26909626741</v>
          </cell>
          <cell r="AM371">
            <v>17657.797534207115</v>
          </cell>
          <cell r="AN371">
            <v>1011872.498114833</v>
          </cell>
          <cell r="AP371">
            <v>0</v>
          </cell>
          <cell r="AQ371">
            <v>908995.37766346987</v>
          </cell>
          <cell r="AR371">
            <v>1</v>
          </cell>
          <cell r="AS371">
            <v>749392.5101214574</v>
          </cell>
          <cell r="AT371">
            <v>1.6936572199730093</v>
          </cell>
          <cell r="AU371">
            <v>20687.873022882617</v>
          </cell>
          <cell r="AV371">
            <v>0</v>
          </cell>
          <cell r="AW371">
            <v>0</v>
          </cell>
          <cell r="AX371">
            <v>20687.873022882617</v>
          </cell>
          <cell r="AY371">
            <v>-203189.27420965361</v>
          </cell>
          <cell r="AZ371">
            <v>0</v>
          </cell>
          <cell r="BA371">
            <v>0</v>
          </cell>
          <cell r="BB371">
            <v>-203189.27420965361</v>
          </cell>
          <cell r="BC371">
            <v>1.6936572199730093</v>
          </cell>
          <cell r="BD371">
            <v>1.7845117845117844</v>
          </cell>
          <cell r="BE371">
            <v>60888.292194354464</v>
          </cell>
        </row>
        <row r="372">
          <cell r="A372" t="str">
            <v>Hide</v>
          </cell>
          <cell r="B372" t="str">
            <v>ECM SLP - US Public</v>
          </cell>
          <cell r="C372" t="str">
            <v>Producer ECM</v>
          </cell>
          <cell r="D372" t="str">
            <v>Byargeon</v>
          </cell>
          <cell r="E372" t="str">
            <v>713-853-0650</v>
          </cell>
          <cell r="F372" t="str">
            <v>Hanover Compressor Common ECM</v>
          </cell>
          <cell r="G372" t="str">
            <v>US;HC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1995232.0000000002</v>
          </cell>
          <cell r="L372">
            <v>1995232</v>
          </cell>
          <cell r="M372">
            <v>0</v>
          </cell>
          <cell r="N372">
            <v>0</v>
          </cell>
          <cell r="O372">
            <v>1</v>
          </cell>
          <cell r="P372">
            <v>31.25</v>
          </cell>
          <cell r="Q372">
            <v>30.6875</v>
          </cell>
          <cell r="R372">
            <v>0.5625</v>
          </cell>
          <cell r="S372">
            <v>0</v>
          </cell>
          <cell r="V372">
            <v>62351000.000000007</v>
          </cell>
          <cell r="W372" t="str">
            <v>004:ECM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61228682.000000007</v>
          </cell>
          <cell r="AE372">
            <v>1122318</v>
          </cell>
          <cell r="AF372">
            <v>0</v>
          </cell>
          <cell r="AG372">
            <v>0</v>
          </cell>
          <cell r="AH372">
            <v>1122318</v>
          </cell>
          <cell r="AI372">
            <v>-13467816.000000007</v>
          </cell>
          <cell r="AJ372">
            <v>0</v>
          </cell>
          <cell r="AK372">
            <v>0</v>
          </cell>
          <cell r="AL372">
            <v>-13467816.000000007</v>
          </cell>
          <cell r="AM372">
            <v>5923345</v>
          </cell>
          <cell r="AN372">
            <v>75818816.000000015</v>
          </cell>
          <cell r="AP372">
            <v>0</v>
          </cell>
          <cell r="AQ372">
            <v>56739410.000000007</v>
          </cell>
          <cell r="AR372">
            <v>1</v>
          </cell>
          <cell r="AS372">
            <v>62351000.000000007</v>
          </cell>
          <cell r="AT372">
            <v>31.25</v>
          </cell>
          <cell r="AU372">
            <v>-5736292.0000000075</v>
          </cell>
          <cell r="AV372">
            <v>0</v>
          </cell>
          <cell r="AW372">
            <v>0</v>
          </cell>
          <cell r="AX372">
            <v>-5736292.0000000075</v>
          </cell>
          <cell r="AY372">
            <v>24690996.000000007</v>
          </cell>
          <cell r="AZ372">
            <v>0</v>
          </cell>
          <cell r="BA372">
            <v>0</v>
          </cell>
          <cell r="BB372">
            <v>24690996.000000007</v>
          </cell>
          <cell r="BC372">
            <v>31.25</v>
          </cell>
          <cell r="BD372">
            <v>30.6875</v>
          </cell>
          <cell r="BE372">
            <v>-6858610.0000000075</v>
          </cell>
        </row>
        <row r="373">
          <cell r="A373" t="str">
            <v>Hide</v>
          </cell>
          <cell r="B373" t="str">
            <v>ECM SLP - US Public</v>
          </cell>
          <cell r="C373" t="str">
            <v>Producer ECM</v>
          </cell>
          <cell r="D373" t="str">
            <v>Neyman</v>
          </cell>
          <cell r="E373" t="str">
            <v>713-853-6940</v>
          </cell>
          <cell r="F373" t="str">
            <v>Queen Sands Common ECM</v>
          </cell>
          <cell r="G373" t="str">
            <v>US;QSRI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1</v>
          </cell>
          <cell r="P373">
            <v>7.0000000000000007E-2</v>
          </cell>
          <cell r="Q373">
            <v>0.08</v>
          </cell>
          <cell r="R373">
            <v>-9.999999999999995E-3</v>
          </cell>
          <cell r="S373">
            <v>0</v>
          </cell>
          <cell r="V373">
            <v>0</v>
          </cell>
          <cell r="W373" t="str">
            <v>004:ECM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-44192.46623999998</v>
          </cell>
          <cell r="AJ373">
            <v>0</v>
          </cell>
          <cell r="AK373">
            <v>0</v>
          </cell>
          <cell r="AL373">
            <v>-44192.46623999998</v>
          </cell>
          <cell r="AM373">
            <v>-171246.50566800009</v>
          </cell>
          <cell r="AN373">
            <v>441926.46623999998</v>
          </cell>
          <cell r="AP373">
            <v>0</v>
          </cell>
          <cell r="AQ373">
            <v>1811898.5115839997</v>
          </cell>
          <cell r="AR373">
            <v>1</v>
          </cell>
          <cell r="AS373">
            <v>0</v>
          </cell>
          <cell r="AT373">
            <v>7.0000000000000007E-2</v>
          </cell>
          <cell r="AU373">
            <v>48612.091670399997</v>
          </cell>
          <cell r="AV373">
            <v>0</v>
          </cell>
          <cell r="AW373">
            <v>0</v>
          </cell>
          <cell r="AX373">
            <v>48612.091670399997</v>
          </cell>
          <cell r="AY373">
            <v>-1502549.8048320001</v>
          </cell>
          <cell r="AZ373">
            <v>0</v>
          </cell>
          <cell r="BA373">
            <v>0</v>
          </cell>
          <cell r="BB373">
            <v>-1502549.8048320001</v>
          </cell>
          <cell r="BC373">
            <v>7.0000000000000007E-2</v>
          </cell>
          <cell r="BD373">
            <v>0.08</v>
          </cell>
          <cell r="BE373">
            <v>48612.091670399997</v>
          </cell>
        </row>
        <row r="374">
          <cell r="A374" t="str">
            <v>Hide</v>
          </cell>
          <cell r="B374" t="str">
            <v>Enron Raptor I - EGF SLP - US Public</v>
          </cell>
          <cell r="C374" t="str">
            <v>Producer EGF Raptor</v>
          </cell>
          <cell r="D374" t="str">
            <v>Neyman</v>
          </cell>
          <cell r="E374" t="str">
            <v>713-853-6940</v>
          </cell>
          <cell r="F374" t="str">
            <v>Queen Sands Common EGF Raptor I</v>
          </cell>
          <cell r="G374" t="str">
            <v>US;QSRI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4419264.6623999998</v>
          </cell>
          <cell r="L374">
            <v>4419264.6623999998</v>
          </cell>
          <cell r="M374">
            <v>0</v>
          </cell>
          <cell r="N374">
            <v>0</v>
          </cell>
          <cell r="O374">
            <v>1</v>
          </cell>
          <cell r="P374">
            <v>7.0000000000000007E-2</v>
          </cell>
          <cell r="Q374">
            <v>0.08</v>
          </cell>
          <cell r="R374">
            <v>-9.999999999999995E-3</v>
          </cell>
          <cell r="S374">
            <v>0</v>
          </cell>
          <cell r="V374">
            <v>309348.52636800002</v>
          </cell>
          <cell r="W374" t="str">
            <v>015:Enron Raptor 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353541.17299200001</v>
          </cell>
          <cell r="AE374">
            <v>-44192.646623999986</v>
          </cell>
          <cell r="AF374">
            <v>0</v>
          </cell>
          <cell r="AG374">
            <v>0</v>
          </cell>
          <cell r="AH374">
            <v>-44192.646623999986</v>
          </cell>
          <cell r="AI374">
            <v>-88385.473631999979</v>
          </cell>
          <cell r="AJ374">
            <v>0</v>
          </cell>
          <cell r="AK374">
            <v>0</v>
          </cell>
          <cell r="AL374">
            <v>-88385.473631999979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309348.52636800002</v>
          </cell>
          <cell r="AT374">
            <v>7.0000000000000007E-2</v>
          </cell>
          <cell r="AU374">
            <v>-88385.473631999979</v>
          </cell>
          <cell r="AV374">
            <v>0</v>
          </cell>
          <cell r="AW374">
            <v>0</v>
          </cell>
          <cell r="AX374">
            <v>-88385.473631999979</v>
          </cell>
          <cell r="AY374">
            <v>-88385.473631999979</v>
          </cell>
          <cell r="AZ374">
            <v>0</v>
          </cell>
          <cell r="BA374">
            <v>0</v>
          </cell>
          <cell r="BB374">
            <v>-88385.473631999979</v>
          </cell>
          <cell r="BC374">
            <v>7.0000000000000007E-2</v>
          </cell>
          <cell r="BD374">
            <v>0.08</v>
          </cell>
          <cell r="BE374">
            <v>-44192.827007999993</v>
          </cell>
        </row>
        <row r="375">
          <cell r="A375" t="str">
            <v>Hide</v>
          </cell>
          <cell r="B375" t="str">
            <v>ECM SLP - US Public</v>
          </cell>
          <cell r="C375" t="str">
            <v>Producer ECM</v>
          </cell>
          <cell r="D375" t="str">
            <v>Dunn</v>
          </cell>
          <cell r="E375" t="str">
            <v>713-853-7752</v>
          </cell>
          <cell r="F375" t="str">
            <v>Pure Resources ECM</v>
          </cell>
          <cell r="G375" t="str">
            <v>US;PRS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88356.109932037885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18.3125</v>
          </cell>
          <cell r="Q375">
            <v>18.4375</v>
          </cell>
          <cell r="R375">
            <v>-0.125</v>
          </cell>
          <cell r="S375">
            <v>0</v>
          </cell>
          <cell r="V375">
            <v>1618021.2631304439</v>
          </cell>
          <cell r="W375" t="str">
            <v>004:ECM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335381.27038167184</v>
          </cell>
          <cell r="AF375">
            <v>0</v>
          </cell>
          <cell r="AG375">
            <v>0</v>
          </cell>
          <cell r="AH375">
            <v>335381.27038167184</v>
          </cell>
          <cell r="AI375">
            <v>-309165.74374150508</v>
          </cell>
          <cell r="AJ375">
            <v>0</v>
          </cell>
          <cell r="AK375">
            <v>0</v>
          </cell>
          <cell r="AL375">
            <v>-309165.74374150508</v>
          </cell>
          <cell r="AM375">
            <v>602989.58084399952</v>
          </cell>
          <cell r="AN375">
            <v>5468730.9450351773</v>
          </cell>
          <cell r="AP375">
            <v>0</v>
          </cell>
          <cell r="AQ375">
            <v>6076456.7640000004</v>
          </cell>
          <cell r="AR375">
            <v>1</v>
          </cell>
          <cell r="AS375">
            <v>1618021.2631304439</v>
          </cell>
          <cell r="AT375">
            <v>18.3125</v>
          </cell>
          <cell r="AU375">
            <v>525681.82061985671</v>
          </cell>
          <cell r="AV375">
            <v>0</v>
          </cell>
          <cell r="AW375">
            <v>0</v>
          </cell>
          <cell r="AX375">
            <v>525681.82061985671</v>
          </cell>
          <cell r="AY375">
            <v>1910913.9096596723</v>
          </cell>
          <cell r="AZ375">
            <v>0</v>
          </cell>
          <cell r="BA375">
            <v>0</v>
          </cell>
          <cell r="BB375">
            <v>1910913.9096596723</v>
          </cell>
          <cell r="BC375">
            <v>18.3125</v>
          </cell>
          <cell r="BD375">
            <v>18.4375</v>
          </cell>
          <cell r="BE375">
            <v>190300.55023818486</v>
          </cell>
        </row>
        <row r="376">
          <cell r="A376" t="str">
            <v>Hide</v>
          </cell>
          <cell r="B376" t="str">
            <v>Enron Raptor I - EGF SLP - US Public</v>
          </cell>
          <cell r="C376" t="str">
            <v>Producer EGF Raptor</v>
          </cell>
          <cell r="D376" t="str">
            <v>Dunn</v>
          </cell>
          <cell r="E376" t="str">
            <v>713-853-7752</v>
          </cell>
          <cell r="F376" t="str">
            <v>Pure Resources EGF Raptor I</v>
          </cell>
          <cell r="G376" t="str">
            <v>US;PRS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88356.109932037885</v>
          </cell>
          <cell r="M376">
            <v>0</v>
          </cell>
          <cell r="N376">
            <v>0</v>
          </cell>
          <cell r="O376">
            <v>1</v>
          </cell>
          <cell r="P376">
            <v>18.3125</v>
          </cell>
          <cell r="Q376">
            <v>18.4375</v>
          </cell>
          <cell r="R376">
            <v>-0.125</v>
          </cell>
          <cell r="S376">
            <v>0</v>
          </cell>
          <cell r="V376">
            <v>0</v>
          </cell>
          <cell r="W376" t="str">
            <v>015:Enron Raptor 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1629065.7768719485</v>
          </cell>
          <cell r="AE376">
            <v>-346425.77999999863</v>
          </cell>
          <cell r="AF376">
            <v>0</v>
          </cell>
          <cell r="AG376">
            <v>0</v>
          </cell>
          <cell r="AH376">
            <v>-346425.77999999863</v>
          </cell>
          <cell r="AI376">
            <v>-3.360050031915307E-3</v>
          </cell>
          <cell r="AJ376">
            <v>0</v>
          </cell>
          <cell r="AK376">
            <v>0</v>
          </cell>
          <cell r="AL376">
            <v>-3.360050031915307E-3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18.3125</v>
          </cell>
          <cell r="AU376">
            <v>-3.360050031915307E-3</v>
          </cell>
          <cell r="AV376">
            <v>0</v>
          </cell>
          <cell r="AW376">
            <v>0</v>
          </cell>
          <cell r="AX376">
            <v>-3.360050031915307E-3</v>
          </cell>
          <cell r="AY376">
            <v>-3.360050031915307E-3</v>
          </cell>
          <cell r="AZ376">
            <v>0</v>
          </cell>
          <cell r="BA376">
            <v>0</v>
          </cell>
          <cell r="BB376">
            <v>-3.360050031915307E-3</v>
          </cell>
          <cell r="BC376">
            <v>18.3125</v>
          </cell>
          <cell r="BD376">
            <v>18.4375</v>
          </cell>
          <cell r="BE376">
            <v>346425.7766399486</v>
          </cell>
        </row>
        <row r="377">
          <cell r="A377" t="str">
            <v>Hide</v>
          </cell>
          <cell r="B377" t="str">
            <v>Enron Corp. - US Public</v>
          </cell>
          <cell r="C377" t="str">
            <v>Project Specter</v>
          </cell>
          <cell r="D377" t="str">
            <v>Butts</v>
          </cell>
          <cell r="E377" t="str">
            <v>713-853-6594</v>
          </cell>
          <cell r="F377" t="str">
            <v>Rhythms NetConnections Corp.</v>
          </cell>
          <cell r="G377" t="str">
            <v>US;RTHM</v>
          </cell>
          <cell r="H377" t="str">
            <v>Broadband Services</v>
          </cell>
          <cell r="I377" t="str">
            <v>Public</v>
          </cell>
          <cell r="J377" t="str">
            <v>Common Equity</v>
          </cell>
          <cell r="K377">
            <v>3866458</v>
          </cell>
          <cell r="L377">
            <v>3866458</v>
          </cell>
          <cell r="M377">
            <v>0</v>
          </cell>
          <cell r="N377">
            <v>0</v>
          </cell>
          <cell r="O377">
            <v>1</v>
          </cell>
          <cell r="P377">
            <v>8.5</v>
          </cell>
          <cell r="Q377">
            <v>8.84375</v>
          </cell>
          <cell r="R377">
            <v>-0.34375</v>
          </cell>
          <cell r="S377">
            <v>0</v>
          </cell>
          <cell r="V377">
            <v>32864893</v>
          </cell>
          <cell r="W377" t="str">
            <v>012:Enron Corp.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34193987.9375</v>
          </cell>
          <cell r="AE377">
            <v>-1329094.9375</v>
          </cell>
          <cell r="AF377">
            <v>0</v>
          </cell>
          <cell r="AG377">
            <v>0</v>
          </cell>
          <cell r="AH377">
            <v>-1329094.9375</v>
          </cell>
          <cell r="AI377">
            <v>-14649171.313968666</v>
          </cell>
          <cell r="AJ377">
            <v>0</v>
          </cell>
          <cell r="AK377">
            <v>0</v>
          </cell>
          <cell r="AL377">
            <v>-14649171.313968666</v>
          </cell>
          <cell r="AM377">
            <v>0</v>
          </cell>
          <cell r="AN377">
            <v>52269522.375</v>
          </cell>
          <cell r="AP377">
            <v>0</v>
          </cell>
          <cell r="AQ377">
            <v>0</v>
          </cell>
          <cell r="AR377">
            <v>1</v>
          </cell>
          <cell r="AS377">
            <v>32864893</v>
          </cell>
          <cell r="AT377">
            <v>8.5</v>
          </cell>
          <cell r="AU377">
            <v>-13532603</v>
          </cell>
          <cell r="AV377">
            <v>0</v>
          </cell>
          <cell r="AW377">
            <v>0</v>
          </cell>
          <cell r="AX377">
            <v>-13532603</v>
          </cell>
          <cell r="AY377">
            <v>-113280062.774602</v>
          </cell>
          <cell r="AZ377">
            <v>0</v>
          </cell>
          <cell r="BA377">
            <v>-9717735.625</v>
          </cell>
          <cell r="BB377">
            <v>-122997798.399602</v>
          </cell>
          <cell r="BC377">
            <v>8.5</v>
          </cell>
          <cell r="BD377">
            <v>8.84375</v>
          </cell>
          <cell r="BE377">
            <v>-12203508.0625</v>
          </cell>
        </row>
        <row r="378">
          <cell r="A378" t="str">
            <v>Hide</v>
          </cell>
          <cell r="B378" t="str">
            <v>ECM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ECM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5.3223500000000001</v>
          </cell>
          <cell r="Q378">
            <v>5.3223500000000001</v>
          </cell>
          <cell r="R378">
            <v>0</v>
          </cell>
          <cell r="S378">
            <v>0</v>
          </cell>
          <cell r="V378">
            <v>10573380.51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10573380.51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10573380.51</v>
          </cell>
          <cell r="AP378">
            <v>0</v>
          </cell>
          <cell r="AQ378">
            <v>10573380.51</v>
          </cell>
          <cell r="AR378">
            <v>1</v>
          </cell>
          <cell r="AS378">
            <v>10573380.51</v>
          </cell>
          <cell r="AT378">
            <v>5.3223500000000001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-1674068.49</v>
          </cell>
          <cell r="AZ378">
            <v>0</v>
          </cell>
          <cell r="BA378">
            <v>2184213</v>
          </cell>
          <cell r="BB378">
            <v>510144.51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US Private</v>
          </cell>
          <cell r="C379" t="str">
            <v>Private</v>
          </cell>
          <cell r="D379" t="str">
            <v>Eubank</v>
          </cell>
          <cell r="E379" t="str">
            <v>713-853-6579</v>
          </cell>
          <cell r="F379" t="str">
            <v>Lyco Common ECM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60199.7592</v>
          </cell>
          <cell r="L379">
            <v>60199.7592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ECM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280.62637543859654</v>
          </cell>
          <cell r="Q380">
            <v>280.62637543859654</v>
          </cell>
          <cell r="R380">
            <v>0</v>
          </cell>
          <cell r="S380">
            <v>0</v>
          </cell>
          <cell r="V380">
            <v>96294134.46800001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96294134.46800001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96294134.46800001</v>
          </cell>
          <cell r="AP380">
            <v>0</v>
          </cell>
          <cell r="AQ380">
            <v>96294134.46800001</v>
          </cell>
          <cell r="AR380">
            <v>1</v>
          </cell>
          <cell r="AS380">
            <v>96294134.46800001</v>
          </cell>
          <cell r="AT380">
            <v>280.62637543859654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3999588.4680000097</v>
          </cell>
          <cell r="AZ380">
            <v>0</v>
          </cell>
          <cell r="BA380">
            <v>7585</v>
          </cell>
          <cell r="BB380">
            <v>4007173.4680000097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US Public</v>
          </cell>
          <cell r="C381" t="str">
            <v>Producer ECM</v>
          </cell>
          <cell r="D381" t="str">
            <v>Eubank</v>
          </cell>
          <cell r="E381" t="str">
            <v>713-853-6579</v>
          </cell>
          <cell r="F381" t="str">
            <v>Quicksilver Common ECM</v>
          </cell>
          <cell r="G381" t="str">
            <v>US;KWK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8.5</v>
          </cell>
          <cell r="Q381">
            <v>8.25</v>
          </cell>
          <cell r="R381">
            <v>0.25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242076.71224999987</v>
          </cell>
          <cell r="AJ381">
            <v>0</v>
          </cell>
          <cell r="AK381">
            <v>0</v>
          </cell>
          <cell r="AL381">
            <v>242076.71224999987</v>
          </cell>
          <cell r="AM381">
            <v>-1089347.1434999998</v>
          </cell>
          <cell r="AN381">
            <v>3449599.2877500001</v>
          </cell>
          <cell r="AP381">
            <v>0</v>
          </cell>
          <cell r="AQ381">
            <v>2904925.716</v>
          </cell>
          <cell r="AR381">
            <v>1</v>
          </cell>
          <cell r="AS381">
            <v>0</v>
          </cell>
          <cell r="AT381">
            <v>8.5</v>
          </cell>
          <cell r="AU381">
            <v>272336.35512499977</v>
          </cell>
          <cell r="AV381">
            <v>0</v>
          </cell>
          <cell r="AW381">
            <v>0</v>
          </cell>
          <cell r="AX381">
            <v>272336.35512499977</v>
          </cell>
          <cell r="AY381">
            <v>1573500.9987499998</v>
          </cell>
          <cell r="AZ381">
            <v>0</v>
          </cell>
          <cell r="BA381">
            <v>0</v>
          </cell>
          <cell r="BB381">
            <v>1573500.9987499998</v>
          </cell>
          <cell r="BC381">
            <v>8.5</v>
          </cell>
          <cell r="BD381">
            <v>8.25</v>
          </cell>
          <cell r="BE381">
            <v>272336.35512499977</v>
          </cell>
        </row>
        <row r="382">
          <cell r="A382" t="str">
            <v>Hide</v>
          </cell>
          <cell r="B382" t="str">
            <v>Enron Raptor I - EGF SLP - US Public</v>
          </cell>
          <cell r="C382" t="str">
            <v>Producer EGF Raptor</v>
          </cell>
          <cell r="D382" t="str">
            <v>Eubank</v>
          </cell>
          <cell r="E382" t="str">
            <v>713-853-6579</v>
          </cell>
          <cell r="F382" t="str">
            <v>Quicksilver Common EGF Raptor I</v>
          </cell>
          <cell r="G382" t="str">
            <v>US;KWK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484154.28600000002</v>
          </cell>
          <cell r="L382">
            <v>484154.28600000002</v>
          </cell>
          <cell r="M382">
            <v>0</v>
          </cell>
          <cell r="N382">
            <v>0</v>
          </cell>
          <cell r="O382">
            <v>1</v>
          </cell>
          <cell r="P382">
            <v>8.5</v>
          </cell>
          <cell r="Q382">
            <v>8.25</v>
          </cell>
          <cell r="R382">
            <v>0.25</v>
          </cell>
          <cell r="S382">
            <v>0</v>
          </cell>
          <cell r="V382">
            <v>4115311.4310000003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3994272.8595000003</v>
          </cell>
          <cell r="AE382">
            <v>121038.57150000008</v>
          </cell>
          <cell r="AF382">
            <v>0</v>
          </cell>
          <cell r="AG382">
            <v>0</v>
          </cell>
          <cell r="AH382">
            <v>121038.57150000008</v>
          </cell>
          <cell r="AI382">
            <v>423635.43100000033</v>
          </cell>
          <cell r="AJ382">
            <v>0</v>
          </cell>
          <cell r="AK382">
            <v>0</v>
          </cell>
          <cell r="AL382">
            <v>423635.43100000033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4115311.4310000003</v>
          </cell>
          <cell r="AT382">
            <v>8.5</v>
          </cell>
          <cell r="AU382">
            <v>423635.43100000033</v>
          </cell>
          <cell r="AV382">
            <v>0</v>
          </cell>
          <cell r="AW382">
            <v>0</v>
          </cell>
          <cell r="AX382">
            <v>423635.43100000033</v>
          </cell>
          <cell r="AY382">
            <v>423635.43100000033</v>
          </cell>
          <cell r="AZ382">
            <v>0</v>
          </cell>
          <cell r="BA382">
            <v>0</v>
          </cell>
          <cell r="BB382">
            <v>423635.43100000033</v>
          </cell>
          <cell r="BC382">
            <v>8.5</v>
          </cell>
          <cell r="BD382">
            <v>8.25</v>
          </cell>
          <cell r="BE382">
            <v>302596.85950000025</v>
          </cell>
        </row>
        <row r="383">
          <cell r="A383" t="str">
            <v>Show</v>
          </cell>
          <cell r="B383" t="str">
            <v>Priv. Equity Partnerships</v>
          </cell>
          <cell r="C383" t="str">
            <v>Special Assets - Performing</v>
          </cell>
          <cell r="D383" t="str">
            <v>Lydecker</v>
          </cell>
          <cell r="E383" t="str">
            <v>713-853-3504</v>
          </cell>
          <cell r="F383" t="str">
            <v>Hancock</v>
          </cell>
          <cell r="G383" t="str">
            <v/>
          </cell>
          <cell r="H383" t="str">
            <v>Other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3054665.63</v>
          </cell>
          <cell r="Q383">
            <v>3054665.63</v>
          </cell>
          <cell r="R383">
            <v>0</v>
          </cell>
          <cell r="S383" t="str">
            <v>1227-1440</v>
          </cell>
          <cell r="V383">
            <v>3054665.63</v>
          </cell>
          <cell r="W383" t="str">
            <v>001:Enron-NA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3054665.63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3530871.16</v>
          </cell>
          <cell r="AP383">
            <v>0</v>
          </cell>
          <cell r="AQ383">
            <v>3530871.16</v>
          </cell>
          <cell r="AR383">
            <v>1</v>
          </cell>
          <cell r="AS383">
            <v>0</v>
          </cell>
          <cell r="AT383">
            <v>3054665.63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DoNotShow</v>
          </cell>
          <cell r="B384" t="str">
            <v>Enron Raptor I - Priv. Equity Partnerships</v>
          </cell>
          <cell r="C384" t="str">
            <v>Special Assets - Performing Raptor</v>
          </cell>
          <cell r="D384" t="str">
            <v>Lydecker</v>
          </cell>
          <cell r="E384" t="str">
            <v>713-853-3504</v>
          </cell>
          <cell r="F384" t="str">
            <v>Hancock Raptor I</v>
          </cell>
          <cell r="G384" t="str">
            <v/>
          </cell>
          <cell r="H384" t="str">
            <v>Special Assets - Performing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1227-1440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Show</v>
          </cell>
          <cell r="B385" t="str">
            <v>Priv. Equity Partnerships</v>
          </cell>
          <cell r="C385" t="str">
            <v>Special Assets - Performing</v>
          </cell>
          <cell r="D385" t="str">
            <v>Lydecker</v>
          </cell>
          <cell r="E385" t="str">
            <v>713-853-3504</v>
          </cell>
          <cell r="F385" t="str">
            <v xml:space="preserve">IGP </v>
          </cell>
          <cell r="G385" t="str">
            <v/>
          </cell>
          <cell r="H385" t="str">
            <v>Other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2498641.8199999998</v>
          </cell>
          <cell r="Q385">
            <v>2498641.8199999998</v>
          </cell>
          <cell r="R385">
            <v>0</v>
          </cell>
          <cell r="S385" t="str">
            <v>171-203</v>
          </cell>
          <cell r="V385">
            <v>2498641.8199999998</v>
          </cell>
          <cell r="W385" t="str">
            <v>001:Enron-NA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2498641.8199999998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2498641.8199999998</v>
          </cell>
          <cell r="AP385">
            <v>0</v>
          </cell>
          <cell r="AQ385">
            <v>2498641.8199999998</v>
          </cell>
          <cell r="AR385">
            <v>1</v>
          </cell>
          <cell r="AS385">
            <v>0</v>
          </cell>
          <cell r="AT385">
            <v>2498641.8199999998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Enron Raptor I - Priv. Equity Partnerships</v>
          </cell>
          <cell r="C386" t="str">
            <v>Special Assets - Performing Raptor</v>
          </cell>
          <cell r="D386" t="str">
            <v>Lydecker</v>
          </cell>
          <cell r="E386" t="str">
            <v>713-853-3504</v>
          </cell>
          <cell r="F386" t="str">
            <v>IGP Raptor I</v>
          </cell>
          <cell r="G386" t="str">
            <v/>
          </cell>
          <cell r="H386" t="str">
            <v>Special Assets - Performing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171-203</v>
          </cell>
          <cell r="V386">
            <v>0</v>
          </cell>
          <cell r="W386" t="str">
            <v>015:Enron Raptor I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Warrants Public</v>
          </cell>
          <cell r="C387" t="str">
            <v>Equity ECM</v>
          </cell>
          <cell r="D387" t="str">
            <v>Dunn</v>
          </cell>
          <cell r="E387" t="str">
            <v>713-853-7752</v>
          </cell>
          <cell r="F387" t="str">
            <v xml:space="preserve">Belco Warrants ECM </v>
          </cell>
          <cell r="G387" t="str">
            <v>US;BOG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602000</v>
          </cell>
          <cell r="L387">
            <v>602000</v>
          </cell>
          <cell r="M387">
            <v>1.1337289035052099E-7</v>
          </cell>
          <cell r="N387">
            <v>0</v>
          </cell>
          <cell r="O387">
            <v>6.2354677045837609E-8</v>
          </cell>
          <cell r="P387">
            <v>1.1352555835335579E-8</v>
          </cell>
          <cell r="Q387">
            <v>2.9000634772252602E-8</v>
          </cell>
          <cell r="R387">
            <v>-1.7648078936917025E-8</v>
          </cell>
          <cell r="S387">
            <v>0</v>
          </cell>
          <cell r="V387">
            <v>6.8342386128720182E-3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1.7458382132896067E-2</v>
          </cell>
          <cell r="AE387">
            <v>-1.0624143520024049E-2</v>
          </cell>
          <cell r="AF387">
            <v>0</v>
          </cell>
          <cell r="AG387">
            <v>0</v>
          </cell>
          <cell r="AH387">
            <v>-1.0624143520024049E-2</v>
          </cell>
          <cell r="AI387">
            <v>-1.3835748565025745</v>
          </cell>
          <cell r="AJ387">
            <v>0</v>
          </cell>
          <cell r="AK387">
            <v>0</v>
          </cell>
          <cell r="AL387">
            <v>-1.3835748565025745</v>
          </cell>
          <cell r="AM387">
            <v>-474.56324908531263</v>
          </cell>
          <cell r="AN387">
            <v>1.3904090951154462</v>
          </cell>
          <cell r="AP387">
            <v>0.62705128491743778</v>
          </cell>
          <cell r="AQ387">
            <v>1734.8437115476315</v>
          </cell>
          <cell r="AR387">
            <v>1</v>
          </cell>
          <cell r="AS387">
            <v>0.34487592440589709</v>
          </cell>
          <cell r="AT387">
            <v>9.1875</v>
          </cell>
          <cell r="AU387">
            <v>-2.8516180621004875E-2</v>
          </cell>
          <cell r="AV387">
            <v>0</v>
          </cell>
          <cell r="AW387">
            <v>0</v>
          </cell>
          <cell r="AX387">
            <v>-2.8516180621004875E-2</v>
          </cell>
          <cell r="AY387">
            <v>-12.373190033260625</v>
          </cell>
          <cell r="AZ387">
            <v>0</v>
          </cell>
          <cell r="BA387">
            <v>0</v>
          </cell>
          <cell r="BB387">
            <v>-12.373190033260625</v>
          </cell>
          <cell r="BC387">
            <v>9.1875</v>
          </cell>
          <cell r="BD387">
            <v>9.3125</v>
          </cell>
          <cell r="BE387">
            <v>-1.7892037100980824E-2</v>
          </cell>
        </row>
        <row r="388">
          <cell r="A388" t="str">
            <v>Hide</v>
          </cell>
          <cell r="B388" t="str">
            <v>ECM SLP - Warrants Public</v>
          </cell>
          <cell r="C388" t="str">
            <v>Equity ECM</v>
          </cell>
          <cell r="D388" t="str">
            <v>Dunn</v>
          </cell>
          <cell r="E388" t="str">
            <v>713-853-7752</v>
          </cell>
          <cell r="F388" t="str">
            <v>3TEC Warrants ECM</v>
          </cell>
          <cell r="G388" t="str">
            <v>US;TTEN</v>
          </cell>
          <cell r="H388" t="str">
            <v>Energy</v>
          </cell>
          <cell r="I388" t="str">
            <v>Warrants</v>
          </cell>
          <cell r="J388" t="str">
            <v>Warrants</v>
          </cell>
          <cell r="K388">
            <v>0</v>
          </cell>
          <cell r="L388">
            <v>0</v>
          </cell>
          <cell r="M388">
            <v>3.3018974089638053E-2</v>
          </cell>
          <cell r="N388">
            <v>0</v>
          </cell>
          <cell r="O388">
            <v>0.42033957808867983</v>
          </cell>
          <cell r="P388">
            <v>2.4928103957125685</v>
          </cell>
          <cell r="Q388">
            <v>2.1168884751458976</v>
          </cell>
          <cell r="R388">
            <v>0.37592192056667084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23703.028543167558</v>
          </cell>
          <cell r="AJ388">
            <v>0</v>
          </cell>
          <cell r="AK388">
            <v>0</v>
          </cell>
          <cell r="AL388">
            <v>23703.028543167558</v>
          </cell>
          <cell r="AM388">
            <v>0</v>
          </cell>
          <cell r="AN388">
            <v>31831.971456832438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16</v>
          </cell>
          <cell r="AU388">
            <v>569.52207997247024</v>
          </cell>
          <cell r="AV388">
            <v>0</v>
          </cell>
          <cell r="AW388">
            <v>0</v>
          </cell>
          <cell r="AX388">
            <v>569.52207997247024</v>
          </cell>
          <cell r="AY388">
            <v>55535</v>
          </cell>
          <cell r="AZ388">
            <v>0</v>
          </cell>
          <cell r="BA388">
            <v>0</v>
          </cell>
          <cell r="BB388">
            <v>55535</v>
          </cell>
          <cell r="BC388">
            <v>16</v>
          </cell>
          <cell r="BD388">
            <v>15.0625</v>
          </cell>
          <cell r="BE388">
            <v>569.52207997247024</v>
          </cell>
        </row>
        <row r="389">
          <cell r="A389" t="str">
            <v>Hide</v>
          </cell>
          <cell r="B389" t="str">
            <v>Enron Raptor I - EGF SLP - Warrants Public</v>
          </cell>
          <cell r="C389" t="str">
            <v>Equity EGF Raptor</v>
          </cell>
          <cell r="D389" t="str">
            <v>Dunn</v>
          </cell>
          <cell r="E389" t="str">
            <v>713-853-7752</v>
          </cell>
          <cell r="F389" t="str">
            <v>3TEC Warrants EGF Raptor I</v>
          </cell>
          <cell r="G389" t="str">
            <v>US;TTEN</v>
          </cell>
          <cell r="H389" t="str">
            <v>Energy</v>
          </cell>
          <cell r="I389" t="str">
            <v>Warrants</v>
          </cell>
          <cell r="J389" t="str">
            <v>Warrants</v>
          </cell>
          <cell r="K389">
            <v>46956</v>
          </cell>
          <cell r="L389">
            <v>46956</v>
          </cell>
          <cell r="M389">
            <v>3.3018974089638053E-2</v>
          </cell>
          <cell r="N389">
            <v>0</v>
          </cell>
          <cell r="O389">
            <v>0.42033957808867983</v>
          </cell>
          <cell r="P389">
            <v>2.4928103957125685</v>
          </cell>
          <cell r="Q389">
            <v>2.1168884751458976</v>
          </cell>
          <cell r="R389">
            <v>0.37592192056667084</v>
          </cell>
          <cell r="S389">
            <v>0</v>
          </cell>
          <cell r="V389">
            <v>117052.40494107937</v>
          </cell>
          <cell r="W389" t="str">
            <v>015:Enron Raptor I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99400.615238950762</v>
          </cell>
          <cell r="AE389">
            <v>17651.789702128604</v>
          </cell>
          <cell r="AF389">
            <v>0</v>
          </cell>
          <cell r="AG389">
            <v>0</v>
          </cell>
          <cell r="AH389">
            <v>17651.789702128604</v>
          </cell>
          <cell r="AI389">
            <v>61517.404941079367</v>
          </cell>
          <cell r="AJ389">
            <v>0</v>
          </cell>
          <cell r="AK389">
            <v>0</v>
          </cell>
          <cell r="AL389">
            <v>61517.404941079367</v>
          </cell>
          <cell r="AM389">
            <v>0</v>
          </cell>
          <cell r="AN389">
            <v>0</v>
          </cell>
          <cell r="AP389">
            <v>24807.023157648709</v>
          </cell>
          <cell r="AQ389">
            <v>0</v>
          </cell>
          <cell r="AR389">
            <v>1</v>
          </cell>
          <cell r="AS389">
            <v>315799.44365971279</v>
          </cell>
          <cell r="AT389">
            <v>16</v>
          </cell>
          <cell r="AU389">
            <v>61517.404941079367</v>
          </cell>
          <cell r="AV389">
            <v>0</v>
          </cell>
          <cell r="AW389">
            <v>0</v>
          </cell>
          <cell r="AX389">
            <v>61517.404941079367</v>
          </cell>
          <cell r="AY389">
            <v>61517.404941079367</v>
          </cell>
          <cell r="AZ389">
            <v>0</v>
          </cell>
          <cell r="BA389">
            <v>0</v>
          </cell>
          <cell r="BB389">
            <v>61517.404941079367</v>
          </cell>
          <cell r="BC389">
            <v>16</v>
          </cell>
          <cell r="BD389">
            <v>15.0625</v>
          </cell>
          <cell r="BE389">
            <v>43865.615238950762</v>
          </cell>
        </row>
        <row r="390">
          <cell r="A390" t="str">
            <v>Hide</v>
          </cell>
          <cell r="B390" t="str">
            <v>ECM SLP - Warrants Private</v>
          </cell>
          <cell r="C390" t="str">
            <v>Equity ECM</v>
          </cell>
          <cell r="D390" t="str">
            <v>Byargeon</v>
          </cell>
          <cell r="E390" t="str">
            <v>713-853-0650</v>
          </cell>
          <cell r="F390" t="str">
            <v>Gasco Distribution Warrants ECM</v>
          </cell>
          <cell r="G390" t="str">
            <v xml:space="preserve"> </v>
          </cell>
          <cell r="H390" t="str">
            <v>Energy</v>
          </cell>
          <cell r="I390" t="str">
            <v>Warrants</v>
          </cell>
          <cell r="J390" t="str">
            <v>Warrants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004:ECM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Hide</v>
          </cell>
          <cell r="B391" t="str">
            <v>ECM SLP - Convertible Private</v>
          </cell>
          <cell r="C391" t="str">
            <v>Equity ECM</v>
          </cell>
          <cell r="D391" t="str">
            <v>Eubank</v>
          </cell>
          <cell r="E391" t="str">
            <v>713-853-6579</v>
          </cell>
          <cell r="F391" t="str">
            <v>Lyco Convertible ECM</v>
          </cell>
          <cell r="G391" t="str">
            <v xml:space="preserve"> </v>
          </cell>
          <cell r="H391" t="str">
            <v>Energy</v>
          </cell>
          <cell r="I391" t="str">
            <v>Convertible</v>
          </cell>
          <cell r="J391" t="str">
            <v>Convertible Preferred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004:ECM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Hide</v>
          </cell>
          <cell r="B392" t="str">
            <v>Enron Europe - Private</v>
          </cell>
          <cell r="C392" t="str">
            <v>Turkey Intl</v>
          </cell>
          <cell r="D392" t="str">
            <v>Unknown</v>
          </cell>
          <cell r="E392" t="str">
            <v>Not Available</v>
          </cell>
          <cell r="F392" t="str">
            <v>Marmara/Trakya Debt Intl</v>
          </cell>
          <cell r="G392" t="str">
            <v xml:space="preserve"> </v>
          </cell>
          <cell r="H392" t="str">
            <v>Private Equity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Hide</v>
          </cell>
          <cell r="B393" t="str">
            <v>Enron Europe - Private</v>
          </cell>
          <cell r="C393" t="str">
            <v>Turkey Intl</v>
          </cell>
          <cell r="D393" t="str">
            <v>Unknown</v>
          </cell>
          <cell r="E393" t="str">
            <v>Not Available</v>
          </cell>
          <cell r="F393" t="str">
            <v>Marmara/Trakya Intl</v>
          </cell>
          <cell r="G393" t="str">
            <v xml:space="preserve"> </v>
          </cell>
          <cell r="H393" t="str">
            <v>Private Equity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50768623.000000015</v>
          </cell>
          <cell r="Q393">
            <v>50768623.000000015</v>
          </cell>
          <cell r="R393">
            <v>0</v>
          </cell>
          <cell r="S393">
            <v>0</v>
          </cell>
          <cell r="V393">
            <v>50768623.000000015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50768623.000000015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51320280.548450015</v>
          </cell>
          <cell r="AP393">
            <v>0</v>
          </cell>
          <cell r="AQ393">
            <v>53436898</v>
          </cell>
          <cell r="AR393">
            <v>1</v>
          </cell>
          <cell r="AS393">
            <v>50768623.000000015</v>
          </cell>
          <cell r="AT393">
            <v>50768623.000000015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DoNotShow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Advanced Agro Bonds Intl</v>
          </cell>
          <cell r="G394" t="str">
            <v xml:space="preserve"> </v>
          </cell>
          <cell r="H394" t="str">
            <v>Philippines Intl</v>
          </cell>
          <cell r="I394" t="str">
            <v>Public</v>
          </cell>
          <cell r="J394" t="str">
            <v>Bonds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005:Enron-Asia Pacific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DoNotShow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Humpass Bonds Intl</v>
          </cell>
          <cell r="G395" t="str">
            <v xml:space="preserve"> </v>
          </cell>
          <cell r="H395" t="str">
            <v>Philippines Intl</v>
          </cell>
          <cell r="I395" t="str">
            <v>Public</v>
          </cell>
          <cell r="J395" t="str">
            <v>Bonds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005:Enron-Asia Pacific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Philippines Intl</v>
          </cell>
          <cell r="D396" t="str">
            <v>Unknown</v>
          </cell>
          <cell r="E396" t="str">
            <v>Not Available</v>
          </cell>
          <cell r="F396" t="str">
            <v>Subic Bay Bonds Intl</v>
          </cell>
          <cell r="G396" t="str">
            <v xml:space="preserve"> </v>
          </cell>
          <cell r="H396" t="str">
            <v>Philippines Intl</v>
          </cell>
          <cell r="I396" t="str">
            <v>Public</v>
          </cell>
          <cell r="J396" t="str">
            <v>Bonds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4941000</v>
          </cell>
          <cell r="Q396">
            <v>4941000</v>
          </cell>
          <cell r="R396">
            <v>0</v>
          </cell>
          <cell r="S396">
            <v>0</v>
          </cell>
          <cell r="V396">
            <v>4941000</v>
          </cell>
          <cell r="W396" t="str">
            <v>005:Enron-Asia Pacific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4941000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4941000</v>
          </cell>
          <cell r="AP396">
            <v>0</v>
          </cell>
          <cell r="AQ396">
            <v>4941000</v>
          </cell>
          <cell r="AR396">
            <v>1</v>
          </cell>
          <cell r="AS396">
            <v>4941000</v>
          </cell>
          <cell r="AT396">
            <v>4941000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Philippines Intl</v>
          </cell>
          <cell r="D397" t="str">
            <v>Unknown</v>
          </cell>
          <cell r="E397" t="str">
            <v>Not Available</v>
          </cell>
          <cell r="F397" t="str">
            <v>Subic Bay Intl</v>
          </cell>
          <cell r="G397" t="str">
            <v xml:space="preserve"> </v>
          </cell>
          <cell r="H397" t="str">
            <v>Philippines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26805000</v>
          </cell>
          <cell r="Q397">
            <v>26805000</v>
          </cell>
          <cell r="R397">
            <v>0</v>
          </cell>
          <cell r="S397">
            <v>0</v>
          </cell>
          <cell r="V397">
            <v>26805000</v>
          </cell>
          <cell r="W397" t="str">
            <v>005:Enron-Asia Pacific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26805000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26805000</v>
          </cell>
          <cell r="AP397">
            <v>0</v>
          </cell>
          <cell r="AQ397">
            <v>26805000</v>
          </cell>
          <cell r="AR397">
            <v>1</v>
          </cell>
          <cell r="AS397">
            <v>26805000</v>
          </cell>
          <cell r="AT397">
            <v>26805000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Philippines Intl</v>
          </cell>
          <cell r="D398" t="str">
            <v>Unknown</v>
          </cell>
          <cell r="E398" t="str">
            <v>Not Available</v>
          </cell>
          <cell r="F398" t="str">
            <v>Batangas Equity Intl</v>
          </cell>
          <cell r="G398" t="str">
            <v xml:space="preserve"> </v>
          </cell>
          <cell r="H398" t="str">
            <v>Philippines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70370000</v>
          </cell>
          <cell r="Q398">
            <v>70370000</v>
          </cell>
          <cell r="R398">
            <v>0</v>
          </cell>
          <cell r="S398">
            <v>0</v>
          </cell>
          <cell r="V398">
            <v>70370000</v>
          </cell>
          <cell r="W398" t="str">
            <v>005:Enron-Asia Pacific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70370000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70370000</v>
          </cell>
          <cell r="AP398">
            <v>0</v>
          </cell>
          <cell r="AQ398">
            <v>70370000</v>
          </cell>
          <cell r="AR398">
            <v>1</v>
          </cell>
          <cell r="AS398">
            <v>70370000</v>
          </cell>
          <cell r="AT398">
            <v>70370000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Private</v>
          </cell>
          <cell r="C399" t="str">
            <v>US Intl</v>
          </cell>
          <cell r="D399" t="str">
            <v>Unknown</v>
          </cell>
          <cell r="E399" t="str">
            <v>Not Available</v>
          </cell>
          <cell r="F399" t="str">
            <v>Bethlehem Steel Intl</v>
          </cell>
          <cell r="G399" t="str">
            <v xml:space="preserve"> </v>
          </cell>
          <cell r="H399" t="str">
            <v>US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009:Enron-NA Intl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</row>
        <row r="400">
          <cell r="A400" t="str">
            <v>Hide</v>
          </cell>
          <cell r="B400" t="str">
            <v>Enron-India - Public</v>
          </cell>
          <cell r="C400" t="str">
            <v>India Intl</v>
          </cell>
          <cell r="D400" t="str">
            <v>Unknown</v>
          </cell>
          <cell r="E400" t="str">
            <v>Not Available</v>
          </cell>
          <cell r="F400" t="str">
            <v>Rediff.com</v>
          </cell>
          <cell r="G400" t="str">
            <v>US;REDF</v>
          </cell>
          <cell r="H400" t="str">
            <v>India Intl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10</v>
          </cell>
          <cell r="Q400">
            <v>10.875</v>
          </cell>
          <cell r="R400">
            <v>-0.875</v>
          </cell>
          <cell r="S400">
            <v>0</v>
          </cell>
          <cell r="V400">
            <v>0</v>
          </cell>
          <cell r="W400" t="str">
            <v>008:Enron-India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10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56425.62</v>
          </cell>
          <cell r="AZ400">
            <v>0</v>
          </cell>
          <cell r="BA400">
            <v>0</v>
          </cell>
          <cell r="BB400">
            <v>56425.62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Jamaica Intl</v>
          </cell>
          <cell r="D401" t="str">
            <v>Unknown</v>
          </cell>
          <cell r="E401" t="str">
            <v>Not Available</v>
          </cell>
          <cell r="F401" t="str">
            <v>Industrial Gases Limited Intl</v>
          </cell>
          <cell r="G401" t="str">
            <v xml:space="preserve"> </v>
          </cell>
          <cell r="H401" t="str">
            <v>Jamaica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33106000</v>
          </cell>
          <cell r="Q401">
            <v>33106000</v>
          </cell>
          <cell r="R401">
            <v>0</v>
          </cell>
          <cell r="S401">
            <v>0</v>
          </cell>
          <cell r="V401">
            <v>33106000</v>
          </cell>
          <cell r="W401" t="str">
            <v>006:Enron-CALME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33106000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33106000</v>
          </cell>
          <cell r="AP401">
            <v>0</v>
          </cell>
          <cell r="AQ401">
            <v>32630000</v>
          </cell>
          <cell r="AR401">
            <v>1</v>
          </cell>
          <cell r="AS401">
            <v>33106000</v>
          </cell>
          <cell r="AT401">
            <v>33106000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Guatemala Intl</v>
          </cell>
          <cell r="D402" t="str">
            <v>Unknown</v>
          </cell>
          <cell r="E402" t="str">
            <v>Not Available</v>
          </cell>
          <cell r="F402" t="str">
            <v>PQP Limited</v>
          </cell>
          <cell r="G402" t="str">
            <v xml:space="preserve"> </v>
          </cell>
          <cell r="H402" t="str">
            <v>Guatemala Intl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V402">
            <v>0</v>
          </cell>
          <cell r="W402" t="str">
            <v>006:Enron-CALME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10487000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</row>
        <row r="403">
          <cell r="A403" t="str">
            <v>Hide</v>
          </cell>
          <cell r="B403" t="str">
            <v>Enron-CALME - Private</v>
          </cell>
          <cell r="C403" t="str">
            <v>Guatemala Intl</v>
          </cell>
          <cell r="D403" t="str">
            <v>Unknown</v>
          </cell>
          <cell r="E403" t="str">
            <v>Not Available</v>
          </cell>
          <cell r="F403" t="str">
            <v>Puerto Quetzal Intl</v>
          </cell>
          <cell r="G403" t="str">
            <v xml:space="preserve"> </v>
          </cell>
          <cell r="H403" t="str">
            <v>Guatemala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33699000</v>
          </cell>
          <cell r="Q403">
            <v>33699000</v>
          </cell>
          <cell r="R403">
            <v>0</v>
          </cell>
          <cell r="S403">
            <v>0</v>
          </cell>
          <cell r="V403">
            <v>33699000</v>
          </cell>
          <cell r="W403" t="str">
            <v>006:Enron-CALME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33699000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33699000</v>
          </cell>
          <cell r="AP403">
            <v>0</v>
          </cell>
          <cell r="AQ403">
            <v>33093000</v>
          </cell>
          <cell r="AR403">
            <v>1</v>
          </cell>
          <cell r="AS403">
            <v>33699000</v>
          </cell>
          <cell r="AT403">
            <v>33699000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</row>
        <row r="404">
          <cell r="A404" t="str">
            <v>Hide</v>
          </cell>
          <cell r="B404" t="str">
            <v>Enron-Asia Pacific - Private</v>
          </cell>
          <cell r="C404" t="str">
            <v>Guam Intl</v>
          </cell>
          <cell r="D404" t="str">
            <v>Unknown</v>
          </cell>
          <cell r="E404" t="str">
            <v>Not Available</v>
          </cell>
          <cell r="F404" t="str">
            <v>Piti Power Guam Intl</v>
          </cell>
          <cell r="G404" t="str">
            <v xml:space="preserve"> </v>
          </cell>
          <cell r="H404" t="str">
            <v>Guam Intl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7601000</v>
          </cell>
          <cell r="Q404">
            <v>7601000</v>
          </cell>
          <cell r="R404">
            <v>0</v>
          </cell>
          <cell r="S404">
            <v>0</v>
          </cell>
          <cell r="V404">
            <v>7601000</v>
          </cell>
          <cell r="W404" t="str">
            <v>005:Enron-Asia Pacific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7601000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7601000</v>
          </cell>
          <cell r="AP404">
            <v>0</v>
          </cell>
          <cell r="AQ404">
            <v>7601000</v>
          </cell>
          <cell r="AR404">
            <v>1</v>
          </cell>
          <cell r="AS404">
            <v>7601000</v>
          </cell>
          <cell r="AT404">
            <v>7601000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</row>
        <row r="405">
          <cell r="A405" t="str">
            <v>Hide</v>
          </cell>
          <cell r="B405" t="str">
            <v>Enron-NA - Private</v>
          </cell>
          <cell r="C405" t="str">
            <v>Mexico Intl</v>
          </cell>
          <cell r="D405" t="str">
            <v>Unknown</v>
          </cell>
          <cell r="E405" t="str">
            <v>Not Available</v>
          </cell>
          <cell r="F405" t="str">
            <v>Tribasa Intl</v>
          </cell>
          <cell r="G405" t="str">
            <v xml:space="preserve"> </v>
          </cell>
          <cell r="H405" t="str">
            <v>Mexico Intl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1200000</v>
          </cell>
          <cell r="Q405">
            <v>1200000</v>
          </cell>
          <cell r="R405">
            <v>0</v>
          </cell>
          <cell r="S405">
            <v>0</v>
          </cell>
          <cell r="V405">
            <v>1200000</v>
          </cell>
          <cell r="W405" t="str">
            <v>009:Enron-NA Intl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1200000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1200000</v>
          </cell>
          <cell r="AP405">
            <v>0</v>
          </cell>
          <cell r="AQ405">
            <v>1200000</v>
          </cell>
          <cell r="AR405">
            <v>1</v>
          </cell>
          <cell r="AS405">
            <v>1200000</v>
          </cell>
          <cell r="AT405">
            <v>1200000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</row>
        <row r="406">
          <cell r="A406" t="str">
            <v>Hide</v>
          </cell>
          <cell r="B406" t="str">
            <v>Enron-CALME - Private</v>
          </cell>
          <cell r="C406" t="str">
            <v>Colombia Intl</v>
          </cell>
          <cell r="D406" t="str">
            <v>Unknown</v>
          </cell>
          <cell r="E406" t="str">
            <v>Not Available</v>
          </cell>
          <cell r="F406" t="str">
            <v>Centragas Intl</v>
          </cell>
          <cell r="G406" t="str">
            <v xml:space="preserve"> </v>
          </cell>
          <cell r="H406" t="str">
            <v>Colombia Intl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39365000</v>
          </cell>
          <cell r="Q406">
            <v>39365000</v>
          </cell>
          <cell r="R406">
            <v>0</v>
          </cell>
          <cell r="S406">
            <v>0</v>
          </cell>
          <cell r="V406">
            <v>39365000</v>
          </cell>
          <cell r="W406" t="str">
            <v>006:Enron-CALME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39365000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39365000</v>
          </cell>
          <cell r="AP406">
            <v>0</v>
          </cell>
          <cell r="AQ406">
            <v>40535000</v>
          </cell>
          <cell r="AR406">
            <v>1</v>
          </cell>
          <cell r="AS406">
            <v>39365000</v>
          </cell>
          <cell r="AT406">
            <v>39365000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</row>
        <row r="407">
          <cell r="A407" t="str">
            <v>Hide</v>
          </cell>
          <cell r="B407" t="str">
            <v>Enron-CALME - Private</v>
          </cell>
          <cell r="C407" t="str">
            <v>Venezuela Intl</v>
          </cell>
          <cell r="D407" t="str">
            <v>Unknown</v>
          </cell>
          <cell r="E407" t="str">
            <v>Not Available</v>
          </cell>
          <cell r="F407" t="str">
            <v>Citadel Venezolana Intl</v>
          </cell>
          <cell r="G407" t="str">
            <v xml:space="preserve"> </v>
          </cell>
          <cell r="H407" t="str">
            <v>Venezuela Intl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11038000</v>
          </cell>
          <cell r="Q407">
            <v>11038000</v>
          </cell>
          <cell r="R407">
            <v>0</v>
          </cell>
          <cell r="S407">
            <v>0</v>
          </cell>
          <cell r="V407">
            <v>11038000</v>
          </cell>
          <cell r="W407" t="str">
            <v>006:Enron-CALME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11038000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11038000</v>
          </cell>
          <cell r="AP407">
            <v>0</v>
          </cell>
          <cell r="AQ407">
            <v>11150000</v>
          </cell>
          <cell r="AR407">
            <v>1</v>
          </cell>
          <cell r="AS407">
            <v>11038000</v>
          </cell>
          <cell r="AT407">
            <v>11038000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</row>
        <row r="408">
          <cell r="A408" t="str">
            <v>DoNotShow</v>
          </cell>
          <cell r="B408" t="str">
            <v>Enron-South America - Private</v>
          </cell>
          <cell r="C408" t="str">
            <v>Brazil Intl</v>
          </cell>
          <cell r="D408" t="str">
            <v>Unknown</v>
          </cell>
          <cell r="E408" t="str">
            <v>Not Available</v>
          </cell>
          <cell r="F408" t="str">
            <v>Cuiaba I and II (480 MW) Intl</v>
          </cell>
          <cell r="G408" t="str">
            <v xml:space="preserve"> </v>
          </cell>
          <cell r="H408" t="str">
            <v>Brazil Intl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V408">
            <v>0</v>
          </cell>
          <cell r="W408" t="str">
            <v>007:Enron-South America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</row>
        <row r="409">
          <cell r="A409" t="str">
            <v>Hide</v>
          </cell>
          <cell r="B409" t="str">
            <v>Enron-CALME - Private</v>
          </cell>
          <cell r="C409" t="str">
            <v>Nicaragua Intl</v>
          </cell>
          <cell r="D409" t="str">
            <v>Unknown</v>
          </cell>
          <cell r="E409" t="str">
            <v>Not Available</v>
          </cell>
          <cell r="F409" t="str">
            <v>Corinto Intl</v>
          </cell>
          <cell r="G409" t="str">
            <v xml:space="preserve"> </v>
          </cell>
          <cell r="H409" t="str">
            <v>Nicaragua Intl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3865000</v>
          </cell>
          <cell r="Q409">
            <v>3865000</v>
          </cell>
          <cell r="R409">
            <v>0</v>
          </cell>
          <cell r="S409">
            <v>0</v>
          </cell>
          <cell r="V409">
            <v>3865000</v>
          </cell>
          <cell r="W409" t="str">
            <v>006:Enron-CALME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3865000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3865000</v>
          </cell>
          <cell r="AP409">
            <v>0</v>
          </cell>
          <cell r="AQ409">
            <v>3932000</v>
          </cell>
          <cell r="AR409">
            <v>1</v>
          </cell>
          <cell r="AS409">
            <v>3865000</v>
          </cell>
          <cell r="AT409">
            <v>3865000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Enron-CALME - Private</v>
          </cell>
          <cell r="C410" t="str">
            <v>Puerto Rico Intl</v>
          </cell>
          <cell r="D410" t="str">
            <v>Unknown</v>
          </cell>
          <cell r="E410" t="str">
            <v>Not Available</v>
          </cell>
          <cell r="F410" t="str">
            <v>San Juan Gas Debt</v>
          </cell>
          <cell r="G410" t="str">
            <v xml:space="preserve"> </v>
          </cell>
          <cell r="H410" t="str">
            <v>Puerto Rico Intl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006:Enron-CALME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Puerto Rico Intl</v>
          </cell>
          <cell r="D411" t="str">
            <v>Unknown</v>
          </cell>
          <cell r="E411" t="str">
            <v>Not Available</v>
          </cell>
          <cell r="F411" t="str">
            <v>San Juan Gas Intl</v>
          </cell>
          <cell r="G411" t="str">
            <v xml:space="preserve"> </v>
          </cell>
          <cell r="H411" t="str">
            <v>Puerto Rico Intl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11730000</v>
          </cell>
          <cell r="Q411">
            <v>11730000</v>
          </cell>
          <cell r="R411">
            <v>0</v>
          </cell>
          <cell r="S411">
            <v>0</v>
          </cell>
          <cell r="V411">
            <v>11730000</v>
          </cell>
          <cell r="W411" t="str">
            <v>006:Enron-CALME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11730000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11730000</v>
          </cell>
          <cell r="AP411">
            <v>0</v>
          </cell>
          <cell r="AQ411">
            <v>12430000</v>
          </cell>
          <cell r="AR411">
            <v>1</v>
          </cell>
          <cell r="AS411">
            <v>11730000</v>
          </cell>
          <cell r="AT411">
            <v>11730000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Puerto Rico Intl</v>
          </cell>
          <cell r="D412" t="str">
            <v>Unknown</v>
          </cell>
          <cell r="E412" t="str">
            <v>Not Available</v>
          </cell>
          <cell r="F412" t="str">
            <v>Progasco Intl</v>
          </cell>
          <cell r="G412" t="str">
            <v xml:space="preserve"> </v>
          </cell>
          <cell r="H412" t="str">
            <v>Puerto Rico Intl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6386000</v>
          </cell>
          <cell r="Q412">
            <v>6386000</v>
          </cell>
          <cell r="R412">
            <v>0</v>
          </cell>
          <cell r="S412">
            <v>0</v>
          </cell>
          <cell r="V412">
            <v>6386000</v>
          </cell>
          <cell r="W412" t="str">
            <v>006:Enron-CALME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6386000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6386000</v>
          </cell>
          <cell r="AP412">
            <v>0</v>
          </cell>
          <cell r="AQ412">
            <v>5836000</v>
          </cell>
          <cell r="AR412">
            <v>1</v>
          </cell>
          <cell r="AS412">
            <v>6386000</v>
          </cell>
          <cell r="AT412">
            <v>6386000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Equity Europe</v>
          </cell>
          <cell r="D413" t="str">
            <v>Unknown</v>
          </cell>
          <cell r="E413" t="str">
            <v>Not Available</v>
          </cell>
          <cell r="F413" t="str">
            <v>TBD 1</v>
          </cell>
          <cell r="G413" t="str">
            <v xml:space="preserve"> </v>
          </cell>
          <cell r="H413" t="str">
            <v>Common Equity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Enron Europe - Private</v>
          </cell>
          <cell r="C414" t="str">
            <v>Equity Europe</v>
          </cell>
          <cell r="D414" t="str">
            <v>Unknown</v>
          </cell>
          <cell r="E414" t="str">
            <v>Not Available</v>
          </cell>
          <cell r="F414" t="str">
            <v>OS Integration</v>
          </cell>
          <cell r="G414" t="str">
            <v xml:space="preserve"> </v>
          </cell>
          <cell r="H414" t="str">
            <v>Common Equity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6940672.0411429061</v>
          </cell>
          <cell r="Q414">
            <v>6940672.0411429061</v>
          </cell>
          <cell r="R414">
            <v>0</v>
          </cell>
          <cell r="S414">
            <v>0</v>
          </cell>
          <cell r="V414">
            <v>6940672.0411429061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6940672.0411429061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6948116</v>
          </cell>
          <cell r="AP414">
            <v>0</v>
          </cell>
          <cell r="AQ414">
            <v>6940000</v>
          </cell>
          <cell r="AR414">
            <v>1</v>
          </cell>
          <cell r="AS414">
            <v>6940672.0411429061</v>
          </cell>
          <cell r="AT414">
            <v>6940672.0411429061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6940000</v>
          </cell>
          <cell r="AZ414">
            <v>0</v>
          </cell>
          <cell r="BA414">
            <v>0</v>
          </cell>
          <cell r="BB414">
            <v>6940000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Equity Europe</v>
          </cell>
          <cell r="D415" t="str">
            <v>Unknown</v>
          </cell>
          <cell r="E415" t="str">
            <v>Not Available</v>
          </cell>
          <cell r="F415" t="str">
            <v>Octagon</v>
          </cell>
          <cell r="G415" t="str">
            <v xml:space="preserve"> </v>
          </cell>
          <cell r="H415" t="str">
            <v>Common Equity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666154</v>
          </cell>
          <cell r="Q415">
            <v>666154</v>
          </cell>
          <cell r="R415">
            <v>0</v>
          </cell>
          <cell r="S415">
            <v>0</v>
          </cell>
          <cell r="V415">
            <v>666154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666154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666868</v>
          </cell>
          <cell r="AP415">
            <v>0</v>
          </cell>
          <cell r="AQ415">
            <v>699000</v>
          </cell>
          <cell r="AR415">
            <v>1</v>
          </cell>
          <cell r="AS415">
            <v>666154</v>
          </cell>
          <cell r="AT415">
            <v>666154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698200</v>
          </cell>
          <cell r="BB415">
            <v>698200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Hide</v>
          </cell>
          <cell r="B416" t="str">
            <v>Enron Europe - Private</v>
          </cell>
          <cell r="C416" t="str">
            <v>Equity Europe</v>
          </cell>
          <cell r="D416" t="str">
            <v>Unknown</v>
          </cell>
          <cell r="E416" t="str">
            <v>Not Available</v>
          </cell>
          <cell r="F416" t="str">
            <v>OPET</v>
          </cell>
          <cell r="G416" t="str">
            <v xml:space="preserve"> </v>
          </cell>
          <cell r="H416" t="str">
            <v>Common Equity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3808369.0260334602</v>
          </cell>
          <cell r="Q416">
            <v>3808369.0260334602</v>
          </cell>
          <cell r="R416">
            <v>0</v>
          </cell>
          <cell r="S416">
            <v>0</v>
          </cell>
          <cell r="V416">
            <v>3808369.0260334602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3808369.0260334602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3812453</v>
          </cell>
          <cell r="AP416">
            <v>0</v>
          </cell>
          <cell r="AQ416">
            <v>3808000</v>
          </cell>
          <cell r="AR416">
            <v>1</v>
          </cell>
          <cell r="AS416">
            <v>3808369.0260334602</v>
          </cell>
          <cell r="AT416">
            <v>3808369.0260334602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3808000</v>
          </cell>
          <cell r="AZ416">
            <v>0</v>
          </cell>
          <cell r="BA416">
            <v>0</v>
          </cell>
          <cell r="BB416">
            <v>3808000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Enron Europe - Private</v>
          </cell>
          <cell r="C417" t="str">
            <v>Italy Intl</v>
          </cell>
          <cell r="D417" t="str">
            <v>Unknown</v>
          </cell>
          <cell r="E417" t="str">
            <v>Not Available</v>
          </cell>
          <cell r="F417" t="str">
            <v>Sarlux Equity Intl</v>
          </cell>
          <cell r="G417" t="str">
            <v xml:space="preserve"> </v>
          </cell>
          <cell r="H417" t="str">
            <v>Italy Intl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8000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Accroven S.R.L. Intl</v>
          </cell>
          <cell r="G418" t="str">
            <v xml:space="preserve"> </v>
          </cell>
          <cell r="H418" t="str">
            <v>Venezuela Intl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2449000</v>
          </cell>
          <cell r="Q418">
            <v>2449000</v>
          </cell>
          <cell r="R418">
            <v>0</v>
          </cell>
          <cell r="S418">
            <v>0</v>
          </cell>
          <cell r="V418">
            <v>2449000</v>
          </cell>
          <cell r="W418" t="str">
            <v>006:Enron-CALME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2449000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2449000</v>
          </cell>
          <cell r="AP418">
            <v>0</v>
          </cell>
          <cell r="AQ418">
            <v>2449000</v>
          </cell>
          <cell r="AR418">
            <v>1</v>
          </cell>
          <cell r="AS418">
            <v>2449000</v>
          </cell>
          <cell r="AT418">
            <v>2449000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Enron-CALME - Private</v>
          </cell>
          <cell r="C419" t="str">
            <v>Venezuela Intl</v>
          </cell>
          <cell r="D419" t="str">
            <v>Unknown</v>
          </cell>
          <cell r="E419" t="str">
            <v>Not Available</v>
          </cell>
          <cell r="F419" t="str">
            <v>Bachaquero Intl</v>
          </cell>
          <cell r="G419" t="str">
            <v xml:space="preserve"> </v>
          </cell>
          <cell r="H419" t="str">
            <v>Venezuela Intl</v>
          </cell>
          <cell r="I419" t="str">
            <v xml:space="preserve">Private </v>
          </cell>
          <cell r="J419" t="str">
            <v>Common Equity</v>
          </cell>
          <cell r="K419">
            <v>1</v>
          </cell>
          <cell r="L419">
            <v>1</v>
          </cell>
          <cell r="M419">
            <v>0</v>
          </cell>
          <cell r="N419">
            <v>0</v>
          </cell>
          <cell r="O419">
            <v>1</v>
          </cell>
          <cell r="P419">
            <v>1847000</v>
          </cell>
          <cell r="Q419">
            <v>1847000</v>
          </cell>
          <cell r="R419">
            <v>0</v>
          </cell>
          <cell r="S419">
            <v>0</v>
          </cell>
          <cell r="V419">
            <v>1847000</v>
          </cell>
          <cell r="W419" t="str">
            <v>006:Enron-CALME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1847000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1847000</v>
          </cell>
          <cell r="AP419">
            <v>0</v>
          </cell>
          <cell r="AQ419">
            <v>1847000</v>
          </cell>
          <cell r="AR419">
            <v>1</v>
          </cell>
          <cell r="AS419">
            <v>1847000</v>
          </cell>
          <cell r="AT419">
            <v>1847000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Equity Europe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Common Equity</v>
          </cell>
          <cell r="I420" t="str">
            <v>Public</v>
          </cell>
          <cell r="J420" t="str">
            <v>Common Equity</v>
          </cell>
          <cell r="K420">
            <v>41135500</v>
          </cell>
          <cell r="L420">
            <v>41135500</v>
          </cell>
          <cell r="M420">
            <v>0</v>
          </cell>
          <cell r="N420">
            <v>1</v>
          </cell>
          <cell r="O420">
            <v>1</v>
          </cell>
          <cell r="P420">
            <v>0.3847546623212022</v>
          </cell>
          <cell r="Q420">
            <v>0.3847546623212022</v>
          </cell>
          <cell r="R420">
            <v>0</v>
          </cell>
          <cell r="S420">
            <v>0</v>
          </cell>
          <cell r="V420">
            <v>15827075.411913814</v>
          </cell>
          <cell r="W420" t="str">
            <v>010:Enron Europe</v>
          </cell>
          <cell r="X420">
            <v>15827075.411913814</v>
          </cell>
          <cell r="Y420">
            <v>0</v>
          </cell>
          <cell r="Z420">
            <v>15827075.411913814</v>
          </cell>
          <cell r="AA420">
            <v>0</v>
          </cell>
          <cell r="AB420">
            <v>0</v>
          </cell>
          <cell r="AC420">
            <v>0</v>
          </cell>
          <cell r="AD420">
            <v>15827075.411913814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-16973.375942088664</v>
          </cell>
          <cell r="AJ420">
            <v>0</v>
          </cell>
          <cell r="AK420">
            <v>18913.60218758263</v>
          </cell>
          <cell r="AL420">
            <v>1940.226245493973</v>
          </cell>
          <cell r="AM420">
            <v>6075489.4857432162</v>
          </cell>
          <cell r="AN420">
            <v>15844048.787855903</v>
          </cell>
          <cell r="AP420">
            <v>0</v>
          </cell>
          <cell r="AQ420">
            <v>18774703.505250003</v>
          </cell>
          <cell r="AR420">
            <v>1</v>
          </cell>
          <cell r="AS420">
            <v>15827075.411913814</v>
          </cell>
          <cell r="AT420">
            <v>0.3847546623212022</v>
          </cell>
          <cell r="AU420">
            <v>-327640.9992333483</v>
          </cell>
          <cell r="AV420">
            <v>0</v>
          </cell>
          <cell r="AW420">
            <v>18913.60218758263</v>
          </cell>
          <cell r="AX420">
            <v>-308727.39704576565</v>
          </cell>
          <cell r="AY420">
            <v>-6428258.475586175</v>
          </cell>
          <cell r="AZ420">
            <v>239270.45154996394</v>
          </cell>
          <cell r="BA420">
            <v>1196848.628294898</v>
          </cell>
          <cell r="BB420">
            <v>-4992139.3957413118</v>
          </cell>
          <cell r="BC420" t="str">
            <v xml:space="preserve"> </v>
          </cell>
          <cell r="BD420" t="str">
            <v xml:space="preserve"> </v>
          </cell>
          <cell r="BE420">
            <v>-327640.9992333483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Robinson</v>
          </cell>
          <cell r="C29" t="str">
            <v>713-853-6657</v>
          </cell>
        </row>
        <row r="30">
          <cell r="B30" t="str">
            <v>Vetters</v>
          </cell>
          <cell r="C30" t="str">
            <v>713-853-9435</v>
          </cell>
        </row>
        <row r="31">
          <cell r="B31" t="str">
            <v>Ward</v>
          </cell>
          <cell r="C31" t="str">
            <v>713-345-8957</v>
          </cell>
        </row>
        <row r="32">
          <cell r="B32" t="str">
            <v>CTG</v>
          </cell>
          <cell r="C32" t="str">
            <v>Not Available</v>
          </cell>
        </row>
        <row r="33">
          <cell r="B33" t="str">
            <v>TBD</v>
          </cell>
          <cell r="C33" t="str">
            <v>Not Available</v>
          </cell>
        </row>
        <row r="34">
          <cell r="B34" t="str">
            <v>Unknown</v>
          </cell>
          <cell r="C34" t="str">
            <v>Not Available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36766</v>
          </cell>
          <cell r="C2">
            <v>36763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1514.09</v>
          </cell>
          <cell r="C3">
            <v>1506.46</v>
          </cell>
          <cell r="D3">
            <v>7.6299999999998818</v>
          </cell>
          <cell r="E3">
            <v>59.490000000000009</v>
          </cell>
          <cell r="F3">
            <v>5.0648540286498686E-3</v>
          </cell>
          <cell r="G3">
            <v>4.0897841330950098E-2</v>
          </cell>
          <cell r="H3">
            <v>3.0518972264760878E-2</v>
          </cell>
          <cell r="I3">
            <v>1454.6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137.19</v>
          </cell>
          <cell r="C24">
            <v>134.44</v>
          </cell>
          <cell r="D24">
            <v>2.75</v>
          </cell>
          <cell r="E24">
            <v>16.899999999999991</v>
          </cell>
          <cell r="F24">
            <v>2.0455221660220173E-2</v>
          </cell>
          <cell r="G24">
            <v>0.14049380663396782</v>
          </cell>
          <cell r="H24">
            <v>0.59597487203350408</v>
          </cell>
          <cell r="I24">
            <v>120.29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PortPrCoal)"/>
      <sheetName val="Asset Class (Paper)"/>
      <sheetName val="Asset Class (PrinInvest)"/>
      <sheetName val="Asset Class (Generation)"/>
      <sheetName val="Asset Class (W Origin)"/>
      <sheetName val="Asset Class (ENet)"/>
      <sheetName val="Asset Class (Intl)"/>
      <sheetName val="Asset Class (EBS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2.1875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2.1875</v>
          </cell>
          <cell r="N20">
            <v>0</v>
          </cell>
        </row>
        <row r="21">
          <cell r="F21" t="str">
            <v>US;RRC</v>
          </cell>
          <cell r="G21">
            <v>3.1875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3.1875</v>
          </cell>
          <cell r="N21">
            <v>0</v>
          </cell>
        </row>
        <row r="22">
          <cell r="F22" t="str">
            <v>US;ESNJ</v>
          </cell>
          <cell r="G22">
            <v>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</v>
          </cell>
          <cell r="N22">
            <v>0</v>
          </cell>
        </row>
        <row r="23">
          <cell r="F23" t="str">
            <v>US;FWIS</v>
          </cell>
          <cell r="G23">
            <v>2.9375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2.9375</v>
          </cell>
          <cell r="N23">
            <v>0</v>
          </cell>
        </row>
        <row r="24">
          <cell r="F24" t="str">
            <v>US;FST</v>
          </cell>
          <cell r="G24">
            <v>12.75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12.75</v>
          </cell>
          <cell r="N24">
            <v>0</v>
          </cell>
        </row>
        <row r="25">
          <cell r="F25" t="str">
            <v>US;QSRI</v>
          </cell>
          <cell r="G25">
            <v>0.09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0.09</v>
          </cell>
          <cell r="N25">
            <v>0</v>
          </cell>
        </row>
        <row r="26">
          <cell r="F26" t="str">
            <v>US;SHDN</v>
          </cell>
          <cell r="G26">
            <v>5.4375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5.4375</v>
          </cell>
          <cell r="N26">
            <v>0</v>
          </cell>
        </row>
        <row r="27">
          <cell r="F27" t="str">
            <v>US;PRS</v>
          </cell>
          <cell r="G27">
            <v>16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16</v>
          </cell>
          <cell r="N27">
            <v>0</v>
          </cell>
        </row>
        <row r="28">
          <cell r="F28" t="str">
            <v>US;HC</v>
          </cell>
          <cell r="G28">
            <v>34.1875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>
            <v>34.1875</v>
          </cell>
          <cell r="N28">
            <v>0</v>
          </cell>
        </row>
        <row r="29">
          <cell r="F29" t="str">
            <v>US;KS</v>
          </cell>
          <cell r="G29">
            <v>1.375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1.375</v>
          </cell>
          <cell r="N29">
            <v>0</v>
          </cell>
        </row>
        <row r="30">
          <cell r="F30" t="str">
            <v>CA;BAU</v>
          </cell>
          <cell r="G30">
            <v>0.94301495352283438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0.94301495352283438</v>
          </cell>
          <cell r="N30">
            <v>0</v>
          </cell>
        </row>
        <row r="31">
          <cell r="F31" t="str">
            <v>CA;PLG</v>
          </cell>
          <cell r="G31">
            <v>1.6839552741479187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1.6839552741479187</v>
          </cell>
          <cell r="N31">
            <v>0</v>
          </cell>
        </row>
        <row r="32">
          <cell r="F32" t="str">
            <v>CA;ZAR</v>
          </cell>
          <cell r="G32">
            <v>2.525932911221878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2.525932911221878</v>
          </cell>
          <cell r="N32">
            <v>0</v>
          </cell>
        </row>
        <row r="33">
          <cell r="F33" t="str">
            <v>CA;BOU</v>
          </cell>
          <cell r="G33">
            <v>2.0881045399434193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2.0881045399434193</v>
          </cell>
          <cell r="N33">
            <v>0</v>
          </cell>
        </row>
        <row r="34">
          <cell r="F34" t="str">
            <v>CA;CYZ.A</v>
          </cell>
          <cell r="G34">
            <v>4.1425299744038799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4.1425299744038799</v>
          </cell>
          <cell r="N34">
            <v>0</v>
          </cell>
        </row>
        <row r="35">
          <cell r="F35" t="str">
            <v>CA;CYZ.A BS</v>
          </cell>
          <cell r="G35">
            <v>4.1425299744038799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4.1425299744038799</v>
          </cell>
          <cell r="N35" t="e">
            <v>#DIV/0!</v>
          </cell>
        </row>
        <row r="36">
          <cell r="F36" t="str">
            <v>HRE</v>
          </cell>
          <cell r="G36">
            <v>3.1658359153980875</v>
          </cell>
          <cell r="H36">
            <v>0</v>
          </cell>
          <cell r="I36">
            <v>0</v>
          </cell>
          <cell r="J36">
            <v>0</v>
          </cell>
          <cell r="K36" t="e">
            <v>#REF!</v>
          </cell>
          <cell r="L36" t="e">
            <v>#REF!</v>
          </cell>
          <cell r="M36">
            <v>3.1658359153980875</v>
          </cell>
          <cell r="N36">
            <v>0</v>
          </cell>
        </row>
        <row r="37">
          <cell r="F37" t="str">
            <v>CA;SEH</v>
          </cell>
          <cell r="G37">
            <v>5.1192240334096724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5.1192240334096724</v>
          </cell>
          <cell r="N37">
            <v>0</v>
          </cell>
        </row>
        <row r="38">
          <cell r="F38" t="str">
            <v>CA;SEH BS</v>
          </cell>
          <cell r="G38">
            <v>5.1192240334096724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5.1192240334096724</v>
          </cell>
          <cell r="N38" t="e">
            <v>#DIV/0!</v>
          </cell>
        </row>
        <row r="39">
          <cell r="F39" t="str">
            <v>PMG</v>
          </cell>
          <cell r="G39">
            <v>3.2446808510638299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3.2446808510638299</v>
          </cell>
          <cell r="N39">
            <v>0</v>
          </cell>
        </row>
        <row r="40">
          <cell r="F40" t="str">
            <v>US;BOG</v>
          </cell>
          <cell r="G40">
            <v>8.25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8.25</v>
          </cell>
          <cell r="N40">
            <v>0</v>
          </cell>
        </row>
        <row r="41">
          <cell r="F41" t="str">
            <v>US;CRZO</v>
          </cell>
          <cell r="G41">
            <v>6.9375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6.9375</v>
          </cell>
          <cell r="N41">
            <v>0</v>
          </cell>
        </row>
        <row r="42">
          <cell r="F42" t="str">
            <v>US;PGEO</v>
          </cell>
          <cell r="G42">
            <v>5.875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>
            <v>5.875</v>
          </cell>
          <cell r="N42">
            <v>0</v>
          </cell>
        </row>
        <row r="43">
          <cell r="F43" t="str">
            <v>US;TCMSQ</v>
          </cell>
          <cell r="G43">
            <v>3.125E-2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3.125E-2</v>
          </cell>
          <cell r="N43">
            <v>0</v>
          </cell>
        </row>
        <row r="44">
          <cell r="F44" t="str">
            <v>IDF.TO</v>
          </cell>
          <cell r="G44">
            <v>0.1678866429386878</v>
          </cell>
          <cell r="H44">
            <v>0</v>
          </cell>
          <cell r="I44">
            <v>0</v>
          </cell>
          <cell r="J44">
            <v>0</v>
          </cell>
          <cell r="K44" t="e">
            <v>#REF!</v>
          </cell>
          <cell r="L44" t="e">
            <v>#REF!</v>
          </cell>
          <cell r="M44">
            <v>0.1678866429386878</v>
          </cell>
          <cell r="N44">
            <v>0.1678866429386878</v>
          </cell>
        </row>
        <row r="45">
          <cell r="F45" t="str">
            <v>US;COSEE</v>
          </cell>
          <cell r="G45">
            <v>9.9999999999999995E-7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4.4999999999999998E-2</v>
          </cell>
          <cell r="N45">
            <v>9.9999999999999995E-7</v>
          </cell>
        </row>
        <row r="46">
          <cell r="F46" t="str">
            <v>US;INLN</v>
          </cell>
          <cell r="G46">
            <v>4.75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4.75</v>
          </cell>
          <cell r="N46">
            <v>0</v>
          </cell>
        </row>
        <row r="47">
          <cell r="F47" t="str">
            <v>US;PWR</v>
          </cell>
          <cell r="G47">
            <v>44.375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44.375</v>
          </cell>
          <cell r="N47">
            <v>0</v>
          </cell>
        </row>
        <row r="48">
          <cell r="F48" t="str">
            <v>US;KWK</v>
          </cell>
          <cell r="G48">
            <v>7.625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7.625</v>
          </cell>
          <cell r="N48">
            <v>0</v>
          </cell>
        </row>
        <row r="49">
          <cell r="F49" t="str">
            <v>CROE</v>
          </cell>
          <cell r="G49" t="e">
            <v>#N/A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e">
            <v>#N/A</v>
          </cell>
          <cell r="N49">
            <v>0</v>
          </cell>
        </row>
        <row r="50">
          <cell r="F50" t="str">
            <v>GB;PLR</v>
          </cell>
          <cell r="G50">
            <v>0.39229887138632386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0.39229887138632386</v>
          </cell>
          <cell r="N50">
            <v>0</v>
          </cell>
        </row>
        <row r="51">
          <cell r="F51" t="str">
            <v>US;ENE</v>
          </cell>
          <cell r="G51">
            <v>78.015625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78.015625</v>
          </cell>
          <cell r="N51">
            <v>42.75</v>
          </cell>
        </row>
        <row r="52">
          <cell r="F52" t="str">
            <v>ENEPUT</v>
          </cell>
          <cell r="G52">
            <v>4.3516320000000004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4.3516320000000004</v>
          </cell>
          <cell r="N52">
            <v>0</v>
          </cell>
        </row>
        <row r="53">
          <cell r="F53" t="str">
            <v>GTRMM</v>
          </cell>
          <cell r="G53">
            <v>0.23548300776023551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0.23548300776023551</v>
          </cell>
          <cell r="N53">
            <v>0</v>
          </cell>
        </row>
        <row r="54">
          <cell r="F54" t="str">
            <v>US;SCMR</v>
          </cell>
          <cell r="G54">
            <v>123.75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123.75</v>
          </cell>
          <cell r="N54">
            <v>0</v>
          </cell>
        </row>
        <row r="55">
          <cell r="F55" t="str">
            <v>US;TTEN</v>
          </cell>
          <cell r="G55">
            <v>12.1875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12.1875</v>
          </cell>
          <cell r="N55">
            <v>0</v>
          </cell>
        </row>
        <row r="56">
          <cell r="F56" t="str">
            <v>US;RTHM</v>
          </cell>
          <cell r="G56">
            <v>11.9375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11.9375</v>
          </cell>
          <cell r="N56">
            <v>0</v>
          </cell>
        </row>
        <row r="57">
          <cell r="F57" t="str">
            <v>US;REDF</v>
          </cell>
          <cell r="G57">
            <v>7.75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7.75</v>
          </cell>
          <cell r="N57">
            <v>0</v>
          </cell>
        </row>
        <row r="58">
          <cell r="F58" t="str">
            <v>US;AVCI</v>
          </cell>
          <cell r="G58">
            <v>163.5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163.5</v>
          </cell>
          <cell r="N58">
            <v>0</v>
          </cell>
        </row>
        <row r="59">
          <cell r="F59" t="str">
            <v>CA;TDI</v>
          </cell>
          <cell r="G59">
            <v>2.4922538057389199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2.4922538057389199</v>
          </cell>
          <cell r="N59">
            <v>0</v>
          </cell>
        </row>
        <row r="63">
          <cell r="G63" t="str">
            <v>Used</v>
          </cell>
          <cell r="H63" t="str">
            <v>Last</v>
          </cell>
          <cell r="I63" t="str">
            <v>Close</v>
          </cell>
          <cell r="J63" t="str">
            <v>(Backup)</v>
          </cell>
          <cell r="K63" t="str">
            <v>Last</v>
          </cell>
          <cell r="L63" t="str">
            <v>Close</v>
          </cell>
          <cell r="M63" t="str">
            <v>External</v>
          </cell>
          <cell r="N63" t="str">
            <v>Manual</v>
          </cell>
          <cell r="S63" t="str">
            <v>Live Last</v>
          </cell>
        </row>
        <row r="64">
          <cell r="G64" t="str">
            <v>Value</v>
          </cell>
          <cell r="H64" t="str">
            <v>Value</v>
          </cell>
          <cell r="I64" t="str">
            <v>Value</v>
          </cell>
          <cell r="J64" t="str">
            <v>Close Price</v>
          </cell>
          <cell r="K64" t="str">
            <v>Value</v>
          </cell>
          <cell r="L64" t="str">
            <v>Value</v>
          </cell>
          <cell r="M64" t="str">
            <v>File Feed</v>
          </cell>
          <cell r="N64" t="str">
            <v>Feed</v>
          </cell>
          <cell r="S64" t="str">
            <v>% Change</v>
          </cell>
        </row>
        <row r="65">
          <cell r="E65" t="str">
            <v>S&amp;P Value</v>
          </cell>
          <cell r="F65" t="str">
            <v>US;SPX</v>
          </cell>
          <cell r="G65">
            <v>1452.56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1452.56</v>
          </cell>
          <cell r="N65">
            <v>1364</v>
          </cell>
          <cell r="S65" t="e">
            <v>#REF!</v>
          </cell>
        </row>
        <row r="66">
          <cell r="E66" t="str">
            <v>S&amp;P 500 Futures</v>
          </cell>
          <cell r="F66" t="str">
            <v>SPZ9</v>
          </cell>
          <cell r="G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S66" t="e">
            <v>#REF!</v>
          </cell>
        </row>
        <row r="67">
          <cell r="E67" t="str">
            <v>S&amp;P 500 Futures Puts</v>
          </cell>
          <cell r="F67" t="str">
            <v>US;SZP OO</v>
          </cell>
          <cell r="G67">
            <v>25.5</v>
          </cell>
          <cell r="K67">
            <v>0</v>
          </cell>
          <cell r="L67">
            <v>0</v>
          </cell>
          <cell r="M67">
            <v>25.5</v>
          </cell>
          <cell r="N67">
            <v>0</v>
          </cell>
          <cell r="O67" t="str">
            <v>US;SZP OO</v>
          </cell>
          <cell r="S67">
            <v>-1</v>
          </cell>
        </row>
        <row r="68">
          <cell r="E68" t="str">
            <v>S&amp;P 500 Futures Puts</v>
          </cell>
          <cell r="F68" t="str">
            <v>US;SZP RJ</v>
          </cell>
          <cell r="G68">
            <v>0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0</v>
          </cell>
          <cell r="N68">
            <v>0</v>
          </cell>
          <cell r="O68" t="str">
            <v>US;SZP RJ</v>
          </cell>
          <cell r="S68" t="e">
            <v>#REF!</v>
          </cell>
        </row>
        <row r="69">
          <cell r="E69" t="str">
            <v>S&amp;P 500 Futures Puts</v>
          </cell>
          <cell r="F69" t="str">
            <v>US;SZP RT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  <cell r="O69" t="str">
            <v>US;SZP RT</v>
          </cell>
          <cell r="S69" t="e">
            <v>#REF!</v>
          </cell>
        </row>
        <row r="70">
          <cell r="E70" t="str">
            <v>S&amp;P 500 Futures Puts</v>
          </cell>
          <cell r="F70" t="str">
            <v>US;SZP RE</v>
          </cell>
          <cell r="G70">
            <v>0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</v>
          </cell>
          <cell r="N70">
            <v>0</v>
          </cell>
          <cell r="O70" t="str">
            <v>US;SZP RE</v>
          </cell>
          <cell r="S70" t="e">
            <v>#REF!</v>
          </cell>
        </row>
        <row r="71">
          <cell r="E71" t="str">
            <v>S&amp;P 500 Futures Puts</v>
          </cell>
          <cell r="F71" t="str">
            <v>SZPPUT</v>
          </cell>
          <cell r="S71" t="e">
            <v>#DIV/0!</v>
          </cell>
        </row>
        <row r="72">
          <cell r="E72" t="str">
            <v>Russell 2000 Index</v>
          </cell>
          <cell r="F72" t="str">
            <v>RLZ9</v>
          </cell>
          <cell r="G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S72">
            <v>0</v>
          </cell>
        </row>
        <row r="73">
          <cell r="E73" t="str">
            <v>S&amp;P Toronto Exchange</v>
          </cell>
          <cell r="F73" t="str">
            <v>CA;TSP</v>
          </cell>
          <cell r="G73">
            <v>638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638</v>
          </cell>
          <cell r="N73">
            <v>0</v>
          </cell>
          <cell r="S73" t="e">
            <v>#REF!</v>
          </cell>
        </row>
        <row r="74">
          <cell r="E74" t="str">
            <v>Paper Index</v>
          </cell>
          <cell r="F74" t="str">
            <v>Paper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E&amp;P Index</v>
          </cell>
          <cell r="F75" t="str">
            <v>Energy</v>
          </cell>
          <cell r="G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C-LEX Index</v>
          </cell>
          <cell r="F76" t="str">
            <v>Telecom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Qualitech Index</v>
          </cell>
          <cell r="F77" t="str">
            <v>Steel</v>
          </cell>
          <cell r="G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>
            <v>0</v>
          </cell>
        </row>
        <row r="78">
          <cell r="E78" t="str">
            <v>Heartland Index</v>
          </cell>
          <cell r="F78" t="str">
            <v>Steel</v>
          </cell>
          <cell r="G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>
            <v>0</v>
          </cell>
        </row>
        <row r="79">
          <cell r="E79" t="str">
            <v>Oilfield Services</v>
          </cell>
          <cell r="F79" t="str">
            <v>Oil Services</v>
          </cell>
          <cell r="G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S79">
            <v>0</v>
          </cell>
        </row>
        <row r="80">
          <cell r="E80" t="str">
            <v>Heavy Construction</v>
          </cell>
          <cell r="F80" t="str">
            <v>Heavy Construction</v>
          </cell>
          <cell r="G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S80">
            <v>0</v>
          </cell>
        </row>
        <row r="81">
          <cell r="E81" t="str">
            <v>Cyclical Index</v>
          </cell>
          <cell r="F81" t="str">
            <v>Cyclical</v>
          </cell>
          <cell r="G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S81">
            <v>0</v>
          </cell>
        </row>
        <row r="82">
          <cell r="E82" t="str">
            <v>Utility Services Index</v>
          </cell>
          <cell r="F82" t="str">
            <v>Utility Services</v>
          </cell>
          <cell r="G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S82">
            <v>0</v>
          </cell>
        </row>
        <row r="83">
          <cell r="E83" t="str">
            <v>Service Consolidators Index</v>
          </cell>
          <cell r="F83" t="str">
            <v>Service Consolidators</v>
          </cell>
          <cell r="G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S83">
            <v>0</v>
          </cell>
        </row>
        <row r="84">
          <cell r="E84" t="str">
            <v>OSX Index</v>
          </cell>
          <cell r="F84" t="str">
            <v>US;OSX</v>
          </cell>
          <cell r="G84">
            <v>117.67</v>
          </cell>
          <cell r="K84">
            <v>0</v>
          </cell>
          <cell r="L84">
            <v>0</v>
          </cell>
          <cell r="M84">
            <v>117.67</v>
          </cell>
          <cell r="N84">
            <v>73.14</v>
          </cell>
          <cell r="S84" t="e">
            <v>#REF!</v>
          </cell>
        </row>
        <row r="85">
          <cell r="E85" t="str">
            <v>Toronto Oil &amp; Gas Index</v>
          </cell>
          <cell r="F85" t="str">
            <v>CA;OGX</v>
          </cell>
          <cell r="G85">
            <v>7478.31</v>
          </cell>
          <cell r="H85">
            <v>4467.57</v>
          </cell>
          <cell r="I85">
            <v>4467.57</v>
          </cell>
          <cell r="J85">
            <v>4467.57</v>
          </cell>
          <cell r="K85">
            <v>4467.57</v>
          </cell>
          <cell r="L85">
            <v>4467.57</v>
          </cell>
          <cell r="M85">
            <v>7478.31</v>
          </cell>
          <cell r="N85">
            <v>0</v>
          </cell>
          <cell r="S85">
            <v>0</v>
          </cell>
        </row>
        <row r="86">
          <cell r="E86" t="str">
            <v>Dow Jones</v>
          </cell>
          <cell r="F86" t="str">
            <v>US&amp;DJI</v>
          </cell>
          <cell r="G86">
            <v>10706.58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10706.58</v>
          </cell>
          <cell r="N86">
            <v>0</v>
          </cell>
        </row>
        <row r="87">
          <cell r="E87" t="str">
            <v>Nasdaq</v>
          </cell>
          <cell r="F87" t="str">
            <v>COMP</v>
          </cell>
          <cell r="G87">
            <v>3759.88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3759.88</v>
          </cell>
          <cell r="N87">
            <v>0</v>
          </cell>
        </row>
        <row r="88">
          <cell r="E88" t="str">
            <v>Oils Index</v>
          </cell>
          <cell r="F88" t="str">
            <v>US;XOI</v>
          </cell>
          <cell r="G88">
            <v>490.55</v>
          </cell>
          <cell r="K88">
            <v>0</v>
          </cell>
          <cell r="L88">
            <v>0</v>
          </cell>
          <cell r="M88">
            <v>490.55</v>
          </cell>
          <cell r="N88">
            <v>0</v>
          </cell>
        </row>
        <row r="89">
          <cell r="E89" t="str">
            <v>Natural Gas Index</v>
          </cell>
          <cell r="F89" t="str">
            <v>US;XNG</v>
          </cell>
          <cell r="G89">
            <v>190.94</v>
          </cell>
          <cell r="K89">
            <v>0</v>
          </cell>
          <cell r="L89">
            <v>0</v>
          </cell>
          <cell r="M89">
            <v>190.94</v>
          </cell>
          <cell r="N89">
            <v>0</v>
          </cell>
        </row>
        <row r="90">
          <cell r="E90" t="str">
            <v>Utility Index</v>
          </cell>
          <cell r="F90" t="str">
            <v>US;UTY</v>
          </cell>
          <cell r="G90">
            <v>318.62</v>
          </cell>
          <cell r="K90">
            <v>0</v>
          </cell>
          <cell r="L90">
            <v>0</v>
          </cell>
          <cell r="M90">
            <v>318.62</v>
          </cell>
          <cell r="N90">
            <v>0</v>
          </cell>
        </row>
        <row r="97">
          <cell r="E97" t="str">
            <v>Russell Index Futures</v>
          </cell>
          <cell r="G97">
            <v>0</v>
          </cell>
          <cell r="I97">
            <v>0</v>
          </cell>
          <cell r="J97">
            <v>0</v>
          </cell>
        </row>
        <row r="98">
          <cell r="E98" t="str">
            <v>S&amp;P 500 Options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S&amp;P 500 Options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S&amp;P 500 Options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S&amp;P 500 Futures Puts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S&amp;P Toronto Exchange</v>
          </cell>
          <cell r="G102">
            <v>-13150208.810453994</v>
          </cell>
          <cell r="I102">
            <v>-85040.708330928348</v>
          </cell>
          <cell r="J102">
            <v>-416025.22213129466</v>
          </cell>
        </row>
        <row r="103">
          <cell r="E103" t="str">
            <v>Telecom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Construction Basket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Cyclical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Service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Utility Basket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Oil Services Basket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Qualitech Basket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ENP Domestic Basket</v>
          </cell>
          <cell r="G110">
            <v>0</v>
          </cell>
          <cell r="I110">
            <v>0</v>
          </cell>
          <cell r="J110">
            <v>0</v>
          </cell>
        </row>
        <row r="111">
          <cell r="E111" t="str">
            <v>Energy Basket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E&amp;P Basket II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E&amp;P Basket III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CANADIAN BASKET **</v>
          </cell>
          <cell r="G114">
            <v>5935048.6663074233</v>
          </cell>
          <cell r="I114">
            <v>78914.214991066605</v>
          </cell>
          <cell r="J114">
            <v>262017.99902023561</v>
          </cell>
        </row>
        <row r="115">
          <cell r="E115" t="str">
            <v>Palladin Basket *</v>
          </cell>
          <cell r="G115">
            <v>0</v>
          </cell>
          <cell r="I115">
            <v>0</v>
          </cell>
          <cell r="J115">
            <v>781371</v>
          </cell>
        </row>
        <row r="116">
          <cell r="E116" t="str">
            <v>SHORT OSX CALLS ***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LONG OSX PUTS ***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TSE Oil &amp; Gas Service Basket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Canadian Paper Basket **</v>
          </cell>
          <cell r="G119">
            <v>-2471668.1665094974</v>
          </cell>
          <cell r="I119">
            <v>-47849.364963239059</v>
          </cell>
          <cell r="J119">
            <v>-188870.08380784324</v>
          </cell>
        </row>
        <row r="120">
          <cell r="E120" t="str">
            <v>Canadian II Basket **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CGAS NG Hedge</v>
          </cell>
          <cell r="G121">
            <v>-1014265</v>
          </cell>
          <cell r="I121">
            <v>-309</v>
          </cell>
          <cell r="J121">
            <v>-7476</v>
          </cell>
        </row>
        <row r="122">
          <cell r="E122" t="str">
            <v>Mariner NG Hedge</v>
          </cell>
          <cell r="G122">
            <v>-12218041</v>
          </cell>
          <cell r="I122">
            <v>-3706</v>
          </cell>
          <cell r="J122">
            <v>-40740</v>
          </cell>
        </row>
        <row r="123">
          <cell r="E123" t="str">
            <v>Cline Coal Hedge</v>
          </cell>
          <cell r="G123">
            <v>168005</v>
          </cell>
          <cell r="I123">
            <v>77</v>
          </cell>
          <cell r="J123">
            <v>709602</v>
          </cell>
        </row>
        <row r="124">
          <cell r="E124" t="str">
            <v>Blk Mtn Coal Hedge</v>
          </cell>
          <cell r="G124">
            <v>-26430</v>
          </cell>
          <cell r="I124">
            <v>-13</v>
          </cell>
          <cell r="J124">
            <v>-110488</v>
          </cell>
        </row>
        <row r="125">
          <cell r="E125" t="str">
            <v>Jupiter Coal</v>
          </cell>
          <cell r="G125">
            <v>-401898</v>
          </cell>
          <cell r="I125">
            <v>-271</v>
          </cell>
          <cell r="J125">
            <v>-11795</v>
          </cell>
        </row>
        <row r="126">
          <cell r="E126" t="str">
            <v>Cypress Exploration</v>
          </cell>
          <cell r="G126">
            <v>-549922</v>
          </cell>
          <cell r="I126">
            <v>-11560</v>
          </cell>
          <cell r="J126">
            <v>28495</v>
          </cell>
        </row>
        <row r="127">
          <cell r="E127" t="str">
            <v>Treasury Swaps A</v>
          </cell>
          <cell r="G127">
            <v>421147.68999999948</v>
          </cell>
          <cell r="I127">
            <v>-21047.139999998733</v>
          </cell>
          <cell r="J127">
            <v>476309.00999999943</v>
          </cell>
        </row>
        <row r="128">
          <cell r="E128" t="str">
            <v>EEX Int Rate Swap (T Swap C)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Mariner (Pluto) T Swap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Heartland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O&amp;G Options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O&amp;G Options</v>
          </cell>
          <cell r="G132">
            <v>0</v>
          </cell>
          <cell r="I132">
            <v>0</v>
          </cell>
          <cell r="J132">
            <v>0</v>
          </cell>
        </row>
        <row r="134">
          <cell r="G134">
            <v>-23308231.620656073</v>
          </cell>
          <cell r="I134">
            <v>-90804.998303099535</v>
          </cell>
          <cell r="J134">
            <v>1482400.703081097</v>
          </cell>
        </row>
      </sheetData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</row>
      </sheetData>
      <sheetData sheetId="26">
        <row r="459">
          <cell r="A459" t="str">
            <v>Summary:</v>
          </cell>
        </row>
      </sheetData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Aug-03-2000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2496249458.6025944</v>
          </cell>
          <cell r="AD22">
            <v>2458602777.9641132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1245424414.2553346</v>
          </cell>
          <cell r="L49">
            <v>1245424414.2553346</v>
          </cell>
          <cell r="V49">
            <v>2512386868.8265066</v>
          </cell>
          <cell r="X49">
            <v>267379444.6149382</v>
          </cell>
          <cell r="Y49">
            <v>-9686828.3106560688</v>
          </cell>
          <cell r="Z49">
            <v>257692616.30428219</v>
          </cell>
          <cell r="AA49">
            <v>105665545.43352421</v>
          </cell>
          <cell r="AB49">
            <v>-13150208.810453994</v>
          </cell>
          <cell r="AC49">
            <v>92515336.62307021</v>
          </cell>
          <cell r="AD49">
            <v>2474740188.1880255</v>
          </cell>
          <cell r="AE49">
            <v>37103469.818480507</v>
          </cell>
          <cell r="AF49">
            <v>-90804.998303099535</v>
          </cell>
          <cell r="AG49">
            <v>203112.90506910169</v>
          </cell>
          <cell r="AH49">
            <v>35725580.305018567</v>
          </cell>
          <cell r="AI49">
            <v>133916517.02520785</v>
          </cell>
          <cell r="AJ49">
            <v>701030.12308109715</v>
          </cell>
          <cell r="AK49">
            <v>6299188.3685881477</v>
          </cell>
          <cell r="AL49">
            <v>140916735.51687714</v>
          </cell>
          <cell r="AM49">
            <v>15972064.64597223</v>
          </cell>
          <cell r="AN49">
            <v>2388076058.3667879</v>
          </cell>
          <cell r="AO49">
            <v>0</v>
          </cell>
          <cell r="AP49">
            <v>2348615678622.2139</v>
          </cell>
          <cell r="AQ49">
            <v>2286834219.9358082</v>
          </cell>
          <cell r="AU49">
            <v>109290022.56225432</v>
          </cell>
          <cell r="AV49">
            <v>-457616.71526495705</v>
          </cell>
          <cell r="AW49">
            <v>204260.46115158946</v>
          </cell>
          <cell r="AX49">
            <v>109036666.30814095</v>
          </cell>
          <cell r="AY49">
            <v>233242538.55580425</v>
          </cell>
          <cell r="AZ49">
            <v>-15837219.664965054</v>
          </cell>
          <cell r="BA49">
            <v>9857180.52391693</v>
          </cell>
          <cell r="BB49">
            <v>227262499.41475618</v>
          </cell>
          <cell r="BC49">
            <v>508.45657756459838</v>
          </cell>
          <cell r="BD49">
            <v>494.8138745081319</v>
          </cell>
          <cell r="BE49">
            <v>72169246.556538731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6/30/00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36741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Special Assets - Non-Performing</v>
          </cell>
          <cell r="D54" t="str">
            <v>Lydecker</v>
          </cell>
          <cell r="E54" t="str">
            <v>713-853-3504</v>
          </cell>
          <cell r="F54" t="str">
            <v>Brigham Common</v>
          </cell>
          <cell r="G54" t="str">
            <v>US;BEXP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2.1875</v>
          </cell>
          <cell r="Q54">
            <v>2.3125</v>
          </cell>
          <cell r="R54">
            <v>-0.125</v>
          </cell>
          <cell r="S54" t="str">
            <v>1527-1800</v>
          </cell>
          <cell r="V54">
            <v>1439144.73828125</v>
          </cell>
          <cell r="W54" t="str">
            <v>001:Enron-NA</v>
          </cell>
          <cell r="X54">
            <v>1439144.73828125</v>
          </cell>
          <cell r="Y54">
            <v>0</v>
          </cell>
          <cell r="Z54">
            <v>1439144.73828125</v>
          </cell>
          <cell r="AA54">
            <v>719572.369140625</v>
          </cell>
          <cell r="AB54">
            <v>0</v>
          </cell>
          <cell r="AC54">
            <v>719572.369140625</v>
          </cell>
          <cell r="AD54">
            <v>1521381.5804687501</v>
          </cell>
          <cell r="AE54">
            <v>-82236.842187500093</v>
          </cell>
          <cell r="AF54">
            <v>0</v>
          </cell>
          <cell r="AG54">
            <v>0</v>
          </cell>
          <cell r="AH54">
            <v>-82236.842187500093</v>
          </cell>
          <cell r="AI54">
            <v>-205592.10546875</v>
          </cell>
          <cell r="AJ54">
            <v>0</v>
          </cell>
          <cell r="AK54">
            <v>0</v>
          </cell>
          <cell r="AL54">
            <v>-205592.10546875</v>
          </cell>
          <cell r="AM54">
            <v>246710.52656250005</v>
          </cell>
          <cell r="AN54">
            <v>1644736.84375</v>
          </cell>
          <cell r="AP54">
            <v>0</v>
          </cell>
          <cell r="AQ54">
            <v>1480263.159375</v>
          </cell>
          <cell r="AR54">
            <v>1</v>
          </cell>
          <cell r="AS54">
            <v>1439144.73828125</v>
          </cell>
          <cell r="AT54">
            <v>2.1875</v>
          </cell>
          <cell r="AU54">
            <v>-20559.21054687514</v>
          </cell>
          <cell r="AV54">
            <v>0</v>
          </cell>
          <cell r="AW54">
            <v>0</v>
          </cell>
          <cell r="AX54">
            <v>-20559.21054687514</v>
          </cell>
          <cell r="AY54">
            <v>431743.42148437491</v>
          </cell>
          <cell r="AZ54">
            <v>0</v>
          </cell>
          <cell r="BA54">
            <v>0</v>
          </cell>
          <cell r="BB54">
            <v>431743.42148437491</v>
          </cell>
          <cell r="BC54">
            <v>2.1875</v>
          </cell>
          <cell r="BD54">
            <v>2.3125</v>
          </cell>
          <cell r="BE54">
            <v>61677.631640624953</v>
          </cell>
        </row>
        <row r="55">
          <cell r="A55" t="str">
            <v>Show</v>
          </cell>
          <cell r="B55" t="str">
            <v>US Public</v>
          </cell>
          <cell r="C55" t="str">
            <v>Special Assets - Performing</v>
          </cell>
          <cell r="D55" t="str">
            <v>Lydecker</v>
          </cell>
          <cell r="E55" t="str">
            <v>713-853-3504</v>
          </cell>
          <cell r="F55" t="str">
            <v>Bonus Resources Common</v>
          </cell>
          <cell r="G55" t="str">
            <v>CA;BOU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2.0881045399434193</v>
          </cell>
          <cell r="Q55">
            <v>2.0594193112761645</v>
          </cell>
          <cell r="R55">
            <v>2.8685228667254759E-2</v>
          </cell>
          <cell r="S55" t="str">
            <v>1348-6217</v>
          </cell>
          <cell r="V55">
            <v>678633.97548161121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669311.27616475348</v>
          </cell>
          <cell r="AE55">
            <v>9322.6993168577319</v>
          </cell>
          <cell r="AF55">
            <v>0</v>
          </cell>
          <cell r="AG55">
            <v>0</v>
          </cell>
          <cell r="AH55">
            <v>9322.6993168577319</v>
          </cell>
          <cell r="AI55">
            <v>-124600.81622673373</v>
          </cell>
          <cell r="AJ55">
            <v>0</v>
          </cell>
          <cell r="AK55">
            <v>0</v>
          </cell>
          <cell r="AL55">
            <v>-124600.81622673373</v>
          </cell>
          <cell r="AM55">
            <v>-103464.29360395897</v>
          </cell>
          <cell r="AN55">
            <v>803234.79170834494</v>
          </cell>
          <cell r="AP55">
            <v>0</v>
          </cell>
          <cell r="AQ55">
            <v>578536.26009870996</v>
          </cell>
          <cell r="AR55">
            <v>1</v>
          </cell>
          <cell r="AS55">
            <v>678633.97548161121</v>
          </cell>
          <cell r="AT55">
            <v>2.0881045399434193</v>
          </cell>
          <cell r="AU55">
            <v>7898.3485087350709</v>
          </cell>
          <cell r="AV55">
            <v>0</v>
          </cell>
          <cell r="AW55">
            <v>0</v>
          </cell>
          <cell r="AX55">
            <v>7898.3485087350709</v>
          </cell>
          <cell r="AY55">
            <v>160223.13842850889</v>
          </cell>
          <cell r="AZ55">
            <v>0</v>
          </cell>
          <cell r="BA55">
            <v>0</v>
          </cell>
          <cell r="BB55">
            <v>160223.13842850889</v>
          </cell>
          <cell r="BC55">
            <v>2.0881045399434193</v>
          </cell>
          <cell r="BD55">
            <v>2.0594193112761645</v>
          </cell>
          <cell r="BE55">
            <v>-1424.350808122661</v>
          </cell>
        </row>
        <row r="56">
          <cell r="A56" t="str">
            <v>Show</v>
          </cell>
          <cell r="B56" t="str">
            <v>US Public</v>
          </cell>
          <cell r="C56" t="str">
            <v>Special Assets - Non-Performing</v>
          </cell>
          <cell r="D56" t="str">
            <v>Lydecker</v>
          </cell>
          <cell r="E56" t="str">
            <v>713-853-3504</v>
          </cell>
          <cell r="F56" t="str">
            <v>Costilla Common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9.9999999999999995E-7</v>
          </cell>
          <cell r="Q56">
            <v>9.9999999999999995E-7</v>
          </cell>
          <cell r="R56">
            <v>0</v>
          </cell>
          <cell r="S56" t="str">
            <v>1088-3247</v>
          </cell>
          <cell r="V56">
            <v>0.3878625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0.3878625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0.3878625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9.9999999999999995E-7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0.3878625</v>
          </cell>
          <cell r="AZ56">
            <v>0</v>
          </cell>
          <cell r="BA56">
            <v>0</v>
          </cell>
          <cell r="BB56">
            <v>0.3878625</v>
          </cell>
          <cell r="BC56">
            <v>9.9999999999999995E-7</v>
          </cell>
          <cell r="BD56">
            <v>9.9999999999999995E-7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Special Assets - Performing</v>
          </cell>
          <cell r="D57" t="str">
            <v>Lydecker</v>
          </cell>
          <cell r="E57" t="str">
            <v>713-853-3504</v>
          </cell>
          <cell r="F57" t="str">
            <v>Esenjay Common</v>
          </cell>
          <cell r="G57" t="str">
            <v>US;ESNJ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3</v>
          </cell>
          <cell r="Q57">
            <v>3</v>
          </cell>
          <cell r="R57">
            <v>0</v>
          </cell>
          <cell r="S57" t="str">
            <v>4941-7324</v>
          </cell>
          <cell r="V57">
            <v>0</v>
          </cell>
          <cell r="W57" t="str">
            <v>001:Enron-NA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-92781.435000000012</v>
          </cell>
          <cell r="AN57">
            <v>0</v>
          </cell>
          <cell r="AP57">
            <v>0</v>
          </cell>
          <cell r="AQ57">
            <v>86300</v>
          </cell>
          <cell r="AR57">
            <v>1</v>
          </cell>
          <cell r="AS57">
            <v>0</v>
          </cell>
          <cell r="AT57">
            <v>3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33395.006794333356</v>
          </cell>
          <cell r="AZ57">
            <v>0</v>
          </cell>
          <cell r="BA57">
            <v>0</v>
          </cell>
          <cell r="BB57">
            <v>33395.006794333356</v>
          </cell>
          <cell r="BC57">
            <v>3</v>
          </cell>
          <cell r="BD57">
            <v>3</v>
          </cell>
          <cell r="BE57">
            <v>0</v>
          </cell>
        </row>
        <row r="58">
          <cell r="A58" t="str">
            <v>Show</v>
          </cell>
          <cell r="B58" t="str">
            <v>Warrants - Public</v>
          </cell>
          <cell r="C58" t="str">
            <v>Principal Investing</v>
          </cell>
          <cell r="D58" t="str">
            <v>Vetters</v>
          </cell>
          <cell r="E58" t="str">
            <v>713-853-9435</v>
          </cell>
          <cell r="F58" t="str">
            <v>FirstWorld Warrants</v>
          </cell>
          <cell r="G58" t="str">
            <v>US;FWIS</v>
          </cell>
          <cell r="H58" t="str">
            <v>Telecom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0.12552094043100895</v>
          </cell>
          <cell r="N58">
            <v>0</v>
          </cell>
          <cell r="O58">
            <v>0.76708618132436057</v>
          </cell>
          <cell r="P58">
            <v>1.220579957787479</v>
          </cell>
          <cell r="Q58">
            <v>1.1264171029015619</v>
          </cell>
          <cell r="R58">
            <v>9.4162854885917024E-2</v>
          </cell>
          <cell r="S58" t="str">
            <v>889-1038</v>
          </cell>
          <cell r="V58">
            <v>3661739.8733624369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3379251.3087046859</v>
          </cell>
          <cell r="AE58">
            <v>282488.56465775101</v>
          </cell>
          <cell r="AF58">
            <v>0</v>
          </cell>
          <cell r="AG58">
            <v>0</v>
          </cell>
          <cell r="AH58">
            <v>282488.56465775101</v>
          </cell>
          <cell r="AI58">
            <v>-18838260.126637567</v>
          </cell>
          <cell r="AJ58">
            <v>0</v>
          </cell>
          <cell r="AK58">
            <v>100274.73</v>
          </cell>
          <cell r="AL58">
            <v>-18737985.396637563</v>
          </cell>
          <cell r="AM58">
            <v>0</v>
          </cell>
          <cell r="AN58">
            <v>31500000</v>
          </cell>
          <cell r="AP58">
            <v>1106153.2875482664</v>
          </cell>
          <cell r="AQ58">
            <v>61125000</v>
          </cell>
          <cell r="AR58">
            <v>1</v>
          </cell>
          <cell r="AS58">
            <v>6759946.9729209272</v>
          </cell>
          <cell r="AT58">
            <v>2.9375</v>
          </cell>
          <cell r="AU58">
            <v>758291.55489795562</v>
          </cell>
          <cell r="AV58">
            <v>0</v>
          </cell>
          <cell r="AW58">
            <v>0</v>
          </cell>
          <cell r="AX58">
            <v>758291.55489795562</v>
          </cell>
          <cell r="AY58">
            <v>-19643430.126637567</v>
          </cell>
          <cell r="AZ58">
            <v>0</v>
          </cell>
          <cell r="BA58">
            <v>-132574.26999999999</v>
          </cell>
          <cell r="BB58">
            <v>-19776004.396637563</v>
          </cell>
          <cell r="BC58">
            <v>2.9375</v>
          </cell>
          <cell r="BD58">
            <v>2.8125</v>
          </cell>
          <cell r="BE58">
            <v>475802.99024020461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4.75</v>
          </cell>
          <cell r="Q59">
            <v>5.75</v>
          </cell>
          <cell r="R59">
            <v>-1</v>
          </cell>
          <cell r="S59" t="str">
            <v>58-7704</v>
          </cell>
          <cell r="V59">
            <v>693731.5625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839780.3125</v>
          </cell>
          <cell r="AE59">
            <v>-146048.75</v>
          </cell>
          <cell r="AF59">
            <v>0</v>
          </cell>
          <cell r="AG59">
            <v>0</v>
          </cell>
          <cell r="AH59">
            <v>-146048.75</v>
          </cell>
          <cell r="AI59">
            <v>-273841.40625</v>
          </cell>
          <cell r="AJ59">
            <v>0</v>
          </cell>
          <cell r="AK59">
            <v>0</v>
          </cell>
          <cell r="AL59">
            <v>-273841.40625</v>
          </cell>
          <cell r="AM59">
            <v>-803268.125</v>
          </cell>
          <cell r="AN59">
            <v>967572.96875</v>
          </cell>
          <cell r="AP59">
            <v>0</v>
          </cell>
          <cell r="AQ59">
            <v>310353.59375</v>
          </cell>
          <cell r="AR59">
            <v>1</v>
          </cell>
          <cell r="AS59">
            <v>693731.5625</v>
          </cell>
          <cell r="AT59">
            <v>4.75</v>
          </cell>
          <cell r="AU59">
            <v>-146048.75</v>
          </cell>
          <cell r="AV59">
            <v>0</v>
          </cell>
          <cell r="AW59">
            <v>0</v>
          </cell>
          <cell r="AX59">
            <v>-146048.75</v>
          </cell>
          <cell r="AY59">
            <v>219073.125</v>
          </cell>
          <cell r="AZ59">
            <v>0</v>
          </cell>
          <cell r="BA59">
            <v>0</v>
          </cell>
          <cell r="BB59">
            <v>219073.125</v>
          </cell>
          <cell r="BC59">
            <v>4.75</v>
          </cell>
          <cell r="BD59">
            <v>5.75</v>
          </cell>
          <cell r="BE59">
            <v>0</v>
          </cell>
        </row>
        <row r="60">
          <cell r="A60" t="str">
            <v>Show</v>
          </cell>
          <cell r="B60" t="str">
            <v>US Public</v>
          </cell>
          <cell r="C60" t="str">
            <v>Special Assets - Performing</v>
          </cell>
          <cell r="D60" t="str">
            <v>Lydecker</v>
          </cell>
          <cell r="E60" t="str">
            <v>713-853-3504</v>
          </cell>
          <cell r="F60" t="str">
            <v>Paradigm Common</v>
          </cell>
          <cell r="G60" t="str">
            <v>US;PGEO</v>
          </cell>
          <cell r="H60" t="str">
            <v>OSX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5.875</v>
          </cell>
          <cell r="Q60">
            <v>6</v>
          </cell>
          <cell r="R60">
            <v>-0.125</v>
          </cell>
          <cell r="S60" t="str">
            <v>75-10364</v>
          </cell>
          <cell r="V60">
            <v>351859.625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359346</v>
          </cell>
          <cell r="AE60">
            <v>-7486.375</v>
          </cell>
          <cell r="AF60">
            <v>0</v>
          </cell>
          <cell r="AG60">
            <v>0</v>
          </cell>
          <cell r="AH60">
            <v>-7486.375</v>
          </cell>
          <cell r="AI60">
            <v>-5614.78125</v>
          </cell>
          <cell r="AJ60">
            <v>0</v>
          </cell>
          <cell r="AK60">
            <v>0</v>
          </cell>
          <cell r="AL60">
            <v>-5614.78125</v>
          </cell>
          <cell r="AM60">
            <v>0</v>
          </cell>
          <cell r="AN60">
            <v>357474.40625</v>
          </cell>
          <cell r="AP60">
            <v>0</v>
          </cell>
          <cell r="AQ60">
            <v>0</v>
          </cell>
          <cell r="AR60">
            <v>1</v>
          </cell>
          <cell r="AS60">
            <v>351859.625</v>
          </cell>
          <cell r="AT60">
            <v>5.875</v>
          </cell>
          <cell r="AU60">
            <v>-22459.125</v>
          </cell>
          <cell r="AV60">
            <v>0</v>
          </cell>
          <cell r="AW60">
            <v>0</v>
          </cell>
          <cell r="AX60">
            <v>-22459.125</v>
          </cell>
          <cell r="AY60">
            <v>351859.625</v>
          </cell>
          <cell r="AZ60">
            <v>0</v>
          </cell>
          <cell r="BA60">
            <v>0</v>
          </cell>
          <cell r="BB60">
            <v>351859.625</v>
          </cell>
          <cell r="BC60">
            <v>5.875</v>
          </cell>
          <cell r="BD60">
            <v>6</v>
          </cell>
          <cell r="BE60">
            <v>-14972.75</v>
          </cell>
        </row>
        <row r="61">
          <cell r="A61" t="str">
            <v>Show</v>
          </cell>
          <cell r="B61" t="str">
            <v>US Public</v>
          </cell>
          <cell r="C61" t="str">
            <v>Special Assets - Non-Performing</v>
          </cell>
          <cell r="D61" t="str">
            <v>Lydecker</v>
          </cell>
          <cell r="E61" t="str">
            <v>713-853-3504</v>
          </cell>
          <cell r="F61" t="str">
            <v>Queen Sands Common</v>
          </cell>
          <cell r="G61" t="str">
            <v>US;QSRI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7340971.2000000002</v>
          </cell>
          <cell r="L61">
            <v>7340971.2000000002</v>
          </cell>
          <cell r="M61">
            <v>0</v>
          </cell>
          <cell r="N61">
            <v>0</v>
          </cell>
          <cell r="O61">
            <v>1</v>
          </cell>
          <cell r="P61">
            <v>0.09</v>
          </cell>
          <cell r="Q61">
            <v>8.5000000000000006E-2</v>
          </cell>
          <cell r="R61">
            <v>4.9999999999999906E-3</v>
          </cell>
          <cell r="S61" t="str">
            <v>82-847</v>
          </cell>
          <cell r="V61">
            <v>660687.40799999994</v>
          </cell>
          <cell r="W61" t="str">
            <v>001:Enron-NA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623982.55200000003</v>
          </cell>
          <cell r="AE61">
            <v>36704.855999999912</v>
          </cell>
          <cell r="AF61">
            <v>0</v>
          </cell>
          <cell r="AG61">
            <v>0</v>
          </cell>
          <cell r="AH61">
            <v>36704.855999999912</v>
          </cell>
          <cell r="AI61">
            <v>-73409.712000000029</v>
          </cell>
          <cell r="AJ61">
            <v>0</v>
          </cell>
          <cell r="AK61">
            <v>0</v>
          </cell>
          <cell r="AL61">
            <v>-73409.712000000029</v>
          </cell>
          <cell r="AM61">
            <v>-284462.6339999999</v>
          </cell>
          <cell r="AN61">
            <v>734097.12</v>
          </cell>
          <cell r="AP61">
            <v>0</v>
          </cell>
          <cell r="AQ61">
            <v>3009798.1919999998</v>
          </cell>
          <cell r="AR61">
            <v>1</v>
          </cell>
          <cell r="AS61">
            <v>660687.40799999994</v>
          </cell>
          <cell r="AT61">
            <v>0.09</v>
          </cell>
          <cell r="AU61">
            <v>80750.68319999997</v>
          </cell>
          <cell r="AV61">
            <v>0</v>
          </cell>
          <cell r="AW61">
            <v>0</v>
          </cell>
          <cell r="AX61">
            <v>80750.68319999997</v>
          </cell>
          <cell r="AY61">
            <v>-2495930.2079999996</v>
          </cell>
          <cell r="AZ61">
            <v>0</v>
          </cell>
          <cell r="BA61">
            <v>50000</v>
          </cell>
          <cell r="BB61">
            <v>-2445930.2079999996</v>
          </cell>
          <cell r="BC61">
            <v>0.09</v>
          </cell>
          <cell r="BD61">
            <v>8.5000000000000006E-2</v>
          </cell>
          <cell r="BE61">
            <v>44045.827200000058</v>
          </cell>
        </row>
        <row r="62">
          <cell r="A62" t="str">
            <v>Show</v>
          </cell>
          <cell r="B62" t="str">
            <v>US Public</v>
          </cell>
          <cell r="C62" t="str">
            <v>Energy Capital Resources</v>
          </cell>
          <cell r="D62" t="str">
            <v>Pruett/Josey</v>
          </cell>
          <cell r="E62" t="str">
            <v>713-345-7109/713-853-0321</v>
          </cell>
          <cell r="F62" t="str">
            <v>Pure Resources</v>
          </cell>
          <cell r="G62" t="str">
            <v>US;PRS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296770.94673095993</v>
          </cell>
          <cell r="L62">
            <v>296770.94673095993</v>
          </cell>
          <cell r="M62">
            <v>494618.2445515999</v>
          </cell>
          <cell r="N62">
            <v>0.43</v>
          </cell>
          <cell r="O62">
            <v>1</v>
          </cell>
          <cell r="P62">
            <v>16</v>
          </cell>
          <cell r="Q62">
            <v>15</v>
          </cell>
          <cell r="R62">
            <v>1</v>
          </cell>
          <cell r="S62" t="str">
            <v>96-120</v>
          </cell>
          <cell r="V62">
            <v>4748335.1476953588</v>
          </cell>
          <cell r="W62" t="str">
            <v>001:Enron-NA</v>
          </cell>
          <cell r="X62">
            <v>3323834.6033867514</v>
          </cell>
          <cell r="Y62">
            <v>0</v>
          </cell>
          <cell r="Z62">
            <v>3323834.6033867514</v>
          </cell>
          <cell r="AA62">
            <v>1282050.4898777469</v>
          </cell>
          <cell r="AB62">
            <v>0</v>
          </cell>
          <cell r="AC62">
            <v>1282050.4898777469</v>
          </cell>
          <cell r="AD62">
            <v>4451564.2009643987</v>
          </cell>
          <cell r="AE62">
            <v>296770.94673096016</v>
          </cell>
          <cell r="AF62">
            <v>0</v>
          </cell>
          <cell r="AG62">
            <v>0</v>
          </cell>
          <cell r="AH62">
            <v>296770.94673096016</v>
          </cell>
          <cell r="AI62">
            <v>-1070676.3351205513</v>
          </cell>
          <cell r="AJ62">
            <v>0</v>
          </cell>
          <cell r="AK62">
            <v>0</v>
          </cell>
          <cell r="AL62">
            <v>-1070676.3351205513</v>
          </cell>
          <cell r="AM62">
            <v>1001643.7488834173</v>
          </cell>
          <cell r="AN62">
            <v>9084270.6728159096</v>
          </cell>
          <cell r="AP62">
            <v>2348613195295.7402</v>
          </cell>
          <cell r="AQ62">
            <v>10093782</v>
          </cell>
          <cell r="AR62">
            <v>1</v>
          </cell>
          <cell r="AS62">
            <v>4748335.1476953588</v>
          </cell>
          <cell r="AT62">
            <v>16</v>
          </cell>
          <cell r="AU62">
            <v>316113.63890164439</v>
          </cell>
          <cell r="AV62">
            <v>0</v>
          </cell>
          <cell r="AW62">
            <v>0</v>
          </cell>
          <cell r="AX62">
            <v>316113.63890164439</v>
          </cell>
          <cell r="AY62">
            <v>2617163.6206953535</v>
          </cell>
          <cell r="AZ62">
            <v>0</v>
          </cell>
          <cell r="BA62">
            <v>0</v>
          </cell>
          <cell r="BB62">
            <v>2617163.6206953535</v>
          </cell>
          <cell r="BC62">
            <v>16</v>
          </cell>
          <cell r="BD62">
            <v>15</v>
          </cell>
          <cell r="BE62">
            <v>19342.692170684226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Tetonka Drilling Common</v>
          </cell>
          <cell r="G63" t="str">
            <v>CA;TDI</v>
          </cell>
          <cell r="H63" t="str">
            <v>Toronto Oil &amp; Gas Service</v>
          </cell>
          <cell r="I63" t="str">
            <v>Public</v>
          </cell>
          <cell r="J63" t="str">
            <v>Common Equity</v>
          </cell>
          <cell r="K63">
            <v>2048561</v>
          </cell>
          <cell r="L63">
            <v>2048561</v>
          </cell>
          <cell r="M63">
            <v>0</v>
          </cell>
          <cell r="N63">
            <v>0</v>
          </cell>
          <cell r="O63">
            <v>1</v>
          </cell>
          <cell r="P63">
            <v>2.4922538057389199</v>
          </cell>
          <cell r="Q63">
            <v>2.4307900067521944</v>
          </cell>
          <cell r="R63">
            <v>6.1463798986725493E-2</v>
          </cell>
          <cell r="S63" t="str">
            <v>582-632</v>
          </cell>
          <cell r="V63">
            <v>5105533.9485383276</v>
          </cell>
          <cell r="W63" t="str">
            <v>001:Enron-NA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4979621.6070222817</v>
          </cell>
          <cell r="AE63">
            <v>125912.34151604585</v>
          </cell>
          <cell r="AF63">
            <v>0</v>
          </cell>
          <cell r="AG63">
            <v>0</v>
          </cell>
          <cell r="AH63">
            <v>125912.34151604585</v>
          </cell>
          <cell r="AI63">
            <v>-96179.860113428906</v>
          </cell>
          <cell r="AJ63">
            <v>0</v>
          </cell>
          <cell r="AK63">
            <v>0</v>
          </cell>
          <cell r="AL63">
            <v>-96179.860113428906</v>
          </cell>
          <cell r="AM63">
            <v>0</v>
          </cell>
          <cell r="AN63">
            <v>5201713.8086517565</v>
          </cell>
          <cell r="AP63">
            <v>0</v>
          </cell>
          <cell r="AQ63">
            <v>4488205.7070734147</v>
          </cell>
          <cell r="AR63">
            <v>1</v>
          </cell>
          <cell r="AS63">
            <v>5105533.9485383276</v>
          </cell>
          <cell r="AT63">
            <v>2.4922538057389199</v>
          </cell>
          <cell r="AU63">
            <v>46006.694511376321</v>
          </cell>
          <cell r="AV63">
            <v>0</v>
          </cell>
          <cell r="AW63">
            <v>0</v>
          </cell>
          <cell r="AX63">
            <v>46006.694511376321</v>
          </cell>
          <cell r="AY63">
            <v>918980.13432766777</v>
          </cell>
          <cell r="AZ63">
            <v>0</v>
          </cell>
          <cell r="BA63">
            <v>0</v>
          </cell>
          <cell r="BB63">
            <v>918980.13432766777</v>
          </cell>
          <cell r="BC63">
            <v>2.4922538057389199</v>
          </cell>
          <cell r="BD63">
            <v>2.4307900067521944</v>
          </cell>
          <cell r="BE63">
            <v>-79905.647004669532</v>
          </cell>
        </row>
        <row r="64">
          <cell r="A64" t="str">
            <v>Show</v>
          </cell>
          <cell r="B64" t="str">
            <v>US Public</v>
          </cell>
          <cell r="C64" t="str">
            <v>Portfolio</v>
          </cell>
          <cell r="D64" t="str">
            <v>Bowen</v>
          </cell>
          <cell r="E64" t="str">
            <v>713-853-7433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3314340</v>
          </cell>
          <cell r="L64">
            <v>3314340</v>
          </cell>
          <cell r="M64">
            <v>0</v>
          </cell>
          <cell r="N64">
            <v>0.62</v>
          </cell>
          <cell r="O64">
            <v>1</v>
          </cell>
          <cell r="P64">
            <v>34.1875</v>
          </cell>
          <cell r="Q64">
            <v>34.125</v>
          </cell>
          <cell r="R64">
            <v>6.25E-2</v>
          </cell>
          <cell r="S64" t="str">
            <v>53-64</v>
          </cell>
          <cell r="V64">
            <v>113308998.75</v>
          </cell>
          <cell r="W64" t="str">
            <v>001:Enron-NA</v>
          </cell>
          <cell r="X64">
            <v>150700968.33749998</v>
          </cell>
          <cell r="Y64">
            <v>0</v>
          </cell>
          <cell r="Z64">
            <v>150700968.33749998</v>
          </cell>
          <cell r="AA64">
            <v>80449389.112499997</v>
          </cell>
          <cell r="AB64">
            <v>0</v>
          </cell>
          <cell r="AC64">
            <v>80449389.112499997</v>
          </cell>
          <cell r="AD64">
            <v>113101852.5</v>
          </cell>
          <cell r="AE64">
            <v>207146.25</v>
          </cell>
          <cell r="AF64">
            <v>0</v>
          </cell>
          <cell r="AG64">
            <v>0</v>
          </cell>
          <cell r="AH64">
            <v>207146.25</v>
          </cell>
          <cell r="AI64">
            <v>-12635921.25</v>
          </cell>
          <cell r="AJ64">
            <v>0</v>
          </cell>
          <cell r="AK64">
            <v>0</v>
          </cell>
          <cell r="AL64">
            <v>-12635921.25</v>
          </cell>
          <cell r="AM64">
            <v>9839446.3269576766</v>
          </cell>
          <cell r="AN64">
            <v>125944920</v>
          </cell>
          <cell r="AP64">
            <v>0</v>
          </cell>
          <cell r="AQ64">
            <v>94251543.75</v>
          </cell>
          <cell r="AR64">
            <v>1</v>
          </cell>
          <cell r="AS64">
            <v>113308998.75</v>
          </cell>
          <cell r="AT64">
            <v>34.1875</v>
          </cell>
          <cell r="AU64">
            <v>207146.25</v>
          </cell>
          <cell r="AV64">
            <v>0</v>
          </cell>
          <cell r="AW64">
            <v>0</v>
          </cell>
          <cell r="AX64">
            <v>207146.25</v>
          </cell>
          <cell r="AY64">
            <v>50750831.25</v>
          </cell>
          <cell r="AZ64">
            <v>0</v>
          </cell>
          <cell r="BA64">
            <v>0</v>
          </cell>
          <cell r="BB64">
            <v>50750831.25</v>
          </cell>
          <cell r="BC64">
            <v>34.1875</v>
          </cell>
          <cell r="BD64">
            <v>34.125</v>
          </cell>
          <cell r="BE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Portfolio</v>
          </cell>
          <cell r="D65" t="str">
            <v>Maffet</v>
          </cell>
          <cell r="E65" t="str">
            <v>713-853-3212</v>
          </cell>
          <cell r="F65" t="str">
            <v>Kafus Common</v>
          </cell>
          <cell r="G65" t="str">
            <v>US;KS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4580000</v>
          </cell>
          <cell r="L65">
            <v>4580000</v>
          </cell>
          <cell r="M65">
            <v>0</v>
          </cell>
          <cell r="N65">
            <v>0</v>
          </cell>
          <cell r="O65">
            <v>1</v>
          </cell>
          <cell r="P65">
            <v>1.375</v>
          </cell>
          <cell r="Q65">
            <v>1.375</v>
          </cell>
          <cell r="R65">
            <v>0</v>
          </cell>
          <cell r="S65" t="str">
            <v>61-76</v>
          </cell>
          <cell r="V65">
            <v>6297500</v>
          </cell>
          <cell r="W65" t="str">
            <v>001:Enron-NA</v>
          </cell>
          <cell r="X65">
            <v>2707925</v>
          </cell>
          <cell r="Y65">
            <v>0</v>
          </cell>
          <cell r="Z65">
            <v>2707925</v>
          </cell>
          <cell r="AA65">
            <v>2707925</v>
          </cell>
          <cell r="AB65">
            <v>0</v>
          </cell>
          <cell r="AC65">
            <v>2707925</v>
          </cell>
          <cell r="AD65">
            <v>6297500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-9160000</v>
          </cell>
          <cell r="AJ65">
            <v>0</v>
          </cell>
          <cell r="AK65">
            <v>0</v>
          </cell>
          <cell r="AL65">
            <v>-9160000</v>
          </cell>
          <cell r="AM65">
            <v>-1717500</v>
          </cell>
          <cell r="AN65">
            <v>15457500</v>
          </cell>
          <cell r="AP65">
            <v>0</v>
          </cell>
          <cell r="AQ65">
            <v>27766250</v>
          </cell>
          <cell r="AR65">
            <v>1</v>
          </cell>
          <cell r="AS65">
            <v>6297500</v>
          </cell>
          <cell r="AT65">
            <v>1.375</v>
          </cell>
          <cell r="AU65">
            <v>-5438750</v>
          </cell>
          <cell r="AV65">
            <v>0</v>
          </cell>
          <cell r="AW65">
            <v>0</v>
          </cell>
          <cell r="AX65">
            <v>-5438750</v>
          </cell>
          <cell r="AY65">
            <v>-34636250</v>
          </cell>
          <cell r="AZ65">
            <v>0</v>
          </cell>
          <cell r="BA65">
            <v>375000</v>
          </cell>
          <cell r="BB65">
            <v>-34261250</v>
          </cell>
          <cell r="BC65">
            <v>1.375</v>
          </cell>
          <cell r="BD65">
            <v>1.375</v>
          </cell>
          <cell r="BE65">
            <v>-5438750</v>
          </cell>
        </row>
        <row r="66">
          <cell r="A66" t="str">
            <v>Show</v>
          </cell>
          <cell r="B66" t="str">
            <v>US Public</v>
          </cell>
          <cell r="C66" t="str">
            <v>Portfolio</v>
          </cell>
          <cell r="D66" t="str">
            <v>Maffet</v>
          </cell>
          <cell r="E66" t="str">
            <v>713-853-3212</v>
          </cell>
          <cell r="F66" t="str">
            <v>Kafus Condor Common</v>
          </cell>
          <cell r="G66" t="str">
            <v>US;KS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1.375</v>
          </cell>
          <cell r="Q66">
            <v>1.375</v>
          </cell>
          <cell r="R66">
            <v>0</v>
          </cell>
          <cell r="S66">
            <v>0</v>
          </cell>
          <cell r="V66">
            <v>0</v>
          </cell>
          <cell r="W66" t="str">
            <v>001:Enron-NA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-2874998.5625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1.375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2874998.875</v>
          </cell>
          <cell r="AZ66">
            <v>0</v>
          </cell>
          <cell r="BA66">
            <v>2.7939677238464355E-9</v>
          </cell>
          <cell r="BB66">
            <v>2874998.8750000028</v>
          </cell>
          <cell r="BC66">
            <v>1.375</v>
          </cell>
          <cell r="BD66">
            <v>1.375</v>
          </cell>
          <cell r="BE66">
            <v>0</v>
          </cell>
        </row>
        <row r="67">
          <cell r="A67" t="str">
            <v>Show</v>
          </cell>
          <cell r="B67" t="str">
            <v>US Public</v>
          </cell>
          <cell r="C67" t="str">
            <v>Portfolio</v>
          </cell>
          <cell r="D67" t="str">
            <v>Maffet</v>
          </cell>
          <cell r="E67" t="str">
            <v>713-853-3212</v>
          </cell>
          <cell r="F67" t="str">
            <v>Kafus Converts Common</v>
          </cell>
          <cell r="G67" t="str">
            <v>US;KS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K67">
            <v>857143</v>
          </cell>
          <cell r="L67">
            <v>857143</v>
          </cell>
          <cell r="M67">
            <v>0</v>
          </cell>
          <cell r="N67">
            <v>0</v>
          </cell>
          <cell r="O67">
            <v>1</v>
          </cell>
          <cell r="P67">
            <v>1.375</v>
          </cell>
          <cell r="Q67">
            <v>1.375</v>
          </cell>
          <cell r="R67">
            <v>0</v>
          </cell>
          <cell r="S67" t="str">
            <v>61-10202</v>
          </cell>
          <cell r="V67">
            <v>1178571.625</v>
          </cell>
          <cell r="W67" t="str">
            <v>001:Enron-NA</v>
          </cell>
          <cell r="X67">
            <v>506785.79875000002</v>
          </cell>
          <cell r="Y67">
            <v>0</v>
          </cell>
          <cell r="Z67">
            <v>506785.79875000002</v>
          </cell>
          <cell r="AA67">
            <v>506785.79875000002</v>
          </cell>
          <cell r="AB67">
            <v>0</v>
          </cell>
          <cell r="AC67">
            <v>506785.79875000002</v>
          </cell>
          <cell r="AD67">
            <v>1178571.625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-1714286</v>
          </cell>
          <cell r="AJ67">
            <v>0</v>
          </cell>
          <cell r="AK67">
            <v>0</v>
          </cell>
          <cell r="AL67">
            <v>-1714286</v>
          </cell>
          <cell r="AM67">
            <v>-321428.625</v>
          </cell>
          <cell r="AN67">
            <v>2892857.625</v>
          </cell>
          <cell r="AP67">
            <v>0</v>
          </cell>
          <cell r="AQ67">
            <v>5196429.4375</v>
          </cell>
          <cell r="AR67">
            <v>1</v>
          </cell>
          <cell r="AS67">
            <v>1178571.625</v>
          </cell>
          <cell r="AT67">
            <v>1.375</v>
          </cell>
          <cell r="AU67">
            <v>-1017857.3125</v>
          </cell>
          <cell r="AV67">
            <v>0</v>
          </cell>
          <cell r="AW67">
            <v>0</v>
          </cell>
          <cell r="AX67">
            <v>-1017857.3125</v>
          </cell>
          <cell r="AY67">
            <v>-6482143.9375</v>
          </cell>
          <cell r="AZ67">
            <v>0</v>
          </cell>
          <cell r="BA67">
            <v>0</v>
          </cell>
          <cell r="BB67">
            <v>-6482143.9375</v>
          </cell>
          <cell r="BC67">
            <v>1.375</v>
          </cell>
          <cell r="BD67">
            <v>1.375</v>
          </cell>
          <cell r="BE67">
            <v>-1017857.3125</v>
          </cell>
        </row>
        <row r="68">
          <cell r="A68" t="str">
            <v>Show</v>
          </cell>
          <cell r="B68" t="str">
            <v>US Public</v>
          </cell>
          <cell r="C68" t="str">
            <v>Portfolio</v>
          </cell>
          <cell r="D68" t="str">
            <v>Maffet</v>
          </cell>
          <cell r="E68" t="str">
            <v>713-853-3212</v>
          </cell>
          <cell r="F68" t="str">
            <v>Kafus Clawback (Digital Option)</v>
          </cell>
          <cell r="G68" t="str">
            <v>US;KS</v>
          </cell>
          <cell r="H68" t="str">
            <v>Paper</v>
          </cell>
          <cell r="I68" t="str">
            <v>Public</v>
          </cell>
          <cell r="J68" t="str">
            <v>Common Equity</v>
          </cell>
          <cell r="M68">
            <v>0</v>
          </cell>
          <cell r="N68">
            <v>0</v>
          </cell>
          <cell r="S68" t="str">
            <v>61-6597</v>
          </cell>
          <cell r="V68">
            <v>0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2329.7752820073492</v>
          </cell>
          <cell r="AL68">
            <v>2329.7752820073492</v>
          </cell>
          <cell r="AM68">
            <v>-98417.237668097485</v>
          </cell>
          <cell r="AN68">
            <v>-2329.7752820073483</v>
          </cell>
          <cell r="AP68">
            <v>0</v>
          </cell>
          <cell r="AQ68">
            <v>-2876372.4058465161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7713014.6445011785</v>
          </cell>
          <cell r="BB68">
            <v>7713014.6445011785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Energy Capital Resources</v>
          </cell>
          <cell r="D69" t="str">
            <v>Pruett/Josey</v>
          </cell>
          <cell r="E69" t="str">
            <v>713-345-7109/713-853-0321</v>
          </cell>
          <cell r="F69" t="str">
            <v>CGAS Commodity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0</v>
          </cell>
          <cell r="O69">
            <v>1</v>
          </cell>
          <cell r="P69">
            <v>15958</v>
          </cell>
          <cell r="Q69">
            <v>15649</v>
          </cell>
          <cell r="R69">
            <v>309</v>
          </cell>
          <cell r="S69" t="str">
            <v>16-10262</v>
          </cell>
          <cell r="V69">
            <v>15958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15649</v>
          </cell>
          <cell r="AE69">
            <v>309</v>
          </cell>
          <cell r="AF69">
            <v>-309</v>
          </cell>
          <cell r="AG69">
            <v>0</v>
          </cell>
          <cell r="AH69">
            <v>0</v>
          </cell>
          <cell r="AI69">
            <v>7476</v>
          </cell>
          <cell r="AJ69">
            <v>-7476</v>
          </cell>
          <cell r="AK69">
            <v>0</v>
          </cell>
          <cell r="AL69">
            <v>0</v>
          </cell>
          <cell r="AM69">
            <v>0</v>
          </cell>
          <cell r="AN69">
            <v>8482</v>
          </cell>
          <cell r="AP69">
            <v>0</v>
          </cell>
          <cell r="AQ69">
            <v>8482</v>
          </cell>
          <cell r="AR69">
            <v>1</v>
          </cell>
          <cell r="AS69">
            <v>9.9999999999999995E-8</v>
          </cell>
          <cell r="AT69">
            <v>15958</v>
          </cell>
          <cell r="AU69">
            <v>961</v>
          </cell>
          <cell r="AV69">
            <v>-961</v>
          </cell>
          <cell r="AW69">
            <v>0</v>
          </cell>
          <cell r="AX69">
            <v>0</v>
          </cell>
          <cell r="AY69">
            <v>-27221</v>
          </cell>
          <cell r="AZ69">
            <v>-820195</v>
          </cell>
          <cell r="BA69">
            <v>0</v>
          </cell>
          <cell r="BB69">
            <v>-847416</v>
          </cell>
          <cell r="BC69" t="str">
            <v xml:space="preserve"> </v>
          </cell>
          <cell r="BD69" t="str">
            <v xml:space="preserve"> </v>
          </cell>
          <cell r="BE69">
            <v>652</v>
          </cell>
        </row>
        <row r="70">
          <cell r="A70" t="str">
            <v>Show</v>
          </cell>
          <cell r="B70" t="str">
            <v>US Private</v>
          </cell>
          <cell r="C70" t="str">
            <v>Energy Capital Resources</v>
          </cell>
          <cell r="D70" t="str">
            <v>Pruett/Josey</v>
          </cell>
          <cell r="E70" t="str">
            <v>713-345-7109/713-853-0321</v>
          </cell>
          <cell r="F70" t="str">
            <v>CGAS</v>
          </cell>
          <cell r="G70" t="str">
            <v xml:space="preserve"> </v>
          </cell>
          <cell r="H70" t="str">
            <v>Energy</v>
          </cell>
          <cell r="I70" t="str">
            <v xml:space="preserve">Private </v>
          </cell>
          <cell r="J70" t="str">
            <v>Common Equity</v>
          </cell>
          <cell r="K70">
            <v>3300000</v>
          </cell>
          <cell r="L70">
            <v>3300000</v>
          </cell>
          <cell r="M70">
            <v>0</v>
          </cell>
          <cell r="N70">
            <v>0</v>
          </cell>
          <cell r="O70">
            <v>1</v>
          </cell>
          <cell r="P70">
            <v>5.3223500000000001</v>
          </cell>
          <cell r="Q70">
            <v>5.3223500000000001</v>
          </cell>
          <cell r="R70">
            <v>0</v>
          </cell>
          <cell r="S70" t="str">
            <v>16-17</v>
          </cell>
          <cell r="V70">
            <v>17563755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17563755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17563755</v>
          </cell>
          <cell r="AP70">
            <v>0</v>
          </cell>
          <cell r="AQ70">
            <v>17563755</v>
          </cell>
          <cell r="AR70">
            <v>1</v>
          </cell>
          <cell r="AS70">
            <v>17563755</v>
          </cell>
          <cell r="AT70">
            <v>5.3223500000000001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847416</v>
          </cell>
          <cell r="AZ70">
            <v>0</v>
          </cell>
          <cell r="BA70">
            <v>0</v>
          </cell>
          <cell r="BB70">
            <v>847416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H&amp;R Drilling</v>
          </cell>
          <cell r="G71" t="str">
            <v xml:space="preserve"> </v>
          </cell>
          <cell r="H71" t="str">
            <v>Toronto Oil &amp; Gas Service</v>
          </cell>
          <cell r="I71" t="str">
            <v xml:space="preserve">Private </v>
          </cell>
          <cell r="J71" t="str">
            <v>Common Equity</v>
          </cell>
          <cell r="K71">
            <v>1250000</v>
          </cell>
          <cell r="L71">
            <v>1250000</v>
          </cell>
          <cell r="M71">
            <v>0</v>
          </cell>
          <cell r="N71">
            <v>1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-84.185789338313043</v>
          </cell>
          <cell r="AZ71">
            <v>84.185789338080212</v>
          </cell>
          <cell r="BA71">
            <v>0</v>
          </cell>
          <cell r="BB71">
            <v>-2.3283064365386963E-10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Special Assets - Non-Performing</v>
          </cell>
          <cell r="D72" t="str">
            <v>Lydecker</v>
          </cell>
          <cell r="E72" t="str">
            <v>713-853-3504</v>
          </cell>
          <cell r="F72" t="str">
            <v>Hogan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1635</v>
          </cell>
          <cell r="L72">
            <v>1635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55-66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Special Assets - Non-Performing</v>
          </cell>
          <cell r="D73" t="str">
            <v>Lydecker</v>
          </cell>
          <cell r="E73" t="str">
            <v>713-853-3504</v>
          </cell>
          <cell r="F73" t="str">
            <v>Lyco Common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99999.599999999991</v>
          </cell>
          <cell r="L73">
            <v>99999.6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65-84</v>
          </cell>
          <cell r="V73">
            <v>0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257404</v>
          </cell>
          <cell r="Q74">
            <v>253698</v>
          </cell>
          <cell r="R74">
            <v>3706</v>
          </cell>
          <cell r="S74" t="str">
            <v>66-10289</v>
          </cell>
          <cell r="V74">
            <v>257404</v>
          </cell>
          <cell r="W74" t="str">
            <v>001:Enron-NA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253698</v>
          </cell>
          <cell r="AE74">
            <v>3706</v>
          </cell>
          <cell r="AF74">
            <v>-3706</v>
          </cell>
          <cell r="AG74">
            <v>0</v>
          </cell>
          <cell r="AH74">
            <v>0</v>
          </cell>
          <cell r="AI74">
            <v>40740</v>
          </cell>
          <cell r="AJ74">
            <v>-40740</v>
          </cell>
          <cell r="AK74">
            <v>0</v>
          </cell>
          <cell r="AL74">
            <v>0</v>
          </cell>
          <cell r="AM74">
            <v>0</v>
          </cell>
          <cell r="AN74">
            <v>216664</v>
          </cell>
          <cell r="AP74">
            <v>0</v>
          </cell>
          <cell r="AQ74">
            <v>216664</v>
          </cell>
          <cell r="AR74">
            <v>1</v>
          </cell>
          <cell r="AS74">
            <v>9.9999999999999995E-8</v>
          </cell>
          <cell r="AT74">
            <v>257404</v>
          </cell>
          <cell r="AU74">
            <v>11487</v>
          </cell>
          <cell r="AV74">
            <v>-11487</v>
          </cell>
          <cell r="AW74">
            <v>0</v>
          </cell>
          <cell r="AX74">
            <v>0</v>
          </cell>
          <cell r="AY74">
            <v>-358008</v>
          </cell>
          <cell r="AZ74">
            <v>-8145047</v>
          </cell>
          <cell r="BA74">
            <v>0</v>
          </cell>
          <cell r="BB74">
            <v>-8503055</v>
          </cell>
          <cell r="BC74" t="str">
            <v xml:space="preserve"> </v>
          </cell>
          <cell r="BD74" t="str">
            <v xml:space="preserve"> </v>
          </cell>
          <cell r="BE74">
            <v>7781</v>
          </cell>
        </row>
        <row r="75">
          <cell r="A75" t="str">
            <v>Show</v>
          </cell>
          <cell r="B75" t="str">
            <v>US Private</v>
          </cell>
          <cell r="C75" t="str">
            <v>Portfolio</v>
          </cell>
          <cell r="D75" t="str">
            <v>Melendrez</v>
          </cell>
          <cell r="E75" t="str">
            <v>713-345-8670</v>
          </cell>
          <cell r="F75" t="str">
            <v>Mariner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570000</v>
          </cell>
          <cell r="L75">
            <v>570000</v>
          </cell>
          <cell r="M75">
            <v>0</v>
          </cell>
          <cell r="N75">
            <v>0.3</v>
          </cell>
          <cell r="O75">
            <v>1</v>
          </cell>
          <cell r="P75">
            <v>280.62637543859648</v>
          </cell>
          <cell r="Q75">
            <v>280.62637543859648</v>
          </cell>
          <cell r="R75">
            <v>0</v>
          </cell>
          <cell r="S75" t="str">
            <v>66-86</v>
          </cell>
          <cell r="V75">
            <v>159957034</v>
          </cell>
          <cell r="W75" t="str">
            <v>001:Enron-NA</v>
          </cell>
          <cell r="X75">
            <v>47987110.199999996</v>
          </cell>
          <cell r="Y75">
            <v>0</v>
          </cell>
          <cell r="Z75">
            <v>47987110.199999996</v>
          </cell>
          <cell r="AA75">
            <v>0</v>
          </cell>
          <cell r="AB75">
            <v>0</v>
          </cell>
          <cell r="AC75">
            <v>0</v>
          </cell>
          <cell r="AD75">
            <v>159957034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-1.3649291363826421E-8</v>
          </cell>
          <cell r="AN75">
            <v>159957034</v>
          </cell>
          <cell r="AP75">
            <v>0</v>
          </cell>
          <cell r="AQ75">
            <v>159957034</v>
          </cell>
          <cell r="AR75">
            <v>1</v>
          </cell>
          <cell r="AS75">
            <v>159957034</v>
          </cell>
          <cell r="AT75">
            <v>280.62637543859648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6656434</v>
          </cell>
          <cell r="AZ75">
            <v>0</v>
          </cell>
          <cell r="BA75">
            <v>0</v>
          </cell>
          <cell r="BB75">
            <v>6656434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Hide</v>
          </cell>
          <cell r="B76" t="str">
            <v>EBS Public</v>
          </cell>
          <cell r="C76" t="str">
            <v>EBS</v>
          </cell>
          <cell r="D76" t="str">
            <v>Garland</v>
          </cell>
          <cell r="E76" t="str">
            <v>713-853-7301</v>
          </cell>
          <cell r="F76" t="str">
            <v>Sycamore Common EBS</v>
          </cell>
          <cell r="G76" t="str">
            <v>US;SCMR</v>
          </cell>
          <cell r="H76" t="str">
            <v>Telecom</v>
          </cell>
          <cell r="I76" t="str">
            <v>Public</v>
          </cell>
          <cell r="J76" t="str">
            <v>Common Equity</v>
          </cell>
          <cell r="K76">
            <v>0</v>
          </cell>
          <cell r="L76">
            <v>0</v>
          </cell>
          <cell r="M76">
            <v>0</v>
          </cell>
          <cell r="N76">
            <v>0.03</v>
          </cell>
          <cell r="O76">
            <v>1</v>
          </cell>
          <cell r="P76">
            <v>123.75</v>
          </cell>
          <cell r="Q76">
            <v>109.25</v>
          </cell>
          <cell r="R76">
            <v>14.5</v>
          </cell>
          <cell r="S76">
            <v>0</v>
          </cell>
          <cell r="V76">
            <v>0</v>
          </cell>
          <cell r="W76" t="str">
            <v>011:Enron Broadband Svcs.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10108343.200000001</v>
          </cell>
          <cell r="AN76">
            <v>0</v>
          </cell>
          <cell r="AP76">
            <v>0</v>
          </cell>
          <cell r="AQ76">
            <v>6095250</v>
          </cell>
          <cell r="AR76">
            <v>1</v>
          </cell>
          <cell r="AS76">
            <v>0</v>
          </cell>
          <cell r="AT76">
            <v>123.75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-556441.12500000023</v>
          </cell>
          <cell r="AZ76">
            <v>0</v>
          </cell>
          <cell r="BA76">
            <v>-19091.88196000001</v>
          </cell>
          <cell r="BB76">
            <v>-575533.00696000084</v>
          </cell>
          <cell r="BC76">
            <v>123.75</v>
          </cell>
          <cell r="BD76">
            <v>109.25</v>
          </cell>
          <cell r="BE76">
            <v>0</v>
          </cell>
        </row>
        <row r="77">
          <cell r="A77" t="str">
            <v>Show</v>
          </cell>
          <cell r="B77" t="str">
            <v>US Public</v>
          </cell>
          <cell r="C77" t="str">
            <v>Principal Investing</v>
          </cell>
          <cell r="D77" t="str">
            <v>Greer</v>
          </cell>
          <cell r="E77" t="str">
            <v>713-853-9140</v>
          </cell>
          <cell r="F77" t="str">
            <v>Quanta Common</v>
          </cell>
          <cell r="G77" t="str">
            <v>US;PWR</v>
          </cell>
          <cell r="H77" t="str">
            <v>Utility Services</v>
          </cell>
          <cell r="I77" t="str">
            <v>Public</v>
          </cell>
          <cell r="J77" t="str">
            <v>Common Equity</v>
          </cell>
          <cell r="K77">
            <v>0</v>
          </cell>
          <cell r="L77">
            <v>0</v>
          </cell>
          <cell r="M77">
            <v>0</v>
          </cell>
          <cell r="N77">
            <v>0.03</v>
          </cell>
          <cell r="O77">
            <v>1</v>
          </cell>
          <cell r="P77">
            <v>44.375</v>
          </cell>
          <cell r="Q77">
            <v>45.125</v>
          </cell>
          <cell r="R77">
            <v>-0.75</v>
          </cell>
          <cell r="S77">
            <v>0</v>
          </cell>
          <cell r="V77">
            <v>0</v>
          </cell>
          <cell r="W77" t="str">
            <v>001:Enron-NA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44.375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5309248.5190870017</v>
          </cell>
          <cell r="AZ77">
            <v>0</v>
          </cell>
          <cell r="BA77">
            <v>-6771603.3984375</v>
          </cell>
          <cell r="BB77">
            <v>-1462354.8793504983</v>
          </cell>
          <cell r="BC77">
            <v>44.375</v>
          </cell>
          <cell r="BD77">
            <v>45.125</v>
          </cell>
          <cell r="BE77">
            <v>0</v>
          </cell>
        </row>
        <row r="78">
          <cell r="A78" t="str">
            <v>Show</v>
          </cell>
          <cell r="B78" t="str">
            <v>US Public</v>
          </cell>
          <cell r="C78" t="str">
            <v>Special Assets - Performing</v>
          </cell>
          <cell r="D78" t="str">
            <v>Lydecker</v>
          </cell>
          <cell r="E78" t="str">
            <v>713-853-3504</v>
          </cell>
          <cell r="F78" t="str">
            <v>Quicksilver Common</v>
          </cell>
          <cell r="G78" t="str">
            <v>US;KWK</v>
          </cell>
          <cell r="H78" t="str">
            <v>Energy</v>
          </cell>
          <cell r="I78" t="str">
            <v>Public</v>
          </cell>
          <cell r="J78" t="str">
            <v>Common Equity</v>
          </cell>
          <cell r="K78">
            <v>804243</v>
          </cell>
          <cell r="L78">
            <v>804243</v>
          </cell>
          <cell r="M78">
            <v>0</v>
          </cell>
          <cell r="N78">
            <v>0.03</v>
          </cell>
          <cell r="O78">
            <v>1</v>
          </cell>
          <cell r="P78">
            <v>7.625</v>
          </cell>
          <cell r="Q78">
            <v>7.3125</v>
          </cell>
          <cell r="R78">
            <v>0.3125</v>
          </cell>
          <cell r="S78" t="str">
            <v>216-259</v>
          </cell>
          <cell r="V78">
            <v>6132352.875</v>
          </cell>
          <cell r="W78" t="str">
            <v>001:Enron-NA</v>
          </cell>
          <cell r="X78">
            <v>2575588.2075</v>
          </cell>
          <cell r="Y78">
            <v>0</v>
          </cell>
          <cell r="Z78">
            <v>2575588.2075</v>
          </cell>
          <cell r="AA78">
            <v>2391617.6212499999</v>
          </cell>
          <cell r="AB78">
            <v>0</v>
          </cell>
          <cell r="AC78">
            <v>2391617.6212499999</v>
          </cell>
          <cell r="AD78">
            <v>5881026.9375</v>
          </cell>
          <cell r="AE78">
            <v>251325.9375</v>
          </cell>
          <cell r="AF78">
            <v>0</v>
          </cell>
          <cell r="AG78">
            <v>0</v>
          </cell>
          <cell r="AH78">
            <v>251325.9375</v>
          </cell>
          <cell r="AI78">
            <v>402121.5</v>
          </cell>
          <cell r="AJ78">
            <v>0</v>
          </cell>
          <cell r="AK78">
            <v>0</v>
          </cell>
          <cell r="AL78">
            <v>402121.5</v>
          </cell>
          <cell r="AM78">
            <v>-1809546.7526801042</v>
          </cell>
          <cell r="AN78">
            <v>5730231.375</v>
          </cell>
          <cell r="AP78">
            <v>0</v>
          </cell>
          <cell r="AQ78">
            <v>4825458</v>
          </cell>
          <cell r="AR78">
            <v>1</v>
          </cell>
          <cell r="AS78">
            <v>6132352.875</v>
          </cell>
          <cell r="AT78">
            <v>7.625</v>
          </cell>
          <cell r="AU78">
            <v>452386.6875</v>
          </cell>
          <cell r="AV78">
            <v>0</v>
          </cell>
          <cell r="AW78">
            <v>0</v>
          </cell>
          <cell r="AX78">
            <v>452386.6875</v>
          </cell>
          <cell r="AY78">
            <v>2613789.75</v>
          </cell>
          <cell r="AZ78">
            <v>0</v>
          </cell>
          <cell r="BA78">
            <v>0</v>
          </cell>
          <cell r="BB78">
            <v>2613789.75</v>
          </cell>
          <cell r="BC78">
            <v>7.625</v>
          </cell>
          <cell r="BD78">
            <v>7.3125</v>
          </cell>
          <cell r="BE78">
            <v>201060.75</v>
          </cell>
        </row>
        <row r="79">
          <cell r="A79" t="str">
            <v>Show</v>
          </cell>
          <cell r="B79" t="str">
            <v>US Private</v>
          </cell>
          <cell r="C79" t="str">
            <v>Paper</v>
          </cell>
          <cell r="D79" t="str">
            <v>Ondarza</v>
          </cell>
          <cell r="E79" t="str">
            <v>713-853-6058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15929915.967105296</v>
          </cell>
          <cell r="Q79">
            <v>15902566.580597153</v>
          </cell>
          <cell r="R79">
            <v>27349.386508142576</v>
          </cell>
          <cell r="S79" t="str">
            <v>1087-1200-Special Assets - Performing</v>
          </cell>
          <cell r="V79">
            <v>15929915.967105296</v>
          </cell>
          <cell r="W79" t="str">
            <v>001:Enron-NA</v>
          </cell>
          <cell r="X79">
            <v>2708085.7144079003</v>
          </cell>
          <cell r="Y79">
            <v>-1412737.8295965253</v>
          </cell>
          <cell r="Z79">
            <v>1295347.8848113751</v>
          </cell>
          <cell r="AA79">
            <v>0</v>
          </cell>
          <cell r="AB79">
            <v>0</v>
          </cell>
          <cell r="AC79">
            <v>0</v>
          </cell>
          <cell r="AD79">
            <v>15902566.580597153</v>
          </cell>
          <cell r="AE79">
            <v>27349.386508142576</v>
          </cell>
          <cell r="AF79">
            <v>-27349.386508141779</v>
          </cell>
          <cell r="AG79">
            <v>0</v>
          </cell>
          <cell r="AH79">
            <v>7.9671735875308514E-10</v>
          </cell>
          <cell r="AI79">
            <v>107952.96710529551</v>
          </cell>
          <cell r="AJ79">
            <v>-107952.96710529555</v>
          </cell>
          <cell r="AK79">
            <v>0</v>
          </cell>
          <cell r="AL79">
            <v>-5.8207660913467407E-11</v>
          </cell>
          <cell r="AM79">
            <v>-25523.999999996318</v>
          </cell>
          <cell r="AN79">
            <v>15821963</v>
          </cell>
          <cell r="AP79">
            <v>0</v>
          </cell>
          <cell r="AQ79">
            <v>15821963</v>
          </cell>
          <cell r="AR79">
            <v>1</v>
          </cell>
          <cell r="AS79">
            <v>15929915.967105296</v>
          </cell>
          <cell r="AT79">
            <v>15929915.967105296</v>
          </cell>
          <cell r="AU79">
            <v>66684.347903441638</v>
          </cell>
          <cell r="AV79">
            <v>-66684.347903441201</v>
          </cell>
          <cell r="AW79">
            <v>0</v>
          </cell>
          <cell r="AX79">
            <v>4.3291947804391384E-10</v>
          </cell>
          <cell r="AY79">
            <v>-311675.44789474085</v>
          </cell>
          <cell r="AZ79">
            <v>-14858.041849212179</v>
          </cell>
          <cell r="BA79">
            <v>-38266</v>
          </cell>
          <cell r="BB79">
            <v>-364799.48974395305</v>
          </cell>
          <cell r="BC79" t="str">
            <v xml:space="preserve"> </v>
          </cell>
          <cell r="BD79" t="str">
            <v xml:space="preserve"> </v>
          </cell>
          <cell r="BE79">
            <v>39334.961395299062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Vetters</v>
          </cell>
          <cell r="E80" t="str">
            <v>713-853-9435</v>
          </cell>
          <cell r="F80" t="str">
            <v>Active Power</v>
          </cell>
          <cell r="G80" t="str">
            <v xml:space="preserve"> </v>
          </cell>
          <cell r="H80" t="str">
            <v>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5000000</v>
          </cell>
          <cell r="Q80">
            <v>5000000</v>
          </cell>
          <cell r="R80">
            <v>0</v>
          </cell>
          <cell r="S80" t="str">
            <v>5942-7905</v>
          </cell>
          <cell r="V80">
            <v>5000000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5000000</v>
          </cell>
          <cell r="AP80">
            <v>0</v>
          </cell>
          <cell r="AQ80">
            <v>5000000</v>
          </cell>
          <cell r="AR80">
            <v>1</v>
          </cell>
          <cell r="AS80">
            <v>5000000</v>
          </cell>
          <cell r="AT80">
            <v>5000000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-1.1999999999825377</v>
          </cell>
          <cell r="BB80">
            <v>-1.1999999999825377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ChemConnect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2000003</v>
          </cell>
          <cell r="Q81">
            <v>2000003</v>
          </cell>
          <cell r="R81">
            <v>0</v>
          </cell>
          <cell r="S81" t="str">
            <v>6822-8921</v>
          </cell>
          <cell r="V81">
            <v>2000003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2000003</v>
          </cell>
          <cell r="AP81">
            <v>0</v>
          </cell>
          <cell r="AQ81">
            <v>2000003</v>
          </cell>
          <cell r="AR81">
            <v>1</v>
          </cell>
          <cell r="AS81">
            <v>2000003</v>
          </cell>
          <cell r="AT81">
            <v>2000003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0.5</v>
          </cell>
          <cell r="AZ81">
            <v>0</v>
          </cell>
          <cell r="BA81">
            <v>0</v>
          </cell>
          <cell r="BB81">
            <v>0.5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Principal Investing</v>
          </cell>
          <cell r="D82" t="str">
            <v>Horn</v>
          </cell>
          <cell r="E82" t="str">
            <v>713-853-4250</v>
          </cell>
          <cell r="F82" t="str">
            <v>Encorp</v>
          </cell>
          <cell r="G82" t="str">
            <v xml:space="preserve"> </v>
          </cell>
          <cell r="H82" t="str">
            <v>Generation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3000000</v>
          </cell>
          <cell r="Q82">
            <v>3000000</v>
          </cell>
          <cell r="R82">
            <v>0</v>
          </cell>
          <cell r="S82" t="str">
            <v>6743-8841</v>
          </cell>
          <cell r="V82">
            <v>3000000</v>
          </cell>
          <cell r="W82" t="str">
            <v>001:Enron-NA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3000000</v>
          </cell>
          <cell r="AP82">
            <v>0</v>
          </cell>
          <cell r="AQ82">
            <v>3000000</v>
          </cell>
          <cell r="AR82">
            <v>1</v>
          </cell>
          <cell r="AS82">
            <v>3000000</v>
          </cell>
          <cell r="AT82">
            <v>3000000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1999994</v>
          </cell>
          <cell r="Q83">
            <v>1999994</v>
          </cell>
          <cell r="R83">
            <v>0</v>
          </cell>
          <cell r="S83" t="str">
            <v>6781-8879</v>
          </cell>
          <cell r="V83">
            <v>1999994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1999994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1999994</v>
          </cell>
          <cell r="AP83">
            <v>0</v>
          </cell>
          <cell r="AQ83">
            <v>1999994</v>
          </cell>
          <cell r="AR83">
            <v>1</v>
          </cell>
          <cell r="AS83">
            <v>1999994</v>
          </cell>
          <cell r="AT83">
            <v>1999994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0.19999999995343387</v>
          </cell>
          <cell r="AZ83">
            <v>0</v>
          </cell>
          <cell r="BA83">
            <v>0</v>
          </cell>
          <cell r="BB83">
            <v>0.19999999995343387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Vetters</v>
          </cell>
          <cell r="E84" t="str">
            <v>713-853-9435</v>
          </cell>
          <cell r="F84" t="str">
            <v>Power Systems MFG</v>
          </cell>
          <cell r="G84" t="str">
            <v xml:space="preserve"> </v>
          </cell>
          <cell r="H84" t="str">
            <v>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1000000</v>
          </cell>
          <cell r="Q84">
            <v>1000000</v>
          </cell>
          <cell r="R84">
            <v>0</v>
          </cell>
          <cell r="S84" t="str">
            <v>7562-9862</v>
          </cell>
          <cell r="V84">
            <v>1000000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1000000</v>
          </cell>
          <cell r="AP84">
            <v>0</v>
          </cell>
          <cell r="AQ84">
            <v>1000000</v>
          </cell>
          <cell r="AR84">
            <v>1</v>
          </cell>
          <cell r="AS84">
            <v>1000000</v>
          </cell>
          <cell r="AT84">
            <v>1000000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Performing</v>
          </cell>
          <cell r="D85" t="str">
            <v>Lydecker</v>
          </cell>
          <cell r="E85" t="str">
            <v>713-853-3504</v>
          </cell>
          <cell r="F85" t="str">
            <v>Terradyne</v>
          </cell>
          <cell r="G85" t="str">
            <v xml:space="preserve"> </v>
          </cell>
          <cell r="H85" t="str">
            <v>Other</v>
          </cell>
          <cell r="I85" t="str">
            <v xml:space="preserve">Private </v>
          </cell>
          <cell r="J85" t="str">
            <v>Common Equity</v>
          </cell>
          <cell r="K85">
            <v>795.75699999999995</v>
          </cell>
          <cell r="L85">
            <v>795.75699999999995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170-202</v>
          </cell>
          <cell r="V85">
            <v>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-796000</v>
          </cell>
          <cell r="AJ85">
            <v>0</v>
          </cell>
          <cell r="AK85">
            <v>0</v>
          </cell>
          <cell r="AL85">
            <v>-796000</v>
          </cell>
          <cell r="AM85">
            <v>0</v>
          </cell>
          <cell r="AN85">
            <v>796000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-796000</v>
          </cell>
          <cell r="AZ85">
            <v>0</v>
          </cell>
          <cell r="BA85">
            <v>0</v>
          </cell>
          <cell r="BB85">
            <v>-796000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Generation East</v>
          </cell>
          <cell r="D86" t="str">
            <v>Ward</v>
          </cell>
          <cell r="E86" t="str">
            <v>713-345-8957</v>
          </cell>
          <cell r="F86" t="str">
            <v>East Coast Power Common</v>
          </cell>
          <cell r="G86" t="str">
            <v xml:space="preserve"> </v>
          </cell>
          <cell r="H86" t="str">
            <v>Generation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101106000</v>
          </cell>
          <cell r="Q86">
            <v>101106000</v>
          </cell>
          <cell r="R86">
            <v>0</v>
          </cell>
          <cell r="S86" t="str">
            <v>2333-3193</v>
          </cell>
          <cell r="V86">
            <v>101106000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101106000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1000030</v>
          </cell>
          <cell r="AN86">
            <v>101106000</v>
          </cell>
          <cell r="AP86">
            <v>0</v>
          </cell>
          <cell r="AQ86">
            <v>101106000</v>
          </cell>
          <cell r="AR86">
            <v>1</v>
          </cell>
          <cell r="AS86">
            <v>101106000</v>
          </cell>
          <cell r="AT86">
            <v>101106000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13397500</v>
          </cell>
          <cell r="AZ86">
            <v>0</v>
          </cell>
          <cell r="BA86">
            <v>0</v>
          </cell>
          <cell r="BB86">
            <v>13397500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Generation East</v>
          </cell>
          <cell r="D87" t="str">
            <v>Ward</v>
          </cell>
          <cell r="E87" t="str">
            <v>713-345-8957</v>
          </cell>
          <cell r="F87" t="str">
            <v xml:space="preserve">East Coast Power Pref </v>
          </cell>
          <cell r="G87" t="str">
            <v xml:space="preserve"> </v>
          </cell>
          <cell r="H87" t="str">
            <v>Generation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2333-5227</v>
          </cell>
          <cell r="V87">
            <v>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Special Assets - Performing</v>
          </cell>
          <cell r="D88" t="str">
            <v>Lydecker</v>
          </cell>
          <cell r="E88" t="str">
            <v>713-853-3504</v>
          </cell>
          <cell r="F88" t="str">
            <v>WB Oil &amp; Gas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V88">
            <v>1360000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 xml:space="preserve">Neutralysis 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441-506</v>
          </cell>
          <cell r="V89">
            <v>0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Masada Oxynol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3896</v>
          </cell>
          <cell r="Q90">
            <v>3896</v>
          </cell>
          <cell r="R90">
            <v>0</v>
          </cell>
          <cell r="S90" t="str">
            <v>1354-1608</v>
          </cell>
          <cell r="V90">
            <v>3896000</v>
          </cell>
          <cell r="W90" t="str">
            <v>001:Enron-NA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3896000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3896000</v>
          </cell>
          <cell r="AP90">
            <v>0</v>
          </cell>
          <cell r="AQ90">
            <v>3896000</v>
          </cell>
          <cell r="AR90">
            <v>1</v>
          </cell>
          <cell r="AS90">
            <v>3896000</v>
          </cell>
          <cell r="AT90">
            <v>3896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-892000</v>
          </cell>
          <cell r="AZ90">
            <v>0</v>
          </cell>
          <cell r="BA90">
            <v>0</v>
          </cell>
          <cell r="BB90">
            <v>-892000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Kuykendall</v>
          </cell>
          <cell r="E91" t="str">
            <v>713-853-3995</v>
          </cell>
          <cell r="F91" t="str">
            <v>Metering Technology Corp</v>
          </cell>
          <cell r="G91" t="str">
            <v xml:space="preserve"> </v>
          </cell>
          <cell r="H91" t="str">
            <v>Utility Services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0.5</v>
          </cell>
          <cell r="O91">
            <v>1</v>
          </cell>
          <cell r="P91">
            <v>5000000</v>
          </cell>
          <cell r="Q91">
            <v>5000000</v>
          </cell>
          <cell r="R91">
            <v>0</v>
          </cell>
          <cell r="S91" t="str">
            <v>7648-9950</v>
          </cell>
          <cell r="V91">
            <v>5000000</v>
          </cell>
          <cell r="W91" t="str">
            <v>001:Enron-NA</v>
          </cell>
          <cell r="X91">
            <v>2500000</v>
          </cell>
          <cell r="Y91">
            <v>0</v>
          </cell>
          <cell r="Z91">
            <v>2500000</v>
          </cell>
          <cell r="AA91">
            <v>0</v>
          </cell>
          <cell r="AB91">
            <v>0</v>
          </cell>
          <cell r="AC91">
            <v>0</v>
          </cell>
          <cell r="AD91">
            <v>5000000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5000000</v>
          </cell>
          <cell r="AP91">
            <v>0</v>
          </cell>
          <cell r="AQ91">
            <v>5000000</v>
          </cell>
          <cell r="AR91">
            <v>1</v>
          </cell>
          <cell r="AS91">
            <v>5000000</v>
          </cell>
          <cell r="AT91">
            <v>5000000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172031</v>
          </cell>
          <cell r="L92">
            <v>172031</v>
          </cell>
          <cell r="M92">
            <v>0</v>
          </cell>
          <cell r="N92">
            <v>0.5</v>
          </cell>
          <cell r="O92">
            <v>1</v>
          </cell>
          <cell r="P92">
            <v>162.09551185542139</v>
          </cell>
          <cell r="Q92">
            <v>162.09551185542139</v>
          </cell>
          <cell r="R92">
            <v>0</v>
          </cell>
          <cell r="S92" t="str">
            <v>126-153</v>
          </cell>
          <cell r="V92">
            <v>27885453</v>
          </cell>
          <cell r="W92" t="str">
            <v>001:Enron-NA</v>
          </cell>
          <cell r="X92">
            <v>13942726.499999998</v>
          </cell>
          <cell r="Y92">
            <v>0</v>
          </cell>
          <cell r="Z92">
            <v>13942726.499999998</v>
          </cell>
          <cell r="AA92">
            <v>0</v>
          </cell>
          <cell r="AB92">
            <v>0</v>
          </cell>
          <cell r="AC92">
            <v>0</v>
          </cell>
          <cell r="AD92">
            <v>27885453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27885453</v>
          </cell>
          <cell r="AP92">
            <v>0</v>
          </cell>
          <cell r="AQ92">
            <v>27885453</v>
          </cell>
          <cell r="AR92">
            <v>1</v>
          </cell>
          <cell r="AS92">
            <v>27885452.999999996</v>
          </cell>
          <cell r="AT92">
            <v>162.09551185542139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-5588014</v>
          </cell>
          <cell r="AZ92">
            <v>0</v>
          </cell>
          <cell r="BA92">
            <v>6730</v>
          </cell>
          <cell r="BB92">
            <v>-5581284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Non-Performing</v>
          </cell>
          <cell r="D93" t="str">
            <v>Lydecker</v>
          </cell>
          <cell r="E93" t="str">
            <v>713-853-3504</v>
          </cell>
          <cell r="F93" t="str">
            <v>Heartland Steel Common Condor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14753533</v>
          </cell>
          <cell r="Q93">
            <v>14753533</v>
          </cell>
          <cell r="R93">
            <v>0</v>
          </cell>
          <cell r="S93" t="str">
            <v>126-153-Condor</v>
          </cell>
          <cell r="V93">
            <v>14753533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14753533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14753533</v>
          </cell>
          <cell r="AP93">
            <v>0</v>
          </cell>
          <cell r="AQ93">
            <v>14753533</v>
          </cell>
          <cell r="AR93">
            <v>1</v>
          </cell>
          <cell r="AS93">
            <v>14753533</v>
          </cell>
          <cell r="AT93">
            <v>14753533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Vetters</v>
          </cell>
          <cell r="E94" t="str">
            <v>713-853-9435</v>
          </cell>
          <cell r="F94" t="str">
            <v>Utiliquest</v>
          </cell>
          <cell r="G94" t="str">
            <v xml:space="preserve"> </v>
          </cell>
          <cell r="H94" t="str">
            <v>Utility Services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2315.0450450450448</v>
          </cell>
          <cell r="Q94">
            <v>2315.0450450450448</v>
          </cell>
          <cell r="R94">
            <v>0</v>
          </cell>
          <cell r="S94" t="str">
            <v>1627-1900</v>
          </cell>
          <cell r="V94">
            <v>16060625</v>
          </cell>
          <cell r="W94" t="str">
            <v>001:Enron-NA</v>
          </cell>
          <cell r="X94">
            <v>8030312.4999999991</v>
          </cell>
          <cell r="Y94">
            <v>0</v>
          </cell>
          <cell r="Z94">
            <v>8030312.4999999991</v>
          </cell>
          <cell r="AA94">
            <v>8030312.4999999991</v>
          </cell>
          <cell r="AB94">
            <v>0</v>
          </cell>
          <cell r="AC94">
            <v>8030312.4999999991</v>
          </cell>
          <cell r="AD94">
            <v>16060625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62500</v>
          </cell>
          <cell r="AL94">
            <v>62500</v>
          </cell>
          <cell r="AM94">
            <v>7.4114520233698436E-9</v>
          </cell>
          <cell r="AN94">
            <v>16060625</v>
          </cell>
          <cell r="AP94">
            <v>0</v>
          </cell>
          <cell r="AQ94">
            <v>16060625</v>
          </cell>
          <cell r="AR94">
            <v>1</v>
          </cell>
          <cell r="AS94">
            <v>16060624.999999998</v>
          </cell>
          <cell r="AT94">
            <v>2315.0450450450448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-2913659</v>
          </cell>
          <cell r="AZ94">
            <v>0</v>
          </cell>
          <cell r="BA94">
            <v>187500</v>
          </cell>
          <cell r="BB94">
            <v>-2726159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Special Assets - Performing</v>
          </cell>
          <cell r="D95" t="str">
            <v>Lydecker</v>
          </cell>
          <cell r="E95" t="str">
            <v>713-853-3504</v>
          </cell>
          <cell r="F95" t="str">
            <v>Catalytica</v>
          </cell>
          <cell r="G95" t="str">
            <v xml:space="preserve"> </v>
          </cell>
          <cell r="H95" t="str">
            <v>Generation</v>
          </cell>
          <cell r="I95" t="str">
            <v xml:space="preserve">Private </v>
          </cell>
          <cell r="J95" t="str">
            <v>Preferred Equity</v>
          </cell>
          <cell r="K95">
            <v>30000</v>
          </cell>
          <cell r="L95">
            <v>30000</v>
          </cell>
          <cell r="M95">
            <v>0</v>
          </cell>
          <cell r="N95">
            <v>0</v>
          </cell>
          <cell r="O95">
            <v>1</v>
          </cell>
          <cell r="P95">
            <v>3195.6798333333331</v>
          </cell>
          <cell r="Q95">
            <v>3195.6798333333331</v>
          </cell>
          <cell r="R95">
            <v>0</v>
          </cell>
          <cell r="S95" t="str">
            <v>1588-1862</v>
          </cell>
          <cell r="V95">
            <v>95870395</v>
          </cell>
          <cell r="W95" t="str">
            <v>001:Enron-NA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95870395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49556395</v>
          </cell>
          <cell r="AJ95">
            <v>0</v>
          </cell>
          <cell r="AK95">
            <v>0</v>
          </cell>
          <cell r="AL95">
            <v>49556395</v>
          </cell>
          <cell r="AM95">
            <v>0</v>
          </cell>
          <cell r="AN95">
            <v>46314000</v>
          </cell>
          <cell r="AP95">
            <v>0</v>
          </cell>
          <cell r="AQ95">
            <v>95870395</v>
          </cell>
          <cell r="AR95">
            <v>1</v>
          </cell>
          <cell r="AS95">
            <v>95870395</v>
          </cell>
          <cell r="AT95">
            <v>3195.6798333333331</v>
          </cell>
          <cell r="AU95">
            <v>49556395</v>
          </cell>
          <cell r="AV95">
            <v>0</v>
          </cell>
          <cell r="AW95">
            <v>0</v>
          </cell>
          <cell r="AX95">
            <v>49556395</v>
          </cell>
          <cell r="AY95">
            <v>49842395</v>
          </cell>
          <cell r="AZ95">
            <v>0</v>
          </cell>
          <cell r="BA95">
            <v>106000</v>
          </cell>
          <cell r="BB95">
            <v>49948395</v>
          </cell>
          <cell r="BC95" t="str">
            <v xml:space="preserve"> </v>
          </cell>
          <cell r="BD95" t="str">
            <v xml:space="preserve"> </v>
          </cell>
          <cell r="BE95">
            <v>49556395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Public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Avici EBS</v>
          </cell>
          <cell r="G97" t="str">
            <v>US;AVCI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1093426</v>
          </cell>
          <cell r="L97">
            <v>1093426</v>
          </cell>
          <cell r="M97">
            <v>0</v>
          </cell>
          <cell r="N97">
            <v>0</v>
          </cell>
          <cell r="O97">
            <v>1</v>
          </cell>
          <cell r="P97">
            <v>163.5</v>
          </cell>
          <cell r="Q97">
            <v>132</v>
          </cell>
          <cell r="R97">
            <v>31.5</v>
          </cell>
          <cell r="S97">
            <v>0</v>
          </cell>
          <cell r="V97">
            <v>178775151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144332232</v>
          </cell>
          <cell r="AE97">
            <v>34442919</v>
          </cell>
          <cell r="AF97">
            <v>0</v>
          </cell>
          <cell r="AG97">
            <v>0</v>
          </cell>
          <cell r="AH97">
            <v>34442919</v>
          </cell>
          <cell r="AI97">
            <v>159775151</v>
          </cell>
          <cell r="AJ97">
            <v>0</v>
          </cell>
          <cell r="AK97">
            <v>0</v>
          </cell>
          <cell r="AL97">
            <v>159775151</v>
          </cell>
          <cell r="AM97">
            <v>0</v>
          </cell>
          <cell r="AN97">
            <v>14000000</v>
          </cell>
          <cell r="AP97">
            <v>0</v>
          </cell>
          <cell r="AQ97">
            <v>14000000</v>
          </cell>
          <cell r="AR97">
            <v>1</v>
          </cell>
          <cell r="AS97">
            <v>178775151</v>
          </cell>
          <cell r="AT97">
            <v>163.5</v>
          </cell>
          <cell r="AU97">
            <v>71209368.25</v>
          </cell>
          <cell r="AV97">
            <v>0</v>
          </cell>
          <cell r="AW97">
            <v>0</v>
          </cell>
          <cell r="AX97">
            <v>71209368.25</v>
          </cell>
          <cell r="AY97">
            <v>163775151</v>
          </cell>
          <cell r="AZ97">
            <v>0</v>
          </cell>
          <cell r="BA97">
            <v>0</v>
          </cell>
          <cell r="BB97">
            <v>163775151</v>
          </cell>
          <cell r="BC97" t="str">
            <v xml:space="preserve"> </v>
          </cell>
          <cell r="BD97" t="str">
            <v xml:space="preserve"> </v>
          </cell>
          <cell r="BE97">
            <v>36766449.25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Digital Entertainment Networks EBS</v>
          </cell>
          <cell r="G98" t="str">
            <v xml:space="preserve"> </v>
          </cell>
          <cell r="H98" t="str">
            <v>Content Origination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-5000000</v>
          </cell>
          <cell r="AZ98">
            <v>0</v>
          </cell>
          <cell r="BA98">
            <v>0</v>
          </cell>
          <cell r="BB98">
            <v>-5000000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eMotion Content Enabler EBS</v>
          </cell>
          <cell r="G99" t="str">
            <v xml:space="preserve"> </v>
          </cell>
          <cell r="H99" t="str">
            <v>Content Enabler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>
            <v>0</v>
          </cell>
          <cell r="V99">
            <v>3000000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Ennovate Networks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3000000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Equinix EBS</v>
          </cell>
          <cell r="G101" t="str">
            <v xml:space="preserve"> </v>
          </cell>
          <cell r="H101" t="str">
            <v>Co-location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14140000</v>
          </cell>
          <cell r="Q101">
            <v>14140000</v>
          </cell>
          <cell r="R101">
            <v>0</v>
          </cell>
          <cell r="S101">
            <v>0</v>
          </cell>
          <cell r="V101">
            <v>14140000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14140000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13000000</v>
          </cell>
          <cell r="AP101">
            <v>0</v>
          </cell>
          <cell r="AQ101">
            <v>13000000</v>
          </cell>
          <cell r="AR101">
            <v>1</v>
          </cell>
          <cell r="AS101">
            <v>14140000</v>
          </cell>
          <cell r="AT101">
            <v>14140000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8000000</v>
          </cell>
          <cell r="AZ101">
            <v>0</v>
          </cell>
          <cell r="BA101">
            <v>0</v>
          </cell>
          <cell r="BB101">
            <v>8000000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Fast Forward Networks EBS</v>
          </cell>
          <cell r="G102" t="str">
            <v xml:space="preserve"> </v>
          </cell>
          <cell r="H102" t="str">
            <v>Content Facilitator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IAM.COM EBS</v>
          </cell>
          <cell r="G103" t="str">
            <v xml:space="preserve"> </v>
          </cell>
          <cell r="H103" t="str">
            <v>Content Facilitator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4000000</v>
          </cell>
          <cell r="Q103">
            <v>4000000</v>
          </cell>
          <cell r="R103">
            <v>0</v>
          </cell>
          <cell r="S103">
            <v>0</v>
          </cell>
          <cell r="V103">
            <v>4000000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4000000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4000000</v>
          </cell>
          <cell r="AP103">
            <v>0</v>
          </cell>
          <cell r="AQ103">
            <v>4000000</v>
          </cell>
          <cell r="AR103">
            <v>1</v>
          </cell>
          <cell r="AS103">
            <v>4000000</v>
          </cell>
          <cell r="AT103">
            <v>4000000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Mshow EBS</v>
          </cell>
          <cell r="G104" t="str">
            <v xml:space="preserve"> </v>
          </cell>
          <cell r="H104" t="str">
            <v>Content Facilitator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3000000</v>
          </cell>
          <cell r="AP104">
            <v>0</v>
          </cell>
          <cell r="AQ104">
            <v>3000000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Salus Media EBS</v>
          </cell>
          <cell r="G105" t="str">
            <v xml:space="preserve"> </v>
          </cell>
          <cell r="H105" t="str">
            <v>Content Origination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3000000</v>
          </cell>
          <cell r="Q105">
            <v>3000000</v>
          </cell>
          <cell r="R105">
            <v>0</v>
          </cell>
          <cell r="S105">
            <v>0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3000000</v>
          </cell>
          <cell r="AP105">
            <v>0</v>
          </cell>
          <cell r="AQ105">
            <v>3000000</v>
          </cell>
          <cell r="AR105">
            <v>1</v>
          </cell>
          <cell r="AS105">
            <v>3000000</v>
          </cell>
          <cell r="AT105">
            <v>3000000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Telseon EBS</v>
          </cell>
          <cell r="G106" t="str">
            <v xml:space="preserve"> </v>
          </cell>
          <cell r="H106" t="str">
            <v>Metro Fiber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Total Return Swap</v>
          </cell>
          <cell r="C107" t="str">
            <v>GRM - New Products</v>
          </cell>
          <cell r="D107" t="str">
            <v>Blesie</v>
          </cell>
          <cell r="E107" t="str">
            <v>713-345-7830</v>
          </cell>
          <cell r="F107" t="str">
            <v>BWT/Swiss Re TRS</v>
          </cell>
          <cell r="G107" t="str">
            <v xml:space="preserve"> </v>
          </cell>
          <cell r="H107" t="str">
            <v>Insurance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0.6</v>
          </cell>
          <cell r="O107">
            <v>1</v>
          </cell>
          <cell r="P107">
            <v>-60664</v>
          </cell>
          <cell r="Q107">
            <v>-60664</v>
          </cell>
          <cell r="R107">
            <v>0</v>
          </cell>
          <cell r="S107" t="str">
            <v>6043-9063</v>
          </cell>
          <cell r="V107">
            <v>-60664</v>
          </cell>
          <cell r="W107" t="str">
            <v>001:Enron-NA</v>
          </cell>
          <cell r="X107">
            <v>-36398.400000000001</v>
          </cell>
          <cell r="Y107">
            <v>0</v>
          </cell>
          <cell r="Z107">
            <v>-36398.400000000001</v>
          </cell>
          <cell r="AA107">
            <v>0</v>
          </cell>
          <cell r="AB107">
            <v>0</v>
          </cell>
          <cell r="AC107">
            <v>0</v>
          </cell>
          <cell r="AD107">
            <v>-60664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-60664</v>
          </cell>
          <cell r="AP107">
            <v>0</v>
          </cell>
          <cell r="AQ107">
            <v>-60664</v>
          </cell>
          <cell r="AR107">
            <v>1</v>
          </cell>
          <cell r="AS107">
            <v>-60664</v>
          </cell>
          <cell r="AT107">
            <v>-60664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-60664</v>
          </cell>
          <cell r="AZ107">
            <v>0</v>
          </cell>
          <cell r="BA107">
            <v>740000</v>
          </cell>
          <cell r="BB107">
            <v>679336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Total Return Swap</v>
          </cell>
          <cell r="C108" t="str">
            <v>Generation East</v>
          </cell>
          <cell r="D108" t="str">
            <v>Duran</v>
          </cell>
          <cell r="E108" t="str">
            <v>713-853-7364</v>
          </cell>
          <cell r="F108" t="str">
            <v>MCN TRS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0.6</v>
          </cell>
          <cell r="O108">
            <v>1</v>
          </cell>
          <cell r="P108">
            <v>12597600</v>
          </cell>
          <cell r="Q108">
            <v>12597600</v>
          </cell>
          <cell r="R108">
            <v>0</v>
          </cell>
          <cell r="S108" t="str">
            <v>6681-9742</v>
          </cell>
          <cell r="V108">
            <v>12597600</v>
          </cell>
          <cell r="W108" t="str">
            <v>001:Enron-NA</v>
          </cell>
          <cell r="X108">
            <v>7558560</v>
          </cell>
          <cell r="Y108">
            <v>0</v>
          </cell>
          <cell r="Z108">
            <v>7558560</v>
          </cell>
          <cell r="AA108">
            <v>0</v>
          </cell>
          <cell r="AB108">
            <v>0</v>
          </cell>
          <cell r="AC108">
            <v>0</v>
          </cell>
          <cell r="AD108">
            <v>12597600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12597600</v>
          </cell>
          <cell r="AP108">
            <v>0</v>
          </cell>
          <cell r="AQ108">
            <v>12597600</v>
          </cell>
          <cell r="AR108">
            <v>1</v>
          </cell>
          <cell r="AS108">
            <v>12597600</v>
          </cell>
          <cell r="AT108">
            <v>12597600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12597600</v>
          </cell>
          <cell r="AZ108">
            <v>0</v>
          </cell>
          <cell r="BA108">
            <v>0</v>
          </cell>
          <cell r="BB108">
            <v>12597600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Structured Credit-Book</v>
          </cell>
          <cell r="C109" t="str">
            <v>Gas Assets</v>
          </cell>
          <cell r="D109" t="str">
            <v>TBD</v>
          </cell>
          <cell r="E109" t="str">
            <v>Not Available</v>
          </cell>
          <cell r="F109" t="str">
            <v>Bammel Gas Trust Loan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0.6</v>
          </cell>
          <cell r="O109">
            <v>1</v>
          </cell>
          <cell r="P109">
            <v>6960000</v>
          </cell>
          <cell r="Q109">
            <v>6960000</v>
          </cell>
          <cell r="R109">
            <v>0</v>
          </cell>
          <cell r="S109" t="str">
            <v>1287-1520</v>
          </cell>
          <cell r="V109">
            <v>6960000</v>
          </cell>
          <cell r="W109" t="str">
            <v>001:Enron-NA</v>
          </cell>
          <cell r="X109">
            <v>4176000</v>
          </cell>
          <cell r="Y109">
            <v>0</v>
          </cell>
          <cell r="Z109">
            <v>4176000</v>
          </cell>
          <cell r="AA109">
            <v>0</v>
          </cell>
          <cell r="AB109">
            <v>0</v>
          </cell>
          <cell r="AC109">
            <v>0</v>
          </cell>
          <cell r="AD109">
            <v>6960000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135911</v>
          </cell>
          <cell r="AL109">
            <v>135911</v>
          </cell>
          <cell r="AM109">
            <v>0</v>
          </cell>
          <cell r="AN109">
            <v>6960000</v>
          </cell>
          <cell r="AP109">
            <v>0</v>
          </cell>
          <cell r="AQ109">
            <v>6960000</v>
          </cell>
          <cell r="AR109">
            <v>1</v>
          </cell>
          <cell r="AS109">
            <v>6960000</v>
          </cell>
          <cell r="AT109">
            <v>6960000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265259.34999999998</v>
          </cell>
          <cell r="BB109">
            <v>265259.34999999998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Total Return Swap</v>
          </cell>
          <cell r="C110" t="str">
            <v>Gas Assets</v>
          </cell>
          <cell r="D110" t="str">
            <v>TBD</v>
          </cell>
          <cell r="E110" t="str">
            <v>Not Available</v>
          </cell>
          <cell r="F110" t="str">
            <v>Bammel Looper TRS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0.6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 t="str">
            <v>1287-10502</v>
          </cell>
          <cell r="V110">
            <v>0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Total Return Swap</v>
          </cell>
          <cell r="C111" t="str">
            <v>Gas Assets</v>
          </cell>
          <cell r="D111" t="str">
            <v>TBD</v>
          </cell>
          <cell r="E111" t="str">
            <v>Not Available</v>
          </cell>
          <cell r="F111" t="str">
            <v>Mid Texas TRS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0.6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Total Return Swap</v>
          </cell>
          <cell r="C112" t="str">
            <v>Coal</v>
          </cell>
          <cell r="D112" t="str">
            <v>Beyer</v>
          </cell>
          <cell r="E112" t="str">
            <v>713-853-9825</v>
          </cell>
          <cell r="F112" t="str">
            <v>American Coal Senior TRS</v>
          </cell>
          <cell r="G112" t="str">
            <v xml:space="preserve"> </v>
          </cell>
          <cell r="H112" t="str">
            <v>Coal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0.6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1727-10290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Total Return Swap</v>
          </cell>
          <cell r="C113" t="str">
            <v>Gas Assets</v>
          </cell>
          <cell r="D113" t="str">
            <v>Bierbach</v>
          </cell>
          <cell r="E113" t="str">
            <v>713-853-4725</v>
          </cell>
          <cell r="F113" t="str">
            <v>Powder River TRS</v>
          </cell>
          <cell r="G113" t="str">
            <v xml:space="preserve"> </v>
          </cell>
          <cell r="H113" t="str">
            <v>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0.6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2859-10505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Total Return Swap</v>
          </cell>
          <cell r="C114" t="str">
            <v>Gas Assets</v>
          </cell>
          <cell r="D114" t="str">
            <v>Bierbach</v>
          </cell>
          <cell r="E114" t="str">
            <v>713-853-4725</v>
          </cell>
          <cell r="F114" t="str">
            <v>Wind River TRS</v>
          </cell>
          <cell r="G114" t="str">
            <v xml:space="preserve"> </v>
          </cell>
          <cell r="H114" t="str">
            <v>Energy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0.6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2860-10503</v>
          </cell>
          <cell r="V114">
            <v>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DoNotShow</v>
          </cell>
          <cell r="B115" t="str">
            <v>Total Return Swap</v>
          </cell>
          <cell r="C115" t="str">
            <v>Discovery</v>
          </cell>
          <cell r="D115" t="str">
            <v>Vetters</v>
          </cell>
          <cell r="E115" t="str">
            <v>713-853-9435</v>
          </cell>
          <cell r="F115" t="str">
            <v>First World Discovery</v>
          </cell>
          <cell r="G115" t="str">
            <v xml:space="preserve"> </v>
          </cell>
          <cell r="H115" t="str">
            <v>Telecom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0.6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 t="str">
            <v>001:Enron-NA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Principal Investing</v>
          </cell>
          <cell r="D116" t="str">
            <v>Vetters</v>
          </cell>
          <cell r="E116" t="str">
            <v>713-853-9435</v>
          </cell>
          <cell r="F116" t="str">
            <v>First World</v>
          </cell>
          <cell r="G116" t="str">
            <v xml:space="preserve"> </v>
          </cell>
          <cell r="H116" t="str">
            <v>Telecom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0.6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889-981</v>
          </cell>
          <cell r="V116">
            <v>0</v>
          </cell>
          <cell r="W116" t="str">
            <v>001:Enron-NA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298066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West Originations</v>
          </cell>
          <cell r="D117" t="str">
            <v>TBD</v>
          </cell>
          <cell r="E117" t="str">
            <v>Not Available</v>
          </cell>
          <cell r="F117" t="str">
            <v>Alpine Natural Gas Preferred</v>
          </cell>
          <cell r="G117" t="str">
            <v xml:space="preserve"> </v>
          </cell>
          <cell r="H117" t="str">
            <v>Energy</v>
          </cell>
          <cell r="I117" t="str">
            <v xml:space="preserve">Private </v>
          </cell>
          <cell r="J117" t="str">
            <v>Preferred Equity</v>
          </cell>
          <cell r="K117">
            <v>10694884</v>
          </cell>
          <cell r="L117">
            <v>10694884</v>
          </cell>
          <cell r="M117">
            <v>0</v>
          </cell>
          <cell r="N117">
            <v>0</v>
          </cell>
          <cell r="O117">
            <v>1</v>
          </cell>
          <cell r="P117">
            <v>0.26648255371446761</v>
          </cell>
          <cell r="Q117">
            <v>0.26648255371446761</v>
          </cell>
          <cell r="R117">
            <v>0</v>
          </cell>
          <cell r="S117" t="str">
            <v>567-3876</v>
          </cell>
          <cell r="V117">
            <v>2850000</v>
          </cell>
          <cell r="W117" t="str">
            <v>001:Enron-NA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2850000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2850000</v>
          </cell>
          <cell r="AP117">
            <v>0</v>
          </cell>
          <cell r="AQ117">
            <v>2850000</v>
          </cell>
          <cell r="AR117">
            <v>1</v>
          </cell>
          <cell r="AS117">
            <v>2850000</v>
          </cell>
          <cell r="AT117">
            <v>0.26648255371446761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Energy Capital Resources</v>
          </cell>
          <cell r="D118" t="str">
            <v>Pruett/Josey</v>
          </cell>
          <cell r="E118" t="str">
            <v>713-345-7109/713-853-0321</v>
          </cell>
          <cell r="F118" t="str">
            <v>EEX Equity</v>
          </cell>
          <cell r="G118" t="str">
            <v xml:space="preserve"> </v>
          </cell>
          <cell r="H118" t="str">
            <v>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S118" t="str">
            <v>6043-8046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Special Assets - Performing</v>
          </cell>
          <cell r="D119" t="str">
            <v>Lydecker</v>
          </cell>
          <cell r="E119" t="str">
            <v>713-853-3504</v>
          </cell>
          <cell r="F119" t="str">
            <v>LSI Preferred Private</v>
          </cell>
          <cell r="G119" t="str">
            <v xml:space="preserve"> </v>
          </cell>
          <cell r="H119" t="str">
            <v>OSX</v>
          </cell>
          <cell r="I119" t="str">
            <v xml:space="preserve">Private </v>
          </cell>
          <cell r="J119" t="str">
            <v>Preferred Equity</v>
          </cell>
          <cell r="K119">
            <v>4000</v>
          </cell>
          <cell r="L119">
            <v>4000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Non-Performing</v>
          </cell>
          <cell r="D120" t="str">
            <v>Lydecker</v>
          </cell>
          <cell r="E120" t="str">
            <v>713-853-3504</v>
          </cell>
          <cell r="F120" t="str">
            <v>NSM Common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27955691</v>
          </cell>
          <cell r="L120">
            <v>27955691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295-333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Show</v>
          </cell>
          <cell r="B121" t="str">
            <v>Priv. Equity Partnerships</v>
          </cell>
          <cell r="C121" t="str">
            <v>Energy Capital Resources</v>
          </cell>
          <cell r="D121" t="str">
            <v>Pruett/Josey</v>
          </cell>
          <cell r="E121" t="str">
            <v>713-345-7109/713-853-0321</v>
          </cell>
          <cell r="F121" t="str">
            <v>Ridgelake ORRI</v>
          </cell>
          <cell r="G121" t="str">
            <v xml:space="preserve"> </v>
          </cell>
          <cell r="H121" t="str">
            <v>Energy</v>
          </cell>
          <cell r="I121" t="str">
            <v xml:space="preserve">Private </v>
          </cell>
          <cell r="J121" t="str">
            <v>Partnership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132383.76</v>
          </cell>
          <cell r="Q121">
            <v>132383.76</v>
          </cell>
          <cell r="R121">
            <v>0</v>
          </cell>
          <cell r="S121" t="str">
            <v>3194-5978</v>
          </cell>
          <cell r="V121">
            <v>132383.76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132383.76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132383.76</v>
          </cell>
          <cell r="AP121">
            <v>0</v>
          </cell>
          <cell r="AQ121">
            <v>132383.76</v>
          </cell>
          <cell r="AR121">
            <v>1</v>
          </cell>
          <cell r="AS121">
            <v>132383.76</v>
          </cell>
          <cell r="AT121">
            <v>132383.76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0.27000000001862645</v>
          </cell>
          <cell r="AZ121">
            <v>0</v>
          </cell>
          <cell r="BA121">
            <v>0</v>
          </cell>
          <cell r="BB121">
            <v>0.27000000001862645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Convertible - Public</v>
          </cell>
          <cell r="C122" t="str">
            <v>Special Assets - Non-Performing</v>
          </cell>
          <cell r="D122" t="str">
            <v>Lydecker</v>
          </cell>
          <cell r="E122" t="str">
            <v>713-853-3504</v>
          </cell>
          <cell r="F122" t="str">
            <v>Costilla Convertible</v>
          </cell>
          <cell r="G122" t="str">
            <v>US;COSEE</v>
          </cell>
          <cell r="H122" t="str">
            <v>Energy</v>
          </cell>
          <cell r="I122" t="str">
            <v>Convertible</v>
          </cell>
          <cell r="J122" t="str">
            <v>Convertible Preferred</v>
          </cell>
          <cell r="K122">
            <v>31250</v>
          </cell>
          <cell r="L122">
            <v>31250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1088-1201</v>
          </cell>
          <cell r="V122">
            <v>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80.709999999999994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9.9999999999999995E-7</v>
          </cell>
          <cell r="BD122">
            <v>9.9999999999999995E-7</v>
          </cell>
          <cell r="BE122">
            <v>0</v>
          </cell>
        </row>
        <row r="123">
          <cell r="A123" t="str">
            <v>Show</v>
          </cell>
          <cell r="B123" t="str">
            <v>Convertible - Public</v>
          </cell>
          <cell r="C123" t="str">
            <v>Special Assets - Non-Performing</v>
          </cell>
          <cell r="D123" t="str">
            <v>Lydecker</v>
          </cell>
          <cell r="E123" t="str">
            <v>713-853-3504</v>
          </cell>
          <cell r="F123" t="str">
            <v>Inland Convertible</v>
          </cell>
          <cell r="G123" t="str">
            <v>US;INLN</v>
          </cell>
          <cell r="H123" t="str">
            <v>Energy</v>
          </cell>
          <cell r="I123" t="str">
            <v>Convertible</v>
          </cell>
          <cell r="J123" t="str">
            <v>Convertible Preferred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0.24380435348170854</v>
          </cell>
          <cell r="P123">
            <v>80.884998405339616</v>
          </cell>
          <cell r="Q123">
            <v>82.526619311984433</v>
          </cell>
          <cell r="R123">
            <v>-1.6416209066448175</v>
          </cell>
          <cell r="S123" t="str">
            <v>58-70</v>
          </cell>
          <cell r="V123">
            <v>0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1698620</v>
          </cell>
          <cell r="AN123">
            <v>0</v>
          </cell>
          <cell r="AP123">
            <v>0</v>
          </cell>
          <cell r="AQ123">
            <v>0</v>
          </cell>
          <cell r="AR123">
            <v>8.33</v>
          </cell>
          <cell r="AS123">
            <v>0</v>
          </cell>
          <cell r="AT123">
            <v>4.75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4.75</v>
          </cell>
          <cell r="BD123">
            <v>5.75</v>
          </cell>
          <cell r="BE123">
            <v>0</v>
          </cell>
        </row>
        <row r="124">
          <cell r="A124" t="str">
            <v>Show</v>
          </cell>
          <cell r="B124" t="str">
            <v>Convertible - Private</v>
          </cell>
          <cell r="C124" t="str">
            <v>Special Assets - Non-Performing</v>
          </cell>
          <cell r="D124" t="str">
            <v>Lydecker</v>
          </cell>
          <cell r="E124" t="str">
            <v>713-853-3504</v>
          </cell>
          <cell r="F124" t="str">
            <v>Crown Energy Convertible</v>
          </cell>
          <cell r="G124" t="str">
            <v>US;CROE</v>
          </cell>
          <cell r="H124" t="str">
            <v>Heavy Construction</v>
          </cell>
          <cell r="I124" t="str">
            <v>Convertible</v>
          </cell>
          <cell r="J124" t="str">
            <v>Convertible Preferred</v>
          </cell>
          <cell r="K124">
            <v>817049</v>
          </cell>
          <cell r="L124">
            <v>817049</v>
          </cell>
          <cell r="M124">
            <v>0</v>
          </cell>
          <cell r="N124">
            <v>0</v>
          </cell>
          <cell r="O124">
            <v>0.28000000000000003</v>
          </cell>
          <cell r="P124">
            <v>0</v>
          </cell>
          <cell r="Q124">
            <v>0</v>
          </cell>
          <cell r="R124">
            <v>0</v>
          </cell>
          <cell r="S124" t="str">
            <v>30-32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-3020000</v>
          </cell>
          <cell r="AJ124">
            <v>0</v>
          </cell>
          <cell r="AK124">
            <v>-100000</v>
          </cell>
          <cell r="AL124">
            <v>-3120000</v>
          </cell>
          <cell r="AM124">
            <v>0</v>
          </cell>
          <cell r="AN124">
            <v>3020000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-3020000</v>
          </cell>
          <cell r="AZ124">
            <v>0</v>
          </cell>
          <cell r="BA124">
            <v>-100000</v>
          </cell>
          <cell r="BB124">
            <v>-3120000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Show</v>
          </cell>
          <cell r="B125" t="str">
            <v>Convertible - Private</v>
          </cell>
          <cell r="C125" t="str">
            <v>Portfolio</v>
          </cell>
          <cell r="D125" t="str">
            <v>Melendrez</v>
          </cell>
          <cell r="E125" t="str">
            <v>713-345-8670</v>
          </cell>
          <cell r="F125" t="str">
            <v>Mariner Convertible</v>
          </cell>
          <cell r="G125" t="str">
            <v/>
          </cell>
          <cell r="H125" t="str">
            <v>Energy</v>
          </cell>
          <cell r="I125" t="str">
            <v>Convertible</v>
          </cell>
          <cell r="J125" t="str">
            <v>Convertible Debt</v>
          </cell>
          <cell r="K125">
            <v>28571.428571500001</v>
          </cell>
          <cell r="L125">
            <v>28571.428571500001</v>
          </cell>
          <cell r="M125">
            <v>0</v>
          </cell>
          <cell r="N125">
            <v>0.3</v>
          </cell>
          <cell r="O125">
            <v>0.8</v>
          </cell>
          <cell r="P125">
            <v>0</v>
          </cell>
          <cell r="Q125">
            <v>0</v>
          </cell>
          <cell r="R125">
            <v>0</v>
          </cell>
          <cell r="S125" t="str">
            <v>66-2787</v>
          </cell>
          <cell r="V125">
            <v>0</v>
          </cell>
          <cell r="W125" t="str">
            <v>001:Enron-NA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-2.6373031536408575E-10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-18399617</v>
          </cell>
          <cell r="AZ125">
            <v>0</v>
          </cell>
          <cell r="BA125">
            <v>0</v>
          </cell>
          <cell r="BB125">
            <v>-18399617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Show</v>
          </cell>
          <cell r="B126" t="str">
            <v>Convertible - Public</v>
          </cell>
          <cell r="C126" t="str">
            <v>Principal Investing</v>
          </cell>
          <cell r="D126" t="str">
            <v>Greer</v>
          </cell>
          <cell r="E126" t="str">
            <v>713-853-9140</v>
          </cell>
          <cell r="F126" t="str">
            <v>Quanta Convertible</v>
          </cell>
          <cell r="G126" t="str">
            <v>US;PWR</v>
          </cell>
          <cell r="H126" t="str">
            <v>Utility Services</v>
          </cell>
          <cell r="I126" t="str">
            <v>Convertible</v>
          </cell>
          <cell r="J126" t="str">
            <v>Convertible Debt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0.89941139196551612</v>
          </cell>
          <cell r="P126">
            <v>220.70263788292277</v>
          </cell>
          <cell r="Q126">
            <v>224.32969105778068</v>
          </cell>
          <cell r="R126">
            <v>-3.627053174857906</v>
          </cell>
          <cell r="S126" t="str">
            <v>2009-2422</v>
          </cell>
          <cell r="V126">
            <v>0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-3145353.4325060286</v>
          </cell>
          <cell r="AN126">
            <v>0</v>
          </cell>
          <cell r="AP126">
            <v>0</v>
          </cell>
          <cell r="AQ126">
            <v>0</v>
          </cell>
          <cell r="AR126">
            <v>5.3836349999999999</v>
          </cell>
          <cell r="AS126">
            <v>0</v>
          </cell>
          <cell r="AT126">
            <v>44.375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68069972.499192059</v>
          </cell>
          <cell r="AZ126">
            <v>0</v>
          </cell>
          <cell r="BA126">
            <v>683723.95</v>
          </cell>
          <cell r="BB126">
            <v>68753696.449192062</v>
          </cell>
          <cell r="BC126">
            <v>44.375</v>
          </cell>
          <cell r="BD126">
            <v>45.125</v>
          </cell>
          <cell r="BE126">
            <v>0</v>
          </cell>
        </row>
        <row r="127">
          <cell r="A127" t="str">
            <v>Show</v>
          </cell>
          <cell r="B127" t="str">
            <v>Convertible - Public</v>
          </cell>
          <cell r="C127" t="str">
            <v>Principal Investing</v>
          </cell>
          <cell r="D127" t="str">
            <v>Greer</v>
          </cell>
          <cell r="E127" t="str">
            <v>713-853-9140</v>
          </cell>
          <cell r="F127" t="str">
            <v>Quanta Convertible Condor</v>
          </cell>
          <cell r="G127" t="str">
            <v>US;PWR</v>
          </cell>
          <cell r="H127" t="str">
            <v>Utility Services</v>
          </cell>
          <cell r="I127" t="str">
            <v>Convertible</v>
          </cell>
          <cell r="J127" t="str">
            <v>Convertible Debt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0.89941139196551612</v>
          </cell>
          <cell r="P127">
            <v>220.70263788292277</v>
          </cell>
          <cell r="Q127">
            <v>224.32969105778068</v>
          </cell>
          <cell r="R127">
            <v>-3.627053174857906</v>
          </cell>
          <cell r="S127">
            <v>0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315687.80981162563</v>
          </cell>
          <cell r="AN127">
            <v>0</v>
          </cell>
          <cell r="AP127">
            <v>0</v>
          </cell>
          <cell r="AQ127">
            <v>0</v>
          </cell>
          <cell r="AR127">
            <v>5.3836349999999999</v>
          </cell>
          <cell r="AS127">
            <v>0</v>
          </cell>
          <cell r="AT127">
            <v>44.375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-315687.96981162578</v>
          </cell>
          <cell r="AZ127">
            <v>0</v>
          </cell>
          <cell r="BA127">
            <v>-3.3527612686157227E-8</v>
          </cell>
          <cell r="BB127">
            <v>-315687.96981165931</v>
          </cell>
          <cell r="BC127">
            <v>44.375</v>
          </cell>
          <cell r="BD127">
            <v>45.125</v>
          </cell>
          <cell r="BE127">
            <v>0</v>
          </cell>
        </row>
        <row r="128">
          <cell r="A128" t="str">
            <v>Show</v>
          </cell>
          <cell r="B128" t="str">
            <v>Convertible - Private</v>
          </cell>
          <cell r="C128" t="str">
            <v>Paper</v>
          </cell>
          <cell r="D128" t="str">
            <v>Ondarza</v>
          </cell>
          <cell r="E128" t="str">
            <v>713-853-6058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Convertible - Private</v>
          </cell>
          <cell r="C129" t="str">
            <v>Paper</v>
          </cell>
          <cell r="D129" t="str">
            <v>Ondarza</v>
          </cell>
          <cell r="E129" t="str">
            <v>713-853-6058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V129">
            <v>0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DoNotShow</v>
          </cell>
          <cell r="B130" t="str">
            <v>Convertible - Private</v>
          </cell>
          <cell r="C130" t="str">
            <v>Special Assets - Non-Performing</v>
          </cell>
          <cell r="D130" t="str">
            <v>Ondarza</v>
          </cell>
          <cell r="E130" t="str">
            <v>713-853-6058</v>
          </cell>
          <cell r="F130" t="str">
            <v>Repap Convertible RA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Convertible - Private</v>
          </cell>
          <cell r="C131" t="str">
            <v>Paper</v>
          </cell>
          <cell r="D131" t="str">
            <v>Ondarza</v>
          </cell>
          <cell r="E131" t="str">
            <v>713-853-6058</v>
          </cell>
          <cell r="F131" t="str">
            <v xml:space="preserve">Repap Agency Agreement </v>
          </cell>
          <cell r="G131" t="str">
            <v/>
          </cell>
          <cell r="H131" t="str">
            <v>Paper</v>
          </cell>
          <cell r="I131" t="str">
            <v>Convertible</v>
          </cell>
          <cell r="J131" t="str">
            <v>Convertible Debt</v>
          </cell>
          <cell r="K131">
            <v>100000</v>
          </cell>
          <cell r="L131">
            <v>100000</v>
          </cell>
          <cell r="M131">
            <v>0</v>
          </cell>
          <cell r="N131">
            <v>0</v>
          </cell>
          <cell r="O131">
            <v>0</v>
          </cell>
          <cell r="P131">
            <v>30.705387200000001</v>
          </cell>
          <cell r="Q131">
            <v>30.705387200000001</v>
          </cell>
          <cell r="R131">
            <v>0</v>
          </cell>
          <cell r="S131" t="str">
            <v>747-5267</v>
          </cell>
          <cell r="V131">
            <v>3070538.72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3070538.72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3070538.72</v>
          </cell>
          <cell r="AP131">
            <v>0</v>
          </cell>
          <cell r="AQ131">
            <v>3070538.72</v>
          </cell>
          <cell r="AR131">
            <v>1</v>
          </cell>
          <cell r="AS131">
            <v>0</v>
          </cell>
          <cell r="AT131">
            <v>30.705387200000001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DoNotShow</v>
          </cell>
          <cell r="B132" t="str">
            <v>Convertible - Private</v>
          </cell>
          <cell r="C132" t="str">
            <v>Special Assets - Non-Performing</v>
          </cell>
          <cell r="D132" t="str">
            <v>Ondarza</v>
          </cell>
          <cell r="E132" t="str">
            <v>713-853-6058</v>
          </cell>
          <cell r="F132" t="str">
            <v>Repap Agency Agreement RA</v>
          </cell>
          <cell r="G132" t="str">
            <v/>
          </cell>
          <cell r="H132" t="str">
            <v>Paper</v>
          </cell>
          <cell r="I132" t="str">
            <v>Convertible</v>
          </cell>
          <cell r="J132" t="str">
            <v>Convertible Debt</v>
          </cell>
          <cell r="K132">
            <v>100000</v>
          </cell>
          <cell r="L132">
            <v>100000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Convertible - Private</v>
          </cell>
          <cell r="C133" t="str">
            <v>Special Assets - Performing</v>
          </cell>
          <cell r="D133" t="str">
            <v>Lydecker</v>
          </cell>
          <cell r="E133" t="str">
            <v>713-853-3504</v>
          </cell>
          <cell r="F133" t="str">
            <v>Venoco Convertible</v>
          </cell>
          <cell r="G133" t="str">
            <v/>
          </cell>
          <cell r="H133" t="str">
            <v>Energy</v>
          </cell>
          <cell r="I133" t="str">
            <v>Convertible</v>
          </cell>
          <cell r="J133" t="str">
            <v>Convertible Preferred</v>
          </cell>
          <cell r="K133">
            <v>375000</v>
          </cell>
          <cell r="L133">
            <v>375000</v>
          </cell>
          <cell r="M133">
            <v>0</v>
          </cell>
          <cell r="N133">
            <v>0</v>
          </cell>
          <cell r="O133">
            <v>0</v>
          </cell>
          <cell r="P133">
            <v>122.38</v>
          </cell>
          <cell r="Q133">
            <v>122.38</v>
          </cell>
          <cell r="R133">
            <v>0</v>
          </cell>
          <cell r="S133" t="str">
            <v>1090-1203</v>
          </cell>
          <cell r="V133">
            <v>45892500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45892500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1005673.37</v>
          </cell>
          <cell r="AL133">
            <v>1005673.37</v>
          </cell>
          <cell r="AM133">
            <v>0</v>
          </cell>
          <cell r="AN133">
            <v>45892500</v>
          </cell>
          <cell r="AP133">
            <v>0</v>
          </cell>
          <cell r="AQ133">
            <v>45892500</v>
          </cell>
          <cell r="AR133">
            <v>1</v>
          </cell>
          <cell r="AS133">
            <v>0</v>
          </cell>
          <cell r="AT133">
            <v>122.38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2249042.39</v>
          </cell>
          <cell r="AZ133">
            <v>0</v>
          </cell>
          <cell r="BA133">
            <v>2951116.89</v>
          </cell>
          <cell r="BB133">
            <v>5200159.28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Convertible - Private</v>
          </cell>
          <cell r="C134" t="str">
            <v>Special Assets - Non-Performing</v>
          </cell>
          <cell r="D134" t="str">
            <v>Lydecker</v>
          </cell>
          <cell r="E134" t="str">
            <v>713-853-3504</v>
          </cell>
          <cell r="F134" t="str">
            <v>Lyco Convertible</v>
          </cell>
          <cell r="G134" t="str">
            <v/>
          </cell>
          <cell r="H134" t="str">
            <v>Energy</v>
          </cell>
          <cell r="I134" t="str">
            <v>Convertible</v>
          </cell>
          <cell r="J134" t="str">
            <v>Convertible Preferred</v>
          </cell>
          <cell r="K134">
            <v>2000</v>
          </cell>
          <cell r="L134">
            <v>2000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65-85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Show</v>
          </cell>
          <cell r="B135" t="str">
            <v>Convertible - Public</v>
          </cell>
          <cell r="C135" t="str">
            <v>Portfolio</v>
          </cell>
          <cell r="D135" t="str">
            <v>Maffet</v>
          </cell>
          <cell r="E135" t="str">
            <v>713-853-3212</v>
          </cell>
          <cell r="F135" t="str">
            <v>Kafus Convertible</v>
          </cell>
          <cell r="G135" t="str">
            <v>US;KS</v>
          </cell>
          <cell r="H135" t="str">
            <v>Paper</v>
          </cell>
          <cell r="I135" t="str">
            <v>Convertible</v>
          </cell>
          <cell r="J135" t="str">
            <v>Convertible Preferred</v>
          </cell>
          <cell r="K135">
            <v>10000</v>
          </cell>
          <cell r="L135">
            <v>10000</v>
          </cell>
          <cell r="M135">
            <v>0</v>
          </cell>
          <cell r="N135">
            <v>0</v>
          </cell>
          <cell r="O135">
            <v>0.5923016839663513</v>
          </cell>
          <cell r="P135">
            <v>865.72621727444846</v>
          </cell>
          <cell r="Q135">
            <v>864.78170501202305</v>
          </cell>
          <cell r="R135">
            <v>0.94451226242540542</v>
          </cell>
          <cell r="S135" t="str">
            <v>61-77</v>
          </cell>
          <cell r="V135">
            <v>8657262.1727444846</v>
          </cell>
          <cell r="W135" t="str">
            <v>001:Enron-NA</v>
          </cell>
          <cell r="X135">
            <v>875495.92661276297</v>
          </cell>
          <cell r="Y135">
            <v>0</v>
          </cell>
          <cell r="Z135">
            <v>875495.92661276297</v>
          </cell>
          <cell r="AA135">
            <v>875495.92661276297</v>
          </cell>
          <cell r="AB135">
            <v>0</v>
          </cell>
          <cell r="AC135">
            <v>875495.92661276297</v>
          </cell>
          <cell r="AD135">
            <v>8647817.0501202308</v>
          </cell>
          <cell r="AE135">
            <v>9445.1226242538542</v>
          </cell>
          <cell r="AF135">
            <v>0</v>
          </cell>
          <cell r="AG135">
            <v>0</v>
          </cell>
          <cell r="AH135">
            <v>9445.1226242538542</v>
          </cell>
          <cell r="AI135">
            <v>-3155875.976771811</v>
          </cell>
          <cell r="AJ135">
            <v>0</v>
          </cell>
          <cell r="AK135">
            <v>0</v>
          </cell>
          <cell r="AL135">
            <v>-3155875.976771811</v>
          </cell>
          <cell r="AM135">
            <v>-918660.17596893944</v>
          </cell>
          <cell r="AN135">
            <v>11813138.149516296</v>
          </cell>
          <cell r="AP135">
            <v>0</v>
          </cell>
          <cell r="AQ135">
            <v>16619863.066392872</v>
          </cell>
          <cell r="AR135">
            <v>250</v>
          </cell>
          <cell r="AS135">
            <v>2036037.0386343326</v>
          </cell>
          <cell r="AT135">
            <v>1.375</v>
          </cell>
          <cell r="AU135">
            <v>-1871372.7053316999</v>
          </cell>
          <cell r="AV135">
            <v>0</v>
          </cell>
          <cell r="AW135">
            <v>0</v>
          </cell>
          <cell r="AX135">
            <v>-1871372.7053316999</v>
          </cell>
          <cell r="AY135">
            <v>-13732818.867768472</v>
          </cell>
          <cell r="AZ135">
            <v>0</v>
          </cell>
          <cell r="BA135">
            <v>0</v>
          </cell>
          <cell r="BB135">
            <v>-13732818.867768472</v>
          </cell>
          <cell r="BC135">
            <v>1.375</v>
          </cell>
          <cell r="BD135">
            <v>1.375</v>
          </cell>
          <cell r="BE135">
            <v>-1880817.8279559538</v>
          </cell>
        </row>
        <row r="136">
          <cell r="A136" t="str">
            <v>Show</v>
          </cell>
          <cell r="B136" t="str">
            <v>Warrants - Private</v>
          </cell>
          <cell r="C136" t="str">
            <v>West Originations</v>
          </cell>
          <cell r="D136" t="str">
            <v>TBD</v>
          </cell>
          <cell r="E136" t="str">
            <v>Not Available</v>
          </cell>
          <cell r="F136" t="str">
            <v>Alpine Natural Gas Warrants</v>
          </cell>
          <cell r="G136" t="str">
            <v/>
          </cell>
          <cell r="H136" t="str">
            <v>Energy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98263</v>
          </cell>
          <cell r="Q136">
            <v>98263</v>
          </cell>
          <cell r="R136">
            <v>0</v>
          </cell>
          <cell r="S136" t="str">
            <v>567-844</v>
          </cell>
          <cell r="V136">
            <v>98263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98263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98263</v>
          </cell>
          <cell r="AP136">
            <v>0</v>
          </cell>
          <cell r="AQ136">
            <v>98263</v>
          </cell>
          <cell r="AR136">
            <v>1</v>
          </cell>
          <cell r="AS136">
            <v>98263</v>
          </cell>
          <cell r="AT136">
            <v>98263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DoNotShow</v>
          </cell>
          <cell r="B137" t="str">
            <v>Total Return Swap</v>
          </cell>
          <cell r="C137" t="str">
            <v>Discovery</v>
          </cell>
          <cell r="D137" t="str">
            <v>Vetters</v>
          </cell>
          <cell r="E137" t="str">
            <v>713-853-9435</v>
          </cell>
          <cell r="F137" t="str">
            <v>First World (Spectranet) Warrants Discovery</v>
          </cell>
          <cell r="G137" t="str">
            <v/>
          </cell>
          <cell r="H137" t="str">
            <v>Telecom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 t="str">
            <v>889-981</v>
          </cell>
          <cell r="V137">
            <v>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Warrants - Private</v>
          </cell>
          <cell r="C138" t="str">
            <v>Principal Investing</v>
          </cell>
          <cell r="D138" t="str">
            <v>Vetters</v>
          </cell>
          <cell r="E138" t="str">
            <v>713-853-9435</v>
          </cell>
          <cell r="F138" t="str">
            <v>First World Warrants</v>
          </cell>
          <cell r="G138" t="str">
            <v/>
          </cell>
          <cell r="H138" t="str">
            <v>Telecom</v>
          </cell>
          <cell r="I138" t="str">
            <v>Warrants</v>
          </cell>
          <cell r="J138" t="str">
            <v>Warrants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19767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Warrants - Private</v>
          </cell>
          <cell r="C139" t="str">
            <v>Special Assets - Non-Performing</v>
          </cell>
          <cell r="D139" t="str">
            <v>Lydecker</v>
          </cell>
          <cell r="E139" t="str">
            <v>713-853-3504</v>
          </cell>
          <cell r="F139" t="str">
            <v>Gasco Distribution Warrants</v>
          </cell>
          <cell r="G139" t="str">
            <v/>
          </cell>
          <cell r="H139" t="str">
            <v>Energy</v>
          </cell>
          <cell r="I139" t="str">
            <v>Warrants</v>
          </cell>
          <cell r="J139" t="str">
            <v>Warrants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 t="str">
            <v>45-53</v>
          </cell>
          <cell r="V139">
            <v>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Warrants - Private</v>
          </cell>
          <cell r="C140" t="str">
            <v>Special Assets - Performing</v>
          </cell>
          <cell r="D140" t="str">
            <v>Lydecker</v>
          </cell>
          <cell r="E140" t="str">
            <v>713-853-3504</v>
          </cell>
          <cell r="F140" t="str">
            <v>HV Marine Warrants</v>
          </cell>
          <cell r="G140" t="str">
            <v/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11804250</v>
          </cell>
          <cell r="Q140">
            <v>11804250</v>
          </cell>
          <cell r="R140">
            <v>0</v>
          </cell>
          <cell r="S140" t="str">
            <v>480-2948</v>
          </cell>
          <cell r="V140">
            <v>11804250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11804250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11804250</v>
          </cell>
          <cell r="AP140">
            <v>0</v>
          </cell>
          <cell r="AQ140">
            <v>11804250</v>
          </cell>
          <cell r="AR140">
            <v>1</v>
          </cell>
          <cell r="AS140">
            <v>11804250</v>
          </cell>
          <cell r="AT140">
            <v>11804250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3017001</v>
          </cell>
          <cell r="AZ140">
            <v>0</v>
          </cell>
          <cell r="BA140">
            <v>0</v>
          </cell>
          <cell r="BB140">
            <v>3017001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Warrants - Private</v>
          </cell>
          <cell r="C141" t="str">
            <v>Special Assets - Non-Performing</v>
          </cell>
          <cell r="D141" t="str">
            <v>Lydecker</v>
          </cell>
          <cell r="E141" t="str">
            <v>713-853-3504</v>
          </cell>
          <cell r="F141" t="str">
            <v>Heartland Steel Warrants</v>
          </cell>
          <cell r="G141" t="str">
            <v/>
          </cell>
          <cell r="H141" t="str">
            <v>Steel</v>
          </cell>
          <cell r="I141" t="str">
            <v>Warrants</v>
          </cell>
          <cell r="J141" t="str">
            <v>Warrants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4217177</v>
          </cell>
          <cell r="Q141">
            <v>4217177</v>
          </cell>
          <cell r="R141">
            <v>0</v>
          </cell>
          <cell r="S141" t="str">
            <v>126-2040</v>
          </cell>
          <cell r="V141">
            <v>4217177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4217177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4217177</v>
          </cell>
          <cell r="AP141">
            <v>0</v>
          </cell>
          <cell r="AQ141">
            <v>4217177</v>
          </cell>
          <cell r="AR141">
            <v>1</v>
          </cell>
          <cell r="AS141">
            <v>4217177</v>
          </cell>
          <cell r="AT141">
            <v>4217177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-915823</v>
          </cell>
          <cell r="AZ141">
            <v>0</v>
          </cell>
          <cell r="BA141">
            <v>0</v>
          </cell>
          <cell r="BB141">
            <v>-915823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LSI Warrants</v>
          </cell>
          <cell r="G142" t="str">
            <v/>
          </cell>
          <cell r="H142" t="str">
            <v>OSX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1118250</v>
          </cell>
          <cell r="Q142">
            <v>1118250</v>
          </cell>
          <cell r="R142">
            <v>0</v>
          </cell>
          <cell r="S142" t="str">
            <v>614-5501</v>
          </cell>
          <cell r="V142">
            <v>1118250</v>
          </cell>
          <cell r="W142" t="str">
            <v>001:Enron-NA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1118250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1118250</v>
          </cell>
          <cell r="AP142">
            <v>0</v>
          </cell>
          <cell r="AQ142">
            <v>1118250</v>
          </cell>
          <cell r="AR142">
            <v>1</v>
          </cell>
          <cell r="AS142">
            <v>1118250</v>
          </cell>
          <cell r="AT142">
            <v>1118250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-319500</v>
          </cell>
          <cell r="AZ142">
            <v>0</v>
          </cell>
          <cell r="BA142">
            <v>0</v>
          </cell>
          <cell r="BB142">
            <v>-319500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Warrants - Private</v>
          </cell>
          <cell r="C143" t="str">
            <v>Portfolio</v>
          </cell>
          <cell r="D143" t="str">
            <v>Melendrez</v>
          </cell>
          <cell r="E143" t="str">
            <v>713-345-8670</v>
          </cell>
          <cell r="F143" t="str">
            <v>Mariner Warrants</v>
          </cell>
          <cell r="G143" t="str">
            <v/>
          </cell>
          <cell r="H143" t="str">
            <v>Energy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17935000</v>
          </cell>
          <cell r="Q143">
            <v>17935000</v>
          </cell>
          <cell r="R143">
            <v>0</v>
          </cell>
          <cell r="S143" t="str">
            <v>66-9562</v>
          </cell>
          <cell r="V143">
            <v>17935000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17935000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17935000</v>
          </cell>
          <cell r="AP143">
            <v>0</v>
          </cell>
          <cell r="AQ143">
            <v>17935000</v>
          </cell>
          <cell r="AR143">
            <v>1</v>
          </cell>
          <cell r="AS143">
            <v>17935000</v>
          </cell>
          <cell r="AT143">
            <v>17935000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17935000</v>
          </cell>
          <cell r="AZ143">
            <v>0</v>
          </cell>
          <cell r="BA143">
            <v>0</v>
          </cell>
          <cell r="BB143">
            <v>17935000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Show</v>
          </cell>
          <cell r="B144" t="str">
            <v>Warrants - Private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Basic Energy Warrants</v>
          </cell>
          <cell r="G144" t="str">
            <v/>
          </cell>
          <cell r="H144" t="str">
            <v>OSX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S144" t="str">
            <v>172-0</v>
          </cell>
          <cell r="V144">
            <v>0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Show</v>
          </cell>
          <cell r="B145" t="str">
            <v>Warrants - Private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Tripoint (ACS) Warrants</v>
          </cell>
          <cell r="G145" t="str">
            <v/>
          </cell>
          <cell r="H145" t="str">
            <v>OSX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1-332</v>
          </cell>
          <cell r="V145">
            <v>0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937000</v>
          </cell>
          <cell r="AZ145">
            <v>0</v>
          </cell>
          <cell r="BA145">
            <v>0</v>
          </cell>
          <cell r="BB145">
            <v>937000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Warrants - Public</v>
          </cell>
          <cell r="C146" t="str">
            <v>Special Assets - Non-Performing</v>
          </cell>
          <cell r="D146" t="str">
            <v>Lydecker</v>
          </cell>
          <cell r="E146" t="str">
            <v>713-853-3504</v>
          </cell>
          <cell r="F146" t="str">
            <v>Belco Warrants</v>
          </cell>
          <cell r="G146" t="str">
            <v>US;BOG</v>
          </cell>
          <cell r="H146" t="str">
            <v>Energy</v>
          </cell>
          <cell r="I146" t="str">
            <v>Warrants</v>
          </cell>
          <cell r="J146" t="str">
            <v>Warrants</v>
          </cell>
          <cell r="K146">
            <v>1000000</v>
          </cell>
          <cell r="L146">
            <v>1000000</v>
          </cell>
          <cell r="M146">
            <v>2.9467760747409391E-7</v>
          </cell>
          <cell r="N146">
            <v>0</v>
          </cell>
          <cell r="O146">
            <v>1.0227996444277325E-7</v>
          </cell>
          <cell r="P146">
            <v>3.232571530114518E-8</v>
          </cell>
          <cell r="Q146">
            <v>3.6689587304776421E-8</v>
          </cell>
          <cell r="R146">
            <v>-4.363872003631241E-9</v>
          </cell>
          <cell r="S146" t="str">
            <v>520-584</v>
          </cell>
          <cell r="V146">
            <v>3.2325715301145183E-2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3.6689587304776422E-2</v>
          </cell>
          <cell r="AE146">
            <v>-4.3638720036312389E-3</v>
          </cell>
          <cell r="AF146">
            <v>0</v>
          </cell>
          <cell r="AG146">
            <v>0</v>
          </cell>
          <cell r="AH146">
            <v>-4.3638720036312389E-3</v>
          </cell>
          <cell r="AI146">
            <v>-2.2491343134797899</v>
          </cell>
          <cell r="AJ146">
            <v>0</v>
          </cell>
          <cell r="AK146">
            <v>0</v>
          </cell>
          <cell r="AL146">
            <v>-2.2491343134797899</v>
          </cell>
          <cell r="AM146">
            <v>-1301.4066097702657</v>
          </cell>
          <cell r="AN146">
            <v>2.2814600287809346</v>
          </cell>
          <cell r="AP146">
            <v>2.4310902616612746</v>
          </cell>
          <cell r="AQ146">
            <v>2846.7346192135979</v>
          </cell>
          <cell r="AR146">
            <v>1</v>
          </cell>
          <cell r="AS146">
            <v>0.84380970665287935</v>
          </cell>
          <cell r="AT146">
            <v>8.25</v>
          </cell>
          <cell r="AU146">
            <v>-2.5679201120783784E-2</v>
          </cell>
          <cell r="AV146">
            <v>0</v>
          </cell>
          <cell r="AW146">
            <v>0</v>
          </cell>
          <cell r="AX146">
            <v>-2.5679201120783784E-2</v>
          </cell>
          <cell r="AY146">
            <v>-20.28151195358916</v>
          </cell>
          <cell r="AZ146">
            <v>0</v>
          </cell>
          <cell r="BA146">
            <v>0</v>
          </cell>
          <cell r="BB146">
            <v>-20.28151195358916</v>
          </cell>
          <cell r="BC146">
            <v>8.25</v>
          </cell>
          <cell r="BD146">
            <v>8.25</v>
          </cell>
          <cell r="BE146">
            <v>-2.1315329117152546E-2</v>
          </cell>
        </row>
        <row r="147">
          <cell r="A147" t="str">
            <v>Show</v>
          </cell>
          <cell r="B147" t="str">
            <v>Warrants - Public</v>
          </cell>
          <cell r="C147" t="str">
            <v>Special Assets - Non-Performing</v>
          </cell>
          <cell r="D147" t="str">
            <v>Lydecker</v>
          </cell>
          <cell r="E147" t="str">
            <v>713-853-3504</v>
          </cell>
          <cell r="F147" t="str">
            <v>Carrizo Warrants</v>
          </cell>
          <cell r="G147" t="str">
            <v>US;CRZO</v>
          </cell>
          <cell r="H147" t="str">
            <v>Energy</v>
          </cell>
          <cell r="I147" t="str">
            <v>Warrants</v>
          </cell>
          <cell r="J147" t="str">
            <v>Warrants</v>
          </cell>
          <cell r="K147">
            <v>156250</v>
          </cell>
          <cell r="L147">
            <v>156250</v>
          </cell>
          <cell r="M147">
            <v>2.5924616322998594E-2</v>
          </cell>
          <cell r="N147">
            <v>0</v>
          </cell>
          <cell r="O147">
            <v>0.91882262369330658</v>
          </cell>
          <cell r="P147">
            <v>4.1954025145547229</v>
          </cell>
          <cell r="Q147">
            <v>3.347385043951014</v>
          </cell>
          <cell r="R147">
            <v>0.84801747060370891</v>
          </cell>
          <cell r="S147" t="str">
            <v>561-606</v>
          </cell>
          <cell r="V147">
            <v>655531.64289917541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523028.91311734595</v>
          </cell>
          <cell r="AE147">
            <v>132502.72978182946</v>
          </cell>
          <cell r="AF147">
            <v>0</v>
          </cell>
          <cell r="AG147">
            <v>0</v>
          </cell>
          <cell r="AH147">
            <v>132502.72978182946</v>
          </cell>
          <cell r="AI147">
            <v>128216.11571333266</v>
          </cell>
          <cell r="AJ147">
            <v>0</v>
          </cell>
          <cell r="AK147">
            <v>0</v>
          </cell>
          <cell r="AL147">
            <v>128216.11571333266</v>
          </cell>
          <cell r="AM147">
            <v>24441.655815211678</v>
          </cell>
          <cell r="AN147">
            <v>527315.52718584274</v>
          </cell>
          <cell r="AP147">
            <v>28101.87902200043</v>
          </cell>
          <cell r="AQ147">
            <v>259546.05641988531</v>
          </cell>
          <cell r="AR147">
            <v>1</v>
          </cell>
          <cell r="AS147">
            <v>995989.36748004914</v>
          </cell>
          <cell r="AT147">
            <v>6.9375</v>
          </cell>
          <cell r="AU147">
            <v>166339.59722803085</v>
          </cell>
          <cell r="AV147">
            <v>0</v>
          </cell>
          <cell r="AW147">
            <v>0</v>
          </cell>
          <cell r="AX147">
            <v>166339.59722803085</v>
          </cell>
          <cell r="AY147">
            <v>582920.34402502456</v>
          </cell>
          <cell r="AZ147">
            <v>0</v>
          </cell>
          <cell r="BA147">
            <v>0</v>
          </cell>
          <cell r="BB147">
            <v>582920.34402502456</v>
          </cell>
          <cell r="BC147">
            <v>6.9375</v>
          </cell>
          <cell r="BD147">
            <v>6</v>
          </cell>
          <cell r="BE147">
            <v>33836.867446201388</v>
          </cell>
        </row>
        <row r="148">
          <cell r="A148" t="str">
            <v>Show</v>
          </cell>
          <cell r="B148" t="str">
            <v>Warrants - Public</v>
          </cell>
          <cell r="C148" t="str">
            <v>Special Assets - Performing</v>
          </cell>
          <cell r="D148" t="str">
            <v>Lydecker</v>
          </cell>
          <cell r="E148" t="str">
            <v>713-853-3504</v>
          </cell>
          <cell r="F148" t="str">
            <v>Paradigm Warrants</v>
          </cell>
          <cell r="G148" t="str">
            <v>US;PGEO</v>
          </cell>
          <cell r="H148" t="str">
            <v>OSX</v>
          </cell>
          <cell r="I148" t="str">
            <v>Warrants</v>
          </cell>
          <cell r="J148" t="str">
            <v>Warrants</v>
          </cell>
          <cell r="K148">
            <v>1.7999999999999999E-2</v>
          </cell>
          <cell r="L148">
            <v>1.7999999999999999E-2</v>
          </cell>
          <cell r="M148">
            <v>6.5620672951192602E-2</v>
          </cell>
          <cell r="N148">
            <v>0</v>
          </cell>
          <cell r="O148">
            <v>0.75501406735368359</v>
          </cell>
          <cell r="P148">
            <v>0</v>
          </cell>
          <cell r="Q148">
            <v>0</v>
          </cell>
          <cell r="R148">
            <v>0</v>
          </cell>
          <cell r="S148" t="str">
            <v>75-3627</v>
          </cell>
          <cell r="V148">
            <v>0</v>
          </cell>
          <cell r="W148" t="str">
            <v>001:Enron-NA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-116689.07779418817</v>
          </cell>
          <cell r="AN148">
            <v>0</v>
          </cell>
          <cell r="AP148">
            <v>6.9393861645886176E-3</v>
          </cell>
          <cell r="AQ148">
            <v>0</v>
          </cell>
          <cell r="AR148">
            <v>1</v>
          </cell>
          <cell r="AS148">
            <v>7.9842737622652038E-2</v>
          </cell>
          <cell r="AT148">
            <v>5.875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-327752.09983459779</v>
          </cell>
          <cell r="AZ148">
            <v>0</v>
          </cell>
          <cell r="BA148">
            <v>-7420.35</v>
          </cell>
          <cell r="BB148">
            <v>-335172.44983459776</v>
          </cell>
          <cell r="BC148">
            <v>5.875</v>
          </cell>
          <cell r="BD148">
            <v>6</v>
          </cell>
          <cell r="BE148">
            <v>0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Non-Performing</v>
          </cell>
          <cell r="D149" t="str">
            <v>Lydecker</v>
          </cell>
          <cell r="E149" t="str">
            <v>713-853-3504</v>
          </cell>
          <cell r="F149" t="str">
            <v>Transcoastal Warrants</v>
          </cell>
          <cell r="G149" t="str">
            <v>US;TCMSQ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204000</v>
          </cell>
          <cell r="L149">
            <v>204000</v>
          </cell>
          <cell r="M149">
            <v>2.2318679593618888E-3</v>
          </cell>
          <cell r="N149">
            <v>0</v>
          </cell>
          <cell r="O149">
            <v>1.4903365500566827E-5</v>
          </cell>
          <cell r="P149">
            <v>7.9126048374922344E-8</v>
          </cell>
          <cell r="Q149">
            <v>6.2987926743629657E-8</v>
          </cell>
          <cell r="R149">
            <v>1.6138121631292687E-8</v>
          </cell>
          <cell r="S149" t="str">
            <v>157-959</v>
          </cell>
          <cell r="V149">
            <v>1.6141713868484158E-2</v>
          </cell>
          <cell r="W149" t="str">
            <v>001:Enron-NA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1.2849537055700451E-2</v>
          </cell>
          <cell r="AE149">
            <v>3.2921768127837075E-3</v>
          </cell>
          <cell r="AF149">
            <v>0</v>
          </cell>
          <cell r="AG149">
            <v>0</v>
          </cell>
          <cell r="AH149">
            <v>3.2921768127837075E-3</v>
          </cell>
          <cell r="AI149">
            <v>-125.4857297323391</v>
          </cell>
          <cell r="AJ149">
            <v>0</v>
          </cell>
          <cell r="AK149">
            <v>0</v>
          </cell>
          <cell r="AL149">
            <v>-125.4857297323391</v>
          </cell>
          <cell r="AM149">
            <v>22501.192348760553</v>
          </cell>
          <cell r="AN149">
            <v>125.50187144620757</v>
          </cell>
          <cell r="AP149">
            <v>14.228158240932041</v>
          </cell>
          <cell r="AQ149">
            <v>60801.824999343167</v>
          </cell>
          <cell r="AR149">
            <v>1</v>
          </cell>
          <cell r="AS149">
            <v>9.5008955066113523E-2</v>
          </cell>
          <cell r="AT149">
            <v>3.125E-2</v>
          </cell>
          <cell r="AU149">
            <v>2.9996287301933214E-3</v>
          </cell>
          <cell r="AV149">
            <v>0</v>
          </cell>
          <cell r="AW149">
            <v>0</v>
          </cell>
          <cell r="AX149">
            <v>2.9996287301933214E-3</v>
          </cell>
          <cell r="AY149">
            <v>-265515.69235653902</v>
          </cell>
          <cell r="AZ149">
            <v>0</v>
          </cell>
          <cell r="BA149">
            <v>0</v>
          </cell>
          <cell r="BB149">
            <v>-265515.69235653902</v>
          </cell>
          <cell r="BC149">
            <v>3.125E-2</v>
          </cell>
          <cell r="BD149">
            <v>0.03</v>
          </cell>
          <cell r="BE149">
            <v>-2.9254808259038603E-4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3TEC Warrants</v>
          </cell>
          <cell r="G150" t="str">
            <v>US;TTEN</v>
          </cell>
          <cell r="H150" t="str">
            <v>Energy</v>
          </cell>
          <cell r="I150" t="str">
            <v>Warrants</v>
          </cell>
          <cell r="J150" t="str">
            <v>Warrants</v>
          </cell>
          <cell r="K150">
            <v>78000</v>
          </cell>
          <cell r="L150">
            <v>78000</v>
          </cell>
          <cell r="M150">
            <v>3.7558278289202329E-2</v>
          </cell>
          <cell r="N150">
            <v>0.5</v>
          </cell>
          <cell r="O150">
            <v>0.28999856342198954</v>
          </cell>
          <cell r="P150">
            <v>1.1786838919347564</v>
          </cell>
          <cell r="Q150">
            <v>1.1954391646359566</v>
          </cell>
          <cell r="R150">
            <v>-1.6755272701200141E-2</v>
          </cell>
          <cell r="S150" t="str">
            <v>4561-9602</v>
          </cell>
          <cell r="V150">
            <v>91937.343570911005</v>
          </cell>
          <cell r="W150" t="str">
            <v>001:Enron-NA</v>
          </cell>
          <cell r="X150">
            <v>275679.88435302878</v>
          </cell>
          <cell r="Y150">
            <v>0</v>
          </cell>
          <cell r="Z150">
            <v>275679.88435302878</v>
          </cell>
          <cell r="AA150">
            <v>137839.94217651439</v>
          </cell>
          <cell r="AB150">
            <v>0</v>
          </cell>
          <cell r="AC150">
            <v>137839.94217651439</v>
          </cell>
          <cell r="AD150">
            <v>93244.254841604605</v>
          </cell>
          <cell r="AE150">
            <v>-1306.9112706935994</v>
          </cell>
          <cell r="AF150">
            <v>0</v>
          </cell>
          <cell r="AG150">
            <v>0</v>
          </cell>
          <cell r="AH150">
            <v>-1306.9112706935994</v>
          </cell>
          <cell r="AI150">
            <v>39258.542932120719</v>
          </cell>
          <cell r="AJ150">
            <v>0</v>
          </cell>
          <cell r="AK150">
            <v>0</v>
          </cell>
          <cell r="AL150">
            <v>39258.542932120719</v>
          </cell>
          <cell r="AM150">
            <v>0</v>
          </cell>
          <cell r="AN150">
            <v>52678.800638790286</v>
          </cell>
          <cell r="AP150">
            <v>35703.838298672963</v>
          </cell>
          <cell r="AQ150">
            <v>0</v>
          </cell>
          <cell r="AR150">
            <v>1</v>
          </cell>
          <cell r="AS150">
            <v>275679.88435302878</v>
          </cell>
          <cell r="AT150">
            <v>12.1875</v>
          </cell>
          <cell r="AU150">
            <v>943.01655246011796</v>
          </cell>
          <cell r="AV150">
            <v>0</v>
          </cell>
          <cell r="AW150">
            <v>0</v>
          </cell>
          <cell r="AX150">
            <v>943.01655246011796</v>
          </cell>
          <cell r="AY150">
            <v>91937.343570911005</v>
          </cell>
          <cell r="AZ150">
            <v>0</v>
          </cell>
          <cell r="BA150">
            <v>0</v>
          </cell>
          <cell r="BB150">
            <v>91937.343570911005</v>
          </cell>
          <cell r="BC150">
            <v>12.1875</v>
          </cell>
          <cell r="BD150">
            <v>12.25</v>
          </cell>
          <cell r="BE150">
            <v>2249.9278231537173</v>
          </cell>
        </row>
        <row r="151">
          <cell r="A151" t="str">
            <v>Show</v>
          </cell>
          <cell r="B151" t="str">
            <v>Warrants - Public</v>
          </cell>
          <cell r="C151" t="str">
            <v>Special Assets - Non-Performing</v>
          </cell>
          <cell r="D151" t="str">
            <v>Lydecker</v>
          </cell>
          <cell r="E151" t="str">
            <v>713-853-3504</v>
          </cell>
          <cell r="F151" t="str">
            <v>Brigham Warrants</v>
          </cell>
          <cell r="G151" t="str">
            <v>US;BEXP</v>
          </cell>
          <cell r="H151" t="str">
            <v>Energy</v>
          </cell>
          <cell r="I151" t="str">
            <v>Warrants</v>
          </cell>
          <cell r="J151" t="str">
            <v>Warrants</v>
          </cell>
          <cell r="K151">
            <v>625000</v>
          </cell>
          <cell r="L151">
            <v>625000</v>
          </cell>
          <cell r="M151">
            <v>0.13878619279703527</v>
          </cell>
          <cell r="N151">
            <v>0.5</v>
          </cell>
          <cell r="O151">
            <v>0.71747593942512411</v>
          </cell>
          <cell r="P151">
            <v>0.93941733629641833</v>
          </cell>
          <cell r="Q151">
            <v>1.0317848035851735</v>
          </cell>
          <cell r="R151">
            <v>-9.2367467288755223E-2</v>
          </cell>
          <cell r="S151" t="str">
            <v>1527-2480</v>
          </cell>
          <cell r="V151">
            <v>587135.83518526144</v>
          </cell>
          <cell r="W151" t="str">
            <v>001:Enron-NA</v>
          </cell>
          <cell r="X151">
            <v>980924.13593278686</v>
          </cell>
          <cell r="Y151">
            <v>0</v>
          </cell>
          <cell r="Z151">
            <v>980924.13593278686</v>
          </cell>
          <cell r="AA151">
            <v>490462.06796639343</v>
          </cell>
          <cell r="AB151">
            <v>0</v>
          </cell>
          <cell r="AC151">
            <v>490462.06796639343</v>
          </cell>
          <cell r="AD151">
            <v>644865.50224073348</v>
          </cell>
          <cell r="AE151">
            <v>-57729.667055472033</v>
          </cell>
          <cell r="AF151">
            <v>0</v>
          </cell>
          <cell r="AG151">
            <v>0</v>
          </cell>
          <cell r="AH151">
            <v>-57729.667055472033</v>
          </cell>
          <cell r="AI151">
            <v>-153592.92279005586</v>
          </cell>
          <cell r="AJ151">
            <v>0</v>
          </cell>
          <cell r="AK151">
            <v>0</v>
          </cell>
          <cell r="AL151">
            <v>-153592.92279005586</v>
          </cell>
          <cell r="AM151">
            <v>139104.75578382559</v>
          </cell>
          <cell r="AN151">
            <v>740728.7579753173</v>
          </cell>
          <cell r="AP151">
            <v>189746.74796469667</v>
          </cell>
          <cell r="AQ151">
            <v>642824.89538220502</v>
          </cell>
          <cell r="AR151">
            <v>1</v>
          </cell>
          <cell r="AS151">
            <v>980924.13593278686</v>
          </cell>
          <cell r="AT151">
            <v>2.1875</v>
          </cell>
          <cell r="AU151">
            <v>-16889.585733477026</v>
          </cell>
          <cell r="AV151">
            <v>0</v>
          </cell>
          <cell r="AW151">
            <v>0</v>
          </cell>
          <cell r="AX151">
            <v>-16889.585733477026</v>
          </cell>
          <cell r="AY151">
            <v>233960.21174122707</v>
          </cell>
          <cell r="AZ151">
            <v>0</v>
          </cell>
          <cell r="BA151">
            <v>0</v>
          </cell>
          <cell r="BB151">
            <v>233960.21174122707</v>
          </cell>
          <cell r="BC151">
            <v>2.1875</v>
          </cell>
          <cell r="BD151">
            <v>2.3125</v>
          </cell>
          <cell r="BE151">
            <v>40840.081321995007</v>
          </cell>
        </row>
        <row r="152">
          <cell r="A152" t="str">
            <v>Show</v>
          </cell>
          <cell r="B152" t="str">
            <v>Warrants - Public</v>
          </cell>
          <cell r="C152" t="str">
            <v>Portfolio</v>
          </cell>
          <cell r="D152" t="str">
            <v>Maffet</v>
          </cell>
          <cell r="E152" t="str">
            <v>713-853-3212</v>
          </cell>
          <cell r="F152" t="str">
            <v>Kafus Warrants</v>
          </cell>
          <cell r="G152" t="str">
            <v>US;KS</v>
          </cell>
          <cell r="H152" t="str">
            <v>Paper</v>
          </cell>
          <cell r="I152" t="str">
            <v>Warrants</v>
          </cell>
          <cell r="J152" t="str">
            <v>Warrants</v>
          </cell>
          <cell r="K152">
            <v>3182500</v>
          </cell>
          <cell r="L152">
            <v>3182500</v>
          </cell>
          <cell r="M152">
            <v>0.25185299385425541</v>
          </cell>
          <cell r="N152">
            <v>0</v>
          </cell>
          <cell r="O152">
            <v>0.55874152042594261</v>
          </cell>
          <cell r="P152">
            <v>0.41083676335457198</v>
          </cell>
          <cell r="Q152">
            <v>0.41172006971946018</v>
          </cell>
          <cell r="R152">
            <v>-8.8330636488820335E-4</v>
          </cell>
          <cell r="S152" t="str">
            <v>61-5499</v>
          </cell>
          <cell r="V152">
            <v>1307487.9993759254</v>
          </cell>
          <cell r="W152" t="str">
            <v>001:Enron-NA</v>
          </cell>
          <cell r="X152">
            <v>1051357.7279767261</v>
          </cell>
          <cell r="Y152">
            <v>0</v>
          </cell>
          <cell r="Z152">
            <v>1051357.7279767261</v>
          </cell>
          <cell r="AA152">
            <v>1051357.7279767261</v>
          </cell>
          <cell r="AB152">
            <v>0</v>
          </cell>
          <cell r="AC152">
            <v>1051357.7279767261</v>
          </cell>
          <cell r="AD152">
            <v>1310299.1218821821</v>
          </cell>
          <cell r="AE152">
            <v>-2811.1225062566809</v>
          </cell>
          <cell r="AF152">
            <v>0</v>
          </cell>
          <cell r="AG152">
            <v>0</v>
          </cell>
          <cell r="AH152">
            <v>-2811.1225062566809</v>
          </cell>
          <cell r="AI152">
            <v>-4646504.6615210529</v>
          </cell>
          <cell r="AJ152">
            <v>0</v>
          </cell>
          <cell r="AK152">
            <v>0</v>
          </cell>
          <cell r="AL152">
            <v>-4646504.6615210529</v>
          </cell>
          <cell r="AM152">
            <v>627160.97047566995</v>
          </cell>
          <cell r="AN152">
            <v>5953992.6608969783</v>
          </cell>
          <cell r="AP152">
            <v>1102092.9602941058</v>
          </cell>
          <cell r="AQ152">
            <v>13706016.359765276</v>
          </cell>
          <cell r="AR152">
            <v>1</v>
          </cell>
          <cell r="AS152">
            <v>2445017.9720388982</v>
          </cell>
          <cell r="AT152">
            <v>1.375</v>
          </cell>
          <cell r="AU152">
            <v>-2552611.85229309</v>
          </cell>
          <cell r="AV152">
            <v>0</v>
          </cell>
          <cell r="AW152">
            <v>0</v>
          </cell>
          <cell r="AX152">
            <v>-2552611.85229309</v>
          </cell>
          <cell r="AY152">
            <v>-21364495.829487864</v>
          </cell>
          <cell r="AZ152">
            <v>0</v>
          </cell>
          <cell r="BA152">
            <v>0</v>
          </cell>
          <cell r="BB152">
            <v>-21364495.829487864</v>
          </cell>
          <cell r="BC152">
            <v>1.375</v>
          </cell>
          <cell r="BD152">
            <v>1.375</v>
          </cell>
          <cell r="BE152">
            <v>-2549800.7297868333</v>
          </cell>
        </row>
        <row r="153">
          <cell r="A153" t="str">
            <v>Show</v>
          </cell>
          <cell r="B153" t="str">
            <v>Warrants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Beau Canada Warrants</v>
          </cell>
          <cell r="G153" t="str">
            <v>CA;BAU</v>
          </cell>
          <cell r="H153" t="str">
            <v>Canadian Energy</v>
          </cell>
          <cell r="I153" t="str">
            <v>Warrants</v>
          </cell>
          <cell r="J153" t="str">
            <v>Warrants</v>
          </cell>
          <cell r="K153">
            <v>4937500</v>
          </cell>
          <cell r="L153">
            <v>4937500</v>
          </cell>
          <cell r="M153">
            <v>2.0253164556962029E-12</v>
          </cell>
          <cell r="N153">
            <v>0</v>
          </cell>
          <cell r="O153">
            <v>2.0253164556962029E-12</v>
          </cell>
          <cell r="P153">
            <v>0</v>
          </cell>
          <cell r="Q153">
            <v>0</v>
          </cell>
          <cell r="R153">
            <v>0</v>
          </cell>
          <cell r="S153" t="str">
            <v>9-1742</v>
          </cell>
          <cell r="V153">
            <v>0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-169226.83259797384</v>
          </cell>
          <cell r="AN153">
            <v>0</v>
          </cell>
          <cell r="AP153">
            <v>1.4000000000000001E-5</v>
          </cell>
          <cell r="AQ153">
            <v>0</v>
          </cell>
          <cell r="AR153">
            <v>1</v>
          </cell>
          <cell r="AS153">
            <v>1.4000000000000001E-5</v>
          </cell>
          <cell r="AT153">
            <v>1.4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-22473.404858876842</v>
          </cell>
          <cell r="AZ153">
            <v>0</v>
          </cell>
          <cell r="BA153">
            <v>0</v>
          </cell>
          <cell r="BB153">
            <v>-22473.404858876842</v>
          </cell>
          <cell r="BC153">
            <v>0.94301495352283438</v>
          </cell>
          <cell r="BD153">
            <v>0.91154625253207289</v>
          </cell>
          <cell r="BE153">
            <v>0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Beau Canada Common</v>
          </cell>
          <cell r="G154" t="str">
            <v>CA;BAU</v>
          </cell>
          <cell r="H154" t="str">
            <v>Canadian Energy</v>
          </cell>
          <cell r="I154" t="str">
            <v>Public</v>
          </cell>
          <cell r="J154" t="str">
            <v>Common Equity</v>
          </cell>
          <cell r="K154">
            <v>4200000</v>
          </cell>
          <cell r="L154">
            <v>4200000</v>
          </cell>
          <cell r="M154">
            <v>0</v>
          </cell>
          <cell r="N154">
            <v>0.64</v>
          </cell>
          <cell r="O154">
            <v>1</v>
          </cell>
          <cell r="P154">
            <v>0.94301495352283438</v>
          </cell>
          <cell r="Q154">
            <v>0.91154625253207289</v>
          </cell>
          <cell r="R154">
            <v>3.1468700990761489E-2</v>
          </cell>
          <cell r="S154" t="str">
            <v>9-10</v>
          </cell>
          <cell r="V154">
            <v>3960662.8047959046</v>
          </cell>
          <cell r="W154" t="str">
            <v>001:Enron-NA</v>
          </cell>
          <cell r="X154">
            <v>5069648.3901387583</v>
          </cell>
          <cell r="Y154">
            <v>-2525566.5111902039</v>
          </cell>
          <cell r="Z154">
            <v>2544081.8789485544</v>
          </cell>
          <cell r="AA154">
            <v>2534824.1950693792</v>
          </cell>
          <cell r="AB154">
            <v>-4603047.7942730896</v>
          </cell>
          <cell r="AC154">
            <v>-2068223.5992037104</v>
          </cell>
          <cell r="AD154">
            <v>3828494.2606347064</v>
          </cell>
          <cell r="AE154">
            <v>132168.5441611982</v>
          </cell>
          <cell r="AF154">
            <v>-2144.4938298060224</v>
          </cell>
          <cell r="AG154">
            <v>0</v>
          </cell>
          <cell r="AH154">
            <v>130024.05033139218</v>
          </cell>
          <cell r="AI154">
            <v>-646468.51051164372</v>
          </cell>
          <cell r="AJ154">
            <v>-56161.728790915928</v>
          </cell>
          <cell r="AK154">
            <v>0</v>
          </cell>
          <cell r="AL154">
            <v>-702630.23930255964</v>
          </cell>
          <cell r="AM154">
            <v>-1248401.6202634845</v>
          </cell>
          <cell r="AN154">
            <v>4607131.3153075483</v>
          </cell>
          <cell r="AP154">
            <v>0</v>
          </cell>
          <cell r="AQ154">
            <v>5118505.4207076402</v>
          </cell>
          <cell r="AR154">
            <v>1</v>
          </cell>
          <cell r="AS154">
            <v>3960662.8047959046</v>
          </cell>
          <cell r="AT154">
            <v>0.94301495352283438</v>
          </cell>
          <cell r="AU154">
            <v>266119.02343711024</v>
          </cell>
          <cell r="AV154">
            <v>-26905.343725860079</v>
          </cell>
          <cell r="AW154">
            <v>0</v>
          </cell>
          <cell r="AX154">
            <v>239213.67971125015</v>
          </cell>
          <cell r="AY154">
            <v>-885757.32817843417</v>
          </cell>
          <cell r="AZ154">
            <v>-319801.07005857164</v>
          </cell>
          <cell r="BA154">
            <v>0</v>
          </cell>
          <cell r="BB154">
            <v>-1205558.3982370063</v>
          </cell>
          <cell r="BC154">
            <v>0.94301495352283438</v>
          </cell>
          <cell r="BD154">
            <v>0.91154625253207289</v>
          </cell>
          <cell r="BE154">
            <v>133950.47927591205</v>
          </cell>
        </row>
        <row r="155">
          <cell r="A155" t="str">
            <v>Show</v>
          </cell>
          <cell r="B155" t="str">
            <v>Canadian - Public</v>
          </cell>
          <cell r="C155" t="str">
            <v>Canada</v>
          </cell>
          <cell r="D155" t="str">
            <v>Kitagawa</v>
          </cell>
          <cell r="E155" t="str">
            <v>403-974-6723</v>
          </cell>
          <cell r="F155" t="str">
            <v>Place Resources Common</v>
          </cell>
          <cell r="G155" t="str">
            <v>CA;PLG</v>
          </cell>
          <cell r="H155" t="str">
            <v>Canadian Energy</v>
          </cell>
          <cell r="I155" t="str">
            <v>Public</v>
          </cell>
          <cell r="J155" t="str">
            <v>Common Equity</v>
          </cell>
          <cell r="K155">
            <v>741000</v>
          </cell>
          <cell r="L155">
            <v>741000</v>
          </cell>
          <cell r="M155">
            <v>0</v>
          </cell>
          <cell r="N155">
            <v>0.64</v>
          </cell>
          <cell r="O155">
            <v>1</v>
          </cell>
          <cell r="P155">
            <v>1.6839552741479187</v>
          </cell>
          <cell r="Q155">
            <v>1.7555705604321403</v>
          </cell>
          <cell r="R155">
            <v>-7.1615286284221646E-2</v>
          </cell>
          <cell r="S155" t="str">
            <v>78-99</v>
          </cell>
          <cell r="V155">
            <v>1247810.8581436079</v>
          </cell>
          <cell r="W155" t="str">
            <v>001:Enron-NA</v>
          </cell>
          <cell r="X155">
            <v>1597197.8984238182</v>
          </cell>
          <cell r="Y155">
            <v>-858158.10237372981</v>
          </cell>
          <cell r="Z155">
            <v>739039.79605008836</v>
          </cell>
          <cell r="AA155">
            <v>798598.94921190909</v>
          </cell>
          <cell r="AB155">
            <v>-1564062.0600434805</v>
          </cell>
          <cell r="AC155">
            <v>-765463.11083157139</v>
          </cell>
          <cell r="AD155">
            <v>1300877.785280216</v>
          </cell>
          <cell r="AE155">
            <v>-53066.927136608167</v>
          </cell>
          <cell r="AF155">
            <v>-728.67404100604654</v>
          </cell>
          <cell r="AG155">
            <v>0</v>
          </cell>
          <cell r="AH155">
            <v>-53795.601177614211</v>
          </cell>
          <cell r="AI155">
            <v>-433040.46762854001</v>
          </cell>
          <cell r="AJ155">
            <v>-18218.149864726656</v>
          </cell>
          <cell r="AK155">
            <v>0</v>
          </cell>
          <cell r="AL155">
            <v>-451258.61749326647</v>
          </cell>
          <cell r="AM155">
            <v>-169007.23386876611</v>
          </cell>
          <cell r="AN155">
            <v>1680851.3257721479</v>
          </cell>
          <cell r="AP155">
            <v>0</v>
          </cell>
          <cell r="AQ155">
            <v>1496628.8020861244</v>
          </cell>
          <cell r="AR155">
            <v>1</v>
          </cell>
          <cell r="AS155">
            <v>1247810.8581436079</v>
          </cell>
          <cell r="AT155">
            <v>1.6839552741479187</v>
          </cell>
          <cell r="AU155">
            <v>19375.050841808785</v>
          </cell>
          <cell r="AV155">
            <v>-9450.5832416098838</v>
          </cell>
          <cell r="AW155">
            <v>0</v>
          </cell>
          <cell r="AX155">
            <v>9924.4676001988992</v>
          </cell>
          <cell r="AY155">
            <v>-361493.08089682623</v>
          </cell>
          <cell r="AZ155">
            <v>-96943.06350283933</v>
          </cell>
          <cell r="BA155">
            <v>0</v>
          </cell>
          <cell r="BB155">
            <v>-458436.14439966541</v>
          </cell>
          <cell r="BC155">
            <v>1.6839552741479187</v>
          </cell>
          <cell r="BD155">
            <v>1.7555705604321403</v>
          </cell>
          <cell r="BE155">
            <v>72441.977978416951</v>
          </cell>
        </row>
        <row r="156">
          <cell r="A156" t="str">
            <v>Show</v>
          </cell>
          <cell r="B156" t="str">
            <v>Canadian - Public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Zargon Common</v>
          </cell>
          <cell r="G156" t="str">
            <v>CA;ZAR</v>
          </cell>
          <cell r="H156" t="str">
            <v>Canadian Energy</v>
          </cell>
          <cell r="I156" t="str">
            <v>Public</v>
          </cell>
          <cell r="J156" t="str">
            <v>Common Equity</v>
          </cell>
          <cell r="K156">
            <v>0</v>
          </cell>
          <cell r="L156">
            <v>0</v>
          </cell>
          <cell r="M156">
            <v>0</v>
          </cell>
          <cell r="N156">
            <v>0.64</v>
          </cell>
          <cell r="O156">
            <v>1</v>
          </cell>
          <cell r="P156">
            <v>2.525932911221878</v>
          </cell>
          <cell r="Q156">
            <v>2.4307900067521944</v>
          </cell>
          <cell r="R156">
            <v>9.5142904469683653E-2</v>
          </cell>
          <cell r="S156" t="str">
            <v>100-124</v>
          </cell>
          <cell r="V156">
            <v>0</v>
          </cell>
          <cell r="W156" t="str">
            <v>001:Enron-NA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-94077.599757172895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2.525932911221878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74526.443523596128</v>
          </cell>
          <cell r="AZ156">
            <v>-888.89102227759668</v>
          </cell>
          <cell r="BA156">
            <v>-45653.42</v>
          </cell>
          <cell r="BB156">
            <v>27984.132501318527</v>
          </cell>
          <cell r="BC156">
            <v>2.525932911221878</v>
          </cell>
          <cell r="BD156">
            <v>2.4307900067521944</v>
          </cell>
          <cell r="BE156">
            <v>0</v>
          </cell>
        </row>
        <row r="157">
          <cell r="A157" t="str">
            <v>Show</v>
          </cell>
          <cell r="B157" t="str">
            <v>Canadian - Public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Cypress Energy Common Canada</v>
          </cell>
          <cell r="G157" t="str">
            <v>CA;CYZ.A BS</v>
          </cell>
          <cell r="H157" t="str">
            <v>Canadian Energy</v>
          </cell>
          <cell r="I157" t="str">
            <v>Public</v>
          </cell>
          <cell r="J157" t="str">
            <v>Common Equity</v>
          </cell>
          <cell r="K157">
            <v>438325</v>
          </cell>
          <cell r="L157">
            <v>438325</v>
          </cell>
          <cell r="M157">
            <v>0</v>
          </cell>
          <cell r="N157">
            <v>0.64</v>
          </cell>
          <cell r="O157">
            <v>1</v>
          </cell>
          <cell r="P157">
            <v>4.1425299744038799</v>
          </cell>
          <cell r="Q157">
            <v>4.118838622552329</v>
          </cell>
          <cell r="R157">
            <v>2.3691351851550912E-2</v>
          </cell>
          <cell r="S157" t="str">
            <v>577-10073</v>
          </cell>
          <cell r="V157">
            <v>1815774.4510305806</v>
          </cell>
          <cell r="W157" t="str">
            <v>001:Enron-NA</v>
          </cell>
          <cell r="X157">
            <v>2324191.2973191431</v>
          </cell>
          <cell r="Y157">
            <v>-1190972.7584138308</v>
          </cell>
          <cell r="Z157">
            <v>1133218.5389053123</v>
          </cell>
          <cell r="AA157">
            <v>1162095.6486595715</v>
          </cell>
          <cell r="AB157">
            <v>-2170643.4989402089</v>
          </cell>
          <cell r="AC157">
            <v>-1008547.8502806374</v>
          </cell>
          <cell r="AD157">
            <v>1805389.9392302497</v>
          </cell>
          <cell r="AE157">
            <v>10384.511800330831</v>
          </cell>
          <cell r="AF157">
            <v>-1011.2716179000545</v>
          </cell>
          <cell r="AG157">
            <v>0</v>
          </cell>
          <cell r="AH157">
            <v>9373.2401824307763</v>
          </cell>
          <cell r="AI157">
            <v>-167730.54694321379</v>
          </cell>
          <cell r="AJ157">
            <v>-24988.717999509819</v>
          </cell>
          <cell r="AK157">
            <v>0</v>
          </cell>
          <cell r="AL157">
            <v>-192719.26494272359</v>
          </cell>
          <cell r="AM157">
            <v>0</v>
          </cell>
          <cell r="AN157">
            <v>1983504.9979737944</v>
          </cell>
          <cell r="AP157">
            <v>0</v>
          </cell>
          <cell r="AQ157">
            <v>1635560.5193282017</v>
          </cell>
          <cell r="AR157">
            <v>1</v>
          </cell>
          <cell r="AS157">
            <v>1815774.4510305806</v>
          </cell>
          <cell r="AT157">
            <v>4.1425299744038799</v>
          </cell>
          <cell r="AU157">
            <v>51031.80036458117</v>
          </cell>
          <cell r="AV157">
            <v>-13109.582499477234</v>
          </cell>
          <cell r="AW157">
            <v>0</v>
          </cell>
          <cell r="AX157">
            <v>37922.217865103936</v>
          </cell>
          <cell r="AY157">
            <v>18257.373124680773</v>
          </cell>
          <cell r="AZ157">
            <v>-116463.62090669305</v>
          </cell>
          <cell r="BA157">
            <v>-10511.71</v>
          </cell>
          <cell r="BB157">
            <v>-108717.95778201224</v>
          </cell>
          <cell r="BC157">
            <v>4.1425299744038799</v>
          </cell>
          <cell r="BD157">
            <v>4.118838622552329</v>
          </cell>
          <cell r="BE157">
            <v>40647.288564250339</v>
          </cell>
        </row>
        <row r="158">
          <cell r="A158" t="str">
            <v>Show</v>
          </cell>
          <cell r="B158" t="str">
            <v>Canadian - Public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Cypress Energy Common</v>
          </cell>
          <cell r="G158" t="str">
            <v>CA;CYZ.A</v>
          </cell>
          <cell r="H158" t="str">
            <v>Canadian Energy</v>
          </cell>
          <cell r="I158" t="str">
            <v>Public</v>
          </cell>
          <cell r="J158" t="str">
            <v>Common Equity</v>
          </cell>
          <cell r="K158">
            <v>88188</v>
          </cell>
          <cell r="L158">
            <v>88188</v>
          </cell>
          <cell r="M158">
            <v>0</v>
          </cell>
          <cell r="N158">
            <v>0.64</v>
          </cell>
          <cell r="O158">
            <v>1</v>
          </cell>
          <cell r="P158">
            <v>4.1425299744038799</v>
          </cell>
          <cell r="Q158">
            <v>4.118838622552329</v>
          </cell>
          <cell r="R158">
            <v>2.3691351851550912E-2</v>
          </cell>
          <cell r="S158" t="str">
            <v>577-623</v>
          </cell>
          <cell r="V158">
            <v>365321.43338272936</v>
          </cell>
          <cell r="W158" t="str">
            <v>001:Enron-NA</v>
          </cell>
          <cell r="X158">
            <v>467611.43472989358</v>
          </cell>
          <cell r="Y158">
            <v>-239615.59486453867</v>
          </cell>
          <cell r="Z158">
            <v>227995.83986535491</v>
          </cell>
          <cell r="AA158">
            <v>233805.71736494679</v>
          </cell>
          <cell r="AB158">
            <v>-436718.66511045262</v>
          </cell>
          <cell r="AC158">
            <v>-202912.94774550584</v>
          </cell>
          <cell r="AD158">
            <v>363232.14044564479</v>
          </cell>
          <cell r="AE158">
            <v>2089.2929370845668</v>
          </cell>
          <cell r="AF158">
            <v>-203.46095121056305</v>
          </cell>
          <cell r="AG158">
            <v>-12377</v>
          </cell>
          <cell r="AH158">
            <v>-10491.168014125997</v>
          </cell>
          <cell r="AI158">
            <v>-34762.012547619292</v>
          </cell>
          <cell r="AJ158">
            <v>-5027.4520497397771</v>
          </cell>
          <cell r="AK158">
            <v>-12377</v>
          </cell>
          <cell r="AL158">
            <v>-52166.464597359052</v>
          </cell>
          <cell r="AM158">
            <v>-1514051.8606209233</v>
          </cell>
          <cell r="AN158">
            <v>400083.44593034865</v>
          </cell>
          <cell r="AP158">
            <v>0</v>
          </cell>
          <cell r="AQ158">
            <v>1613780.4092470547</v>
          </cell>
          <cell r="AR158">
            <v>1</v>
          </cell>
          <cell r="AS158">
            <v>365321.43338272936</v>
          </cell>
          <cell r="AT158">
            <v>4.1425299744038799</v>
          </cell>
          <cell r="AU158">
            <v>10267.250123884529</v>
          </cell>
          <cell r="AV158">
            <v>-2637.5585728943092</v>
          </cell>
          <cell r="AW158">
            <v>-12377</v>
          </cell>
          <cell r="AX158">
            <v>-4747.3084490097808</v>
          </cell>
          <cell r="AY158">
            <v>75119.976274386339</v>
          </cell>
          <cell r="AZ158">
            <v>-102489.30038183049</v>
          </cell>
          <cell r="BA158">
            <v>-12377</v>
          </cell>
          <cell r="BB158">
            <v>-39746.324107443637</v>
          </cell>
          <cell r="BC158">
            <v>4.1425299744038799</v>
          </cell>
          <cell r="BD158">
            <v>4.118838622552329</v>
          </cell>
          <cell r="BE158">
            <v>8177.9571867999621</v>
          </cell>
        </row>
        <row r="159">
          <cell r="A159" t="str">
            <v>Show</v>
          </cell>
          <cell r="B159" t="str">
            <v>Canadian - Public</v>
          </cell>
          <cell r="C159" t="str">
            <v>Canada</v>
          </cell>
          <cell r="D159" t="str">
            <v>Kitagawa</v>
          </cell>
          <cell r="E159" t="str">
            <v>403-974-6723</v>
          </cell>
          <cell r="F159" t="str">
            <v>Startech Common Canada</v>
          </cell>
          <cell r="G159" t="str">
            <v>CA;SEH</v>
          </cell>
          <cell r="H159" t="str">
            <v>Canadian Energy</v>
          </cell>
          <cell r="I159" t="str">
            <v>Public</v>
          </cell>
          <cell r="J159" t="str">
            <v>Common Equity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</v>
          </cell>
          <cell r="P159">
            <v>5.1192240334096724</v>
          </cell>
          <cell r="Q159">
            <v>5.1991897366644153</v>
          </cell>
          <cell r="R159">
            <v>-7.9965703254742948E-2</v>
          </cell>
          <cell r="S159">
            <v>0</v>
          </cell>
          <cell r="V159">
            <v>0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5.1192240334096724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149362.46575714275</v>
          </cell>
          <cell r="AZ159">
            <v>0</v>
          </cell>
          <cell r="BA159">
            <v>51118.6</v>
          </cell>
          <cell r="BB159">
            <v>200481.06575714276</v>
          </cell>
          <cell r="BC159">
            <v>5.1192240334096724</v>
          </cell>
          <cell r="BD159">
            <v>5.1991897366644153</v>
          </cell>
          <cell r="BE159">
            <v>0</v>
          </cell>
        </row>
        <row r="160">
          <cell r="A160" t="str">
            <v>Show</v>
          </cell>
          <cell r="B160" t="str">
            <v>Canadian - Public</v>
          </cell>
          <cell r="C160" t="str">
            <v>Canada</v>
          </cell>
          <cell r="D160" t="str">
            <v>Kitagawa</v>
          </cell>
          <cell r="E160" t="str">
            <v>403-974-6723</v>
          </cell>
          <cell r="F160" t="str">
            <v>Startech Common</v>
          </cell>
          <cell r="G160" t="str">
            <v>CA;SEH</v>
          </cell>
          <cell r="H160" t="str">
            <v>Canadian Energy</v>
          </cell>
          <cell r="I160" t="str">
            <v>Public</v>
          </cell>
          <cell r="J160" t="str">
            <v>Common Equity</v>
          </cell>
          <cell r="K160">
            <v>700000</v>
          </cell>
          <cell r="L160">
            <v>700000</v>
          </cell>
          <cell r="M160">
            <v>0</v>
          </cell>
          <cell r="N160">
            <v>0.64</v>
          </cell>
          <cell r="O160">
            <v>1</v>
          </cell>
          <cell r="P160">
            <v>5.1192240334096724</v>
          </cell>
          <cell r="Q160">
            <v>5.1991897366644153</v>
          </cell>
          <cell r="R160">
            <v>-7.9965703254742948E-2</v>
          </cell>
          <cell r="S160" t="str">
            <v>576-622</v>
          </cell>
          <cell r="V160">
            <v>3583456.8233867707</v>
          </cell>
          <cell r="W160" t="str">
            <v>001:Enron-NA</v>
          </cell>
          <cell r="X160">
            <v>4586824.7339350665</v>
          </cell>
          <cell r="Y160">
            <v>-2400847.1773042679</v>
          </cell>
          <cell r="Z160">
            <v>2185977.5566307986</v>
          </cell>
          <cell r="AA160">
            <v>2293412.3669675332</v>
          </cell>
          <cell r="AB160">
            <v>-4375736.7920867633</v>
          </cell>
          <cell r="AC160">
            <v>-2082324.4251192301</v>
          </cell>
          <cell r="AD160">
            <v>3639432.8156650909</v>
          </cell>
          <cell r="AE160">
            <v>-55975.992278320249</v>
          </cell>
          <cell r="AF160">
            <v>-2038.5928999390599</v>
          </cell>
          <cell r="AG160">
            <v>0</v>
          </cell>
          <cell r="AH160">
            <v>-58014.585178259309</v>
          </cell>
          <cell r="AI160">
            <v>-350616.21334704198</v>
          </cell>
          <cell r="AJ160">
            <v>-49611.174406167062</v>
          </cell>
          <cell r="AK160">
            <v>0</v>
          </cell>
          <cell r="AL160">
            <v>-400227.38775320898</v>
          </cell>
          <cell r="AM160">
            <v>-2149674.6577727008</v>
          </cell>
          <cell r="AN160">
            <v>3934073.0367338127</v>
          </cell>
          <cell r="AP160">
            <v>0</v>
          </cell>
          <cell r="AQ160">
            <v>3594456.0538677247</v>
          </cell>
          <cell r="AR160">
            <v>1</v>
          </cell>
          <cell r="AS160">
            <v>3583456.8233867707</v>
          </cell>
          <cell r="AT160">
            <v>5.1192240334096724</v>
          </cell>
          <cell r="AU160">
            <v>-16355.066142310388</v>
          </cell>
          <cell r="AV160">
            <v>-26906.457036511954</v>
          </cell>
          <cell r="AW160">
            <v>0</v>
          </cell>
          <cell r="AX160">
            <v>-43261.523178822346</v>
          </cell>
          <cell r="AY160">
            <v>615455.88921025768</v>
          </cell>
          <cell r="AZ160">
            <v>-214287.79053040664</v>
          </cell>
          <cell r="BA160">
            <v>0</v>
          </cell>
          <cell r="BB160">
            <v>401168.09867985127</v>
          </cell>
          <cell r="BC160">
            <v>5.1192240334096724</v>
          </cell>
          <cell r="BD160">
            <v>5.1991897366644153</v>
          </cell>
          <cell r="BE160">
            <v>39620.926136009861</v>
          </cell>
        </row>
        <row r="161">
          <cell r="A161" t="str">
            <v>Show</v>
          </cell>
          <cell r="B161" t="str">
            <v>Canadian - Public</v>
          </cell>
          <cell r="C161" t="str">
            <v>Canada</v>
          </cell>
          <cell r="D161" t="str">
            <v>Kitagawa</v>
          </cell>
          <cell r="E161" t="str">
            <v>403-974-6723</v>
          </cell>
          <cell r="F161" t="str">
            <v>Startech Common Flow-through</v>
          </cell>
          <cell r="G161" t="str">
            <v>CA;SEH BS</v>
          </cell>
          <cell r="H161" t="str">
            <v>Canadian Energy</v>
          </cell>
          <cell r="I161" t="str">
            <v>Public</v>
          </cell>
          <cell r="J161" t="str">
            <v>Common Equity</v>
          </cell>
          <cell r="K161">
            <v>600000</v>
          </cell>
          <cell r="L161">
            <v>600000</v>
          </cell>
          <cell r="M161">
            <v>0</v>
          </cell>
          <cell r="N161">
            <v>0</v>
          </cell>
          <cell r="O161">
            <v>1</v>
          </cell>
          <cell r="P161">
            <v>5.1192240334096724</v>
          </cell>
          <cell r="Q161">
            <v>5.1991897366644153</v>
          </cell>
          <cell r="R161">
            <v>-7.9965703254742948E-2</v>
          </cell>
          <cell r="S161" t="str">
            <v>576-0</v>
          </cell>
          <cell r="V161">
            <v>3071534.4200458033</v>
          </cell>
          <cell r="W161" t="str">
            <v>001:Enron-NA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3119513.8419986493</v>
          </cell>
          <cell r="AE161">
            <v>-47979.421952845994</v>
          </cell>
          <cell r="AF161">
            <v>0</v>
          </cell>
          <cell r="AG161">
            <v>-45570</v>
          </cell>
          <cell r="AH161">
            <v>-93549.421952845994</v>
          </cell>
          <cell r="AI161">
            <v>-291966.86321773892</v>
          </cell>
          <cell r="AJ161">
            <v>0</v>
          </cell>
          <cell r="AK161">
            <v>-45570</v>
          </cell>
          <cell r="AL161">
            <v>-337536.86321773892</v>
          </cell>
          <cell r="AM161">
            <v>0</v>
          </cell>
          <cell r="AN161">
            <v>3363501.2832635422</v>
          </cell>
          <cell r="AP161">
            <v>0</v>
          </cell>
          <cell r="AQ161">
            <v>2875564.8430941799</v>
          </cell>
          <cell r="AR161">
            <v>1</v>
          </cell>
          <cell r="AS161">
            <v>3071534.4200458033</v>
          </cell>
          <cell r="AT161">
            <v>5.1192240334096724</v>
          </cell>
          <cell r="AU161">
            <v>-14018.628121980466</v>
          </cell>
          <cell r="AV161">
            <v>0</v>
          </cell>
          <cell r="AW161">
            <v>-45570</v>
          </cell>
          <cell r="AX161">
            <v>-59588.628121980466</v>
          </cell>
          <cell r="AY161">
            <v>435021.20908406517</v>
          </cell>
          <cell r="AZ161">
            <v>0</v>
          </cell>
          <cell r="BA161">
            <v>-81675.160348845675</v>
          </cell>
          <cell r="BB161">
            <v>353346.04873521952</v>
          </cell>
          <cell r="BC161">
            <v>5.1192240334096724</v>
          </cell>
          <cell r="BD161">
            <v>5.1991897366644153</v>
          </cell>
          <cell r="BE161">
            <v>33960.793830865528</v>
          </cell>
        </row>
        <row r="162">
          <cell r="A162" t="str">
            <v>Show</v>
          </cell>
          <cell r="B162" t="str">
            <v>Canadian - Private</v>
          </cell>
          <cell r="C162" t="str">
            <v>Canada</v>
          </cell>
          <cell r="D162" t="str">
            <v>Kitagawa</v>
          </cell>
          <cell r="E162" t="str">
            <v>403-974-6723</v>
          </cell>
          <cell r="F162" t="str">
            <v>Invasion Energy</v>
          </cell>
          <cell r="G162" t="str">
            <v xml:space="preserve"> </v>
          </cell>
          <cell r="H162" t="str">
            <v>Canadian Energy</v>
          </cell>
          <cell r="I162" t="str">
            <v>Private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2769148</v>
          </cell>
          <cell r="Q162">
            <v>2769148</v>
          </cell>
          <cell r="R162">
            <v>0</v>
          </cell>
          <cell r="S162" t="str">
            <v>5083-7164</v>
          </cell>
          <cell r="V162">
            <v>2769148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2769148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14192</v>
          </cell>
          <cell r="AN162">
            <v>2769148</v>
          </cell>
          <cell r="AP162">
            <v>0</v>
          </cell>
          <cell r="AQ162">
            <v>2769148</v>
          </cell>
          <cell r="AR162">
            <v>1</v>
          </cell>
          <cell r="AS162">
            <v>2769148</v>
          </cell>
          <cell r="AT162">
            <v>2769148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1240725</v>
          </cell>
          <cell r="BB162">
            <v>1240725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Canadian - Private</v>
          </cell>
          <cell r="C163" t="str">
            <v>Canada</v>
          </cell>
          <cell r="D163" t="str">
            <v>Devries</v>
          </cell>
          <cell r="E163" t="str">
            <v>503-463-6102</v>
          </cell>
          <cell r="F163" t="str">
            <v>Papier Masson Canada</v>
          </cell>
          <cell r="G163" t="str">
            <v xml:space="preserve"> </v>
          </cell>
          <cell r="H163" t="str">
            <v>Canadian Paper</v>
          </cell>
          <cell r="I163" t="str">
            <v>Private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0.17</v>
          </cell>
          <cell r="O163">
            <v>1</v>
          </cell>
          <cell r="P163">
            <v>11940411.680530842</v>
          </cell>
          <cell r="Q163">
            <v>11919911.702075746</v>
          </cell>
          <cell r="R163">
            <v>20499.978455096483</v>
          </cell>
          <cell r="S163" t="str">
            <v>1087-1200-Canada</v>
          </cell>
          <cell r="V163">
            <v>11940411.680530842</v>
          </cell>
          <cell r="W163" t="str">
            <v>001:Enron-NA</v>
          </cell>
          <cell r="X163">
            <v>2029869.9856902433</v>
          </cell>
          <cell r="Y163">
            <v>-1058930.3369129722</v>
          </cell>
          <cell r="Z163">
            <v>970939.64877727116</v>
          </cell>
          <cell r="AA163">
            <v>0</v>
          </cell>
          <cell r="AB163">
            <v>0</v>
          </cell>
          <cell r="AC163">
            <v>0</v>
          </cell>
          <cell r="AD163">
            <v>11919911.702075746</v>
          </cell>
          <cell r="AE163">
            <v>20499.978455096483</v>
          </cell>
          <cell r="AF163">
            <v>-20499.978455097284</v>
          </cell>
          <cell r="AG163">
            <v>0</v>
          </cell>
          <cell r="AH163">
            <v>-8.0035533756017685E-10</v>
          </cell>
          <cell r="AI163">
            <v>80917.116702541709</v>
          </cell>
          <cell r="AJ163">
            <v>-80917.116702547472</v>
          </cell>
          <cell r="AK163">
            <v>0</v>
          </cell>
          <cell r="AL163">
            <v>-5.7593751989770681E-9</v>
          </cell>
          <cell r="AM163">
            <v>-25523.999999997395</v>
          </cell>
          <cell r="AN163">
            <v>11859494.563828301</v>
          </cell>
          <cell r="AP163">
            <v>0</v>
          </cell>
          <cell r="AQ163">
            <v>11859494.563828301</v>
          </cell>
          <cell r="AR163">
            <v>1</v>
          </cell>
          <cell r="AS163">
            <v>11940411.680530842</v>
          </cell>
          <cell r="AT163">
            <v>11940411.680530842</v>
          </cell>
          <cell r="AU163">
            <v>49983.852285161614</v>
          </cell>
          <cell r="AV163">
            <v>-49983.852285161818</v>
          </cell>
          <cell r="AW163">
            <v>0</v>
          </cell>
          <cell r="AX163">
            <v>-2.0372681319713593E-10</v>
          </cell>
          <cell r="AY163">
            <v>-61380.734469158575</v>
          </cell>
          <cell r="AZ163">
            <v>-17282.872502562597</v>
          </cell>
          <cell r="BA163">
            <v>701730</v>
          </cell>
          <cell r="BB163">
            <v>623066.39302828023</v>
          </cell>
          <cell r="BC163" t="str">
            <v xml:space="preserve"> </v>
          </cell>
          <cell r="BD163" t="str">
            <v xml:space="preserve"> </v>
          </cell>
          <cell r="BE163">
            <v>29483.873830065131</v>
          </cell>
        </row>
        <row r="164">
          <cell r="A164" t="str">
            <v>DoNotShow</v>
          </cell>
          <cell r="B164" t="str">
            <v>Port. Insur. (MV of Opt Prem)</v>
          </cell>
          <cell r="C164" t="str">
            <v>Canada</v>
          </cell>
          <cell r="D164" t="str">
            <v xml:space="preserve"> </v>
          </cell>
          <cell r="E164" t="str">
            <v xml:space="preserve"> </v>
          </cell>
          <cell r="F164" t="str">
            <v>Beau Canada Options</v>
          </cell>
          <cell r="G164" t="str">
            <v xml:space="preserve"> </v>
          </cell>
          <cell r="H164" t="str">
            <v>Canadian Energy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 t="str">
            <v>9-5505</v>
          </cell>
          <cell r="V164">
            <v>0</v>
          </cell>
          <cell r="W164" t="str">
            <v>003:Enron-NA-Other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DoNotShow</v>
          </cell>
          <cell r="B165" t="str">
            <v>Port. Insur. (MV of Opt Prem)</v>
          </cell>
          <cell r="C165" t="str">
            <v>Canada</v>
          </cell>
          <cell r="D165" t="str">
            <v xml:space="preserve"> </v>
          </cell>
          <cell r="E165" t="str">
            <v xml:space="preserve"> </v>
          </cell>
          <cell r="F165" t="str">
            <v>Cypress Energy Options</v>
          </cell>
          <cell r="G165" t="str">
            <v xml:space="preserve"> </v>
          </cell>
          <cell r="H165" t="str">
            <v>Canadian Energy</v>
          </cell>
          <cell r="I165" t="str">
            <v>Public</v>
          </cell>
          <cell r="J165" t="str">
            <v>Futures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 t="str">
            <v>577-5504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DoNotShow</v>
          </cell>
          <cell r="B166" t="str">
            <v>Port. Insur. (MV of Opt Prem)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Place Resources Options</v>
          </cell>
          <cell r="G166" t="str">
            <v xml:space="preserve"> </v>
          </cell>
          <cell r="H166" t="str">
            <v>Canadian Energy</v>
          </cell>
          <cell r="I166" t="str">
            <v>Public</v>
          </cell>
          <cell r="J166" t="str">
            <v>Futures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 t="str">
            <v>78-5506</v>
          </cell>
          <cell r="V166">
            <v>0</v>
          </cell>
          <cell r="W166" t="str">
            <v>003:Enron-NA-Other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DoNotShow</v>
          </cell>
          <cell r="B167" t="str">
            <v>Port. Insur. (MV of Opt Prem)</v>
          </cell>
          <cell r="C167" t="str">
            <v>Canada</v>
          </cell>
          <cell r="D167" t="str">
            <v xml:space="preserve"> </v>
          </cell>
          <cell r="E167" t="str">
            <v xml:space="preserve"> </v>
          </cell>
          <cell r="F167" t="str">
            <v>StarTech Options</v>
          </cell>
          <cell r="G167" t="str">
            <v xml:space="preserve"> </v>
          </cell>
          <cell r="H167" t="str">
            <v>Canadian Energy</v>
          </cell>
          <cell r="I167" t="str">
            <v>Public</v>
          </cell>
          <cell r="J167" t="str">
            <v>Futures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 t="str">
            <v>576-5503</v>
          </cell>
          <cell r="V167">
            <v>0</v>
          </cell>
          <cell r="W167" t="str">
            <v>003:Enron-NA-Other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Port. Insur. (MV of Opt Prem) Intl</v>
          </cell>
          <cell r="C168" t="str">
            <v>Mexico Intl</v>
          </cell>
          <cell r="D168" t="str">
            <v xml:space="preserve"> </v>
          </cell>
          <cell r="E168" t="str">
            <v xml:space="preserve"> </v>
          </cell>
          <cell r="F168" t="str">
            <v>Tribasa Options I Intl</v>
          </cell>
          <cell r="G168" t="str">
            <v>GTRMM</v>
          </cell>
          <cell r="H168" t="str">
            <v>Construction</v>
          </cell>
          <cell r="I168" t="str">
            <v>Public</v>
          </cell>
          <cell r="J168" t="str">
            <v>Futures</v>
          </cell>
          <cell r="K168">
            <v>37000000</v>
          </cell>
          <cell r="L168">
            <v>37000000</v>
          </cell>
          <cell r="M168">
            <v>0</v>
          </cell>
          <cell r="N168">
            <v>0</v>
          </cell>
          <cell r="O168">
            <v>1</v>
          </cell>
          <cell r="P168">
            <v>0.23548300776023551</v>
          </cell>
          <cell r="Q168">
            <v>0.23548300776023551</v>
          </cell>
          <cell r="R168">
            <v>0</v>
          </cell>
          <cell r="S168">
            <v>0</v>
          </cell>
          <cell r="V168">
            <v>0</v>
          </cell>
          <cell r="W168" t="str">
            <v>009:Enron-NA Intl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3.2598173749470771E-2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8712871.287128713</v>
          </cell>
          <cell r="AT168">
            <v>0.23548300776023551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-3.2598173749467121E-2</v>
          </cell>
          <cell r="AZ168">
            <v>0</v>
          </cell>
          <cell r="BA168">
            <v>0</v>
          </cell>
          <cell r="BB168">
            <v>-3.2598173749467121E-2</v>
          </cell>
          <cell r="BC168">
            <v>0.23548300776023551</v>
          </cell>
          <cell r="BD168">
            <v>0.23548300776023551</v>
          </cell>
          <cell r="BE168">
            <v>0</v>
          </cell>
        </row>
        <row r="169">
          <cell r="A169" t="str">
            <v>Hide</v>
          </cell>
          <cell r="B169" t="str">
            <v>Port. Insur. (MV of Opt Prem) Intl</v>
          </cell>
          <cell r="C169" t="str">
            <v>Mexico Intl</v>
          </cell>
          <cell r="D169" t="str">
            <v xml:space="preserve"> </v>
          </cell>
          <cell r="E169" t="str">
            <v xml:space="preserve"> </v>
          </cell>
          <cell r="F169" t="str">
            <v>Tribasa Options II Intl</v>
          </cell>
          <cell r="G169" t="str">
            <v>GTRMM</v>
          </cell>
          <cell r="H169" t="str">
            <v>Construction</v>
          </cell>
          <cell r="I169" t="str">
            <v>Public</v>
          </cell>
          <cell r="J169" t="str">
            <v>Futures</v>
          </cell>
          <cell r="K169">
            <v>37000000</v>
          </cell>
          <cell r="L169">
            <v>37000000</v>
          </cell>
          <cell r="M169">
            <v>0</v>
          </cell>
          <cell r="N169">
            <v>0</v>
          </cell>
          <cell r="O169">
            <v>1</v>
          </cell>
          <cell r="P169">
            <v>0.23548300776023551</v>
          </cell>
          <cell r="Q169">
            <v>0.23548300776023551</v>
          </cell>
          <cell r="R169">
            <v>0</v>
          </cell>
          <cell r="S169">
            <v>0</v>
          </cell>
          <cell r="V169">
            <v>0</v>
          </cell>
          <cell r="W169" t="str">
            <v>009:Enron-NA Intl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3.2598173749470771E-2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8712871.287128713</v>
          </cell>
          <cell r="AT169">
            <v>0.23548300776023551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-3.2598173749467121E-2</v>
          </cell>
          <cell r="AZ169">
            <v>0</v>
          </cell>
          <cell r="BA169">
            <v>0</v>
          </cell>
          <cell r="BB169">
            <v>-3.2598173749467121E-2</v>
          </cell>
          <cell r="BC169">
            <v>0.23548300776023551</v>
          </cell>
          <cell r="BD169">
            <v>0.23548300776023551</v>
          </cell>
          <cell r="BE169">
            <v>0</v>
          </cell>
        </row>
        <row r="170">
          <cell r="A170" t="str">
            <v>Show</v>
          </cell>
          <cell r="B170" t="str">
            <v>Port. Insur. (MV of Opt Prem)</v>
          </cell>
          <cell r="C170" t="str">
            <v>Portfolio</v>
          </cell>
          <cell r="D170" t="str">
            <v>CTG</v>
          </cell>
          <cell r="E170" t="str">
            <v xml:space="preserve"> </v>
          </cell>
          <cell r="F170" t="str">
            <v>Treasury Swap A</v>
          </cell>
          <cell r="G170" t="str">
            <v xml:space="preserve"> </v>
          </cell>
          <cell r="H170" t="str">
            <v>Other</v>
          </cell>
          <cell r="I170" t="str">
            <v>Public</v>
          </cell>
          <cell r="J170" t="str">
            <v>Futures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V170">
            <v>421147.68999999948</v>
          </cell>
          <cell r="W170" t="str">
            <v>003:Enron-NA-Other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442194.82999999821</v>
          </cell>
          <cell r="AE170">
            <v>0</v>
          </cell>
          <cell r="AF170">
            <v>-21047.139999998733</v>
          </cell>
          <cell r="AG170">
            <v>0</v>
          </cell>
          <cell r="AH170">
            <v>-21047.139999998733</v>
          </cell>
          <cell r="AI170">
            <v>0</v>
          </cell>
          <cell r="AJ170">
            <v>476309.42999999947</v>
          </cell>
          <cell r="AK170">
            <v>0</v>
          </cell>
          <cell r="AL170">
            <v>476309.42999999947</v>
          </cell>
          <cell r="AM170">
            <v>1628961.33</v>
          </cell>
          <cell r="AN170">
            <v>-55161.740000000224</v>
          </cell>
          <cell r="AP170">
            <v>0</v>
          </cell>
          <cell r="AQ170">
            <v>685186.93999999948</v>
          </cell>
          <cell r="AR170">
            <v>1</v>
          </cell>
          <cell r="AS170">
            <v>9.9999999999999995E-8</v>
          </cell>
          <cell r="AT170">
            <v>0</v>
          </cell>
          <cell r="AU170">
            <v>0</v>
          </cell>
          <cell r="AV170">
            <v>-121932.99000000057</v>
          </cell>
          <cell r="AW170">
            <v>0</v>
          </cell>
          <cell r="AX170">
            <v>-121932.99000000057</v>
          </cell>
          <cell r="AY170">
            <v>0</v>
          </cell>
          <cell r="AZ170">
            <v>305280.34000000183</v>
          </cell>
          <cell r="BA170">
            <v>604000</v>
          </cell>
          <cell r="BB170">
            <v>909280.33999999939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US Private</v>
          </cell>
          <cell r="C171" t="str">
            <v>Portfolio</v>
          </cell>
          <cell r="D171" t="str">
            <v>Melendrez</v>
          </cell>
          <cell r="E171" t="str">
            <v>713-345-8670</v>
          </cell>
          <cell r="F171" t="str">
            <v>Mariner (Pluto) T Swap</v>
          </cell>
          <cell r="G171" t="str">
            <v xml:space="preserve"> </v>
          </cell>
          <cell r="H171" t="str">
            <v>Energy</v>
          </cell>
          <cell r="I171" t="str">
            <v xml:space="preserve">Private </v>
          </cell>
          <cell r="J171" t="str">
            <v>Common Equity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V171">
            <v>0</v>
          </cell>
          <cell r="W171" t="str">
            <v>001:Enron-NA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9.9999999999999995E-8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9.0949470177292824E-13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US Private</v>
          </cell>
          <cell r="C172" t="str">
            <v>Energy Capital Resources</v>
          </cell>
          <cell r="D172" t="str">
            <v>Pruett/Josey</v>
          </cell>
          <cell r="E172" t="str">
            <v>713-345-7109/713-853-0321</v>
          </cell>
          <cell r="F172" t="str">
            <v>EEX Int Rate Swap (T Swap C)</v>
          </cell>
          <cell r="G172" t="str">
            <v xml:space="preserve"> </v>
          </cell>
          <cell r="H172" t="str">
            <v>Energy</v>
          </cell>
          <cell r="I172" t="str">
            <v xml:space="preserve">Private 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V172">
            <v>0</v>
          </cell>
          <cell r="W172" t="str">
            <v>001:Enron-NA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706613.34</v>
          </cell>
          <cell r="AR172">
            <v>1</v>
          </cell>
          <cell r="AS172">
            <v>9.9999999999999995E-8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-877548.46000000171</v>
          </cell>
          <cell r="AZ172">
            <v>877548.46000000171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Port. Insur. (MV of Opt Prem)</v>
          </cell>
          <cell r="C173" t="str">
            <v>Portfolio</v>
          </cell>
          <cell r="D173" t="str">
            <v>CTG</v>
          </cell>
          <cell r="E173" t="str">
            <v xml:space="preserve"> </v>
          </cell>
          <cell r="F173" t="str">
            <v>S&amp;P 500 Futures Puts</v>
          </cell>
          <cell r="G173" t="str">
            <v xml:space="preserve"> </v>
          </cell>
          <cell r="H173" t="str">
            <v>Other</v>
          </cell>
          <cell r="I173" t="str">
            <v>Public</v>
          </cell>
          <cell r="J173" t="str">
            <v>Futures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V173">
            <v>0</v>
          </cell>
          <cell r="W173" t="str">
            <v>003:Enron-NA-Other</v>
          </cell>
          <cell r="X173">
            <v>9.9999999999999995E-8</v>
          </cell>
          <cell r="Y173">
            <v>0</v>
          </cell>
          <cell r="Z173">
            <v>9.9999999999999995E-8</v>
          </cell>
          <cell r="AA173">
            <v>9.9999999999999995E-8</v>
          </cell>
          <cell r="AB173">
            <v>0</v>
          </cell>
          <cell r="AC173">
            <v>9.9999999999999995E-8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-9812200</v>
          </cell>
          <cell r="AN173">
            <v>0</v>
          </cell>
          <cell r="AP173">
            <v>0</v>
          </cell>
          <cell r="AQ173">
            <v>1050000</v>
          </cell>
          <cell r="AR173">
            <v>1</v>
          </cell>
          <cell r="AS173">
            <v>9.9999999999999995E-8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-5965552</v>
          </cell>
          <cell r="BA173">
            <v>0</v>
          </cell>
          <cell r="BB173">
            <v>-5965552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Funding Cost</v>
          </cell>
          <cell r="C174" t="str">
            <v>Portfolio</v>
          </cell>
          <cell r="D174" t="str">
            <v>CTG</v>
          </cell>
          <cell r="E174" t="str">
            <v xml:space="preserve"> </v>
          </cell>
          <cell r="F174" t="str">
            <v>Funding Income - US</v>
          </cell>
          <cell r="G174" t="str">
            <v xml:space="preserve"> </v>
          </cell>
          <cell r="H174" t="str">
            <v>US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197.39016607535399</v>
          </cell>
          <cell r="AH174">
            <v>197.39016607535399</v>
          </cell>
          <cell r="AI174">
            <v>0</v>
          </cell>
          <cell r="AJ174">
            <v>0</v>
          </cell>
          <cell r="AK174">
            <v>6125.5519607761325</v>
          </cell>
          <cell r="AL174">
            <v>6125.5519607761325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580.41951809677312</v>
          </cell>
          <cell r="AX174">
            <v>580.41951809677312</v>
          </cell>
          <cell r="AY174">
            <v>0</v>
          </cell>
          <cell r="AZ174">
            <v>0</v>
          </cell>
          <cell r="BA174">
            <v>42047.953164259969</v>
          </cell>
          <cell r="BB174">
            <v>42047.953164259969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Funding Cost</v>
          </cell>
          <cell r="C175" t="str">
            <v>Portfolio</v>
          </cell>
          <cell r="D175" t="str">
            <v>CTG</v>
          </cell>
          <cell r="E175" t="str">
            <v xml:space="preserve"> </v>
          </cell>
          <cell r="F175" t="str">
            <v>Funding Income - Canada</v>
          </cell>
          <cell r="G175" t="str">
            <v xml:space="preserve"> </v>
          </cell>
          <cell r="H175" t="str">
            <v>Canada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4875.6449030263384</v>
          </cell>
          <cell r="AH175">
            <v>4875.6449030263384</v>
          </cell>
          <cell r="AI175">
            <v>0</v>
          </cell>
          <cell r="AJ175">
            <v>0</v>
          </cell>
          <cell r="AK175">
            <v>25990.541345364007</v>
          </cell>
          <cell r="AL175">
            <v>25990.541345364007</v>
          </cell>
          <cell r="AM175">
            <v>106507.09722759156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5640.1716334926996</v>
          </cell>
          <cell r="AX175">
            <v>5640.1716334926996</v>
          </cell>
          <cell r="AY175">
            <v>0</v>
          </cell>
          <cell r="AZ175">
            <v>0</v>
          </cell>
          <cell r="BA175">
            <v>115149.5434302114</v>
          </cell>
          <cell r="BB175">
            <v>115149.5434302114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Accrual Income</v>
          </cell>
          <cell r="C176" t="str">
            <v>Canada</v>
          </cell>
          <cell r="D176" t="str">
            <v xml:space="preserve"> </v>
          </cell>
          <cell r="E176" t="str">
            <v xml:space="preserve"> </v>
          </cell>
          <cell r="F176" t="str">
            <v>Canada - Accruals</v>
          </cell>
          <cell r="G176" t="str">
            <v xml:space="preserve"> </v>
          </cell>
          <cell r="H176" t="str">
            <v>Canada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63085.97</v>
          </cell>
          <cell r="BB176">
            <v>63085.97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Accrual Income</v>
          </cell>
          <cell r="C177" t="str">
            <v>Portfolio</v>
          </cell>
          <cell r="D177" t="str">
            <v xml:space="preserve"> </v>
          </cell>
          <cell r="E177" t="str">
            <v xml:space="preserve"> </v>
          </cell>
          <cell r="F177" t="str">
            <v>Portfolio - Accruals</v>
          </cell>
          <cell r="G177" t="str">
            <v xml:space="preserve"> </v>
          </cell>
          <cell r="H177" t="str">
            <v>Portfolio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-75310.509999999995</v>
          </cell>
          <cell r="AL177">
            <v>-75310.509999999995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892651.39</v>
          </cell>
          <cell r="BB177">
            <v>892651.39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Accrual Income</v>
          </cell>
          <cell r="C178" t="str">
            <v>Special Assets - Performing</v>
          </cell>
          <cell r="D178" t="str">
            <v xml:space="preserve"> </v>
          </cell>
          <cell r="E178" t="str">
            <v xml:space="preserve"> </v>
          </cell>
          <cell r="F178" t="str">
            <v>Special Assets - Performing - Accruals</v>
          </cell>
          <cell r="G178" t="str">
            <v xml:space="preserve"> </v>
          </cell>
          <cell r="H178" t="str">
            <v>Investment Management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V178">
            <v>0</v>
          </cell>
          <cell r="W178" t="str">
            <v>003:Enron-NA-Other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-4321048.18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123451.27</v>
          </cell>
          <cell r="BB178">
            <v>123451.27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Coal</v>
          </cell>
          <cell r="D179" t="str">
            <v xml:space="preserve"> </v>
          </cell>
          <cell r="E179" t="str">
            <v xml:space="preserve"> </v>
          </cell>
          <cell r="F179" t="str">
            <v>Coal - Accruals</v>
          </cell>
          <cell r="G179" t="str">
            <v xml:space="preserve"> </v>
          </cell>
          <cell r="H179" t="str">
            <v>Coal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V179">
            <v>0</v>
          </cell>
          <cell r="W179" t="str">
            <v>003:Enron-NA-Other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-720740.78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-2055</v>
          </cell>
          <cell r="BB179">
            <v>-2055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Downstream</v>
          </cell>
          <cell r="D180" t="str">
            <v xml:space="preserve"> </v>
          </cell>
          <cell r="E180" t="str">
            <v xml:space="preserve"> </v>
          </cell>
          <cell r="F180" t="str">
            <v>Downstream - Accruals</v>
          </cell>
          <cell r="G180" t="str">
            <v xml:space="preserve"> </v>
          </cell>
          <cell r="H180" t="str">
            <v>Downstream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V180">
            <v>0</v>
          </cell>
          <cell r="W180" t="str">
            <v>003:Enron-NA-Other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-487250.01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527</v>
          </cell>
          <cell r="BB180">
            <v>527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Principal Investing</v>
          </cell>
          <cell r="D181" t="str">
            <v xml:space="preserve"> </v>
          </cell>
          <cell r="E181" t="str">
            <v xml:space="preserve"> </v>
          </cell>
          <cell r="F181" t="str">
            <v>Principal Investing - Accruals</v>
          </cell>
          <cell r="G181" t="str">
            <v xml:space="preserve"> </v>
          </cell>
          <cell r="H181" t="str">
            <v>Principal Investing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V181">
            <v>0</v>
          </cell>
          <cell r="W181" t="str">
            <v>003:Enron-NA-Other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83351.789999999994</v>
          </cell>
          <cell r="AL181">
            <v>83351.789999999994</v>
          </cell>
          <cell r="AM181">
            <v>0.14999999999417923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237015.58</v>
          </cell>
          <cell r="BB181">
            <v>237015.58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 - Non-Performing</v>
          </cell>
          <cell r="D182" t="str">
            <v xml:space="preserve"> </v>
          </cell>
          <cell r="E182" t="str">
            <v xml:space="preserve"> </v>
          </cell>
          <cell r="F182" t="str">
            <v>Special Assets - Non-Performing - Accruals</v>
          </cell>
          <cell r="G182" t="str">
            <v xml:space="preserve"> </v>
          </cell>
          <cell r="H182" t="str">
            <v>Restructured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V182">
            <v>0</v>
          </cell>
          <cell r="W182" t="str">
            <v>003:Enron-NA-Other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-236000.31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132015.23000000001</v>
          </cell>
          <cell r="BB182">
            <v>132015.23000000001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Accrual Income</v>
          </cell>
          <cell r="C183" t="str">
            <v>Energy Capital Resources</v>
          </cell>
          <cell r="D183" t="str">
            <v xml:space="preserve"> </v>
          </cell>
          <cell r="E183" t="str">
            <v xml:space="preserve"> </v>
          </cell>
          <cell r="F183" t="str">
            <v>Energy Capital Services - Accruals</v>
          </cell>
          <cell r="G183" t="str">
            <v xml:space="preserve"> </v>
          </cell>
          <cell r="H183" t="str">
            <v>Energy Capital Services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V183">
            <v>0</v>
          </cell>
          <cell r="W183" t="str">
            <v>003:Enron-NA-Other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83352</v>
          </cell>
          <cell r="AL183">
            <v>83352</v>
          </cell>
          <cell r="AM183">
            <v>-1977378.38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2121937.58</v>
          </cell>
          <cell r="BB183">
            <v>2121937.58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Accrual Income</v>
          </cell>
          <cell r="C184" t="str">
            <v>Paper</v>
          </cell>
          <cell r="D184" t="str">
            <v xml:space="preserve"> </v>
          </cell>
          <cell r="E184" t="str">
            <v xml:space="preserve"> </v>
          </cell>
          <cell r="F184" t="str">
            <v>Paper - Accruals</v>
          </cell>
          <cell r="G184" t="str">
            <v xml:space="preserve"> </v>
          </cell>
          <cell r="H184" t="str">
            <v>Paper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V184">
            <v>0</v>
          </cell>
          <cell r="W184" t="str">
            <v>003:Enron-NA-Other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-616720.91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433892</v>
          </cell>
          <cell r="BB184">
            <v>433892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DoNotShow</v>
          </cell>
          <cell r="B185" t="str">
            <v>Funding Cost</v>
          </cell>
          <cell r="C185" t="str">
            <v>Asset Book</v>
          </cell>
          <cell r="D185" t="str">
            <v xml:space="preserve"> </v>
          </cell>
          <cell r="E185" t="str">
            <v xml:space="preserve"> </v>
          </cell>
          <cell r="F185" t="str">
            <v>Capital Charge - 1st Qtr 00 (Restructured)</v>
          </cell>
          <cell r="G185" t="str">
            <v xml:space="preserve"> </v>
          </cell>
          <cell r="H185" t="str">
            <v>Restructured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V185">
            <v>0</v>
          </cell>
          <cell r="W185" t="str">
            <v>003:Enron-NA-Other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382606.19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DoNotShow</v>
          </cell>
          <cell r="B186" t="str">
            <v>Funding Cost</v>
          </cell>
          <cell r="C186" t="str">
            <v>Asset Book</v>
          </cell>
          <cell r="D186" t="str">
            <v xml:space="preserve"> </v>
          </cell>
          <cell r="E186" t="str">
            <v xml:space="preserve"> </v>
          </cell>
          <cell r="F186" t="str">
            <v>Capital Charge - 1st Qtr 00 (Downstream)</v>
          </cell>
          <cell r="G186" t="str">
            <v xml:space="preserve"> </v>
          </cell>
          <cell r="H186" t="str">
            <v>Downstream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V186">
            <v>0</v>
          </cell>
          <cell r="W186" t="str">
            <v>003:Enron-NA-Other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-31135.18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DoNotShow</v>
          </cell>
          <cell r="B187" t="str">
            <v>Funding Cost</v>
          </cell>
          <cell r="C187" t="str">
            <v>Asset Book</v>
          </cell>
          <cell r="D187" t="str">
            <v xml:space="preserve"> </v>
          </cell>
          <cell r="E187" t="str">
            <v xml:space="preserve"> </v>
          </cell>
          <cell r="F187" t="str">
            <v>Capital Charge - 1st Qtr 00 (Environmental Energy)</v>
          </cell>
          <cell r="G187" t="str">
            <v xml:space="preserve"> </v>
          </cell>
          <cell r="H187" t="str">
            <v>Energy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V187">
            <v>0</v>
          </cell>
          <cell r="W187" t="str">
            <v>003:Enron-NA-Other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-2478186.84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Priv. Equity Partnerships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Amerada Hess</v>
          </cell>
          <cell r="G188" t="str">
            <v xml:space="preserve"> </v>
          </cell>
          <cell r="H188" t="str">
            <v>Energy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1587-1861</v>
          </cell>
          <cell r="V188">
            <v>0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174343.02</v>
          </cell>
          <cell r="AL188">
            <v>174343.02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0.5</v>
          </cell>
          <cell r="AZ188">
            <v>0</v>
          </cell>
          <cell r="BA188">
            <v>307041.58</v>
          </cell>
          <cell r="BB188">
            <v>307042.08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Energy Capital Resources</v>
          </cell>
          <cell r="D189" t="str">
            <v>Pruett/Thompson</v>
          </cell>
          <cell r="E189" t="str">
            <v>713-345-7109/713-853-3019</v>
          </cell>
          <cell r="F189" t="str">
            <v>Ameritex</v>
          </cell>
          <cell r="G189" t="str">
            <v xml:space="preserve"> </v>
          </cell>
          <cell r="H189" t="str">
            <v>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4533932.76</v>
          </cell>
          <cell r="Q189">
            <v>4533932.76</v>
          </cell>
          <cell r="R189">
            <v>0</v>
          </cell>
          <cell r="S189" t="str">
            <v>3-3</v>
          </cell>
          <cell r="V189">
            <v>4533932.76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4533932.76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4441800</v>
          </cell>
          <cell r="AP189">
            <v>0</v>
          </cell>
          <cell r="AQ189">
            <v>4441800</v>
          </cell>
          <cell r="AR189">
            <v>1</v>
          </cell>
          <cell r="AS189">
            <v>0</v>
          </cell>
          <cell r="AT189">
            <v>4533932.76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-649642.17000000004</v>
          </cell>
          <cell r="AZ189">
            <v>0</v>
          </cell>
          <cell r="BA189">
            <v>0</v>
          </cell>
          <cell r="BB189">
            <v>-649642.17000000004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Pruett/Thompson</v>
          </cell>
          <cell r="E190" t="str">
            <v>713-345-7109/713-853-3019</v>
          </cell>
          <cell r="F190" t="str">
            <v>Aspect Resources ORRI</v>
          </cell>
          <cell r="G190" t="str">
            <v xml:space="preserve"> </v>
          </cell>
          <cell r="H190" t="str">
            <v>Energy</v>
          </cell>
          <cell r="I190" t="str">
            <v>Private</v>
          </cell>
          <cell r="J190" t="str">
            <v>Royalty Trust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1610833</v>
          </cell>
          <cell r="Q190">
            <v>1610833</v>
          </cell>
          <cell r="R190">
            <v>0</v>
          </cell>
          <cell r="S190" t="str">
            <v>6-2280</v>
          </cell>
          <cell r="V190">
            <v>1610833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1610833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1610833</v>
          </cell>
          <cell r="AP190">
            <v>0</v>
          </cell>
          <cell r="AQ190">
            <v>1610833</v>
          </cell>
          <cell r="AR190">
            <v>1</v>
          </cell>
          <cell r="AS190">
            <v>0</v>
          </cell>
          <cell r="AT190">
            <v>1610833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86200.70000000007</v>
          </cell>
          <cell r="AZ190">
            <v>0</v>
          </cell>
          <cell r="BA190">
            <v>0</v>
          </cell>
          <cell r="BB190">
            <v>86200.70000000007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Priv. Equity Partnerships</v>
          </cell>
          <cell r="C191" t="str">
            <v>Special Assets - Performing</v>
          </cell>
          <cell r="D191" t="str">
            <v>Lydecker</v>
          </cell>
          <cell r="E191" t="str">
            <v>713-853-3504</v>
          </cell>
          <cell r="F191" t="str">
            <v>Black Bay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LTD. 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429975</v>
          </cell>
          <cell r="Q191">
            <v>429975</v>
          </cell>
          <cell r="R191">
            <v>0</v>
          </cell>
          <cell r="S191" t="str">
            <v>108-134</v>
          </cell>
          <cell r="V191">
            <v>429975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429975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429975</v>
          </cell>
          <cell r="AP191">
            <v>0</v>
          </cell>
          <cell r="AQ191">
            <v>429975</v>
          </cell>
          <cell r="AR191">
            <v>1</v>
          </cell>
          <cell r="AS191">
            <v>0</v>
          </cell>
          <cell r="AT191">
            <v>429975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-739800</v>
          </cell>
          <cell r="AZ191">
            <v>0</v>
          </cell>
          <cell r="BA191">
            <v>0</v>
          </cell>
          <cell r="BB191">
            <v>-739800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Priv. Equity Partnerships</v>
          </cell>
          <cell r="C192" t="str">
            <v>Portfolio</v>
          </cell>
          <cell r="D192" t="str">
            <v>Maffet</v>
          </cell>
          <cell r="E192" t="str">
            <v>713-853-3212</v>
          </cell>
          <cell r="F192" t="str">
            <v>CanFibre Riverside IPC</v>
          </cell>
          <cell r="G192" t="str">
            <v xml:space="preserve"> </v>
          </cell>
          <cell r="H192" t="str">
            <v>Paper</v>
          </cell>
          <cell r="I192" t="str">
            <v xml:space="preserve">Private </v>
          </cell>
          <cell r="J192" t="str">
            <v>LTD. 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8110643</v>
          </cell>
          <cell r="Q192">
            <v>8110643</v>
          </cell>
          <cell r="R192">
            <v>0</v>
          </cell>
          <cell r="S192" t="str">
            <v>181-2300</v>
          </cell>
          <cell r="V192">
            <v>8110643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8110643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8110643</v>
          </cell>
          <cell r="AP192">
            <v>0</v>
          </cell>
          <cell r="AQ192">
            <v>8110643</v>
          </cell>
          <cell r="AR192">
            <v>1</v>
          </cell>
          <cell r="AS192">
            <v>0</v>
          </cell>
          <cell r="AT192">
            <v>8110643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-5000000</v>
          </cell>
          <cell r="AZ192">
            <v>0</v>
          </cell>
          <cell r="BA192">
            <v>540643</v>
          </cell>
          <cell r="BB192">
            <v>-4459357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Portfolio</v>
          </cell>
          <cell r="D193" t="str">
            <v>Maffet</v>
          </cell>
          <cell r="E193" t="str">
            <v>713-853-3212</v>
          </cell>
          <cell r="F193" t="str">
            <v>CanFibre Lackawanna IPC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LTD. 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7546000</v>
          </cell>
          <cell r="Q193">
            <v>7546000</v>
          </cell>
          <cell r="R193">
            <v>0</v>
          </cell>
          <cell r="S193" t="str">
            <v>181-2460</v>
          </cell>
          <cell r="V193">
            <v>7546000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7546000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7546000</v>
          </cell>
          <cell r="AP193">
            <v>0</v>
          </cell>
          <cell r="AQ193">
            <v>7546000</v>
          </cell>
          <cell r="AR193">
            <v>1</v>
          </cell>
          <cell r="AS193">
            <v>0</v>
          </cell>
          <cell r="AT193">
            <v>7546000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99922</v>
          </cell>
          <cell r="BB193">
            <v>99922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City Forest Energy Advisory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LTD. 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784673.9</v>
          </cell>
          <cell r="Q194">
            <v>784673.9</v>
          </cell>
          <cell r="R194">
            <v>0</v>
          </cell>
          <cell r="S194" t="str">
            <v>21-2651</v>
          </cell>
          <cell r="V194">
            <v>784673.9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784673.9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803007.23</v>
          </cell>
          <cell r="AP194">
            <v>0</v>
          </cell>
          <cell r="AQ194">
            <v>803007.23</v>
          </cell>
          <cell r="AR194">
            <v>1</v>
          </cell>
          <cell r="AS194">
            <v>0</v>
          </cell>
          <cell r="AT194">
            <v>784673.9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 - Performing</v>
          </cell>
          <cell r="D195" t="str">
            <v>Lydecker</v>
          </cell>
          <cell r="E195" t="str">
            <v>713-853-3504</v>
          </cell>
          <cell r="F195" t="str">
            <v>City Forest IPC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1663000</v>
          </cell>
          <cell r="Q195">
            <v>1663000</v>
          </cell>
          <cell r="R195">
            <v>0</v>
          </cell>
          <cell r="S195" t="str">
            <v>21-2320</v>
          </cell>
          <cell r="V195">
            <v>1663000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1663000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1663000</v>
          </cell>
          <cell r="AP195">
            <v>0</v>
          </cell>
          <cell r="AQ195">
            <v>1663000</v>
          </cell>
          <cell r="AR195">
            <v>1</v>
          </cell>
          <cell r="AS195">
            <v>0</v>
          </cell>
          <cell r="AT195">
            <v>1663000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-2087000</v>
          </cell>
          <cell r="AZ195">
            <v>0</v>
          </cell>
          <cell r="BA195">
            <v>0</v>
          </cell>
          <cell r="BB195">
            <v>-2087000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Show</v>
          </cell>
          <cell r="B196" t="str">
            <v>US Private</v>
          </cell>
          <cell r="C196" t="str">
            <v>Energy Capital Resources</v>
          </cell>
          <cell r="D196" t="str">
            <v>Pruett/Thompson</v>
          </cell>
          <cell r="E196" t="str">
            <v>713-345-7109/713-853-3019</v>
          </cell>
          <cell r="F196" t="str">
            <v>Cypress Exploration Commodity</v>
          </cell>
          <cell r="G196" t="str">
            <v xml:space="preserve"> </v>
          </cell>
          <cell r="H196" t="str">
            <v>Energy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-47398</v>
          </cell>
          <cell r="Q196">
            <v>-58958</v>
          </cell>
          <cell r="R196">
            <v>11560</v>
          </cell>
          <cell r="S196" t="str">
            <v>31-10284</v>
          </cell>
          <cell r="V196">
            <v>-47398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-58958</v>
          </cell>
          <cell r="AE196">
            <v>11560</v>
          </cell>
          <cell r="AF196">
            <v>-11560</v>
          </cell>
          <cell r="AG196">
            <v>0</v>
          </cell>
          <cell r="AH196">
            <v>0</v>
          </cell>
          <cell r="AI196">
            <v>-28495</v>
          </cell>
          <cell r="AJ196">
            <v>28495</v>
          </cell>
          <cell r="AK196">
            <v>0</v>
          </cell>
          <cell r="AL196">
            <v>0</v>
          </cell>
          <cell r="AM196">
            <v>0</v>
          </cell>
          <cell r="AN196">
            <v>-18903</v>
          </cell>
          <cell r="AP196">
            <v>0</v>
          </cell>
          <cell r="AQ196">
            <v>-18903</v>
          </cell>
          <cell r="AR196">
            <v>1</v>
          </cell>
          <cell r="AS196">
            <v>9.9999999999999995E-8</v>
          </cell>
          <cell r="AT196">
            <v>-47398</v>
          </cell>
          <cell r="AU196">
            <v>123134</v>
          </cell>
          <cell r="AV196">
            <v>-123134</v>
          </cell>
          <cell r="AW196">
            <v>0</v>
          </cell>
          <cell r="AX196">
            <v>0</v>
          </cell>
          <cell r="AY196">
            <v>-76400</v>
          </cell>
          <cell r="AZ196">
            <v>-1049461</v>
          </cell>
          <cell r="BA196">
            <v>0</v>
          </cell>
          <cell r="BB196">
            <v>-1125861</v>
          </cell>
          <cell r="BC196" t="str">
            <v xml:space="preserve"> </v>
          </cell>
          <cell r="BD196" t="str">
            <v xml:space="preserve"> </v>
          </cell>
          <cell r="BE196">
            <v>111574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 xml:space="preserve">Black Mountain Coal Commodity 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116331</v>
          </cell>
          <cell r="Q197">
            <v>116318</v>
          </cell>
          <cell r="R197">
            <v>13</v>
          </cell>
          <cell r="S197" t="str">
            <v>4201-5537</v>
          </cell>
          <cell r="V197">
            <v>116331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116318</v>
          </cell>
          <cell r="AE197">
            <v>13</v>
          </cell>
          <cell r="AF197">
            <v>-13</v>
          </cell>
          <cell r="AG197">
            <v>0</v>
          </cell>
          <cell r="AH197">
            <v>0</v>
          </cell>
          <cell r="AI197">
            <v>110488</v>
          </cell>
          <cell r="AJ197">
            <v>-110488</v>
          </cell>
          <cell r="AK197">
            <v>0</v>
          </cell>
          <cell r="AL197">
            <v>0</v>
          </cell>
          <cell r="AM197">
            <v>0</v>
          </cell>
          <cell r="AN197">
            <v>5843</v>
          </cell>
          <cell r="AP197">
            <v>0</v>
          </cell>
          <cell r="AQ197">
            <v>5843</v>
          </cell>
          <cell r="AR197">
            <v>1</v>
          </cell>
          <cell r="AS197">
            <v>9.9999999999999995E-8</v>
          </cell>
          <cell r="AT197">
            <v>116331</v>
          </cell>
          <cell r="AU197">
            <v>1225</v>
          </cell>
          <cell r="AV197">
            <v>-1225</v>
          </cell>
          <cell r="AW197">
            <v>0</v>
          </cell>
          <cell r="AX197">
            <v>0</v>
          </cell>
          <cell r="AY197">
            <v>29691</v>
          </cell>
          <cell r="AZ197">
            <v>113688</v>
          </cell>
          <cell r="BA197">
            <v>0</v>
          </cell>
          <cell r="BB197">
            <v>143379</v>
          </cell>
          <cell r="BC197" t="str">
            <v xml:space="preserve"> </v>
          </cell>
          <cell r="BD197" t="str">
            <v xml:space="preserve"> </v>
          </cell>
          <cell r="BE197">
            <v>1212</v>
          </cell>
        </row>
        <row r="198">
          <cell r="A198" t="str">
            <v>Show</v>
          </cell>
          <cell r="B198" t="str">
            <v>US Private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Jupiter Coal Commodity</v>
          </cell>
          <cell r="G198" t="str">
            <v xml:space="preserve"> </v>
          </cell>
          <cell r="H198" t="str">
            <v>Coal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11207</v>
          </cell>
          <cell r="Q198">
            <v>10936</v>
          </cell>
          <cell r="R198">
            <v>271</v>
          </cell>
          <cell r="S198" t="str">
            <v>7022-10287</v>
          </cell>
          <cell r="V198">
            <v>11207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10936</v>
          </cell>
          <cell r="AE198">
            <v>271</v>
          </cell>
          <cell r="AF198">
            <v>-271</v>
          </cell>
          <cell r="AG198">
            <v>0</v>
          </cell>
          <cell r="AH198">
            <v>0</v>
          </cell>
          <cell r="AI198">
            <v>11795</v>
          </cell>
          <cell r="AJ198">
            <v>-11795</v>
          </cell>
          <cell r="AK198">
            <v>0</v>
          </cell>
          <cell r="AL198">
            <v>0</v>
          </cell>
          <cell r="AM198">
            <v>0</v>
          </cell>
          <cell r="AN198">
            <v>-588</v>
          </cell>
          <cell r="AP198">
            <v>0</v>
          </cell>
          <cell r="AQ198">
            <v>-588</v>
          </cell>
          <cell r="AR198">
            <v>1</v>
          </cell>
          <cell r="AS198">
            <v>9.9999999999999995E-8</v>
          </cell>
          <cell r="AT198">
            <v>11207</v>
          </cell>
          <cell r="AU198">
            <v>2691</v>
          </cell>
          <cell r="AV198">
            <v>-2691</v>
          </cell>
          <cell r="AW198">
            <v>0</v>
          </cell>
          <cell r="AX198">
            <v>0</v>
          </cell>
          <cell r="AY198">
            <v>11207</v>
          </cell>
          <cell r="AZ198">
            <v>-401898</v>
          </cell>
          <cell r="BA198">
            <v>0</v>
          </cell>
          <cell r="BB198">
            <v>-390691</v>
          </cell>
          <cell r="BC198" t="str">
            <v xml:space="preserve"> </v>
          </cell>
          <cell r="BD198" t="str">
            <v xml:space="preserve"> </v>
          </cell>
          <cell r="BE198">
            <v>2420</v>
          </cell>
        </row>
        <row r="199">
          <cell r="A199" t="str">
            <v>Show</v>
          </cell>
          <cell r="B199" t="str">
            <v>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Cline Coal Commodity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-737363</v>
          </cell>
          <cell r="Q199">
            <v>-737286</v>
          </cell>
          <cell r="R199">
            <v>-77</v>
          </cell>
          <cell r="S199" t="str">
            <v>2354-10288</v>
          </cell>
          <cell r="V199">
            <v>-737363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-737286</v>
          </cell>
          <cell r="AE199">
            <v>-77</v>
          </cell>
          <cell r="AF199">
            <v>77</v>
          </cell>
          <cell r="AG199">
            <v>0</v>
          </cell>
          <cell r="AH199">
            <v>0</v>
          </cell>
          <cell r="AI199">
            <v>-709602</v>
          </cell>
          <cell r="AJ199">
            <v>709602</v>
          </cell>
          <cell r="AK199">
            <v>0</v>
          </cell>
          <cell r="AL199">
            <v>0</v>
          </cell>
          <cell r="AM199">
            <v>0</v>
          </cell>
          <cell r="AN199">
            <v>-27761</v>
          </cell>
          <cell r="AP199">
            <v>0</v>
          </cell>
          <cell r="AQ199">
            <v>-27761</v>
          </cell>
          <cell r="AR199">
            <v>1</v>
          </cell>
          <cell r="AS199">
            <v>9.9999999999999995E-8</v>
          </cell>
          <cell r="AT199">
            <v>-737363</v>
          </cell>
          <cell r="AU199">
            <v>508</v>
          </cell>
          <cell r="AV199">
            <v>-508</v>
          </cell>
          <cell r="AW199">
            <v>0</v>
          </cell>
          <cell r="AX199">
            <v>0</v>
          </cell>
          <cell r="AY199">
            <v>-859893</v>
          </cell>
          <cell r="AZ199">
            <v>131347</v>
          </cell>
          <cell r="BA199">
            <v>0</v>
          </cell>
          <cell r="BB199">
            <v>-728546</v>
          </cell>
          <cell r="BC199" t="str">
            <v xml:space="preserve"> </v>
          </cell>
          <cell r="BD199" t="str">
            <v xml:space="preserve"> </v>
          </cell>
          <cell r="BE199">
            <v>585</v>
          </cell>
        </row>
        <row r="200">
          <cell r="A200" t="str">
            <v>Show</v>
          </cell>
          <cell r="B200" t="str">
            <v>US Private</v>
          </cell>
          <cell r="C200" t="str">
            <v>Generation West</v>
          </cell>
          <cell r="D200" t="str">
            <v>Ward</v>
          </cell>
          <cell r="E200" t="str">
            <v>713-345-8957</v>
          </cell>
          <cell r="F200" t="str">
            <v>Las Vegas Cogen Debt Equity</v>
          </cell>
          <cell r="G200" t="str">
            <v xml:space="preserve"> </v>
          </cell>
          <cell r="H200" t="str">
            <v>Generation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12283137</v>
          </cell>
          <cell r="Q200">
            <v>12283137</v>
          </cell>
          <cell r="R200">
            <v>0</v>
          </cell>
          <cell r="S200" t="str">
            <v>4205-7304</v>
          </cell>
          <cell r="V200">
            <v>12283137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12283137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259280.36</v>
          </cell>
          <cell r="AL200">
            <v>259280.36</v>
          </cell>
          <cell r="AM200">
            <v>0</v>
          </cell>
          <cell r="AN200">
            <v>12283137</v>
          </cell>
          <cell r="AP200">
            <v>0</v>
          </cell>
          <cell r="AQ200">
            <v>12283137</v>
          </cell>
          <cell r="AR200">
            <v>1</v>
          </cell>
          <cell r="AS200">
            <v>0</v>
          </cell>
          <cell r="AT200">
            <v>12283137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3072102.82</v>
          </cell>
          <cell r="AZ200">
            <v>0</v>
          </cell>
          <cell r="BA200">
            <v>1078053.4099999999</v>
          </cell>
          <cell r="BB200">
            <v>4150156.23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Generation West</v>
          </cell>
          <cell r="D201" t="str">
            <v>Ward</v>
          </cell>
          <cell r="E201" t="str">
            <v>713-345-8957</v>
          </cell>
          <cell r="F201" t="str">
            <v>Big Horn (PG&amp;E)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33654000</v>
          </cell>
          <cell r="Q201">
            <v>33654000</v>
          </cell>
          <cell r="R201">
            <v>0</v>
          </cell>
          <cell r="S201" t="str">
            <v>6227-8231</v>
          </cell>
          <cell r="V201">
            <v>33654000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33654000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33654000</v>
          </cell>
          <cell r="AP201">
            <v>0</v>
          </cell>
          <cell r="AQ201">
            <v>33654000</v>
          </cell>
          <cell r="AR201">
            <v>1</v>
          </cell>
          <cell r="AS201">
            <v>0</v>
          </cell>
          <cell r="AT201">
            <v>33654000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5110465</v>
          </cell>
          <cell r="AZ201">
            <v>0</v>
          </cell>
          <cell r="BA201">
            <v>0</v>
          </cell>
          <cell r="BB201">
            <v>5110465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West</v>
          </cell>
          <cell r="D202" t="str">
            <v>Ward</v>
          </cell>
          <cell r="E202" t="str">
            <v>713-345-8957</v>
          </cell>
          <cell r="F202" t="str">
            <v>Pioneer Chlor (Cactus) Debt Equity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18936000</v>
          </cell>
          <cell r="Q202">
            <v>18936000</v>
          </cell>
          <cell r="R202">
            <v>0</v>
          </cell>
          <cell r="S202" t="str">
            <v>6483-8541</v>
          </cell>
          <cell r="V202">
            <v>18936000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18936000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252359.03</v>
          </cell>
          <cell r="AL202">
            <v>252359.03</v>
          </cell>
          <cell r="AM202">
            <v>0</v>
          </cell>
          <cell r="AN202">
            <v>18936000</v>
          </cell>
          <cell r="AP202">
            <v>0</v>
          </cell>
          <cell r="AQ202">
            <v>18936000</v>
          </cell>
          <cell r="AR202">
            <v>1</v>
          </cell>
          <cell r="AS202">
            <v>0</v>
          </cell>
          <cell r="AT202">
            <v>18936000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4706000</v>
          </cell>
          <cell r="AZ202">
            <v>0</v>
          </cell>
          <cell r="BA202">
            <v>762593.03</v>
          </cell>
          <cell r="BB202">
            <v>5468593.0300000003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West</v>
          </cell>
          <cell r="D203" t="str">
            <v>Ward</v>
          </cell>
          <cell r="E203" t="str">
            <v>713-345-8957</v>
          </cell>
          <cell r="F203" t="str">
            <v>Las Vegas Cogen Equity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12663375</v>
          </cell>
          <cell r="Q203">
            <v>12663375</v>
          </cell>
          <cell r="R203">
            <v>0</v>
          </cell>
          <cell r="S203" t="str">
            <v>4205-5541</v>
          </cell>
          <cell r="V203">
            <v>12663375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12663375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12663375</v>
          </cell>
          <cell r="AP203">
            <v>0</v>
          </cell>
          <cell r="AQ203">
            <v>12663375</v>
          </cell>
          <cell r="AR203">
            <v>1</v>
          </cell>
          <cell r="AS203">
            <v>0</v>
          </cell>
          <cell r="AT203">
            <v>12663375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3663375</v>
          </cell>
          <cell r="AZ203">
            <v>0</v>
          </cell>
          <cell r="BA203">
            <v>0</v>
          </cell>
          <cell r="BB203">
            <v>3663375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</v>
          </cell>
          <cell r="G204" t="str">
            <v xml:space="preserve"> </v>
          </cell>
          <cell r="H204" t="str">
            <v>Coal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23833407</v>
          </cell>
          <cell r="Q204">
            <v>23833407</v>
          </cell>
          <cell r="R204">
            <v>0</v>
          </cell>
          <cell r="S204" t="str">
            <v>2354-2969</v>
          </cell>
          <cell r="V204">
            <v>23833407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23833407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23833407</v>
          </cell>
          <cell r="AP204">
            <v>0</v>
          </cell>
          <cell r="AQ204">
            <v>23833407</v>
          </cell>
          <cell r="AR204">
            <v>1</v>
          </cell>
          <cell r="AS204">
            <v>0</v>
          </cell>
          <cell r="AT204">
            <v>23833407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963492</v>
          </cell>
          <cell r="AZ204">
            <v>0</v>
          </cell>
          <cell r="BA204">
            <v>0</v>
          </cell>
          <cell r="BB204">
            <v>963492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Equity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9282517</v>
          </cell>
          <cell r="Q205">
            <v>9282517</v>
          </cell>
          <cell r="R205">
            <v>0</v>
          </cell>
          <cell r="S205" t="str">
            <v>4201-10286</v>
          </cell>
          <cell r="V205">
            <v>9282517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9282517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9282517</v>
          </cell>
          <cell r="AP205">
            <v>0</v>
          </cell>
          <cell r="AQ205">
            <v>9282517</v>
          </cell>
          <cell r="AR205">
            <v>1</v>
          </cell>
          <cell r="AS205">
            <v>0</v>
          </cell>
          <cell r="AT205">
            <v>9282517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-1498733</v>
          </cell>
          <cell r="AZ205">
            <v>0</v>
          </cell>
          <cell r="BA205">
            <v>0</v>
          </cell>
          <cell r="BB205">
            <v>-1498733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Mktg Fees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2391000</v>
          </cell>
          <cell r="Q206">
            <v>2391000</v>
          </cell>
          <cell r="R206">
            <v>0</v>
          </cell>
          <cell r="S206" t="str">
            <v>4201-6097</v>
          </cell>
          <cell r="V206">
            <v>2391000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2391000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2391000</v>
          </cell>
          <cell r="AP206">
            <v>0</v>
          </cell>
          <cell r="AQ206">
            <v>2391000</v>
          </cell>
          <cell r="AR206">
            <v>1</v>
          </cell>
          <cell r="AS206">
            <v>0</v>
          </cell>
          <cell r="AT206">
            <v>2391000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650000</v>
          </cell>
          <cell r="AZ206">
            <v>0</v>
          </cell>
          <cell r="BA206">
            <v>0</v>
          </cell>
          <cell r="BB206">
            <v>650000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Vetters</v>
          </cell>
          <cell r="E207" t="str">
            <v>713-853-9435</v>
          </cell>
          <cell r="F207" t="str">
            <v>Cook Inlet</v>
          </cell>
          <cell r="G207" t="str">
            <v xml:space="preserve"> </v>
          </cell>
          <cell r="H207" t="str">
            <v>Energy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2173-2627</v>
          </cell>
          <cell r="V207">
            <v>0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2301742.67</v>
          </cell>
          <cell r="AZ207">
            <v>0</v>
          </cell>
          <cell r="BA207">
            <v>0</v>
          </cell>
          <cell r="BB207">
            <v>2301742.67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Energy Capital Resources</v>
          </cell>
          <cell r="D208" t="str">
            <v>Pruett/Thompson</v>
          </cell>
          <cell r="E208" t="str">
            <v>713-345-7109/713-853-3019</v>
          </cell>
          <cell r="F208" t="str">
            <v>Cypress Exploration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58128700.450000003</v>
          </cell>
          <cell r="Q208">
            <v>58128700.450000003</v>
          </cell>
          <cell r="R208">
            <v>0</v>
          </cell>
          <cell r="S208" t="str">
            <v>31-33</v>
          </cell>
          <cell r="V208">
            <v>58128700.450000003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58128700.450000003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57181344.07</v>
          </cell>
          <cell r="AP208">
            <v>0</v>
          </cell>
          <cell r="AQ208">
            <v>57181344.07</v>
          </cell>
          <cell r="AR208">
            <v>1</v>
          </cell>
          <cell r="AS208">
            <v>0</v>
          </cell>
          <cell r="AT208">
            <v>58128700.450000003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1154863.2</v>
          </cell>
          <cell r="AZ208">
            <v>0</v>
          </cell>
          <cell r="BA208">
            <v>0</v>
          </cell>
          <cell r="BB208">
            <v>1154863.2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Principal Investing</v>
          </cell>
          <cell r="D209" t="str">
            <v>Greer</v>
          </cell>
          <cell r="E209" t="str">
            <v>713-853-9140</v>
          </cell>
          <cell r="F209" t="str">
            <v>Destec</v>
          </cell>
          <cell r="G209" t="str">
            <v xml:space="preserve"> </v>
          </cell>
          <cell r="H209" t="str">
            <v>Coal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12009716</v>
          </cell>
          <cell r="Q209">
            <v>12009716</v>
          </cell>
          <cell r="R209">
            <v>0</v>
          </cell>
          <cell r="S209" t="str">
            <v>191-5657</v>
          </cell>
          <cell r="V209">
            <v>12009716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12009716</v>
          </cell>
          <cell r="AE209">
            <v>0</v>
          </cell>
          <cell r="AF209">
            <v>0</v>
          </cell>
          <cell r="AG209">
            <v>-1331.5</v>
          </cell>
          <cell r="AH209">
            <v>-1331.5</v>
          </cell>
          <cell r="AI209">
            <v>0</v>
          </cell>
          <cell r="AJ209">
            <v>0</v>
          </cell>
          <cell r="AK209">
            <v>-46178.32</v>
          </cell>
          <cell r="AL209">
            <v>-46178.32</v>
          </cell>
          <cell r="AM209">
            <v>0</v>
          </cell>
          <cell r="AN209">
            <v>11830793</v>
          </cell>
          <cell r="AP209">
            <v>0</v>
          </cell>
          <cell r="AQ209">
            <v>11830793</v>
          </cell>
          <cell r="AR209">
            <v>1</v>
          </cell>
          <cell r="AS209">
            <v>0</v>
          </cell>
          <cell r="AT209">
            <v>12009716</v>
          </cell>
          <cell r="AU209">
            <v>0</v>
          </cell>
          <cell r="AV209">
            <v>0</v>
          </cell>
          <cell r="AW209">
            <v>-1331.5</v>
          </cell>
          <cell r="AX209">
            <v>-1331.5</v>
          </cell>
          <cell r="AY209">
            <v>0</v>
          </cell>
          <cell r="AZ209">
            <v>0</v>
          </cell>
          <cell r="BA209">
            <v>-142966.29</v>
          </cell>
          <cell r="BB209">
            <v>-142966.29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Portfolio</v>
          </cell>
          <cell r="D210" t="str">
            <v>Maffet</v>
          </cell>
          <cell r="E210" t="str">
            <v>713-853-3212</v>
          </cell>
          <cell r="F210" t="str">
            <v>Ecogas</v>
          </cell>
          <cell r="G210" t="str">
            <v xml:space="preserve"> </v>
          </cell>
          <cell r="H210" t="str">
            <v>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32007000</v>
          </cell>
          <cell r="Q210">
            <v>32007000</v>
          </cell>
          <cell r="R210">
            <v>0</v>
          </cell>
          <cell r="S210" t="str">
            <v>2914-3870</v>
          </cell>
          <cell r="V210">
            <v>32007000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32007000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32007000</v>
          </cell>
          <cell r="AP210">
            <v>0</v>
          </cell>
          <cell r="AQ210">
            <v>32007000</v>
          </cell>
          <cell r="AR210">
            <v>1</v>
          </cell>
          <cell r="AS210">
            <v>0</v>
          </cell>
          <cell r="AT210">
            <v>32007000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Special Assets - Performing</v>
          </cell>
          <cell r="D211" t="str">
            <v>Lydecker</v>
          </cell>
          <cell r="E211" t="str">
            <v>713-853-3504</v>
          </cell>
          <cell r="F211" t="str">
            <v>Esenjay ORRI</v>
          </cell>
          <cell r="G211" t="str">
            <v xml:space="preserve"> </v>
          </cell>
          <cell r="H211" t="str">
            <v>Energy</v>
          </cell>
          <cell r="I211" t="str">
            <v>Private</v>
          </cell>
          <cell r="J211" t="str">
            <v>Royalty Trust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4941-6577</v>
          </cell>
          <cell r="V211">
            <v>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12175</v>
          </cell>
          <cell r="BB211">
            <v>12175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Special Assets - Non-Performing</v>
          </cell>
          <cell r="D212" t="str">
            <v>Lydecker</v>
          </cell>
          <cell r="E212" t="str">
            <v>713-853-3504</v>
          </cell>
          <cell r="F212" t="str">
            <v>Eugene Offshore Holdings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4541-6117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-578493.17600000021</v>
          </cell>
          <cell r="AZ212">
            <v>0</v>
          </cell>
          <cell r="BA212">
            <v>0</v>
          </cell>
          <cell r="BB212">
            <v>-578493.17600000021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Special Assets - Performing</v>
          </cell>
          <cell r="D213" t="str">
            <v>Lydecker</v>
          </cell>
          <cell r="E213" t="str">
            <v>713-853-3504</v>
          </cell>
          <cell r="F213" t="str">
            <v>Geo. Pursuit (EBGB)</v>
          </cell>
          <cell r="G213" t="str">
            <v xml:space="preserve"> </v>
          </cell>
          <cell r="H213" t="str">
            <v>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962000</v>
          </cell>
          <cell r="Q213">
            <v>962000</v>
          </cell>
          <cell r="R213">
            <v>0</v>
          </cell>
          <cell r="S213" t="str">
            <v>46-54</v>
          </cell>
          <cell r="V213">
            <v>962000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962000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962000</v>
          </cell>
          <cell r="AP213">
            <v>0</v>
          </cell>
          <cell r="AQ213">
            <v>962000</v>
          </cell>
          <cell r="AR213">
            <v>1</v>
          </cell>
          <cell r="AS213">
            <v>0</v>
          </cell>
          <cell r="AT213">
            <v>962000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-386000</v>
          </cell>
          <cell r="AZ213">
            <v>0</v>
          </cell>
          <cell r="BA213">
            <v>75000</v>
          </cell>
          <cell r="BB213">
            <v>-311000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Forman Petroleum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44-341</v>
          </cell>
          <cell r="V214">
            <v>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48780</v>
          </cell>
          <cell r="AL214">
            <v>48780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146481.89000000001</v>
          </cell>
          <cell r="BB214">
            <v>146481.89000000001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Downstream</v>
          </cell>
          <cell r="D215" t="str">
            <v>Ajello</v>
          </cell>
          <cell r="E215" t="str">
            <v>713-853-1949</v>
          </cell>
          <cell r="F215" t="str">
            <v>Heartland Industrial Partners</v>
          </cell>
          <cell r="G215" t="str">
            <v xml:space="preserve"> </v>
          </cell>
          <cell r="H215" t="str">
            <v>Steel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7663-9964</v>
          </cell>
          <cell r="V215">
            <v>0</v>
          </cell>
          <cell r="W215" t="str">
            <v>001:Enron-NA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-151202</v>
          </cell>
          <cell r="BB215">
            <v>-151202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Special Assets - Non-Performing</v>
          </cell>
          <cell r="D216" t="str">
            <v>Lydecker</v>
          </cell>
          <cell r="E216" t="str">
            <v>713-853-3504</v>
          </cell>
          <cell r="F216" t="str">
            <v>Hughes Rawls RA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56-68</v>
          </cell>
          <cell r="V216">
            <v>0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Networks - Private Equity Partnerships</v>
          </cell>
          <cell r="C217" t="str">
            <v>Enron Networks</v>
          </cell>
          <cell r="D217" t="str">
            <v>Horn</v>
          </cell>
          <cell r="E217" t="str">
            <v>713-853-4250</v>
          </cell>
          <cell r="F217" t="str">
            <v>Intel 64 (Early Adopter Fund)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4234031</v>
          </cell>
          <cell r="Q217">
            <v>4234031</v>
          </cell>
          <cell r="R217">
            <v>0</v>
          </cell>
          <cell r="S217" t="str">
            <v>4381-5817</v>
          </cell>
          <cell r="V217">
            <v>4234031</v>
          </cell>
          <cell r="W217" t="str">
            <v>013:Enron Networks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4234031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1756037</v>
          </cell>
          <cell r="AJ217">
            <v>0</v>
          </cell>
          <cell r="AK217">
            <v>0</v>
          </cell>
          <cell r="AL217">
            <v>1756037</v>
          </cell>
          <cell r="AM217">
            <v>0</v>
          </cell>
          <cell r="AN217">
            <v>2477994</v>
          </cell>
          <cell r="AP217">
            <v>0</v>
          </cell>
          <cell r="AQ217">
            <v>4234031</v>
          </cell>
          <cell r="AR217">
            <v>1</v>
          </cell>
          <cell r="AS217">
            <v>0</v>
          </cell>
          <cell r="AT217">
            <v>4234031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2234031</v>
          </cell>
          <cell r="AZ217">
            <v>0</v>
          </cell>
          <cell r="BA217">
            <v>0</v>
          </cell>
          <cell r="BB217">
            <v>2234031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Juniper</v>
          </cell>
          <cell r="G218" t="str">
            <v xml:space="preserve"> </v>
          </cell>
          <cell r="H218" t="str">
            <v>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19609625</v>
          </cell>
          <cell r="Q218">
            <v>19609625</v>
          </cell>
          <cell r="R218">
            <v>0</v>
          </cell>
          <cell r="S218" t="str">
            <v>887-978</v>
          </cell>
          <cell r="V218">
            <v>19609625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19609625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19609625</v>
          </cell>
          <cell r="AP218">
            <v>0</v>
          </cell>
          <cell r="AQ218">
            <v>19609625</v>
          </cell>
          <cell r="AR218">
            <v>1</v>
          </cell>
          <cell r="AS218">
            <v>0</v>
          </cell>
          <cell r="AT218">
            <v>19609625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651521.74000000209</v>
          </cell>
          <cell r="AZ218">
            <v>0</v>
          </cell>
          <cell r="BA218">
            <v>0</v>
          </cell>
          <cell r="BB218">
            <v>651521.74000000209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Jupiter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3508316</v>
          </cell>
          <cell r="Q219">
            <v>3508316</v>
          </cell>
          <cell r="R219">
            <v>0</v>
          </cell>
          <cell r="S219" t="str">
            <v>7022-9200</v>
          </cell>
          <cell r="V219">
            <v>3508316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3508316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-2798125</v>
          </cell>
          <cell r="AN219">
            <v>3508316</v>
          </cell>
          <cell r="AP219">
            <v>0</v>
          </cell>
          <cell r="AQ219">
            <v>3508316</v>
          </cell>
          <cell r="AR219">
            <v>1</v>
          </cell>
          <cell r="AS219">
            <v>0</v>
          </cell>
          <cell r="AT219">
            <v>3508316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56441</v>
          </cell>
          <cell r="AZ219">
            <v>0</v>
          </cell>
          <cell r="BA219">
            <v>0</v>
          </cell>
          <cell r="BB219">
            <v>56441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Portfolio</v>
          </cell>
          <cell r="D220" t="str">
            <v>Maffet</v>
          </cell>
          <cell r="E220" t="str">
            <v>713-853-3212</v>
          </cell>
          <cell r="F220" t="str">
            <v>Kafus Recon IPC 1 Callable</v>
          </cell>
          <cell r="G220" t="str">
            <v xml:space="preserve"> </v>
          </cell>
          <cell r="H220" t="str">
            <v>Paper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581-6537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-1140000</v>
          </cell>
          <cell r="AZ220">
            <v>0</v>
          </cell>
          <cell r="BA220">
            <v>0</v>
          </cell>
          <cell r="BB220">
            <v>-1140000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Portfolio</v>
          </cell>
          <cell r="D221" t="str">
            <v>Maffet</v>
          </cell>
          <cell r="E221" t="str">
            <v>713-853-3212</v>
          </cell>
          <cell r="F221" t="str">
            <v>Kafus Recon IPC 2 Convertible</v>
          </cell>
          <cell r="G221" t="str">
            <v xml:space="preserve"> </v>
          </cell>
          <cell r="H221" t="str">
            <v>Paper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581-6538</v>
          </cell>
          <cell r="V221">
            <v>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-672500</v>
          </cell>
          <cell r="AZ221">
            <v>0</v>
          </cell>
          <cell r="BA221">
            <v>0</v>
          </cell>
          <cell r="BB221">
            <v>-672500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Portfolio</v>
          </cell>
          <cell r="D222" t="str">
            <v>Maffet</v>
          </cell>
          <cell r="E222" t="str">
            <v>713-853-3212</v>
          </cell>
          <cell r="F222" t="str">
            <v>Kafus Recon IPC 3 Option Value</v>
          </cell>
          <cell r="G222" t="str">
            <v xml:space="preserve"> </v>
          </cell>
          <cell r="H222" t="str">
            <v>Paper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581-2717</v>
          </cell>
          <cell r="V222">
            <v>0</v>
          </cell>
          <cell r="W222" t="str">
            <v>001:Enron-NA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-2787000</v>
          </cell>
          <cell r="AZ222">
            <v>0</v>
          </cell>
          <cell r="BA222">
            <v>0</v>
          </cell>
          <cell r="BB222">
            <v>-2787000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Special Assets - Performing</v>
          </cell>
          <cell r="D223" t="str">
            <v>Lydecker</v>
          </cell>
          <cell r="E223" t="str">
            <v>713-853-3504</v>
          </cell>
          <cell r="F223" t="str">
            <v>Keathley Canyon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4707450</v>
          </cell>
          <cell r="Q223">
            <v>4707450</v>
          </cell>
          <cell r="R223">
            <v>0</v>
          </cell>
          <cell r="S223" t="str">
            <v>46-846</v>
          </cell>
          <cell r="V223">
            <v>4707450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4707450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4707450</v>
          </cell>
          <cell r="AP223">
            <v>0</v>
          </cell>
          <cell r="AQ223">
            <v>4707450</v>
          </cell>
          <cell r="AR223">
            <v>1</v>
          </cell>
          <cell r="AS223">
            <v>0</v>
          </cell>
          <cell r="AT223">
            <v>4707450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457649</v>
          </cell>
          <cell r="AZ223">
            <v>0</v>
          </cell>
          <cell r="BA223">
            <v>0</v>
          </cell>
          <cell r="BB223">
            <v>457649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 - Performing</v>
          </cell>
          <cell r="D224" t="str">
            <v>Lydecker</v>
          </cell>
          <cell r="E224" t="str">
            <v>713-853-3504</v>
          </cell>
          <cell r="F224" t="str">
            <v>Lewis Energy Group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1612-3768</v>
          </cell>
          <cell r="V224">
            <v>0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993000</v>
          </cell>
          <cell r="AJ224">
            <v>0</v>
          </cell>
          <cell r="AK224">
            <v>100000</v>
          </cell>
          <cell r="AL224">
            <v>1093000</v>
          </cell>
          <cell r="AM224">
            <v>0</v>
          </cell>
          <cell r="AN224">
            <v>8307000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993000</v>
          </cell>
          <cell r="AZ224">
            <v>0</v>
          </cell>
          <cell r="BA224">
            <v>100000</v>
          </cell>
          <cell r="BB224">
            <v>1093000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17386792.710000001</v>
          </cell>
          <cell r="Q225">
            <v>17386792.710000001</v>
          </cell>
          <cell r="R225">
            <v>0</v>
          </cell>
          <cell r="S225" t="str">
            <v>1690-1928</v>
          </cell>
          <cell r="V225">
            <v>17386792.710000001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17386792.710000001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17513077</v>
          </cell>
          <cell r="AP225">
            <v>0</v>
          </cell>
          <cell r="AQ225">
            <v>17513077</v>
          </cell>
          <cell r="AR225">
            <v>1</v>
          </cell>
          <cell r="AS225">
            <v>0</v>
          </cell>
          <cell r="AT225">
            <v>17386792.710000001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4185660.6649999972</v>
          </cell>
          <cell r="AZ225">
            <v>0</v>
          </cell>
          <cell r="BA225">
            <v>0</v>
          </cell>
          <cell r="BB225">
            <v>4185660.6649999972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Magellan LLC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4651-6137</v>
          </cell>
          <cell r="V226">
            <v>0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-83400</v>
          </cell>
          <cell r="AZ226">
            <v>0</v>
          </cell>
          <cell r="BA226">
            <v>0</v>
          </cell>
          <cell r="BB226">
            <v>-83400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NG Resources Equity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8238768</v>
          </cell>
          <cell r="Q227">
            <v>8238768</v>
          </cell>
          <cell r="R227">
            <v>0</v>
          </cell>
          <cell r="S227" t="str">
            <v>7502-9802</v>
          </cell>
          <cell r="V227">
            <v>8238768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8238768</v>
          </cell>
          <cell r="AE227">
            <v>0</v>
          </cell>
          <cell r="AF227">
            <v>0</v>
          </cell>
          <cell r="AG227">
            <v>260000</v>
          </cell>
          <cell r="AH227">
            <v>260000</v>
          </cell>
          <cell r="AI227">
            <v>0</v>
          </cell>
          <cell r="AJ227">
            <v>0</v>
          </cell>
          <cell r="AK227">
            <v>260000</v>
          </cell>
          <cell r="AL227">
            <v>260000</v>
          </cell>
          <cell r="AM227">
            <v>0</v>
          </cell>
          <cell r="AN227">
            <v>6536268</v>
          </cell>
          <cell r="AP227">
            <v>0</v>
          </cell>
          <cell r="AQ227">
            <v>6536268</v>
          </cell>
          <cell r="AR227">
            <v>1</v>
          </cell>
          <cell r="AS227">
            <v>0</v>
          </cell>
          <cell r="AT227">
            <v>8238768</v>
          </cell>
          <cell r="AU227">
            <v>0</v>
          </cell>
          <cell r="AV227">
            <v>0</v>
          </cell>
          <cell r="AW227">
            <v>260000</v>
          </cell>
          <cell r="AX227">
            <v>260000</v>
          </cell>
          <cell r="AY227">
            <v>0</v>
          </cell>
          <cell r="AZ227">
            <v>0</v>
          </cell>
          <cell r="BA227">
            <v>260000</v>
          </cell>
          <cell r="BB227">
            <v>260000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Paper</v>
          </cell>
          <cell r="D228" t="str">
            <v>Ondarza</v>
          </cell>
          <cell r="E228" t="str">
            <v>713-853-6058</v>
          </cell>
          <cell r="F228" t="str">
            <v>Oconto Falls Common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5687392</v>
          </cell>
          <cell r="Q228">
            <v>5687392</v>
          </cell>
          <cell r="R228">
            <v>0</v>
          </cell>
          <cell r="S228" t="str">
            <v>2655-3310</v>
          </cell>
          <cell r="V228">
            <v>5687392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5687392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5687392</v>
          </cell>
          <cell r="AP228">
            <v>0</v>
          </cell>
          <cell r="AQ228">
            <v>5687392</v>
          </cell>
          <cell r="AR228">
            <v>1</v>
          </cell>
          <cell r="AS228">
            <v>0</v>
          </cell>
          <cell r="AT228">
            <v>5687392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199392</v>
          </cell>
          <cell r="AZ228">
            <v>0</v>
          </cell>
          <cell r="BA228">
            <v>0</v>
          </cell>
          <cell r="BB228">
            <v>199392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Paper</v>
          </cell>
          <cell r="D229" t="str">
            <v>Ondarza</v>
          </cell>
          <cell r="E229" t="str">
            <v>713-853-6058</v>
          </cell>
          <cell r="F229" t="str">
            <v>Oconto Falls IPC</v>
          </cell>
          <cell r="G229" t="str">
            <v xml:space="preserve"> </v>
          </cell>
          <cell r="H229" t="str">
            <v>Paper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5033965</v>
          </cell>
          <cell r="Q229">
            <v>5033965</v>
          </cell>
          <cell r="R229">
            <v>0</v>
          </cell>
          <cell r="S229" t="str">
            <v>2655-3847</v>
          </cell>
          <cell r="V229">
            <v>5033965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5033965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5033965</v>
          </cell>
          <cell r="AP229">
            <v>0</v>
          </cell>
          <cell r="AQ229">
            <v>5033965</v>
          </cell>
          <cell r="AR229">
            <v>1</v>
          </cell>
          <cell r="AS229">
            <v>0</v>
          </cell>
          <cell r="AT229">
            <v>5033965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-352035</v>
          </cell>
          <cell r="AZ229">
            <v>0</v>
          </cell>
          <cell r="BA229">
            <v>0</v>
          </cell>
          <cell r="BB229">
            <v>-352035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Hide</v>
          </cell>
          <cell r="B230" t="str">
            <v>ECM NonSLP- Priv. Equity Partnerships</v>
          </cell>
          <cell r="C230" t="str">
            <v>Producer ECM</v>
          </cell>
          <cell r="D230" t="str">
            <v>Kopper</v>
          </cell>
          <cell r="E230" t="str">
            <v>713-853-7279</v>
          </cell>
          <cell r="F230" t="str">
            <v>Purchase Funding Corp Class V Note ECM</v>
          </cell>
          <cell r="G230" t="str">
            <v xml:space="preserve"> </v>
          </cell>
          <cell r="H230" t="str">
            <v>Other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 t="str">
            <v>004:ECM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Sam Gary/Bonne Terre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17054345.75</v>
          </cell>
          <cell r="Q231">
            <v>17054345.75</v>
          </cell>
          <cell r="R231">
            <v>0</v>
          </cell>
          <cell r="S231" t="str">
            <v>907-998</v>
          </cell>
          <cell r="V231">
            <v>17054345.75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17054345.75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17054345.75</v>
          </cell>
          <cell r="AP231">
            <v>0</v>
          </cell>
          <cell r="AQ231">
            <v>17054345.75</v>
          </cell>
          <cell r="AR231">
            <v>1</v>
          </cell>
          <cell r="AS231">
            <v>0</v>
          </cell>
          <cell r="AT231">
            <v>17054345.75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-790625</v>
          </cell>
          <cell r="AZ231">
            <v>0</v>
          </cell>
          <cell r="BA231">
            <v>0</v>
          </cell>
          <cell r="BB231">
            <v>-790625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Pruett/Josey</v>
          </cell>
          <cell r="E232" t="str">
            <v>713-345-7109/713-853-0321</v>
          </cell>
          <cell r="F232" t="str">
            <v>Sapphire Bay Independent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3744166.75</v>
          </cell>
          <cell r="Q232">
            <v>3529908.79</v>
          </cell>
          <cell r="R232">
            <v>214257.95999999996</v>
          </cell>
          <cell r="S232" t="str">
            <v>3974-5269</v>
          </cell>
          <cell r="V232">
            <v>3744166.75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3529908.79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28700.46</v>
          </cell>
          <cell r="AL232">
            <v>28700.46</v>
          </cell>
          <cell r="AM232">
            <v>0</v>
          </cell>
          <cell r="AN232">
            <v>3715687</v>
          </cell>
          <cell r="AP232">
            <v>0</v>
          </cell>
          <cell r="AQ232">
            <v>3715687</v>
          </cell>
          <cell r="AR232">
            <v>1</v>
          </cell>
          <cell r="AS232">
            <v>0</v>
          </cell>
          <cell r="AT232">
            <v>3744166.75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881110.24</v>
          </cell>
          <cell r="AZ232">
            <v>0</v>
          </cell>
          <cell r="BA232">
            <v>83298.45</v>
          </cell>
          <cell r="BB232">
            <v>964408.69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Principal Investing</v>
          </cell>
          <cell r="D233" t="str">
            <v>Vetters</v>
          </cell>
          <cell r="E233" t="str">
            <v>713-853-9435</v>
          </cell>
          <cell r="F233" t="str">
            <v>Syntroleum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4077000</v>
          </cell>
          <cell r="Q233">
            <v>4077000</v>
          </cell>
          <cell r="R233">
            <v>0</v>
          </cell>
          <cell r="S233" t="str">
            <v>176-211</v>
          </cell>
          <cell r="V233">
            <v>4077000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4077000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4077000</v>
          </cell>
          <cell r="AP233">
            <v>0</v>
          </cell>
          <cell r="AQ233">
            <v>4077000</v>
          </cell>
          <cell r="AR233">
            <v>1</v>
          </cell>
          <cell r="AS233">
            <v>0</v>
          </cell>
          <cell r="AT233">
            <v>4077000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Pruett/Thompson</v>
          </cell>
          <cell r="E234" t="str">
            <v>713-345-7109/713-853-3019</v>
          </cell>
          <cell r="F234" t="str">
            <v>Texland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6115166</v>
          </cell>
          <cell r="Q234">
            <v>6115166</v>
          </cell>
          <cell r="R234">
            <v>0</v>
          </cell>
          <cell r="S234" t="str">
            <v>888-979</v>
          </cell>
          <cell r="V234">
            <v>6115166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6115166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6115166</v>
          </cell>
          <cell r="AP234">
            <v>0</v>
          </cell>
          <cell r="AQ234">
            <v>6115166</v>
          </cell>
          <cell r="AR234">
            <v>1</v>
          </cell>
          <cell r="AS234">
            <v>0</v>
          </cell>
          <cell r="AT234">
            <v>6115166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347780.95000000065</v>
          </cell>
          <cell r="AZ234">
            <v>0</v>
          </cell>
          <cell r="BA234">
            <v>0</v>
          </cell>
          <cell r="BB234">
            <v>347780.95000000065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Generation East</v>
          </cell>
          <cell r="D235" t="str">
            <v>Duran</v>
          </cell>
          <cell r="E235" t="str">
            <v>713-853-7364</v>
          </cell>
          <cell r="F235" t="str">
            <v>Tenaska Step 1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4509648</v>
          </cell>
          <cell r="Q235">
            <v>4509648</v>
          </cell>
          <cell r="R235">
            <v>0</v>
          </cell>
          <cell r="S235" t="str">
            <v>7882-10322</v>
          </cell>
          <cell r="V235">
            <v>4509648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4509648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4984648</v>
          </cell>
          <cell r="AP235">
            <v>0</v>
          </cell>
          <cell r="AQ235">
            <v>4984648</v>
          </cell>
          <cell r="AR235">
            <v>1</v>
          </cell>
          <cell r="AS235">
            <v>0</v>
          </cell>
          <cell r="AT235">
            <v>4509648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859648</v>
          </cell>
          <cell r="AZ235">
            <v>0</v>
          </cell>
          <cell r="BA235">
            <v>0</v>
          </cell>
          <cell r="BB235">
            <v>859648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Energy Capital Resources</v>
          </cell>
          <cell r="D236" t="str">
            <v>Pruett/Josey</v>
          </cell>
          <cell r="E236" t="str">
            <v>713-345-7109/713-853-0321</v>
          </cell>
          <cell r="F236" t="str">
            <v>Vastar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18513996.359999999</v>
          </cell>
          <cell r="Q236">
            <v>18513996.359999999</v>
          </cell>
          <cell r="R236">
            <v>0</v>
          </cell>
          <cell r="S236" t="str">
            <v>98-122</v>
          </cell>
          <cell r="V236">
            <v>18513996.359999999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18513996.359999999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18874713</v>
          </cell>
          <cell r="AP236">
            <v>0</v>
          </cell>
          <cell r="AQ236">
            <v>18874713</v>
          </cell>
          <cell r="AR236">
            <v>1</v>
          </cell>
          <cell r="AS236">
            <v>0</v>
          </cell>
          <cell r="AT236">
            <v>18513996.359999999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1358890.28</v>
          </cell>
          <cell r="AZ236">
            <v>0</v>
          </cell>
          <cell r="BA236">
            <v>0</v>
          </cell>
          <cell r="BB236">
            <v>1358890.28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Special Assets - Performing</v>
          </cell>
          <cell r="D237" t="str">
            <v>Lydecker</v>
          </cell>
          <cell r="E237" t="str">
            <v>713-853-3504</v>
          </cell>
          <cell r="F237" t="str">
            <v>Anson VPP Unwind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1371813.39</v>
          </cell>
          <cell r="Q237">
            <v>1371813.39</v>
          </cell>
          <cell r="R237">
            <v>0</v>
          </cell>
          <cell r="S237" t="str">
            <v>4-4</v>
          </cell>
          <cell r="V237">
            <v>1371813.39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1371813.39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50000</v>
          </cell>
          <cell r="AL237">
            <v>50000</v>
          </cell>
          <cell r="AM237">
            <v>0</v>
          </cell>
          <cell r="AN237">
            <v>1464766.31</v>
          </cell>
          <cell r="AP237">
            <v>0</v>
          </cell>
          <cell r="AQ237">
            <v>1464766.31</v>
          </cell>
          <cell r="AR237">
            <v>1</v>
          </cell>
          <cell r="AS237">
            <v>0</v>
          </cell>
          <cell r="AT237">
            <v>1371813.39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7144.29</v>
          </cell>
          <cell r="BB237">
            <v>7144.29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Special Assets - Performing</v>
          </cell>
          <cell r="D238" t="str">
            <v>Lydecker</v>
          </cell>
          <cell r="E238" t="str">
            <v>713-853-3504</v>
          </cell>
          <cell r="F238" t="str">
            <v>Swift VPP Unwind</v>
          </cell>
          <cell r="G238" t="str">
            <v xml:space="preserve"> </v>
          </cell>
          <cell r="H238" t="str">
            <v>Energy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248169.14</v>
          </cell>
          <cell r="Q238">
            <v>248169.14</v>
          </cell>
          <cell r="R238">
            <v>0</v>
          </cell>
          <cell r="S238" t="str">
            <v>1407-1660</v>
          </cell>
          <cell r="V238">
            <v>248169.14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248169.14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50000</v>
          </cell>
          <cell r="AL238">
            <v>50000</v>
          </cell>
          <cell r="AM238">
            <v>0</v>
          </cell>
          <cell r="AN238">
            <v>308698.13</v>
          </cell>
          <cell r="AP238">
            <v>0</v>
          </cell>
          <cell r="AQ238">
            <v>308698.13</v>
          </cell>
          <cell r="AR238">
            <v>1</v>
          </cell>
          <cell r="AS238">
            <v>0</v>
          </cell>
          <cell r="AT238">
            <v>248169.14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13406.74</v>
          </cell>
          <cell r="BB238">
            <v>13406.74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Structured Credit-Book</v>
          </cell>
          <cell r="C239" t="str">
            <v>Portfolio</v>
          </cell>
          <cell r="D239" t="str">
            <v>Maffet</v>
          </cell>
          <cell r="E239" t="str">
            <v>713-853-3212</v>
          </cell>
          <cell r="F239" t="str">
            <v>Ecogas Loan</v>
          </cell>
          <cell r="G239" t="str">
            <v xml:space="preserve"> </v>
          </cell>
          <cell r="H239" t="str">
            <v>Energy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18906768.285641916</v>
          </cell>
          <cell r="Q239">
            <v>18556768.285641916</v>
          </cell>
          <cell r="R239">
            <v>350000</v>
          </cell>
          <cell r="S239" t="str">
            <v>2914-4028</v>
          </cell>
          <cell r="V239">
            <v>18906768.285641916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18556768.285641916</v>
          </cell>
          <cell r="AE239">
            <v>0</v>
          </cell>
          <cell r="AF239">
            <v>0</v>
          </cell>
          <cell r="AG239">
            <v>-1902</v>
          </cell>
          <cell r="AH239">
            <v>-1902</v>
          </cell>
          <cell r="AI239">
            <v>-301847.69019316882</v>
          </cell>
          <cell r="AJ239">
            <v>0</v>
          </cell>
          <cell r="AK239">
            <v>0</v>
          </cell>
          <cell r="AL239">
            <v>-301847.69019316882</v>
          </cell>
          <cell r="AM239">
            <v>-59488.430167638464</v>
          </cell>
          <cell r="AN239">
            <v>17358615.975835085</v>
          </cell>
          <cell r="AP239">
            <v>0</v>
          </cell>
          <cell r="AQ239">
            <v>16158754.314080691</v>
          </cell>
          <cell r="AR239">
            <v>1</v>
          </cell>
          <cell r="AS239">
            <v>0</v>
          </cell>
          <cell r="AT239">
            <v>18906768.285641916</v>
          </cell>
          <cell r="AU239">
            <v>6115.0630387328565</v>
          </cell>
          <cell r="AV239">
            <v>0</v>
          </cell>
          <cell r="AW239">
            <v>-1902</v>
          </cell>
          <cell r="AX239">
            <v>4213.0630387328565</v>
          </cell>
          <cell r="AY239">
            <v>428032.77100086026</v>
          </cell>
          <cell r="AZ239">
            <v>0</v>
          </cell>
          <cell r="BA239">
            <v>-163704.46850038061</v>
          </cell>
          <cell r="BB239">
            <v>264328.30250047962</v>
          </cell>
          <cell r="BC239" t="str">
            <v xml:space="preserve"> </v>
          </cell>
          <cell r="BD239" t="str">
            <v xml:space="preserve"> </v>
          </cell>
          <cell r="BE239">
            <v>6115.0630387328565</v>
          </cell>
        </row>
        <row r="240">
          <cell r="A240" t="str">
            <v>Show</v>
          </cell>
          <cell r="B240" t="str">
            <v>US Structured Credit-MTM</v>
          </cell>
          <cell r="C240" t="str">
            <v>Special Assets - Performing</v>
          </cell>
          <cell r="D240" t="str">
            <v>Lydecker</v>
          </cell>
          <cell r="E240" t="str">
            <v>713-853-3504</v>
          </cell>
          <cell r="F240" t="str">
            <v>HV Marine Sub Debt C</v>
          </cell>
          <cell r="G240" t="str">
            <v xml:space="preserve"> </v>
          </cell>
          <cell r="H240" t="str">
            <v>OSX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Credit-MTM</v>
          </cell>
          <cell r="C241" t="str">
            <v>Portfolio</v>
          </cell>
          <cell r="D241" t="str">
            <v>Maffet</v>
          </cell>
          <cell r="E241" t="str">
            <v>713-853-3212</v>
          </cell>
          <cell r="F241" t="str">
            <v>Kafus Fortra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4544523.7629659493</v>
          </cell>
          <cell r="Q241">
            <v>4544523.7157120714</v>
          </cell>
          <cell r="R241">
            <v>4.7253877855837345E-2</v>
          </cell>
          <cell r="S241" t="str">
            <v>61-0</v>
          </cell>
          <cell r="V241">
            <v>4544523.7629659493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4544523.7157120714</v>
          </cell>
          <cell r="AE241">
            <v>4.7253877855837345E-2</v>
          </cell>
          <cell r="AF241">
            <v>0</v>
          </cell>
          <cell r="AG241">
            <v>0</v>
          </cell>
          <cell r="AH241">
            <v>4.7253877855837345E-2</v>
          </cell>
          <cell r="AI241">
            <v>-6340950.9250897877</v>
          </cell>
          <cell r="AJ241">
            <v>0</v>
          </cell>
          <cell r="AK241">
            <v>0</v>
          </cell>
          <cell r="AL241">
            <v>-6340950.9250897877</v>
          </cell>
          <cell r="AM241">
            <v>0</v>
          </cell>
          <cell r="AN241">
            <v>10885474.688055737</v>
          </cell>
          <cell r="AP241">
            <v>0</v>
          </cell>
          <cell r="AQ241">
            <v>14315286.217084259</v>
          </cell>
          <cell r="AR241">
            <v>1</v>
          </cell>
          <cell r="AS241">
            <v>0</v>
          </cell>
          <cell r="AT241">
            <v>4544523.7629659493</v>
          </cell>
          <cell r="AU241">
            <v>-3912503.8019698467</v>
          </cell>
          <cell r="AV241">
            <v>0</v>
          </cell>
          <cell r="AW241">
            <v>0</v>
          </cell>
          <cell r="AX241">
            <v>-3912503.8019698467</v>
          </cell>
          <cell r="AY241">
            <v>-6705476.2370340507</v>
          </cell>
          <cell r="AZ241">
            <v>0</v>
          </cell>
          <cell r="BA241">
            <v>96916</v>
          </cell>
          <cell r="BB241">
            <v>-6608560.2370340507</v>
          </cell>
          <cell r="BC241" t="str">
            <v xml:space="preserve"> </v>
          </cell>
          <cell r="BD241" t="str">
            <v xml:space="preserve"> </v>
          </cell>
          <cell r="BE241">
            <v>-3912503.8492237246</v>
          </cell>
        </row>
        <row r="242">
          <cell r="A242" t="str">
            <v>Show</v>
          </cell>
          <cell r="B242" t="str">
            <v>US Structured Credit-Book</v>
          </cell>
          <cell r="C242" t="str">
            <v>Special Assets - Performing</v>
          </cell>
          <cell r="D242" t="str">
            <v>Lydecker</v>
          </cell>
          <cell r="E242" t="str">
            <v>713-853-3504</v>
          </cell>
          <cell r="F242" t="str">
            <v>LSI Debt II Bridge Loan</v>
          </cell>
          <cell r="G242" t="str">
            <v xml:space="preserve"> </v>
          </cell>
          <cell r="H242" t="str">
            <v>OSX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375000</v>
          </cell>
          <cell r="Q242">
            <v>375000</v>
          </cell>
          <cell r="R242">
            <v>0</v>
          </cell>
          <cell r="S242" t="str">
            <v>614-9982</v>
          </cell>
          <cell r="V242">
            <v>375000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375000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375000</v>
          </cell>
          <cell r="AP242">
            <v>0</v>
          </cell>
          <cell r="AQ242">
            <v>375000</v>
          </cell>
          <cell r="AR242">
            <v>1</v>
          </cell>
          <cell r="AS242">
            <v>0</v>
          </cell>
          <cell r="AT242">
            <v>375000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5619.8</v>
          </cell>
          <cell r="BB242">
            <v>5619.8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Credit-Book</v>
          </cell>
          <cell r="C243" t="str">
            <v>Portfolio</v>
          </cell>
          <cell r="D243" t="str">
            <v>Maffet</v>
          </cell>
          <cell r="E243" t="str">
            <v>713-853-3212</v>
          </cell>
          <cell r="F243" t="str">
            <v>Kafus Convertible Note</v>
          </cell>
          <cell r="G243" t="str">
            <v xml:space="preserve"> </v>
          </cell>
          <cell r="H243" t="str">
            <v>Paper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2484257.86</v>
          </cell>
          <cell r="Q243">
            <v>2484257.86</v>
          </cell>
          <cell r="R243">
            <v>0</v>
          </cell>
          <cell r="S243" t="str">
            <v>61-10224</v>
          </cell>
          <cell r="V243">
            <v>2484257.86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2484257.86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1799257.86</v>
          </cell>
          <cell r="AP243">
            <v>0</v>
          </cell>
          <cell r="AQ243">
            <v>1799257.86</v>
          </cell>
          <cell r="AR243">
            <v>1</v>
          </cell>
          <cell r="AS243">
            <v>0</v>
          </cell>
          <cell r="AT243">
            <v>2484257.86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</v>
          </cell>
          <cell r="C244" t="str">
            <v>Portfolio</v>
          </cell>
          <cell r="D244" t="str">
            <v>Maffet</v>
          </cell>
          <cell r="E244" t="str">
            <v>713-853-3212</v>
          </cell>
          <cell r="F244" t="str">
            <v>Kafus Term Loan A</v>
          </cell>
          <cell r="G244" t="str">
            <v xml:space="preserve"> </v>
          </cell>
          <cell r="H244" t="str">
            <v>Paper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8645948</v>
          </cell>
          <cell r="Q244">
            <v>8645948</v>
          </cell>
          <cell r="R244">
            <v>0</v>
          </cell>
          <cell r="S244" t="str">
            <v>61-5027</v>
          </cell>
          <cell r="V244">
            <v>8645948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8645948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173051.10090364132</v>
          </cell>
          <cell r="AN244">
            <v>8645948</v>
          </cell>
          <cell r="AP244">
            <v>0</v>
          </cell>
          <cell r="AQ244">
            <v>8645948</v>
          </cell>
          <cell r="AR244">
            <v>1</v>
          </cell>
          <cell r="AS244">
            <v>0</v>
          </cell>
          <cell r="AT244">
            <v>8645948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197710.68291945197</v>
          </cell>
          <cell r="AZ244">
            <v>0</v>
          </cell>
          <cell r="BA244">
            <v>246666.66666666674</v>
          </cell>
          <cell r="BB244">
            <v>444377.34958611871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Structured Credit-Book</v>
          </cell>
          <cell r="C245" t="str">
            <v>Portfolio</v>
          </cell>
          <cell r="D245" t="str">
            <v>Maffet</v>
          </cell>
          <cell r="E245" t="str">
            <v>713-853-3212</v>
          </cell>
          <cell r="F245" t="str">
            <v>Kafus Term Loan B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8645948</v>
          </cell>
          <cell r="Q245">
            <v>8645948</v>
          </cell>
          <cell r="R245">
            <v>0</v>
          </cell>
          <cell r="S245" t="str">
            <v>61-5028</v>
          </cell>
          <cell r="V245">
            <v>8645948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8645948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173051.10090364132</v>
          </cell>
          <cell r="AN245">
            <v>8645948</v>
          </cell>
          <cell r="AP245">
            <v>0</v>
          </cell>
          <cell r="AQ245">
            <v>8645948</v>
          </cell>
          <cell r="AR245">
            <v>1</v>
          </cell>
          <cell r="AS245">
            <v>0</v>
          </cell>
          <cell r="AT245">
            <v>8645948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197710.68291945197</v>
          </cell>
          <cell r="AZ245">
            <v>0</v>
          </cell>
          <cell r="BA245">
            <v>246666.66666666674</v>
          </cell>
          <cell r="BB245">
            <v>444377.34958611871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US Structured Credit-MTM</v>
          </cell>
          <cell r="C246" t="str">
            <v>Portfolio</v>
          </cell>
          <cell r="D246" t="str">
            <v>Maffet</v>
          </cell>
          <cell r="E246" t="str">
            <v>713-853-3212</v>
          </cell>
          <cell r="F246" t="str">
            <v>Kafus Recon Term Loan 1</v>
          </cell>
          <cell r="G246" t="str">
            <v xml:space="preserve"> </v>
          </cell>
          <cell r="H246" t="str">
            <v>Paper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581-628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817288.75101833185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-395435</v>
          </cell>
          <cell r="BB246">
            <v>-395435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Portfolio</v>
          </cell>
          <cell r="D247" t="str">
            <v>Maffet</v>
          </cell>
          <cell r="E247" t="str">
            <v>713-853-3212</v>
          </cell>
          <cell r="F247" t="str">
            <v>Kafus Recon Term Loan 2</v>
          </cell>
          <cell r="G247" t="str">
            <v xml:space="preserve"> </v>
          </cell>
          <cell r="H247" t="str">
            <v>Paper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581-628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</v>
          </cell>
          <cell r="C248" t="str">
            <v>Special Assets - Performing</v>
          </cell>
          <cell r="D248" t="str">
            <v>Lydecker</v>
          </cell>
          <cell r="E248" t="str">
            <v>713-853-3504</v>
          </cell>
          <cell r="F248" t="str">
            <v>LSI Preferred</v>
          </cell>
          <cell r="G248" t="str">
            <v xml:space="preserve"> </v>
          </cell>
          <cell r="H248" t="str">
            <v>OSX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2444047.035616878</v>
          </cell>
          <cell r="Q248">
            <v>2441885.4959332817</v>
          </cell>
          <cell r="R248">
            <v>2161.539683596231</v>
          </cell>
          <cell r="S248" t="str">
            <v>614-665</v>
          </cell>
          <cell r="V248">
            <v>2444047.035616878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2441885.4959332817</v>
          </cell>
          <cell r="AE248">
            <v>2161.539683596231</v>
          </cell>
          <cell r="AF248">
            <v>0</v>
          </cell>
          <cell r="AG248">
            <v>0</v>
          </cell>
          <cell r="AH248">
            <v>2161.539683596231</v>
          </cell>
          <cell r="AI248">
            <v>65179.61252980819</v>
          </cell>
          <cell r="AJ248">
            <v>0</v>
          </cell>
          <cell r="AK248">
            <v>0</v>
          </cell>
          <cell r="AL248">
            <v>65179.61252980819</v>
          </cell>
          <cell r="AM248">
            <v>-730023.22451917874</v>
          </cell>
          <cell r="AN248">
            <v>2378867.4230870698</v>
          </cell>
          <cell r="AP248">
            <v>0</v>
          </cell>
          <cell r="AQ248">
            <v>1491673.8348593626</v>
          </cell>
          <cell r="AR248">
            <v>1</v>
          </cell>
          <cell r="AS248">
            <v>0</v>
          </cell>
          <cell r="AT248">
            <v>2444047.035616878</v>
          </cell>
          <cell r="AU248">
            <v>8318.2124507687986</v>
          </cell>
          <cell r="AV248">
            <v>0</v>
          </cell>
          <cell r="AW248">
            <v>0</v>
          </cell>
          <cell r="AX248">
            <v>8318.2124507687986</v>
          </cell>
          <cell r="AY248">
            <v>1028617.2120433906</v>
          </cell>
          <cell r="AZ248">
            <v>0</v>
          </cell>
          <cell r="BA248">
            <v>-434000</v>
          </cell>
          <cell r="BB248">
            <v>594617.21204339061</v>
          </cell>
          <cell r="BC248" t="str">
            <v xml:space="preserve"> </v>
          </cell>
          <cell r="BD248" t="str">
            <v xml:space="preserve"> </v>
          </cell>
          <cell r="BE248">
            <v>6156.6727671725675</v>
          </cell>
        </row>
        <row r="249">
          <cell r="A249" t="str">
            <v>Show</v>
          </cell>
          <cell r="B249" t="str">
            <v>US Structured Credit-MTM</v>
          </cell>
          <cell r="C249" t="str">
            <v>Paper</v>
          </cell>
          <cell r="D249" t="str">
            <v>Ondarza</v>
          </cell>
          <cell r="E249" t="str">
            <v>713-853-6058</v>
          </cell>
          <cell r="F249" t="str">
            <v>Mobile Energy Services (Distressed Debt)</v>
          </cell>
          <cell r="G249" t="str">
            <v xml:space="preserve"> </v>
          </cell>
          <cell r="H249" t="str">
            <v>Paper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848068.65728015907</v>
          </cell>
          <cell r="Q249">
            <v>848068.65728015907</v>
          </cell>
          <cell r="R249">
            <v>0</v>
          </cell>
          <cell r="S249" t="str">
            <v>2413-3027</v>
          </cell>
          <cell r="V249">
            <v>848068.65728015907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848068.65728015907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3942.9004999999888</v>
          </cell>
          <cell r="AN249">
            <v>848068.65728015907</v>
          </cell>
          <cell r="AP249">
            <v>0</v>
          </cell>
          <cell r="AQ249">
            <v>848068.65728015907</v>
          </cell>
          <cell r="AR249">
            <v>1</v>
          </cell>
          <cell r="AS249">
            <v>0</v>
          </cell>
          <cell r="AT249">
            <v>848068.65728015907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11872.96120192227</v>
          </cell>
          <cell r="AZ249">
            <v>0</v>
          </cell>
          <cell r="BA249">
            <v>0</v>
          </cell>
          <cell r="BB249">
            <v>11872.96120192227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 - Performing</v>
          </cell>
          <cell r="D250" t="str">
            <v>Lydecker</v>
          </cell>
          <cell r="E250" t="str">
            <v>713-853-3504</v>
          </cell>
          <cell r="F250" t="str">
            <v>NRM Edisto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72-93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17465.96</v>
          </cell>
          <cell r="BB250">
            <v>17465.96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Credit-Book RA</v>
          </cell>
          <cell r="C251" t="str">
            <v>Special Assets - Non-Performing</v>
          </cell>
          <cell r="D251" t="str">
            <v>Lydecker</v>
          </cell>
          <cell r="E251" t="str">
            <v>713-853-3504</v>
          </cell>
          <cell r="F251" t="str">
            <v>NSM C Sub Notes</v>
          </cell>
          <cell r="G251" t="str">
            <v xml:space="preserve"> </v>
          </cell>
          <cell r="H251" t="str">
            <v>Steel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295-961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US Structured Credit-MTM</v>
          </cell>
          <cell r="C252" t="str">
            <v>Downstream</v>
          </cell>
          <cell r="D252" t="str">
            <v>Ajello</v>
          </cell>
          <cell r="E252" t="str">
            <v>713-853-1949</v>
          </cell>
          <cell r="F252" t="str">
            <v>Steel Dynamics Term Loan</v>
          </cell>
          <cell r="G252" t="str">
            <v xml:space="preserve"> </v>
          </cell>
          <cell r="H252" t="str">
            <v>Steel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90-6219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334694.85922078602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US Structured Credit-MTM</v>
          </cell>
          <cell r="C253" t="str">
            <v>Downstream</v>
          </cell>
          <cell r="D253" t="str">
            <v>Ajello</v>
          </cell>
          <cell r="E253" t="str">
            <v>713-853-1949</v>
          </cell>
          <cell r="F253" t="str">
            <v>Steel Dynamics Revolver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90-112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441718.99145038461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-0.22000000000116415</v>
          </cell>
          <cell r="BB253">
            <v>-0.22000000000116415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US Structured Credit-Book RA</v>
          </cell>
          <cell r="C254" t="str">
            <v>Special Assets - Non-Performing</v>
          </cell>
          <cell r="D254" t="str">
            <v>Lydecker</v>
          </cell>
          <cell r="E254" t="str">
            <v>713-853-3504</v>
          </cell>
          <cell r="F254" t="str">
            <v>Inland Resources Preferred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5102616</v>
          </cell>
          <cell r="Q254">
            <v>5102616</v>
          </cell>
          <cell r="R254">
            <v>0</v>
          </cell>
          <cell r="S254" t="str">
            <v>58-7684</v>
          </cell>
          <cell r="V254">
            <v>5102616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5102616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-1768456.1958036928</v>
          </cell>
          <cell r="AN254">
            <v>5102616</v>
          </cell>
          <cell r="AP254">
            <v>0</v>
          </cell>
          <cell r="AQ254">
            <v>5102616</v>
          </cell>
          <cell r="AR254">
            <v>1</v>
          </cell>
          <cell r="AS254">
            <v>0</v>
          </cell>
          <cell r="AT254">
            <v>5102616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919878.40970514109</v>
          </cell>
          <cell r="AZ254">
            <v>0</v>
          </cell>
          <cell r="BA254">
            <v>4.0017766878008842E-11</v>
          </cell>
          <cell r="BB254">
            <v>919878.40970514074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Credit-MTM RA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Tripoint (ACS) Revolver</v>
          </cell>
          <cell r="G255" t="str">
            <v xml:space="preserve"> </v>
          </cell>
          <cell r="H255" t="str">
            <v>OSX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1-3407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54792.681189856652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113359.25069294474</v>
          </cell>
          <cell r="AZ255">
            <v>0</v>
          </cell>
          <cell r="BA255">
            <v>19049.25722181952</v>
          </cell>
          <cell r="BB255">
            <v>132408.50791476428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Structured Credit-MTM RA</v>
          </cell>
          <cell r="C256" t="str">
            <v>Special Assets - Non-Performing</v>
          </cell>
          <cell r="D256" t="str">
            <v>Lydecker</v>
          </cell>
          <cell r="E256" t="str">
            <v>713-853-3504</v>
          </cell>
          <cell r="F256" t="str">
            <v>Tripoint (ACS) Term Loan</v>
          </cell>
          <cell r="G256" t="str">
            <v xml:space="preserve"> </v>
          </cell>
          <cell r="H256" t="str">
            <v>OSX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1-1</v>
          </cell>
          <cell r="V256">
            <v>0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118850.09248811041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251128.73062770395</v>
          </cell>
          <cell r="AZ256">
            <v>0</v>
          </cell>
          <cell r="BA256">
            <v>66735.443333333329</v>
          </cell>
          <cell r="BB256">
            <v>317864.1739610373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US Structured Credit-MTM</v>
          </cell>
          <cell r="C257" t="str">
            <v>Energy Capital Resources</v>
          </cell>
          <cell r="D257" t="str">
            <v>Pruett/Thompson</v>
          </cell>
          <cell r="E257" t="str">
            <v>713-345-7109/713-853-3019</v>
          </cell>
          <cell r="F257" t="str">
            <v>Aspect Resources Sr. Revolver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6-6</v>
          </cell>
          <cell r="V257">
            <v>0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197867.9237481975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447424.65187996381</v>
          </cell>
          <cell r="AZ257">
            <v>0</v>
          </cell>
          <cell r="BA257">
            <v>141747.8572085851</v>
          </cell>
          <cell r="BB257">
            <v>589172.50908854848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Iguana</v>
          </cell>
          <cell r="D258" t="str">
            <v>Melendrez</v>
          </cell>
          <cell r="E258" t="str">
            <v>713-345-8670</v>
          </cell>
          <cell r="F258" t="str">
            <v>Mariner Debt Iguana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66-9962</v>
          </cell>
          <cell r="V258">
            <v>0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2461617</v>
          </cell>
          <cell r="AZ258">
            <v>0</v>
          </cell>
          <cell r="BA258">
            <v>0</v>
          </cell>
          <cell r="BB258">
            <v>2461617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Show</v>
          </cell>
          <cell r="B259" t="str">
            <v>Total Return Swap</v>
          </cell>
          <cell r="C259" t="str">
            <v>Generation East</v>
          </cell>
          <cell r="D259" t="str">
            <v>Duran</v>
          </cell>
          <cell r="E259" t="str">
            <v>713-853-7364</v>
          </cell>
          <cell r="F259" t="str">
            <v>Tenaska TRS</v>
          </cell>
          <cell r="G259" t="str">
            <v xml:space="preserve"> </v>
          </cell>
          <cell r="H259" t="str">
            <v>Generation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18831352</v>
          </cell>
          <cell r="Q259">
            <v>18831352</v>
          </cell>
          <cell r="R259">
            <v>0</v>
          </cell>
          <cell r="S259" t="str">
            <v>7882-10322</v>
          </cell>
          <cell r="V259">
            <v>18831352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18831352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18831352</v>
          </cell>
          <cell r="AP259">
            <v>0</v>
          </cell>
          <cell r="AQ259">
            <v>18831352</v>
          </cell>
          <cell r="AR259">
            <v>1</v>
          </cell>
          <cell r="AS259">
            <v>0</v>
          </cell>
          <cell r="AT259">
            <v>18831352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18831352</v>
          </cell>
          <cell r="AZ259">
            <v>0</v>
          </cell>
          <cell r="BA259">
            <v>0</v>
          </cell>
          <cell r="BB259">
            <v>18831352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US Structured Credit-Book RA</v>
          </cell>
          <cell r="C260" t="str">
            <v>Special Assets - Non-Performing</v>
          </cell>
          <cell r="D260" t="str">
            <v>Lydecker</v>
          </cell>
          <cell r="E260" t="str">
            <v>713-853-3504</v>
          </cell>
          <cell r="F260" t="str">
            <v>Brigham Secured SubDebt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24609234.889999997</v>
          </cell>
          <cell r="Q260">
            <v>24609234.889999997</v>
          </cell>
          <cell r="R260">
            <v>0</v>
          </cell>
          <cell r="S260" t="str">
            <v>1527-2428</v>
          </cell>
          <cell r="V260">
            <v>24609234.889999997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24609234.889999997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1.5285574947483838E-2</v>
          </cell>
          <cell r="AN260">
            <v>26224900.119999997</v>
          </cell>
          <cell r="AP260">
            <v>0</v>
          </cell>
          <cell r="AQ260">
            <v>26224900.119999997</v>
          </cell>
          <cell r="AR260">
            <v>1</v>
          </cell>
          <cell r="AS260">
            <v>0</v>
          </cell>
          <cell r="AT260">
            <v>24609234.889999997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-3000001.6900107525</v>
          </cell>
          <cell r="AZ260">
            <v>0</v>
          </cell>
          <cell r="BA260">
            <v>5499.9999999995925</v>
          </cell>
          <cell r="BB260">
            <v>-2994501.690010753</v>
          </cell>
          <cell r="BE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 - Non-Performing</v>
          </cell>
          <cell r="D261" t="str">
            <v>Lydecker</v>
          </cell>
          <cell r="E261" t="str">
            <v>713-853-3504</v>
          </cell>
          <cell r="F261" t="str">
            <v>Heartland Contingent Construction Loan</v>
          </cell>
          <cell r="G261" t="str">
            <v xml:space="preserve"> </v>
          </cell>
          <cell r="H261" t="str">
            <v>Steel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2444129.7200000002</v>
          </cell>
          <cell r="Q261">
            <v>2444129.7200000002</v>
          </cell>
          <cell r="R261">
            <v>0</v>
          </cell>
          <cell r="S261" t="str">
            <v>126-226</v>
          </cell>
          <cell r="V261">
            <v>2444129.7200000002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2444129.7200000002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2500000</v>
          </cell>
          <cell r="AP261">
            <v>0</v>
          </cell>
          <cell r="AQ261">
            <v>2500000</v>
          </cell>
          <cell r="AR261">
            <v>1</v>
          </cell>
          <cell r="AS261">
            <v>0</v>
          </cell>
          <cell r="AT261">
            <v>2444129.7200000002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Structured Credit-Book RA</v>
          </cell>
          <cell r="C262" t="str">
            <v>Portfolio</v>
          </cell>
          <cell r="D262" t="str">
            <v>Maffet</v>
          </cell>
          <cell r="E262" t="str">
            <v>713-853-3212</v>
          </cell>
          <cell r="F262" t="str">
            <v>CanFibre Lackawanna Subdebt</v>
          </cell>
          <cell r="G262" t="str">
            <v xml:space="preserve"> </v>
          </cell>
          <cell r="H262" t="str">
            <v>Paper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905631.47</v>
          </cell>
          <cell r="Q262">
            <v>905631.47</v>
          </cell>
          <cell r="R262">
            <v>0</v>
          </cell>
          <cell r="S262" t="str">
            <v>181-545</v>
          </cell>
          <cell r="V262">
            <v>905631.47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905631.47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1100000</v>
          </cell>
          <cell r="AP262">
            <v>0</v>
          </cell>
          <cell r="AQ262">
            <v>1100000</v>
          </cell>
          <cell r="AR262">
            <v>1</v>
          </cell>
          <cell r="AS262">
            <v>0</v>
          </cell>
          <cell r="AT262">
            <v>905631.47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-24328.89</v>
          </cell>
          <cell r="BB262">
            <v>-24328.89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Structured Credit-Book RA</v>
          </cell>
          <cell r="C263" t="str">
            <v>Special Assets - Non-Performing</v>
          </cell>
          <cell r="D263" t="str">
            <v>Lydecker</v>
          </cell>
          <cell r="E263" t="str">
            <v>713-853-3504</v>
          </cell>
          <cell r="F263" t="str">
            <v>Carrizo Pref.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V263">
            <v>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2859375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Special Assets - Performing</v>
          </cell>
          <cell r="D264" t="str">
            <v>Lydecker</v>
          </cell>
          <cell r="E264" t="str">
            <v>713-853-3504</v>
          </cell>
          <cell r="F264" t="str">
            <v>Chadwell Loan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17-18</v>
          </cell>
          <cell r="V264">
            <v>0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9514.422398788849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-6586.0608620434114</v>
          </cell>
          <cell r="AZ264">
            <v>0</v>
          </cell>
          <cell r="BA264">
            <v>-7486.2564645766306</v>
          </cell>
          <cell r="BB264">
            <v>-14072.317326620043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Credit-MTM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Resources - Dakota B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774367.69603695453</v>
          </cell>
          <cell r="Q265">
            <v>774247.22198842058</v>
          </cell>
          <cell r="R265">
            <v>120.47404853394255</v>
          </cell>
          <cell r="S265" t="str">
            <v>2354-8560</v>
          </cell>
          <cell r="V265">
            <v>774367.69603695453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774247.22198842058</v>
          </cell>
          <cell r="AE265">
            <v>120.47404853394255</v>
          </cell>
          <cell r="AF265">
            <v>0</v>
          </cell>
          <cell r="AG265">
            <v>0</v>
          </cell>
          <cell r="AH265">
            <v>120.47404853394255</v>
          </cell>
          <cell r="AI265">
            <v>-17817.927798089222</v>
          </cell>
          <cell r="AJ265">
            <v>0</v>
          </cell>
          <cell r="AK265">
            <v>0</v>
          </cell>
          <cell r="AL265">
            <v>-17817.927798089222</v>
          </cell>
          <cell r="AM265">
            <v>0</v>
          </cell>
          <cell r="AN265">
            <v>792185.62383504375</v>
          </cell>
          <cell r="AP265">
            <v>0</v>
          </cell>
          <cell r="AQ265">
            <v>936852.76290676964</v>
          </cell>
          <cell r="AR265">
            <v>1</v>
          </cell>
          <cell r="AS265">
            <v>0</v>
          </cell>
          <cell r="AT265">
            <v>774367.69603695453</v>
          </cell>
          <cell r="AU265">
            <v>502.27811398974154</v>
          </cell>
          <cell r="AV265">
            <v>0</v>
          </cell>
          <cell r="AW265">
            <v>0</v>
          </cell>
          <cell r="AX265">
            <v>502.27811398974154</v>
          </cell>
          <cell r="AY265">
            <v>-5787.3039630454732</v>
          </cell>
          <cell r="AZ265">
            <v>0</v>
          </cell>
          <cell r="BA265">
            <v>1958.3259962063275</v>
          </cell>
          <cell r="BB265">
            <v>-3828.9779668391748</v>
          </cell>
          <cell r="BC265" t="str">
            <v xml:space="preserve"> </v>
          </cell>
          <cell r="BD265" t="str">
            <v xml:space="preserve"> </v>
          </cell>
          <cell r="BE265">
            <v>381.80406545579899</v>
          </cell>
        </row>
        <row r="266">
          <cell r="A266" t="str">
            <v>Show</v>
          </cell>
          <cell r="B266" t="str">
            <v>US Structured Credit-MTM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- Panther B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2990897.6649602186</v>
          </cell>
          <cell r="Q266">
            <v>2990506.7231595367</v>
          </cell>
          <cell r="R266">
            <v>390.94180068187416</v>
          </cell>
          <cell r="S266" t="str">
            <v>2354-7445</v>
          </cell>
          <cell r="V266">
            <v>2990897.6649602186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2990506.7231595367</v>
          </cell>
          <cell r="AE266">
            <v>390.94180068187416</v>
          </cell>
          <cell r="AF266">
            <v>0</v>
          </cell>
          <cell r="AG266">
            <v>-779.63000000000011</v>
          </cell>
          <cell r="AH266">
            <v>-388.68819931812595</v>
          </cell>
          <cell r="AI266">
            <v>30270.431862526573</v>
          </cell>
          <cell r="AJ266">
            <v>0</v>
          </cell>
          <cell r="AK266">
            <v>0</v>
          </cell>
          <cell r="AL266">
            <v>30270.431862526573</v>
          </cell>
          <cell r="AM266">
            <v>0</v>
          </cell>
          <cell r="AN266">
            <v>2682343.2930976921</v>
          </cell>
          <cell r="AP266">
            <v>0</v>
          </cell>
          <cell r="AQ266">
            <v>1015465.0174588084</v>
          </cell>
          <cell r="AR266">
            <v>1</v>
          </cell>
          <cell r="AS266">
            <v>0</v>
          </cell>
          <cell r="AT266">
            <v>2990897.6649602186</v>
          </cell>
          <cell r="AU266">
            <v>2193.99191046739</v>
          </cell>
          <cell r="AV266">
            <v>0</v>
          </cell>
          <cell r="AW266">
            <v>-779.63000000000011</v>
          </cell>
          <cell r="AX266">
            <v>1414.3619104673899</v>
          </cell>
          <cell r="AY266">
            <v>197754.46496021887</v>
          </cell>
          <cell r="AZ266">
            <v>0</v>
          </cell>
          <cell r="BA266">
            <v>6443.9386687127626</v>
          </cell>
          <cell r="BB266">
            <v>204198.40362893161</v>
          </cell>
          <cell r="BC266" t="str">
            <v xml:space="preserve"> </v>
          </cell>
          <cell r="BD266" t="str">
            <v xml:space="preserve"> </v>
          </cell>
          <cell r="BE266">
            <v>1803.0501097855158</v>
          </cell>
        </row>
        <row r="267">
          <cell r="A267" t="str">
            <v>Show</v>
          </cell>
          <cell r="B267" t="str">
            <v>US Structured Credit-MTM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Remington Debt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779826.22383344232</v>
          </cell>
          <cell r="Q267">
            <v>779715.19505126576</v>
          </cell>
          <cell r="R267">
            <v>111.02878217655234</v>
          </cell>
          <cell r="S267" t="str">
            <v>2354-8561</v>
          </cell>
          <cell r="V267">
            <v>779826.22383344232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779715.19505126576</v>
          </cell>
          <cell r="AE267">
            <v>111.02878217655234</v>
          </cell>
          <cell r="AF267">
            <v>0</v>
          </cell>
          <cell r="AG267">
            <v>0</v>
          </cell>
          <cell r="AH267">
            <v>111.02878217655234</v>
          </cell>
          <cell r="AI267">
            <v>-18147.191712498665</v>
          </cell>
          <cell r="AJ267">
            <v>0</v>
          </cell>
          <cell r="AK267">
            <v>0</v>
          </cell>
          <cell r="AL267">
            <v>-18147.191712498665</v>
          </cell>
          <cell r="AM267">
            <v>0</v>
          </cell>
          <cell r="AN267">
            <v>797973.41554594098</v>
          </cell>
          <cell r="AP267">
            <v>0</v>
          </cell>
          <cell r="AQ267">
            <v>937984.25422465301</v>
          </cell>
          <cell r="AR267">
            <v>1</v>
          </cell>
          <cell r="AS267">
            <v>0</v>
          </cell>
          <cell r="AT267">
            <v>779826.22383344232</v>
          </cell>
          <cell r="AU267">
            <v>476.553984603961</v>
          </cell>
          <cell r="AV267">
            <v>0</v>
          </cell>
          <cell r="AW267">
            <v>0</v>
          </cell>
          <cell r="AX267">
            <v>476.553984603961</v>
          </cell>
          <cell r="AY267">
            <v>-1425.5261665576836</v>
          </cell>
          <cell r="AZ267">
            <v>0</v>
          </cell>
          <cell r="BA267">
            <v>3388.5749475033372</v>
          </cell>
          <cell r="BB267">
            <v>1963.0487809456536</v>
          </cell>
          <cell r="BC267" t="str">
            <v xml:space="preserve"> </v>
          </cell>
          <cell r="BD267" t="str">
            <v xml:space="preserve"> </v>
          </cell>
          <cell r="BE267">
            <v>365.52520242740866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Portfolio</v>
          </cell>
          <cell r="D268" t="str">
            <v>CTG</v>
          </cell>
          <cell r="E268" t="str">
            <v>Not Available</v>
          </cell>
          <cell r="F268" t="str">
            <v>Chewco Loan</v>
          </cell>
          <cell r="G268" t="str">
            <v xml:space="preserve"> </v>
          </cell>
          <cell r="H268" t="str">
            <v>Other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23655817.350000001</v>
          </cell>
          <cell r="Q268">
            <v>23655817.350000001</v>
          </cell>
          <cell r="R268">
            <v>0</v>
          </cell>
          <cell r="S268" t="str">
            <v>2893-3827</v>
          </cell>
          <cell r="V268">
            <v>23655817.350000001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23655817.350000001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445140</v>
          </cell>
          <cell r="AL268">
            <v>445140</v>
          </cell>
          <cell r="AM268">
            <v>0</v>
          </cell>
          <cell r="AN268">
            <v>23429645.390000001</v>
          </cell>
          <cell r="AP268">
            <v>0</v>
          </cell>
          <cell r="AQ268">
            <v>23429645.390000001</v>
          </cell>
          <cell r="AR268">
            <v>1</v>
          </cell>
          <cell r="AS268">
            <v>0</v>
          </cell>
          <cell r="AT268">
            <v>23655817.350000001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1282475</v>
          </cell>
          <cell r="BB268">
            <v>1282475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Portfolio</v>
          </cell>
          <cell r="D269" t="str">
            <v>CTG</v>
          </cell>
          <cell r="E269" t="str">
            <v>Not Available</v>
          </cell>
          <cell r="F269" t="str">
            <v>Merlin CLO Equity Option</v>
          </cell>
          <cell r="G269" t="str">
            <v xml:space="preserve"> </v>
          </cell>
          <cell r="H269" t="str">
            <v>Other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5491458</v>
          </cell>
          <cell r="Q269">
            <v>5491458</v>
          </cell>
          <cell r="R269">
            <v>0</v>
          </cell>
          <cell r="S269" t="str">
            <v>4182-5518</v>
          </cell>
          <cell r="V269">
            <v>5491458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5491458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20986405</v>
          </cell>
          <cell r="AN269">
            <v>5491458</v>
          </cell>
          <cell r="AP269">
            <v>0</v>
          </cell>
          <cell r="AQ269">
            <v>5491458</v>
          </cell>
          <cell r="AR269">
            <v>1</v>
          </cell>
          <cell r="AS269">
            <v>0</v>
          </cell>
          <cell r="AT269">
            <v>5491458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-15306615</v>
          </cell>
          <cell r="AZ269">
            <v>0</v>
          </cell>
          <cell r="BA269">
            <v>0</v>
          </cell>
          <cell r="BB269">
            <v>-15306615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Credit-MTM</v>
          </cell>
          <cell r="C270" t="str">
            <v>Coal</v>
          </cell>
          <cell r="D270" t="str">
            <v>Beyer</v>
          </cell>
          <cell r="E270" t="str">
            <v>713-853-9825</v>
          </cell>
          <cell r="F270" t="str">
            <v>Jupiter Loan</v>
          </cell>
          <cell r="G270" t="str">
            <v xml:space="preserve"> </v>
          </cell>
          <cell r="H270" t="str">
            <v>Coal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756483.44</v>
          </cell>
          <cell r="Q270">
            <v>756483.44</v>
          </cell>
          <cell r="R270">
            <v>0</v>
          </cell>
          <cell r="S270" t="str">
            <v>7022-9199</v>
          </cell>
          <cell r="V270">
            <v>756483.44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756483.44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11812.57</v>
          </cell>
          <cell r="AL270">
            <v>11812.57</v>
          </cell>
          <cell r="AM270">
            <v>0</v>
          </cell>
          <cell r="AN270">
            <v>731335.86</v>
          </cell>
          <cell r="AP270">
            <v>0</v>
          </cell>
          <cell r="AQ270">
            <v>731335.86</v>
          </cell>
          <cell r="AR270">
            <v>1</v>
          </cell>
          <cell r="AS270">
            <v>0</v>
          </cell>
          <cell r="AT270">
            <v>756483.44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37848.85</v>
          </cell>
          <cell r="BB270">
            <v>37848.85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DoNotShow</v>
          </cell>
          <cell r="B271" t="str">
            <v>US Structured Credit</v>
          </cell>
          <cell r="C271" t="str">
            <v>Upstream</v>
          </cell>
          <cell r="D271" t="str">
            <v>Eubank</v>
          </cell>
          <cell r="E271" t="str">
            <v>713-853-6579</v>
          </cell>
          <cell r="F271" t="str">
            <v>Earl P. Burke Debt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V271">
            <v>0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Gasco Fixed Loan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45-6218</v>
          </cell>
          <cell r="V272">
            <v>0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3049.7789271452493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-160970.14000000001</v>
          </cell>
          <cell r="AZ272">
            <v>0</v>
          </cell>
          <cell r="BA272">
            <v>0</v>
          </cell>
          <cell r="BB272">
            <v>-160970.14000000001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US Structured Credit-Book RA</v>
          </cell>
          <cell r="C273" t="str">
            <v>Special Assets - Non-Performing</v>
          </cell>
          <cell r="D273" t="str">
            <v>Lydecker</v>
          </cell>
          <cell r="E273" t="str">
            <v>713-853-3504</v>
          </cell>
          <cell r="F273" t="str">
            <v>Gasco Floating Loan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4496.946167295313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-8252.66</v>
          </cell>
          <cell r="AZ273">
            <v>0</v>
          </cell>
          <cell r="BA273">
            <v>0</v>
          </cell>
          <cell r="BB273">
            <v>-8252.66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US Structured Credit-Book RA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Hughes Rawls Loan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715350</v>
          </cell>
          <cell r="Q274">
            <v>715350</v>
          </cell>
          <cell r="R274">
            <v>0</v>
          </cell>
          <cell r="S274" t="str">
            <v>56-1886</v>
          </cell>
          <cell r="V274">
            <v>715350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715350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1215350</v>
          </cell>
          <cell r="AP274">
            <v>0</v>
          </cell>
          <cell r="AQ274">
            <v>1215350</v>
          </cell>
          <cell r="AR274">
            <v>1</v>
          </cell>
          <cell r="AS274">
            <v>0</v>
          </cell>
          <cell r="AT274">
            <v>715350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-5587470</v>
          </cell>
          <cell r="AZ274">
            <v>0</v>
          </cell>
          <cell r="BA274">
            <v>191226</v>
          </cell>
          <cell r="BB274">
            <v>-5396244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US Structured Credit-Book RA</v>
          </cell>
          <cell r="C275" t="str">
            <v>Special Assets - Non-Performing</v>
          </cell>
          <cell r="D275" t="str">
            <v>Lydecker</v>
          </cell>
          <cell r="E275" t="str">
            <v>713-853-3504</v>
          </cell>
          <cell r="F275" t="str">
            <v>Hughes Rawls Note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784650</v>
          </cell>
          <cell r="Q275">
            <v>784650</v>
          </cell>
          <cell r="R275">
            <v>0</v>
          </cell>
          <cell r="S275" t="str">
            <v>56-5447</v>
          </cell>
          <cell r="V275">
            <v>784650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784650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8100.0104928369692</v>
          </cell>
          <cell r="AN275">
            <v>784650</v>
          </cell>
          <cell r="AP275">
            <v>0</v>
          </cell>
          <cell r="AQ275">
            <v>784650</v>
          </cell>
          <cell r="AR275">
            <v>1</v>
          </cell>
          <cell r="AS275">
            <v>0</v>
          </cell>
          <cell r="AT275">
            <v>784650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34724</v>
          </cell>
          <cell r="BB275">
            <v>34724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US Structured Credit-Book RA</v>
          </cell>
          <cell r="C276" t="str">
            <v>Special Assets - Non-Performing</v>
          </cell>
          <cell r="D276" t="str">
            <v>Lydecker</v>
          </cell>
          <cell r="E276" t="str">
            <v>713-853-3504</v>
          </cell>
          <cell r="F276" t="str">
            <v>Industrial Holdings</v>
          </cell>
          <cell r="G276" t="str">
            <v xml:space="preserve"> </v>
          </cell>
          <cell r="H276" t="str">
            <v>OSX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7121810</v>
          </cell>
          <cell r="Q276">
            <v>7121810</v>
          </cell>
          <cell r="R276">
            <v>0</v>
          </cell>
          <cell r="S276" t="str">
            <v>1314-1547</v>
          </cell>
          <cell r="V276">
            <v>7121810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7121810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-34679.254906467235</v>
          </cell>
          <cell r="AN276">
            <v>7121810</v>
          </cell>
          <cell r="AP276">
            <v>0</v>
          </cell>
          <cell r="AQ276">
            <v>7121810</v>
          </cell>
          <cell r="AR276">
            <v>1</v>
          </cell>
          <cell r="AS276">
            <v>0</v>
          </cell>
          <cell r="AT276">
            <v>7121810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US Structured Credit-MTM</v>
          </cell>
          <cell r="C277" t="str">
            <v>Portfolio</v>
          </cell>
          <cell r="D277" t="str">
            <v>Melendrez</v>
          </cell>
          <cell r="E277" t="str">
            <v>713-345-8670</v>
          </cell>
          <cell r="F277" t="str">
            <v>Mariner Combined Debt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113138239.11862959</v>
          </cell>
          <cell r="Q277">
            <v>113075920.90347604</v>
          </cell>
          <cell r="R277">
            <v>62318.215153545141</v>
          </cell>
          <cell r="S277" t="str">
            <v>66-0</v>
          </cell>
          <cell r="V277">
            <v>113138239.11862959</v>
          </cell>
          <cell r="W277" t="str">
            <v>001:Enron-NA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113075920.90347604</v>
          </cell>
          <cell r="AE277">
            <v>62318.215153545141</v>
          </cell>
          <cell r="AF277">
            <v>0</v>
          </cell>
          <cell r="AG277">
            <v>0</v>
          </cell>
          <cell r="AH277">
            <v>62318.215153545141</v>
          </cell>
          <cell r="AI277">
            <v>-4436468.6262903661</v>
          </cell>
          <cell r="AJ277">
            <v>0</v>
          </cell>
          <cell r="AK277">
            <v>0</v>
          </cell>
          <cell r="AL277">
            <v>-4436468.6262903661</v>
          </cell>
          <cell r="AM277">
            <v>0</v>
          </cell>
          <cell r="AN277">
            <v>117574707.74491996</v>
          </cell>
          <cell r="AP277">
            <v>0</v>
          </cell>
          <cell r="AQ277">
            <v>30885800</v>
          </cell>
          <cell r="AR277">
            <v>1</v>
          </cell>
          <cell r="AS277">
            <v>0</v>
          </cell>
          <cell r="AT277">
            <v>113138239.11862959</v>
          </cell>
          <cell r="AU277">
            <v>330001.3088952899</v>
          </cell>
          <cell r="AV277">
            <v>0</v>
          </cell>
          <cell r="AW277">
            <v>0</v>
          </cell>
          <cell r="AX277">
            <v>330001.3088952899</v>
          </cell>
          <cell r="AY277">
            <v>1138239.1186295897</v>
          </cell>
          <cell r="AZ277">
            <v>0</v>
          </cell>
          <cell r="BA277">
            <v>952701.92</v>
          </cell>
          <cell r="BB277">
            <v>2090941.0386295896</v>
          </cell>
          <cell r="BC277" t="str">
            <v xml:space="preserve"> </v>
          </cell>
          <cell r="BD277" t="str">
            <v xml:space="preserve"> </v>
          </cell>
          <cell r="BE277">
            <v>267683.09374174476</v>
          </cell>
        </row>
        <row r="278">
          <cell r="A278" t="str">
            <v>Show</v>
          </cell>
          <cell r="B278" t="str">
            <v>US Structured Credit-MTM</v>
          </cell>
          <cell r="C278" t="str">
            <v>Portfolio</v>
          </cell>
          <cell r="D278" t="str">
            <v>Melendrez</v>
          </cell>
          <cell r="E278" t="str">
            <v>713-345-8670</v>
          </cell>
          <cell r="F278" t="str">
            <v>Mariner Sr. Revolver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V278">
            <v>0</v>
          </cell>
          <cell r="W278" t="str">
            <v>001:Enron-NA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668554.73871992354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4.9476511776447296E-10</v>
          </cell>
          <cell r="AZ278">
            <v>0</v>
          </cell>
          <cell r="BA278">
            <v>-1.862645149230957E-9</v>
          </cell>
          <cell r="BB278">
            <v>-1.862645149230957E-9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Total Return Swap</v>
          </cell>
          <cell r="C279" t="str">
            <v>Iguana</v>
          </cell>
          <cell r="D279" t="str">
            <v>Melendrez</v>
          </cell>
          <cell r="E279" t="str">
            <v>713-345-8670</v>
          </cell>
          <cell r="F279" t="str">
            <v>Mariner Sr. Revolver Iguana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66-4929</v>
          </cell>
          <cell r="V279">
            <v>0</v>
          </cell>
          <cell r="W279" t="str">
            <v>001:Enron-NA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1230809</v>
          </cell>
          <cell r="AZ279">
            <v>0</v>
          </cell>
          <cell r="BA279">
            <v>0</v>
          </cell>
          <cell r="BB279">
            <v>1230809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Special Assets - Non-Performing</v>
          </cell>
          <cell r="D280" t="str">
            <v>Lydecker</v>
          </cell>
          <cell r="E280" t="str">
            <v>713-853-3504</v>
          </cell>
          <cell r="F280" t="str">
            <v>Enserco Offshore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5424769.9300000006</v>
          </cell>
          <cell r="Q280">
            <v>5424769.9300000006</v>
          </cell>
          <cell r="R280">
            <v>0</v>
          </cell>
          <cell r="S280" t="str">
            <v>4301-5699</v>
          </cell>
          <cell r="V280">
            <v>5424769.9300000006</v>
          </cell>
          <cell r="W280" t="str">
            <v>001:Enron-NA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5424769.9300000006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-160050</v>
          </cell>
          <cell r="AL280">
            <v>-160050</v>
          </cell>
          <cell r="AM280">
            <v>0</v>
          </cell>
          <cell r="AN280">
            <v>5457647.3200000003</v>
          </cell>
          <cell r="AP280">
            <v>0</v>
          </cell>
          <cell r="AQ280">
            <v>5457647.3200000003</v>
          </cell>
          <cell r="AR280">
            <v>1</v>
          </cell>
          <cell r="AS280">
            <v>0</v>
          </cell>
          <cell r="AT280">
            <v>5424769.9300000006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-380477.15</v>
          </cell>
          <cell r="BB280">
            <v>-380477.15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US Structured Credit-MTM RA</v>
          </cell>
          <cell r="C281" t="str">
            <v>Special Assets - Non-Performing</v>
          </cell>
          <cell r="D281" t="str">
            <v>Lydecker</v>
          </cell>
          <cell r="E281" t="str">
            <v>713-853-3504</v>
          </cell>
          <cell r="F281" t="str">
            <v>Queen Sands Sr. Revolver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 t="str">
            <v>001:Enron-NA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403936.91749005613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Show</v>
          </cell>
          <cell r="B282" t="str">
            <v>Convertible - Private</v>
          </cell>
          <cell r="C282" t="str">
            <v>Special Assets - Non-Performing</v>
          </cell>
          <cell r="D282" t="str">
            <v>Lydecker</v>
          </cell>
          <cell r="E282" t="str">
            <v>713-853-3504</v>
          </cell>
          <cell r="F282" t="str">
            <v>Basic Energy Preferred</v>
          </cell>
          <cell r="G282" t="str">
            <v xml:space="preserve"> </v>
          </cell>
          <cell r="H282" t="str">
            <v>OSX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4272668.04</v>
          </cell>
          <cell r="Q282">
            <v>4272668.04</v>
          </cell>
          <cell r="R282">
            <v>0</v>
          </cell>
          <cell r="S282" t="str">
            <v>172-4909</v>
          </cell>
          <cell r="V282">
            <v>4272668.04</v>
          </cell>
          <cell r="W282" t="str">
            <v>001:Enron-NA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4272668.04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6000</v>
          </cell>
          <cell r="AN282">
            <v>4190713.51</v>
          </cell>
          <cell r="AP282">
            <v>0</v>
          </cell>
          <cell r="AQ282">
            <v>4190713.51</v>
          </cell>
          <cell r="AR282">
            <v>1</v>
          </cell>
          <cell r="AS282">
            <v>0</v>
          </cell>
          <cell r="AT282">
            <v>4272668.04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Enron-Asia Pacific - Structured Credit</v>
          </cell>
          <cell r="C283" t="str">
            <v>Philippines Intl</v>
          </cell>
          <cell r="D283" t="str">
            <v>Unknown</v>
          </cell>
          <cell r="E283" t="str">
            <v>Not Available</v>
          </cell>
          <cell r="F283" t="str">
            <v>Batangas Debt (Notes) Intl</v>
          </cell>
          <cell r="G283" t="str">
            <v xml:space="preserve"> </v>
          </cell>
          <cell r="H283" t="str">
            <v>Philippines Intl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3274000</v>
          </cell>
          <cell r="Q283">
            <v>3274000</v>
          </cell>
          <cell r="R283">
            <v>0</v>
          </cell>
          <cell r="S283">
            <v>0</v>
          </cell>
          <cell r="V283">
            <v>3274000</v>
          </cell>
          <cell r="W283" t="str">
            <v>005:Enron-Asia Pacific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3274000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3274000</v>
          </cell>
          <cell r="AP283">
            <v>0</v>
          </cell>
          <cell r="AQ283">
            <v>3274000</v>
          </cell>
          <cell r="AR283">
            <v>1</v>
          </cell>
          <cell r="AS283">
            <v>0</v>
          </cell>
          <cell r="AT283">
            <v>3274000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DoNotShow</v>
          </cell>
          <cell r="B284" t="str">
            <v>Enron-South America - Structured Credit</v>
          </cell>
          <cell r="C284" t="str">
            <v>Bolivia Intl</v>
          </cell>
          <cell r="D284" t="str">
            <v>Unknown</v>
          </cell>
          <cell r="E284" t="str">
            <v>Not Available</v>
          </cell>
          <cell r="F284" t="str">
            <v>Cuiaba Pipeline - GasBol</v>
          </cell>
          <cell r="G284" t="str">
            <v xml:space="preserve"> </v>
          </cell>
          <cell r="H284" t="str">
            <v>Bolivia Intl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V284">
            <v>0</v>
          </cell>
          <cell r="W284" t="str">
            <v>007:Enron-South America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Structured Credit</v>
          </cell>
          <cell r="C285" t="str">
            <v>Venezuela Intl</v>
          </cell>
          <cell r="D285" t="str">
            <v>Unknown</v>
          </cell>
          <cell r="E285" t="str">
            <v>Not Available</v>
          </cell>
          <cell r="F285" t="str">
            <v>Bachaquero Debt Intl</v>
          </cell>
          <cell r="G285" t="str">
            <v xml:space="preserve"> </v>
          </cell>
          <cell r="H285" t="str">
            <v>Venezuela Intl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V285">
            <v>0</v>
          </cell>
          <cell r="W285" t="str">
            <v>006:Enron-CALME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DoNotShow</v>
          </cell>
          <cell r="B286" t="str">
            <v>Enron-South America - Structured Credit</v>
          </cell>
          <cell r="C286" t="str">
            <v>Brazil Intl</v>
          </cell>
          <cell r="D286" t="str">
            <v>Unknown</v>
          </cell>
          <cell r="E286" t="str">
            <v>Not Available</v>
          </cell>
          <cell r="F286" t="str">
            <v>Cuiaba Pipeline - GasMat</v>
          </cell>
          <cell r="G286" t="str">
            <v xml:space="preserve"> </v>
          </cell>
          <cell r="H286" t="str">
            <v>Brazil Intl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 t="str">
            <v>007:Enron-South America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Structured Credit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Power (480 MW) Debt Intl</v>
          </cell>
          <cell r="G287" t="str">
            <v xml:space="preserve"> </v>
          </cell>
          <cell r="H287" t="str">
            <v>Brazil Intl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007:Enron-South America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Portfolio Insurance</v>
          </cell>
          <cell r="C288" t="str">
            <v>Producer ECM</v>
          </cell>
          <cell r="D288" t="str">
            <v>Unknown</v>
          </cell>
          <cell r="E288" t="str">
            <v>Not Available</v>
          </cell>
          <cell r="F288" t="str">
            <v>Beau Canada Options ECM</v>
          </cell>
          <cell r="G288" t="str">
            <v xml:space="preserve"> </v>
          </cell>
          <cell r="H288" t="str">
            <v>Energy</v>
          </cell>
          <cell r="I288" t="str">
            <v>Public</v>
          </cell>
          <cell r="J288" t="str">
            <v>Futures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V288">
            <v>0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Eubank</v>
          </cell>
          <cell r="E289" t="str">
            <v>713-853-6579</v>
          </cell>
          <cell r="F289" t="str">
            <v>Ameritex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2673963.6</v>
          </cell>
          <cell r="Q289">
            <v>2673963.6</v>
          </cell>
          <cell r="R289">
            <v>0</v>
          </cell>
          <cell r="S289">
            <v>0</v>
          </cell>
          <cell r="V289">
            <v>2673963.6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2673963.6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2673963.6</v>
          </cell>
          <cell r="AP289">
            <v>0</v>
          </cell>
          <cell r="AQ289">
            <v>2673963.6</v>
          </cell>
          <cell r="AR289">
            <v>1</v>
          </cell>
          <cell r="AS289">
            <v>0</v>
          </cell>
          <cell r="AT289">
            <v>2673963.6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-391084.4</v>
          </cell>
          <cell r="AZ289">
            <v>0</v>
          </cell>
          <cell r="BA289">
            <v>0</v>
          </cell>
          <cell r="BB289">
            <v>-391084.4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US Structured Credit</v>
          </cell>
          <cell r="C290" t="str">
            <v>Producer ECM</v>
          </cell>
          <cell r="D290" t="str">
            <v>Kopper</v>
          </cell>
          <cell r="E290" t="str">
            <v>713-853-7279</v>
          </cell>
          <cell r="F290" t="str">
            <v>Chewco Loan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14104646.290000001</v>
          </cell>
          <cell r="Q290">
            <v>14104646.290000001</v>
          </cell>
          <cell r="R290">
            <v>0</v>
          </cell>
          <cell r="S290">
            <v>0</v>
          </cell>
          <cell r="V290">
            <v>14104646.290000001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14104646.290000001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14104646.290000001</v>
          </cell>
          <cell r="AP290">
            <v>0</v>
          </cell>
          <cell r="AQ290">
            <v>14104646.290000001</v>
          </cell>
          <cell r="AR290">
            <v>1</v>
          </cell>
          <cell r="AS290">
            <v>0</v>
          </cell>
          <cell r="AT290">
            <v>14104646.290000001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-0.70999999903142452</v>
          </cell>
          <cell r="AZ290">
            <v>0</v>
          </cell>
          <cell r="BA290">
            <v>0</v>
          </cell>
          <cell r="BB290">
            <v>-0.70999999903142452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Priv. Equity Partnerships</v>
          </cell>
          <cell r="C291" t="str">
            <v>Producer ECM</v>
          </cell>
          <cell r="D291" t="str">
            <v>Lydecker</v>
          </cell>
          <cell r="E291" t="str">
            <v>713-853-3504</v>
          </cell>
          <cell r="F291" t="str">
            <v>Hughes Rawls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ECM SLP - US Structured Credit</v>
          </cell>
          <cell r="C292" t="str">
            <v>Producer ECM</v>
          </cell>
          <cell r="D292" t="str">
            <v>Lydecker</v>
          </cell>
          <cell r="E292" t="str">
            <v>713-853-3504</v>
          </cell>
          <cell r="F292" t="str">
            <v>Hughes Rawls Note ECM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V292">
            <v>0</v>
          </cell>
          <cell r="W292" t="str">
            <v>004:ECM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87320.018900482071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-472359</v>
          </cell>
          <cell r="AZ292">
            <v>0</v>
          </cell>
          <cell r="BA292">
            <v>-21193.859242743052</v>
          </cell>
          <cell r="BB292">
            <v>-493552.85924274306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ECM SLP - Priv. Equity Partnerships</v>
          </cell>
          <cell r="C293" t="str">
            <v>Producer ECM</v>
          </cell>
          <cell r="D293" t="str">
            <v>Neyman</v>
          </cell>
          <cell r="E293" t="str">
            <v>713-853-6940</v>
          </cell>
          <cell r="F293" t="str">
            <v>Lewis Energy Group ECM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V293">
            <v>0</v>
          </cell>
          <cell r="W293" t="str">
            <v>004:ECM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597786</v>
          </cell>
          <cell r="AJ293">
            <v>0</v>
          </cell>
          <cell r="AK293">
            <v>0</v>
          </cell>
          <cell r="AL293">
            <v>597786</v>
          </cell>
          <cell r="AM293">
            <v>0</v>
          </cell>
          <cell r="AN293">
            <v>5000814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597786</v>
          </cell>
          <cell r="AZ293">
            <v>0</v>
          </cell>
          <cell r="BA293">
            <v>0</v>
          </cell>
          <cell r="BB293">
            <v>597786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ECM SLP - Priv. Equity Partnerships</v>
          </cell>
          <cell r="C294" t="str">
            <v>Producer ECM</v>
          </cell>
          <cell r="D294" t="str">
            <v>Eubank</v>
          </cell>
          <cell r="E294" t="str">
            <v>713-853-6579</v>
          </cell>
          <cell r="F294" t="str">
            <v>Magellan LLC ECM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V294">
            <v>0</v>
          </cell>
          <cell r="W294" t="str">
            <v>004:ECM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-50207</v>
          </cell>
          <cell r="AZ294">
            <v>0</v>
          </cell>
          <cell r="BA294">
            <v>0</v>
          </cell>
          <cell r="BB294">
            <v>-50207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ECM SLP - Priv. Equity Partnerships</v>
          </cell>
          <cell r="C295" t="str">
            <v>Producer ECM</v>
          </cell>
          <cell r="D295" t="str">
            <v>Eubank</v>
          </cell>
          <cell r="E295" t="str">
            <v>713-853-6579</v>
          </cell>
          <cell r="F295" t="str">
            <v>Eugene Offshore Holdings ECM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V295">
            <v>0</v>
          </cell>
          <cell r="W295" t="str">
            <v>004:ECM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-386298</v>
          </cell>
          <cell r="AZ295">
            <v>0</v>
          </cell>
          <cell r="BA295">
            <v>0</v>
          </cell>
          <cell r="BB295">
            <v>-386298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ECM SLP - US Structured Credit</v>
          </cell>
          <cell r="C296" t="str">
            <v>Producer ECM</v>
          </cell>
          <cell r="D296" t="str">
            <v>Eubank</v>
          </cell>
          <cell r="E296" t="str">
            <v>713-853-6579</v>
          </cell>
          <cell r="F296" t="str">
            <v>Earl P. Burke Debt ECM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V296">
            <v>0</v>
          </cell>
          <cell r="W296" t="str">
            <v>004:ECM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Show</v>
          </cell>
          <cell r="B297" t="str">
            <v>US Structured Credit-Book</v>
          </cell>
          <cell r="C297" t="str">
            <v>Generation East</v>
          </cell>
          <cell r="D297" t="str">
            <v>Ward</v>
          </cell>
          <cell r="E297" t="str">
            <v>713-345-8957</v>
          </cell>
          <cell r="F297" t="str">
            <v>East Coast Power Loan</v>
          </cell>
          <cell r="G297" t="str">
            <v xml:space="preserve"> </v>
          </cell>
          <cell r="H297" t="str">
            <v>Generation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157900000</v>
          </cell>
          <cell r="Q297">
            <v>157900000</v>
          </cell>
          <cell r="R297">
            <v>0</v>
          </cell>
          <cell r="S297">
            <v>0</v>
          </cell>
          <cell r="V297">
            <v>157900000</v>
          </cell>
          <cell r="W297" t="str">
            <v>001:Enron-NA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157900000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3552750</v>
          </cell>
          <cell r="AL297">
            <v>3552750</v>
          </cell>
          <cell r="AM297">
            <v>0</v>
          </cell>
          <cell r="AN297">
            <v>157900000</v>
          </cell>
          <cell r="AP297">
            <v>0</v>
          </cell>
          <cell r="AQ297">
            <v>157900000</v>
          </cell>
          <cell r="AR297">
            <v>1</v>
          </cell>
          <cell r="AS297">
            <v>0</v>
          </cell>
          <cell r="AT297">
            <v>157900000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10658250</v>
          </cell>
          <cell r="BB297">
            <v>10658250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Total Return Swap</v>
          </cell>
          <cell r="C298" t="str">
            <v>Iguana</v>
          </cell>
          <cell r="D298" t="str">
            <v>Ward</v>
          </cell>
          <cell r="E298" t="str">
            <v>713-345-8957</v>
          </cell>
          <cell r="F298" t="str">
            <v>East Coast Power Loan Iguana</v>
          </cell>
          <cell r="G298" t="str">
            <v xml:space="preserve"> </v>
          </cell>
          <cell r="H298" t="str">
            <v>Generation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2333-2947</v>
          </cell>
          <cell r="V298">
            <v>0</v>
          </cell>
          <cell r="W298" t="str">
            <v>001:Enron-NA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Total Return Swap</v>
          </cell>
          <cell r="C299" t="str">
            <v>Iguana</v>
          </cell>
          <cell r="D299" t="str">
            <v>Unknown</v>
          </cell>
          <cell r="E299" t="str">
            <v>Not Available</v>
          </cell>
          <cell r="F299" t="str">
            <v>Sale of Iguana to ENA Treasury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1200543</v>
          </cell>
          <cell r="AZ299">
            <v>0</v>
          </cell>
          <cell r="BA299">
            <v>0</v>
          </cell>
          <cell r="BB299">
            <v>1200543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ENA Treasury</v>
          </cell>
          <cell r="C300" t="str">
            <v>ENA Treasury</v>
          </cell>
          <cell r="D300" t="str">
            <v>Kerrigan</v>
          </cell>
          <cell r="E300" t="str">
            <v>713-853-9849</v>
          </cell>
          <cell r="F300" t="str">
            <v>FirstWorld Total Return Swap</v>
          </cell>
          <cell r="G300" t="str">
            <v xml:space="preserve"> </v>
          </cell>
          <cell r="H300" t="str">
            <v>Other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V300">
            <v>0</v>
          </cell>
          <cell r="W300" t="str">
            <v>001:Enron-NA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-2509473</v>
          </cell>
          <cell r="BB300">
            <v>-2509473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ENA Treasury</v>
          </cell>
          <cell r="C301" t="str">
            <v>ENA Treasury</v>
          </cell>
          <cell r="D301" t="str">
            <v>Kerrigan</v>
          </cell>
          <cell r="E301" t="str">
            <v>713-853-9849</v>
          </cell>
          <cell r="F301" t="str">
            <v>Iguana Total Return Swap</v>
          </cell>
          <cell r="G301" t="str">
            <v xml:space="preserve"> </v>
          </cell>
          <cell r="H301" t="str">
            <v>Other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V301">
            <v>0</v>
          </cell>
          <cell r="W301" t="str">
            <v>001:Enron-NA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-9202421</v>
          </cell>
          <cell r="BB301">
            <v>-9202421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ECM SLP - US Structured Credit</v>
          </cell>
          <cell r="C302" t="str">
            <v>Producer ECM</v>
          </cell>
          <cell r="D302" t="str">
            <v>Horn</v>
          </cell>
          <cell r="E302" t="str">
            <v>713-853-4250</v>
          </cell>
          <cell r="F302" t="str">
            <v>Gasco Fixed Loan ECM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V302">
            <v>0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15762.356686147799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-96904.223426727229</v>
          </cell>
          <cell r="AZ302">
            <v>0</v>
          </cell>
          <cell r="BA302">
            <v>0.39200000000164437</v>
          </cell>
          <cell r="BB302">
            <v>-96903.831426727236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ECM SLP - US Structured Credit</v>
          </cell>
          <cell r="C303" t="str">
            <v>Producer ECM</v>
          </cell>
          <cell r="D303" t="str">
            <v>Byargeon</v>
          </cell>
          <cell r="E303" t="str">
            <v>713-853-0650</v>
          </cell>
          <cell r="F303" t="str">
            <v>Gasco Floating Loan ECM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V303">
            <v>0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6206.1788576116032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-4968.2221284593688</v>
          </cell>
          <cell r="AZ303">
            <v>0</v>
          </cell>
          <cell r="BA303">
            <v>-0.31993414138196385</v>
          </cell>
          <cell r="BB303">
            <v>-4968.5420626007508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US Structured Credit-Book RA</v>
          </cell>
          <cell r="C304" t="str">
            <v>Special Assets - Non-Performing</v>
          </cell>
          <cell r="D304" t="str">
            <v>Lydecker</v>
          </cell>
          <cell r="E304" t="str">
            <v>713-853-3504</v>
          </cell>
          <cell r="F304" t="str">
            <v>NSM B Sub Notes</v>
          </cell>
          <cell r="G304" t="str">
            <v xml:space="preserve"> </v>
          </cell>
          <cell r="H304" t="str">
            <v>Steel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295-962</v>
          </cell>
          <cell r="V304">
            <v>0</v>
          </cell>
          <cell r="W304" t="str">
            <v>001:Enron-NA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Hide</v>
          </cell>
          <cell r="B305" t="str">
            <v>Enron-NA - Public</v>
          </cell>
          <cell r="C305" t="str">
            <v>Panama Intl</v>
          </cell>
          <cell r="D305" t="str">
            <v>Unknown</v>
          </cell>
          <cell r="E305" t="str">
            <v>Not Available</v>
          </cell>
          <cell r="F305" t="str">
            <v>Adrian Resources Intl</v>
          </cell>
          <cell r="G305" t="str">
            <v>US;ADL</v>
          </cell>
          <cell r="H305" t="str">
            <v>Panama Intl</v>
          </cell>
          <cell r="I305" t="str">
            <v>Public</v>
          </cell>
          <cell r="J305" t="str">
            <v>Common Equity</v>
          </cell>
          <cell r="K305">
            <v>2519800</v>
          </cell>
          <cell r="L305">
            <v>2519800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V305">
            <v>0</v>
          </cell>
          <cell r="W305" t="str">
            <v>009:Enron-NA Intl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</row>
        <row r="306">
          <cell r="A306" t="str">
            <v>Hide</v>
          </cell>
          <cell r="B306" t="str">
            <v>Enron-CALME - Public</v>
          </cell>
          <cell r="C306" t="str">
            <v>Venezuela Intl</v>
          </cell>
          <cell r="D306" t="str">
            <v>Unknown</v>
          </cell>
          <cell r="E306" t="str">
            <v>Not Available</v>
          </cell>
          <cell r="F306" t="str">
            <v>Ventane Intl</v>
          </cell>
          <cell r="G306" t="str">
            <v>US;IVE</v>
          </cell>
          <cell r="H306" t="str">
            <v>Venezuela Intl</v>
          </cell>
          <cell r="I306" t="str">
            <v>Public</v>
          </cell>
          <cell r="J306" t="str">
            <v>Common Equity</v>
          </cell>
          <cell r="K306">
            <v>1064431516</v>
          </cell>
          <cell r="L306">
            <v>1064431516</v>
          </cell>
          <cell r="M306">
            <v>0</v>
          </cell>
          <cell r="N306">
            <v>0</v>
          </cell>
          <cell r="O306">
            <v>1</v>
          </cell>
          <cell r="P306">
            <v>0.14088083427247938</v>
          </cell>
          <cell r="Q306">
            <v>0.14088083427247938</v>
          </cell>
          <cell r="R306">
            <v>0</v>
          </cell>
          <cell r="S306">
            <v>0</v>
          </cell>
          <cell r="V306">
            <v>149958000</v>
          </cell>
          <cell r="W306" t="str">
            <v>006:Enron-CALME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149958000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149958000</v>
          </cell>
          <cell r="AP306">
            <v>0</v>
          </cell>
          <cell r="AQ306">
            <v>142768000</v>
          </cell>
          <cell r="AR306">
            <v>1</v>
          </cell>
          <cell r="AS306">
            <v>149958000</v>
          </cell>
          <cell r="AT306">
            <v>0.14088083427247938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0.14088083427247938</v>
          </cell>
          <cell r="BD306">
            <v>0.14088083427247938</v>
          </cell>
          <cell r="BE306">
            <v>0</v>
          </cell>
        </row>
        <row r="307">
          <cell r="A307" t="str">
            <v>Hide</v>
          </cell>
          <cell r="B307" t="str">
            <v>ECM SLP - Canadian Public</v>
          </cell>
          <cell r="C307" t="str">
            <v>Producer ECM</v>
          </cell>
          <cell r="D307" t="str">
            <v>Kitagawa</v>
          </cell>
          <cell r="E307" t="str">
            <v>403-974-6723</v>
          </cell>
          <cell r="F307" t="str">
            <v>Beau Canada Common ECM</v>
          </cell>
          <cell r="G307" t="str">
            <v>CA;BAU</v>
          </cell>
          <cell r="H307" t="str">
            <v>Canadian Energy</v>
          </cell>
          <cell r="I307" t="str">
            <v>Public</v>
          </cell>
          <cell r="J307" t="str">
            <v>Common Equity</v>
          </cell>
          <cell r="K307">
            <v>2528400</v>
          </cell>
          <cell r="L307">
            <v>2528400</v>
          </cell>
          <cell r="M307">
            <v>0</v>
          </cell>
          <cell r="N307">
            <v>0</v>
          </cell>
          <cell r="O307">
            <v>1</v>
          </cell>
          <cell r="P307">
            <v>0.94301495352283438</v>
          </cell>
          <cell r="Q307">
            <v>0.91154625253207289</v>
          </cell>
          <cell r="R307">
            <v>3.1468700990761489E-2</v>
          </cell>
          <cell r="S307">
            <v>0</v>
          </cell>
          <cell r="V307">
            <v>2384319.0084871342</v>
          </cell>
          <cell r="W307" t="str">
            <v>004:ECM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2304753.5449020932</v>
          </cell>
          <cell r="AE307">
            <v>79565.463585040998</v>
          </cell>
          <cell r="AF307">
            <v>0</v>
          </cell>
          <cell r="AG307">
            <v>0</v>
          </cell>
          <cell r="AH307">
            <v>79565.463585040998</v>
          </cell>
          <cell r="AI307">
            <v>-389174.04332801001</v>
          </cell>
          <cell r="AJ307">
            <v>0</v>
          </cell>
          <cell r="AK307">
            <v>0</v>
          </cell>
          <cell r="AL307">
            <v>-389174.04332801001</v>
          </cell>
          <cell r="AM307">
            <v>-403837.06579125114</v>
          </cell>
          <cell r="AN307">
            <v>2773493.0518151443</v>
          </cell>
          <cell r="AP307">
            <v>0</v>
          </cell>
          <cell r="AQ307">
            <v>3081340.2632659995</v>
          </cell>
          <cell r="AR307">
            <v>1</v>
          </cell>
          <cell r="AS307">
            <v>2384319.0084871342</v>
          </cell>
          <cell r="AT307">
            <v>0.94301495352283438</v>
          </cell>
          <cell r="AU307">
            <v>160203.65210914006</v>
          </cell>
          <cell r="AV307">
            <v>0</v>
          </cell>
          <cell r="AW307">
            <v>0</v>
          </cell>
          <cell r="AX307">
            <v>160203.65210914006</v>
          </cell>
          <cell r="AY307">
            <v>-533225.91156341834</v>
          </cell>
          <cell r="AZ307">
            <v>0</v>
          </cell>
          <cell r="BA307">
            <v>0</v>
          </cell>
          <cell r="BB307">
            <v>-533225.91156341834</v>
          </cell>
          <cell r="BC307">
            <v>0.94301495352283438</v>
          </cell>
          <cell r="BD307">
            <v>0.91154625253207289</v>
          </cell>
          <cell r="BE307">
            <v>80638.188524099067</v>
          </cell>
        </row>
        <row r="308">
          <cell r="A308" t="str">
            <v>Hide</v>
          </cell>
          <cell r="B308" t="str">
            <v>ECM SLP - Canadian Public</v>
          </cell>
          <cell r="C308" t="str">
            <v>Producer ECM</v>
          </cell>
          <cell r="D308" t="str">
            <v>Kitagawa</v>
          </cell>
          <cell r="E308" t="str">
            <v>403-974-6723</v>
          </cell>
          <cell r="F308" t="str">
            <v>Place Resources Common ECM</v>
          </cell>
          <cell r="G308" t="str">
            <v>CA;PLG</v>
          </cell>
          <cell r="H308" t="str">
            <v>Canadian Energy</v>
          </cell>
          <cell r="I308" t="str">
            <v>Public</v>
          </cell>
          <cell r="J308" t="str">
            <v>Common Equity</v>
          </cell>
          <cell r="K308">
            <v>446082</v>
          </cell>
          <cell r="L308">
            <v>446082</v>
          </cell>
          <cell r="M308">
            <v>0</v>
          </cell>
          <cell r="N308">
            <v>0</v>
          </cell>
          <cell r="O308">
            <v>1</v>
          </cell>
          <cell r="P308">
            <v>1.6839552741479187</v>
          </cell>
          <cell r="Q308">
            <v>1.7555705604321403</v>
          </cell>
          <cell r="R308">
            <v>-7.1615286284221646E-2</v>
          </cell>
          <cell r="S308">
            <v>0</v>
          </cell>
          <cell r="V308">
            <v>751182.13660245191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783128.42673869</v>
          </cell>
          <cell r="AE308">
            <v>-31946.290136238094</v>
          </cell>
          <cell r="AF308">
            <v>0</v>
          </cell>
          <cell r="AG308">
            <v>0</v>
          </cell>
          <cell r="AH308">
            <v>-31946.290136238094</v>
          </cell>
          <cell r="AI308">
            <v>-260690.36151238112</v>
          </cell>
          <cell r="AJ308">
            <v>0</v>
          </cell>
          <cell r="AK308">
            <v>0</v>
          </cell>
          <cell r="AL308">
            <v>-260690.36151238112</v>
          </cell>
          <cell r="AM308">
            <v>17657.797534207115</v>
          </cell>
          <cell r="AN308">
            <v>1011872.498114833</v>
          </cell>
          <cell r="AP308">
            <v>0</v>
          </cell>
          <cell r="AQ308">
            <v>908995.37766346987</v>
          </cell>
          <cell r="AR308">
            <v>1</v>
          </cell>
          <cell r="AS308">
            <v>751182.13660245191</v>
          </cell>
          <cell r="AT308">
            <v>1.6839552741479187</v>
          </cell>
          <cell r="AU308">
            <v>11663.780606768909</v>
          </cell>
          <cell r="AV308">
            <v>0</v>
          </cell>
          <cell r="AW308">
            <v>0</v>
          </cell>
          <cell r="AX308">
            <v>11663.780606768909</v>
          </cell>
          <cell r="AY308">
            <v>-212213.36662576732</v>
          </cell>
          <cell r="AZ308">
            <v>0</v>
          </cell>
          <cell r="BA308">
            <v>0</v>
          </cell>
          <cell r="BB308">
            <v>-212213.36662576732</v>
          </cell>
          <cell r="BC308">
            <v>1.6839552741479187</v>
          </cell>
          <cell r="BD308">
            <v>1.7555705604321403</v>
          </cell>
          <cell r="BE308">
            <v>43610.070743007003</v>
          </cell>
        </row>
        <row r="309">
          <cell r="A309" t="str">
            <v>Hide</v>
          </cell>
          <cell r="B309" t="str">
            <v>ECM SLP - US Public</v>
          </cell>
          <cell r="C309" t="str">
            <v>Producer ECM</v>
          </cell>
          <cell r="D309" t="str">
            <v>Byargeon</v>
          </cell>
          <cell r="E309" t="str">
            <v>713-853-0650</v>
          </cell>
          <cell r="F309" t="str">
            <v>Hanover Compressor Common ECM</v>
          </cell>
          <cell r="G309" t="str">
            <v>US;HC</v>
          </cell>
          <cell r="H309" t="str">
            <v>Energy</v>
          </cell>
          <cell r="I309" t="str">
            <v>Public</v>
          </cell>
          <cell r="J309" t="str">
            <v>Common Equity</v>
          </cell>
          <cell r="K309">
            <v>1995232.0000000002</v>
          </cell>
          <cell r="L309">
            <v>1995232</v>
          </cell>
          <cell r="M309">
            <v>0</v>
          </cell>
          <cell r="N309">
            <v>0</v>
          </cell>
          <cell r="O309">
            <v>1</v>
          </cell>
          <cell r="P309">
            <v>34.1875</v>
          </cell>
          <cell r="Q309">
            <v>34.125</v>
          </cell>
          <cell r="R309">
            <v>6.25E-2</v>
          </cell>
          <cell r="S309">
            <v>0</v>
          </cell>
          <cell r="V309">
            <v>68211994.000000015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68087292.000000015</v>
          </cell>
          <cell r="AE309">
            <v>124702</v>
          </cell>
          <cell r="AF309">
            <v>0</v>
          </cell>
          <cell r="AG309">
            <v>0</v>
          </cell>
          <cell r="AH309">
            <v>124702</v>
          </cell>
          <cell r="AI309">
            <v>-7606822</v>
          </cell>
          <cell r="AJ309">
            <v>0</v>
          </cell>
          <cell r="AK309">
            <v>0</v>
          </cell>
          <cell r="AL309">
            <v>-7606822</v>
          </cell>
          <cell r="AM309">
            <v>5923345</v>
          </cell>
          <cell r="AN309">
            <v>75818816.000000015</v>
          </cell>
          <cell r="AP309">
            <v>0</v>
          </cell>
          <cell r="AQ309">
            <v>56739410.000000007</v>
          </cell>
          <cell r="AR309">
            <v>1</v>
          </cell>
          <cell r="AS309">
            <v>68211994.000000015</v>
          </cell>
          <cell r="AT309">
            <v>34.1875</v>
          </cell>
          <cell r="AU309">
            <v>124702</v>
          </cell>
          <cell r="AV309">
            <v>0</v>
          </cell>
          <cell r="AW309">
            <v>0</v>
          </cell>
          <cell r="AX309">
            <v>124702</v>
          </cell>
          <cell r="AY309">
            <v>30551990.000000015</v>
          </cell>
          <cell r="AZ309">
            <v>0</v>
          </cell>
          <cell r="BA309">
            <v>0</v>
          </cell>
          <cell r="BB309">
            <v>30551990.000000015</v>
          </cell>
          <cell r="BC309">
            <v>34.1875</v>
          </cell>
          <cell r="BD309">
            <v>34.125</v>
          </cell>
          <cell r="BE309">
            <v>0</v>
          </cell>
        </row>
        <row r="310">
          <cell r="A310" t="str">
            <v>Hide</v>
          </cell>
          <cell r="B310" t="str">
            <v>ECM SLP - US Public</v>
          </cell>
          <cell r="C310" t="str">
            <v>Producer ECM</v>
          </cell>
          <cell r="D310" t="str">
            <v>Neyman</v>
          </cell>
          <cell r="E310" t="str">
            <v>713-853-6940</v>
          </cell>
          <cell r="F310" t="str">
            <v>Queen Sands Common ECM</v>
          </cell>
          <cell r="G310" t="str">
            <v>US;QSRI</v>
          </cell>
          <cell r="H310" t="str">
            <v>Energy</v>
          </cell>
          <cell r="I310" t="str">
            <v>Public</v>
          </cell>
          <cell r="J310" t="str">
            <v>Common Equity</v>
          </cell>
          <cell r="K310">
            <v>4419264.6623999998</v>
          </cell>
          <cell r="L310">
            <v>4419264.6623999998</v>
          </cell>
          <cell r="M310">
            <v>0</v>
          </cell>
          <cell r="N310">
            <v>0</v>
          </cell>
          <cell r="O310">
            <v>1</v>
          </cell>
          <cell r="P310">
            <v>0.09</v>
          </cell>
          <cell r="Q310">
            <v>8.5000000000000006E-2</v>
          </cell>
          <cell r="R310">
            <v>4.9999999999999906E-3</v>
          </cell>
          <cell r="S310">
            <v>0</v>
          </cell>
          <cell r="V310">
            <v>397733.81961599999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375637.49630400003</v>
          </cell>
          <cell r="AE310">
            <v>22096.323311999964</v>
          </cell>
          <cell r="AF310">
            <v>0</v>
          </cell>
          <cell r="AG310">
            <v>0</v>
          </cell>
          <cell r="AH310">
            <v>22096.323311999964</v>
          </cell>
          <cell r="AI310">
            <v>-44192.646623999986</v>
          </cell>
          <cell r="AJ310">
            <v>0</v>
          </cell>
          <cell r="AK310">
            <v>0</v>
          </cell>
          <cell r="AL310">
            <v>-44192.646623999986</v>
          </cell>
          <cell r="AM310">
            <v>-171246.50566800009</v>
          </cell>
          <cell r="AN310">
            <v>441926.46623999998</v>
          </cell>
          <cell r="AP310">
            <v>0</v>
          </cell>
          <cell r="AQ310">
            <v>1811898.5115839997</v>
          </cell>
          <cell r="AR310">
            <v>1</v>
          </cell>
          <cell r="AS310">
            <v>397733.81961599999</v>
          </cell>
          <cell r="AT310">
            <v>0.09</v>
          </cell>
          <cell r="AU310">
            <v>48611.911286399991</v>
          </cell>
          <cell r="AV310">
            <v>0</v>
          </cell>
          <cell r="AW310">
            <v>0</v>
          </cell>
          <cell r="AX310">
            <v>48611.911286399991</v>
          </cell>
          <cell r="AY310">
            <v>-1502549.9852160004</v>
          </cell>
          <cell r="AZ310">
            <v>0</v>
          </cell>
          <cell r="BA310">
            <v>0</v>
          </cell>
          <cell r="BB310">
            <v>-1502549.9852160004</v>
          </cell>
          <cell r="BC310">
            <v>0.09</v>
          </cell>
          <cell r="BD310">
            <v>8.5000000000000006E-2</v>
          </cell>
          <cell r="BE310">
            <v>26515.587974400027</v>
          </cell>
        </row>
        <row r="311">
          <cell r="A311" t="str">
            <v>Hide</v>
          </cell>
          <cell r="B311" t="str">
            <v>ECM SLP - US Public</v>
          </cell>
          <cell r="C311" t="str">
            <v>Producer ECM</v>
          </cell>
          <cell r="D311" t="str">
            <v>Dunn</v>
          </cell>
          <cell r="E311" t="str">
            <v>713-853-7752</v>
          </cell>
          <cell r="F311" t="str">
            <v>Pure Resources ECM</v>
          </cell>
          <cell r="G311" t="str">
            <v>US;PRS</v>
          </cell>
          <cell r="H311" t="str">
            <v>Energy</v>
          </cell>
          <cell r="I311" t="str">
            <v>Public</v>
          </cell>
          <cell r="J311" t="str">
            <v>Common Equity</v>
          </cell>
          <cell r="K311">
            <v>178656.10993203789</v>
          </cell>
          <cell r="L311">
            <v>178656.10993203789</v>
          </cell>
          <cell r="M311">
            <v>0</v>
          </cell>
          <cell r="N311">
            <v>0</v>
          </cell>
          <cell r="O311">
            <v>1</v>
          </cell>
          <cell r="P311">
            <v>16</v>
          </cell>
          <cell r="Q311">
            <v>15</v>
          </cell>
          <cell r="R311">
            <v>1</v>
          </cell>
          <cell r="S311">
            <v>0</v>
          </cell>
          <cell r="V311">
            <v>2858497.7589126062</v>
          </cell>
          <cell r="W311" t="str">
            <v>004:ECM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2679841.6489805682</v>
          </cell>
          <cell r="AE311">
            <v>178656.109932038</v>
          </cell>
          <cell r="AF311">
            <v>0</v>
          </cell>
          <cell r="AG311">
            <v>0</v>
          </cell>
          <cell r="AH311">
            <v>178656.109932038</v>
          </cell>
          <cell r="AI311">
            <v>-644547.15374257136</v>
          </cell>
          <cell r="AJ311">
            <v>0</v>
          </cell>
          <cell r="AK311">
            <v>0</v>
          </cell>
          <cell r="AL311">
            <v>-644547.15374257136</v>
          </cell>
          <cell r="AM311">
            <v>602989.58084399952</v>
          </cell>
          <cell r="AN311">
            <v>5468730.9450351773</v>
          </cell>
          <cell r="AP311">
            <v>0</v>
          </cell>
          <cell r="AQ311">
            <v>6076456.7640000004</v>
          </cell>
          <cell r="AR311">
            <v>1</v>
          </cell>
          <cell r="AS311">
            <v>2858497.7589126062</v>
          </cell>
          <cell r="AT311">
            <v>16</v>
          </cell>
          <cell r="AU311">
            <v>190300.41061879043</v>
          </cell>
          <cell r="AV311">
            <v>0</v>
          </cell>
          <cell r="AW311">
            <v>0</v>
          </cell>
          <cell r="AX311">
            <v>190300.41061879043</v>
          </cell>
          <cell r="AY311">
            <v>1575532.499658606</v>
          </cell>
          <cell r="AZ311">
            <v>0</v>
          </cell>
          <cell r="BA311">
            <v>0</v>
          </cell>
          <cell r="BB311">
            <v>1575532.499658606</v>
          </cell>
          <cell r="BC311">
            <v>16</v>
          </cell>
          <cell r="BD311">
            <v>15</v>
          </cell>
          <cell r="BE311">
            <v>11644.300686752424</v>
          </cell>
        </row>
        <row r="312">
          <cell r="A312" t="str">
            <v>Hide</v>
          </cell>
          <cell r="B312" t="str">
            <v>Enron Corp. - US Public</v>
          </cell>
          <cell r="C312" t="str">
            <v>Project Specter</v>
          </cell>
          <cell r="D312" t="str">
            <v>Butts</v>
          </cell>
          <cell r="E312" t="str">
            <v>713-853-6594</v>
          </cell>
          <cell r="F312" t="str">
            <v>Rhythms NetConnections Corp.</v>
          </cell>
          <cell r="G312" t="str">
            <v>US;RTHM</v>
          </cell>
          <cell r="H312" t="str">
            <v>Broadband Services</v>
          </cell>
          <cell r="I312" t="str">
            <v>Public</v>
          </cell>
          <cell r="J312" t="str">
            <v>Common Equity</v>
          </cell>
          <cell r="K312">
            <v>3866458</v>
          </cell>
          <cell r="L312">
            <v>3866458</v>
          </cell>
          <cell r="M312">
            <v>0</v>
          </cell>
          <cell r="N312">
            <v>0</v>
          </cell>
          <cell r="O312">
            <v>1</v>
          </cell>
          <cell r="P312">
            <v>11.9375</v>
          </cell>
          <cell r="Q312">
            <v>11.6875</v>
          </cell>
          <cell r="R312">
            <v>0.25</v>
          </cell>
          <cell r="S312">
            <v>0</v>
          </cell>
          <cell r="V312">
            <v>46155842.375</v>
          </cell>
          <cell r="W312" t="str">
            <v>012:Enron Corp.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45189227.875</v>
          </cell>
          <cell r="AE312">
            <v>966614.5</v>
          </cell>
          <cell r="AF312">
            <v>0</v>
          </cell>
          <cell r="AG312">
            <v>0</v>
          </cell>
          <cell r="AH312">
            <v>966614.5</v>
          </cell>
          <cell r="AI312">
            <v>-1358221.9389686659</v>
          </cell>
          <cell r="AJ312">
            <v>0</v>
          </cell>
          <cell r="AK312">
            <v>0</v>
          </cell>
          <cell r="AL312">
            <v>-1358221.9389686659</v>
          </cell>
          <cell r="AM312">
            <v>0</v>
          </cell>
          <cell r="AN312">
            <v>52269522.375</v>
          </cell>
          <cell r="AP312">
            <v>0</v>
          </cell>
          <cell r="AQ312">
            <v>0</v>
          </cell>
          <cell r="AR312">
            <v>1</v>
          </cell>
          <cell r="AS312">
            <v>46155842.375</v>
          </cell>
          <cell r="AT312">
            <v>11.9375</v>
          </cell>
          <cell r="AU312">
            <v>-241653.625</v>
          </cell>
          <cell r="AV312">
            <v>0</v>
          </cell>
          <cell r="AW312">
            <v>0</v>
          </cell>
          <cell r="AX312">
            <v>-241653.625</v>
          </cell>
          <cell r="AY312">
            <v>-99989113.399601996</v>
          </cell>
          <cell r="AZ312">
            <v>0</v>
          </cell>
          <cell r="BA312">
            <v>-9717735.625</v>
          </cell>
          <cell r="BB312">
            <v>-109706849.024602</v>
          </cell>
          <cell r="BC312">
            <v>11.9375</v>
          </cell>
          <cell r="BD312">
            <v>11.6875</v>
          </cell>
          <cell r="BE312">
            <v>-1208268.125</v>
          </cell>
        </row>
        <row r="313">
          <cell r="A313" t="str">
            <v>Hide</v>
          </cell>
          <cell r="B313" t="str">
            <v>ECM SLP - US Private</v>
          </cell>
          <cell r="C313" t="str">
            <v>Private</v>
          </cell>
          <cell r="D313" t="str">
            <v>Neyman</v>
          </cell>
          <cell r="E313" t="str">
            <v>713-853-6940</v>
          </cell>
          <cell r="F313" t="str">
            <v>CGAS ECM</v>
          </cell>
          <cell r="G313" t="str">
            <v/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1986600</v>
          </cell>
          <cell r="L313">
            <v>1986600</v>
          </cell>
          <cell r="M313">
            <v>0</v>
          </cell>
          <cell r="N313">
            <v>0</v>
          </cell>
          <cell r="O313">
            <v>1</v>
          </cell>
          <cell r="P313">
            <v>5.3223500000000001</v>
          </cell>
          <cell r="Q313">
            <v>5.3223500000000001</v>
          </cell>
          <cell r="R313">
            <v>0</v>
          </cell>
          <cell r="S313">
            <v>0</v>
          </cell>
          <cell r="V313">
            <v>10573380.51</v>
          </cell>
          <cell r="W313" t="str">
            <v>004:ECM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10573380.51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10573380.51</v>
          </cell>
          <cell r="AP313">
            <v>0</v>
          </cell>
          <cell r="AQ313">
            <v>10573380.51</v>
          </cell>
          <cell r="AR313">
            <v>1</v>
          </cell>
          <cell r="AS313">
            <v>10573380.51</v>
          </cell>
          <cell r="AT313">
            <v>5.3223500000000001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-1674068.49</v>
          </cell>
          <cell r="AZ313">
            <v>0</v>
          </cell>
          <cell r="BA313">
            <v>2184213</v>
          </cell>
          <cell r="BB313">
            <v>510144.51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ECM SLP - US Private</v>
          </cell>
          <cell r="C314" t="str">
            <v>Private</v>
          </cell>
          <cell r="D314" t="str">
            <v>Eubank</v>
          </cell>
          <cell r="E314" t="str">
            <v>713-853-6579</v>
          </cell>
          <cell r="F314" t="str">
            <v>Lyco Common ECM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60199.7592</v>
          </cell>
          <cell r="L314">
            <v>60199.7592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V314">
            <v>0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Hide</v>
          </cell>
          <cell r="B315" t="str">
            <v>ECM SLP - US Private</v>
          </cell>
          <cell r="C315" t="str">
            <v>Private</v>
          </cell>
          <cell r="D315" t="str">
            <v>Dunn</v>
          </cell>
          <cell r="E315" t="str">
            <v>713-853-7752</v>
          </cell>
          <cell r="F315" t="str">
            <v>Mariner ECM</v>
          </cell>
          <cell r="G315" t="str">
            <v/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343140</v>
          </cell>
          <cell r="L315">
            <v>343140</v>
          </cell>
          <cell r="M315">
            <v>0</v>
          </cell>
          <cell r="N315">
            <v>0</v>
          </cell>
          <cell r="O315">
            <v>1</v>
          </cell>
          <cell r="P315">
            <v>280.62637543859654</v>
          </cell>
          <cell r="Q315">
            <v>280.62637543859654</v>
          </cell>
          <cell r="R315">
            <v>0</v>
          </cell>
          <cell r="S315">
            <v>0</v>
          </cell>
          <cell r="V315">
            <v>96294134.46800001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96294134.46800001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96294134.46800001</v>
          </cell>
          <cell r="AP315">
            <v>0</v>
          </cell>
          <cell r="AQ315">
            <v>96294134.46800001</v>
          </cell>
          <cell r="AR315">
            <v>1</v>
          </cell>
          <cell r="AS315">
            <v>96294134.46800001</v>
          </cell>
          <cell r="AT315">
            <v>280.62637543859654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3999588.4680000097</v>
          </cell>
          <cell r="AZ315">
            <v>0</v>
          </cell>
          <cell r="BA315">
            <v>7585</v>
          </cell>
          <cell r="BB315">
            <v>4007173.4680000097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ECM SLP - US Public</v>
          </cell>
          <cell r="C316" t="str">
            <v>Producer ECM</v>
          </cell>
          <cell r="D316" t="str">
            <v>Eubank</v>
          </cell>
          <cell r="E316" t="str">
            <v>713-853-6579</v>
          </cell>
          <cell r="F316" t="str">
            <v>Quicksilver Common ECM</v>
          </cell>
          <cell r="G316" t="str">
            <v>US;KWK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484154.28600000002</v>
          </cell>
          <cell r="L316">
            <v>484154.28600000002</v>
          </cell>
          <cell r="M316">
            <v>0</v>
          </cell>
          <cell r="N316">
            <v>0</v>
          </cell>
          <cell r="O316">
            <v>1</v>
          </cell>
          <cell r="P316">
            <v>7.625</v>
          </cell>
          <cell r="Q316">
            <v>7.3125</v>
          </cell>
          <cell r="R316">
            <v>0.3125</v>
          </cell>
          <cell r="S316">
            <v>0</v>
          </cell>
          <cell r="V316">
            <v>3691676.4307500003</v>
          </cell>
          <cell r="W316" t="str">
            <v>004:ECM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3540378.2163750003</v>
          </cell>
          <cell r="AE316">
            <v>151298.21437499998</v>
          </cell>
          <cell r="AF316">
            <v>0</v>
          </cell>
          <cell r="AG316">
            <v>0</v>
          </cell>
          <cell r="AH316">
            <v>151298.21437499998</v>
          </cell>
          <cell r="AI316">
            <v>242077.14300000016</v>
          </cell>
          <cell r="AJ316">
            <v>0</v>
          </cell>
          <cell r="AK316">
            <v>0</v>
          </cell>
          <cell r="AL316">
            <v>242077.14300000016</v>
          </cell>
          <cell r="AM316">
            <v>-1089347.1434999998</v>
          </cell>
          <cell r="AN316">
            <v>3449599.2877500001</v>
          </cell>
          <cell r="AP316">
            <v>0</v>
          </cell>
          <cell r="AQ316">
            <v>2904925.716</v>
          </cell>
          <cell r="AR316">
            <v>1</v>
          </cell>
          <cell r="AS316">
            <v>3691676.4307500003</v>
          </cell>
          <cell r="AT316">
            <v>7.625</v>
          </cell>
          <cell r="AU316">
            <v>272336.78587500006</v>
          </cell>
          <cell r="AV316">
            <v>0</v>
          </cell>
          <cell r="AW316">
            <v>0</v>
          </cell>
          <cell r="AX316">
            <v>272336.78587500006</v>
          </cell>
          <cell r="AY316">
            <v>1573501.4295000001</v>
          </cell>
          <cell r="AZ316">
            <v>0</v>
          </cell>
          <cell r="BA316">
            <v>0</v>
          </cell>
          <cell r="BB316">
            <v>1573501.4295000001</v>
          </cell>
          <cell r="BC316">
            <v>7.625</v>
          </cell>
          <cell r="BD316">
            <v>7.3125</v>
          </cell>
          <cell r="BE316">
            <v>121038.57150000008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Hancock</v>
          </cell>
          <cell r="G317" t="str">
            <v/>
          </cell>
          <cell r="H317" t="str">
            <v>Other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3054665.63</v>
          </cell>
          <cell r="Q317">
            <v>3054665.63</v>
          </cell>
          <cell r="R317">
            <v>0</v>
          </cell>
          <cell r="S317" t="str">
            <v>1227-1440</v>
          </cell>
          <cell r="V317">
            <v>3054665.63</v>
          </cell>
          <cell r="W317" t="str">
            <v>001:Enron-NA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3054665.63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3530871.16</v>
          </cell>
          <cell r="AP317">
            <v>0</v>
          </cell>
          <cell r="AQ317">
            <v>3530871.16</v>
          </cell>
          <cell r="AR317">
            <v>1</v>
          </cell>
          <cell r="AS317">
            <v>0</v>
          </cell>
          <cell r="AT317">
            <v>3054665.63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Special Assets - Performing</v>
          </cell>
          <cell r="D318" t="str">
            <v>Lydecker</v>
          </cell>
          <cell r="E318" t="str">
            <v>713-853-3504</v>
          </cell>
          <cell r="F318" t="str">
            <v xml:space="preserve">IGP </v>
          </cell>
          <cell r="G318" t="str">
            <v/>
          </cell>
          <cell r="H318" t="str">
            <v>Other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2498641.8199999998</v>
          </cell>
          <cell r="Q318">
            <v>2498641.8199999998</v>
          </cell>
          <cell r="R318">
            <v>0</v>
          </cell>
          <cell r="S318" t="str">
            <v>171-203</v>
          </cell>
          <cell r="V318">
            <v>2498641.8199999998</v>
          </cell>
          <cell r="W318" t="str">
            <v>001:Enron-NA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2498641.8199999998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2498641.8199999998</v>
          </cell>
          <cell r="AP318">
            <v>0</v>
          </cell>
          <cell r="AQ318">
            <v>2498641.8199999998</v>
          </cell>
          <cell r="AR318">
            <v>1</v>
          </cell>
          <cell r="AS318">
            <v>0</v>
          </cell>
          <cell r="AT318">
            <v>2498641.8199999998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Hide</v>
          </cell>
          <cell r="B319" t="str">
            <v>ECM SLP - Warrants Public</v>
          </cell>
          <cell r="C319" t="str">
            <v>Equity ECM</v>
          </cell>
          <cell r="D319" t="str">
            <v>Dunn</v>
          </cell>
          <cell r="E319" t="str">
            <v>713-853-7752</v>
          </cell>
          <cell r="F319" t="str">
            <v xml:space="preserve">Belco Warrants ECM </v>
          </cell>
          <cell r="G319" t="str">
            <v>US;BOG</v>
          </cell>
          <cell r="H319" t="str">
            <v>Energy</v>
          </cell>
          <cell r="I319" t="str">
            <v>Warrants</v>
          </cell>
          <cell r="J319" t="str">
            <v>Warrants</v>
          </cell>
          <cell r="K319">
            <v>602000</v>
          </cell>
          <cell r="L319">
            <v>602000</v>
          </cell>
          <cell r="M319">
            <v>2.9831865066430863E-7</v>
          </cell>
          <cell r="N319">
            <v>0</v>
          </cell>
          <cell r="O319">
            <v>1.7199956517897689E-7</v>
          </cell>
          <cell r="P319">
            <v>3.2725132685691011E-8</v>
          </cell>
          <cell r="Q319">
            <v>3.7142924800196478E-8</v>
          </cell>
          <cell r="R319">
            <v>-4.4177921145054675E-9</v>
          </cell>
          <cell r="S319">
            <v>0</v>
          </cell>
          <cell r="V319">
            <v>1.9700529876785989E-2</v>
          </cell>
          <cell r="W319" t="str">
            <v>004:ECM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2.236004072971828E-2</v>
          </cell>
          <cell r="AE319">
            <v>-2.6595108529322911E-3</v>
          </cell>
          <cell r="AF319">
            <v>0</v>
          </cell>
          <cell r="AG319">
            <v>0</v>
          </cell>
          <cell r="AH319">
            <v>-2.6595108529322911E-3</v>
          </cell>
          <cell r="AI319">
            <v>-1.3707085652386601</v>
          </cell>
          <cell r="AJ319">
            <v>0</v>
          </cell>
          <cell r="AK319">
            <v>0</v>
          </cell>
          <cell r="AL319">
            <v>-1.3707085652386601</v>
          </cell>
          <cell r="AM319">
            <v>-474.56324908531263</v>
          </cell>
          <cell r="AN319">
            <v>1.3904090951154462</v>
          </cell>
          <cell r="AP319">
            <v>1.4815995785242888</v>
          </cell>
          <cell r="AQ319">
            <v>1734.8437115476315</v>
          </cell>
          <cell r="AR319">
            <v>1</v>
          </cell>
          <cell r="AS319">
            <v>0.85423584046138867</v>
          </cell>
          <cell r="AT319">
            <v>8.25</v>
          </cell>
          <cell r="AU319">
            <v>-1.5649889357090909E-2</v>
          </cell>
          <cell r="AV319">
            <v>0</v>
          </cell>
          <cell r="AW319">
            <v>0</v>
          </cell>
          <cell r="AX319">
            <v>-1.5649889357090909E-2</v>
          </cell>
          <cell r="AY319">
            <v>-12.360323741996712</v>
          </cell>
          <cell r="AZ319">
            <v>0</v>
          </cell>
          <cell r="BA319">
            <v>0</v>
          </cell>
          <cell r="BB319">
            <v>-12.360323741996712</v>
          </cell>
          <cell r="BC319">
            <v>8.25</v>
          </cell>
          <cell r="BD319">
            <v>8.25</v>
          </cell>
          <cell r="BE319">
            <v>-1.2990378504158618E-2</v>
          </cell>
        </row>
        <row r="320">
          <cell r="A320" t="str">
            <v>Hide</v>
          </cell>
          <cell r="B320" t="str">
            <v>ECM SLP - Warrants Public</v>
          </cell>
          <cell r="C320" t="str">
            <v>Equity ECM</v>
          </cell>
          <cell r="D320" t="str">
            <v>Dunn</v>
          </cell>
          <cell r="E320" t="str">
            <v>713-853-7752</v>
          </cell>
          <cell r="F320" t="str">
            <v>3TEC Warrants ECM</v>
          </cell>
          <cell r="G320" t="str">
            <v>US;TTEN</v>
          </cell>
          <cell r="H320" t="str">
            <v>Energy</v>
          </cell>
          <cell r="I320" t="str">
            <v>Warrants</v>
          </cell>
          <cell r="J320" t="str">
            <v>Warrants</v>
          </cell>
          <cell r="K320">
            <v>46956</v>
          </cell>
          <cell r="L320">
            <v>46956</v>
          </cell>
          <cell r="M320">
            <v>3.7586066099960271E-2</v>
          </cell>
          <cell r="N320">
            <v>0</v>
          </cell>
          <cell r="O320">
            <v>0.29077266853090139</v>
          </cell>
          <cell r="P320">
            <v>1.1826975465735459</v>
          </cell>
          <cell r="Q320">
            <v>1.1994983426461931</v>
          </cell>
          <cell r="R320">
            <v>-1.6800796072647284E-2</v>
          </cell>
          <cell r="S320">
            <v>0</v>
          </cell>
          <cell r="V320">
            <v>55534.745996907419</v>
          </cell>
          <cell r="W320" t="str">
            <v>004:ECM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56323.644177294649</v>
          </cell>
          <cell r="AE320">
            <v>-788.89818038723024</v>
          </cell>
          <cell r="AF320">
            <v>0</v>
          </cell>
          <cell r="AG320">
            <v>0</v>
          </cell>
          <cell r="AH320">
            <v>-788.89818038723024</v>
          </cell>
          <cell r="AI320">
            <v>23702.774540074981</v>
          </cell>
          <cell r="AJ320">
            <v>0</v>
          </cell>
          <cell r="AK320">
            <v>0</v>
          </cell>
          <cell r="AL320">
            <v>23702.774540074981</v>
          </cell>
          <cell r="AM320">
            <v>0</v>
          </cell>
          <cell r="AN320">
            <v>31831.971456832438</v>
          </cell>
          <cell r="AP320">
            <v>21509.612959937389</v>
          </cell>
          <cell r="AQ320">
            <v>0</v>
          </cell>
          <cell r="AR320">
            <v>1</v>
          </cell>
          <cell r="AS320">
            <v>166402.29234935725</v>
          </cell>
          <cell r="AT320">
            <v>12.1875</v>
          </cell>
          <cell r="AU320">
            <v>569.26807687988912</v>
          </cell>
          <cell r="AV320">
            <v>0</v>
          </cell>
          <cell r="AW320">
            <v>0</v>
          </cell>
          <cell r="AX320">
            <v>569.26807687988912</v>
          </cell>
          <cell r="AY320">
            <v>55534.745996907419</v>
          </cell>
          <cell r="AZ320">
            <v>0</v>
          </cell>
          <cell r="BA320">
            <v>0</v>
          </cell>
          <cell r="BB320">
            <v>55534.745996907419</v>
          </cell>
          <cell r="BC320">
            <v>12.1875</v>
          </cell>
          <cell r="BD320">
            <v>12.25</v>
          </cell>
          <cell r="BE320">
            <v>1358.1662572671194</v>
          </cell>
        </row>
        <row r="321">
          <cell r="A321" t="str">
            <v>Hide</v>
          </cell>
          <cell r="B321" t="str">
            <v>ECM SLP - Warrants Private</v>
          </cell>
          <cell r="C321" t="str">
            <v>Equity ECM</v>
          </cell>
          <cell r="D321" t="str">
            <v>Byargeon</v>
          </cell>
          <cell r="E321" t="str">
            <v>713-853-0650</v>
          </cell>
          <cell r="F321" t="str">
            <v>Gasco Distribution Warrants ECM</v>
          </cell>
          <cell r="G321" t="str">
            <v xml:space="preserve"> 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V321">
            <v>0</v>
          </cell>
          <cell r="W321" t="str">
            <v>004:ECM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ECM SLP - Convertible Private</v>
          </cell>
          <cell r="C322" t="str">
            <v>Equity ECM</v>
          </cell>
          <cell r="D322" t="str">
            <v>Eubank</v>
          </cell>
          <cell r="E322" t="str">
            <v>713-853-6579</v>
          </cell>
          <cell r="F322" t="str">
            <v>Lyco Convertible ECM</v>
          </cell>
          <cell r="G322" t="str">
            <v xml:space="preserve"> </v>
          </cell>
          <cell r="H322" t="str">
            <v>Energy</v>
          </cell>
          <cell r="I322" t="str">
            <v>Convertible</v>
          </cell>
          <cell r="J322" t="str">
            <v>Convertible Preferred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V322">
            <v>0</v>
          </cell>
          <cell r="W322" t="str">
            <v>004:ECM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Private Equity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Private Equity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50768623.000000015</v>
          </cell>
          <cell r="Q324">
            <v>50768623.000000015</v>
          </cell>
          <cell r="R324">
            <v>0</v>
          </cell>
          <cell r="S324">
            <v>0</v>
          </cell>
          <cell r="V324">
            <v>50768623.000000015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50768623.000000015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51320280.548450015</v>
          </cell>
          <cell r="AP324">
            <v>0</v>
          </cell>
          <cell r="AQ324">
            <v>53436898</v>
          </cell>
          <cell r="AR324">
            <v>1</v>
          </cell>
          <cell r="AS324">
            <v>50768623.000000015</v>
          </cell>
          <cell r="AT324">
            <v>50768623.000000015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DoNotShow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Advanced Agro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V325">
            <v>0</v>
          </cell>
          <cell r="W325" t="str">
            <v>005:Enron-Asia Pacific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DoNotShow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Humpass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V326">
            <v>0</v>
          </cell>
          <cell r="W326" t="str">
            <v>005:Enron-Asia Pacific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Subic Bay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4941000</v>
          </cell>
          <cell r="Q327">
            <v>4941000</v>
          </cell>
          <cell r="R327">
            <v>0</v>
          </cell>
          <cell r="S327">
            <v>0</v>
          </cell>
          <cell r="V327">
            <v>4941000</v>
          </cell>
          <cell r="W327" t="str">
            <v>005:Enron-Asia Pacific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4941000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4941000</v>
          </cell>
          <cell r="AP327">
            <v>0</v>
          </cell>
          <cell r="AQ327">
            <v>4941000</v>
          </cell>
          <cell r="AR327">
            <v>1</v>
          </cell>
          <cell r="AS327">
            <v>4941000</v>
          </cell>
          <cell r="AT327">
            <v>4941000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Intl</v>
          </cell>
          <cell r="G328" t="str">
            <v xml:space="preserve"> </v>
          </cell>
          <cell r="H328" t="str">
            <v>Philippines Intl</v>
          </cell>
          <cell r="I328" t="str">
            <v xml:space="preserve">Private </v>
          </cell>
          <cell r="J328" t="str">
            <v>Common Equity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26805000</v>
          </cell>
          <cell r="Q328">
            <v>26805000</v>
          </cell>
          <cell r="R328">
            <v>0</v>
          </cell>
          <cell r="S328">
            <v>0</v>
          </cell>
          <cell r="V328">
            <v>26805000</v>
          </cell>
          <cell r="W328" t="str">
            <v>005:Enron-Asia Pacific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26805000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26805000</v>
          </cell>
          <cell r="AP328">
            <v>0</v>
          </cell>
          <cell r="AQ328">
            <v>26805000</v>
          </cell>
          <cell r="AR328">
            <v>1</v>
          </cell>
          <cell r="AS328">
            <v>26805000</v>
          </cell>
          <cell r="AT328">
            <v>26805000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Batangas Equity Intl</v>
          </cell>
          <cell r="G329" t="str">
            <v xml:space="preserve"> </v>
          </cell>
          <cell r="H329" t="str">
            <v>Philippines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70370000</v>
          </cell>
          <cell r="Q329">
            <v>70370000</v>
          </cell>
          <cell r="R329">
            <v>0</v>
          </cell>
          <cell r="S329">
            <v>0</v>
          </cell>
          <cell r="V329">
            <v>70370000</v>
          </cell>
          <cell r="W329" t="str">
            <v>005:Enron-Asia Pacific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70370000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70370000</v>
          </cell>
          <cell r="AP329">
            <v>0</v>
          </cell>
          <cell r="AQ329">
            <v>70370000</v>
          </cell>
          <cell r="AR329">
            <v>1</v>
          </cell>
          <cell r="AS329">
            <v>70370000</v>
          </cell>
          <cell r="AT329">
            <v>70370000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Enron-NA - Private</v>
          </cell>
          <cell r="C330" t="str">
            <v>US Intl</v>
          </cell>
          <cell r="D330" t="str">
            <v>Unknown</v>
          </cell>
          <cell r="E330" t="str">
            <v>Not Available</v>
          </cell>
          <cell r="F330" t="str">
            <v>Bethlehem Steel Intl</v>
          </cell>
          <cell r="G330" t="str">
            <v xml:space="preserve"> </v>
          </cell>
          <cell r="H330" t="str">
            <v>US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V330">
            <v>0</v>
          </cell>
          <cell r="W330" t="str">
            <v>009:Enron-NA Intl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Enron-India - Public</v>
          </cell>
          <cell r="C331" t="str">
            <v>India Intl</v>
          </cell>
          <cell r="D331" t="str">
            <v>Unknown</v>
          </cell>
          <cell r="E331" t="str">
            <v>Not Available</v>
          </cell>
          <cell r="F331" t="str">
            <v>Rediff.com</v>
          </cell>
          <cell r="G331" t="str">
            <v>US;REDF</v>
          </cell>
          <cell r="H331" t="str">
            <v>India Intl</v>
          </cell>
          <cell r="I331" t="str">
            <v>Public</v>
          </cell>
          <cell r="J331" t="str">
            <v>Common Equity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</v>
          </cell>
          <cell r="P331">
            <v>7.75</v>
          </cell>
          <cell r="Q331">
            <v>8.1875</v>
          </cell>
          <cell r="R331">
            <v>-0.4375</v>
          </cell>
          <cell r="S331">
            <v>0</v>
          </cell>
          <cell r="V331">
            <v>0</v>
          </cell>
          <cell r="W331" t="str">
            <v>008:Enron-India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7.75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56425.62</v>
          </cell>
          <cell r="AZ331">
            <v>0</v>
          </cell>
          <cell r="BA331">
            <v>0</v>
          </cell>
          <cell r="BB331">
            <v>56425.62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Jamaica Intl</v>
          </cell>
          <cell r="D332" t="str">
            <v>Unknown</v>
          </cell>
          <cell r="E332" t="str">
            <v>Not Available</v>
          </cell>
          <cell r="F332" t="str">
            <v>Industrial Gases Limited Intl</v>
          </cell>
          <cell r="G332" t="str">
            <v xml:space="preserve"> </v>
          </cell>
          <cell r="H332" t="str">
            <v>Jamaica Intl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33106000</v>
          </cell>
          <cell r="Q332">
            <v>33106000</v>
          </cell>
          <cell r="R332">
            <v>0</v>
          </cell>
          <cell r="S332">
            <v>0</v>
          </cell>
          <cell r="V332">
            <v>33106000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33106000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33106000</v>
          </cell>
          <cell r="AP332">
            <v>0</v>
          </cell>
          <cell r="AQ332">
            <v>32630000</v>
          </cell>
          <cell r="AR332">
            <v>1</v>
          </cell>
          <cell r="AS332">
            <v>33106000</v>
          </cell>
          <cell r="AT332">
            <v>33106000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PQP Limited</v>
          </cell>
          <cell r="G333" t="str">
            <v xml:space="preserve"> </v>
          </cell>
          <cell r="H333" t="str">
            <v>Guatemala Intl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V333">
            <v>0</v>
          </cell>
          <cell r="W333" t="str">
            <v>006:Enron-CALME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10487000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Guatemala Intl</v>
          </cell>
          <cell r="D334" t="str">
            <v>Unknown</v>
          </cell>
          <cell r="E334" t="str">
            <v>Not Available</v>
          </cell>
          <cell r="F334" t="str">
            <v>Puerto Quetzal Intl</v>
          </cell>
          <cell r="G334" t="str">
            <v xml:space="preserve"> </v>
          </cell>
          <cell r="H334" t="str">
            <v>Guatemala Intl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33699000</v>
          </cell>
          <cell r="Q334">
            <v>33699000</v>
          </cell>
          <cell r="R334">
            <v>0</v>
          </cell>
          <cell r="S334">
            <v>0</v>
          </cell>
          <cell r="V334">
            <v>33699000</v>
          </cell>
          <cell r="W334" t="str">
            <v>006:Enron-CALME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33699000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33699000</v>
          </cell>
          <cell r="AP334">
            <v>0</v>
          </cell>
          <cell r="AQ334">
            <v>33093000</v>
          </cell>
          <cell r="AR334">
            <v>1</v>
          </cell>
          <cell r="AS334">
            <v>33699000</v>
          </cell>
          <cell r="AT334">
            <v>33699000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Guam Intl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7601000</v>
          </cell>
          <cell r="Q335">
            <v>7601000</v>
          </cell>
          <cell r="R335">
            <v>0</v>
          </cell>
          <cell r="S335">
            <v>0</v>
          </cell>
          <cell r="V335">
            <v>7601000</v>
          </cell>
          <cell r="W335" t="str">
            <v>005:Enron-Asia Pacific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7601000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7601000</v>
          </cell>
          <cell r="AP335">
            <v>0</v>
          </cell>
          <cell r="AQ335">
            <v>7601000</v>
          </cell>
          <cell r="AR335">
            <v>1</v>
          </cell>
          <cell r="AS335">
            <v>7601000</v>
          </cell>
          <cell r="AT335">
            <v>7601000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Hide</v>
          </cell>
          <cell r="B336" t="str">
            <v>Enron-NA - Private</v>
          </cell>
          <cell r="C336" t="str">
            <v>Mexico Intl</v>
          </cell>
          <cell r="D336" t="str">
            <v>Unknown</v>
          </cell>
          <cell r="E336" t="str">
            <v>Not Available</v>
          </cell>
          <cell r="F336" t="str">
            <v>Tribasa Intl</v>
          </cell>
          <cell r="G336" t="str">
            <v xml:space="preserve"> </v>
          </cell>
          <cell r="H336" t="str">
            <v>Mexico Intl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1200000</v>
          </cell>
          <cell r="Q336">
            <v>1200000</v>
          </cell>
          <cell r="R336">
            <v>0</v>
          </cell>
          <cell r="S336">
            <v>0</v>
          </cell>
          <cell r="V336">
            <v>1200000</v>
          </cell>
          <cell r="W336" t="str">
            <v>009:Enron-NA Intl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1200000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1200000</v>
          </cell>
          <cell r="AP336">
            <v>0</v>
          </cell>
          <cell r="AQ336">
            <v>1200000</v>
          </cell>
          <cell r="AR336">
            <v>1</v>
          </cell>
          <cell r="AS336">
            <v>1200000</v>
          </cell>
          <cell r="AT336">
            <v>1200000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Colombia Intl</v>
          </cell>
          <cell r="D337" t="str">
            <v>Unknown</v>
          </cell>
          <cell r="E337" t="str">
            <v>Not Available</v>
          </cell>
          <cell r="F337" t="str">
            <v>Centragas Intl</v>
          </cell>
          <cell r="G337" t="str">
            <v xml:space="preserve"> </v>
          </cell>
          <cell r="H337" t="str">
            <v>Colombia Intl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39365000</v>
          </cell>
          <cell r="Q337">
            <v>39365000</v>
          </cell>
          <cell r="R337">
            <v>0</v>
          </cell>
          <cell r="S337">
            <v>0</v>
          </cell>
          <cell r="V337">
            <v>39365000</v>
          </cell>
          <cell r="W337" t="str">
            <v>006:Enron-CALME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39365000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39365000</v>
          </cell>
          <cell r="AP337">
            <v>0</v>
          </cell>
          <cell r="AQ337">
            <v>40535000</v>
          </cell>
          <cell r="AR337">
            <v>1</v>
          </cell>
          <cell r="AS337">
            <v>39365000</v>
          </cell>
          <cell r="AT337">
            <v>39365000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Hide</v>
          </cell>
          <cell r="B338" t="str">
            <v>Enron-CALME - Private</v>
          </cell>
          <cell r="C338" t="str">
            <v>Venezuela Intl</v>
          </cell>
          <cell r="D338" t="str">
            <v>Unknown</v>
          </cell>
          <cell r="E338" t="str">
            <v>Not Available</v>
          </cell>
          <cell r="F338" t="str">
            <v>Citadel Venezolana Intl</v>
          </cell>
          <cell r="G338" t="str">
            <v xml:space="preserve"> </v>
          </cell>
          <cell r="H338" t="str">
            <v>Venezuela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11038000</v>
          </cell>
          <cell r="Q338">
            <v>11038000</v>
          </cell>
          <cell r="R338">
            <v>0</v>
          </cell>
          <cell r="S338">
            <v>0</v>
          </cell>
          <cell r="V338">
            <v>11038000</v>
          </cell>
          <cell r="W338" t="str">
            <v>006:Enron-CALME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11038000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11038000</v>
          </cell>
          <cell r="AP338">
            <v>0</v>
          </cell>
          <cell r="AQ338">
            <v>11150000</v>
          </cell>
          <cell r="AR338">
            <v>1</v>
          </cell>
          <cell r="AS338">
            <v>11038000</v>
          </cell>
          <cell r="AT338">
            <v>11038000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DoNotShow</v>
          </cell>
          <cell r="B339" t="str">
            <v>Enron-South America - Private</v>
          </cell>
          <cell r="C339" t="str">
            <v>Brazil Intl</v>
          </cell>
          <cell r="D339" t="str">
            <v>Unknown</v>
          </cell>
          <cell r="E339" t="str">
            <v>Not Available</v>
          </cell>
          <cell r="F339" t="str">
            <v>Cuiaba I and II (480 MW) Intl</v>
          </cell>
          <cell r="G339" t="str">
            <v xml:space="preserve"> </v>
          </cell>
          <cell r="H339" t="str">
            <v>Brazil Intl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V339">
            <v>0</v>
          </cell>
          <cell r="W339" t="str">
            <v>007:Enron-South America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Hide</v>
          </cell>
          <cell r="B340" t="str">
            <v>Enron-CALME - Private</v>
          </cell>
          <cell r="C340" t="str">
            <v>Nicaragua Intl</v>
          </cell>
          <cell r="D340" t="str">
            <v>Unknown</v>
          </cell>
          <cell r="E340" t="str">
            <v>Not Available</v>
          </cell>
          <cell r="F340" t="str">
            <v>Corinto Intl</v>
          </cell>
          <cell r="G340" t="str">
            <v xml:space="preserve"> </v>
          </cell>
          <cell r="H340" t="str">
            <v>Nicaragua Intl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3865000</v>
          </cell>
          <cell r="Q340">
            <v>3865000</v>
          </cell>
          <cell r="R340">
            <v>0</v>
          </cell>
          <cell r="S340">
            <v>0</v>
          </cell>
          <cell r="V340">
            <v>3865000</v>
          </cell>
          <cell r="W340" t="str">
            <v>006:Enron-CALME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3865000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3865000</v>
          </cell>
          <cell r="AP340">
            <v>0</v>
          </cell>
          <cell r="AQ340">
            <v>3932000</v>
          </cell>
          <cell r="AR340">
            <v>1</v>
          </cell>
          <cell r="AS340">
            <v>3865000</v>
          </cell>
          <cell r="AT340">
            <v>3865000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Hide</v>
          </cell>
          <cell r="B341" t="str">
            <v>Enron-CALME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Debt</v>
          </cell>
          <cell r="G341" t="str">
            <v xml:space="preserve"> </v>
          </cell>
          <cell r="H341" t="str">
            <v>Puerto Rico Intl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V341">
            <v>0</v>
          </cell>
          <cell r="W341" t="str">
            <v>006:Enron-CALME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Enron-CALME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San Juan Gas Intl</v>
          </cell>
          <cell r="G342" t="str">
            <v xml:space="preserve"> </v>
          </cell>
          <cell r="H342" t="str">
            <v>Puerto Rico Intl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11730000</v>
          </cell>
          <cell r="Q342">
            <v>11730000</v>
          </cell>
          <cell r="R342">
            <v>0</v>
          </cell>
          <cell r="S342">
            <v>0</v>
          </cell>
          <cell r="V342">
            <v>11730000</v>
          </cell>
          <cell r="W342" t="str">
            <v>006:Enron-CALME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11730000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11730000</v>
          </cell>
          <cell r="AP342">
            <v>0</v>
          </cell>
          <cell r="AQ342">
            <v>12430000</v>
          </cell>
          <cell r="AR342">
            <v>1</v>
          </cell>
          <cell r="AS342">
            <v>11730000</v>
          </cell>
          <cell r="AT342">
            <v>11730000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Enron-CALME - Private</v>
          </cell>
          <cell r="C343" t="str">
            <v>Puerto Rico Intl</v>
          </cell>
          <cell r="D343" t="str">
            <v>Unknown</v>
          </cell>
          <cell r="E343" t="str">
            <v>Not Available</v>
          </cell>
          <cell r="F343" t="str">
            <v>Progasco Intl</v>
          </cell>
          <cell r="G343" t="str">
            <v xml:space="preserve"> </v>
          </cell>
          <cell r="H343" t="str">
            <v>Puerto Rico Intl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6386000</v>
          </cell>
          <cell r="Q343">
            <v>6386000</v>
          </cell>
          <cell r="R343">
            <v>0</v>
          </cell>
          <cell r="S343">
            <v>0</v>
          </cell>
          <cell r="V343">
            <v>6386000</v>
          </cell>
          <cell r="W343" t="str">
            <v>006:Enron-CALME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6386000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6386000</v>
          </cell>
          <cell r="AP343">
            <v>0</v>
          </cell>
          <cell r="AQ343">
            <v>5836000</v>
          </cell>
          <cell r="AR343">
            <v>1</v>
          </cell>
          <cell r="AS343">
            <v>6386000</v>
          </cell>
          <cell r="AT343">
            <v>6386000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DoNotShow</v>
          </cell>
          <cell r="B344" t="str">
            <v>Enron Europe - Private</v>
          </cell>
          <cell r="C344" t="str">
            <v>Equity Europe</v>
          </cell>
          <cell r="D344" t="str">
            <v>Unknown</v>
          </cell>
          <cell r="E344" t="str">
            <v>Not Available</v>
          </cell>
          <cell r="F344" t="str">
            <v>TBD 1</v>
          </cell>
          <cell r="G344" t="str">
            <v xml:space="preserve"> </v>
          </cell>
          <cell r="H344" t="str">
            <v>Common Equity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V344">
            <v>0</v>
          </cell>
          <cell r="W344" t="str">
            <v>010:Enron Europe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Hide</v>
          </cell>
          <cell r="B345" t="str">
            <v>Enron Europe - Private</v>
          </cell>
          <cell r="C345" t="str">
            <v>Equity Europe</v>
          </cell>
          <cell r="D345" t="str">
            <v>Unknown</v>
          </cell>
          <cell r="E345" t="str">
            <v>Not Available</v>
          </cell>
          <cell r="F345" t="str">
            <v>OS Integration</v>
          </cell>
          <cell r="G345" t="str">
            <v xml:space="preserve"> </v>
          </cell>
          <cell r="H345" t="str">
            <v>Common Equity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6940672.0411429061</v>
          </cell>
          <cell r="Q345">
            <v>6940672.0411429061</v>
          </cell>
          <cell r="R345">
            <v>0</v>
          </cell>
          <cell r="S345">
            <v>0</v>
          </cell>
          <cell r="V345">
            <v>6940672.0411429061</v>
          </cell>
          <cell r="W345" t="str">
            <v>010:Enron Europe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6940672.0411429061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6948116</v>
          </cell>
          <cell r="AP345">
            <v>0</v>
          </cell>
          <cell r="AQ345">
            <v>6940000</v>
          </cell>
          <cell r="AR345">
            <v>1</v>
          </cell>
          <cell r="AS345">
            <v>6940672.0411429061</v>
          </cell>
          <cell r="AT345">
            <v>6940672.0411429061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6940000</v>
          </cell>
          <cell r="AZ345">
            <v>0</v>
          </cell>
          <cell r="BA345">
            <v>0</v>
          </cell>
          <cell r="BB345">
            <v>6940000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Europe - Private</v>
          </cell>
          <cell r="C346" t="str">
            <v>Equity Europe</v>
          </cell>
          <cell r="D346" t="str">
            <v>Unknown</v>
          </cell>
          <cell r="E346" t="str">
            <v>Not Available</v>
          </cell>
          <cell r="F346" t="str">
            <v>Octagon</v>
          </cell>
          <cell r="G346" t="str">
            <v xml:space="preserve"> </v>
          </cell>
          <cell r="H346" t="str">
            <v>Common Equity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666154</v>
          </cell>
          <cell r="Q346">
            <v>666154</v>
          </cell>
          <cell r="R346">
            <v>0</v>
          </cell>
          <cell r="S346">
            <v>0</v>
          </cell>
          <cell r="V346">
            <v>666154</v>
          </cell>
          <cell r="W346" t="str">
            <v>010:Enron Europe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666154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666868</v>
          </cell>
          <cell r="AP346">
            <v>0</v>
          </cell>
          <cell r="AQ346">
            <v>699000</v>
          </cell>
          <cell r="AR346">
            <v>1</v>
          </cell>
          <cell r="AS346">
            <v>666154</v>
          </cell>
          <cell r="AT346">
            <v>666154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698200</v>
          </cell>
          <cell r="BB346">
            <v>698200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Hide</v>
          </cell>
          <cell r="B347" t="str">
            <v>Enron Europe - Private</v>
          </cell>
          <cell r="C347" t="str">
            <v>Equity Europe</v>
          </cell>
          <cell r="D347" t="str">
            <v>Unknown</v>
          </cell>
          <cell r="E347" t="str">
            <v>Not Available</v>
          </cell>
          <cell r="F347" t="str">
            <v>OPET</v>
          </cell>
          <cell r="G347" t="str">
            <v xml:space="preserve"> </v>
          </cell>
          <cell r="H347" t="str">
            <v>Common Equity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3808369.0260334602</v>
          </cell>
          <cell r="Q347">
            <v>3808369.0260334602</v>
          </cell>
          <cell r="R347">
            <v>0</v>
          </cell>
          <cell r="S347">
            <v>0</v>
          </cell>
          <cell r="V347">
            <v>3808369.0260334602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3808369.0260334602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3812453</v>
          </cell>
          <cell r="AP347">
            <v>0</v>
          </cell>
          <cell r="AQ347">
            <v>3808000</v>
          </cell>
          <cell r="AR347">
            <v>1</v>
          </cell>
          <cell r="AS347">
            <v>3808369.0260334602</v>
          </cell>
          <cell r="AT347">
            <v>3808369.0260334602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3808000</v>
          </cell>
          <cell r="AZ347">
            <v>0</v>
          </cell>
          <cell r="BA347">
            <v>0</v>
          </cell>
          <cell r="BB347">
            <v>3808000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Europe - Private</v>
          </cell>
          <cell r="C348" t="str">
            <v>Italy Intl</v>
          </cell>
          <cell r="D348" t="str">
            <v>Unknown</v>
          </cell>
          <cell r="E348" t="str">
            <v>Not Available</v>
          </cell>
          <cell r="F348" t="str">
            <v>Sarlux Equity Intl</v>
          </cell>
          <cell r="G348" t="str">
            <v xml:space="preserve"> </v>
          </cell>
          <cell r="H348" t="str">
            <v>Italy Intl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010:Enron Europe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8000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Accroven S.R.L. Intl</v>
          </cell>
          <cell r="G349" t="str">
            <v xml:space="preserve"> </v>
          </cell>
          <cell r="H349" t="str">
            <v>Venezuela Intl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2449000</v>
          </cell>
          <cell r="Q349">
            <v>2449000</v>
          </cell>
          <cell r="R349">
            <v>0</v>
          </cell>
          <cell r="S349">
            <v>0</v>
          </cell>
          <cell r="V349">
            <v>2449000</v>
          </cell>
          <cell r="W349" t="str">
            <v>006:Enron-CALME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2449000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2449000</v>
          </cell>
          <cell r="AP349">
            <v>0</v>
          </cell>
          <cell r="AQ349">
            <v>2449000</v>
          </cell>
          <cell r="AR349">
            <v>1</v>
          </cell>
          <cell r="AS349">
            <v>2449000</v>
          </cell>
          <cell r="AT349">
            <v>2449000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Enron-CALME - Private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Intl</v>
          </cell>
          <cell r="G350" t="str">
            <v xml:space="preserve"> </v>
          </cell>
          <cell r="H350" t="str">
            <v>Venezuela Intl</v>
          </cell>
          <cell r="I350" t="str">
            <v xml:space="preserve">Private </v>
          </cell>
          <cell r="J350" t="str">
            <v>Common Equity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1</v>
          </cell>
          <cell r="P350">
            <v>1847000</v>
          </cell>
          <cell r="Q350">
            <v>1847000</v>
          </cell>
          <cell r="R350">
            <v>0</v>
          </cell>
          <cell r="S350">
            <v>0</v>
          </cell>
          <cell r="V350">
            <v>1847000</v>
          </cell>
          <cell r="W350" t="str">
            <v>006:Enron-CALME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1847000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1847000</v>
          </cell>
          <cell r="AP350">
            <v>0</v>
          </cell>
          <cell r="AQ350">
            <v>1847000</v>
          </cell>
          <cell r="AR350">
            <v>1</v>
          </cell>
          <cell r="AS350">
            <v>1847000</v>
          </cell>
          <cell r="AT350">
            <v>1847000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Hide</v>
          </cell>
          <cell r="B351" t="str">
            <v>Enron Europe - Public</v>
          </cell>
          <cell r="C351" t="str">
            <v>Equity Europe</v>
          </cell>
          <cell r="D351" t="str">
            <v>Unknown</v>
          </cell>
          <cell r="E351" t="str">
            <v>Not Available</v>
          </cell>
          <cell r="F351" t="str">
            <v>Paladin Europe</v>
          </cell>
          <cell r="G351" t="str">
            <v>GB;PLR</v>
          </cell>
          <cell r="H351" t="str">
            <v>Common Equity</v>
          </cell>
          <cell r="I351" t="str">
            <v>Public</v>
          </cell>
          <cell r="J351" t="str">
            <v>Common Equity</v>
          </cell>
          <cell r="K351">
            <v>41135500</v>
          </cell>
          <cell r="L351">
            <v>41135500</v>
          </cell>
          <cell r="M351">
            <v>0</v>
          </cell>
          <cell r="N351">
            <v>1</v>
          </cell>
          <cell r="O351">
            <v>1</v>
          </cell>
          <cell r="P351">
            <v>0.39229887138632386</v>
          </cell>
          <cell r="Q351">
            <v>0.39229887138632386</v>
          </cell>
          <cell r="R351">
            <v>0</v>
          </cell>
          <cell r="S351">
            <v>0</v>
          </cell>
          <cell r="V351">
            <v>16137410.223912125</v>
          </cell>
          <cell r="W351" t="str">
            <v>010:Enron Europe</v>
          </cell>
          <cell r="X351">
            <v>16137410.223912125</v>
          </cell>
          <cell r="Y351">
            <v>0</v>
          </cell>
          <cell r="Z351">
            <v>16137410.223912125</v>
          </cell>
          <cell r="AA351">
            <v>0</v>
          </cell>
          <cell r="AB351">
            <v>0</v>
          </cell>
          <cell r="AC351">
            <v>0</v>
          </cell>
          <cell r="AD351">
            <v>16137410.223912125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293361.43605622277</v>
          </cell>
          <cell r="AJ351">
            <v>0</v>
          </cell>
          <cell r="AK351">
            <v>16973.185930582629</v>
          </cell>
          <cell r="AL351">
            <v>310334.6219868054</v>
          </cell>
          <cell r="AM351">
            <v>6075489.4857432162</v>
          </cell>
          <cell r="AN351">
            <v>15844048.787855903</v>
          </cell>
          <cell r="AP351">
            <v>0</v>
          </cell>
          <cell r="AQ351">
            <v>18774703.505250003</v>
          </cell>
          <cell r="AR351">
            <v>1</v>
          </cell>
          <cell r="AS351">
            <v>16137410.223912125</v>
          </cell>
          <cell r="AT351">
            <v>0.39229887138632386</v>
          </cell>
          <cell r="AU351">
            <v>-17306.187235036865</v>
          </cell>
          <cell r="AV351">
            <v>0</v>
          </cell>
          <cell r="AW351">
            <v>16973.185930582629</v>
          </cell>
          <cell r="AX351">
            <v>-333.00130445423565</v>
          </cell>
          <cell r="AY351">
            <v>-6117923.6635878636</v>
          </cell>
          <cell r="AZ351">
            <v>239270.45154996394</v>
          </cell>
          <cell r="BA351">
            <v>1194908.2120378979</v>
          </cell>
          <cell r="BB351">
            <v>-4683745</v>
          </cell>
          <cell r="BC351" t="str">
            <v xml:space="preserve"> </v>
          </cell>
          <cell r="BD351" t="str">
            <v xml:space="preserve"> </v>
          </cell>
          <cell r="BE351">
            <v>-17306.187235036865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Robinson</v>
          </cell>
          <cell r="C29" t="str">
            <v>713-853-6657</v>
          </cell>
        </row>
        <row r="30">
          <cell r="B30" t="str">
            <v>Vetters</v>
          </cell>
          <cell r="C30" t="str">
            <v>713-853-9435</v>
          </cell>
        </row>
        <row r="31">
          <cell r="B31" t="str">
            <v>Ward</v>
          </cell>
          <cell r="C31" t="str">
            <v>713-345-8957</v>
          </cell>
        </row>
        <row r="32">
          <cell r="B32" t="str">
            <v>CTG</v>
          </cell>
          <cell r="C32" t="str">
            <v>Not Available</v>
          </cell>
        </row>
        <row r="33">
          <cell r="B33" t="str">
            <v>TBD</v>
          </cell>
          <cell r="C33" t="str">
            <v>Not Available</v>
          </cell>
        </row>
        <row r="34">
          <cell r="B34" t="str">
            <v>Unknown</v>
          </cell>
          <cell r="C34" t="str">
            <v>Not Available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36741</v>
          </cell>
          <cell r="C2">
            <v>36740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1452.56</v>
          </cell>
          <cell r="C3">
            <v>1438.7</v>
          </cell>
          <cell r="D3">
            <v>13.8599999999999</v>
          </cell>
          <cell r="E3">
            <v>-2.0399999999999636</v>
          </cell>
          <cell r="F3">
            <v>9.6336970876485014E-3</v>
          </cell>
          <cell r="G3">
            <v>-1.4024474082221668E-3</v>
          </cell>
          <cell r="H3">
            <v>-1.1359537178832774E-2</v>
          </cell>
          <cell r="I3">
            <v>1454.6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117.67</v>
          </cell>
          <cell r="C24">
            <v>119.86</v>
          </cell>
          <cell r="D24">
            <v>-2.1899999999999977</v>
          </cell>
          <cell r="E24">
            <v>-2.6200000000000045</v>
          </cell>
          <cell r="F24">
            <v>-1.82713165359586E-2</v>
          </cell>
          <cell r="G24">
            <v>-2.178069664976311E-2</v>
          </cell>
          <cell r="H24">
            <v>0.36889250814332258</v>
          </cell>
          <cell r="I24">
            <v>120.29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97"/>
  <sheetViews>
    <sheetView zoomScale="75" zoomScaleNormal="75" workbookViewId="0">
      <selection sqref="A1:U1"/>
    </sheetView>
  </sheetViews>
  <sheetFormatPr defaultRowHeight="13.2"/>
  <cols>
    <col min="1" max="1" width="24.6640625" bestFit="1" customWidth="1"/>
    <col min="2" max="2" width="11.6640625" customWidth="1"/>
    <col min="3" max="3" width="9.109375" style="372" customWidth="1"/>
    <col min="4" max="4" width="10.33203125" style="91" customWidth="1"/>
    <col min="5" max="5" width="11.6640625" bestFit="1" customWidth="1"/>
    <col min="6" max="6" width="4.88671875" customWidth="1"/>
    <col min="7" max="7" width="13.44140625" bestFit="1" customWidth="1"/>
    <col min="8" max="8" width="13.88671875" bestFit="1" customWidth="1"/>
    <col min="9" max="9" width="14.33203125" bestFit="1" customWidth="1"/>
    <col min="10" max="10" width="11" style="91" customWidth="1"/>
    <col min="11" max="11" width="4.6640625" customWidth="1"/>
    <col min="12" max="12" width="14.5546875" customWidth="1"/>
    <col min="13" max="13" width="13.44140625" customWidth="1"/>
    <col min="14" max="14" width="13.88671875" customWidth="1"/>
    <col min="15" max="15" width="11.109375" style="98" customWidth="1"/>
    <col min="16" max="16" width="4.5546875" customWidth="1"/>
    <col min="17" max="18" width="11.6640625" customWidth="1"/>
    <col min="19" max="19" width="4.109375" customWidth="1"/>
    <col min="20" max="21" width="11.6640625" customWidth="1"/>
  </cols>
  <sheetData>
    <row r="1" spans="1:21" ht="20.399999999999999">
      <c r="A1" s="664" t="s">
        <v>907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</row>
    <row r="2" spans="1:21" ht="20.399999999999999">
      <c r="A2" s="664" t="s">
        <v>902</v>
      </c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21" ht="18.75" customHeight="1">
      <c r="A3" s="668" t="s">
        <v>923</v>
      </c>
      <c r="B3" s="668"/>
      <c r="C3" s="668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668"/>
      <c r="O3" s="668"/>
      <c r="P3" s="668"/>
      <c r="Q3" s="668"/>
      <c r="R3" s="668"/>
      <c r="S3" s="668"/>
      <c r="T3" s="668"/>
      <c r="U3" s="668"/>
    </row>
    <row r="4" spans="1:21" ht="15.6">
      <c r="B4" s="669" t="s">
        <v>910</v>
      </c>
      <c r="C4" s="670"/>
      <c r="D4" s="670"/>
      <c r="E4" s="671"/>
      <c r="F4" s="85"/>
      <c r="G4" s="669" t="s">
        <v>909</v>
      </c>
      <c r="H4" s="670"/>
      <c r="I4" s="670"/>
      <c r="J4" s="670"/>
      <c r="K4" s="670"/>
      <c r="L4" s="670"/>
      <c r="M4" s="670"/>
      <c r="N4" s="670"/>
      <c r="O4" s="671"/>
      <c r="Q4" s="669" t="s">
        <v>908</v>
      </c>
      <c r="R4" s="670"/>
      <c r="S4" s="670"/>
      <c r="T4" s="670"/>
      <c r="U4" s="671"/>
    </row>
    <row r="5" spans="1:21">
      <c r="B5" s="390"/>
      <c r="C5" s="383"/>
      <c r="D5" s="384"/>
      <c r="E5" s="385"/>
      <c r="F5" s="85"/>
      <c r="G5" s="665" t="s">
        <v>921</v>
      </c>
      <c r="H5" s="667"/>
      <c r="I5" s="667"/>
      <c r="J5" s="666"/>
      <c r="K5" s="85"/>
      <c r="L5" s="665" t="s">
        <v>922</v>
      </c>
      <c r="M5" s="667"/>
      <c r="N5" s="667"/>
      <c r="O5" s="666"/>
      <c r="P5" s="85"/>
      <c r="Q5" s="665" t="s">
        <v>905</v>
      </c>
      <c r="R5" s="666"/>
      <c r="S5" s="119"/>
      <c r="T5" s="665" t="s">
        <v>906</v>
      </c>
      <c r="U5" s="666"/>
    </row>
    <row r="6" spans="1:21" s="98" customFormat="1">
      <c r="B6" s="378" t="str">
        <f>'Wish List'!E3</f>
        <v>ENA Mkt</v>
      </c>
      <c r="C6" s="119" t="str">
        <f>'Wish List'!F4</f>
        <v>ENA</v>
      </c>
      <c r="D6" s="119"/>
      <c r="E6" s="379" t="str">
        <f>'Wish List'!H4</f>
        <v>Gross Mkt</v>
      </c>
      <c r="F6" s="119"/>
      <c r="G6" s="378"/>
      <c r="H6" s="119" t="str">
        <f>'Wish List'!J4</f>
        <v>ENA</v>
      </c>
      <c r="I6" s="119" t="str">
        <f>'Wish List'!K4</f>
        <v>Gross</v>
      </c>
      <c r="J6" s="379" t="s">
        <v>913</v>
      </c>
      <c r="K6" s="119"/>
      <c r="L6" s="378"/>
      <c r="M6" s="119" t="str">
        <f>'Wish List'!AA4</f>
        <v>ENA</v>
      </c>
      <c r="N6" s="119" t="str">
        <f>'Wish List'!AB4</f>
        <v>Gross</v>
      </c>
      <c r="O6" s="379" t="s">
        <v>913</v>
      </c>
      <c r="P6" s="119"/>
      <c r="Q6" s="378" t="str">
        <f>'Wish List'!P4</f>
        <v>ENA Mkt</v>
      </c>
      <c r="R6" s="379" t="str">
        <f>'Wish List'!Q4</f>
        <v>Gross Mkt</v>
      </c>
      <c r="T6" s="378" t="str">
        <f>'Wish List'!AD4</f>
        <v>ENA Mkt</v>
      </c>
      <c r="U6" s="379" t="str">
        <f>'Wish List'!AE4</f>
        <v>Gross Mkt</v>
      </c>
    </row>
    <row r="7" spans="1:21" s="98" customFormat="1">
      <c r="B7" s="378" t="str">
        <f>'Wish List'!E4</f>
        <v>Value</v>
      </c>
      <c r="C7" s="119" t="str">
        <f>'Wish List'!F5</f>
        <v>Sharing</v>
      </c>
      <c r="D7" s="119" t="str">
        <f>'Wish List'!G5</f>
        <v>Funding</v>
      </c>
      <c r="E7" s="379" t="str">
        <f>'Wish List'!H5</f>
        <v>Value</v>
      </c>
      <c r="F7" s="119"/>
      <c r="G7" s="378" t="str">
        <f>'Wish List'!S5</f>
        <v>Chewco SLP*</v>
      </c>
      <c r="H7" s="119" t="str">
        <f>'Wish List'!J5</f>
        <v>Potential</v>
      </c>
      <c r="I7" s="119" t="str">
        <f>'Wish List'!K5</f>
        <v>Potential</v>
      </c>
      <c r="J7" s="379" t="s">
        <v>912</v>
      </c>
      <c r="K7" s="119"/>
      <c r="L7" s="378" t="str">
        <f>'Wish List'!Z5</f>
        <v>Chewco SLP*</v>
      </c>
      <c r="M7" s="119" t="str">
        <f>'Wish List'!AA5</f>
        <v>Potential</v>
      </c>
      <c r="N7" s="119" t="str">
        <f>'Wish List'!AB5</f>
        <v>Potential</v>
      </c>
      <c r="O7" s="379" t="s">
        <v>912</v>
      </c>
      <c r="P7" s="119"/>
      <c r="Q7" s="378" t="str">
        <f>'Wish List'!P5</f>
        <v>Value, net</v>
      </c>
      <c r="R7" s="379" t="str">
        <f>'Wish List'!Q5</f>
        <v>Value, net</v>
      </c>
      <c r="S7" s="119"/>
      <c r="T7" s="378" t="str">
        <f>'Wish List'!AD5</f>
        <v>Value, net</v>
      </c>
      <c r="U7" s="379" t="str">
        <f>'Wish List'!AE5</f>
        <v>Value, net</v>
      </c>
    </row>
    <row r="8" spans="1:21" s="98" customFormat="1">
      <c r="A8" s="386" t="s">
        <v>911</v>
      </c>
      <c r="B8" s="380" t="str">
        <f>'Wish List'!E5</f>
        <v>8/3/00</v>
      </c>
      <c r="C8" s="100" t="str">
        <f>'Wish List'!F6</f>
        <v>Ratio</v>
      </c>
      <c r="D8" s="100" t="str">
        <f>'Wish List'!G6</f>
        <v>Vehicle</v>
      </c>
      <c r="E8" s="382" t="str">
        <f>'Wish List'!H6</f>
        <v>8/3/00</v>
      </c>
      <c r="F8" s="119"/>
      <c r="G8" s="380" t="str">
        <f>'Wish List'!S6</f>
        <v>+/-</v>
      </c>
      <c r="H8" s="100" t="str">
        <f>'Wish List'!J6</f>
        <v>+/-</v>
      </c>
      <c r="I8" s="100" t="str">
        <f>'Wish List'!K6</f>
        <v>+/-</v>
      </c>
      <c r="J8" s="381" t="s">
        <v>840</v>
      </c>
      <c r="K8" s="119"/>
      <c r="L8" s="380" t="str">
        <f>'Wish List'!Z6</f>
        <v>+/-</v>
      </c>
      <c r="M8" s="100" t="str">
        <f>'Wish List'!AA6</f>
        <v>+/-</v>
      </c>
      <c r="N8" s="100" t="str">
        <f>'Wish List'!AB6</f>
        <v>+/-</v>
      </c>
      <c r="O8" s="381" t="s">
        <v>840</v>
      </c>
      <c r="P8" s="119"/>
      <c r="Q8" s="380" t="str">
        <f>'Wish List'!P6</f>
        <v>of +/-</v>
      </c>
      <c r="R8" s="382" t="str">
        <f>'Wish List'!Q6</f>
        <v>of +/-</v>
      </c>
      <c r="S8" s="119"/>
      <c r="T8" s="380" t="str">
        <f>'Wish List'!AD6</f>
        <v>of +/-</v>
      </c>
      <c r="U8" s="382" t="str">
        <f>'Wish List'!AE6</f>
        <v>of +/-</v>
      </c>
    </row>
    <row r="9" spans="1:21" s="98" customFormat="1">
      <c r="A9" s="371"/>
      <c r="F9" s="119"/>
      <c r="K9" s="119"/>
      <c r="P9" s="119"/>
      <c r="S9" s="119"/>
    </row>
    <row r="10" spans="1:21">
      <c r="A10" s="99" t="s">
        <v>903</v>
      </c>
      <c r="C10" s="91"/>
      <c r="F10" s="85"/>
      <c r="K10" s="85"/>
      <c r="P10" s="85"/>
    </row>
    <row r="11" spans="1:21">
      <c r="A11" t="str">
        <f>'Wish List'!A63</f>
        <v>Catalytica</v>
      </c>
      <c r="B11">
        <f>'Wish List'!E63</f>
        <v>116115000.00000001</v>
      </c>
      <c r="C11" s="372">
        <f>'Wish List'!F63</f>
        <v>1</v>
      </c>
      <c r="D11" s="91" t="str">
        <f>'Wish List'!G63</f>
        <v>ENA B/S</v>
      </c>
      <c r="E11">
        <f>'Wish List'!H63</f>
        <v>116115000.00000001</v>
      </c>
      <c r="F11" s="85"/>
      <c r="G11" s="111"/>
      <c r="H11" s="111">
        <f>'Wish List'!J63</f>
        <v>-25000000</v>
      </c>
      <c r="I11" s="111">
        <f>'Wish List'!K63</f>
        <v>-25000000</v>
      </c>
      <c r="J11" s="122" t="str">
        <f>IF(ROUND(-I11/$E11*100,0)=0,"  ",ROUND(-I11/$E11*100,0)&amp;"%")</f>
        <v>22%</v>
      </c>
      <c r="K11" s="374"/>
      <c r="L11" s="111"/>
      <c r="M11" s="111">
        <f>'Wish List'!AA63</f>
        <v>0</v>
      </c>
      <c r="N11" s="111">
        <f>'Wish List'!AB63</f>
        <v>0</v>
      </c>
      <c r="O11" s="122" t="str">
        <f>IF(ROUND(-N11/$E11*100,0)=0,"  ",ROUND(-N11/$E11*100,0)&amp;"%")</f>
        <v xml:space="preserve">  </v>
      </c>
      <c r="Q11">
        <f>'Wish List'!P63</f>
        <v>91115000.000000015</v>
      </c>
      <c r="R11">
        <f>'Wish List'!Q63</f>
        <v>91115000.000000015</v>
      </c>
      <c r="T11">
        <f>'Wish List'!AD63</f>
        <v>116115000.00000001</v>
      </c>
      <c r="U11">
        <f>'Wish List'!AE63</f>
        <v>116115000.00000001</v>
      </c>
    </row>
    <row r="12" spans="1:21">
      <c r="A12" t="str">
        <f>'Wish List'!A64</f>
        <v>Invasion Energy</v>
      </c>
      <c r="B12">
        <f>'Wish List'!E64</f>
        <v>7369148</v>
      </c>
      <c r="C12" s="372">
        <f>'Wish List'!F64</f>
        <v>1</v>
      </c>
      <c r="D12" s="91" t="str">
        <f>'Wish List'!G64</f>
        <v>ENA B/S</v>
      </c>
      <c r="E12">
        <f>'Wish List'!H64</f>
        <v>7369148</v>
      </c>
      <c r="F12" s="85"/>
      <c r="G12" s="111"/>
      <c r="H12" s="111">
        <f>'Wish List'!J64</f>
        <v>-1000000</v>
      </c>
      <c r="I12" s="111">
        <f>'Wish List'!K64</f>
        <v>-1000000</v>
      </c>
      <c r="J12" s="122" t="str">
        <f t="shared" ref="J12:J53" si="0">IF(ROUND(-I12/$E12*100,0)=0,"  ",ROUND(-I12/$E12*100,0)&amp;"%")</f>
        <v>14%</v>
      </c>
      <c r="K12" s="374"/>
      <c r="L12" s="111"/>
      <c r="M12" s="111">
        <f>'Wish List'!AA64</f>
        <v>0</v>
      </c>
      <c r="N12" s="111">
        <f>'Wish List'!AB64</f>
        <v>0</v>
      </c>
      <c r="O12" s="122" t="str">
        <f t="shared" ref="O12:O53" si="1">IF(ROUND(-N12/$E12*100,0)=0,"  ",ROUND(-N12/$E12*100,0)&amp;"%")</f>
        <v xml:space="preserve">  </v>
      </c>
      <c r="Q12">
        <f>'Wish List'!P64</f>
        <v>6369148</v>
      </c>
      <c r="R12">
        <f>'Wish List'!Q64</f>
        <v>6369148</v>
      </c>
      <c r="T12">
        <f>'Wish List'!AD64</f>
        <v>7369148</v>
      </c>
      <c r="U12">
        <f>'Wish List'!AE64</f>
        <v>7369148</v>
      </c>
    </row>
    <row r="13" spans="1:21">
      <c r="A13" t="str">
        <f>'Wish List'!A65</f>
        <v>Active Power</v>
      </c>
      <c r="B13">
        <f>'Wish List'!E65</f>
        <v>67648299</v>
      </c>
      <c r="C13" s="372">
        <f>'Wish List'!F65</f>
        <v>1</v>
      </c>
      <c r="D13" s="91" t="str">
        <f>'Wish List'!G65</f>
        <v>ENA B/S</v>
      </c>
      <c r="E13">
        <f>'Wish List'!H65</f>
        <v>67648299</v>
      </c>
      <c r="F13" s="85"/>
      <c r="G13" s="111"/>
      <c r="H13" s="111">
        <f>'Wish List'!J65</f>
        <v>0</v>
      </c>
      <c r="I13" s="111">
        <f>'Wish List'!K65</f>
        <v>0</v>
      </c>
      <c r="J13" s="122" t="str">
        <f t="shared" si="0"/>
        <v xml:space="preserve">  </v>
      </c>
      <c r="K13" s="374"/>
      <c r="L13" s="111"/>
      <c r="M13" s="111">
        <f>'Wish List'!AA65</f>
        <v>0</v>
      </c>
      <c r="N13" s="111">
        <f>'Wish List'!AB65</f>
        <v>0</v>
      </c>
      <c r="O13" s="122" t="str">
        <f t="shared" si="1"/>
        <v xml:space="preserve">  </v>
      </c>
      <c r="Q13">
        <f>'Wish List'!P65</f>
        <v>67648299</v>
      </c>
      <c r="R13">
        <f>'Wish List'!Q65</f>
        <v>67648299</v>
      </c>
      <c r="T13">
        <f>'Wish List'!AD65</f>
        <v>67648299</v>
      </c>
      <c r="U13">
        <f>'Wish List'!AE65</f>
        <v>67648299</v>
      </c>
    </row>
    <row r="14" spans="1:21">
      <c r="A14" t="str">
        <f>'Wish List'!A66</f>
        <v>HV Marine Warrants</v>
      </c>
      <c r="B14">
        <f>'Wish List'!E66</f>
        <v>27075307.5</v>
      </c>
      <c r="C14" s="372">
        <f>'Wish List'!F66</f>
        <v>0.75</v>
      </c>
      <c r="D14" s="91" t="str">
        <f>'Wish List'!G66</f>
        <v>JEDI II</v>
      </c>
      <c r="E14">
        <f>'Wish List'!H66</f>
        <v>36100410</v>
      </c>
      <c r="F14" s="85"/>
      <c r="G14" s="111"/>
      <c r="H14" s="111">
        <f>'Wish List'!J66</f>
        <v>-6768826.875</v>
      </c>
      <c r="I14" s="111">
        <f>'Wish List'!K66</f>
        <v>-9025102.5</v>
      </c>
      <c r="J14" s="122" t="str">
        <f t="shared" si="0"/>
        <v>25%</v>
      </c>
      <c r="K14" s="111"/>
      <c r="L14" s="111"/>
      <c r="M14" s="111">
        <f>'Wish List'!AA66</f>
        <v>0</v>
      </c>
      <c r="N14" s="111">
        <f>'Wish List'!AB66</f>
        <v>0</v>
      </c>
      <c r="O14" s="122" t="str">
        <f t="shared" si="1"/>
        <v xml:space="preserve">  </v>
      </c>
      <c r="Q14">
        <f>'Wish List'!P66</f>
        <v>20306480.625</v>
      </c>
      <c r="R14">
        <f>'Wish List'!Q66</f>
        <v>27075307.5</v>
      </c>
      <c r="T14">
        <f>'Wish List'!AD66</f>
        <v>27075307.5</v>
      </c>
      <c r="U14">
        <f>'Wish List'!AE66</f>
        <v>36100410</v>
      </c>
    </row>
    <row r="15" spans="1:21">
      <c r="A15" t="str">
        <f>'Wish List'!A67</f>
        <v>Venoco</v>
      </c>
      <c r="B15">
        <f>'Wish List'!E67</f>
        <v>81480000.000000015</v>
      </c>
      <c r="C15" s="372">
        <f>'Wish List'!F67</f>
        <v>0.625</v>
      </c>
      <c r="D15" s="91" t="str">
        <f>'Wish List'!G67</f>
        <v>JEDI II</v>
      </c>
      <c r="E15">
        <f>'Wish List'!H67</f>
        <v>130368000.00000003</v>
      </c>
      <c r="G15" s="111"/>
      <c r="H15" s="111">
        <f>'Wish List'!J67</f>
        <v>-16296000.000000004</v>
      </c>
      <c r="I15" s="111">
        <f>'Wish List'!K67</f>
        <v>-26073600.000000007</v>
      </c>
      <c r="J15" s="122" t="str">
        <f t="shared" si="0"/>
        <v>20%</v>
      </c>
      <c r="K15" s="111"/>
      <c r="L15" s="111"/>
      <c r="M15" s="111">
        <f>'Wish List'!AA67</f>
        <v>0</v>
      </c>
      <c r="N15" s="111">
        <f>'Wish List'!AB67</f>
        <v>0</v>
      </c>
      <c r="O15" s="122" t="str">
        <f t="shared" si="1"/>
        <v xml:space="preserve">  </v>
      </c>
      <c r="Q15">
        <f>'Wish List'!P67</f>
        <v>65184000.000000015</v>
      </c>
      <c r="R15">
        <f>'Wish List'!Q67</f>
        <v>104294400.00000003</v>
      </c>
      <c r="T15">
        <f>'Wish List'!AD67</f>
        <v>81480000.000000015</v>
      </c>
      <c r="U15">
        <f>'Wish List'!AE67</f>
        <v>130368000.00000003</v>
      </c>
    </row>
    <row r="16" spans="1:21">
      <c r="A16" t="str">
        <f>'Wish List'!A68</f>
        <v>Ecogas Debt and Equity</v>
      </c>
      <c r="B16">
        <f>'Wish List'!E68</f>
        <v>12878050</v>
      </c>
      <c r="C16" s="372">
        <f>'Wish List'!F68</f>
        <v>1</v>
      </c>
      <c r="D16" s="91" t="str">
        <f>'Wish List'!G68</f>
        <v>ENA B/S</v>
      </c>
      <c r="E16">
        <f>'Wish List'!H68</f>
        <v>12878050</v>
      </c>
      <c r="G16" s="111"/>
      <c r="H16" s="111">
        <f>'Wish List'!J68</f>
        <v>-3219512.5</v>
      </c>
      <c r="I16" s="111">
        <f>'Wish List'!K68</f>
        <v>-3219512.5</v>
      </c>
      <c r="J16" s="122" t="str">
        <f t="shared" si="0"/>
        <v>25%</v>
      </c>
      <c r="K16" s="111"/>
      <c r="L16" s="111"/>
      <c r="M16" s="111">
        <f>'Wish List'!AA68</f>
        <v>0</v>
      </c>
      <c r="N16" s="111">
        <f>'Wish List'!AB68</f>
        <v>0</v>
      </c>
      <c r="O16" s="122" t="str">
        <f t="shared" si="1"/>
        <v xml:space="preserve">  </v>
      </c>
      <c r="Q16">
        <f>'Wish List'!P68</f>
        <v>9658537.5</v>
      </c>
      <c r="R16">
        <f>'Wish List'!Q68</f>
        <v>9658537.5</v>
      </c>
      <c r="T16">
        <f>'Wish List'!AD68</f>
        <v>12878050</v>
      </c>
      <c r="U16">
        <f>'Wish List'!AE68</f>
        <v>12878050</v>
      </c>
    </row>
    <row r="17" spans="1:21">
      <c r="A17" t="str">
        <f>'Wish List'!A69</f>
        <v>Brigham</v>
      </c>
      <c r="B17">
        <f>'Wish List'!E69</f>
        <v>10473719.426533487</v>
      </c>
      <c r="C17" s="372">
        <f>'Wish List'!F69</f>
        <v>0.625</v>
      </c>
      <c r="D17" s="91" t="str">
        <f>'Wish List'!G69</f>
        <v>JEDI II</v>
      </c>
      <c r="E17">
        <f>'Wish List'!H69</f>
        <v>16757951.082453579</v>
      </c>
      <c r="G17" s="111"/>
      <c r="H17" s="111">
        <f>'Wish List'!J69</f>
        <v>-1047371.9426533487</v>
      </c>
      <c r="I17" s="111">
        <f>'Wish List'!K69</f>
        <v>-1675795.1082453579</v>
      </c>
      <c r="J17" s="122" t="str">
        <f t="shared" si="0"/>
        <v>10%</v>
      </c>
      <c r="K17" s="111"/>
      <c r="L17" s="111"/>
      <c r="M17" s="111">
        <f>'Wish List'!AA69</f>
        <v>0</v>
      </c>
      <c r="N17" s="111">
        <f>'Wish List'!AB69</f>
        <v>0</v>
      </c>
      <c r="O17" s="122" t="str">
        <f t="shared" si="1"/>
        <v xml:space="preserve">  </v>
      </c>
      <c r="Q17">
        <f>'Wish List'!P69</f>
        <v>9426347.483880138</v>
      </c>
      <c r="R17">
        <f>'Wish List'!Q69</f>
        <v>15082155.974208221</v>
      </c>
      <c r="T17">
        <f>'Wish List'!AD69</f>
        <v>10473719.426533487</v>
      </c>
      <c r="U17">
        <f>'Wish List'!AE69</f>
        <v>16757951.082453579</v>
      </c>
    </row>
    <row r="18" spans="1:21">
      <c r="A18" t="str">
        <f>'Wish List'!A70</f>
        <v>Oconto Falls</v>
      </c>
      <c r="B18">
        <f>'Wish List'!E70</f>
        <v>4104643</v>
      </c>
      <c r="C18" s="372">
        <f>'Wish List'!F70</f>
        <v>1</v>
      </c>
      <c r="D18" s="91" t="str">
        <f>'Wish List'!G70</f>
        <v>ENA B/S</v>
      </c>
      <c r="E18">
        <f>'Wish List'!H70</f>
        <v>4104643</v>
      </c>
      <c r="G18" s="111"/>
      <c r="H18" s="111">
        <f>'Wish List'!J70</f>
        <v>-2052321.5</v>
      </c>
      <c r="I18" s="111">
        <f>'Wish List'!K70</f>
        <v>-2052321.5</v>
      </c>
      <c r="J18" s="122" t="str">
        <f t="shared" si="0"/>
        <v>50%</v>
      </c>
      <c r="K18" s="111"/>
      <c r="L18" s="111"/>
      <c r="M18" s="111">
        <f>'Wish List'!AA70</f>
        <v>0</v>
      </c>
      <c r="N18" s="111">
        <f>'Wish List'!AB70</f>
        <v>0</v>
      </c>
      <c r="O18" s="122" t="str">
        <f t="shared" si="1"/>
        <v xml:space="preserve">  </v>
      </c>
      <c r="Q18">
        <f>'Wish List'!P70</f>
        <v>2052321.5</v>
      </c>
      <c r="R18">
        <f>'Wish List'!Q70</f>
        <v>2052321.5</v>
      </c>
      <c r="T18">
        <f>'Wish List'!AD70</f>
        <v>4104643</v>
      </c>
      <c r="U18">
        <f>'Wish List'!AE70</f>
        <v>4104643</v>
      </c>
    </row>
    <row r="19" spans="1:21">
      <c r="A19" t="str">
        <f>'Wish List'!A71</f>
        <v>Merlin Credit Derivative</v>
      </c>
      <c r="B19">
        <f>'Wish List'!E71</f>
        <v>88690031.367751718</v>
      </c>
      <c r="C19" s="372">
        <f>'Wish List'!F71</f>
        <v>1</v>
      </c>
      <c r="D19" s="91" t="str">
        <f>'Wish List'!G71</f>
        <v>Merlin</v>
      </c>
      <c r="E19">
        <f>'Wish List'!H71</f>
        <v>88690031.367751718</v>
      </c>
      <c r="G19" s="111"/>
      <c r="H19" s="111">
        <f>'Wish List'!J71</f>
        <v>-60000000</v>
      </c>
      <c r="I19" s="111">
        <f>'Wish List'!K71</f>
        <v>-60000000</v>
      </c>
      <c r="J19" s="122" t="str">
        <f t="shared" si="0"/>
        <v>68%</v>
      </c>
      <c r="K19" s="111"/>
      <c r="L19" s="111"/>
      <c r="M19" s="111">
        <f>'Wish List'!AA71</f>
        <v>-60000000</v>
      </c>
      <c r="N19" s="111">
        <f>'Wish List'!AB71</f>
        <v>-60000000</v>
      </c>
      <c r="O19" s="122" t="str">
        <f t="shared" si="1"/>
        <v>68%</v>
      </c>
      <c r="Q19">
        <f>'Wish List'!P71</f>
        <v>28690031.367751718</v>
      </c>
      <c r="R19">
        <f>'Wish List'!Q71</f>
        <v>28690031.367751718</v>
      </c>
      <c r="T19">
        <f>'Wish List'!AD71</f>
        <v>28690031.367751718</v>
      </c>
      <c r="U19">
        <f>'Wish List'!AE71</f>
        <v>28690031.367751718</v>
      </c>
    </row>
    <row r="20" spans="1:21">
      <c r="A20" t="str">
        <f>'Wish List'!A72</f>
        <v>Heartland Common</v>
      </c>
      <c r="B20">
        <f>'Wish List'!E72</f>
        <v>23507915.273177784</v>
      </c>
      <c r="C20" s="372">
        <f>'Wish List'!F72</f>
        <v>1</v>
      </c>
      <c r="D20" s="91" t="str">
        <f>'Wish List'!G72</f>
        <v>ENA B/S</v>
      </c>
      <c r="E20">
        <f>'Wish List'!H72</f>
        <v>23507915.273177784</v>
      </c>
      <c r="G20" s="111"/>
      <c r="H20" s="111">
        <f>'Wish List'!J72</f>
        <v>-17798431.906240065</v>
      </c>
      <c r="I20" s="111">
        <f>'Wish List'!K72</f>
        <v>-17798431.906240065</v>
      </c>
      <c r="J20" s="122" t="str">
        <f t="shared" si="0"/>
        <v>76%</v>
      </c>
      <c r="K20" s="111"/>
      <c r="L20" s="111"/>
      <c r="M20" s="111">
        <f>'Wish List'!AA72</f>
        <v>-11865621.27082671</v>
      </c>
      <c r="N20" s="111">
        <f>'Wish List'!AB72</f>
        <v>-11865621.27082671</v>
      </c>
      <c r="O20" s="122" t="str">
        <f t="shared" si="1"/>
        <v>50%</v>
      </c>
      <c r="Q20">
        <f>'Wish List'!P72</f>
        <v>5709483.3669377193</v>
      </c>
      <c r="R20">
        <f>'Wish List'!Q72</f>
        <v>5709483.3669377193</v>
      </c>
      <c r="T20">
        <f>'Wish List'!AD72</f>
        <v>11642294.002351074</v>
      </c>
      <c r="U20">
        <f>'Wish List'!AE72</f>
        <v>11642294.002351074</v>
      </c>
    </row>
    <row r="21" spans="1:21">
      <c r="A21" t="str">
        <f>'Wish List'!A73</f>
        <v>Heartland Common (Condor)</v>
      </c>
      <c r="B21">
        <f>'Wish List'!E73</f>
        <v>14753533.27</v>
      </c>
      <c r="C21" s="372">
        <f>'Wish List'!F73</f>
        <v>1</v>
      </c>
      <c r="D21" s="91" t="str">
        <f>'Wish List'!G73</f>
        <v>Condor</v>
      </c>
      <c r="E21">
        <f>'Wish List'!H73</f>
        <v>14753533.27</v>
      </c>
      <c r="G21" s="111"/>
      <c r="H21" s="111">
        <f>'Wish List'!J73</f>
        <v>-11493542.673803637</v>
      </c>
      <c r="I21" s="111">
        <f>'Wish List'!K73</f>
        <v>-11493542.673803637</v>
      </c>
      <c r="J21" s="122" t="str">
        <f t="shared" si="0"/>
        <v>78%</v>
      </c>
      <c r="K21" s="111"/>
      <c r="L21" s="111"/>
      <c r="M21" s="111">
        <f>'Wish List'!AA73</f>
        <v>-8929680.96625668</v>
      </c>
      <c r="N21" s="111">
        <f>'Wish List'!AB73</f>
        <v>-8929680.96625668</v>
      </c>
      <c r="O21" s="122" t="str">
        <f t="shared" si="1"/>
        <v>61%</v>
      </c>
      <c r="Q21">
        <f>'Wish List'!P73</f>
        <v>3259990.5961963627</v>
      </c>
      <c r="R21">
        <f>'Wish List'!Q73</f>
        <v>3259990.5961963627</v>
      </c>
      <c r="T21">
        <f>'Wish List'!AD73</f>
        <v>5823852.3037433196</v>
      </c>
      <c r="U21">
        <f>'Wish List'!AE73</f>
        <v>5823852.3037433196</v>
      </c>
    </row>
    <row r="22" spans="1:21">
      <c r="A22" t="str">
        <f>'Wish List'!A74</f>
        <v>Heartland Warrants</v>
      </c>
      <c r="B22">
        <f>'Wish List'!E74</f>
        <v>3486752.2079849821</v>
      </c>
      <c r="C22" s="372">
        <f>'Wish List'!F74</f>
        <v>1</v>
      </c>
      <c r="D22" s="91" t="str">
        <f>'Wish List'!G74</f>
        <v>ENA B/S</v>
      </c>
      <c r="E22">
        <f>'Wish List'!H74</f>
        <v>3486752.2079849821</v>
      </c>
      <c r="G22" s="111"/>
      <c r="H22" s="111">
        <f>'Wish List'!J74</f>
        <v>-2969665.3711190671</v>
      </c>
      <c r="I22" s="111">
        <f>'Wish List'!K74</f>
        <v>-2969665.3711190671</v>
      </c>
      <c r="J22" s="122" t="str">
        <f t="shared" si="0"/>
        <v>85%</v>
      </c>
      <c r="K22" s="111"/>
      <c r="L22" s="111"/>
      <c r="M22" s="111">
        <f>'Wish List'!AA74</f>
        <v>-1979776.9140793781</v>
      </c>
      <c r="N22" s="111">
        <f>'Wish List'!AB74</f>
        <v>-1979776.9140793781</v>
      </c>
      <c r="O22" s="122" t="str">
        <f t="shared" si="1"/>
        <v>57%</v>
      </c>
      <c r="Q22">
        <f>'Wish List'!P74</f>
        <v>517086.83686591499</v>
      </c>
      <c r="R22">
        <f>'Wish List'!Q74</f>
        <v>517086.83686591499</v>
      </c>
      <c r="T22">
        <f>'Wish List'!AD74</f>
        <v>1506975.2939056039</v>
      </c>
      <c r="U22">
        <f>'Wish List'!AE74</f>
        <v>1506975.2939056039</v>
      </c>
    </row>
    <row r="23" spans="1:21">
      <c r="A23" t="str">
        <f>'Wish List'!A75</f>
        <v>Heartland Loan</v>
      </c>
      <c r="B23">
        <f>'Wish List'!E75</f>
        <v>1975072</v>
      </c>
      <c r="C23" s="372">
        <f>'Wish List'!F75</f>
        <v>1</v>
      </c>
      <c r="D23" s="91" t="str">
        <f>'Wish List'!G75</f>
        <v>ENA B/S</v>
      </c>
      <c r="E23">
        <f>'Wish List'!H75</f>
        <v>1975072</v>
      </c>
      <c r="G23" s="111"/>
      <c r="H23" s="111">
        <f>'Wish List'!J75</f>
        <v>0</v>
      </c>
      <c r="I23" s="111">
        <f>'Wish List'!K75</f>
        <v>0</v>
      </c>
      <c r="J23" s="122" t="str">
        <f t="shared" si="0"/>
        <v xml:space="preserve">  </v>
      </c>
      <c r="K23" s="111"/>
      <c r="L23" s="111"/>
      <c r="M23" s="111">
        <f>'Wish List'!AA75</f>
        <v>0</v>
      </c>
      <c r="N23" s="111">
        <f>'Wish List'!AB75</f>
        <v>0</v>
      </c>
      <c r="O23" s="122" t="str">
        <f t="shared" si="1"/>
        <v xml:space="preserve">  </v>
      </c>
      <c r="Q23">
        <f>'Wish List'!P75</f>
        <v>1975072</v>
      </c>
      <c r="R23">
        <f>'Wish List'!Q75</f>
        <v>1975072</v>
      </c>
      <c r="T23">
        <f>'Wish List'!AD75</f>
        <v>1975072</v>
      </c>
      <c r="U23">
        <f>'Wish List'!AE75</f>
        <v>1975072</v>
      </c>
    </row>
    <row r="24" spans="1:21">
      <c r="A24" t="str">
        <f>'Wish List'!A76</f>
        <v>Juniper</v>
      </c>
      <c r="B24">
        <f>'Wish List'!E76</f>
        <v>20916875</v>
      </c>
      <c r="C24" s="372">
        <f>'Wish List'!F76</f>
        <v>0.625</v>
      </c>
      <c r="D24" s="91" t="str">
        <f>'Wish List'!G76</f>
        <v>JEDI II</v>
      </c>
      <c r="E24">
        <f>'Wish List'!H76</f>
        <v>33467000</v>
      </c>
      <c r="G24" s="111"/>
      <c r="H24" s="111">
        <f>'Wish List'!J76</f>
        <v>-5229218.75</v>
      </c>
      <c r="I24" s="111">
        <f>'Wish List'!K76</f>
        <v>-8366750</v>
      </c>
      <c r="J24" s="122" t="str">
        <f t="shared" si="0"/>
        <v>25%</v>
      </c>
      <c r="K24" s="111"/>
      <c r="L24" s="111"/>
      <c r="M24" s="111">
        <f>'Wish List'!AA76</f>
        <v>0</v>
      </c>
      <c r="N24" s="111">
        <f>'Wish List'!AB76</f>
        <v>0</v>
      </c>
      <c r="O24" s="122" t="str">
        <f t="shared" si="1"/>
        <v xml:space="preserve">  </v>
      </c>
      <c r="Q24">
        <f>'Wish List'!P76</f>
        <v>15687656.25</v>
      </c>
      <c r="R24">
        <f>'Wish List'!Q76</f>
        <v>25100250</v>
      </c>
      <c r="T24">
        <f>'Wish List'!AD76</f>
        <v>20916875</v>
      </c>
      <c r="U24">
        <f>'Wish List'!AE76</f>
        <v>33467000</v>
      </c>
    </row>
    <row r="25" spans="1:21">
      <c r="A25" t="str">
        <f>'Wish List'!A77</f>
        <v>Juniper Exposure</v>
      </c>
      <c r="B25">
        <f>'Wish List'!E77</f>
        <v>1937500</v>
      </c>
      <c r="C25" s="372">
        <f>'Wish List'!F77</f>
        <v>0.625</v>
      </c>
      <c r="D25" s="91" t="str">
        <f>'Wish List'!G77</f>
        <v>JEDI II</v>
      </c>
      <c r="E25">
        <f>'Wish List'!H77</f>
        <v>3100000</v>
      </c>
      <c r="G25" s="111"/>
      <c r="H25" s="111">
        <f>'Wish List'!J77</f>
        <v>-484375</v>
      </c>
      <c r="I25" s="111">
        <f>'Wish List'!K77</f>
        <v>-775000</v>
      </c>
      <c r="J25" s="122" t="str">
        <f t="shared" si="0"/>
        <v>25%</v>
      </c>
      <c r="K25" s="111"/>
      <c r="L25" s="111"/>
      <c r="M25" s="111">
        <f>'Wish List'!AA77</f>
        <v>0</v>
      </c>
      <c r="N25" s="111">
        <f>'Wish List'!AB77</f>
        <v>0</v>
      </c>
      <c r="O25" s="122" t="str">
        <f t="shared" si="1"/>
        <v xml:space="preserve">  </v>
      </c>
      <c r="Q25">
        <f>'Wish List'!P77</f>
        <v>1453125</v>
      </c>
      <c r="R25">
        <f>'Wish List'!Q77</f>
        <v>2325000</v>
      </c>
      <c r="T25">
        <f>'Wish List'!AD77</f>
        <v>1937500</v>
      </c>
      <c r="U25">
        <f>'Wish List'!AE77</f>
        <v>3100000</v>
      </c>
    </row>
    <row r="26" spans="1:21">
      <c r="A26" t="str">
        <f>'Wish List'!A78</f>
        <v>Texland</v>
      </c>
      <c r="B26">
        <f>'Wish List'!E78</f>
        <v>7483750</v>
      </c>
      <c r="C26" s="372">
        <f>'Wish List'!F78</f>
        <v>0.625</v>
      </c>
      <c r="D26" s="91" t="str">
        <f>'Wish List'!G78</f>
        <v>JEDI II</v>
      </c>
      <c r="E26">
        <f>'Wish List'!H78</f>
        <v>11974000</v>
      </c>
      <c r="G26" s="111"/>
      <c r="H26" s="111">
        <f>'Wish List'!J78</f>
        <v>-1870937.5</v>
      </c>
      <c r="I26" s="111">
        <f>'Wish List'!K78</f>
        <v>-2993500</v>
      </c>
      <c r="J26" s="122" t="str">
        <f t="shared" si="0"/>
        <v>25%</v>
      </c>
      <c r="K26" s="111"/>
      <c r="L26" s="111"/>
      <c r="M26" s="111">
        <f>'Wish List'!AA78</f>
        <v>0</v>
      </c>
      <c r="N26" s="111">
        <f>'Wish List'!AB78</f>
        <v>0</v>
      </c>
      <c r="O26" s="122" t="str">
        <f t="shared" si="1"/>
        <v xml:space="preserve">  </v>
      </c>
      <c r="Q26">
        <f>'Wish List'!P78</f>
        <v>5612812.5</v>
      </c>
      <c r="R26">
        <f>'Wish List'!Q78</f>
        <v>8980500</v>
      </c>
      <c r="T26">
        <f>'Wish List'!AD78</f>
        <v>7483750</v>
      </c>
      <c r="U26">
        <f>'Wish List'!AE78</f>
        <v>11974000</v>
      </c>
    </row>
    <row r="27" spans="1:21">
      <c r="A27" t="str">
        <f>'Wish List'!A79</f>
        <v>Texland Exposure</v>
      </c>
      <c r="B27">
        <f>'Wish List'!E79</f>
        <v>2343750</v>
      </c>
      <c r="C27" s="372">
        <f>'Wish List'!F79</f>
        <v>0.625</v>
      </c>
      <c r="D27" s="91" t="str">
        <f>'Wish List'!G79</f>
        <v>JEDI II</v>
      </c>
      <c r="E27">
        <f>'Wish List'!H79</f>
        <v>3750000</v>
      </c>
      <c r="G27" s="111"/>
      <c r="H27" s="111">
        <f>'Wish List'!J79</f>
        <v>-585937.5</v>
      </c>
      <c r="I27" s="111">
        <f>'Wish List'!K79</f>
        <v>-937500</v>
      </c>
      <c r="J27" s="122" t="str">
        <f t="shared" si="0"/>
        <v>25%</v>
      </c>
      <c r="K27" s="111"/>
      <c r="L27" s="111"/>
      <c r="M27" s="111">
        <f>'Wish List'!AA79</f>
        <v>0</v>
      </c>
      <c r="N27" s="111">
        <f>'Wish List'!AB79</f>
        <v>0</v>
      </c>
      <c r="O27" s="122" t="str">
        <f t="shared" si="1"/>
        <v xml:space="preserve">  </v>
      </c>
      <c r="Q27">
        <f>'Wish List'!P79</f>
        <v>1757812.5</v>
      </c>
      <c r="R27">
        <f>'Wish List'!Q79</f>
        <v>2812500</v>
      </c>
      <c r="T27">
        <f>'Wish List'!AD79</f>
        <v>2343750</v>
      </c>
      <c r="U27">
        <f>'Wish List'!AE79</f>
        <v>3750000</v>
      </c>
    </row>
    <row r="28" spans="1:21">
      <c r="A28" t="str">
        <f>'Wish List'!A80</f>
        <v>Hughes Rawls Loan</v>
      </c>
      <c r="B28">
        <f>'Wish List'!E80</f>
        <v>429210</v>
      </c>
      <c r="C28" s="372">
        <f>'Wish List'!F80</f>
        <v>1</v>
      </c>
      <c r="D28" s="91" t="str">
        <f>'Wish List'!G80</f>
        <v>ENA B/S</v>
      </c>
      <c r="E28">
        <f>'Wish List'!H80</f>
        <v>429210</v>
      </c>
      <c r="G28" s="111"/>
      <c r="H28" s="111">
        <f>'Wish List'!J80</f>
        <v>0</v>
      </c>
      <c r="I28" s="111">
        <f>'Wish List'!K80</f>
        <v>0</v>
      </c>
      <c r="J28" s="122" t="str">
        <f t="shared" si="0"/>
        <v xml:space="preserve">  </v>
      </c>
      <c r="K28" s="111"/>
      <c r="L28" s="111"/>
      <c r="M28" s="111">
        <f>'Wish List'!AA80</f>
        <v>0</v>
      </c>
      <c r="N28" s="111">
        <f>'Wish List'!AB80</f>
        <v>0</v>
      </c>
      <c r="O28" s="122" t="str">
        <f t="shared" si="1"/>
        <v xml:space="preserve">  </v>
      </c>
      <c r="Q28">
        <f>'Wish List'!P80</f>
        <v>429210</v>
      </c>
      <c r="R28">
        <f>'Wish List'!Q80</f>
        <v>429210</v>
      </c>
      <c r="T28">
        <f>'Wish List'!AD80</f>
        <v>429210</v>
      </c>
      <c r="U28">
        <f>'Wish List'!AE80</f>
        <v>429210</v>
      </c>
    </row>
    <row r="29" spans="1:21">
      <c r="A29" t="str">
        <f>'Wish List'!A81</f>
        <v>Hughes Rawls Note</v>
      </c>
      <c r="B29">
        <f>'Wish List'!E81</f>
        <v>470790</v>
      </c>
      <c r="C29" s="372">
        <f>'Wish List'!F81</f>
        <v>0.6</v>
      </c>
      <c r="D29" s="91" t="str">
        <f>'Wish List'!G81</f>
        <v>JEDI*</v>
      </c>
      <c r="E29">
        <f>'Wish List'!H81</f>
        <v>784650</v>
      </c>
      <c r="G29" s="111">
        <f>'Wish List'!S81</f>
        <v>0</v>
      </c>
      <c r="H29" s="111">
        <f>'Wish List'!J81</f>
        <v>0</v>
      </c>
      <c r="I29" s="111">
        <f>'Wish List'!K81</f>
        <v>0</v>
      </c>
      <c r="J29" s="122" t="str">
        <f t="shared" si="0"/>
        <v xml:space="preserve">  </v>
      </c>
      <c r="K29" s="111"/>
      <c r="L29" s="111">
        <f>'Wish List'!Z81</f>
        <v>0</v>
      </c>
      <c r="M29" s="111">
        <f>'Wish List'!AA81</f>
        <v>0</v>
      </c>
      <c r="N29" s="111">
        <f>'Wish List'!AB81</f>
        <v>0</v>
      </c>
      <c r="O29" s="122" t="str">
        <f t="shared" si="1"/>
        <v xml:space="preserve">  </v>
      </c>
      <c r="Q29">
        <f>'Wish List'!P81</f>
        <v>470790</v>
      </c>
      <c r="R29">
        <f>'Wish List'!Q81</f>
        <v>784650</v>
      </c>
      <c r="T29">
        <f>'Wish List'!AD81</f>
        <v>470790</v>
      </c>
      <c r="U29">
        <f>'Wish List'!AE81</f>
        <v>784650</v>
      </c>
    </row>
    <row r="30" spans="1:21">
      <c r="A30" t="str">
        <f>'Wish List'!A82</f>
        <v>Industrial Holdings</v>
      </c>
      <c r="B30">
        <f>'Wish List'!E82</f>
        <v>7121810</v>
      </c>
      <c r="C30" s="372">
        <f>'Wish List'!F82</f>
        <v>0.5</v>
      </c>
      <c r="D30" s="91" t="str">
        <f>'Wish List'!G82</f>
        <v>Enserco</v>
      </c>
      <c r="E30">
        <f>'Wish List'!H82</f>
        <v>14243620</v>
      </c>
      <c r="G30" s="111"/>
      <c r="H30" s="111">
        <f>'Wish List'!J82</f>
        <v>-1780452.5</v>
      </c>
      <c r="I30" s="111">
        <f>'Wish List'!K82</f>
        <v>-3560905</v>
      </c>
      <c r="J30" s="122" t="str">
        <f t="shared" si="0"/>
        <v>25%</v>
      </c>
      <c r="K30" s="111"/>
      <c r="L30" s="111"/>
      <c r="M30" s="111">
        <f>'Wish List'!AA82</f>
        <v>0</v>
      </c>
      <c r="N30" s="111">
        <f>'Wish List'!AB82</f>
        <v>0</v>
      </c>
      <c r="O30" s="122" t="str">
        <f t="shared" si="1"/>
        <v xml:space="preserve">  </v>
      </c>
      <c r="Q30">
        <f>'Wish List'!P82</f>
        <v>5341357.5</v>
      </c>
      <c r="R30">
        <f>'Wish List'!Q82</f>
        <v>10682715</v>
      </c>
      <c r="T30">
        <f>'Wish List'!AD82</f>
        <v>7121810</v>
      </c>
      <c r="U30">
        <f>'Wish List'!AE82</f>
        <v>14243620</v>
      </c>
    </row>
    <row r="31" spans="1:21">
      <c r="A31" t="str">
        <f>'Wish List'!A83</f>
        <v>Sierra Well Service</v>
      </c>
      <c r="B31">
        <f>'Wish List'!E83</f>
        <v>2136334.02</v>
      </c>
      <c r="C31" s="372">
        <f>'Wish List'!F83</f>
        <v>0.5</v>
      </c>
      <c r="D31" s="91" t="str">
        <f>'Wish List'!G83</f>
        <v>JEDI II</v>
      </c>
      <c r="E31">
        <f>'Wish List'!H83</f>
        <v>4272668.04</v>
      </c>
      <c r="G31" s="111"/>
      <c r="H31" s="111">
        <f>'Wish List'!J83</f>
        <v>-2136334.02</v>
      </c>
      <c r="I31" s="111">
        <f>'Wish List'!K83</f>
        <v>-4272668.04</v>
      </c>
      <c r="J31" s="122" t="str">
        <f t="shared" si="0"/>
        <v>100%</v>
      </c>
      <c r="K31" s="111"/>
      <c r="L31" s="111"/>
      <c r="M31" s="111">
        <f>'Wish List'!AA83</f>
        <v>-2136334.02</v>
      </c>
      <c r="N31" s="111">
        <f>'Wish List'!AB83</f>
        <v>-4272668.04</v>
      </c>
      <c r="O31" s="122" t="str">
        <f t="shared" si="1"/>
        <v>100%</v>
      </c>
      <c r="Q31">
        <f>'Wish List'!P83</f>
        <v>0</v>
      </c>
      <c r="R31">
        <f>'Wish List'!Q83</f>
        <v>0</v>
      </c>
      <c r="T31">
        <f>'Wish List'!AD83</f>
        <v>0</v>
      </c>
      <c r="U31">
        <f>'Wish List'!AE83</f>
        <v>0</v>
      </c>
    </row>
    <row r="32" spans="1:21">
      <c r="A32" t="str">
        <f>'Wish List'!A84</f>
        <v>Ameritex</v>
      </c>
      <c r="B32">
        <f>'Wish List'!E84</f>
        <v>4526400</v>
      </c>
      <c r="C32" s="372">
        <f>'Wish List'!F84</f>
        <v>0.6</v>
      </c>
      <c r="D32" s="91" t="str">
        <f>'Wish List'!G84</f>
        <v>JEDI*</v>
      </c>
      <c r="E32">
        <f>'Wish List'!H84</f>
        <v>7544000</v>
      </c>
      <c r="G32" s="111">
        <f>'Wish List'!S84</f>
        <v>0</v>
      </c>
      <c r="H32" s="111">
        <f>'Wish List'!J84</f>
        <v>0</v>
      </c>
      <c r="I32" s="111">
        <f>'Wish List'!K84</f>
        <v>0</v>
      </c>
      <c r="J32" s="122" t="str">
        <f t="shared" si="0"/>
        <v xml:space="preserve">  </v>
      </c>
      <c r="K32" s="111"/>
      <c r="L32" s="111">
        <f>'Wish List'!Z84</f>
        <v>0</v>
      </c>
      <c r="M32" s="111">
        <f>'Wish List'!AA84</f>
        <v>0</v>
      </c>
      <c r="N32" s="111">
        <f>'Wish List'!AB84</f>
        <v>0</v>
      </c>
      <c r="O32" s="122" t="str">
        <f t="shared" si="1"/>
        <v xml:space="preserve">  </v>
      </c>
      <c r="Q32">
        <f>'Wish List'!P84</f>
        <v>4526400</v>
      </c>
      <c r="R32">
        <f>'Wish List'!Q84</f>
        <v>7544000</v>
      </c>
      <c r="T32">
        <f>'Wish List'!AD84</f>
        <v>4526400</v>
      </c>
      <c r="U32">
        <f>'Wish List'!AE84</f>
        <v>7544000</v>
      </c>
    </row>
    <row r="33" spans="1:21">
      <c r="A33" t="str">
        <f>'Wish List'!A85</f>
        <v>Brigham Common</v>
      </c>
      <c r="B33">
        <f>'Wish List'!E85</f>
        <v>1439144.73828125</v>
      </c>
      <c r="C33" s="372">
        <f>'Wish List'!F85</f>
        <v>0.625</v>
      </c>
      <c r="D33" s="91" t="str">
        <f>'Wish List'!G85</f>
        <v>JEDI II</v>
      </c>
      <c r="E33">
        <f>'Wish List'!H85</f>
        <v>2302631.5812499998</v>
      </c>
      <c r="G33" s="111"/>
      <c r="H33" s="111">
        <f>'Wish List'!J85</f>
        <v>-431743.42148437491</v>
      </c>
      <c r="I33" s="111">
        <f>'Wish List'!K85</f>
        <v>-690789.47437499987</v>
      </c>
      <c r="J33" s="122" t="str">
        <f t="shared" si="0"/>
        <v>30%</v>
      </c>
      <c r="K33" s="111"/>
      <c r="L33" s="111"/>
      <c r="M33" s="111">
        <f>'Wish List'!AA85</f>
        <v>-719572.369140625</v>
      </c>
      <c r="N33" s="111">
        <f>'Wish List'!AB85</f>
        <v>-1151315.7906249999</v>
      </c>
      <c r="O33" s="122" t="str">
        <f t="shared" si="1"/>
        <v>50%</v>
      </c>
      <c r="Q33">
        <f>'Wish List'!P85</f>
        <v>1007401.3167968751</v>
      </c>
      <c r="R33">
        <f>'Wish List'!Q85</f>
        <v>1611842.1068750001</v>
      </c>
      <c r="T33">
        <f>'Wish List'!AD85</f>
        <v>719572.369140625</v>
      </c>
      <c r="U33">
        <f>'Wish List'!AE85</f>
        <v>1151315.7906249999</v>
      </c>
    </row>
    <row r="34" spans="1:21">
      <c r="A34" t="str">
        <f>'Wish List'!A86</f>
        <v>Inland Common</v>
      </c>
      <c r="B34">
        <f>'Wish List'!E86</f>
        <v>693731.5625</v>
      </c>
      <c r="C34" s="372">
        <f>'Wish List'!F86</f>
        <v>0.5</v>
      </c>
      <c r="D34" s="91" t="str">
        <f>'Wish List'!G86</f>
        <v>JEDI II</v>
      </c>
      <c r="E34">
        <f>'Wish List'!H86</f>
        <v>1387463.125</v>
      </c>
      <c r="G34" s="111"/>
      <c r="H34" s="111">
        <f>'Wish List'!J86</f>
        <v>-208119.46875</v>
      </c>
      <c r="I34" s="111">
        <f>'Wish List'!K86</f>
        <v>-416238.9375</v>
      </c>
      <c r="J34" s="122" t="str">
        <f t="shared" si="0"/>
        <v>30%</v>
      </c>
      <c r="K34" s="111"/>
      <c r="L34" s="111"/>
      <c r="M34" s="111">
        <f>'Wish List'!AA86</f>
        <v>-346865.78125</v>
      </c>
      <c r="N34" s="111">
        <f>'Wish List'!AB86</f>
        <v>-693731.5625</v>
      </c>
      <c r="O34" s="122" t="str">
        <f t="shared" si="1"/>
        <v>50%</v>
      </c>
      <c r="Q34">
        <f>'Wish List'!P86</f>
        <v>485612.09375</v>
      </c>
      <c r="R34">
        <f>'Wish List'!Q86</f>
        <v>971224.1875</v>
      </c>
      <c r="T34">
        <f>'Wish List'!AD86</f>
        <v>346865.78125</v>
      </c>
      <c r="U34">
        <f>'Wish List'!AE86</f>
        <v>693731.5625</v>
      </c>
    </row>
    <row r="35" spans="1:21">
      <c r="A35" t="str">
        <f>'Wish List'!A87</f>
        <v>Queen Sands Common</v>
      </c>
      <c r="B35">
        <f>'Wish List'!E87</f>
        <v>660687.40799999994</v>
      </c>
      <c r="C35" s="372">
        <f>'Wish List'!F87</f>
        <v>0.6</v>
      </c>
      <c r="D35" s="91" t="str">
        <f>'Wish List'!G87</f>
        <v>JEDI*</v>
      </c>
      <c r="E35">
        <f>'Wish List'!H87</f>
        <v>1101145.68</v>
      </c>
      <c r="G35" s="111">
        <f>'Wish List'!S87</f>
        <v>-119320.14588479999</v>
      </c>
      <c r="H35" s="111">
        <f>'Wish List'!J87</f>
        <v>-198206.22239999997</v>
      </c>
      <c r="I35" s="111">
        <f>'Wish List'!K87</f>
        <v>-330343.70399999997</v>
      </c>
      <c r="J35" s="122" t="str">
        <f t="shared" si="0"/>
        <v>30%</v>
      </c>
      <c r="K35" s="111"/>
      <c r="L35" s="111">
        <f>'Wish List'!Z87</f>
        <v>-119320.14588479999</v>
      </c>
      <c r="M35" s="111">
        <f>'Wish List'!AA87</f>
        <v>-198206.22239999997</v>
      </c>
      <c r="N35" s="111">
        <f>'Wish List'!AB87</f>
        <v>-330343.70399999997</v>
      </c>
      <c r="O35" s="122" t="str">
        <f t="shared" si="1"/>
        <v>30%</v>
      </c>
      <c r="Q35">
        <f>'Wish List'!P87</f>
        <v>462481.18560000003</v>
      </c>
      <c r="R35">
        <f>'Wish List'!Q87</f>
        <v>770801.97600000002</v>
      </c>
      <c r="T35">
        <f>'Wish List'!AD87</f>
        <v>462481.18560000003</v>
      </c>
      <c r="U35">
        <f>'Wish List'!AE87</f>
        <v>770801.97600000002</v>
      </c>
    </row>
    <row r="36" spans="1:21">
      <c r="A36" t="str">
        <f>'Wish List'!A88</f>
        <v>Carrizo Warrants</v>
      </c>
      <c r="B36">
        <f>'Wish List'!E88</f>
        <v>655531.64289917541</v>
      </c>
      <c r="C36" s="372">
        <f>'Wish List'!F88</f>
        <v>0.625</v>
      </c>
      <c r="D36" s="91" t="str">
        <f>'Wish List'!G88</f>
        <v>JEDI II</v>
      </c>
      <c r="E36">
        <f>'Wish List'!H88</f>
        <v>1048850.6286386806</v>
      </c>
      <c r="G36" s="111"/>
      <c r="H36" s="111">
        <f>'Wish List'!J88</f>
        <v>-196659.4928697526</v>
      </c>
      <c r="I36" s="111">
        <f>'Wish List'!K88</f>
        <v>-314655.18859160418</v>
      </c>
      <c r="J36" s="122" t="str">
        <f t="shared" si="0"/>
        <v>30%</v>
      </c>
      <c r="K36" s="111"/>
      <c r="L36" s="111"/>
      <c r="M36" s="111">
        <f>'Wish List'!AA88</f>
        <v>-196659.4928697526</v>
      </c>
      <c r="N36" s="111">
        <f>'Wish List'!AB88</f>
        <v>-314655.18859160418</v>
      </c>
      <c r="O36" s="122" t="str">
        <f t="shared" si="1"/>
        <v>30%</v>
      </c>
      <c r="Q36">
        <f>'Wish List'!P88</f>
        <v>458872.15002942277</v>
      </c>
      <c r="R36">
        <f>'Wish List'!Q88</f>
        <v>734195.44004707644</v>
      </c>
      <c r="T36">
        <f>'Wish List'!AD88</f>
        <v>458872.15002942277</v>
      </c>
      <c r="U36">
        <f>'Wish List'!AE88</f>
        <v>734195.44004707644</v>
      </c>
    </row>
    <row r="37" spans="1:21">
      <c r="A37" t="str">
        <f>'Wish List'!A89</f>
        <v>3TEC Warrants</v>
      </c>
      <c r="B37">
        <f>'Wish List'!E89</f>
        <v>91937.343570911005</v>
      </c>
      <c r="C37" s="372">
        <f>'Wish List'!F89</f>
        <v>0.6</v>
      </c>
      <c r="D37" s="91" t="str">
        <f>'Wish List'!G89</f>
        <v>JEDI*</v>
      </c>
      <c r="E37">
        <f>'Wish List'!H89</f>
        <v>153228.90595151836</v>
      </c>
      <c r="G37" s="111">
        <f>'Wish List'!S89</f>
        <v>-16603.884248906532</v>
      </c>
      <c r="H37" s="111">
        <f>'Wish List'!J89</f>
        <v>-27581.203071273307</v>
      </c>
      <c r="I37" s="111">
        <f>'Wish List'!K89</f>
        <v>-45968.67178545551</v>
      </c>
      <c r="J37" s="122" t="str">
        <f t="shared" si="0"/>
        <v>30%</v>
      </c>
      <c r="K37" s="111"/>
      <c r="L37" s="111">
        <f>'Wish List'!Z89</f>
        <v>-16603.884248906532</v>
      </c>
      <c r="M37" s="111">
        <f>'Wish List'!AA89</f>
        <v>-27581.203071273307</v>
      </c>
      <c r="N37" s="111">
        <f>'Wish List'!AB89</f>
        <v>-45968.67178545551</v>
      </c>
      <c r="O37" s="122" t="str">
        <f t="shared" si="1"/>
        <v>30%</v>
      </c>
      <c r="Q37">
        <f>'Wish List'!P89</f>
        <v>64356.140499637702</v>
      </c>
      <c r="R37">
        <f>'Wish List'!Q89</f>
        <v>107260.23416606284</v>
      </c>
      <c r="T37">
        <f>'Wish List'!AD89</f>
        <v>64356.140499637702</v>
      </c>
      <c r="U37">
        <f>'Wish List'!AE89</f>
        <v>107260.23416606284</v>
      </c>
    </row>
    <row r="38" spans="1:21">
      <c r="A38" t="str">
        <f>'Wish List'!A90</f>
        <v>Brigham Warrants</v>
      </c>
      <c r="B38">
        <f>'Wish List'!E90</f>
        <v>587135.83518526144</v>
      </c>
      <c r="C38" s="372">
        <f>'Wish List'!F90</f>
        <v>0.625</v>
      </c>
      <c r="D38" s="91" t="str">
        <f>'Wish List'!G90</f>
        <v>JEDI II</v>
      </c>
      <c r="E38">
        <f>'Wish List'!H90</f>
        <v>939417.33629641833</v>
      </c>
      <c r="G38" s="111"/>
      <c r="H38" s="111">
        <f>'Wish List'!J90</f>
        <v>-176140.75055557842</v>
      </c>
      <c r="I38" s="111">
        <f>'Wish List'!K90</f>
        <v>-281825.20088892546</v>
      </c>
      <c r="J38" s="122" t="str">
        <f t="shared" si="0"/>
        <v>30%</v>
      </c>
      <c r="K38" s="111"/>
      <c r="L38" s="111"/>
      <c r="M38" s="111">
        <f>'Wish List'!AA90</f>
        <v>-176140.75055557842</v>
      </c>
      <c r="N38" s="111">
        <f>'Wish List'!AB90</f>
        <v>-281825.20088892546</v>
      </c>
      <c r="O38" s="122" t="str">
        <f t="shared" si="1"/>
        <v>30%</v>
      </c>
      <c r="Q38">
        <f>'Wish List'!P90</f>
        <v>410995.08462968306</v>
      </c>
      <c r="R38">
        <f>'Wish List'!Q90</f>
        <v>657592.13540749287</v>
      </c>
      <c r="T38">
        <f>'Wish List'!AD90</f>
        <v>410995.08462968306</v>
      </c>
      <c r="U38">
        <f>'Wish List'!AE90</f>
        <v>657592.13540749287</v>
      </c>
    </row>
    <row r="39" spans="1:21">
      <c r="A39" t="str">
        <f>'Wish List'!A91</f>
        <v>Amerada Hess  Exposure</v>
      </c>
      <c r="B39">
        <f>'Wish List'!E91</f>
        <v>1250000</v>
      </c>
      <c r="C39" s="372">
        <f>'Wish List'!F91</f>
        <v>0.625</v>
      </c>
      <c r="D39" s="91" t="str">
        <f>'Wish List'!G91</f>
        <v>JEDI II</v>
      </c>
      <c r="E39">
        <f>'Wish List'!H91</f>
        <v>2000000</v>
      </c>
      <c r="G39" s="111"/>
      <c r="H39" s="111">
        <f>'Wish List'!J91</f>
        <v>-416666.66666666663</v>
      </c>
      <c r="I39" s="111">
        <f>'Wish List'!K91</f>
        <v>-666666.66666666663</v>
      </c>
      <c r="J39" s="122" t="str">
        <f t="shared" si="0"/>
        <v>33%</v>
      </c>
      <c r="K39" s="111"/>
      <c r="L39" s="111"/>
      <c r="M39" s="111">
        <f>'Wish List'!AA91</f>
        <v>0</v>
      </c>
      <c r="N39" s="111">
        <f>'Wish List'!AB91</f>
        <v>0</v>
      </c>
      <c r="O39" s="122" t="str">
        <f t="shared" si="1"/>
        <v xml:space="preserve">  </v>
      </c>
      <c r="Q39">
        <f>'Wish List'!P91</f>
        <v>833333.33333333349</v>
      </c>
      <c r="R39">
        <f>'Wish List'!Q91</f>
        <v>1333333.3333333335</v>
      </c>
      <c r="T39">
        <f>'Wish List'!AD91</f>
        <v>1250000</v>
      </c>
      <c r="U39">
        <f>'Wish List'!AE91</f>
        <v>2000000</v>
      </c>
    </row>
    <row r="40" spans="1:21">
      <c r="A40" t="str">
        <f>'Wish List'!A92</f>
        <v>Black Bay</v>
      </c>
      <c r="B40">
        <f>'Wish List'!E92</f>
        <v>429975</v>
      </c>
      <c r="C40" s="372">
        <f>'Wish List'!F92</f>
        <v>0.67500000000000004</v>
      </c>
      <c r="D40" s="91" t="str">
        <f>'Wish List'!G92</f>
        <v>Enserco</v>
      </c>
      <c r="E40">
        <f>'Wish List'!H92</f>
        <v>637000</v>
      </c>
      <c r="G40" s="111"/>
      <c r="H40" s="111">
        <f>'Wish List'!J92</f>
        <v>0</v>
      </c>
      <c r="I40" s="111">
        <f>'Wish List'!K92</f>
        <v>0</v>
      </c>
      <c r="J40" s="122" t="str">
        <f t="shared" si="0"/>
        <v xml:space="preserve">  </v>
      </c>
      <c r="K40" s="111"/>
      <c r="L40" s="111"/>
      <c r="M40" s="111">
        <f>'Wish List'!AA92</f>
        <v>0</v>
      </c>
      <c r="N40" s="111">
        <f>'Wish List'!AB92</f>
        <v>0</v>
      </c>
      <c r="O40" s="122" t="str">
        <f t="shared" si="1"/>
        <v xml:space="preserve">  </v>
      </c>
      <c r="Q40">
        <f>'Wish List'!P92</f>
        <v>429975</v>
      </c>
      <c r="R40">
        <f>'Wish List'!Q92</f>
        <v>637000</v>
      </c>
      <c r="T40">
        <f>'Wish List'!AD92</f>
        <v>429975</v>
      </c>
      <c r="U40">
        <f>'Wish List'!AE92</f>
        <v>637000</v>
      </c>
    </row>
    <row r="41" spans="1:21">
      <c r="A41" t="str">
        <f>'Wish List'!A93</f>
        <v>City Forest IPC</v>
      </c>
      <c r="B41">
        <f>'Wish List'!E93</f>
        <v>1663000</v>
      </c>
      <c r="C41" s="372">
        <f>'Wish List'!F93</f>
        <v>1</v>
      </c>
      <c r="D41" s="91" t="str">
        <f>'Wish List'!G93</f>
        <v>ENA B/S</v>
      </c>
      <c r="E41">
        <f>'Wish List'!H93</f>
        <v>1663000</v>
      </c>
      <c r="G41" s="111"/>
      <c r="H41" s="111">
        <f>'Wish List'!J93</f>
        <v>0</v>
      </c>
      <c r="I41" s="111">
        <f>'Wish List'!K93</f>
        <v>0</v>
      </c>
      <c r="J41" s="122" t="str">
        <f t="shared" si="0"/>
        <v xml:space="preserve">  </v>
      </c>
      <c r="K41" s="111"/>
      <c r="L41" s="111"/>
      <c r="M41" s="111">
        <f>'Wish List'!AA93</f>
        <v>0</v>
      </c>
      <c r="N41" s="111">
        <f>'Wish List'!AB93</f>
        <v>0</v>
      </c>
      <c r="O41" s="122" t="str">
        <f t="shared" si="1"/>
        <v xml:space="preserve">  </v>
      </c>
      <c r="Q41">
        <f>'Wish List'!P93</f>
        <v>1663000</v>
      </c>
      <c r="R41">
        <f>'Wish List'!Q93</f>
        <v>1663000</v>
      </c>
      <c r="T41">
        <f>'Wish List'!AD93</f>
        <v>1663000</v>
      </c>
      <c r="U41">
        <f>'Wish List'!AE93</f>
        <v>1663000</v>
      </c>
    </row>
    <row r="42" spans="1:21">
      <c r="A42" t="str">
        <f>'Wish List'!A94</f>
        <v>Geo. Pursuit (EBGB)</v>
      </c>
      <c r="B42">
        <f>'Wish List'!E94</f>
        <v>1012500</v>
      </c>
      <c r="C42" s="372">
        <f>'Wish List'!F94</f>
        <v>0.5</v>
      </c>
      <c r="D42" s="91" t="str">
        <f>'Wish List'!G94</f>
        <v>Enserco</v>
      </c>
      <c r="E42">
        <f>'Wish List'!H94</f>
        <v>2025000</v>
      </c>
      <c r="G42" s="111"/>
      <c r="H42" s="111">
        <f>'Wish List'!J94</f>
        <v>0</v>
      </c>
      <c r="I42" s="111">
        <f>'Wish List'!K94</f>
        <v>0</v>
      </c>
      <c r="J42" s="122" t="str">
        <f t="shared" si="0"/>
        <v xml:space="preserve">  </v>
      </c>
      <c r="K42" s="111"/>
      <c r="L42" s="111"/>
      <c r="M42" s="111">
        <f>'Wish List'!AA94</f>
        <v>0</v>
      </c>
      <c r="N42" s="111">
        <f>'Wish List'!AB94</f>
        <v>0</v>
      </c>
      <c r="O42" s="122" t="str">
        <f t="shared" si="1"/>
        <v xml:space="preserve">  </v>
      </c>
      <c r="Q42">
        <f>'Wish List'!P94</f>
        <v>1012500</v>
      </c>
      <c r="R42">
        <f>'Wish List'!Q94</f>
        <v>2025000</v>
      </c>
      <c r="T42">
        <f>'Wish List'!AD94</f>
        <v>1012500</v>
      </c>
      <c r="U42">
        <f>'Wish List'!AE94</f>
        <v>2025000</v>
      </c>
    </row>
    <row r="43" spans="1:21">
      <c r="A43" t="str">
        <f>'Wish List'!A95</f>
        <v>Keathley Canyon</v>
      </c>
      <c r="B43">
        <f>'Wish List'!E95</f>
        <v>4774950</v>
      </c>
      <c r="C43" s="372">
        <f>'Wish List'!F95</f>
        <v>0.67500000000000004</v>
      </c>
      <c r="D43" s="91" t="str">
        <f>'Wish List'!G95</f>
        <v>Enserco</v>
      </c>
      <c r="E43">
        <f>'Wish List'!H95</f>
        <v>7074000</v>
      </c>
      <c r="G43" s="111"/>
      <c r="H43" s="111">
        <f>'Wish List'!J95</f>
        <v>0</v>
      </c>
      <c r="I43" s="111">
        <f>'Wish List'!K95</f>
        <v>0</v>
      </c>
      <c r="J43" s="122" t="str">
        <f t="shared" si="0"/>
        <v xml:space="preserve">  </v>
      </c>
      <c r="K43" s="111"/>
      <c r="L43" s="111"/>
      <c r="M43" s="111">
        <f>'Wish List'!AA95</f>
        <v>0</v>
      </c>
      <c r="N43" s="111">
        <f>'Wish List'!AB95</f>
        <v>0</v>
      </c>
      <c r="O43" s="122" t="str">
        <f t="shared" si="1"/>
        <v xml:space="preserve">  </v>
      </c>
      <c r="Q43">
        <f>'Wish List'!P95</f>
        <v>4774950</v>
      </c>
      <c r="R43">
        <f>'Wish List'!Q95</f>
        <v>7074000</v>
      </c>
      <c r="T43">
        <f>'Wish List'!AD95</f>
        <v>4774950</v>
      </c>
      <c r="U43">
        <f>'Wish List'!AE95</f>
        <v>7074000</v>
      </c>
    </row>
    <row r="44" spans="1:21">
      <c r="A44" t="str">
        <f>'Wish List'!A96</f>
        <v xml:space="preserve">IGP </v>
      </c>
      <c r="B44">
        <f>'Wish List'!E96</f>
        <v>2889496.82</v>
      </c>
      <c r="C44" s="372">
        <f>'Wish List'!F96</f>
        <v>1</v>
      </c>
      <c r="D44" s="91" t="str">
        <f>'Wish List'!G96</f>
        <v>ENA B/S</v>
      </c>
      <c r="E44">
        <f>'Wish List'!H96</f>
        <v>2889496.82</v>
      </c>
      <c r="G44" s="111"/>
      <c r="H44" s="111">
        <f>'Wish List'!J96</f>
        <v>-288949.68199999997</v>
      </c>
      <c r="I44" s="111">
        <f>'Wish List'!K96</f>
        <v>-288949.68199999997</v>
      </c>
      <c r="J44" s="122" t="str">
        <f t="shared" si="0"/>
        <v>10%</v>
      </c>
      <c r="K44" s="111"/>
      <c r="L44" s="111"/>
      <c r="M44" s="111">
        <f>'Wish List'!AA96</f>
        <v>-288949.68199999997</v>
      </c>
      <c r="N44" s="111">
        <f>'Wish List'!AB96</f>
        <v>-288949.68199999997</v>
      </c>
      <c r="O44" s="122" t="str">
        <f t="shared" si="1"/>
        <v>10%</v>
      </c>
      <c r="Q44">
        <f>'Wish List'!P96</f>
        <v>2600547.1379999998</v>
      </c>
      <c r="R44">
        <f>'Wish List'!Q96</f>
        <v>2600547.1379999998</v>
      </c>
      <c r="T44">
        <f>'Wish List'!AD96</f>
        <v>2600547.1379999998</v>
      </c>
      <c r="U44">
        <f>'Wish List'!AE96</f>
        <v>2600547.1379999998</v>
      </c>
    </row>
    <row r="45" spans="1:21">
      <c r="A45" t="str">
        <f>'Wish List'!A97</f>
        <v>Bonus Resources Common</v>
      </c>
      <c r="B45">
        <f>'Wish List'!E97</f>
        <v>678633.97548161121</v>
      </c>
      <c r="C45" s="372">
        <f>'Wish List'!F97</f>
        <v>0.5</v>
      </c>
      <c r="D45" s="91" t="str">
        <f>'Wish List'!G97</f>
        <v>Enserco</v>
      </c>
      <c r="E45">
        <f>'Wish List'!H97</f>
        <v>1357267.9509632224</v>
      </c>
      <c r="G45" s="111"/>
      <c r="H45" s="111">
        <f>'Wish List'!J97</f>
        <v>-67863.397548161127</v>
      </c>
      <c r="I45" s="111">
        <f>'Wish List'!K97</f>
        <v>-135726.79509632225</v>
      </c>
      <c r="J45" s="122" t="str">
        <f t="shared" si="0"/>
        <v>10%</v>
      </c>
      <c r="K45" s="111"/>
      <c r="L45" s="111"/>
      <c r="M45" s="111">
        <f>'Wish List'!AA97</f>
        <v>-67863.397548161127</v>
      </c>
      <c r="N45" s="111">
        <f>'Wish List'!AB97</f>
        <v>-135726.79509632225</v>
      </c>
      <c r="O45" s="122" t="str">
        <f t="shared" si="1"/>
        <v>10%</v>
      </c>
      <c r="Q45">
        <f>'Wish List'!P97</f>
        <v>610770.57793345011</v>
      </c>
      <c r="R45">
        <f>'Wish List'!Q97</f>
        <v>1221541.1558669002</v>
      </c>
      <c r="T45">
        <f>'Wish List'!AD97</f>
        <v>610770.57793345011</v>
      </c>
      <c r="U45">
        <f>'Wish List'!AE97</f>
        <v>1221541.1558669002</v>
      </c>
    </row>
    <row r="46" spans="1:21">
      <c r="A46" t="str">
        <f>'Wish List'!A98</f>
        <v>Paradigm Common</v>
      </c>
      <c r="B46">
        <f>'Wish List'!E98</f>
        <v>351859.625</v>
      </c>
      <c r="C46" s="372">
        <f>'Wish List'!F98</f>
        <v>0.5</v>
      </c>
      <c r="D46" s="91" t="str">
        <f>'Wish List'!G98</f>
        <v>Enserco</v>
      </c>
      <c r="E46">
        <f>'Wish List'!H98</f>
        <v>703719.25</v>
      </c>
      <c r="G46" s="111"/>
      <c r="H46" s="111">
        <f>'Wish List'!J98</f>
        <v>-35185.962500000001</v>
      </c>
      <c r="I46" s="111">
        <f>'Wish List'!K98</f>
        <v>-70371.925000000003</v>
      </c>
      <c r="J46" s="122" t="str">
        <f t="shared" si="0"/>
        <v>10%</v>
      </c>
      <c r="K46" s="111"/>
      <c r="L46" s="111"/>
      <c r="M46" s="111">
        <f>'Wish List'!AA98</f>
        <v>-35185.962500000001</v>
      </c>
      <c r="N46" s="111">
        <f>'Wish List'!AB98</f>
        <v>-70371.925000000003</v>
      </c>
      <c r="O46" s="122" t="str">
        <f t="shared" si="1"/>
        <v>10%</v>
      </c>
      <c r="Q46">
        <f>'Wish List'!P98</f>
        <v>316673.66249999998</v>
      </c>
      <c r="R46">
        <f>'Wish List'!Q98</f>
        <v>633347.32499999995</v>
      </c>
      <c r="T46">
        <f>'Wish List'!AD98</f>
        <v>316673.66249999998</v>
      </c>
      <c r="U46">
        <f>'Wish List'!AE98</f>
        <v>633347.32499999995</v>
      </c>
    </row>
    <row r="47" spans="1:21">
      <c r="A47" t="str">
        <f>'Wish List'!A99</f>
        <v>Tetonka Drilling Common</v>
      </c>
      <c r="B47">
        <f>'Wish List'!E99</f>
        <v>5105533.9485383276</v>
      </c>
      <c r="C47" s="372">
        <f>'Wish List'!F99</f>
        <v>0.5</v>
      </c>
      <c r="D47" s="91" t="str">
        <f>'Wish List'!G99</f>
        <v>Enserco</v>
      </c>
      <c r="E47">
        <f>'Wish List'!H99</f>
        <v>10211067.897076655</v>
      </c>
      <c r="G47" s="111"/>
      <c r="H47" s="111">
        <f>'Wish List'!J99</f>
        <v>-510553.39485383278</v>
      </c>
      <c r="I47" s="111">
        <f>'Wish List'!K99</f>
        <v>-1021106.7897076656</v>
      </c>
      <c r="J47" s="122" t="str">
        <f t="shared" si="0"/>
        <v>10%</v>
      </c>
      <c r="K47" s="111"/>
      <c r="L47" s="111"/>
      <c r="M47" s="111">
        <f>'Wish List'!AA99</f>
        <v>-510553.39485383278</v>
      </c>
      <c r="N47" s="111">
        <f>'Wish List'!AB99</f>
        <v>-1021106.7897076656</v>
      </c>
      <c r="O47" s="122" t="str">
        <f t="shared" si="1"/>
        <v>10%</v>
      </c>
      <c r="Q47">
        <f>'Wish List'!P99</f>
        <v>4594980.5536844945</v>
      </c>
      <c r="R47">
        <f>'Wish List'!Q99</f>
        <v>9189961.1073689889</v>
      </c>
      <c r="T47">
        <f>'Wish List'!AD99</f>
        <v>4594980.5536844945</v>
      </c>
      <c r="U47">
        <f>'Wish List'!AE99</f>
        <v>9189961.1073689889</v>
      </c>
    </row>
    <row r="48" spans="1:21">
      <c r="A48" t="str">
        <f>'Wish List'!A100</f>
        <v>Quicksilver Common</v>
      </c>
      <c r="B48">
        <f>'Wish List'!E100</f>
        <v>6132352.875</v>
      </c>
      <c r="C48" s="372">
        <f>'Wish List'!F100</f>
        <v>0.6</v>
      </c>
      <c r="D48" s="91" t="str">
        <f>'Wish List'!G100</f>
        <v>JEDI*</v>
      </c>
      <c r="E48">
        <f>'Wish List'!H100</f>
        <v>10220588.125</v>
      </c>
      <c r="G48" s="111">
        <f>'Wish List'!S100</f>
        <v>-369167.64307500003</v>
      </c>
      <c r="H48" s="111">
        <f>'Wish List'!J100</f>
        <v>-613235.28749999998</v>
      </c>
      <c r="I48" s="111">
        <f>'Wish List'!K100</f>
        <v>-1022058.8125</v>
      </c>
      <c r="J48" s="122" t="str">
        <f t="shared" si="0"/>
        <v>10%</v>
      </c>
      <c r="K48" s="111"/>
      <c r="L48" s="111">
        <f>'Wish List'!Z100</f>
        <v>-369167.64307500003</v>
      </c>
      <c r="M48" s="111">
        <f>'Wish List'!AA100</f>
        <v>-613235.28749999998</v>
      </c>
      <c r="N48" s="111">
        <f>'Wish List'!AB100</f>
        <v>-1022058.8125</v>
      </c>
      <c r="O48" s="122" t="str">
        <f t="shared" si="1"/>
        <v>10%</v>
      </c>
      <c r="Q48">
        <f>'Wish List'!P100</f>
        <v>5519117.5874999994</v>
      </c>
      <c r="R48">
        <f>'Wish List'!Q100</f>
        <v>9198529.3125</v>
      </c>
      <c r="T48">
        <f>'Wish List'!AD100</f>
        <v>5519117.5874999994</v>
      </c>
      <c r="U48">
        <f>'Wish List'!AE100</f>
        <v>9198529.3125</v>
      </c>
    </row>
    <row r="49" spans="1:21">
      <c r="A49" t="str">
        <f>'Wish List'!A101</f>
        <v>WB Oil &amp; Gas</v>
      </c>
      <c r="B49">
        <f>'Wish List'!E101</f>
        <v>1360000</v>
      </c>
      <c r="C49" s="372">
        <f>'Wish List'!F101</f>
        <v>1</v>
      </c>
      <c r="D49" s="91" t="str">
        <f>'Wish List'!G101</f>
        <v>ENA B/S</v>
      </c>
      <c r="E49">
        <f>'Wish List'!H101</f>
        <v>1360000</v>
      </c>
      <c r="G49" s="111"/>
      <c r="H49" s="111">
        <f>'Wish List'!J101</f>
        <v>-1360000</v>
      </c>
      <c r="I49" s="111">
        <f>'Wish List'!K101</f>
        <v>-1360000</v>
      </c>
      <c r="J49" s="122" t="str">
        <f t="shared" si="0"/>
        <v>100%</v>
      </c>
      <c r="K49" s="111"/>
      <c r="L49" s="111"/>
      <c r="M49" s="111">
        <f>'Wish List'!AA101</f>
        <v>-680000</v>
      </c>
      <c r="N49" s="111">
        <f>'Wish List'!AB101</f>
        <v>-680000</v>
      </c>
      <c r="O49" s="122" t="str">
        <f t="shared" si="1"/>
        <v>50%</v>
      </c>
      <c r="Q49">
        <f>'Wish List'!P101</f>
        <v>0</v>
      </c>
      <c r="R49">
        <f>'Wish List'!Q101</f>
        <v>0</v>
      </c>
      <c r="T49">
        <f>'Wish List'!AD101</f>
        <v>680000</v>
      </c>
      <c r="U49">
        <f>'Wish List'!AE101</f>
        <v>680000</v>
      </c>
    </row>
    <row r="50" spans="1:21">
      <c r="A50" t="str">
        <f>'Wish List'!A102</f>
        <v>Beau Canada Common</v>
      </c>
      <c r="B50">
        <f>'Wish List'!E102</f>
        <v>3960662.8047959046</v>
      </c>
      <c r="C50" s="372">
        <f>'Wish List'!F102</f>
        <v>0.6</v>
      </c>
      <c r="D50" s="91" t="str">
        <f>'Wish List'!G102</f>
        <v>JEDI*</v>
      </c>
      <c r="E50">
        <f>'Wish List'!H102</f>
        <v>6601104.6746598408</v>
      </c>
      <c r="G50" s="111">
        <f>'Wish List'!S102</f>
        <v>-1192159.5042435674</v>
      </c>
      <c r="H50" s="111">
        <f>'Wish List'!J102</f>
        <v>-1980331.402397952</v>
      </c>
      <c r="I50" s="111">
        <f>'Wish List'!K102</f>
        <v>-3300552.3373299204</v>
      </c>
      <c r="J50" s="122" t="str">
        <f t="shared" si="0"/>
        <v>50%</v>
      </c>
      <c r="K50" s="111"/>
      <c r="L50" s="111">
        <f>'Wish List'!Z102</f>
        <v>-238431.9008487135</v>
      </c>
      <c r="M50" s="111">
        <f>'Wish List'!AA102</f>
        <v>-396066.28047959047</v>
      </c>
      <c r="N50" s="111">
        <f>'Wish List'!AB102</f>
        <v>-660110.46746598417</v>
      </c>
      <c r="O50" s="122" t="str">
        <f t="shared" si="1"/>
        <v>10%</v>
      </c>
      <c r="Q50">
        <f>'Wish List'!P102</f>
        <v>1980331.402397952</v>
      </c>
      <c r="R50">
        <f>'Wish List'!Q102</f>
        <v>3300552.3373299204</v>
      </c>
      <c r="T50">
        <f>'Wish List'!AD102</f>
        <v>3564596.5243163141</v>
      </c>
      <c r="U50">
        <f>'Wish List'!AE102</f>
        <v>5940994.2071938571</v>
      </c>
    </row>
    <row r="51" spans="1:21">
      <c r="A51" t="str">
        <f>'Wish List'!A103</f>
        <v>Place Resources</v>
      </c>
      <c r="B51">
        <f>'Wish List'!E103</f>
        <v>1237700</v>
      </c>
      <c r="C51" s="372">
        <f>'Wish List'!F103</f>
        <v>0.6</v>
      </c>
      <c r="D51" s="91" t="str">
        <f>'Wish List'!G103</f>
        <v>JEDI*</v>
      </c>
      <c r="E51">
        <f>'Wish List'!H103</f>
        <v>2062833.3333333335</v>
      </c>
      <c r="G51" s="111">
        <f>'Wish List'!S103</f>
        <v>-223528.62000000002</v>
      </c>
      <c r="H51" s="111">
        <f>'Wish List'!J103</f>
        <v>-371310</v>
      </c>
      <c r="I51" s="111">
        <f>'Wish List'!K103</f>
        <v>-618850</v>
      </c>
      <c r="J51" s="122" t="str">
        <f t="shared" si="0"/>
        <v>30%</v>
      </c>
      <c r="K51" s="111"/>
      <c r="L51" s="111">
        <f>'Wish List'!Z103</f>
        <v>-74509.540000000023</v>
      </c>
      <c r="M51" s="111">
        <f>'Wish List'!AA103</f>
        <v>-123770.00000000001</v>
      </c>
      <c r="N51" s="111">
        <f>'Wish List'!AB103</f>
        <v>-206283.33333333337</v>
      </c>
      <c r="O51" s="122" t="str">
        <f t="shared" si="1"/>
        <v>10%</v>
      </c>
      <c r="Q51">
        <f>'Wish List'!P103</f>
        <v>866390.00000000012</v>
      </c>
      <c r="R51">
        <f>'Wish List'!Q103</f>
        <v>1443983.3333333335</v>
      </c>
      <c r="T51">
        <f>'Wish List'!AD103</f>
        <v>1113930</v>
      </c>
      <c r="U51">
        <f>'Wish List'!AE103</f>
        <v>1856550</v>
      </c>
    </row>
    <row r="52" spans="1:21">
      <c r="A52" t="str">
        <f>'Wish List'!A104</f>
        <v>LSI Preferred</v>
      </c>
      <c r="B52">
        <f>'Wish List'!E104</f>
        <v>2444047.035616878</v>
      </c>
      <c r="C52" s="372">
        <f>'Wish List'!F104</f>
        <v>0.75</v>
      </c>
      <c r="D52" s="91" t="str">
        <f>'Wish List'!G104</f>
        <v>JEDI II</v>
      </c>
      <c r="E52">
        <f>'Wish List'!H104</f>
        <v>3258729.3808225039</v>
      </c>
      <c r="G52" s="111"/>
      <c r="H52" s="111">
        <f>'Wish List'!J104</f>
        <v>-611011.75890421949</v>
      </c>
      <c r="I52" s="111">
        <f>'Wish List'!K104</f>
        <v>-814682.34520562598</v>
      </c>
      <c r="J52" s="122" t="str">
        <f t="shared" si="0"/>
        <v>25%</v>
      </c>
      <c r="K52" s="111"/>
      <c r="L52" s="111"/>
      <c r="M52" s="111">
        <f>'Wish List'!AA104</f>
        <v>0</v>
      </c>
      <c r="N52" s="111">
        <f>'Wish List'!AB104</f>
        <v>0</v>
      </c>
      <c r="O52" s="122" t="str">
        <f t="shared" si="1"/>
        <v xml:space="preserve">  </v>
      </c>
      <c r="Q52">
        <f>'Wish List'!P104</f>
        <v>1833035.2767126583</v>
      </c>
      <c r="R52">
        <f>'Wish List'!Q104</f>
        <v>2444047.035616878</v>
      </c>
      <c r="T52">
        <f>'Wish List'!AD104</f>
        <v>2444047.035616878</v>
      </c>
      <c r="U52">
        <f>'Wish List'!AE104</f>
        <v>3258729.3808225039</v>
      </c>
    </row>
    <row r="53" spans="1:21">
      <c r="A53" t="str">
        <f>'Wish List'!A105</f>
        <v>LSI Warrants</v>
      </c>
      <c r="B53">
        <f>'Wish List'!E105</f>
        <v>1374750</v>
      </c>
      <c r="C53" s="372">
        <f>'Wish List'!F105</f>
        <v>0.75</v>
      </c>
      <c r="D53" s="91" t="str">
        <f>'Wish List'!G105</f>
        <v>JEDI II</v>
      </c>
      <c r="E53">
        <f>'Wish List'!H105</f>
        <v>1833000</v>
      </c>
      <c r="G53" s="111"/>
      <c r="H53" s="111">
        <f>'Wish List'!J105</f>
        <v>-343687.5</v>
      </c>
      <c r="I53" s="111">
        <f>'Wish List'!K105</f>
        <v>-458250</v>
      </c>
      <c r="J53" s="122" t="str">
        <f t="shared" si="0"/>
        <v>25%</v>
      </c>
      <c r="K53" s="111"/>
      <c r="L53" s="111"/>
      <c r="M53" s="111">
        <f>'Wish List'!AA105</f>
        <v>0</v>
      </c>
      <c r="N53" s="111">
        <f>'Wish List'!AB105</f>
        <v>0</v>
      </c>
      <c r="O53" s="122" t="str">
        <f t="shared" si="1"/>
        <v xml:space="preserve">  </v>
      </c>
      <c r="Q53">
        <f>'Wish List'!P105</f>
        <v>1031062.5</v>
      </c>
      <c r="R53">
        <f>'Wish List'!Q105</f>
        <v>1374750</v>
      </c>
      <c r="T53">
        <f>'Wish List'!AD105</f>
        <v>1374750</v>
      </c>
      <c r="U53">
        <f>'Wish List'!AE105</f>
        <v>1833000</v>
      </c>
    </row>
    <row r="54" spans="1:21">
      <c r="B54" s="95">
        <f>SUM(B11:B53)</f>
        <v>545717520.68031716</v>
      </c>
      <c r="E54" s="95">
        <f>SUM(E11:E53)</f>
        <v>664149497.9303602</v>
      </c>
      <c r="F54" s="95"/>
      <c r="G54" s="376">
        <f>SUM(G11:G53)</f>
        <v>-1920779.797452274</v>
      </c>
      <c r="H54" s="376">
        <f>SUM(H11:H53)</f>
        <v>-167570173.65031797</v>
      </c>
      <c r="I54" s="376">
        <f>SUM(I11:I53)</f>
        <v>-193051331.13005531</v>
      </c>
      <c r="J54" s="122"/>
      <c r="K54" s="111"/>
      <c r="L54" s="376">
        <f>SUM(L11:L53)</f>
        <v>-818033.11405742005</v>
      </c>
      <c r="M54" s="376">
        <f>SUM(M11:M53)</f>
        <v>-89292062.995331556</v>
      </c>
      <c r="N54" s="376">
        <f>SUM(N11:N53)</f>
        <v>-93950195.114657059</v>
      </c>
      <c r="O54" s="375"/>
      <c r="Q54" s="95">
        <f>SUM(Q11:Q53)</f>
        <v>378147347.02999926</v>
      </c>
      <c r="R54" s="95">
        <f>SUM(R11:R53)</f>
        <v>471098166.80030495</v>
      </c>
      <c r="S54" s="95"/>
      <c r="T54" s="95">
        <f>SUM(T11:T53)</f>
        <v>456425457.68498558</v>
      </c>
      <c r="U54" s="95">
        <f>SUM(U11:U53)</f>
        <v>570199302.81570327</v>
      </c>
    </row>
    <row r="55" spans="1:21">
      <c r="A55" t="str">
        <f>'Wish List'!A107</f>
        <v>SLP Exposure</v>
      </c>
      <c r="B55">
        <f>'Wish List'!E107</f>
        <v>10282479.319682825</v>
      </c>
      <c r="C55" s="372">
        <f>'Wish List'!F107</f>
        <v>1</v>
      </c>
      <c r="D55" s="91" t="str">
        <f>'Wish List'!G107</f>
        <v>ENE B/S</v>
      </c>
      <c r="E55">
        <f>'Wish List'!H107</f>
        <v>10282479.319682825</v>
      </c>
      <c r="G55" s="111"/>
      <c r="H55" s="111">
        <f>'Wish List'!J107</f>
        <v>-1920779.797452274</v>
      </c>
      <c r="I55" s="111"/>
      <c r="J55" s="122"/>
      <c r="K55" s="111"/>
      <c r="L55" s="111"/>
      <c r="M55" s="111">
        <f>L54</f>
        <v>-818033.11405742005</v>
      </c>
      <c r="N55" s="111"/>
      <c r="O55" s="375"/>
      <c r="Q55">
        <f>'Wish List'!P107</f>
        <v>8361699.5222305516</v>
      </c>
    </row>
    <row r="56" spans="1:21">
      <c r="A56" t="str">
        <f>'Wish List'!A108</f>
        <v>Total Raptor I</v>
      </c>
      <c r="B56" s="95">
        <f>SUM(B54:B55)</f>
        <v>556000000</v>
      </c>
      <c r="D56" s="91">
        <f>'Wish List'!G108</f>
        <v>0</v>
      </c>
      <c r="E56" s="95">
        <f>SUM(E54:E55)</f>
        <v>674431977.25004303</v>
      </c>
      <c r="F56" s="95"/>
      <c r="G56" s="376">
        <f>SUM(G54:G55)</f>
        <v>-1920779.797452274</v>
      </c>
      <c r="H56" s="387">
        <f>SUM(H54:H55)</f>
        <v>-169490953.44777024</v>
      </c>
      <c r="I56" s="376">
        <f>SUM(I54:I55)</f>
        <v>-193051331.13005531</v>
      </c>
      <c r="J56" s="122"/>
      <c r="K56" s="111"/>
      <c r="L56" s="376">
        <f>SUM(L54:L55)</f>
        <v>-818033.11405742005</v>
      </c>
      <c r="M56" s="387">
        <f>SUM(M54:M55)</f>
        <v>-90110096.109388977</v>
      </c>
      <c r="N56" s="376">
        <f>SUM(N54:N55)</f>
        <v>-93950195.114657059</v>
      </c>
      <c r="O56" s="375"/>
      <c r="Q56" s="95">
        <f>SUM(Q54:Q55)</f>
        <v>386509046.55222982</v>
      </c>
      <c r="R56" s="95">
        <f>SUM(R54:R55)</f>
        <v>471098166.80030495</v>
      </c>
      <c r="S56" s="95"/>
      <c r="T56" s="95">
        <f>SUM(T54:T55)</f>
        <v>456425457.68498558</v>
      </c>
      <c r="U56" s="95">
        <f>SUM(U54:U55)</f>
        <v>570199302.81570327</v>
      </c>
    </row>
    <row r="57" spans="1:21" s="104" customFormat="1" ht="10.199999999999999">
      <c r="A57" s="115" t="s">
        <v>901</v>
      </c>
      <c r="B57" s="104">
        <f>B56-'Wish List'!E108</f>
        <v>0</v>
      </c>
      <c r="C57" s="373"/>
      <c r="D57" s="334"/>
      <c r="E57" s="104">
        <f>E56-'Wish List'!H108</f>
        <v>0</v>
      </c>
      <c r="G57" s="104">
        <f>G56-'Wish List'!S108</f>
        <v>0</v>
      </c>
      <c r="H57" s="104">
        <f>H56-'Wish List'!J108</f>
        <v>0</v>
      </c>
      <c r="I57" s="104">
        <f>I56-'Wish List'!K108</f>
        <v>0</v>
      </c>
      <c r="J57" s="334"/>
      <c r="L57" s="104">
        <f>L56-'Wish List'!Z108</f>
        <v>0</v>
      </c>
      <c r="M57" s="104">
        <f>M56-'Wish List'!AA108</f>
        <v>0</v>
      </c>
      <c r="N57" s="104">
        <f>N56-'Wish List'!AB108</f>
        <v>0</v>
      </c>
      <c r="O57" s="377"/>
      <c r="Q57" s="104">
        <f>Q56-'Wish List'!P108</f>
        <v>0</v>
      </c>
      <c r="R57" s="104">
        <f>R56-'Wish List'!Q108</f>
        <v>0</v>
      </c>
      <c r="T57" s="104">
        <f>T56-'Wish List'!AD108</f>
        <v>0</v>
      </c>
      <c r="U57" s="104">
        <f>U56-'Wish List'!AE108</f>
        <v>0</v>
      </c>
    </row>
    <row r="58" spans="1:21">
      <c r="G58" s="111"/>
      <c r="H58" s="111"/>
      <c r="I58" s="111"/>
      <c r="J58" s="122"/>
      <c r="K58" s="111"/>
      <c r="L58" s="111"/>
      <c r="M58" s="111"/>
      <c r="N58" s="111"/>
      <c r="O58" s="375"/>
    </row>
    <row r="59" spans="1:21">
      <c r="G59" s="111"/>
      <c r="H59" s="111"/>
      <c r="I59" s="111"/>
      <c r="J59" s="122"/>
      <c r="K59" s="111"/>
      <c r="L59" s="111"/>
      <c r="M59" s="111"/>
      <c r="N59" s="111"/>
      <c r="O59" s="375"/>
    </row>
    <row r="60" spans="1:21">
      <c r="A60" s="99" t="s">
        <v>904</v>
      </c>
      <c r="G60" s="111"/>
      <c r="H60" s="111"/>
      <c r="I60" s="111"/>
      <c r="J60" s="122"/>
      <c r="K60" s="111"/>
      <c r="L60" s="111"/>
      <c r="M60" s="111"/>
      <c r="N60" s="111"/>
      <c r="O60" s="375"/>
    </row>
    <row r="61" spans="1:21">
      <c r="A61" t="str">
        <f>'Wish List'!A111</f>
        <v>Mariner Equity</v>
      </c>
      <c r="B61">
        <f>'Wish List'!E111</f>
        <v>217952084.18700016</v>
      </c>
      <c r="C61" s="372">
        <f>'Wish List'!F111</f>
        <v>0.6</v>
      </c>
      <c r="D61" s="91" t="str">
        <f>'Wish List'!G111</f>
        <v>JEDI*</v>
      </c>
      <c r="E61">
        <f>'Wish List'!H111</f>
        <v>363253473.64500028</v>
      </c>
      <c r="G61" s="111">
        <f>'Wish List'!S111</f>
        <v>-30833681.349934913</v>
      </c>
      <c r="H61" s="111">
        <f>'Wish List'!J111</f>
        <v>-51218739.783945031</v>
      </c>
      <c r="I61" s="111">
        <f>'Wish List'!K111</f>
        <v>-85364566.30657506</v>
      </c>
      <c r="J61" s="122" t="str">
        <f t="shared" ref="J61:J72" si="2">IF(ROUND(-I61/$E61*100,0)=0,"  ",ROUND(-I61/$E61*100,0)&amp;"%")</f>
        <v>24%</v>
      </c>
      <c r="K61" s="111"/>
      <c r="L61" s="111">
        <f>'Wish List'!Z111</f>
        <v>-17056930.108474635</v>
      </c>
      <c r="M61" s="111">
        <f>'Wish List'!AA111</f>
        <v>-28333770.944310021</v>
      </c>
      <c r="N61" s="111">
        <f>'Wish List'!AB111</f>
        <v>-47222951.573850036</v>
      </c>
      <c r="O61" s="122" t="str">
        <f t="shared" ref="O61:O72" si="3">IF(ROUND(-N61/$E61*100,0)=0,"  ",ROUND(-N61/$E61*100,0)&amp;"%")</f>
        <v>13%</v>
      </c>
      <c r="Q61">
        <f>'Wish List'!P111</f>
        <v>166733344.40305513</v>
      </c>
      <c r="R61">
        <f>'Wish List'!Q111</f>
        <v>277888907.33842522</v>
      </c>
      <c r="T61">
        <f>'Wish List'!AD111</f>
        <v>189618313.24269015</v>
      </c>
      <c r="U61">
        <f>'Wish List'!AE111</f>
        <v>316030522.07115024</v>
      </c>
    </row>
    <row r="62" spans="1:21">
      <c r="A62" t="str">
        <f>'Wish List'!A112</f>
        <v>Mariner Warrants</v>
      </c>
      <c r="B62">
        <f>'Wish List'!E112</f>
        <v>24401057.165000014</v>
      </c>
      <c r="C62" s="372">
        <f>'Wish List'!F112</f>
        <v>1</v>
      </c>
      <c r="D62" s="91" t="str">
        <f>'Wish List'!G112</f>
        <v>ENA B/S</v>
      </c>
      <c r="E62">
        <f>'Wish List'!H112</f>
        <v>24401057.165000014</v>
      </c>
      <c r="G62" s="111"/>
      <c r="H62" s="111">
        <f>'Wish List'!J112</f>
        <v>-5734248.4337750031</v>
      </c>
      <c r="I62" s="111">
        <f>'Wish List'!K112</f>
        <v>-5734248.4337750031</v>
      </c>
      <c r="J62" s="122" t="str">
        <f t="shared" si="2"/>
        <v>24%</v>
      </c>
      <c r="K62" s="111"/>
      <c r="L62" s="111">
        <f>'Wish List'!Z112</f>
        <v>0</v>
      </c>
      <c r="M62" s="111">
        <f>'Wish List'!AA112</f>
        <v>-3172137.4314500019</v>
      </c>
      <c r="N62" s="111">
        <f>'Wish List'!AB112</f>
        <v>-3172137.4314500019</v>
      </c>
      <c r="O62" s="122" t="str">
        <f t="shared" si="3"/>
        <v>13%</v>
      </c>
      <c r="Q62">
        <f>'Wish List'!P112</f>
        <v>18666808.73122501</v>
      </c>
      <c r="R62">
        <f>'Wish List'!Q112</f>
        <v>18666808.73122501</v>
      </c>
      <c r="T62">
        <f>'Wish List'!AD112</f>
        <v>21228919.733550012</v>
      </c>
      <c r="U62">
        <f>'Wish List'!AE112</f>
        <v>21228919.733550012</v>
      </c>
    </row>
    <row r="63" spans="1:21">
      <c r="A63" t="str">
        <f>'Wish List'!A113</f>
        <v>Utiliquest</v>
      </c>
      <c r="B63">
        <f>'Wish List'!E113</f>
        <v>37500000</v>
      </c>
      <c r="C63" s="372">
        <f>'Wish List'!F113</f>
        <v>0.625</v>
      </c>
      <c r="D63" s="91" t="str">
        <f>'Wish List'!G113</f>
        <v>JEDI II</v>
      </c>
      <c r="E63">
        <f>'Wish List'!H113</f>
        <v>60000000</v>
      </c>
      <c r="G63" s="111"/>
      <c r="H63" s="111">
        <f>'Wish List'!J113</f>
        <v>-3750000</v>
      </c>
      <c r="I63" s="111">
        <f>'Wish List'!K113</f>
        <v>-6000000</v>
      </c>
      <c r="J63" s="122" t="str">
        <f t="shared" si="2"/>
        <v>10%</v>
      </c>
      <c r="K63" s="111"/>
      <c r="L63" s="111">
        <f>'Wish List'!Z113</f>
        <v>0</v>
      </c>
      <c r="M63" s="111">
        <f>'Wish List'!AA113</f>
        <v>0</v>
      </c>
      <c r="N63" s="111">
        <f>'Wish List'!AB113</f>
        <v>0</v>
      </c>
      <c r="O63" s="122" t="str">
        <f t="shared" si="3"/>
        <v xml:space="preserve">  </v>
      </c>
      <c r="Q63">
        <f>'Wish List'!P113</f>
        <v>33750000</v>
      </c>
      <c r="R63">
        <f>'Wish List'!Q113</f>
        <v>54000000</v>
      </c>
      <c r="T63">
        <f>'Wish List'!AD113</f>
        <v>37500000</v>
      </c>
      <c r="U63">
        <f>'Wish List'!AE113</f>
        <v>60000000</v>
      </c>
    </row>
    <row r="64" spans="1:21">
      <c r="A64" t="str">
        <f>'Wish List'!A114</f>
        <v>Cgas</v>
      </c>
      <c r="B64">
        <f>'Wish List'!E114</f>
        <v>17563755</v>
      </c>
      <c r="C64" s="372">
        <f>'Wish List'!F114</f>
        <v>0.6</v>
      </c>
      <c r="D64" s="91" t="str">
        <f>'Wish List'!G114</f>
        <v>JEDI*</v>
      </c>
      <c r="E64">
        <f>'Wish List'!H114</f>
        <v>29272925</v>
      </c>
      <c r="G64" s="111">
        <f>'Wish List'!S114</f>
        <v>0</v>
      </c>
      <c r="H64" s="111">
        <f>'Wish List'!J114</f>
        <v>0</v>
      </c>
      <c r="I64" s="111">
        <f>'Wish List'!K114</f>
        <v>0</v>
      </c>
      <c r="J64" s="122" t="str">
        <f t="shared" si="2"/>
        <v xml:space="preserve">  </v>
      </c>
      <c r="K64" s="111"/>
      <c r="L64" s="111">
        <f>'Wish List'!Z114</f>
        <v>0</v>
      </c>
      <c r="M64" s="111">
        <f>'Wish List'!AA114</f>
        <v>0</v>
      </c>
      <c r="N64" s="111">
        <f>'Wish List'!AB114</f>
        <v>0</v>
      </c>
      <c r="O64" s="122" t="str">
        <f t="shared" si="3"/>
        <v xml:space="preserve">  </v>
      </c>
      <c r="Q64">
        <f>'Wish List'!P114</f>
        <v>17563755</v>
      </c>
      <c r="R64">
        <f>'Wish List'!Q114</f>
        <v>29272925</v>
      </c>
      <c r="T64">
        <f>'Wish List'!AD114</f>
        <v>17563755</v>
      </c>
      <c r="U64">
        <f>'Wish List'!AE114</f>
        <v>29272925</v>
      </c>
    </row>
    <row r="65" spans="1:21">
      <c r="A65" t="str">
        <f>'Wish List'!A115</f>
        <v>Cypress</v>
      </c>
      <c r="B65">
        <f>'Wish List'!E115</f>
        <v>58515175.410000004</v>
      </c>
      <c r="C65" s="372">
        <f>'Wish List'!F115</f>
        <v>1</v>
      </c>
      <c r="D65" s="91" t="str">
        <f>'Wish List'!G115</f>
        <v>ENA B/S</v>
      </c>
      <c r="E65">
        <f>'Wish List'!H115</f>
        <v>58515175.410000004</v>
      </c>
      <c r="G65" s="111"/>
      <c r="H65" s="111">
        <f>'Wish List'!J115</f>
        <v>-14628793.852500001</v>
      </c>
      <c r="I65" s="111">
        <f>'Wish List'!K115</f>
        <v>-14628793.852500001</v>
      </c>
      <c r="J65" s="122" t="str">
        <f t="shared" si="2"/>
        <v>25%</v>
      </c>
      <c r="K65" s="111"/>
      <c r="L65" s="111">
        <f>'Wish List'!Z115</f>
        <v>0</v>
      </c>
      <c r="M65" s="111">
        <f>'Wish List'!AA115</f>
        <v>-5851517.5410000011</v>
      </c>
      <c r="N65" s="111">
        <f>'Wish List'!AB115</f>
        <v>-5851517.5410000011</v>
      </c>
      <c r="O65" s="122" t="str">
        <f t="shared" si="3"/>
        <v>10%</v>
      </c>
      <c r="Q65">
        <f>'Wish List'!P115</f>
        <v>43886381.557500005</v>
      </c>
      <c r="R65">
        <f>'Wish List'!Q115</f>
        <v>43886381.557500005</v>
      </c>
      <c r="T65">
        <f>'Wish List'!AD115</f>
        <v>52663657.869000003</v>
      </c>
      <c r="U65">
        <f>'Wish List'!AE115</f>
        <v>52663657.869000003</v>
      </c>
    </row>
    <row r="66" spans="1:21">
      <c r="A66" t="str">
        <f>'Wish List'!A116</f>
        <v>Linder</v>
      </c>
      <c r="B66">
        <f>'Wish List'!E116</f>
        <v>16866017.18</v>
      </c>
      <c r="C66" s="372">
        <f>'Wish List'!F116</f>
        <v>0.625</v>
      </c>
      <c r="D66" s="91" t="str">
        <f>'Wish List'!G116</f>
        <v>JEDI II</v>
      </c>
      <c r="E66">
        <f>'Wish List'!H116</f>
        <v>26985627.487999998</v>
      </c>
      <c r="G66" s="111"/>
      <c r="H66" s="111">
        <f>'Wish List'!J116</f>
        <v>0</v>
      </c>
      <c r="I66" s="111">
        <f>'Wish List'!K116</f>
        <v>0</v>
      </c>
      <c r="J66" s="122" t="str">
        <f t="shared" si="2"/>
        <v xml:space="preserve">  </v>
      </c>
      <c r="K66" s="111"/>
      <c r="L66" s="111">
        <f>'Wish List'!Z116</f>
        <v>0</v>
      </c>
      <c r="M66" s="111">
        <f>'Wish List'!AA116</f>
        <v>0</v>
      </c>
      <c r="N66" s="111">
        <f>'Wish List'!AB116</f>
        <v>0</v>
      </c>
      <c r="O66" s="122" t="str">
        <f t="shared" si="3"/>
        <v xml:space="preserve">  </v>
      </c>
      <c r="Q66">
        <f>'Wish List'!P116</f>
        <v>16866017.18</v>
      </c>
      <c r="R66">
        <f>'Wish List'!Q116</f>
        <v>26985627.487999998</v>
      </c>
      <c r="T66">
        <f>'Wish List'!AD116</f>
        <v>16866017.18</v>
      </c>
      <c r="U66">
        <f>'Wish List'!AE116</f>
        <v>26985627.487999998</v>
      </c>
    </row>
    <row r="67" spans="1:21">
      <c r="A67" t="str">
        <f>'Wish List'!A117</f>
        <v>Vastar</v>
      </c>
      <c r="B67">
        <f>'Wish List'!E117</f>
        <v>17498330.91</v>
      </c>
      <c r="C67" s="372">
        <f>'Wish List'!F117</f>
        <v>0.5</v>
      </c>
      <c r="D67" s="91" t="str">
        <f>'Wish List'!G117</f>
        <v>JEDI II</v>
      </c>
      <c r="E67">
        <f>'Wish List'!H117</f>
        <v>34996661.82</v>
      </c>
      <c r="G67" s="111"/>
      <c r="H67" s="111">
        <f>'Wish List'!J117</f>
        <v>0</v>
      </c>
      <c r="I67" s="111">
        <f>'Wish List'!K117</f>
        <v>0</v>
      </c>
      <c r="J67" s="122" t="str">
        <f t="shared" si="2"/>
        <v xml:space="preserve">  </v>
      </c>
      <c r="K67" s="111"/>
      <c r="L67" s="111">
        <f>'Wish List'!Z117</f>
        <v>0</v>
      </c>
      <c r="M67" s="111">
        <f>'Wish List'!AA117</f>
        <v>0</v>
      </c>
      <c r="N67" s="111">
        <f>'Wish List'!AB117</f>
        <v>0</v>
      </c>
      <c r="O67" s="122" t="str">
        <f t="shared" si="3"/>
        <v xml:space="preserve">  </v>
      </c>
      <c r="Q67">
        <f>'Wish List'!P117</f>
        <v>17498330.91</v>
      </c>
      <c r="R67">
        <f>'Wish List'!Q117</f>
        <v>34996661.82</v>
      </c>
      <c r="T67">
        <f>'Wish List'!AD117</f>
        <v>17498330.91</v>
      </c>
      <c r="U67">
        <f>'Wish List'!AE117</f>
        <v>34996661.82</v>
      </c>
    </row>
    <row r="68" spans="1:21">
      <c r="A68" t="str">
        <f>'Wish List'!A118</f>
        <v>Vastar Exposure</v>
      </c>
      <c r="B68">
        <f>'Wish List'!E118</f>
        <v>1050000</v>
      </c>
      <c r="C68" s="372">
        <f>'Wish List'!F118</f>
        <v>0.5</v>
      </c>
      <c r="D68" s="91" t="str">
        <f>'Wish List'!G118</f>
        <v>JEDI II</v>
      </c>
      <c r="E68">
        <f>'Wish List'!H118</f>
        <v>2100000</v>
      </c>
      <c r="G68" s="111"/>
      <c r="H68" s="111">
        <f>'Wish List'!J118</f>
        <v>0</v>
      </c>
      <c r="I68" s="111">
        <f>'Wish List'!K118</f>
        <v>0</v>
      </c>
      <c r="J68" s="122" t="str">
        <f t="shared" si="2"/>
        <v xml:space="preserve">  </v>
      </c>
      <c r="K68" s="111"/>
      <c r="L68" s="111">
        <f>'Wish List'!Z118</f>
        <v>0</v>
      </c>
      <c r="M68" s="111">
        <f>'Wish List'!AA118</f>
        <v>0</v>
      </c>
      <c r="N68" s="111">
        <f>'Wish List'!AB118</f>
        <v>0</v>
      </c>
      <c r="O68" s="122" t="str">
        <f t="shared" si="3"/>
        <v xml:space="preserve">  </v>
      </c>
      <c r="Q68">
        <f>'Wish List'!P118</f>
        <v>1050000</v>
      </c>
      <c r="R68">
        <f>'Wish List'!Q118</f>
        <v>2100000</v>
      </c>
      <c r="T68">
        <f>'Wish List'!AD118</f>
        <v>1050000</v>
      </c>
      <c r="U68">
        <f>'Wish List'!AE118</f>
        <v>2100000</v>
      </c>
    </row>
    <row r="69" spans="1:21">
      <c r="A69" t="str">
        <f>'Wish List'!A119</f>
        <v>Syntroleum</v>
      </c>
      <c r="B69">
        <f>'Wish List'!E119</f>
        <v>4077000</v>
      </c>
      <c r="C69" s="372">
        <f>'Wish List'!F119</f>
        <v>1</v>
      </c>
      <c r="D69" s="91" t="str">
        <f>'Wish List'!G119</f>
        <v>ENA B/S</v>
      </c>
      <c r="E69">
        <f>'Wish List'!H119</f>
        <v>4077000</v>
      </c>
      <c r="G69" s="111"/>
      <c r="H69" s="111">
        <f>'Wish List'!J119</f>
        <v>0</v>
      </c>
      <c r="I69" s="111">
        <f>'Wish List'!K119</f>
        <v>0</v>
      </c>
      <c r="J69" s="122" t="str">
        <f t="shared" si="2"/>
        <v xml:space="preserve">  </v>
      </c>
      <c r="K69" s="111"/>
      <c r="L69" s="111">
        <f>'Wish List'!Z119</f>
        <v>0</v>
      </c>
      <c r="M69" s="111">
        <f>'Wish List'!AA119</f>
        <v>0</v>
      </c>
      <c r="N69" s="111">
        <f>'Wish List'!AB119</f>
        <v>0</v>
      </c>
      <c r="O69" s="122" t="str">
        <f t="shared" si="3"/>
        <v xml:space="preserve">  </v>
      </c>
      <c r="Q69">
        <f>'Wish List'!P119</f>
        <v>4077000</v>
      </c>
      <c r="R69">
        <f>'Wish List'!Q119</f>
        <v>4077000</v>
      </c>
      <c r="T69">
        <f>'Wish List'!AD119</f>
        <v>4077000</v>
      </c>
      <c r="U69">
        <f>'Wish List'!AE119</f>
        <v>4077000</v>
      </c>
    </row>
    <row r="70" spans="1:21">
      <c r="A70" t="str">
        <f>'Wish List'!A120</f>
        <v>Inland</v>
      </c>
      <c r="B70">
        <f>'Wish List'!E120</f>
        <v>5102616</v>
      </c>
      <c r="C70" s="372">
        <f>'Wish List'!F120</f>
        <v>0.5</v>
      </c>
      <c r="D70" s="91" t="str">
        <f>'Wish List'!G120</f>
        <v>JEDI II</v>
      </c>
      <c r="E70">
        <f>'Wish List'!H120</f>
        <v>10205232</v>
      </c>
      <c r="G70" s="111"/>
      <c r="H70" s="111">
        <f>'Wish List'!J120</f>
        <v>-1275654</v>
      </c>
      <c r="I70" s="111">
        <f>'Wish List'!K120</f>
        <v>-2551308</v>
      </c>
      <c r="J70" s="122" t="str">
        <f t="shared" si="2"/>
        <v>25%</v>
      </c>
      <c r="K70" s="111"/>
      <c r="L70" s="111">
        <f>'Wish List'!Z120</f>
        <v>0</v>
      </c>
      <c r="M70" s="111">
        <f>'Wish List'!AA120</f>
        <v>0</v>
      </c>
      <c r="N70" s="111">
        <f>'Wish List'!AB120</f>
        <v>0</v>
      </c>
      <c r="O70" s="122" t="str">
        <f t="shared" si="3"/>
        <v xml:space="preserve">  </v>
      </c>
      <c r="Q70">
        <f>'Wish List'!P120</f>
        <v>3826962</v>
      </c>
      <c r="R70">
        <f>'Wish List'!Q120</f>
        <v>7653924</v>
      </c>
      <c r="T70">
        <f>'Wish List'!AD120</f>
        <v>5102616</v>
      </c>
      <c r="U70">
        <f>'Wish List'!AE120</f>
        <v>10205232</v>
      </c>
    </row>
    <row r="71" spans="1:21">
      <c r="A71" t="str">
        <f>'Wish List'!A121</f>
        <v>Masada Oxynol</v>
      </c>
      <c r="B71">
        <f>'Wish List'!E121</f>
        <v>3896000</v>
      </c>
      <c r="C71" s="372">
        <f>'Wish List'!F121</f>
        <v>1</v>
      </c>
      <c r="D71" s="91" t="str">
        <f>'Wish List'!G121</f>
        <v>ENA B/S</v>
      </c>
      <c r="E71">
        <f>'Wish List'!H121</f>
        <v>3896000</v>
      </c>
      <c r="G71" s="111"/>
      <c r="H71" s="111">
        <f>'Wish List'!J121</f>
        <v>-389600</v>
      </c>
      <c r="I71" s="111">
        <f>'Wish List'!K121</f>
        <v>-389600</v>
      </c>
      <c r="J71" s="122" t="str">
        <f t="shared" si="2"/>
        <v>10%</v>
      </c>
      <c r="K71" s="111"/>
      <c r="L71" s="111">
        <f>'Wish List'!Z121</f>
        <v>0</v>
      </c>
      <c r="M71" s="111">
        <f>'Wish List'!AA121</f>
        <v>0</v>
      </c>
      <c r="N71" s="111">
        <f>'Wish List'!AB121</f>
        <v>0</v>
      </c>
      <c r="O71" s="122" t="str">
        <f t="shared" si="3"/>
        <v xml:space="preserve">  </v>
      </c>
      <c r="Q71">
        <f>'Wish List'!P121</f>
        <v>3506400</v>
      </c>
      <c r="R71">
        <f>'Wish List'!Q121</f>
        <v>3506400</v>
      </c>
      <c r="T71">
        <f>'Wish List'!AD121</f>
        <v>3896000</v>
      </c>
      <c r="U71">
        <f>'Wish List'!AE121</f>
        <v>3896000</v>
      </c>
    </row>
    <row r="72" spans="1:21">
      <c r="A72" t="str">
        <f>'Wish List'!A122</f>
        <v>Hancock</v>
      </c>
      <c r="B72">
        <f>'Wish List'!E122</f>
        <v>3054665.63</v>
      </c>
      <c r="C72" s="372">
        <f>'Wish List'!F122</f>
        <v>1</v>
      </c>
      <c r="D72" s="91" t="str">
        <f>'Wish List'!G122</f>
        <v>ENA B/S</v>
      </c>
      <c r="E72">
        <f>'Wish List'!H122</f>
        <v>3054665.63</v>
      </c>
      <c r="G72" s="111"/>
      <c r="H72" s="111">
        <f>'Wish List'!J122</f>
        <v>-305466.56300000002</v>
      </c>
      <c r="I72" s="111">
        <f>'Wish List'!K122</f>
        <v>-305466.56300000002</v>
      </c>
      <c r="J72" s="122" t="str">
        <f t="shared" si="2"/>
        <v>10%</v>
      </c>
      <c r="K72" s="111"/>
      <c r="L72" s="111">
        <f>'Wish List'!Z122</f>
        <v>0</v>
      </c>
      <c r="M72" s="111">
        <f>'Wish List'!AA122</f>
        <v>0</v>
      </c>
      <c r="N72" s="111">
        <f>'Wish List'!AB122</f>
        <v>0</v>
      </c>
      <c r="O72" s="122" t="str">
        <f t="shared" si="3"/>
        <v xml:space="preserve">  </v>
      </c>
      <c r="Q72">
        <f>'Wish List'!P122</f>
        <v>2749199.0669999998</v>
      </c>
      <c r="R72">
        <f>'Wish List'!Q122</f>
        <v>2749199.0669999998</v>
      </c>
      <c r="T72">
        <f>'Wish List'!AD122</f>
        <v>3054665.63</v>
      </c>
      <c r="U72">
        <f>'Wish List'!AE122</f>
        <v>3054665.63</v>
      </c>
    </row>
    <row r="73" spans="1:21">
      <c r="B73" s="95">
        <f>SUM(B61:B72)</f>
        <v>407476701.48200023</v>
      </c>
      <c r="E73" s="95">
        <f>SUM(E61:E72)</f>
        <v>620757818.15800035</v>
      </c>
      <c r="F73" s="95"/>
      <c r="G73" s="376">
        <f>SUM(G61:G72)</f>
        <v>-30833681.349934913</v>
      </c>
      <c r="H73" s="376">
        <f>SUM(H61:H72)</f>
        <v>-77302502.633220032</v>
      </c>
      <c r="I73" s="376">
        <f>SUM(I61:I72)</f>
        <v>-114973983.15585007</v>
      </c>
      <c r="J73" s="122"/>
      <c r="K73" s="111"/>
      <c r="L73" s="376">
        <f>SUM(L61:L72)</f>
        <v>-17056930.108474635</v>
      </c>
      <c r="M73" s="376">
        <f>SUM(M61:M72)</f>
        <v>-37357425.916760027</v>
      </c>
      <c r="N73" s="376">
        <f>SUM(N61:N72)</f>
        <v>-56246606.546300039</v>
      </c>
      <c r="O73" s="375"/>
      <c r="Q73" s="95">
        <f>SUM(Q61:Q72)</f>
        <v>330174198.84878016</v>
      </c>
      <c r="R73" s="95">
        <f>SUM(R61:R72)</f>
        <v>505783835.00215018</v>
      </c>
      <c r="S73" s="95"/>
      <c r="T73" s="95">
        <f>SUM(T61:T72)</f>
        <v>370119275.5652402</v>
      </c>
      <c r="U73" s="95">
        <f>SUM(U61:U72)</f>
        <v>564511211.6117003</v>
      </c>
    </row>
    <row r="74" spans="1:21">
      <c r="A74" t="str">
        <f>'Wish List'!A124</f>
        <v>SLP Exposure</v>
      </c>
      <c r="B74">
        <f>'Wish List'!E124</f>
        <v>141780535.19057411</v>
      </c>
      <c r="C74" s="372">
        <f>'Wish List'!F124</f>
        <v>1</v>
      </c>
      <c r="D74" s="91" t="str">
        <f>'Wish List'!G124</f>
        <v>ENE B/S</v>
      </c>
      <c r="E74">
        <f>'Wish List'!H124</f>
        <v>141780535.19057411</v>
      </c>
      <c r="G74" s="111"/>
      <c r="H74" s="111">
        <f>'Wish List'!J124</f>
        <v>-30833681.349934913</v>
      </c>
      <c r="I74" s="111"/>
      <c r="J74" s="122"/>
      <c r="K74" s="111"/>
      <c r="L74" s="111"/>
      <c r="M74" s="111">
        <f>'Wish List'!AA124</f>
        <v>-17056930.108474635</v>
      </c>
      <c r="N74" s="111"/>
      <c r="O74" s="375"/>
      <c r="Q74">
        <f>'Wish List'!P124</f>
        <v>110946853.8406392</v>
      </c>
    </row>
    <row r="75" spans="1:21">
      <c r="A75" t="str">
        <f>'Wish List'!A125</f>
        <v>Total Raptor II</v>
      </c>
      <c r="B75" s="95">
        <f>SUM(B73:B74)</f>
        <v>549257236.67257428</v>
      </c>
      <c r="E75" s="95">
        <f>SUM(E73:E74)</f>
        <v>762538353.3485744</v>
      </c>
      <c r="F75" s="85"/>
      <c r="G75" s="376">
        <f>SUM(G73:G74)</f>
        <v>-30833681.349934913</v>
      </c>
      <c r="H75" s="387">
        <f>SUM(H73:H74)</f>
        <v>-108136183.98315495</v>
      </c>
      <c r="I75" s="376">
        <f>SUM(I73:I74)</f>
        <v>-114973983.15585007</v>
      </c>
      <c r="J75" s="122"/>
      <c r="K75" s="111"/>
      <c r="L75" s="376">
        <f>SUM(L73:L74)</f>
        <v>-17056930.108474635</v>
      </c>
      <c r="M75" s="387">
        <f>SUM(M73:M74)</f>
        <v>-54414356.025234662</v>
      </c>
      <c r="N75" s="376">
        <f>SUM(N73:N74)</f>
        <v>-56246606.546300039</v>
      </c>
      <c r="O75" s="375"/>
      <c r="Q75" s="95">
        <f>SUM(Q73:Q74)</f>
        <v>441121052.68941939</v>
      </c>
      <c r="R75" s="95">
        <f>SUM(R73:R74)</f>
        <v>505783835.00215018</v>
      </c>
      <c r="S75" s="95"/>
      <c r="T75" s="95">
        <f>SUM(T73:T74)</f>
        <v>370119275.5652402</v>
      </c>
      <c r="U75" s="95">
        <f>SUM(U73:U74)</f>
        <v>564511211.6117003</v>
      </c>
    </row>
    <row r="76" spans="1:21" s="104" customFormat="1" ht="10.199999999999999">
      <c r="A76" s="115" t="s">
        <v>901</v>
      </c>
      <c r="B76" s="104">
        <f>B75-'Wish List'!E125</f>
        <v>0</v>
      </c>
      <c r="C76" s="373"/>
      <c r="D76" s="334"/>
      <c r="E76" s="104">
        <f>E75-'Wish List'!H125</f>
        <v>0</v>
      </c>
      <c r="G76" s="104">
        <f>G75-'Wish List'!S125</f>
        <v>0</v>
      </c>
      <c r="H76" s="104">
        <f>H75-'Wish List'!J125</f>
        <v>0</v>
      </c>
      <c r="I76" s="104">
        <f>I75-'Wish List'!K125</f>
        <v>0</v>
      </c>
      <c r="J76" s="334"/>
      <c r="L76" s="104">
        <f>L75-'Wish List'!Z125</f>
        <v>0</v>
      </c>
      <c r="M76" s="104">
        <f>M75-'Wish List'!AA125</f>
        <v>0</v>
      </c>
      <c r="N76" s="104">
        <f>N75-'Wish List'!AB125</f>
        <v>0</v>
      </c>
      <c r="O76" s="377"/>
      <c r="Q76" s="104">
        <f>Q75-'Wish List'!P125</f>
        <v>0</v>
      </c>
      <c r="R76" s="104">
        <f>R75-'Wish List'!Q125</f>
        <v>0</v>
      </c>
      <c r="T76" s="104">
        <f>T75-'Wish List'!AD125</f>
        <v>0</v>
      </c>
      <c r="U76" s="104">
        <f>U75-'Wish List'!AE125</f>
        <v>0</v>
      </c>
    </row>
    <row r="77" spans="1:21">
      <c r="G77" s="111"/>
      <c r="H77" s="111"/>
      <c r="I77" s="111"/>
      <c r="J77" s="122"/>
      <c r="K77" s="111"/>
      <c r="L77" s="111"/>
      <c r="M77" s="111"/>
      <c r="N77" s="111"/>
      <c r="O77" s="375"/>
    </row>
    <row r="78" spans="1:21">
      <c r="G78" s="111"/>
      <c r="H78" s="111"/>
      <c r="I78" s="111"/>
      <c r="J78" s="122"/>
      <c r="K78" s="111"/>
      <c r="L78" s="111"/>
      <c r="M78" s="111"/>
      <c r="N78" s="111"/>
      <c r="O78" s="375"/>
    </row>
    <row r="79" spans="1:21">
      <c r="G79" s="111"/>
      <c r="H79" s="111"/>
      <c r="I79" s="111"/>
      <c r="J79" s="122"/>
      <c r="K79" s="111"/>
      <c r="L79" s="111"/>
      <c r="M79" s="111"/>
      <c r="N79" s="111"/>
      <c r="O79" s="375"/>
    </row>
    <row r="80" spans="1:21">
      <c r="G80" s="111"/>
      <c r="H80" s="111"/>
      <c r="I80" s="111"/>
      <c r="J80" s="122"/>
      <c r="K80" s="111"/>
      <c r="L80" s="111"/>
      <c r="M80" s="111"/>
      <c r="N80" s="111"/>
      <c r="O80" s="375"/>
    </row>
    <row r="81" spans="7:15">
      <c r="G81" s="111"/>
      <c r="H81" s="111"/>
      <c r="I81" s="111"/>
      <c r="J81" s="122"/>
      <c r="K81" s="111"/>
      <c r="L81" s="111"/>
      <c r="M81" s="111"/>
      <c r="N81" s="111"/>
      <c r="O81" s="375"/>
    </row>
    <row r="82" spans="7:15">
      <c r="G82" s="111"/>
      <c r="H82" s="111"/>
      <c r="I82" s="111"/>
      <c r="J82" s="122"/>
      <c r="K82" s="111"/>
      <c r="L82" s="111"/>
      <c r="M82" s="111"/>
      <c r="N82" s="111"/>
      <c r="O82" s="375"/>
    </row>
    <row r="83" spans="7:15">
      <c r="G83" s="111"/>
      <c r="H83" s="111"/>
      <c r="I83" s="111"/>
      <c r="J83" s="122"/>
      <c r="K83" s="111"/>
      <c r="L83" s="111"/>
      <c r="M83" s="111"/>
      <c r="N83" s="111"/>
      <c r="O83" s="375"/>
    </row>
    <row r="84" spans="7:15">
      <c r="G84" s="111"/>
      <c r="H84" s="111"/>
      <c r="I84" s="111"/>
      <c r="J84" s="122"/>
      <c r="K84" s="111"/>
      <c r="L84" s="111"/>
      <c r="M84" s="111"/>
      <c r="N84" s="111"/>
      <c r="O84" s="375"/>
    </row>
    <row r="85" spans="7:15">
      <c r="G85" s="111"/>
      <c r="H85" s="111"/>
      <c r="I85" s="111"/>
      <c r="J85" s="122"/>
      <c r="K85" s="111"/>
      <c r="L85" s="111"/>
      <c r="M85" s="111"/>
      <c r="N85" s="111"/>
      <c r="O85" s="375"/>
    </row>
    <row r="86" spans="7:15">
      <c r="G86" s="111"/>
      <c r="H86" s="111"/>
      <c r="I86" s="111"/>
      <c r="J86" s="122"/>
      <c r="K86" s="111"/>
      <c r="L86" s="111"/>
      <c r="M86" s="111"/>
      <c r="N86" s="111"/>
      <c r="O86" s="375"/>
    </row>
    <row r="87" spans="7:15">
      <c r="G87" s="111"/>
      <c r="H87" s="111"/>
      <c r="I87" s="111"/>
      <c r="J87" s="122"/>
      <c r="K87" s="111"/>
      <c r="L87" s="111"/>
      <c r="M87" s="111"/>
      <c r="N87" s="111"/>
      <c r="O87" s="375"/>
    </row>
    <row r="88" spans="7:15">
      <c r="G88" s="111"/>
      <c r="H88" s="111"/>
      <c r="I88" s="111"/>
      <c r="J88" s="122"/>
      <c r="K88" s="111"/>
      <c r="L88" s="111"/>
      <c r="M88" s="111"/>
      <c r="N88" s="111"/>
      <c r="O88" s="375"/>
    </row>
    <row r="89" spans="7:15">
      <c r="G89" s="111"/>
      <c r="H89" s="111"/>
      <c r="I89" s="111"/>
      <c r="J89" s="122"/>
      <c r="K89" s="111"/>
      <c r="L89" s="111"/>
      <c r="M89" s="111"/>
      <c r="N89" s="111"/>
      <c r="O89" s="375"/>
    </row>
    <row r="90" spans="7:15">
      <c r="G90" s="111"/>
      <c r="H90" s="111"/>
      <c r="I90" s="111"/>
      <c r="J90" s="122"/>
      <c r="K90" s="111"/>
      <c r="L90" s="111"/>
      <c r="M90" s="111"/>
      <c r="N90" s="111"/>
      <c r="O90" s="375"/>
    </row>
    <row r="91" spans="7:15">
      <c r="G91" s="111"/>
      <c r="H91" s="111"/>
      <c r="I91" s="111"/>
      <c r="J91" s="122"/>
      <c r="K91" s="111"/>
      <c r="L91" s="111"/>
      <c r="M91" s="111"/>
      <c r="N91" s="111"/>
      <c r="O91" s="375"/>
    </row>
    <row r="92" spans="7:15">
      <c r="G92" s="111"/>
      <c r="H92" s="111"/>
      <c r="I92" s="111"/>
      <c r="J92" s="122"/>
      <c r="K92" s="111"/>
      <c r="L92" s="111"/>
      <c r="M92" s="111"/>
      <c r="N92" s="111"/>
      <c r="O92" s="375"/>
    </row>
    <row r="93" spans="7:15">
      <c r="G93" s="111"/>
      <c r="H93" s="111"/>
      <c r="I93" s="111"/>
      <c r="J93" s="122"/>
      <c r="K93" s="111"/>
      <c r="L93" s="111"/>
      <c r="M93" s="111"/>
      <c r="N93" s="111"/>
      <c r="O93" s="375"/>
    </row>
    <row r="94" spans="7:15">
      <c r="G94" s="111"/>
      <c r="H94" s="111"/>
      <c r="I94" s="111"/>
      <c r="J94" s="122"/>
      <c r="K94" s="111"/>
      <c r="L94" s="111"/>
      <c r="M94" s="111"/>
      <c r="N94" s="111"/>
      <c r="O94" s="375"/>
    </row>
    <row r="95" spans="7:15">
      <c r="G95" s="111"/>
      <c r="H95" s="111"/>
      <c r="I95" s="111"/>
      <c r="J95" s="122"/>
      <c r="K95" s="111"/>
      <c r="L95" s="111"/>
      <c r="M95" s="111"/>
      <c r="N95" s="111"/>
      <c r="O95" s="375"/>
    </row>
    <row r="96" spans="7:15">
      <c r="G96" s="111"/>
      <c r="H96" s="111"/>
      <c r="I96" s="111"/>
      <c r="J96" s="122"/>
      <c r="K96" s="111"/>
      <c r="L96" s="111"/>
      <c r="M96" s="111"/>
      <c r="N96" s="111"/>
      <c r="O96" s="375"/>
    </row>
    <row r="97" spans="7:15">
      <c r="G97" s="111"/>
      <c r="H97" s="111"/>
      <c r="I97" s="111"/>
      <c r="J97" s="122"/>
      <c r="K97" s="111"/>
      <c r="L97" s="111"/>
      <c r="M97" s="111"/>
      <c r="N97" s="111"/>
      <c r="O97" s="375"/>
    </row>
  </sheetData>
  <mergeCells count="10">
    <mergeCell ref="A1:U1"/>
    <mergeCell ref="A2:U2"/>
    <mergeCell ref="Q5:R5"/>
    <mergeCell ref="T5:U5"/>
    <mergeCell ref="G5:J5"/>
    <mergeCell ref="L5:O5"/>
    <mergeCell ref="A3:U3"/>
    <mergeCell ref="Q4:U4"/>
    <mergeCell ref="G4:O4"/>
    <mergeCell ref="B4:E4"/>
  </mergeCells>
  <printOptions horizontalCentered="1"/>
  <pageMargins left="0.17" right="0.16" top="0.32" bottom="0.42" header="0.2" footer="0.17"/>
  <pageSetup paperSize="5" scale="74" fitToHeight="2" orientation="landscape" r:id="rId1"/>
  <headerFooter alignWithMargins="0">
    <oddFooter>&amp;L&amp;8File Name: &amp;F
Tab Name: &amp;A&amp;C&amp;8Page &amp;P of &amp;N&amp;R&amp;8&amp;D &amp;T</oddFooter>
  </headerFooter>
  <rowBreaks count="1" manualBreakCount="1">
    <brk id="57" max="2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6"/>
  <sheetViews>
    <sheetView tabSelected="1" zoomScale="75" zoomScaleNormal="75" workbookViewId="0">
      <selection activeCell="B3" sqref="B3"/>
    </sheetView>
  </sheetViews>
  <sheetFormatPr defaultRowHeight="13.2"/>
  <cols>
    <col min="1" max="1" width="30.88671875" customWidth="1"/>
    <col min="2" max="2" width="13.109375" customWidth="1"/>
    <col min="3" max="3" width="13.88671875" customWidth="1"/>
    <col min="4" max="4" width="8.88671875" customWidth="1"/>
    <col min="5" max="5" width="13.5546875" customWidth="1"/>
    <col min="6" max="6" width="11.6640625" bestFit="1" customWidth="1"/>
    <col min="7" max="7" width="11.6640625" customWidth="1"/>
    <col min="8" max="8" width="13.33203125" bestFit="1" customWidth="1"/>
    <col min="9" max="9" width="2.44140625" customWidth="1"/>
    <col min="10" max="10" width="13.109375" bestFit="1" customWidth="1"/>
    <col min="11" max="11" width="13.44140625" bestFit="1" customWidth="1"/>
    <col min="12" max="12" width="21.33203125" customWidth="1"/>
    <col min="13" max="13" width="1.109375" customWidth="1"/>
    <col min="14" max="14" width="11.33203125" bestFit="1" customWidth="1"/>
    <col min="15" max="15" width="13.33203125" customWidth="1"/>
    <col min="16" max="16" width="12.5546875" customWidth="1"/>
    <col min="17" max="17" width="13.33203125" bestFit="1" customWidth="1"/>
    <col min="18" max="18" width="13.33203125" customWidth="1"/>
    <col min="19" max="19" width="15" customWidth="1"/>
    <col min="20" max="20" width="13.44140625" customWidth="1"/>
    <col min="22" max="22" width="12.109375" customWidth="1"/>
    <col min="23" max="23" width="12.5546875" customWidth="1"/>
    <col min="26" max="26" width="14.5546875" bestFit="1" customWidth="1"/>
    <col min="27" max="28" width="11.33203125" bestFit="1" customWidth="1"/>
    <col min="29" max="29" width="16.6640625" customWidth="1"/>
    <col min="30" max="30" width="11.6640625" bestFit="1" customWidth="1"/>
    <col min="31" max="31" width="12" bestFit="1" customWidth="1"/>
  </cols>
  <sheetData>
    <row r="1" spans="1:31" s="116" customFormat="1" ht="17.399999999999999">
      <c r="A1" s="672" t="s">
        <v>775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130"/>
      <c r="S1" s="130"/>
    </row>
    <row r="2" spans="1:31" s="116" customFormat="1" ht="17.399999999999999">
      <c r="A2" s="672" t="str">
        <f>"Raptor Asset Values as of "&amp;E5&amp;", Remaining Asset Values as of "&amp;E6</f>
        <v>Raptor Asset Values as of 8/3/00, Remaining Asset Values as of 8/28/00</v>
      </c>
      <c r="B2" s="672"/>
      <c r="C2" s="672"/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2"/>
      <c r="O2" s="672"/>
      <c r="P2" s="672"/>
      <c r="Q2" s="672"/>
      <c r="R2" s="132"/>
      <c r="S2" s="130"/>
    </row>
    <row r="3" spans="1:31">
      <c r="A3" s="335"/>
      <c r="B3" s="335"/>
      <c r="C3" s="335"/>
      <c r="D3" s="334"/>
      <c r="E3" s="98" t="s">
        <v>483</v>
      </c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119"/>
    </row>
    <row r="4" spans="1:31">
      <c r="D4" s="98"/>
      <c r="E4" s="98" t="s">
        <v>26</v>
      </c>
      <c r="F4" s="98" t="s">
        <v>496</v>
      </c>
      <c r="G4" s="98"/>
      <c r="H4" s="98" t="s">
        <v>493</v>
      </c>
      <c r="I4" s="98"/>
      <c r="J4" s="98" t="s">
        <v>496</v>
      </c>
      <c r="K4" s="98" t="s">
        <v>497</v>
      </c>
      <c r="O4" s="98" t="s">
        <v>789</v>
      </c>
      <c r="P4" s="98" t="s">
        <v>483</v>
      </c>
      <c r="Q4" s="98" t="s">
        <v>493</v>
      </c>
      <c r="R4" s="119"/>
      <c r="T4" s="119" t="s">
        <v>779</v>
      </c>
      <c r="Y4" s="98"/>
      <c r="AA4" s="98" t="s">
        <v>496</v>
      </c>
      <c r="AB4" s="98" t="s">
        <v>497</v>
      </c>
      <c r="AD4" s="98" t="s">
        <v>483</v>
      </c>
      <c r="AE4" s="98" t="s">
        <v>493</v>
      </c>
    </row>
    <row r="5" spans="1:31">
      <c r="D5" s="98" t="s">
        <v>486</v>
      </c>
      <c r="E5" s="388" t="s">
        <v>925</v>
      </c>
      <c r="F5" s="98" t="s">
        <v>491</v>
      </c>
      <c r="G5" s="98" t="s">
        <v>80</v>
      </c>
      <c r="H5" s="98" t="s">
        <v>26</v>
      </c>
      <c r="I5" s="98"/>
      <c r="J5" s="98" t="s">
        <v>484</v>
      </c>
      <c r="K5" s="98" t="s">
        <v>484</v>
      </c>
      <c r="O5" s="98" t="s">
        <v>870</v>
      </c>
      <c r="P5" s="98" t="s">
        <v>757</v>
      </c>
      <c r="Q5" s="98" t="s">
        <v>757</v>
      </c>
      <c r="R5" s="119"/>
      <c r="S5" s="98" t="s">
        <v>779</v>
      </c>
      <c r="T5" s="119" t="s">
        <v>788</v>
      </c>
      <c r="V5" s="98" t="s">
        <v>499</v>
      </c>
      <c r="W5" s="98" t="s">
        <v>839</v>
      </c>
      <c r="Y5" s="98"/>
      <c r="Z5" s="98" t="s">
        <v>779</v>
      </c>
      <c r="AA5" s="98" t="s">
        <v>484</v>
      </c>
      <c r="AB5" s="98" t="s">
        <v>484</v>
      </c>
      <c r="AD5" s="98" t="s">
        <v>757</v>
      </c>
      <c r="AE5" s="98" t="s">
        <v>757</v>
      </c>
    </row>
    <row r="6" spans="1:31">
      <c r="A6" s="117"/>
      <c r="B6" s="100" t="s">
        <v>52</v>
      </c>
      <c r="C6" s="100" t="s">
        <v>1045</v>
      </c>
      <c r="D6" s="100" t="s">
        <v>487</v>
      </c>
      <c r="E6" s="389" t="s">
        <v>1037</v>
      </c>
      <c r="F6" s="101" t="s">
        <v>492</v>
      </c>
      <c r="G6" s="101" t="s">
        <v>498</v>
      </c>
      <c r="H6" s="101" t="str">
        <f>E5</f>
        <v>8/3/00</v>
      </c>
      <c r="I6" s="100"/>
      <c r="J6" s="114" t="s">
        <v>777</v>
      </c>
      <c r="K6" s="114" t="s">
        <v>777</v>
      </c>
      <c r="O6" s="100" t="s">
        <v>788</v>
      </c>
      <c r="P6" s="100" t="s">
        <v>778</v>
      </c>
      <c r="Q6" s="100" t="s">
        <v>778</v>
      </c>
      <c r="R6" s="119"/>
      <c r="S6" s="114" t="s">
        <v>777</v>
      </c>
      <c r="T6" s="100" t="s">
        <v>900</v>
      </c>
      <c r="V6" s="100" t="s">
        <v>840</v>
      </c>
      <c r="W6" s="100" t="s">
        <v>841</v>
      </c>
      <c r="Y6" s="114"/>
      <c r="Z6" s="114" t="s">
        <v>777</v>
      </c>
      <c r="AA6" s="114" t="s">
        <v>777</v>
      </c>
      <c r="AB6" s="114" t="s">
        <v>777</v>
      </c>
      <c r="AD6" s="100" t="s">
        <v>778</v>
      </c>
      <c r="AE6" s="100" t="s">
        <v>778</v>
      </c>
    </row>
    <row r="7" spans="1:31">
      <c r="A7" s="99" t="s">
        <v>760</v>
      </c>
      <c r="B7" s="99"/>
      <c r="C7" s="99"/>
      <c r="E7" s="85"/>
      <c r="F7" s="85"/>
      <c r="H7" s="85"/>
      <c r="I7" s="85"/>
      <c r="J7" s="85"/>
      <c r="K7" s="85"/>
      <c r="O7" s="85"/>
      <c r="P7" s="85"/>
      <c r="Q7" s="85"/>
      <c r="R7" s="85"/>
      <c r="S7" s="85"/>
    </row>
    <row r="8" spans="1:31">
      <c r="A8" t="s">
        <v>380</v>
      </c>
      <c r="E8">
        <v>46314000</v>
      </c>
      <c r="F8" s="102">
        <v>1</v>
      </c>
      <c r="G8" s="91" t="s">
        <v>499</v>
      </c>
      <c r="H8">
        <f t="shared" ref="H8:H17" si="0">E8/F8</f>
        <v>46314000</v>
      </c>
      <c r="J8">
        <f t="shared" ref="J8:J17" si="1">K8*F8</f>
        <v>69801000.000000015</v>
      </c>
      <c r="K8">
        <f>Catalytica!F21-H8</f>
        <v>69801000.000000015</v>
      </c>
      <c r="L8" s="103" t="str">
        <f>"$"&amp;ROUND(Catalytica!F31/1000000,1)&amp;"mm Enterprise Value"</f>
        <v>$712.8mm Enterprise Value</v>
      </c>
      <c r="P8">
        <f t="shared" ref="P8:P17" si="2">Q8*F8</f>
        <v>116115000.00000001</v>
      </c>
      <c r="Q8">
        <f t="shared" ref="Q8:Q17" si="3">H8+K8</f>
        <v>116115000.00000001</v>
      </c>
      <c r="R8" s="85"/>
      <c r="V8" s="199"/>
    </row>
    <row r="9" spans="1:31">
      <c r="A9" t="s">
        <v>93</v>
      </c>
      <c r="E9" s="198">
        <f>'MPR 80300'!U6</f>
        <v>2769148</v>
      </c>
      <c r="F9" s="102">
        <v>1</v>
      </c>
      <c r="G9" s="91" t="s">
        <v>499</v>
      </c>
      <c r="H9">
        <f t="shared" si="0"/>
        <v>2769148</v>
      </c>
      <c r="J9">
        <f t="shared" si="1"/>
        <v>4600000</v>
      </c>
      <c r="K9">
        <v>4600000</v>
      </c>
      <c r="L9" s="103"/>
      <c r="P9">
        <f t="shared" si="2"/>
        <v>7369148</v>
      </c>
      <c r="Q9">
        <f t="shared" si="3"/>
        <v>7369148</v>
      </c>
      <c r="R9" s="85"/>
      <c r="V9" s="199"/>
    </row>
    <row r="10" spans="1:31">
      <c r="A10" s="126" t="s">
        <v>394</v>
      </c>
      <c r="B10" s="126"/>
      <c r="C10" s="126"/>
      <c r="E10" s="198">
        <f>'MPR 80300'!U289</f>
        <v>11804250</v>
      </c>
      <c r="F10" s="102">
        <v>0.75</v>
      </c>
      <c r="G10" s="91" t="s">
        <v>500</v>
      </c>
      <c r="H10">
        <f t="shared" si="0"/>
        <v>15739000</v>
      </c>
      <c r="J10" s="126">
        <f t="shared" si="1"/>
        <v>15271057.5</v>
      </c>
      <c r="K10" s="126">
        <f>36100410-H10</f>
        <v>20361410</v>
      </c>
      <c r="L10" s="103"/>
      <c r="P10">
        <f t="shared" si="2"/>
        <v>27075307.5</v>
      </c>
      <c r="Q10">
        <f t="shared" si="3"/>
        <v>36100410</v>
      </c>
      <c r="R10" s="85"/>
      <c r="V10" s="199"/>
      <c r="Y10" s="102"/>
    </row>
    <row r="11" spans="1:31">
      <c r="A11" t="s">
        <v>503</v>
      </c>
      <c r="B11" s="126"/>
      <c r="E11" s="111">
        <f>'Asset Detail'!K14*0.625</f>
        <v>46878454.5</v>
      </c>
      <c r="F11" s="102">
        <v>0.625</v>
      </c>
      <c r="G11" s="91" t="s">
        <v>500</v>
      </c>
      <c r="H11">
        <f t="shared" si="0"/>
        <v>75005527.200000003</v>
      </c>
      <c r="J11" s="126">
        <f t="shared" si="1"/>
        <v>34601545.500000007</v>
      </c>
      <c r="K11" s="126">
        <f>'Asset Detail'!K15</f>
        <v>55362472.800000012</v>
      </c>
      <c r="L11" s="104" t="str">
        <f>"$"&amp;ROUND('Asset Detail'!K11/1000000,0)&amp;"mm Equity Value"</f>
        <v>$466mm Equity Value</v>
      </c>
      <c r="P11">
        <f t="shared" si="2"/>
        <v>81480000.000000015</v>
      </c>
      <c r="Q11">
        <f t="shared" si="3"/>
        <v>130368000.00000001</v>
      </c>
      <c r="R11" s="85"/>
      <c r="V11" s="199"/>
      <c r="Y11" s="102"/>
    </row>
    <row r="12" spans="1:31">
      <c r="A12" t="s">
        <v>187</v>
      </c>
      <c r="E12" s="198">
        <f>'MPR 80300'!U57</f>
        <v>19609625</v>
      </c>
      <c r="F12" s="102">
        <v>0.625</v>
      </c>
      <c r="G12" s="91" t="s">
        <v>500</v>
      </c>
      <c r="H12">
        <f t="shared" si="0"/>
        <v>31375400</v>
      </c>
      <c r="J12">
        <f t="shared" si="1"/>
        <v>1307250</v>
      </c>
      <c r="K12">
        <f>33467000-H12</f>
        <v>2091600</v>
      </c>
      <c r="L12" s="103"/>
      <c r="P12">
        <f t="shared" si="2"/>
        <v>20916875</v>
      </c>
      <c r="Q12">
        <f t="shared" si="3"/>
        <v>33467000</v>
      </c>
      <c r="R12" s="85"/>
      <c r="V12" s="199"/>
      <c r="Y12" s="102"/>
    </row>
    <row r="13" spans="1:31">
      <c r="A13" t="s">
        <v>360</v>
      </c>
      <c r="D13" s="96"/>
      <c r="E13" s="198">
        <f>'MPR 80300'!U259-60750</f>
        <v>4646700</v>
      </c>
      <c r="F13" s="102">
        <v>0.67500000000000004</v>
      </c>
      <c r="G13" s="122" t="s">
        <v>502</v>
      </c>
      <c r="H13">
        <f t="shared" si="0"/>
        <v>6884000</v>
      </c>
      <c r="J13">
        <f t="shared" si="1"/>
        <v>128250.00000000001</v>
      </c>
      <c r="K13">
        <v>190000</v>
      </c>
      <c r="L13" s="103"/>
      <c r="P13">
        <f t="shared" si="2"/>
        <v>4774950</v>
      </c>
      <c r="Q13">
        <f t="shared" si="3"/>
        <v>7074000</v>
      </c>
      <c r="R13" s="85"/>
      <c r="V13" s="199"/>
      <c r="Y13" s="102"/>
    </row>
    <row r="14" spans="1:31">
      <c r="A14" t="s">
        <v>396</v>
      </c>
      <c r="D14" s="96"/>
      <c r="E14" s="198">
        <f>'MPR 80300'!U290</f>
        <v>1118250</v>
      </c>
      <c r="F14" s="102">
        <v>0.75</v>
      </c>
      <c r="G14" s="91" t="s">
        <v>500</v>
      </c>
      <c r="H14">
        <f t="shared" si="0"/>
        <v>1491000</v>
      </c>
      <c r="J14">
        <f t="shared" si="1"/>
        <v>256500</v>
      </c>
      <c r="K14">
        <f>1833000-H14</f>
        <v>342000</v>
      </c>
      <c r="L14" s="103"/>
      <c r="P14">
        <f t="shared" si="2"/>
        <v>1374750</v>
      </c>
      <c r="Q14">
        <f t="shared" si="3"/>
        <v>1833000</v>
      </c>
      <c r="R14" s="85"/>
      <c r="V14" s="199"/>
      <c r="Y14" s="102"/>
    </row>
    <row r="15" spans="1:31">
      <c r="A15" t="s">
        <v>190</v>
      </c>
      <c r="D15" s="96"/>
      <c r="E15" s="198">
        <f>'MPR 80300'!U61</f>
        <v>6115166</v>
      </c>
      <c r="F15" s="102">
        <v>0.625</v>
      </c>
      <c r="G15" s="91" t="s">
        <v>500</v>
      </c>
      <c r="H15">
        <f t="shared" si="0"/>
        <v>9784265.5999999996</v>
      </c>
      <c r="J15">
        <f t="shared" si="1"/>
        <v>1368584.0000000002</v>
      </c>
      <c r="K15">
        <f>11974000-H15</f>
        <v>2189734.4000000004</v>
      </c>
      <c r="L15" s="103"/>
      <c r="P15">
        <f t="shared" si="2"/>
        <v>7483750</v>
      </c>
      <c r="Q15">
        <f t="shared" si="3"/>
        <v>11974000</v>
      </c>
      <c r="R15" s="85"/>
      <c r="V15" s="199"/>
      <c r="Y15" s="102"/>
    </row>
    <row r="16" spans="1:31">
      <c r="A16" t="s">
        <v>359</v>
      </c>
      <c r="E16" s="198">
        <f>'MPR 80300'!U258</f>
        <v>962000</v>
      </c>
      <c r="F16" s="102">
        <v>0.5</v>
      </c>
      <c r="G16" s="122" t="s">
        <v>502</v>
      </c>
      <c r="H16">
        <f t="shared" si="0"/>
        <v>1924000</v>
      </c>
      <c r="J16">
        <f t="shared" si="1"/>
        <v>50500</v>
      </c>
      <c r="K16">
        <f>2025000-H16</f>
        <v>101000</v>
      </c>
      <c r="L16" s="103"/>
      <c r="P16">
        <f t="shared" si="2"/>
        <v>1012500</v>
      </c>
      <c r="Q16">
        <f t="shared" si="3"/>
        <v>2025000</v>
      </c>
      <c r="R16" s="85"/>
      <c r="V16" s="199"/>
      <c r="AC16" s="103"/>
    </row>
    <row r="17" spans="1:29">
      <c r="A17" t="s">
        <v>270</v>
      </c>
      <c r="D17" s="96">
        <v>53</v>
      </c>
      <c r="E17">
        <f>5000000+1701010</f>
        <v>6701010</v>
      </c>
      <c r="F17" s="102">
        <v>1</v>
      </c>
      <c r="G17" s="91" t="s">
        <v>499</v>
      </c>
      <c r="H17">
        <f t="shared" si="0"/>
        <v>6701010</v>
      </c>
      <c r="J17">
        <f t="shared" si="1"/>
        <v>60947289</v>
      </c>
      <c r="K17">
        <f>1276383*D17-(5000000+1701010)</f>
        <v>60947289</v>
      </c>
      <c r="L17" s="103"/>
      <c r="P17">
        <f t="shared" si="2"/>
        <v>67648299</v>
      </c>
      <c r="Q17">
        <f t="shared" si="3"/>
        <v>67648299</v>
      </c>
      <c r="R17" s="85"/>
      <c r="V17" s="199"/>
      <c r="Y17" s="102"/>
    </row>
    <row r="18" spans="1:29">
      <c r="E18" s="95">
        <f>SUM(E8:E17)</f>
        <v>146918603.5</v>
      </c>
      <c r="F18" s="102"/>
      <c r="G18" s="91"/>
      <c r="H18" s="95">
        <f>SUM(H8:H17)</f>
        <v>197987350.79999998</v>
      </c>
      <c r="J18" s="95">
        <f>SUM(J8:J17)</f>
        <v>188331976.00000003</v>
      </c>
      <c r="K18" s="95">
        <f>SUM(K8:K17)</f>
        <v>215986506.20000002</v>
      </c>
      <c r="L18" s="103"/>
      <c r="O18" s="95">
        <f>SUM(O8:O17)</f>
        <v>0</v>
      </c>
      <c r="P18" s="95">
        <f>SUM(P8:P17)</f>
        <v>335250579.5</v>
      </c>
      <c r="Q18" s="95">
        <f>SUM(Q8:Q17)</f>
        <v>413973857</v>
      </c>
      <c r="R18" s="85"/>
      <c r="S18" s="95">
        <f>SUM(S8:S17)</f>
        <v>0</v>
      </c>
      <c r="T18" s="95">
        <f>SUM(T8:T17)</f>
        <v>0</v>
      </c>
      <c r="V18" s="199"/>
    </row>
    <row r="19" spans="1:29">
      <c r="A19" s="99" t="s">
        <v>749</v>
      </c>
      <c r="B19" s="99"/>
      <c r="C19" s="99"/>
      <c r="R19" s="85"/>
      <c r="V19" s="199"/>
      <c r="X19" s="199"/>
      <c r="Y19" s="199"/>
    </row>
    <row r="20" spans="1:29">
      <c r="A20" s="126" t="s">
        <v>759</v>
      </c>
      <c r="B20" s="126"/>
      <c r="C20" s="126"/>
      <c r="E20">
        <f>'Asset Detail'!F18</f>
        <v>15656643</v>
      </c>
      <c r="F20" s="102">
        <v>1</v>
      </c>
      <c r="G20" s="91" t="s">
        <v>499</v>
      </c>
      <c r="H20">
        <f t="shared" ref="H20:H25" si="4">E20/F20</f>
        <v>15656643</v>
      </c>
      <c r="J20">
        <f t="shared" ref="J20:J25" si="5">K20*F20</f>
        <v>-15656643</v>
      </c>
      <c r="K20">
        <f>-H20</f>
        <v>-15656643</v>
      </c>
      <c r="L20" s="103" t="str">
        <f t="shared" ref="L20:L33" si="6">ROUND(-K20/H20*100,0)&amp;"% Write-Down"</f>
        <v>100% Write-Down</v>
      </c>
      <c r="P20">
        <f t="shared" ref="P20:P25" si="7">Q20*F20</f>
        <v>0</v>
      </c>
      <c r="Q20">
        <f t="shared" ref="Q20:Q25" si="8">H20+K20</f>
        <v>0</v>
      </c>
      <c r="R20" s="85"/>
      <c r="V20" s="199"/>
      <c r="Y20" s="102"/>
    </row>
    <row r="21" spans="1:29">
      <c r="A21" s="126" t="s">
        <v>758</v>
      </c>
      <c r="B21" s="126"/>
      <c r="C21" s="126"/>
      <c r="E21">
        <f>'Asset Detail'!F24</f>
        <v>22299258</v>
      </c>
      <c r="F21" s="102">
        <v>1</v>
      </c>
      <c r="G21" s="91" t="s">
        <v>499</v>
      </c>
      <c r="H21">
        <f t="shared" si="4"/>
        <v>22299258</v>
      </c>
      <c r="J21" s="126">
        <f t="shared" si="5"/>
        <v>-22299258</v>
      </c>
      <c r="K21">
        <f>-H21</f>
        <v>-22299258</v>
      </c>
      <c r="L21" s="103" t="str">
        <f t="shared" si="6"/>
        <v>100% Write-Down</v>
      </c>
      <c r="P21">
        <f t="shared" si="7"/>
        <v>0</v>
      </c>
      <c r="Q21">
        <f t="shared" si="8"/>
        <v>0</v>
      </c>
      <c r="R21" s="85"/>
      <c r="V21" s="199"/>
      <c r="Y21" s="102"/>
    </row>
    <row r="22" spans="1:29">
      <c r="A22" s="126" t="s">
        <v>488</v>
      </c>
      <c r="B22" s="126"/>
      <c r="C22" s="126"/>
      <c r="D22" s="128">
        <f>'Asset Detail'!C34</f>
        <v>1.375</v>
      </c>
      <c r="E22">
        <f>'Asset Detail'!F9</f>
        <v>22048374.153454699</v>
      </c>
      <c r="F22" s="102">
        <v>1</v>
      </c>
      <c r="G22" s="91" t="s">
        <v>499</v>
      </c>
      <c r="H22">
        <f t="shared" si="4"/>
        <v>22048374.153454699</v>
      </c>
      <c r="J22">
        <f t="shared" si="5"/>
        <v>-22048374.153454699</v>
      </c>
      <c r="K22">
        <f>-H22</f>
        <v>-22048374.153454699</v>
      </c>
      <c r="L22" s="103" t="str">
        <f t="shared" si="6"/>
        <v>100% Write-Down</v>
      </c>
      <c r="P22">
        <f t="shared" si="7"/>
        <v>0</v>
      </c>
      <c r="Q22">
        <f t="shared" si="8"/>
        <v>0</v>
      </c>
      <c r="R22" s="85"/>
      <c r="V22" s="199"/>
    </row>
    <row r="23" spans="1:29">
      <c r="A23" s="126" t="s">
        <v>780</v>
      </c>
      <c r="B23" s="126"/>
      <c r="C23" s="126"/>
      <c r="E23">
        <f>'Asset Detail'!F14</f>
        <v>18976896</v>
      </c>
      <c r="F23" s="102">
        <v>1</v>
      </c>
      <c r="G23" s="91" t="s">
        <v>499</v>
      </c>
      <c r="H23">
        <f t="shared" si="4"/>
        <v>18976896</v>
      </c>
      <c r="J23">
        <f t="shared" si="5"/>
        <v>-18976896</v>
      </c>
      <c r="K23">
        <f>-H23</f>
        <v>-18976896</v>
      </c>
      <c r="L23" s="103" t="str">
        <f t="shared" si="6"/>
        <v>100% Write-Down</v>
      </c>
      <c r="P23">
        <f t="shared" si="7"/>
        <v>0</v>
      </c>
      <c r="Q23">
        <f t="shared" si="8"/>
        <v>0</v>
      </c>
      <c r="R23" s="85"/>
      <c r="V23" s="199"/>
    </row>
    <row r="24" spans="1:29">
      <c r="A24" s="126" t="s">
        <v>506</v>
      </c>
      <c r="B24" s="126"/>
      <c r="C24" s="126"/>
      <c r="E24">
        <f>'Asset Detail'!C42</f>
        <v>52211506</v>
      </c>
      <c r="F24" s="102">
        <v>1</v>
      </c>
      <c r="G24" s="91" t="s">
        <v>499</v>
      </c>
      <c r="H24">
        <f t="shared" si="4"/>
        <v>52211506</v>
      </c>
      <c r="J24">
        <f t="shared" si="5"/>
        <v>-39333456</v>
      </c>
      <c r="K24">
        <v>-39333456</v>
      </c>
      <c r="L24" s="103" t="str">
        <f t="shared" si="6"/>
        <v>75% Write-Down</v>
      </c>
      <c r="P24">
        <f t="shared" si="7"/>
        <v>12878050</v>
      </c>
      <c r="Q24">
        <f t="shared" si="8"/>
        <v>12878050</v>
      </c>
      <c r="R24" s="85"/>
      <c r="V24" s="199"/>
    </row>
    <row r="25" spans="1:29">
      <c r="A25" s="365" t="s">
        <v>495</v>
      </c>
      <c r="B25" s="365"/>
      <c r="C25" s="365"/>
      <c r="E25" s="198">
        <f>'MPR 80300'!U223</f>
        <v>24609234.889999997</v>
      </c>
      <c r="F25" s="102">
        <v>0.625</v>
      </c>
      <c r="G25" s="91" t="s">
        <v>500</v>
      </c>
      <c r="H25">
        <f t="shared" si="4"/>
        <v>39374775.823999994</v>
      </c>
      <c r="J25">
        <f t="shared" si="5"/>
        <v>-14135515.46346651</v>
      </c>
      <c r="K25" s="111">
        <f>'Asset Detail'!L28</f>
        <v>-22616824.741546415</v>
      </c>
      <c r="L25" s="103" t="str">
        <f t="shared" si="6"/>
        <v>57% Write-Down</v>
      </c>
      <c r="P25">
        <f t="shared" si="7"/>
        <v>10473719.426533487</v>
      </c>
      <c r="Q25">
        <f t="shared" si="8"/>
        <v>16757951.082453579</v>
      </c>
      <c r="R25" s="85"/>
      <c r="V25" s="199"/>
    </row>
    <row r="26" spans="1:29">
      <c r="A26" s="126" t="s">
        <v>751</v>
      </c>
      <c r="B26" s="126"/>
      <c r="C26" s="126"/>
      <c r="E26" s="198">
        <f>'MPR 80300'!U116+'MPR 80300'!U117</f>
        <v>10721357</v>
      </c>
      <c r="F26" s="102">
        <v>1</v>
      </c>
      <c r="G26" s="91" t="s">
        <v>499</v>
      </c>
      <c r="H26">
        <f t="shared" ref="H26:H40" si="9">E26/F26</f>
        <v>10721357</v>
      </c>
      <c r="J26">
        <f t="shared" ref="J26:J40" si="10">K26*F26</f>
        <v>-6616714</v>
      </c>
      <c r="K26">
        <v>-6616714</v>
      </c>
      <c r="L26" s="103" t="str">
        <f t="shared" si="6"/>
        <v>62% Write-Down</v>
      </c>
      <c r="P26">
        <f t="shared" ref="P26:P40" si="11">Q26*F26</f>
        <v>4104643</v>
      </c>
      <c r="Q26">
        <f t="shared" ref="Q26:Q40" si="12">H26+K26</f>
        <v>4104643</v>
      </c>
      <c r="R26" s="85"/>
      <c r="V26" s="199"/>
    </row>
    <row r="27" spans="1:29">
      <c r="A27" t="s">
        <v>505</v>
      </c>
      <c r="E27" s="198">
        <f>'MPR 80300'!U200</f>
        <v>4272668.04</v>
      </c>
      <c r="F27" s="102">
        <v>0.5</v>
      </c>
      <c r="G27" s="91" t="s">
        <v>500</v>
      </c>
      <c r="H27">
        <f t="shared" si="9"/>
        <v>8545336.0800000001</v>
      </c>
      <c r="J27">
        <f t="shared" si="10"/>
        <v>-2136334.02</v>
      </c>
      <c r="K27">
        <f>-H27*0.5</f>
        <v>-4272668.04</v>
      </c>
      <c r="L27" s="103" t="str">
        <f>ROUND(-K27/H27*100,1)&amp;"% Write-Down"</f>
        <v>50% Write-Down</v>
      </c>
      <c r="P27">
        <f t="shared" si="11"/>
        <v>2136334.02</v>
      </c>
      <c r="Q27">
        <f t="shared" si="12"/>
        <v>4272668.04</v>
      </c>
      <c r="R27" s="85"/>
      <c r="V27" s="199"/>
      <c r="AC27" s="103"/>
    </row>
    <row r="28" spans="1:29">
      <c r="A28" t="s">
        <v>327</v>
      </c>
      <c r="E28" s="198">
        <f>'MPR 80300'!U228</f>
        <v>715350</v>
      </c>
      <c r="F28" s="102">
        <v>1</v>
      </c>
      <c r="G28" s="91" t="s">
        <v>499</v>
      </c>
      <c r="H28">
        <f t="shared" si="9"/>
        <v>715350</v>
      </c>
      <c r="J28">
        <f t="shared" si="10"/>
        <v>-286140</v>
      </c>
      <c r="K28">
        <f>-H28*0.4</f>
        <v>-286140</v>
      </c>
      <c r="L28" s="103" t="str">
        <f>ROUND(-K28/H28*100,0)&amp;"% Write-Down"</f>
        <v>40% Write-Down</v>
      </c>
      <c r="P28">
        <f t="shared" si="11"/>
        <v>429210</v>
      </c>
      <c r="Q28">
        <f t="shared" si="12"/>
        <v>429210</v>
      </c>
      <c r="R28" s="85"/>
      <c r="V28" s="199"/>
      <c r="AC28" s="103"/>
    </row>
    <row r="29" spans="1:29">
      <c r="A29" s="126" t="s">
        <v>328</v>
      </c>
      <c r="B29" s="126"/>
      <c r="C29" s="126"/>
      <c r="D29" s="126"/>
      <c r="E29" s="364">
        <f>'MPR 80300'!U229</f>
        <v>784650</v>
      </c>
      <c r="F29" s="201">
        <v>0.6</v>
      </c>
      <c r="G29" s="202" t="s">
        <v>501</v>
      </c>
      <c r="H29" s="126">
        <f t="shared" si="9"/>
        <v>1307750</v>
      </c>
      <c r="I29" s="126"/>
      <c r="J29" s="126">
        <f t="shared" si="10"/>
        <v>-313860</v>
      </c>
      <c r="K29">
        <f>-H29*0.4</f>
        <v>-523100</v>
      </c>
      <c r="L29" s="103" t="str">
        <f>ROUND(-K29/H29*100,0)&amp;"% Write-Down"</f>
        <v>40% Write-Down</v>
      </c>
      <c r="M29" s="126"/>
      <c r="N29" s="126"/>
      <c r="O29" s="126">
        <f>Q29*0.3612</f>
        <v>283415.58</v>
      </c>
      <c r="P29" s="126">
        <f t="shared" si="11"/>
        <v>470790</v>
      </c>
      <c r="Q29" s="126">
        <f t="shared" si="12"/>
        <v>784650</v>
      </c>
      <c r="R29" s="85"/>
      <c r="V29" s="199"/>
      <c r="AC29" s="103"/>
    </row>
    <row r="30" spans="1:29">
      <c r="A30" s="126" t="s">
        <v>183</v>
      </c>
      <c r="B30" s="126"/>
      <c r="C30" s="126"/>
      <c r="D30" s="126"/>
      <c r="E30" s="364">
        <f>'MPR 80300'!U54</f>
        <v>4533932.76</v>
      </c>
      <c r="F30" s="201">
        <v>0.6</v>
      </c>
      <c r="G30" s="202" t="s">
        <v>501</v>
      </c>
      <c r="H30" s="126">
        <f t="shared" si="9"/>
        <v>7556554.5999999996</v>
      </c>
      <c r="I30" s="126"/>
      <c r="J30" s="126">
        <f t="shared" si="10"/>
        <v>-7532.7599999997765</v>
      </c>
      <c r="K30">
        <f>7544000-H30</f>
        <v>-12554.599999999627</v>
      </c>
      <c r="L30" s="103" t="str">
        <f>ROUND(-K30/H30*100,0)&amp;"% Write-Down"</f>
        <v>0% Write-Down</v>
      </c>
      <c r="M30" s="126"/>
      <c r="N30" s="126"/>
      <c r="O30" s="126">
        <f>Q30*0.3612</f>
        <v>2724892.8000000003</v>
      </c>
      <c r="P30" s="126">
        <f t="shared" si="11"/>
        <v>4526400</v>
      </c>
      <c r="Q30" s="126">
        <f t="shared" si="12"/>
        <v>7544000</v>
      </c>
      <c r="R30" s="203"/>
      <c r="S30" s="126">
        <f>0.3612*K30</f>
        <v>-4534.7215199998654</v>
      </c>
      <c r="T30" s="126">
        <f>H30*0.3612</f>
        <v>2729427.52152</v>
      </c>
      <c r="U30" s="126"/>
      <c r="V30" s="204"/>
      <c r="W30" s="126"/>
      <c r="AC30" s="103"/>
    </row>
    <row r="31" spans="1:29">
      <c r="A31" t="s">
        <v>927</v>
      </c>
      <c r="E31" s="365">
        <v>27885652.93</v>
      </c>
      <c r="F31" s="102">
        <v>1</v>
      </c>
      <c r="G31" s="91" t="s">
        <v>499</v>
      </c>
      <c r="H31">
        <f t="shared" si="9"/>
        <v>27885652.93</v>
      </c>
      <c r="J31" s="126">
        <f t="shared" si="10"/>
        <v>-4377737.6568222158</v>
      </c>
      <c r="K31" s="126">
        <f>'Asset Detail'!D47</f>
        <v>-4377737.6568222158</v>
      </c>
      <c r="L31" s="103" t="str">
        <f t="shared" si="6"/>
        <v>16% Write-Down</v>
      </c>
      <c r="P31">
        <f t="shared" si="11"/>
        <v>23507915.273177784</v>
      </c>
      <c r="Q31">
        <f t="shared" si="12"/>
        <v>23507915.273177784</v>
      </c>
      <c r="R31" s="85"/>
      <c r="V31" s="199"/>
    </row>
    <row r="32" spans="1:29">
      <c r="A32" t="s">
        <v>932</v>
      </c>
      <c r="E32" s="365">
        <v>14753533.27</v>
      </c>
      <c r="F32" s="102">
        <v>1</v>
      </c>
      <c r="G32" s="91" t="s">
        <v>831</v>
      </c>
      <c r="H32">
        <f t="shared" si="9"/>
        <v>14753533.27</v>
      </c>
      <c r="J32" s="126">
        <f>K32*F32</f>
        <v>0</v>
      </c>
      <c r="K32" s="126">
        <v>0</v>
      </c>
      <c r="L32" s="103" t="str">
        <f>ROUND(-K32/H32*100,0)&amp;"% Write-Down b/c accrual asset"</f>
        <v>0% Write-Down b/c accrual asset</v>
      </c>
      <c r="P32">
        <f>Q32*F32</f>
        <v>14753533.27</v>
      </c>
      <c r="Q32">
        <f>H32+K32</f>
        <v>14753533.27</v>
      </c>
      <c r="R32" s="85"/>
      <c r="V32" s="199"/>
    </row>
    <row r="33" spans="1:22">
      <c r="A33" t="s">
        <v>933</v>
      </c>
      <c r="E33" s="365">
        <f>'Asset Detail'!C49</f>
        <v>4217177</v>
      </c>
      <c r="F33" s="102">
        <v>1</v>
      </c>
      <c r="G33" s="91" t="s">
        <v>499</v>
      </c>
      <c r="H33">
        <f t="shared" si="9"/>
        <v>4217177</v>
      </c>
      <c r="J33" s="126">
        <f t="shared" si="10"/>
        <v>-730424.79201501806</v>
      </c>
      <c r="K33" s="126">
        <f>'Asset Detail'!D49</f>
        <v>-730424.79201501806</v>
      </c>
      <c r="L33" s="103" t="str">
        <f t="shared" si="6"/>
        <v>17% Write-Down</v>
      </c>
      <c r="P33">
        <f>Q33*F33</f>
        <v>3486752.2079849821</v>
      </c>
      <c r="Q33">
        <f>H33+K33</f>
        <v>3486752.2079849821</v>
      </c>
      <c r="R33" s="85"/>
      <c r="V33" s="199"/>
    </row>
    <row r="34" spans="1:22">
      <c r="A34" t="s">
        <v>739</v>
      </c>
      <c r="E34" s="198">
        <f>'MPR 80300'!U224</f>
        <v>2444129.7200000002</v>
      </c>
      <c r="F34" s="102">
        <v>1</v>
      </c>
      <c r="G34" s="91" t="s">
        <v>499</v>
      </c>
      <c r="H34">
        <f t="shared" si="9"/>
        <v>2444129.7200000002</v>
      </c>
      <c r="J34">
        <f t="shared" si="10"/>
        <v>-469057.7200000002</v>
      </c>
      <c r="K34">
        <f>-2444129.72+1975072</f>
        <v>-469057.7200000002</v>
      </c>
      <c r="L34" s="103" t="str">
        <f>ROUND(-K34/H34*100,0)&amp;"% Write-Down"</f>
        <v>19% Write-Down</v>
      </c>
      <c r="P34">
        <f t="shared" si="11"/>
        <v>1975072</v>
      </c>
      <c r="Q34">
        <f t="shared" si="12"/>
        <v>1975072</v>
      </c>
      <c r="R34" s="85"/>
      <c r="V34" s="199"/>
    </row>
    <row r="35" spans="1:22">
      <c r="A35" s="124" t="s">
        <v>838</v>
      </c>
      <c r="B35" s="124"/>
      <c r="C35" s="124"/>
      <c r="D35" s="124"/>
      <c r="E35" s="367">
        <f>'MPR 82800'!U7+'MPR 82800'!U98</f>
        <v>29033487.563828301</v>
      </c>
      <c r="F35" s="102">
        <v>1</v>
      </c>
      <c r="G35" s="91" t="s">
        <v>499</v>
      </c>
      <c r="H35">
        <f t="shared" si="9"/>
        <v>29033487.563828301</v>
      </c>
      <c r="J35" s="124">
        <f t="shared" si="10"/>
        <v>-5000000</v>
      </c>
      <c r="K35" s="124">
        <v>-5000000</v>
      </c>
      <c r="L35" s="104" t="s">
        <v>833</v>
      </c>
      <c r="O35" s="85"/>
      <c r="P35">
        <f t="shared" si="11"/>
        <v>24033487.563828301</v>
      </c>
      <c r="Q35">
        <f t="shared" si="12"/>
        <v>24033487.563828301</v>
      </c>
      <c r="R35" s="85"/>
      <c r="S35" s="85"/>
      <c r="T35" s="85"/>
      <c r="V35" s="199"/>
    </row>
    <row r="36" spans="1:22">
      <c r="A36" s="124" t="s">
        <v>855</v>
      </c>
      <c r="B36" s="124"/>
      <c r="C36" s="124"/>
      <c r="D36" s="124"/>
      <c r="E36" s="367">
        <f>'MPR 82800'!U41</f>
        <v>17054345.75</v>
      </c>
      <c r="F36" s="102">
        <v>0.625</v>
      </c>
      <c r="G36" s="91" t="s">
        <v>500</v>
      </c>
      <c r="H36">
        <f t="shared" si="9"/>
        <v>27286953.199999999</v>
      </c>
      <c r="J36" s="124">
        <f t="shared" si="10"/>
        <v>-7679345.625</v>
      </c>
      <c r="K36" s="124">
        <v>-12286953</v>
      </c>
      <c r="L36" s="104" t="s">
        <v>833</v>
      </c>
      <c r="O36" s="85"/>
      <c r="P36">
        <f t="shared" si="11"/>
        <v>9375000.125</v>
      </c>
      <c r="Q36">
        <f t="shared" si="12"/>
        <v>15000000.199999999</v>
      </c>
      <c r="R36" s="85"/>
      <c r="S36" s="85"/>
      <c r="T36" s="85"/>
      <c r="V36" s="199"/>
    </row>
    <row r="37" spans="1:22">
      <c r="A37" s="124" t="s">
        <v>834</v>
      </c>
      <c r="B37" s="124"/>
      <c r="C37" s="124"/>
      <c r="D37" s="124"/>
      <c r="E37" s="85">
        <v>3508316</v>
      </c>
      <c r="F37" s="102">
        <v>0.625</v>
      </c>
      <c r="G37" s="91" t="s">
        <v>500</v>
      </c>
      <c r="H37">
        <f>E37/F37</f>
        <v>5613305.5999999996</v>
      </c>
      <c r="J37" s="124">
        <f>K37*F37</f>
        <v>-1562500</v>
      </c>
      <c r="K37" s="124">
        <v>-2500000</v>
      </c>
      <c r="L37" s="104" t="s">
        <v>833</v>
      </c>
      <c r="O37" s="85"/>
      <c r="P37">
        <f>Q37*F37</f>
        <v>1945815.9999999998</v>
      </c>
      <c r="Q37">
        <f>H37+K37</f>
        <v>3113305.5999999996</v>
      </c>
      <c r="R37" s="85"/>
      <c r="S37" s="85"/>
      <c r="T37" s="85"/>
      <c r="V37" s="199"/>
    </row>
    <row r="38" spans="1:22">
      <c r="A38" s="124" t="s">
        <v>830</v>
      </c>
      <c r="B38" s="124"/>
      <c r="C38" s="124"/>
      <c r="D38" s="124"/>
      <c r="E38" s="85">
        <v>23833407</v>
      </c>
      <c r="F38" s="102">
        <v>0.625</v>
      </c>
      <c r="G38" s="91" t="s">
        <v>500</v>
      </c>
      <c r="H38">
        <f>E38/F38</f>
        <v>38133451.200000003</v>
      </c>
      <c r="J38" s="124">
        <f>K38*F38</f>
        <v>-5708406.875</v>
      </c>
      <c r="K38" s="124">
        <v>-9133451</v>
      </c>
      <c r="L38" s="104" t="s">
        <v>833</v>
      </c>
      <c r="O38" s="85"/>
      <c r="P38">
        <f>Q38*F38</f>
        <v>18125000.125</v>
      </c>
      <c r="Q38">
        <f>H38+K38</f>
        <v>29000000.200000003</v>
      </c>
      <c r="R38" s="85"/>
      <c r="S38" s="85"/>
      <c r="T38" s="85"/>
      <c r="V38" s="199"/>
    </row>
    <row r="39" spans="1:22">
      <c r="A39" s="124" t="s">
        <v>898</v>
      </c>
      <c r="B39" s="124"/>
      <c r="C39" s="124"/>
      <c r="D39" s="124"/>
      <c r="E39" s="85">
        <v>110000000</v>
      </c>
      <c r="F39" s="102">
        <v>1</v>
      </c>
      <c r="G39" s="91" t="s">
        <v>499</v>
      </c>
      <c r="H39">
        <f>E39/F39</f>
        <v>110000000</v>
      </c>
      <c r="J39" s="124">
        <f>K39*F39</f>
        <v>-3725538.5500000026</v>
      </c>
      <c r="K39" s="124">
        <f>AmCoal!I40</f>
        <v>-3725538.5500000026</v>
      </c>
      <c r="L39" s="104" t="s">
        <v>967</v>
      </c>
      <c r="O39" s="85"/>
      <c r="P39">
        <f>Q39*F39</f>
        <v>106274461.45</v>
      </c>
      <c r="Q39">
        <f>H39+K39</f>
        <v>106274461.45</v>
      </c>
      <c r="R39" s="85"/>
      <c r="S39" s="85"/>
      <c r="T39" s="85"/>
      <c r="V39" s="199"/>
    </row>
    <row r="40" spans="1:22">
      <c r="A40" s="124" t="s">
        <v>832</v>
      </c>
      <c r="B40" s="124"/>
      <c r="C40" s="124"/>
      <c r="D40" s="124"/>
      <c r="E40" s="85">
        <v>10000000</v>
      </c>
      <c r="F40" s="102">
        <v>1</v>
      </c>
      <c r="G40" s="91" t="s">
        <v>499</v>
      </c>
      <c r="H40">
        <f t="shared" si="9"/>
        <v>10000000</v>
      </c>
      <c r="J40" s="124">
        <f t="shared" si="10"/>
        <v>-10000000</v>
      </c>
      <c r="K40" s="124">
        <f>-H40</f>
        <v>-10000000</v>
      </c>
      <c r="L40" s="103" t="str">
        <f>ROUND(-K40/H40*100,0)&amp;"% Write-Down"</f>
        <v>100% Write-Down</v>
      </c>
      <c r="O40" s="85"/>
      <c r="P40">
        <f t="shared" si="11"/>
        <v>0</v>
      </c>
      <c r="Q40">
        <f t="shared" si="12"/>
        <v>0</v>
      </c>
      <c r="R40" s="85"/>
      <c r="S40" s="85"/>
      <c r="T40" s="85"/>
      <c r="V40" s="199"/>
    </row>
    <row r="41" spans="1:22">
      <c r="A41" t="s">
        <v>254</v>
      </c>
      <c r="D41" s="96"/>
      <c r="E41" s="198">
        <f>'MPR 80300'!U158</f>
        <v>5491458</v>
      </c>
      <c r="F41" s="102">
        <v>1</v>
      </c>
      <c r="G41" s="91" t="s">
        <v>499</v>
      </c>
      <c r="H41">
        <f>E41/F41</f>
        <v>5491458</v>
      </c>
      <c r="J41">
        <f>K41*F41</f>
        <v>-5491458</v>
      </c>
      <c r="K41">
        <f>-H41</f>
        <v>-5491458</v>
      </c>
      <c r="L41" s="103" t="str">
        <f>ROUND(-K41/H41*100,0)&amp;"% Write-Down"</f>
        <v>100% Write-Down</v>
      </c>
      <c r="P41">
        <f>Q41*F41</f>
        <v>0</v>
      </c>
      <c r="Q41">
        <f>H41+K41</f>
        <v>0</v>
      </c>
      <c r="R41" s="85"/>
      <c r="V41" s="199"/>
    </row>
    <row r="42" spans="1:22">
      <c r="A42" s="126"/>
      <c r="B42" s="126"/>
      <c r="C42" s="126"/>
      <c r="D42" s="96"/>
      <c r="E42" s="95">
        <f>SUM(E20:E41)</f>
        <v>425051377.07728297</v>
      </c>
      <c r="F42" s="102"/>
      <c r="G42" s="91"/>
      <c r="H42" s="95">
        <f>SUM(H20:H41)</f>
        <v>474272949.14128304</v>
      </c>
      <c r="J42" s="95">
        <f>SUM(J20:J41)</f>
        <v>-186555192.61575842</v>
      </c>
      <c r="K42" s="95">
        <f>SUM(K20:K41)</f>
        <v>-206357249.25383833</v>
      </c>
      <c r="L42" s="103"/>
      <c r="O42" s="95">
        <f>SUM(O20:O41)</f>
        <v>3008308.3800000004</v>
      </c>
      <c r="P42" s="95">
        <f>SUM(P20:P41)</f>
        <v>238496184.46152455</v>
      </c>
      <c r="Q42" s="95">
        <f>SUM(Q20:Q41)</f>
        <v>267915699.88744462</v>
      </c>
      <c r="R42" s="85"/>
      <c r="S42" s="95">
        <f>SUM(S20:S41)</f>
        <v>-4534.7215199998654</v>
      </c>
      <c r="T42" s="95">
        <f>SUM(T20:T41)</f>
        <v>2729427.52152</v>
      </c>
      <c r="V42" s="199"/>
    </row>
    <row r="43" spans="1:22">
      <c r="A43" s="126" t="s">
        <v>786</v>
      </c>
      <c r="B43" s="126"/>
      <c r="C43" s="126"/>
      <c r="D43" s="96"/>
      <c r="F43" s="102">
        <v>1</v>
      </c>
      <c r="G43" s="91" t="s">
        <v>499</v>
      </c>
      <c r="J43">
        <f>K43*F43</f>
        <v>-14730067.078726299</v>
      </c>
      <c r="K43">
        <f>'Asset Detail'!E34</f>
        <v>-14730067.078726299</v>
      </c>
      <c r="L43" s="104" t="s">
        <v>784</v>
      </c>
      <c r="R43" s="85"/>
      <c r="V43" s="199"/>
    </row>
    <row r="44" spans="1:22">
      <c r="A44" s="126" t="s">
        <v>824</v>
      </c>
      <c r="B44" s="126"/>
      <c r="C44" s="126"/>
      <c r="D44" s="96"/>
      <c r="F44" s="102">
        <v>1</v>
      </c>
      <c r="G44" s="91" t="s">
        <v>499</v>
      </c>
      <c r="J44">
        <f>K44*F44</f>
        <v>-10222192.116006002</v>
      </c>
      <c r="K44">
        <f>'Asset Detail'!E32+'Asset Detail'!E33</f>
        <v>-10222192.116006002</v>
      </c>
      <c r="L44" s="104" t="s">
        <v>784</v>
      </c>
      <c r="R44" s="85"/>
      <c r="V44" s="199"/>
    </row>
    <row r="45" spans="1:22">
      <c r="A45" s="126" t="s">
        <v>823</v>
      </c>
      <c r="B45" s="126"/>
      <c r="C45" s="126"/>
      <c r="D45" s="96"/>
      <c r="F45" s="102">
        <v>1</v>
      </c>
      <c r="G45" s="91" t="s">
        <v>499</v>
      </c>
      <c r="J45" s="366">
        <f>'Large Positions 82800'!X57</f>
        <v>-18410761.039303612</v>
      </c>
      <c r="K45">
        <f>J45/F45</f>
        <v>-18410761.039303612</v>
      </c>
      <c r="L45" s="104" t="s">
        <v>784</v>
      </c>
      <c r="R45" s="85"/>
      <c r="V45" s="199"/>
    </row>
    <row r="46" spans="1:22">
      <c r="A46" s="126" t="s">
        <v>482</v>
      </c>
      <c r="B46" s="126"/>
      <c r="C46" s="126"/>
      <c r="D46" s="96"/>
      <c r="F46" s="102">
        <v>0.6</v>
      </c>
      <c r="G46" s="91" t="s">
        <v>501</v>
      </c>
      <c r="J46" s="366">
        <f>'Large Positions 82800'!X12</f>
        <v>-22371795</v>
      </c>
      <c r="K46">
        <f>J46/F46</f>
        <v>-37286325</v>
      </c>
      <c r="L46" s="104" t="s">
        <v>784</v>
      </c>
      <c r="R46" s="85"/>
      <c r="V46" s="199"/>
    </row>
    <row r="47" spans="1:22">
      <c r="A47" s="126" t="s">
        <v>828</v>
      </c>
      <c r="B47" s="126"/>
      <c r="C47" s="126"/>
      <c r="D47" s="96"/>
      <c r="F47" s="102">
        <v>1</v>
      </c>
      <c r="G47" s="91" t="s">
        <v>829</v>
      </c>
      <c r="J47" s="366">
        <f>'Large Positions 82800'!X68-'Large Positions 82800'!X13-SUM(J43:J46)</f>
        <v>2479135.7584917694</v>
      </c>
      <c r="K47">
        <f>J47/F47</f>
        <v>2479135.7584917694</v>
      </c>
      <c r="L47" s="104" t="s">
        <v>784</v>
      </c>
      <c r="R47" s="85"/>
      <c r="V47" s="199"/>
    </row>
    <row r="48" spans="1:22">
      <c r="E48" s="95">
        <f>SUM(E42:E47)</f>
        <v>425051377.07728297</v>
      </c>
      <c r="F48" s="102"/>
      <c r="G48" s="91"/>
      <c r="H48" s="95">
        <f>SUM(H42:H47)</f>
        <v>474272949.14128304</v>
      </c>
      <c r="J48" s="95">
        <f>SUM(J42:J47)</f>
        <v>-249810872.09130257</v>
      </c>
      <c r="K48" s="95">
        <f>SUM(K42:K47)</f>
        <v>-284527458.72938246</v>
      </c>
      <c r="L48" s="103"/>
      <c r="O48" s="95">
        <f>SUM(O42:O43)</f>
        <v>3008308.3800000004</v>
      </c>
      <c r="P48" s="95">
        <f>SUM(P42:P43)</f>
        <v>238496184.46152455</v>
      </c>
      <c r="Q48" s="95">
        <f>SUM(Q42:Q43)</f>
        <v>267915699.88744462</v>
      </c>
      <c r="R48" s="85"/>
      <c r="S48" s="95">
        <f>SUM(S42:S43)</f>
        <v>-4534.7215199998654</v>
      </c>
      <c r="T48" s="95">
        <f>SUM(T42:T43)</f>
        <v>2729427.52152</v>
      </c>
      <c r="V48" s="199"/>
    </row>
    <row r="49" spans="1:31">
      <c r="F49" s="102"/>
      <c r="G49" s="91"/>
      <c r="L49" s="129"/>
      <c r="R49" s="85"/>
      <c r="V49" s="199"/>
    </row>
    <row r="50" spans="1:31">
      <c r="A50" s="99" t="s">
        <v>938</v>
      </c>
      <c r="B50" s="99"/>
      <c r="C50" s="99"/>
      <c r="F50" s="102"/>
      <c r="G50" s="91"/>
      <c r="J50" s="99">
        <f>J18+J48</f>
        <v>-61478896.091302544</v>
      </c>
      <c r="K50" s="99">
        <f>K18+K48</f>
        <v>-68540952.529382437</v>
      </c>
      <c r="L50" s="103"/>
      <c r="R50" s="85"/>
      <c r="V50" s="199"/>
    </row>
    <row r="51" spans="1:31">
      <c r="A51" s="99"/>
      <c r="B51" s="99"/>
      <c r="C51" s="99"/>
      <c r="F51" s="102"/>
      <c r="G51" s="91"/>
      <c r="J51" s="99"/>
      <c r="K51" s="99"/>
      <c r="L51" s="103"/>
      <c r="R51" s="85"/>
      <c r="V51" s="199"/>
    </row>
    <row r="52" spans="1:31">
      <c r="A52" s="99" t="s">
        <v>1043</v>
      </c>
      <c r="B52" s="99"/>
      <c r="C52" s="99"/>
      <c r="F52" s="102"/>
      <c r="G52" s="91"/>
      <c r="J52" s="99">
        <f>J50+J55+J56+J57</f>
        <v>2696838.7613313496</v>
      </c>
      <c r="K52" s="99">
        <f>K50+K55+K56+K57</f>
        <v>34110963.781251572</v>
      </c>
      <c r="L52" s="103"/>
      <c r="R52" s="85"/>
      <c r="V52" s="199"/>
    </row>
    <row r="53" spans="1:31">
      <c r="A53" s="99"/>
      <c r="B53" s="99"/>
      <c r="C53" s="99"/>
      <c r="F53" s="102"/>
      <c r="G53" s="91"/>
      <c r="J53" s="99"/>
      <c r="K53" s="99"/>
      <c r="L53" s="103"/>
      <c r="R53" s="85"/>
      <c r="V53" s="199"/>
    </row>
    <row r="54" spans="1:31">
      <c r="A54" s="126" t="s">
        <v>634</v>
      </c>
      <c r="B54" s="126"/>
      <c r="C54" s="126"/>
      <c r="D54" s="205"/>
      <c r="E54" s="126">
        <v>16060625</v>
      </c>
      <c r="F54" s="201">
        <v>0.625</v>
      </c>
      <c r="G54" s="202" t="s">
        <v>500</v>
      </c>
      <c r="H54" s="126">
        <f>E54/F54</f>
        <v>25697000</v>
      </c>
      <c r="I54" s="126"/>
      <c r="J54" s="126">
        <f>K54*F54</f>
        <v>21439375</v>
      </c>
      <c r="K54" s="126">
        <f>60000000-H54</f>
        <v>34303000</v>
      </c>
      <c r="L54" s="103" t="s">
        <v>866</v>
      </c>
      <c r="P54">
        <f>Q54*F54</f>
        <v>37500000</v>
      </c>
      <c r="Q54">
        <f>H54+K54</f>
        <v>60000000</v>
      </c>
      <c r="R54" s="85"/>
      <c r="V54" s="199"/>
      <c r="X54" s="199"/>
      <c r="Y54" s="199"/>
    </row>
    <row r="55" spans="1:31">
      <c r="A55" s="126" t="s">
        <v>762</v>
      </c>
      <c r="B55" s="126"/>
      <c r="C55" s="126"/>
      <c r="D55" s="126"/>
      <c r="E55" s="126">
        <v>160237812</v>
      </c>
      <c r="F55" s="201">
        <v>0.6</v>
      </c>
      <c r="G55" s="202" t="s">
        <v>501</v>
      </c>
      <c r="H55" s="126">
        <f>E55/F55</f>
        <v>267063020</v>
      </c>
      <c r="I55" s="126"/>
      <c r="J55" s="126">
        <f>K55*F55</f>
        <v>57714272.187000163</v>
      </c>
      <c r="K55" s="126">
        <f>Mariner!G19</f>
        <v>96190453.645000279</v>
      </c>
      <c r="L55" s="103" t="str">
        <f>"$"&amp;ROUND('Asset Detail'!O15/1000000,1)&amp;"mm Enterprise Value"</f>
        <v>$0mm Enterprise Value</v>
      </c>
      <c r="O55">
        <f>Q55*0.3612</f>
        <v>131207154.6805741</v>
      </c>
      <c r="P55">
        <f>Q55*F55</f>
        <v>217952084.18700016</v>
      </c>
      <c r="Q55">
        <f>H55+K55</f>
        <v>363253473.64500028</v>
      </c>
      <c r="R55" s="85"/>
      <c r="S55">
        <f>0.3612*K55</f>
        <v>34743991.856574103</v>
      </c>
      <c r="V55" s="199"/>
    </row>
    <row r="56" spans="1:31">
      <c r="A56" s="126" t="s">
        <v>552</v>
      </c>
      <c r="B56" s="126"/>
      <c r="C56" s="126"/>
      <c r="D56" s="126"/>
      <c r="E56" s="126">
        <v>17939594.499366283</v>
      </c>
      <c r="F56" s="201">
        <v>1</v>
      </c>
      <c r="G56" s="202" t="s">
        <v>499</v>
      </c>
      <c r="H56" s="126">
        <f>E56/F56</f>
        <v>17939594.499366283</v>
      </c>
      <c r="I56" s="126"/>
      <c r="J56" s="126">
        <f>K56*F56</f>
        <v>6461462.6656337306</v>
      </c>
      <c r="K56" s="126">
        <f>Mariner!G25</f>
        <v>6461462.6656337306</v>
      </c>
      <c r="L56" s="103"/>
      <c r="P56">
        <f>Q56*F56</f>
        <v>24401057.165000014</v>
      </c>
      <c r="Q56">
        <f>H56+K56</f>
        <v>24401057.165000014</v>
      </c>
      <c r="R56" s="85"/>
      <c r="V56" s="199"/>
    </row>
    <row r="57" spans="1:31">
      <c r="A57" s="126" t="s">
        <v>837</v>
      </c>
      <c r="B57" s="126"/>
      <c r="C57" s="126"/>
      <c r="D57" s="126"/>
      <c r="E57" s="126">
        <v>0</v>
      </c>
      <c r="F57" s="201">
        <v>1</v>
      </c>
      <c r="G57" s="202" t="s">
        <v>790</v>
      </c>
      <c r="H57" s="126">
        <f>E57/F57</f>
        <v>0</v>
      </c>
      <c r="I57" s="126"/>
      <c r="J57" s="126">
        <f>Mariner!G28*0</f>
        <v>0</v>
      </c>
      <c r="K57" s="126">
        <v>0</v>
      </c>
      <c r="L57" s="103"/>
      <c r="P57">
        <f>Q57*F57</f>
        <v>0</v>
      </c>
      <c r="Q57">
        <f>H57+K57</f>
        <v>0</v>
      </c>
      <c r="R57" s="85"/>
      <c r="V57" s="199"/>
    </row>
    <row r="58" spans="1:31">
      <c r="A58" s="126"/>
      <c r="B58" s="126"/>
      <c r="C58" s="126"/>
      <c r="D58" s="96"/>
      <c r="F58" s="102"/>
      <c r="G58" s="91"/>
      <c r="J58" s="392">
        <f>SUM(J54:J57)</f>
        <v>85615109.852633893</v>
      </c>
      <c r="K58" s="392">
        <f>SUM(K54:K57)</f>
        <v>136954916.31063402</v>
      </c>
      <c r="L58" s="103"/>
      <c r="R58" s="85"/>
      <c r="V58" s="199"/>
      <c r="X58" s="199"/>
      <c r="Y58" s="199"/>
    </row>
    <row r="59" spans="1:31">
      <c r="A59" s="126"/>
      <c r="B59" s="126"/>
      <c r="C59" s="126"/>
      <c r="D59" s="96"/>
      <c r="F59" s="102"/>
      <c r="G59" s="91"/>
      <c r="J59" s="203"/>
      <c r="K59" s="203"/>
      <c r="L59" s="103"/>
      <c r="R59" s="85"/>
      <c r="V59" s="199"/>
      <c r="X59" s="199"/>
      <c r="Y59" s="199"/>
    </row>
    <row r="60" spans="1:31">
      <c r="A60" s="99" t="s">
        <v>867</v>
      </c>
      <c r="B60" s="99"/>
      <c r="C60" s="99"/>
      <c r="F60" s="102"/>
      <c r="G60" s="91"/>
      <c r="J60" s="207">
        <f>J50+J58</f>
        <v>24136213.76133135</v>
      </c>
      <c r="K60" s="207">
        <f>K50+K58</f>
        <v>68413963.78125158</v>
      </c>
      <c r="L60" s="103"/>
      <c r="R60" s="85"/>
      <c r="V60" s="199"/>
    </row>
    <row r="61" spans="1:31">
      <c r="A61" s="118"/>
      <c r="B61" s="118"/>
      <c r="C61" s="118"/>
      <c r="D61" s="119"/>
      <c r="E61" s="120"/>
      <c r="F61" s="121"/>
      <c r="G61" s="121"/>
      <c r="H61" s="121"/>
      <c r="I61" s="119"/>
      <c r="J61" s="119"/>
      <c r="K61" s="119"/>
      <c r="O61" s="119"/>
      <c r="P61" s="119"/>
      <c r="Q61" s="119"/>
      <c r="R61" s="119"/>
      <c r="S61" s="119"/>
      <c r="V61" s="199"/>
      <c r="Z61" s="85"/>
    </row>
    <row r="62" spans="1:31">
      <c r="A62" s="118" t="s">
        <v>750</v>
      </c>
      <c r="B62" s="118"/>
      <c r="C62" s="118"/>
      <c r="D62" s="119"/>
      <c r="E62" s="335"/>
      <c r="F62" s="121"/>
      <c r="G62" s="121"/>
      <c r="H62" s="121"/>
      <c r="I62" s="119"/>
      <c r="J62" s="119"/>
      <c r="K62" s="119"/>
      <c r="O62" s="119"/>
      <c r="P62" s="119"/>
      <c r="Q62" s="119"/>
      <c r="R62" s="119"/>
      <c r="S62" s="119"/>
      <c r="V62" s="199"/>
      <c r="Z62" s="370"/>
      <c r="AA62" s="369" t="s">
        <v>899</v>
      </c>
    </row>
    <row r="63" spans="1:31">
      <c r="A63" s="124" t="s">
        <v>380</v>
      </c>
      <c r="B63" s="124" t="s">
        <v>1048</v>
      </c>
      <c r="C63" s="124"/>
      <c r="E63">
        <f>P8</f>
        <v>116115000.00000001</v>
      </c>
      <c r="F63" s="102">
        <v>1</v>
      </c>
      <c r="G63" s="91" t="s">
        <v>499</v>
      </c>
      <c r="H63" s="368">
        <f t="shared" ref="H63:H105" si="13">E63/F63</f>
        <v>116115000.00000001</v>
      </c>
      <c r="J63">
        <f>$K63*$F63</f>
        <v>-25000000</v>
      </c>
      <c r="K63">
        <v>-25000000</v>
      </c>
      <c r="L63" s="103" t="str">
        <f>ROUND(-$K63/$H63*100,0)&amp;"% Write-Down"</f>
        <v>22% Write-Down</v>
      </c>
      <c r="P63">
        <f t="shared" ref="P63:P105" si="14">Q63*F63</f>
        <v>91115000.000000015</v>
      </c>
      <c r="Q63">
        <f t="shared" ref="Q63:Q105" si="15">H63+K63</f>
        <v>91115000.000000015</v>
      </c>
      <c r="R63" s="85"/>
      <c r="V63" s="199">
        <f>F63</f>
        <v>1</v>
      </c>
      <c r="W63">
        <f t="shared" ref="W63:W105" si="16">V63*H63</f>
        <v>116115000.00000001</v>
      </c>
      <c r="Z63" s="85"/>
      <c r="AA63">
        <f t="shared" ref="AA63:AA105" si="17">$AB63*$F63</f>
        <v>0</v>
      </c>
      <c r="AB63">
        <v>0</v>
      </c>
      <c r="AC63" s="103" t="str">
        <f t="shared" ref="AC63:AC105" si="18">ROUND(-$AB63/$H63*100,0)&amp;"% Write-Down"</f>
        <v>0% Write-Down</v>
      </c>
      <c r="AD63">
        <f t="shared" ref="AD63:AD105" si="19">AE63*F63</f>
        <v>116115000.00000001</v>
      </c>
      <c r="AE63">
        <f t="shared" ref="AE63:AE105" si="20">AB63+H63</f>
        <v>116115000.00000001</v>
      </c>
    </row>
    <row r="64" spans="1:31">
      <c r="A64" s="124" t="s">
        <v>93</v>
      </c>
      <c r="B64" s="124" t="s">
        <v>83</v>
      </c>
      <c r="C64" s="124"/>
      <c r="E64" s="85">
        <f>P9</f>
        <v>7369148</v>
      </c>
      <c r="F64" s="102">
        <v>1</v>
      </c>
      <c r="G64" s="91" t="s">
        <v>499</v>
      </c>
      <c r="H64" s="85">
        <f t="shared" si="13"/>
        <v>7369148</v>
      </c>
      <c r="J64">
        <f t="shared" ref="J64:J105" si="21">K64*F64</f>
        <v>-1000000</v>
      </c>
      <c r="K64">
        <v>-1000000</v>
      </c>
      <c r="L64" s="103" t="str">
        <f>ROUND(-K64/H64*100,0)&amp;"% Write-Down"</f>
        <v>14% Write-Down</v>
      </c>
      <c r="P64" s="85">
        <f t="shared" si="14"/>
        <v>6369148</v>
      </c>
      <c r="Q64" s="85">
        <f t="shared" si="15"/>
        <v>6369148</v>
      </c>
      <c r="R64" s="85"/>
      <c r="V64" s="199">
        <f>F64</f>
        <v>1</v>
      </c>
      <c r="W64">
        <f t="shared" si="16"/>
        <v>7369148</v>
      </c>
      <c r="Z64" s="85"/>
      <c r="AA64">
        <f t="shared" si="17"/>
        <v>0</v>
      </c>
      <c r="AB64">
        <v>0</v>
      </c>
      <c r="AC64" s="103" t="str">
        <f t="shared" si="18"/>
        <v>0% Write-Down</v>
      </c>
      <c r="AD64">
        <f t="shared" si="19"/>
        <v>7369148</v>
      </c>
      <c r="AE64">
        <f t="shared" si="20"/>
        <v>7369148</v>
      </c>
    </row>
    <row r="65" spans="1:31">
      <c r="A65" s="124" t="s">
        <v>270</v>
      </c>
      <c r="B65" s="124" t="s">
        <v>1048</v>
      </c>
      <c r="C65" s="124"/>
      <c r="E65">
        <f>P17</f>
        <v>67648299</v>
      </c>
      <c r="F65" s="102">
        <v>1</v>
      </c>
      <c r="G65" s="91" t="s">
        <v>499</v>
      </c>
      <c r="H65">
        <f t="shared" si="13"/>
        <v>67648299</v>
      </c>
      <c r="J65">
        <f t="shared" si="21"/>
        <v>0</v>
      </c>
      <c r="K65">
        <v>0</v>
      </c>
      <c r="L65" s="103" t="str">
        <f>ROUND(-K65/H65*100,0)&amp;"% Write-Down"</f>
        <v>0% Write-Down</v>
      </c>
      <c r="P65">
        <f t="shared" si="14"/>
        <v>67648299</v>
      </c>
      <c r="Q65">
        <f t="shared" si="15"/>
        <v>67648299</v>
      </c>
      <c r="R65" s="85"/>
      <c r="V65" s="199">
        <f>F65</f>
        <v>1</v>
      </c>
      <c r="W65">
        <f t="shared" si="16"/>
        <v>67648299</v>
      </c>
      <c r="Z65" s="85"/>
      <c r="AA65">
        <f t="shared" si="17"/>
        <v>0</v>
      </c>
      <c r="AB65">
        <v>0</v>
      </c>
      <c r="AC65" s="103" t="str">
        <f t="shared" si="18"/>
        <v>0% Write-Down</v>
      </c>
      <c r="AD65">
        <f t="shared" si="19"/>
        <v>67648299</v>
      </c>
      <c r="AE65">
        <f t="shared" si="20"/>
        <v>67648299</v>
      </c>
    </row>
    <row r="66" spans="1:31">
      <c r="A66" s="124" t="s">
        <v>394</v>
      </c>
      <c r="B66" s="124" t="s">
        <v>285</v>
      </c>
      <c r="E66">
        <f>P10</f>
        <v>27075307.5</v>
      </c>
      <c r="F66" s="102">
        <v>0.75</v>
      </c>
      <c r="G66" s="91" t="s">
        <v>500</v>
      </c>
      <c r="H66" s="368">
        <f t="shared" si="13"/>
        <v>36100410</v>
      </c>
      <c r="J66">
        <f t="shared" si="21"/>
        <v>-6768826.875</v>
      </c>
      <c r="K66">
        <f>-H66*0.25</f>
        <v>-9025102.5</v>
      </c>
      <c r="L66" s="103" t="str">
        <f>ROUND(-K66/H66*100,0)&amp;"% Write-Down"</f>
        <v>25% Write-Down</v>
      </c>
      <c r="P66">
        <f t="shared" si="14"/>
        <v>20306480.625</v>
      </c>
      <c r="Q66">
        <f t="shared" si="15"/>
        <v>27075307.5</v>
      </c>
      <c r="R66" s="85"/>
      <c r="V66" s="199">
        <v>0.5</v>
      </c>
      <c r="W66">
        <f t="shared" si="16"/>
        <v>18050205</v>
      </c>
      <c r="AA66">
        <f t="shared" si="17"/>
        <v>0</v>
      </c>
      <c r="AB66">
        <v>0</v>
      </c>
      <c r="AC66" s="103" t="str">
        <f t="shared" si="18"/>
        <v>0% Write-Down</v>
      </c>
      <c r="AD66">
        <f t="shared" si="19"/>
        <v>27075307.5</v>
      </c>
      <c r="AE66">
        <f t="shared" si="20"/>
        <v>36100410</v>
      </c>
    </row>
    <row r="67" spans="1:31">
      <c r="A67" s="124" t="s">
        <v>503</v>
      </c>
      <c r="B67" s="124" t="s">
        <v>285</v>
      </c>
      <c r="C67" s="124"/>
      <c r="E67">
        <f>P11</f>
        <v>81480000.000000015</v>
      </c>
      <c r="F67" s="102">
        <v>0.625</v>
      </c>
      <c r="G67" s="91" t="s">
        <v>500</v>
      </c>
      <c r="H67">
        <f t="shared" si="13"/>
        <v>130368000.00000003</v>
      </c>
      <c r="J67">
        <f t="shared" si="21"/>
        <v>-16296000.000000004</v>
      </c>
      <c r="K67">
        <f>-H67*0.2</f>
        <v>-26073600.000000007</v>
      </c>
      <c r="L67" s="103" t="str">
        <f>ROUND(-K67/H67*100,0)&amp;"% Write-Down"</f>
        <v>20% Write-Down</v>
      </c>
      <c r="P67">
        <f t="shared" si="14"/>
        <v>65184000.000000015</v>
      </c>
      <c r="Q67">
        <f t="shared" si="15"/>
        <v>104294400.00000003</v>
      </c>
      <c r="R67" s="85"/>
      <c r="V67" s="199">
        <v>0.25</v>
      </c>
      <c r="W67">
        <f t="shared" si="16"/>
        <v>32592000.000000007</v>
      </c>
      <c r="AA67">
        <f t="shared" si="17"/>
        <v>0</v>
      </c>
      <c r="AB67">
        <v>0</v>
      </c>
      <c r="AC67" s="103" t="str">
        <f t="shared" si="18"/>
        <v>0% Write-Down</v>
      </c>
      <c r="AD67">
        <f t="shared" si="19"/>
        <v>81480000.000000015</v>
      </c>
      <c r="AE67">
        <f t="shared" si="20"/>
        <v>130368000.00000003</v>
      </c>
    </row>
    <row r="68" spans="1:31">
      <c r="A68" s="124" t="s">
        <v>1057</v>
      </c>
      <c r="B68" s="124" t="s">
        <v>1049</v>
      </c>
      <c r="C68" s="124"/>
      <c r="E68">
        <f>P24</f>
        <v>12878050</v>
      </c>
      <c r="F68" s="102">
        <v>1</v>
      </c>
      <c r="G68" s="91" t="s">
        <v>499</v>
      </c>
      <c r="H68">
        <f t="shared" si="13"/>
        <v>12878050</v>
      </c>
      <c r="J68">
        <f t="shared" si="21"/>
        <v>-3219512.5</v>
      </c>
      <c r="K68">
        <f>-H68*0.25</f>
        <v>-3219512.5</v>
      </c>
      <c r="L68" s="103" t="str">
        <f>ROUND(-K68/H68*100,1)&amp;"% Write-Down"</f>
        <v>25% Write-Down</v>
      </c>
      <c r="P68">
        <f t="shared" si="14"/>
        <v>9658537.5</v>
      </c>
      <c r="Q68">
        <f t="shared" si="15"/>
        <v>9658537.5</v>
      </c>
      <c r="R68" s="85"/>
      <c r="V68" s="199">
        <f>F68</f>
        <v>1</v>
      </c>
      <c r="W68">
        <f t="shared" si="16"/>
        <v>12878050</v>
      </c>
      <c r="AA68">
        <f t="shared" si="17"/>
        <v>0</v>
      </c>
      <c r="AB68">
        <f>-H68*0</f>
        <v>0</v>
      </c>
      <c r="AC68" s="103" t="str">
        <f t="shared" si="18"/>
        <v>0% Write-Down</v>
      </c>
      <c r="AD68">
        <f t="shared" si="19"/>
        <v>12878050</v>
      </c>
      <c r="AE68">
        <f t="shared" si="20"/>
        <v>12878050</v>
      </c>
    </row>
    <row r="69" spans="1:31">
      <c r="A69" s="124" t="s">
        <v>495</v>
      </c>
      <c r="B69" s="124" t="s">
        <v>285</v>
      </c>
      <c r="C69" s="124"/>
      <c r="E69" s="85">
        <f>P25</f>
        <v>10473719.426533487</v>
      </c>
      <c r="F69" s="102">
        <v>0.625</v>
      </c>
      <c r="G69" s="91" t="s">
        <v>500</v>
      </c>
      <c r="H69">
        <f t="shared" si="13"/>
        <v>16757951.082453579</v>
      </c>
      <c r="J69">
        <f t="shared" si="21"/>
        <v>-1047371.9426533487</v>
      </c>
      <c r="K69">
        <f>-H69*0.1</f>
        <v>-1675795.1082453579</v>
      </c>
      <c r="L69" s="103" t="str">
        <f>ROUND(-K69/H69*100,1)&amp;"% Write-Down"</f>
        <v>10% Write-Down</v>
      </c>
      <c r="P69">
        <f t="shared" si="14"/>
        <v>9426347.483880138</v>
      </c>
      <c r="Q69">
        <f t="shared" si="15"/>
        <v>15082155.974208221</v>
      </c>
      <c r="R69" s="85"/>
      <c r="V69" s="199">
        <v>0.25</v>
      </c>
      <c r="W69">
        <f t="shared" si="16"/>
        <v>4189487.7706133947</v>
      </c>
      <c r="AA69">
        <f t="shared" si="17"/>
        <v>0</v>
      </c>
      <c r="AB69">
        <v>0</v>
      </c>
      <c r="AC69" s="103" t="str">
        <f t="shared" si="18"/>
        <v>0% Write-Down</v>
      </c>
      <c r="AD69">
        <f t="shared" si="19"/>
        <v>10473719.426533487</v>
      </c>
      <c r="AE69">
        <f t="shared" si="20"/>
        <v>16757951.082453579</v>
      </c>
    </row>
    <row r="70" spans="1:31">
      <c r="A70" s="124" t="str">
        <f>A26</f>
        <v>Oconto Falls</v>
      </c>
      <c r="B70" s="124" t="s">
        <v>1046</v>
      </c>
      <c r="C70" s="124"/>
      <c r="E70" s="85">
        <f>P26</f>
        <v>4104643</v>
      </c>
      <c r="F70" s="102">
        <v>1</v>
      </c>
      <c r="G70" s="91" t="s">
        <v>499</v>
      </c>
      <c r="H70">
        <f t="shared" si="13"/>
        <v>4104643</v>
      </c>
      <c r="J70">
        <f t="shared" si="21"/>
        <v>-2052321.5</v>
      </c>
      <c r="K70">
        <f>-H70*0.5</f>
        <v>-2052321.5</v>
      </c>
      <c r="L70" s="103" t="str">
        <f>ROUND(-K70/H70*100,1)&amp;"% Write-Down"</f>
        <v>50% Write-Down</v>
      </c>
      <c r="P70">
        <f t="shared" si="14"/>
        <v>2052321.5</v>
      </c>
      <c r="Q70">
        <f t="shared" si="15"/>
        <v>2052321.5</v>
      </c>
      <c r="R70" s="85"/>
      <c r="V70" s="199">
        <f t="shared" ref="V70:V75" si="22">F70</f>
        <v>1</v>
      </c>
      <c r="W70">
        <f t="shared" si="16"/>
        <v>4104643</v>
      </c>
      <c r="AA70">
        <f t="shared" si="17"/>
        <v>0</v>
      </c>
      <c r="AB70">
        <v>0</v>
      </c>
      <c r="AC70" s="103" t="str">
        <f t="shared" si="18"/>
        <v>0% Write-Down</v>
      </c>
      <c r="AD70">
        <f t="shared" si="19"/>
        <v>4104643</v>
      </c>
      <c r="AE70">
        <f t="shared" si="20"/>
        <v>4104643</v>
      </c>
    </row>
    <row r="71" spans="1:31">
      <c r="A71" s="124" t="s">
        <v>782</v>
      </c>
      <c r="B71" s="124" t="s">
        <v>1046</v>
      </c>
      <c r="C71" s="124"/>
      <c r="E71" s="131">
        <v>88690031.367751718</v>
      </c>
      <c r="F71" s="102">
        <v>1</v>
      </c>
      <c r="G71" s="91" t="s">
        <v>745</v>
      </c>
      <c r="H71">
        <f t="shared" si="13"/>
        <v>88690031.367751718</v>
      </c>
      <c r="J71">
        <f t="shared" si="21"/>
        <v>-60000000</v>
      </c>
      <c r="K71">
        <v>-60000000</v>
      </c>
      <c r="L71" s="103" t="str">
        <f>ROUND(-K71/H71*100,0)&amp;"% Write-Down"</f>
        <v>68% Write-Down</v>
      </c>
      <c r="P71">
        <f t="shared" si="14"/>
        <v>28690031.367751718</v>
      </c>
      <c r="Q71">
        <f t="shared" si="15"/>
        <v>28690031.367751718</v>
      </c>
      <c r="R71" s="85"/>
      <c r="V71" s="199">
        <f t="shared" si="22"/>
        <v>1</v>
      </c>
      <c r="W71">
        <f t="shared" si="16"/>
        <v>88690031.367751718</v>
      </c>
      <c r="AA71">
        <f t="shared" si="17"/>
        <v>-60000000</v>
      </c>
      <c r="AB71">
        <v>-60000000</v>
      </c>
      <c r="AC71" s="103" t="str">
        <f t="shared" si="18"/>
        <v>68% Write-Down</v>
      </c>
      <c r="AD71">
        <f t="shared" si="19"/>
        <v>28690031.367751718</v>
      </c>
      <c r="AE71">
        <f t="shared" si="20"/>
        <v>28690031.367751718</v>
      </c>
    </row>
    <row r="72" spans="1:31">
      <c r="A72" t="s">
        <v>927</v>
      </c>
      <c r="B72" t="s">
        <v>285</v>
      </c>
      <c r="C72" t="s">
        <v>1053</v>
      </c>
      <c r="E72" s="85">
        <f>P31</f>
        <v>23507915.273177784</v>
      </c>
      <c r="F72" s="102">
        <v>1</v>
      </c>
      <c r="G72" s="91" t="s">
        <v>499</v>
      </c>
      <c r="H72">
        <f t="shared" si="13"/>
        <v>23507915.273177784</v>
      </c>
      <c r="J72">
        <f t="shared" si="21"/>
        <v>-17798431.906240065</v>
      </c>
      <c r="K72" s="391">
        <f>'Asset Detail'!D56</f>
        <v>-17798431.906240065</v>
      </c>
      <c r="L72" s="103" t="str">
        <f>ROUND(-K72/H72*100,1)&amp;"% Write-Down"</f>
        <v>75.7% Write-Down</v>
      </c>
      <c r="P72">
        <f t="shared" si="14"/>
        <v>5709483.3669377193</v>
      </c>
      <c r="Q72">
        <f t="shared" si="15"/>
        <v>5709483.3669377193</v>
      </c>
      <c r="R72" s="85"/>
      <c r="V72" s="199">
        <f t="shared" si="22"/>
        <v>1</v>
      </c>
      <c r="W72">
        <f t="shared" si="16"/>
        <v>23507915.273177784</v>
      </c>
      <c r="AA72">
        <f t="shared" si="17"/>
        <v>-11865621.27082671</v>
      </c>
      <c r="AB72" s="391">
        <f>'Asset Detail'!D64</f>
        <v>-11865621.27082671</v>
      </c>
      <c r="AC72" s="103" t="str">
        <f t="shared" si="18"/>
        <v>50% Write-Down</v>
      </c>
      <c r="AD72">
        <f t="shared" si="19"/>
        <v>11642294.002351074</v>
      </c>
      <c r="AE72">
        <f t="shared" si="20"/>
        <v>11642294.002351074</v>
      </c>
    </row>
    <row r="73" spans="1:31">
      <c r="A73" t="s">
        <v>932</v>
      </c>
      <c r="B73" t="s">
        <v>285</v>
      </c>
      <c r="C73" t="s">
        <v>1053</v>
      </c>
      <c r="E73" s="85">
        <f>P32</f>
        <v>14753533.27</v>
      </c>
      <c r="F73" s="102">
        <v>1</v>
      </c>
      <c r="G73" s="91" t="s">
        <v>831</v>
      </c>
      <c r="H73">
        <f t="shared" si="13"/>
        <v>14753533.27</v>
      </c>
      <c r="J73">
        <f t="shared" si="21"/>
        <v>-11493542.673803637</v>
      </c>
      <c r="K73" s="391">
        <f>'Asset Detail'!D57</f>
        <v>-11493542.673803637</v>
      </c>
      <c r="L73" s="103" t="str">
        <f>ROUND(-K73/H73*100,1)&amp;"% Write-Down"</f>
        <v>77.9% Write-Down</v>
      </c>
      <c r="P73">
        <f t="shared" si="14"/>
        <v>3259990.5961963627</v>
      </c>
      <c r="Q73">
        <f t="shared" si="15"/>
        <v>3259990.5961963627</v>
      </c>
      <c r="R73" s="85"/>
      <c r="V73" s="199">
        <f t="shared" si="22"/>
        <v>1</v>
      </c>
      <c r="W73">
        <f t="shared" si="16"/>
        <v>14753533.27</v>
      </c>
      <c r="AA73">
        <f t="shared" si="17"/>
        <v>-8929680.96625668</v>
      </c>
      <c r="AB73" s="391">
        <f>'Asset Detail'!D65</f>
        <v>-8929680.96625668</v>
      </c>
      <c r="AC73" s="103" t="str">
        <f t="shared" si="18"/>
        <v>61% Write-Down</v>
      </c>
      <c r="AD73">
        <f t="shared" si="19"/>
        <v>5823852.3037433196</v>
      </c>
      <c r="AE73">
        <f t="shared" si="20"/>
        <v>5823852.3037433196</v>
      </c>
    </row>
    <row r="74" spans="1:31">
      <c r="A74" t="s">
        <v>933</v>
      </c>
      <c r="B74" t="s">
        <v>285</v>
      </c>
      <c r="C74" t="s">
        <v>1053</v>
      </c>
      <c r="E74" s="85">
        <f>P33</f>
        <v>3486752.2079849821</v>
      </c>
      <c r="F74" s="102">
        <v>1</v>
      </c>
      <c r="G74" s="91" t="s">
        <v>499</v>
      </c>
      <c r="H74">
        <f t="shared" si="13"/>
        <v>3486752.2079849821</v>
      </c>
      <c r="J74">
        <f t="shared" si="21"/>
        <v>-2969665.3711190671</v>
      </c>
      <c r="K74" s="391">
        <f>'Asset Detail'!D58</f>
        <v>-2969665.3711190671</v>
      </c>
      <c r="L74" s="103" t="str">
        <f>ROUND(-K74/H74*100,1)&amp;"% Write-Down"</f>
        <v>85.2% Write-Down</v>
      </c>
      <c r="P74">
        <f t="shared" si="14"/>
        <v>517086.83686591499</v>
      </c>
      <c r="Q74">
        <f t="shared" si="15"/>
        <v>517086.83686591499</v>
      </c>
      <c r="R74" s="85"/>
      <c r="V74" s="199">
        <f t="shared" si="22"/>
        <v>1</v>
      </c>
      <c r="W74">
        <f t="shared" si="16"/>
        <v>3486752.2079849821</v>
      </c>
      <c r="AA74">
        <f t="shared" si="17"/>
        <v>-1979776.9140793781</v>
      </c>
      <c r="AB74" s="391">
        <f>'Asset Detail'!D66</f>
        <v>-1979776.9140793781</v>
      </c>
      <c r="AC74" s="103" t="str">
        <f t="shared" si="18"/>
        <v>57% Write-Down</v>
      </c>
      <c r="AD74">
        <f t="shared" si="19"/>
        <v>1506975.2939056039</v>
      </c>
      <c r="AE74">
        <f t="shared" si="20"/>
        <v>1506975.2939056039</v>
      </c>
    </row>
    <row r="75" spans="1:31">
      <c r="A75" t="s">
        <v>739</v>
      </c>
      <c r="B75" t="s">
        <v>285</v>
      </c>
      <c r="C75" t="s">
        <v>1053</v>
      </c>
      <c r="E75" s="85">
        <f>P34</f>
        <v>1975072</v>
      </c>
      <c r="F75" s="102">
        <v>1</v>
      </c>
      <c r="G75" s="91" t="s">
        <v>499</v>
      </c>
      <c r="H75" s="85">
        <f t="shared" si="13"/>
        <v>1975072</v>
      </c>
      <c r="J75" s="85">
        <f t="shared" si="21"/>
        <v>0</v>
      </c>
      <c r="K75" s="85">
        <v>0</v>
      </c>
      <c r="L75" s="103" t="str">
        <f t="shared" ref="L75:L81" si="23">ROUND(-K75/H75*100,0)&amp;"% Write-Down"</f>
        <v>0% Write-Down</v>
      </c>
      <c r="O75" s="85"/>
      <c r="P75" s="85">
        <f t="shared" si="14"/>
        <v>1975072</v>
      </c>
      <c r="Q75" s="85">
        <f t="shared" si="15"/>
        <v>1975072</v>
      </c>
      <c r="R75" s="85"/>
      <c r="S75" s="85"/>
      <c r="T75" s="85"/>
      <c r="V75" s="199">
        <f t="shared" si="22"/>
        <v>1</v>
      </c>
      <c r="W75" s="85">
        <f t="shared" si="16"/>
        <v>1975072</v>
      </c>
      <c r="Z75" s="85"/>
      <c r="AA75" s="85">
        <f t="shared" si="17"/>
        <v>0</v>
      </c>
      <c r="AB75" s="85">
        <v>0</v>
      </c>
      <c r="AC75" s="662" t="str">
        <f t="shared" si="18"/>
        <v>0% Write-Down</v>
      </c>
      <c r="AD75" s="85">
        <f t="shared" si="19"/>
        <v>1975072</v>
      </c>
      <c r="AE75" s="85">
        <f t="shared" si="20"/>
        <v>1975072</v>
      </c>
    </row>
    <row r="76" spans="1:31">
      <c r="A76" t="s">
        <v>187</v>
      </c>
      <c r="B76" t="s">
        <v>1047</v>
      </c>
      <c r="C76" t="s">
        <v>1058</v>
      </c>
      <c r="E76">
        <f>P12</f>
        <v>20916875</v>
      </c>
      <c r="F76" s="102">
        <v>0.625</v>
      </c>
      <c r="G76" s="91" t="s">
        <v>500</v>
      </c>
      <c r="H76" s="368">
        <f t="shared" si="13"/>
        <v>33467000</v>
      </c>
      <c r="J76">
        <f t="shared" si="21"/>
        <v>-5229218.75</v>
      </c>
      <c r="K76">
        <f>-H76*0.25</f>
        <v>-8366750</v>
      </c>
      <c r="L76" s="103" t="str">
        <f t="shared" si="23"/>
        <v>25% Write-Down</v>
      </c>
      <c r="P76">
        <f t="shared" si="14"/>
        <v>15687656.25</v>
      </c>
      <c r="Q76">
        <f t="shared" si="15"/>
        <v>25100250</v>
      </c>
      <c r="R76" s="85"/>
      <c r="V76" s="199">
        <v>0.25</v>
      </c>
      <c r="W76">
        <f t="shared" si="16"/>
        <v>8366750</v>
      </c>
      <c r="AA76">
        <f t="shared" si="17"/>
        <v>0</v>
      </c>
      <c r="AB76">
        <v>0</v>
      </c>
      <c r="AC76" s="103" t="str">
        <f t="shared" si="18"/>
        <v>0% Write-Down</v>
      </c>
      <c r="AD76">
        <f t="shared" si="19"/>
        <v>20916875</v>
      </c>
      <c r="AE76">
        <f t="shared" si="20"/>
        <v>33467000</v>
      </c>
    </row>
    <row r="77" spans="1:31">
      <c r="A77" t="s">
        <v>917</v>
      </c>
      <c r="B77" t="s">
        <v>1047</v>
      </c>
      <c r="C77" t="s">
        <v>1058</v>
      </c>
      <c r="E77">
        <f>3100000*0.625</f>
        <v>1937500</v>
      </c>
      <c r="F77" s="102">
        <v>0.625</v>
      </c>
      <c r="G77" s="91" t="s">
        <v>500</v>
      </c>
      <c r="H77">
        <f t="shared" si="13"/>
        <v>3100000</v>
      </c>
      <c r="J77">
        <f t="shared" si="21"/>
        <v>-484375</v>
      </c>
      <c r="K77">
        <f>-H77*0.25</f>
        <v>-775000</v>
      </c>
      <c r="L77" s="103" t="str">
        <f t="shared" si="23"/>
        <v>25% Write-Down</v>
      </c>
      <c r="P77">
        <f t="shared" si="14"/>
        <v>1453125</v>
      </c>
      <c r="Q77">
        <f t="shared" si="15"/>
        <v>2325000</v>
      </c>
      <c r="R77" s="85"/>
      <c r="V77" s="199">
        <v>0.25</v>
      </c>
      <c r="W77">
        <f t="shared" si="16"/>
        <v>775000</v>
      </c>
      <c r="AA77">
        <f t="shared" si="17"/>
        <v>0</v>
      </c>
      <c r="AB77">
        <v>0</v>
      </c>
      <c r="AC77" s="103" t="str">
        <f t="shared" si="18"/>
        <v>0% Write-Down</v>
      </c>
      <c r="AD77">
        <f t="shared" si="19"/>
        <v>1937500</v>
      </c>
      <c r="AE77">
        <f t="shared" si="20"/>
        <v>3100000</v>
      </c>
    </row>
    <row r="78" spans="1:31">
      <c r="A78" t="s">
        <v>190</v>
      </c>
      <c r="B78" t="s">
        <v>1047</v>
      </c>
      <c r="C78" t="s">
        <v>1055</v>
      </c>
      <c r="D78" s="96"/>
      <c r="E78">
        <f>P15</f>
        <v>7483750</v>
      </c>
      <c r="F78" s="102">
        <v>0.625</v>
      </c>
      <c r="G78" s="91" t="s">
        <v>500</v>
      </c>
      <c r="H78" s="368">
        <f t="shared" si="13"/>
        <v>11974000</v>
      </c>
      <c r="J78">
        <f t="shared" si="21"/>
        <v>-1870937.5</v>
      </c>
      <c r="K78">
        <f>-H78*0.25</f>
        <v>-2993500</v>
      </c>
      <c r="L78" s="103" t="str">
        <f t="shared" si="23"/>
        <v>25% Write-Down</v>
      </c>
      <c r="P78">
        <f t="shared" si="14"/>
        <v>5612812.5</v>
      </c>
      <c r="Q78">
        <f t="shared" si="15"/>
        <v>8980500</v>
      </c>
      <c r="R78" s="85"/>
      <c r="V78" s="199">
        <v>0.25</v>
      </c>
      <c r="W78">
        <f t="shared" si="16"/>
        <v>2993500</v>
      </c>
      <c r="AA78">
        <f t="shared" si="17"/>
        <v>0</v>
      </c>
      <c r="AB78">
        <v>0</v>
      </c>
      <c r="AC78" s="103" t="str">
        <f t="shared" si="18"/>
        <v>0% Write-Down</v>
      </c>
      <c r="AD78">
        <f t="shared" si="19"/>
        <v>7483750</v>
      </c>
      <c r="AE78">
        <f t="shared" si="20"/>
        <v>11974000</v>
      </c>
    </row>
    <row r="79" spans="1:31">
      <c r="A79" t="s">
        <v>916</v>
      </c>
      <c r="B79" t="s">
        <v>1047</v>
      </c>
      <c r="C79" t="s">
        <v>1055</v>
      </c>
      <c r="D79" s="96"/>
      <c r="E79">
        <f>3750000*0.625</f>
        <v>2343750</v>
      </c>
      <c r="F79" s="102">
        <v>0.625</v>
      </c>
      <c r="G79" s="91" t="s">
        <v>500</v>
      </c>
      <c r="H79">
        <f t="shared" si="13"/>
        <v>3750000</v>
      </c>
      <c r="J79">
        <f t="shared" si="21"/>
        <v>-585937.5</v>
      </c>
      <c r="K79">
        <f>-H79*0.25</f>
        <v>-937500</v>
      </c>
      <c r="L79" s="103" t="str">
        <f t="shared" si="23"/>
        <v>25% Write-Down</v>
      </c>
      <c r="P79">
        <f t="shared" si="14"/>
        <v>1757812.5</v>
      </c>
      <c r="Q79">
        <f t="shared" si="15"/>
        <v>2812500</v>
      </c>
      <c r="R79" s="85"/>
      <c r="V79" s="199">
        <v>0.25</v>
      </c>
      <c r="W79">
        <f t="shared" si="16"/>
        <v>937500</v>
      </c>
      <c r="AA79">
        <f t="shared" si="17"/>
        <v>0</v>
      </c>
      <c r="AB79">
        <v>0</v>
      </c>
      <c r="AC79" s="103" t="str">
        <f t="shared" si="18"/>
        <v>0% Write-Down</v>
      </c>
      <c r="AD79">
        <f t="shared" si="19"/>
        <v>2343750</v>
      </c>
      <c r="AE79">
        <f t="shared" si="20"/>
        <v>3750000</v>
      </c>
    </row>
    <row r="80" spans="1:31">
      <c r="A80" t="s">
        <v>327</v>
      </c>
      <c r="B80" t="s">
        <v>285</v>
      </c>
      <c r="C80" t="s">
        <v>1059</v>
      </c>
      <c r="E80" s="85">
        <f>P28</f>
        <v>429210</v>
      </c>
      <c r="F80" s="102">
        <v>1</v>
      </c>
      <c r="G80" s="91" t="s">
        <v>499</v>
      </c>
      <c r="H80" s="85">
        <f t="shared" si="13"/>
        <v>429210</v>
      </c>
      <c r="I80" s="85"/>
      <c r="J80" s="85">
        <f t="shared" si="21"/>
        <v>0</v>
      </c>
      <c r="K80" s="85">
        <v>0</v>
      </c>
      <c r="L80" s="103" t="str">
        <f t="shared" si="23"/>
        <v>0% Write-Down</v>
      </c>
      <c r="O80" s="85"/>
      <c r="P80" s="85">
        <f t="shared" si="14"/>
        <v>429210</v>
      </c>
      <c r="Q80" s="85">
        <f t="shared" si="15"/>
        <v>429210</v>
      </c>
      <c r="R80" s="85"/>
      <c r="S80" s="85"/>
      <c r="T80" s="85"/>
      <c r="V80" s="199">
        <f>F80</f>
        <v>1</v>
      </c>
      <c r="W80" s="85">
        <f t="shared" si="16"/>
        <v>429210</v>
      </c>
      <c r="Z80" s="85"/>
      <c r="AA80" s="85">
        <f t="shared" si="17"/>
        <v>0</v>
      </c>
      <c r="AB80" s="85">
        <v>0</v>
      </c>
      <c r="AC80" s="662" t="str">
        <f t="shared" si="18"/>
        <v>0% Write-Down</v>
      </c>
      <c r="AD80" s="85">
        <f t="shared" si="19"/>
        <v>429210</v>
      </c>
      <c r="AE80" s="85">
        <f t="shared" si="20"/>
        <v>429210</v>
      </c>
    </row>
    <row r="81" spans="1:31" s="126" customFormat="1">
      <c r="A81" s="126" t="s">
        <v>328</v>
      </c>
      <c r="B81" t="s">
        <v>285</v>
      </c>
      <c r="C81" t="s">
        <v>1059</v>
      </c>
      <c r="E81">
        <f>P29</f>
        <v>470790</v>
      </c>
      <c r="F81" s="201">
        <v>0.6</v>
      </c>
      <c r="G81" s="202" t="s">
        <v>501</v>
      </c>
      <c r="H81" s="126">
        <f t="shared" si="13"/>
        <v>784650</v>
      </c>
      <c r="J81" s="126">
        <f t="shared" si="21"/>
        <v>0</v>
      </c>
      <c r="K81">
        <v>0</v>
      </c>
      <c r="L81" s="103" t="str">
        <f t="shared" si="23"/>
        <v>0% Write-Down</v>
      </c>
      <c r="O81" s="126">
        <f>Q81*0.3612</f>
        <v>283415.58</v>
      </c>
      <c r="P81" s="126">
        <f t="shared" si="14"/>
        <v>470790</v>
      </c>
      <c r="Q81" s="126">
        <f t="shared" si="15"/>
        <v>784650</v>
      </c>
      <c r="R81" s="203"/>
      <c r="S81" s="126">
        <f>0.3612*K81</f>
        <v>0</v>
      </c>
      <c r="T81" s="126">
        <f>H81*0.3612</f>
        <v>283415.58</v>
      </c>
      <c r="V81" s="204">
        <v>0.6</v>
      </c>
      <c r="W81" s="126">
        <f t="shared" si="16"/>
        <v>470790</v>
      </c>
      <c r="Z81" s="126">
        <f>AB81*0.3612</f>
        <v>0</v>
      </c>
      <c r="AA81">
        <f t="shared" si="17"/>
        <v>0</v>
      </c>
      <c r="AB81">
        <v>0</v>
      </c>
      <c r="AC81" s="103" t="str">
        <f t="shared" si="18"/>
        <v>0% Write-Down</v>
      </c>
      <c r="AD81">
        <f t="shared" si="19"/>
        <v>470790</v>
      </c>
      <c r="AE81">
        <f t="shared" si="20"/>
        <v>784650</v>
      </c>
    </row>
    <row r="82" spans="1:31">
      <c r="A82" t="s">
        <v>329</v>
      </c>
      <c r="B82" t="s">
        <v>285</v>
      </c>
      <c r="C82" t="s">
        <v>1053</v>
      </c>
      <c r="E82">
        <v>7121810</v>
      </c>
      <c r="F82" s="102">
        <v>0.5</v>
      </c>
      <c r="G82" s="91" t="s">
        <v>502</v>
      </c>
      <c r="H82">
        <f t="shared" si="13"/>
        <v>14243620</v>
      </c>
      <c r="J82">
        <f t="shared" si="21"/>
        <v>-1780452.5</v>
      </c>
      <c r="K82">
        <f>-H82*0.25</f>
        <v>-3560905</v>
      </c>
      <c r="L82" s="103" t="str">
        <f>ROUND(-K82/H82*100,1)&amp;"% Write-Down"</f>
        <v>25% Write-Down</v>
      </c>
      <c r="P82">
        <f t="shared" si="14"/>
        <v>5341357.5</v>
      </c>
      <c r="Q82">
        <f t="shared" si="15"/>
        <v>10682715</v>
      </c>
      <c r="R82" s="85"/>
      <c r="V82" s="199">
        <f>F82</f>
        <v>0.5</v>
      </c>
      <c r="W82">
        <f t="shared" si="16"/>
        <v>7121810</v>
      </c>
      <c r="AA82">
        <f t="shared" si="17"/>
        <v>0</v>
      </c>
      <c r="AB82">
        <v>0</v>
      </c>
      <c r="AC82" s="103" t="str">
        <f t="shared" si="18"/>
        <v>0% Write-Down</v>
      </c>
      <c r="AD82">
        <f t="shared" si="19"/>
        <v>7121810</v>
      </c>
      <c r="AE82">
        <f t="shared" si="20"/>
        <v>14243620</v>
      </c>
    </row>
    <row r="83" spans="1:31">
      <c r="A83" t="s">
        <v>505</v>
      </c>
      <c r="B83" t="s">
        <v>285</v>
      </c>
      <c r="C83" t="s">
        <v>1059</v>
      </c>
      <c r="E83" s="111">
        <f>P27</f>
        <v>2136334.02</v>
      </c>
      <c r="F83" s="102">
        <v>0.5</v>
      </c>
      <c r="G83" s="91" t="s">
        <v>500</v>
      </c>
      <c r="H83">
        <f t="shared" si="13"/>
        <v>4272668.04</v>
      </c>
      <c r="J83">
        <f t="shared" si="21"/>
        <v>-2136334.02</v>
      </c>
      <c r="K83">
        <f>-H83*1</f>
        <v>-4272668.04</v>
      </c>
      <c r="L83" s="103" t="str">
        <f>ROUND(-K83/H83*100,1)&amp;"% Write-Down"</f>
        <v>100% Write-Down</v>
      </c>
      <c r="P83">
        <f t="shared" si="14"/>
        <v>0</v>
      </c>
      <c r="Q83">
        <f t="shared" si="15"/>
        <v>0</v>
      </c>
      <c r="R83" s="85"/>
      <c r="V83" s="199">
        <v>0.25</v>
      </c>
      <c r="W83">
        <f t="shared" si="16"/>
        <v>1068167.01</v>
      </c>
      <c r="AA83">
        <f t="shared" si="17"/>
        <v>-2136334.02</v>
      </c>
      <c r="AB83">
        <f>-H83*1</f>
        <v>-4272668.04</v>
      </c>
      <c r="AC83" s="103" t="str">
        <f t="shared" si="18"/>
        <v>100% Write-Down</v>
      </c>
      <c r="AD83">
        <f t="shared" si="19"/>
        <v>0</v>
      </c>
      <c r="AE83">
        <f t="shared" si="20"/>
        <v>0</v>
      </c>
    </row>
    <row r="84" spans="1:31" s="126" customFormat="1">
      <c r="A84" s="126" t="s">
        <v>183</v>
      </c>
      <c r="B84" t="s">
        <v>1047</v>
      </c>
      <c r="C84" s="126" t="s">
        <v>1053</v>
      </c>
      <c r="D84" s="205"/>
      <c r="E84" s="365">
        <f>P30</f>
        <v>4526400</v>
      </c>
      <c r="F84" s="201">
        <v>0.6</v>
      </c>
      <c r="G84" s="202" t="s">
        <v>501</v>
      </c>
      <c r="H84" s="368">
        <f t="shared" si="13"/>
        <v>7544000</v>
      </c>
      <c r="J84" s="126">
        <f t="shared" si="21"/>
        <v>0</v>
      </c>
      <c r="K84">
        <v>0</v>
      </c>
      <c r="L84" s="103" t="str">
        <f>ROUND(-K84/H84*100,0)&amp;"% Write-Down"</f>
        <v>0% Write-Down</v>
      </c>
      <c r="O84" s="126">
        <f>Q84*0.3612</f>
        <v>2724892.8000000003</v>
      </c>
      <c r="P84" s="126">
        <f t="shared" si="14"/>
        <v>4526400</v>
      </c>
      <c r="Q84" s="126">
        <f t="shared" si="15"/>
        <v>7544000</v>
      </c>
      <c r="R84" s="203"/>
      <c r="S84" s="126">
        <f>0.3612*K84</f>
        <v>0</v>
      </c>
      <c r="T84" s="126">
        <f>H84*0.3612</f>
        <v>2724892.8000000003</v>
      </c>
      <c r="V84" s="204">
        <v>0.6</v>
      </c>
      <c r="W84" s="126">
        <f t="shared" si="16"/>
        <v>4526400</v>
      </c>
      <c r="Z84" s="126">
        <f>AB84*0.3612</f>
        <v>0</v>
      </c>
      <c r="AA84">
        <f t="shared" si="17"/>
        <v>0</v>
      </c>
      <c r="AB84">
        <v>0</v>
      </c>
      <c r="AC84" s="103" t="str">
        <f t="shared" si="18"/>
        <v>0% Write-Down</v>
      </c>
      <c r="AD84">
        <f t="shared" si="19"/>
        <v>4526400</v>
      </c>
      <c r="AE84">
        <f t="shared" si="20"/>
        <v>7544000</v>
      </c>
    </row>
    <row r="85" spans="1:31" s="126" customFormat="1">
      <c r="A85" s="126" t="s">
        <v>309</v>
      </c>
      <c r="B85" t="s">
        <v>285</v>
      </c>
      <c r="D85" s="205"/>
      <c r="E85" s="364">
        <f>'MPR 80300'!U216</f>
        <v>1439144.73828125</v>
      </c>
      <c r="F85" s="201">
        <v>0.625</v>
      </c>
      <c r="G85" s="202" t="s">
        <v>500</v>
      </c>
      <c r="H85" s="126">
        <f t="shared" si="13"/>
        <v>2302631.5812499998</v>
      </c>
      <c r="J85" s="126">
        <f t="shared" si="21"/>
        <v>-431743.42148437491</v>
      </c>
      <c r="K85">
        <f t="shared" ref="K85:K90" si="24">-H85*0.3</f>
        <v>-690789.47437499987</v>
      </c>
      <c r="L85" s="103" t="str">
        <f t="shared" ref="L85:L90" si="25">ROUND(-K85/H85*100,1)&amp;"% Write-Down"</f>
        <v>30% Write-Down</v>
      </c>
      <c r="P85" s="126">
        <f t="shared" si="14"/>
        <v>1007401.3167968751</v>
      </c>
      <c r="Q85" s="126">
        <f t="shared" si="15"/>
        <v>1611842.1068750001</v>
      </c>
      <c r="R85" s="203"/>
      <c r="V85" s="204">
        <v>0.25</v>
      </c>
      <c r="W85" s="126">
        <f t="shared" si="16"/>
        <v>575657.89531249995</v>
      </c>
      <c r="AA85">
        <f t="shared" si="17"/>
        <v>-719572.369140625</v>
      </c>
      <c r="AB85">
        <f>-H85*0.5</f>
        <v>-1151315.7906249999</v>
      </c>
      <c r="AC85" s="103" t="str">
        <f t="shared" si="18"/>
        <v>50% Write-Down</v>
      </c>
      <c r="AD85">
        <f t="shared" si="19"/>
        <v>719572.369140625</v>
      </c>
      <c r="AE85">
        <f t="shared" si="20"/>
        <v>1151315.7906249999</v>
      </c>
    </row>
    <row r="86" spans="1:31" s="126" customFormat="1">
      <c r="A86" s="126" t="s">
        <v>311</v>
      </c>
      <c r="B86" s="126" t="s">
        <v>285</v>
      </c>
      <c r="C86" t="s">
        <v>1053</v>
      </c>
      <c r="D86" s="205"/>
      <c r="E86" s="364">
        <f>'MPR 80300'!U218</f>
        <v>693731.5625</v>
      </c>
      <c r="F86" s="201">
        <v>0.5</v>
      </c>
      <c r="G86" s="202" t="s">
        <v>500</v>
      </c>
      <c r="H86" s="126">
        <f t="shared" si="13"/>
        <v>1387463.125</v>
      </c>
      <c r="J86" s="126">
        <f t="shared" si="21"/>
        <v>-208119.46875</v>
      </c>
      <c r="K86">
        <f t="shared" si="24"/>
        <v>-416238.9375</v>
      </c>
      <c r="L86" s="103" t="str">
        <f t="shared" si="25"/>
        <v>30% Write-Down</v>
      </c>
      <c r="P86" s="126">
        <f t="shared" si="14"/>
        <v>485612.09375</v>
      </c>
      <c r="Q86" s="126">
        <f t="shared" si="15"/>
        <v>971224.1875</v>
      </c>
      <c r="R86" s="203"/>
      <c r="V86" s="204">
        <v>0</v>
      </c>
      <c r="W86" s="126">
        <f t="shared" si="16"/>
        <v>0</v>
      </c>
      <c r="AA86">
        <f t="shared" si="17"/>
        <v>-346865.78125</v>
      </c>
      <c r="AB86">
        <f>-H86*0.5</f>
        <v>-693731.5625</v>
      </c>
      <c r="AC86" s="103" t="str">
        <f t="shared" si="18"/>
        <v>50% Write-Down</v>
      </c>
      <c r="AD86">
        <f t="shared" si="19"/>
        <v>346865.78125</v>
      </c>
      <c r="AE86">
        <f t="shared" si="20"/>
        <v>693731.5625</v>
      </c>
    </row>
    <row r="87" spans="1:31" s="126" customFormat="1">
      <c r="A87" s="126" t="s">
        <v>312</v>
      </c>
      <c r="B87" t="s">
        <v>285</v>
      </c>
      <c r="D87" s="205"/>
      <c r="E87" s="364">
        <f>'MPR 80300'!U219</f>
        <v>660687.40799999994</v>
      </c>
      <c r="F87" s="201">
        <v>0.6</v>
      </c>
      <c r="G87" s="202" t="s">
        <v>501</v>
      </c>
      <c r="H87" s="126">
        <f t="shared" si="13"/>
        <v>1101145.68</v>
      </c>
      <c r="J87" s="126">
        <f t="shared" si="21"/>
        <v>-198206.22239999997</v>
      </c>
      <c r="K87">
        <f t="shared" si="24"/>
        <v>-330343.70399999997</v>
      </c>
      <c r="L87" s="103" t="str">
        <f t="shared" si="25"/>
        <v>30% Write-Down</v>
      </c>
      <c r="O87" s="126">
        <f>Q87*0.3612</f>
        <v>278413.67373120005</v>
      </c>
      <c r="P87" s="126">
        <f t="shared" si="14"/>
        <v>462481.18560000003</v>
      </c>
      <c r="Q87" s="126">
        <f t="shared" si="15"/>
        <v>770801.97600000002</v>
      </c>
      <c r="R87" s="203"/>
      <c r="S87" s="126">
        <f>0.3612*K87</f>
        <v>-119320.14588479999</v>
      </c>
      <c r="T87" s="126">
        <f>H87*0.3612</f>
        <v>397733.81961599999</v>
      </c>
      <c r="V87" s="204">
        <v>0.6</v>
      </c>
      <c r="W87" s="126">
        <f t="shared" si="16"/>
        <v>660687.40799999994</v>
      </c>
      <c r="Z87" s="126">
        <f>AB87*0.3612</f>
        <v>-119320.14588479999</v>
      </c>
      <c r="AA87">
        <f t="shared" si="17"/>
        <v>-198206.22239999997</v>
      </c>
      <c r="AB87">
        <f>-H87*0.3</f>
        <v>-330343.70399999997</v>
      </c>
      <c r="AC87" s="103" t="str">
        <f t="shared" si="18"/>
        <v>30% Write-Down</v>
      </c>
      <c r="AD87">
        <f t="shared" si="19"/>
        <v>462481.18560000003</v>
      </c>
      <c r="AE87">
        <f t="shared" si="20"/>
        <v>770801.97600000002</v>
      </c>
    </row>
    <row r="88" spans="1:31" s="126" customFormat="1">
      <c r="A88" s="126" t="s">
        <v>344</v>
      </c>
      <c r="D88" s="205"/>
      <c r="E88" s="364">
        <f>'MPR 80300'!U243</f>
        <v>655531.64289917541</v>
      </c>
      <c r="F88" s="201">
        <v>0.625</v>
      </c>
      <c r="G88" s="202" t="s">
        <v>500</v>
      </c>
      <c r="H88" s="126">
        <f t="shared" si="13"/>
        <v>1048850.6286386806</v>
      </c>
      <c r="J88" s="126">
        <f t="shared" si="21"/>
        <v>-196659.4928697526</v>
      </c>
      <c r="K88">
        <f t="shared" si="24"/>
        <v>-314655.18859160418</v>
      </c>
      <c r="L88" s="103" t="str">
        <f t="shared" si="25"/>
        <v>30% Write-Down</v>
      </c>
      <c r="P88" s="126">
        <f t="shared" si="14"/>
        <v>458872.15002942277</v>
      </c>
      <c r="Q88" s="126">
        <f t="shared" si="15"/>
        <v>734195.44004707644</v>
      </c>
      <c r="R88" s="203"/>
      <c r="V88" s="204">
        <v>0.25</v>
      </c>
      <c r="W88" s="126">
        <f t="shared" si="16"/>
        <v>262212.65715967014</v>
      </c>
      <c r="AA88">
        <f t="shared" si="17"/>
        <v>-196659.4928697526</v>
      </c>
      <c r="AB88">
        <f>-H88*0.3</f>
        <v>-314655.18859160418</v>
      </c>
      <c r="AC88" s="103" t="str">
        <f t="shared" si="18"/>
        <v>30% Write-Down</v>
      </c>
      <c r="AD88">
        <f t="shared" si="19"/>
        <v>458872.15002942277</v>
      </c>
      <c r="AE88">
        <f t="shared" si="20"/>
        <v>734195.44004707644</v>
      </c>
    </row>
    <row r="89" spans="1:31" s="126" customFormat="1">
      <c r="A89" s="126" t="s">
        <v>685</v>
      </c>
      <c r="D89" s="205"/>
      <c r="E89" s="364">
        <f>'MPR 80300'!U245</f>
        <v>91937.343570911005</v>
      </c>
      <c r="F89" s="201">
        <v>0.6</v>
      </c>
      <c r="G89" s="202" t="s">
        <v>501</v>
      </c>
      <c r="H89" s="126">
        <f t="shared" si="13"/>
        <v>153228.90595151836</v>
      </c>
      <c r="J89" s="126">
        <f t="shared" si="21"/>
        <v>-27581.203071273307</v>
      </c>
      <c r="K89">
        <f t="shared" si="24"/>
        <v>-45968.67178545551</v>
      </c>
      <c r="L89" s="103" t="str">
        <f t="shared" si="25"/>
        <v>30% Write-Down</v>
      </c>
      <c r="O89" s="126">
        <f>Q89*0.3612</f>
        <v>38742.396580781904</v>
      </c>
      <c r="P89" s="126">
        <f t="shared" si="14"/>
        <v>64356.140499637702</v>
      </c>
      <c r="Q89" s="126">
        <f t="shared" si="15"/>
        <v>107260.23416606284</v>
      </c>
      <c r="R89" s="203"/>
      <c r="S89" s="126">
        <f>0.3612*K89</f>
        <v>-16603.884248906532</v>
      </c>
      <c r="T89" s="126">
        <f>H89*0.3612</f>
        <v>55346.280829688432</v>
      </c>
      <c r="V89" s="204">
        <f>F89</f>
        <v>0.6</v>
      </c>
      <c r="W89" s="126">
        <f t="shared" si="16"/>
        <v>91937.34357091102</v>
      </c>
      <c r="Z89" s="126">
        <f>AB89*0.3612</f>
        <v>-16603.884248906532</v>
      </c>
      <c r="AA89">
        <f t="shared" si="17"/>
        <v>-27581.203071273307</v>
      </c>
      <c r="AB89">
        <f>-H89*0.3</f>
        <v>-45968.67178545551</v>
      </c>
      <c r="AC89" s="103" t="str">
        <f t="shared" si="18"/>
        <v>30% Write-Down</v>
      </c>
      <c r="AD89">
        <f t="shared" si="19"/>
        <v>64356.140499637702</v>
      </c>
      <c r="AE89">
        <f t="shared" si="20"/>
        <v>107260.23416606284</v>
      </c>
    </row>
    <row r="90" spans="1:31">
      <c r="A90" t="s">
        <v>347</v>
      </c>
      <c r="B90" t="s">
        <v>285</v>
      </c>
      <c r="D90" s="96"/>
      <c r="E90" s="198">
        <f>'MPR 80300'!U246</f>
        <v>587135.83518526144</v>
      </c>
      <c r="F90" s="102">
        <v>0.625</v>
      </c>
      <c r="G90" s="122" t="s">
        <v>500</v>
      </c>
      <c r="H90">
        <f t="shared" si="13"/>
        <v>939417.33629641833</v>
      </c>
      <c r="J90">
        <f t="shared" si="21"/>
        <v>-176140.75055557842</v>
      </c>
      <c r="K90">
        <f t="shared" si="24"/>
        <v>-281825.20088892546</v>
      </c>
      <c r="L90" s="103" t="str">
        <f t="shared" si="25"/>
        <v>30% Write-Down</v>
      </c>
      <c r="P90">
        <f t="shared" si="14"/>
        <v>410995.08462968306</v>
      </c>
      <c r="Q90">
        <f t="shared" si="15"/>
        <v>657592.13540749287</v>
      </c>
      <c r="R90" s="85"/>
      <c r="V90" s="199">
        <v>0.25</v>
      </c>
      <c r="W90">
        <f t="shared" si="16"/>
        <v>234854.33407410458</v>
      </c>
      <c r="AA90">
        <f t="shared" si="17"/>
        <v>-176140.75055557842</v>
      </c>
      <c r="AB90">
        <f>-H90*0.3</f>
        <v>-281825.20088892546</v>
      </c>
      <c r="AC90" s="103" t="str">
        <f t="shared" si="18"/>
        <v>30% Write-Down</v>
      </c>
      <c r="AD90">
        <f t="shared" si="19"/>
        <v>410995.08462968306</v>
      </c>
      <c r="AE90">
        <f t="shared" si="20"/>
        <v>657592.13540749287</v>
      </c>
    </row>
    <row r="91" spans="1:31">
      <c r="A91" s="126" t="s">
        <v>914</v>
      </c>
      <c r="B91" s="126"/>
      <c r="C91" s="126"/>
      <c r="D91" s="205"/>
      <c r="E91" s="365">
        <f>2000000*0.625</f>
        <v>1250000</v>
      </c>
      <c r="F91" s="102">
        <v>0.625</v>
      </c>
      <c r="G91" s="122" t="s">
        <v>500</v>
      </c>
      <c r="H91">
        <f t="shared" si="13"/>
        <v>2000000</v>
      </c>
      <c r="J91">
        <f t="shared" si="21"/>
        <v>-416666.66666666663</v>
      </c>
      <c r="K91">
        <f>-H91*1/3</f>
        <v>-666666.66666666663</v>
      </c>
      <c r="L91" s="103" t="str">
        <f t="shared" ref="L91:L100" si="26">ROUND(-K91/H91*100,0)&amp;"% Write-Down"</f>
        <v>33% Write-Down</v>
      </c>
      <c r="P91">
        <f t="shared" si="14"/>
        <v>833333.33333333349</v>
      </c>
      <c r="Q91">
        <f t="shared" si="15"/>
        <v>1333333.3333333335</v>
      </c>
      <c r="R91" s="85"/>
      <c r="V91" s="199">
        <v>0.25</v>
      </c>
      <c r="W91">
        <f t="shared" si="16"/>
        <v>500000</v>
      </c>
      <c r="AA91">
        <f t="shared" si="17"/>
        <v>0</v>
      </c>
      <c r="AB91">
        <v>0</v>
      </c>
      <c r="AC91" s="103" t="str">
        <f t="shared" si="18"/>
        <v>0% Write-Down</v>
      </c>
      <c r="AD91">
        <f t="shared" si="19"/>
        <v>1250000</v>
      </c>
      <c r="AE91">
        <f t="shared" si="20"/>
        <v>2000000</v>
      </c>
    </row>
    <row r="92" spans="1:31">
      <c r="A92" t="s">
        <v>355</v>
      </c>
      <c r="B92" t="s">
        <v>285</v>
      </c>
      <c r="D92" s="96"/>
      <c r="E92" s="198">
        <f>'MPR 80300'!U254</f>
        <v>429975</v>
      </c>
      <c r="F92" s="102">
        <v>0.67500000000000004</v>
      </c>
      <c r="G92" s="122" t="s">
        <v>502</v>
      </c>
      <c r="H92">
        <f t="shared" si="13"/>
        <v>637000</v>
      </c>
      <c r="J92">
        <f t="shared" si="21"/>
        <v>0</v>
      </c>
      <c r="K92">
        <v>0</v>
      </c>
      <c r="L92" s="103" t="str">
        <f t="shared" si="26"/>
        <v>0% Write-Down</v>
      </c>
      <c r="P92">
        <f t="shared" si="14"/>
        <v>429975</v>
      </c>
      <c r="Q92">
        <f t="shared" si="15"/>
        <v>637000</v>
      </c>
      <c r="R92" s="85"/>
      <c r="V92" s="199">
        <v>0.35</v>
      </c>
      <c r="W92">
        <f t="shared" si="16"/>
        <v>222950</v>
      </c>
      <c r="X92" s="199"/>
      <c r="Y92" s="199"/>
      <c r="AA92">
        <f t="shared" si="17"/>
        <v>0</v>
      </c>
      <c r="AB92">
        <v>0</v>
      </c>
      <c r="AC92" s="103" t="str">
        <f t="shared" si="18"/>
        <v>0% Write-Down</v>
      </c>
      <c r="AD92">
        <f t="shared" si="19"/>
        <v>429975</v>
      </c>
      <c r="AE92">
        <f t="shared" si="20"/>
        <v>637000</v>
      </c>
    </row>
    <row r="93" spans="1:31">
      <c r="A93" t="s">
        <v>357</v>
      </c>
      <c r="B93" t="s">
        <v>285</v>
      </c>
      <c r="C93" t="s">
        <v>1053</v>
      </c>
      <c r="D93" s="96"/>
      <c r="E93" s="198">
        <f>'MPR 80300'!U256</f>
        <v>1663000</v>
      </c>
      <c r="F93" s="102">
        <v>1</v>
      </c>
      <c r="G93" s="122" t="s">
        <v>499</v>
      </c>
      <c r="H93">
        <f t="shared" si="13"/>
        <v>1663000</v>
      </c>
      <c r="J93">
        <f t="shared" si="21"/>
        <v>0</v>
      </c>
      <c r="K93">
        <v>0</v>
      </c>
      <c r="L93" s="103" t="str">
        <f t="shared" si="26"/>
        <v>0% Write-Down</v>
      </c>
      <c r="P93">
        <f t="shared" si="14"/>
        <v>1663000</v>
      </c>
      <c r="Q93">
        <f t="shared" si="15"/>
        <v>1663000</v>
      </c>
      <c r="R93" s="85"/>
      <c r="V93" s="199">
        <f>F93</f>
        <v>1</v>
      </c>
      <c r="W93">
        <f t="shared" si="16"/>
        <v>1663000</v>
      </c>
      <c r="Y93" s="102"/>
      <c r="AA93">
        <f t="shared" si="17"/>
        <v>0</v>
      </c>
      <c r="AB93">
        <v>0</v>
      </c>
      <c r="AC93" s="103" t="str">
        <f t="shared" si="18"/>
        <v>0% Write-Down</v>
      </c>
      <c r="AD93">
        <f t="shared" si="19"/>
        <v>1663000</v>
      </c>
      <c r="AE93">
        <f t="shared" si="20"/>
        <v>1663000</v>
      </c>
    </row>
    <row r="94" spans="1:31">
      <c r="A94" t="s">
        <v>359</v>
      </c>
      <c r="B94" t="s">
        <v>285</v>
      </c>
      <c r="D94" s="96"/>
      <c r="E94" s="111">
        <f>P16</f>
        <v>1012500</v>
      </c>
      <c r="F94" s="102">
        <v>0.5</v>
      </c>
      <c r="G94" s="122" t="s">
        <v>502</v>
      </c>
      <c r="H94" s="368">
        <f t="shared" si="13"/>
        <v>2025000</v>
      </c>
      <c r="J94">
        <f t="shared" si="21"/>
        <v>0</v>
      </c>
      <c r="K94">
        <v>0</v>
      </c>
      <c r="L94" s="103" t="str">
        <f t="shared" si="26"/>
        <v>0% Write-Down</v>
      </c>
      <c r="P94">
        <f t="shared" si="14"/>
        <v>1012500</v>
      </c>
      <c r="Q94">
        <f t="shared" si="15"/>
        <v>2025000</v>
      </c>
      <c r="R94" s="85"/>
      <c r="V94" s="199">
        <f>F94</f>
        <v>0.5</v>
      </c>
      <c r="W94">
        <f t="shared" si="16"/>
        <v>1012500</v>
      </c>
      <c r="AA94">
        <f t="shared" si="17"/>
        <v>0</v>
      </c>
      <c r="AB94">
        <v>0</v>
      </c>
      <c r="AC94" s="103" t="str">
        <f t="shared" si="18"/>
        <v>0% Write-Down</v>
      </c>
      <c r="AD94">
        <f t="shared" si="19"/>
        <v>1012500</v>
      </c>
      <c r="AE94">
        <f t="shared" si="20"/>
        <v>2025000</v>
      </c>
    </row>
    <row r="95" spans="1:31">
      <c r="A95" t="s">
        <v>360</v>
      </c>
      <c r="B95" t="s">
        <v>285</v>
      </c>
      <c r="D95" s="96"/>
      <c r="E95" s="111">
        <f>P13</f>
        <v>4774950</v>
      </c>
      <c r="F95" s="102">
        <v>0.67500000000000004</v>
      </c>
      <c r="G95" s="122" t="s">
        <v>502</v>
      </c>
      <c r="H95" s="368">
        <f t="shared" si="13"/>
        <v>7074000</v>
      </c>
      <c r="J95">
        <f t="shared" si="21"/>
        <v>0</v>
      </c>
      <c r="K95">
        <v>0</v>
      </c>
      <c r="L95" s="103" t="str">
        <f t="shared" si="26"/>
        <v>0% Write-Down</v>
      </c>
      <c r="P95">
        <f t="shared" si="14"/>
        <v>4774950</v>
      </c>
      <c r="Q95">
        <f t="shared" si="15"/>
        <v>7074000</v>
      </c>
      <c r="R95" s="85"/>
      <c r="V95" s="199">
        <v>0.35</v>
      </c>
      <c r="W95">
        <f t="shared" si="16"/>
        <v>2475900</v>
      </c>
      <c r="X95" s="199"/>
      <c r="Y95" s="199"/>
      <c r="AA95">
        <f t="shared" si="17"/>
        <v>0</v>
      </c>
      <c r="AB95">
        <v>0</v>
      </c>
      <c r="AC95" s="103" t="str">
        <f t="shared" si="18"/>
        <v>0% Write-Down</v>
      </c>
      <c r="AD95">
        <f t="shared" si="19"/>
        <v>4774950</v>
      </c>
      <c r="AE95">
        <f t="shared" si="20"/>
        <v>7074000</v>
      </c>
    </row>
    <row r="96" spans="1:31">
      <c r="A96" t="s">
        <v>365</v>
      </c>
      <c r="B96" t="s">
        <v>285</v>
      </c>
      <c r="C96" t="s">
        <v>1059</v>
      </c>
      <c r="D96" s="96"/>
      <c r="E96" s="198">
        <f>'MPR 80300'!U263+390855</f>
        <v>2889496.82</v>
      </c>
      <c r="F96" s="102">
        <v>1</v>
      </c>
      <c r="G96" s="122" t="s">
        <v>499</v>
      </c>
      <c r="H96">
        <f t="shared" si="13"/>
        <v>2889496.82</v>
      </c>
      <c r="J96">
        <f t="shared" si="21"/>
        <v>-288949.68199999997</v>
      </c>
      <c r="K96">
        <f>-H96*0.1</f>
        <v>-288949.68199999997</v>
      </c>
      <c r="L96" s="103" t="str">
        <f t="shared" si="26"/>
        <v>10% Write-Down</v>
      </c>
      <c r="P96">
        <f t="shared" si="14"/>
        <v>2600547.1379999998</v>
      </c>
      <c r="Q96">
        <f t="shared" si="15"/>
        <v>2600547.1379999998</v>
      </c>
      <c r="R96" s="85"/>
      <c r="V96" s="199">
        <f t="shared" ref="V96:V103" si="27">F96</f>
        <v>1</v>
      </c>
      <c r="W96">
        <f t="shared" si="16"/>
        <v>2889496.82</v>
      </c>
      <c r="Y96" s="102"/>
      <c r="AA96">
        <f t="shared" si="17"/>
        <v>-288949.68199999997</v>
      </c>
      <c r="AB96">
        <f>-H96*0.1</f>
        <v>-288949.68199999997</v>
      </c>
      <c r="AC96" s="103" t="str">
        <f t="shared" si="18"/>
        <v>10% Write-Down</v>
      </c>
      <c r="AD96">
        <f t="shared" si="19"/>
        <v>2600547.1379999998</v>
      </c>
      <c r="AE96">
        <f t="shared" si="20"/>
        <v>2600547.1379999998</v>
      </c>
    </row>
    <row r="97" spans="1:31">
      <c r="A97" t="s">
        <v>383</v>
      </c>
      <c r="D97" s="96"/>
      <c r="E97" s="198">
        <f>'MPR 80300'!U277</f>
        <v>678633.97548161121</v>
      </c>
      <c r="F97" s="102">
        <v>0.5</v>
      </c>
      <c r="G97" s="122" t="s">
        <v>502</v>
      </c>
      <c r="H97">
        <f t="shared" si="13"/>
        <v>1357267.9509632224</v>
      </c>
      <c r="J97">
        <f t="shared" si="21"/>
        <v>-67863.397548161127</v>
      </c>
      <c r="K97">
        <f>-H97*0.1</f>
        <v>-135726.79509632225</v>
      </c>
      <c r="L97" s="103" t="str">
        <f t="shared" si="26"/>
        <v>10% Write-Down</v>
      </c>
      <c r="P97">
        <f t="shared" si="14"/>
        <v>610770.57793345011</v>
      </c>
      <c r="Q97">
        <f t="shared" si="15"/>
        <v>1221541.1558669002</v>
      </c>
      <c r="R97" s="85"/>
      <c r="V97" s="199">
        <f t="shared" si="27"/>
        <v>0.5</v>
      </c>
      <c r="W97">
        <f t="shared" si="16"/>
        <v>678633.97548161121</v>
      </c>
      <c r="AA97">
        <f t="shared" si="17"/>
        <v>-67863.397548161127</v>
      </c>
      <c r="AB97">
        <f>-H97*0.1</f>
        <v>-135726.79509632225</v>
      </c>
      <c r="AC97" s="103" t="str">
        <f t="shared" si="18"/>
        <v>10% Write-Down</v>
      </c>
      <c r="AD97">
        <f t="shared" si="19"/>
        <v>610770.57793345011</v>
      </c>
      <c r="AE97">
        <f t="shared" si="20"/>
        <v>1221541.1558669002</v>
      </c>
    </row>
    <row r="98" spans="1:31">
      <c r="A98" t="s">
        <v>713</v>
      </c>
      <c r="D98" s="96"/>
      <c r="E98" s="198">
        <f>'MPR 80300'!U279</f>
        <v>351859.625</v>
      </c>
      <c r="F98" s="102">
        <v>0.5</v>
      </c>
      <c r="G98" s="122" t="s">
        <v>502</v>
      </c>
      <c r="H98">
        <f t="shared" si="13"/>
        <v>703719.25</v>
      </c>
      <c r="J98">
        <f t="shared" si="21"/>
        <v>-35185.962500000001</v>
      </c>
      <c r="K98">
        <f>-H98*0.1</f>
        <v>-70371.925000000003</v>
      </c>
      <c r="L98" s="103" t="str">
        <f t="shared" si="26"/>
        <v>10% Write-Down</v>
      </c>
      <c r="P98">
        <f t="shared" si="14"/>
        <v>316673.66249999998</v>
      </c>
      <c r="Q98">
        <f t="shared" si="15"/>
        <v>633347.32499999995</v>
      </c>
      <c r="R98" s="85"/>
      <c r="V98" s="199">
        <f t="shared" si="27"/>
        <v>0.5</v>
      </c>
      <c r="W98">
        <f t="shared" si="16"/>
        <v>351859.625</v>
      </c>
      <c r="AA98">
        <f t="shared" si="17"/>
        <v>-35185.962500000001</v>
      </c>
      <c r="AB98">
        <f>-H98*0.1</f>
        <v>-70371.925000000003</v>
      </c>
      <c r="AC98" s="103" t="str">
        <f t="shared" si="18"/>
        <v>10% Write-Down</v>
      </c>
      <c r="AD98">
        <f t="shared" si="19"/>
        <v>316673.66249999998</v>
      </c>
      <c r="AE98">
        <f t="shared" si="20"/>
        <v>633347.32499999995</v>
      </c>
    </row>
    <row r="99" spans="1:31">
      <c r="A99" t="s">
        <v>386</v>
      </c>
      <c r="D99" s="96"/>
      <c r="E99" s="198">
        <f>'MPR 80300'!U280</f>
        <v>5105533.9485383276</v>
      </c>
      <c r="F99" s="102">
        <v>0.5</v>
      </c>
      <c r="G99" s="122" t="s">
        <v>502</v>
      </c>
      <c r="H99">
        <f t="shared" si="13"/>
        <v>10211067.897076655</v>
      </c>
      <c r="J99">
        <f t="shared" si="21"/>
        <v>-510553.39485383278</v>
      </c>
      <c r="K99">
        <f>-H99*0.1</f>
        <v>-1021106.7897076656</v>
      </c>
      <c r="L99" s="103" t="str">
        <f t="shared" si="26"/>
        <v>10% Write-Down</v>
      </c>
      <c r="P99">
        <f t="shared" si="14"/>
        <v>4594980.5536844945</v>
      </c>
      <c r="Q99">
        <f t="shared" si="15"/>
        <v>9189961.1073689889</v>
      </c>
      <c r="R99" s="85"/>
      <c r="V99" s="199">
        <f t="shared" si="27"/>
        <v>0.5</v>
      </c>
      <c r="W99">
        <f t="shared" si="16"/>
        <v>5105533.9485383276</v>
      </c>
      <c r="AA99">
        <f t="shared" si="17"/>
        <v>-510553.39485383278</v>
      </c>
      <c r="AB99">
        <f>-H99*0.1</f>
        <v>-1021106.7897076656</v>
      </c>
      <c r="AC99" s="103" t="str">
        <f t="shared" si="18"/>
        <v>10% Write-Down</v>
      </c>
      <c r="AD99">
        <f t="shared" si="19"/>
        <v>4594980.5536844945</v>
      </c>
      <c r="AE99">
        <f t="shared" si="20"/>
        <v>9189961.1073689889</v>
      </c>
    </row>
    <row r="100" spans="1:31" s="126" customFormat="1">
      <c r="A100" s="126" t="s">
        <v>388</v>
      </c>
      <c r="B100" t="s">
        <v>285</v>
      </c>
      <c r="C100" t="s">
        <v>1059</v>
      </c>
      <c r="D100" s="205"/>
      <c r="E100" s="364">
        <f>'MPR 80300'!U281</f>
        <v>6132352.875</v>
      </c>
      <c r="F100" s="201">
        <v>0.6</v>
      </c>
      <c r="G100" s="206" t="s">
        <v>501</v>
      </c>
      <c r="H100" s="126">
        <f t="shared" si="13"/>
        <v>10220588.125</v>
      </c>
      <c r="J100" s="126">
        <f t="shared" si="21"/>
        <v>-613235.28749999998</v>
      </c>
      <c r="K100">
        <f>-H100*0.1</f>
        <v>-1022058.8125</v>
      </c>
      <c r="L100" s="103" t="str">
        <f t="shared" si="26"/>
        <v>10% Write-Down</v>
      </c>
      <c r="O100" s="126">
        <f>Q100*0.3612</f>
        <v>3322508.7876750003</v>
      </c>
      <c r="P100" s="126">
        <f t="shared" si="14"/>
        <v>5519117.5874999994</v>
      </c>
      <c r="Q100" s="126">
        <f t="shared" si="15"/>
        <v>9198529.3125</v>
      </c>
      <c r="R100" s="203"/>
      <c r="S100" s="126">
        <f>0.3612*K100</f>
        <v>-369167.64307500003</v>
      </c>
      <c r="T100" s="126">
        <f>H100*0.3612</f>
        <v>3691676.4307500003</v>
      </c>
      <c r="V100" s="204">
        <f t="shared" si="27"/>
        <v>0.6</v>
      </c>
      <c r="W100" s="126">
        <f t="shared" si="16"/>
        <v>6132352.875</v>
      </c>
      <c r="Z100" s="126">
        <f>AB100*0.3612</f>
        <v>-369167.64307500003</v>
      </c>
      <c r="AA100">
        <f t="shared" si="17"/>
        <v>-613235.28749999998</v>
      </c>
      <c r="AB100">
        <f>-H100*0.1</f>
        <v>-1022058.8125</v>
      </c>
      <c r="AC100" s="103" t="str">
        <f t="shared" si="18"/>
        <v>10% Write-Down</v>
      </c>
      <c r="AD100">
        <f t="shared" si="19"/>
        <v>5519117.5874999994</v>
      </c>
      <c r="AE100">
        <f t="shared" si="20"/>
        <v>9198529.3125</v>
      </c>
    </row>
    <row r="101" spans="1:31">
      <c r="A101" t="s">
        <v>375</v>
      </c>
      <c r="D101" s="96"/>
      <c r="E101" s="198">
        <f>'MPR 80300'!U271</f>
        <v>1360000</v>
      </c>
      <c r="F101" s="102">
        <v>1</v>
      </c>
      <c r="G101" s="122" t="s">
        <v>499</v>
      </c>
      <c r="H101">
        <f t="shared" si="13"/>
        <v>1360000</v>
      </c>
      <c r="J101">
        <f t="shared" si="21"/>
        <v>-1360000</v>
      </c>
      <c r="K101">
        <f>-H101*1</f>
        <v>-1360000</v>
      </c>
      <c r="L101" s="103" t="str">
        <f>ROUND(-K101/H101*100,1)&amp;"% Write-Down"</f>
        <v>100% Write-Down</v>
      </c>
      <c r="P101">
        <f t="shared" si="14"/>
        <v>0</v>
      </c>
      <c r="Q101">
        <f t="shared" si="15"/>
        <v>0</v>
      </c>
      <c r="R101" s="85"/>
      <c r="V101" s="199">
        <f t="shared" si="27"/>
        <v>1</v>
      </c>
      <c r="W101">
        <f t="shared" si="16"/>
        <v>1360000</v>
      </c>
      <c r="AA101">
        <f t="shared" si="17"/>
        <v>-680000</v>
      </c>
      <c r="AB101">
        <f>-H101*0.5</f>
        <v>-680000</v>
      </c>
      <c r="AC101" s="103" t="str">
        <f t="shared" si="18"/>
        <v>50% Write-Down</v>
      </c>
      <c r="AD101">
        <f t="shared" si="19"/>
        <v>680000</v>
      </c>
      <c r="AE101">
        <f t="shared" si="20"/>
        <v>680000</v>
      </c>
    </row>
    <row r="102" spans="1:31">
      <c r="A102" s="124" t="s">
        <v>104</v>
      </c>
      <c r="B102" s="124" t="s">
        <v>83</v>
      </c>
      <c r="C102" s="124"/>
      <c r="D102" s="96"/>
      <c r="E102" s="198">
        <f>'MPR 80300'!U9</f>
        <v>3960662.8047959046</v>
      </c>
      <c r="F102" s="201">
        <v>0.6</v>
      </c>
      <c r="G102" s="206" t="s">
        <v>501</v>
      </c>
      <c r="H102" s="126">
        <f t="shared" si="13"/>
        <v>6601104.6746598408</v>
      </c>
      <c r="I102" s="126"/>
      <c r="J102" s="126">
        <f t="shared" si="21"/>
        <v>-1980331.402397952</v>
      </c>
      <c r="K102">
        <f>-H102*0.5</f>
        <v>-3300552.3373299204</v>
      </c>
      <c r="L102" s="103" t="str">
        <f>ROUND(-K102/H102*100,0)&amp;"% Write-Down"</f>
        <v>50% Write-Down</v>
      </c>
      <c r="O102" s="126">
        <f>Q102*0.3612</f>
        <v>1192159.5042435674</v>
      </c>
      <c r="P102">
        <f t="shared" si="14"/>
        <v>1980331.402397952</v>
      </c>
      <c r="Q102">
        <f t="shared" si="15"/>
        <v>3300552.3373299204</v>
      </c>
      <c r="R102" s="85"/>
      <c r="S102" s="126">
        <f>0.3612*K102</f>
        <v>-1192159.5042435674</v>
      </c>
      <c r="T102" s="126">
        <f>H102*0.3612</f>
        <v>2384319.0084871347</v>
      </c>
      <c r="V102" s="204">
        <f t="shared" si="27"/>
        <v>0.6</v>
      </c>
      <c r="W102">
        <f t="shared" si="16"/>
        <v>3960662.8047959041</v>
      </c>
      <c r="Z102" s="126">
        <f>AB102*0.3612</f>
        <v>-238431.9008487135</v>
      </c>
      <c r="AA102">
        <f t="shared" si="17"/>
        <v>-396066.28047959047</v>
      </c>
      <c r="AB102">
        <f>-H102*0.1</f>
        <v>-660110.46746598417</v>
      </c>
      <c r="AC102" s="103" t="str">
        <f t="shared" si="18"/>
        <v>10% Write-Down</v>
      </c>
      <c r="AD102">
        <f t="shared" si="19"/>
        <v>3564596.5243163141</v>
      </c>
      <c r="AE102">
        <f t="shared" si="20"/>
        <v>5940994.2071938571</v>
      </c>
    </row>
    <row r="103" spans="1:31">
      <c r="A103" s="124" t="s">
        <v>998</v>
      </c>
      <c r="B103" s="124"/>
      <c r="C103" s="124"/>
      <c r="D103" s="96"/>
      <c r="E103" s="198">
        <v>1237700</v>
      </c>
      <c r="F103" s="201">
        <v>0.6</v>
      </c>
      <c r="G103" s="206" t="s">
        <v>501</v>
      </c>
      <c r="H103" s="126">
        <f t="shared" si="13"/>
        <v>2062833.3333333335</v>
      </c>
      <c r="I103" s="126"/>
      <c r="J103" s="126">
        <f t="shared" si="21"/>
        <v>-371310</v>
      </c>
      <c r="K103">
        <f>-H103*0.3</f>
        <v>-618850</v>
      </c>
      <c r="L103" s="103" t="str">
        <f>ROUND(-K103/H103*100,0)&amp;"% Write-Down"</f>
        <v>30% Write-Down</v>
      </c>
      <c r="O103" s="126">
        <f>Q103*0.3612</f>
        <v>521566.78000000009</v>
      </c>
      <c r="P103">
        <f t="shared" si="14"/>
        <v>866390.00000000012</v>
      </c>
      <c r="Q103">
        <f t="shared" si="15"/>
        <v>1443983.3333333335</v>
      </c>
      <c r="R103" s="85"/>
      <c r="S103" s="126">
        <f>0.3612*K103</f>
        <v>-223528.62000000002</v>
      </c>
      <c r="T103" s="126">
        <f>H103*0.3612</f>
        <v>745095.40000000014</v>
      </c>
      <c r="V103" s="204">
        <f t="shared" si="27"/>
        <v>0.6</v>
      </c>
      <c r="W103">
        <f t="shared" si="16"/>
        <v>1237700</v>
      </c>
      <c r="Z103" s="126">
        <f>AB103*0.3612</f>
        <v>-74509.540000000023</v>
      </c>
      <c r="AA103">
        <f t="shared" si="17"/>
        <v>-123770.00000000001</v>
      </c>
      <c r="AB103">
        <f>-H103*0.1</f>
        <v>-206283.33333333337</v>
      </c>
      <c r="AC103" s="103" t="str">
        <f t="shared" si="18"/>
        <v>10% Write-Down</v>
      </c>
      <c r="AD103">
        <f t="shared" si="19"/>
        <v>1113930</v>
      </c>
      <c r="AE103">
        <f t="shared" si="20"/>
        <v>1856550</v>
      </c>
    </row>
    <row r="104" spans="1:31">
      <c r="A104" t="s">
        <v>392</v>
      </c>
      <c r="B104" t="s">
        <v>285</v>
      </c>
      <c r="C104" t="s">
        <v>1059</v>
      </c>
      <c r="D104" s="96"/>
      <c r="E104" s="399">
        <f>'MPR 80300'!U286</f>
        <v>2444047.035616878</v>
      </c>
      <c r="F104" s="102">
        <v>0.75</v>
      </c>
      <c r="G104" s="91" t="s">
        <v>500</v>
      </c>
      <c r="H104" s="85">
        <f t="shared" si="13"/>
        <v>3258729.3808225039</v>
      </c>
      <c r="I104" s="85"/>
      <c r="J104" s="85">
        <f t="shared" si="21"/>
        <v>-611011.75890421949</v>
      </c>
      <c r="K104" s="85">
        <f>-H104*0.25</f>
        <v>-814682.34520562598</v>
      </c>
      <c r="L104" s="103" t="str">
        <f>ROUND(-K104/H104*100,0)&amp;"% Write-Down"</f>
        <v>25% Write-Down</v>
      </c>
      <c r="O104" s="85"/>
      <c r="P104" s="85">
        <f t="shared" si="14"/>
        <v>1833035.2767126583</v>
      </c>
      <c r="Q104" s="85">
        <f t="shared" si="15"/>
        <v>2444047.035616878</v>
      </c>
      <c r="R104" s="85"/>
      <c r="S104" s="85"/>
      <c r="T104" s="85"/>
      <c r="V104" s="199">
        <v>0.5</v>
      </c>
      <c r="W104" s="85">
        <f t="shared" si="16"/>
        <v>1629364.690411252</v>
      </c>
      <c r="Z104" s="85"/>
      <c r="AA104" s="85">
        <f t="shared" si="17"/>
        <v>0</v>
      </c>
      <c r="AB104" s="85">
        <v>0</v>
      </c>
      <c r="AC104" s="662" t="str">
        <f t="shared" si="18"/>
        <v>0% Write-Down</v>
      </c>
      <c r="AD104" s="85">
        <f t="shared" si="19"/>
        <v>2444047.035616878</v>
      </c>
      <c r="AE104" s="85">
        <f t="shared" si="20"/>
        <v>3258729.3808225039</v>
      </c>
    </row>
    <row r="105" spans="1:31">
      <c r="A105" t="s">
        <v>396</v>
      </c>
      <c r="B105" t="s">
        <v>285</v>
      </c>
      <c r="C105" t="s">
        <v>1059</v>
      </c>
      <c r="D105" s="96"/>
      <c r="E105" s="111">
        <f>P14</f>
        <v>1374750</v>
      </c>
      <c r="F105" s="102">
        <v>0.75</v>
      </c>
      <c r="G105" s="91" t="s">
        <v>500</v>
      </c>
      <c r="H105" s="368">
        <f t="shared" si="13"/>
        <v>1833000</v>
      </c>
      <c r="J105">
        <f t="shared" si="21"/>
        <v>-343687.5</v>
      </c>
      <c r="K105">
        <f>-H105*0.25</f>
        <v>-458250</v>
      </c>
      <c r="L105" s="103" t="str">
        <f>ROUND(-K105/H105*100,0)&amp;"% Write-Down"</f>
        <v>25% Write-Down</v>
      </c>
      <c r="P105">
        <f t="shared" si="14"/>
        <v>1031062.5</v>
      </c>
      <c r="Q105">
        <f t="shared" si="15"/>
        <v>1374750</v>
      </c>
      <c r="R105" s="85"/>
      <c r="V105" s="199">
        <v>0.5</v>
      </c>
      <c r="W105">
        <f t="shared" si="16"/>
        <v>916500</v>
      </c>
      <c r="AA105">
        <f t="shared" si="17"/>
        <v>0</v>
      </c>
      <c r="AB105">
        <v>0</v>
      </c>
      <c r="AC105" s="103" t="str">
        <f t="shared" si="18"/>
        <v>0% Write-Down</v>
      </c>
      <c r="AD105">
        <f t="shared" si="19"/>
        <v>1374750</v>
      </c>
      <c r="AE105">
        <f t="shared" si="20"/>
        <v>1833000</v>
      </c>
    </row>
    <row r="106" spans="1:31">
      <c r="D106" s="96"/>
      <c r="E106" s="95">
        <f>SUM(E63:E105)</f>
        <v>545717520.68031716</v>
      </c>
      <c r="F106" s="102"/>
      <c r="G106" s="91"/>
      <c r="H106" s="95">
        <f>SUM(H63:H105)</f>
        <v>664149497.9303602</v>
      </c>
      <c r="J106" s="95">
        <f>SUM(J63:J105)</f>
        <v>-167570173.65031797</v>
      </c>
      <c r="K106" s="95">
        <f>SUM(K63:K105)</f>
        <v>-193051331.13005531</v>
      </c>
      <c r="L106" s="103"/>
      <c r="O106" s="95">
        <f>SUM(O63:O105)</f>
        <v>8361699.5222305497</v>
      </c>
      <c r="P106" s="95">
        <f>SUM(P63:P105)</f>
        <v>378147347.02999926</v>
      </c>
      <c r="Q106" s="95">
        <f>SUM(Q63:Q105)</f>
        <v>471098166.80030495</v>
      </c>
      <c r="R106" s="85"/>
      <c r="S106" s="95">
        <f>SUM(S63:S105)</f>
        <v>-1920779.797452274</v>
      </c>
      <c r="T106" s="95">
        <f>SUM(T63:T105)</f>
        <v>10282479.319682825</v>
      </c>
      <c r="V106" s="199"/>
      <c r="W106" s="95">
        <f>SUM(W63:W105)</f>
        <v>454011068.27687216</v>
      </c>
      <c r="Z106" s="95">
        <f>SUM(Z63:Z105)</f>
        <v>-818033.11405742005</v>
      </c>
      <c r="AA106" s="95">
        <f>SUM(AA63:AA105)</f>
        <v>-89292062.995331556</v>
      </c>
      <c r="AB106" s="95">
        <f>SUM(AB63:AB105)</f>
        <v>-93950195.114657059</v>
      </c>
      <c r="AC106" s="95"/>
      <c r="AD106" s="95">
        <f>SUM(AD63:AD105)</f>
        <v>456425457.68498558</v>
      </c>
      <c r="AE106" s="95">
        <f>SUM(AE63:AE105)</f>
        <v>570199302.81570327</v>
      </c>
    </row>
    <row r="107" spans="1:31">
      <c r="A107" s="126" t="s">
        <v>787</v>
      </c>
      <c r="B107" s="126"/>
      <c r="C107" s="126"/>
      <c r="D107" s="126"/>
      <c r="E107" s="203">
        <f>T106</f>
        <v>10282479.319682825</v>
      </c>
      <c r="F107" s="102">
        <v>1</v>
      </c>
      <c r="G107" s="91" t="s">
        <v>790</v>
      </c>
      <c r="H107">
        <f>E107/F107</f>
        <v>10282479.319682825</v>
      </c>
      <c r="J107">
        <f>S106</f>
        <v>-1920779.797452274</v>
      </c>
      <c r="L107" s="103"/>
      <c r="P107">
        <f>H107+J107</f>
        <v>8361699.5222305516</v>
      </c>
      <c r="R107" s="85"/>
      <c r="V107" s="199">
        <f>F107</f>
        <v>1</v>
      </c>
      <c r="W107">
        <f>V107*H107</f>
        <v>10282479.319682825</v>
      </c>
      <c r="Z107" s="126"/>
      <c r="AA107" s="368">
        <f>Z106</f>
        <v>-818033.11405742005</v>
      </c>
    </row>
    <row r="108" spans="1:31">
      <c r="A108" s="123" t="s">
        <v>781</v>
      </c>
      <c r="B108" s="123"/>
      <c r="C108" s="123"/>
      <c r="E108" s="95">
        <f>E106+E107</f>
        <v>556000000</v>
      </c>
      <c r="F108" s="85"/>
      <c r="H108" s="95">
        <f>H106+H107</f>
        <v>674431977.25004303</v>
      </c>
      <c r="I108" s="95"/>
      <c r="J108" s="95">
        <f>J106+J107</f>
        <v>-169490953.44777024</v>
      </c>
      <c r="K108" s="95">
        <f>K106+K107</f>
        <v>-193051331.13005531</v>
      </c>
      <c r="O108" s="95">
        <f>O106+O107</f>
        <v>8361699.5222305497</v>
      </c>
      <c r="P108" s="95">
        <f>P106+P107</f>
        <v>386509046.55222982</v>
      </c>
      <c r="Q108" s="95">
        <f>Q106+Q107</f>
        <v>471098166.80030495</v>
      </c>
      <c r="R108" s="85"/>
      <c r="S108" s="95">
        <f>S106+S107</f>
        <v>-1920779.797452274</v>
      </c>
      <c r="T108" s="95">
        <f>T106+T107</f>
        <v>10282479.319682825</v>
      </c>
      <c r="V108" s="199"/>
      <c r="W108" s="95">
        <f>W106+W107</f>
        <v>464293547.59655499</v>
      </c>
      <c r="Z108" s="95">
        <f>Z106+Z107</f>
        <v>-818033.11405742005</v>
      </c>
      <c r="AA108" s="95">
        <f>AA106+AA107</f>
        <v>-90110096.109388977</v>
      </c>
      <c r="AB108" s="95">
        <f>AB106+AB107</f>
        <v>-93950195.114657059</v>
      </c>
      <c r="AC108" s="95"/>
      <c r="AD108" s="95">
        <f>AD106+AD107</f>
        <v>456425457.68498558</v>
      </c>
      <c r="AE108" s="95">
        <f>AE106+AE107</f>
        <v>570199302.81570327</v>
      </c>
    </row>
    <row r="109" spans="1:31">
      <c r="A109" s="99"/>
      <c r="B109" s="99"/>
      <c r="C109" s="99"/>
      <c r="R109" s="85"/>
      <c r="V109" s="199"/>
      <c r="AC109" s="103"/>
    </row>
    <row r="110" spans="1:31">
      <c r="A110" s="99" t="s">
        <v>741</v>
      </c>
      <c r="B110" s="99"/>
      <c r="C110" s="99"/>
      <c r="R110" s="85"/>
      <c r="V110" s="199"/>
      <c r="AC110" s="103"/>
    </row>
    <row r="111" spans="1:31" s="126" customFormat="1">
      <c r="A111" s="126" t="s">
        <v>762</v>
      </c>
      <c r="B111" s="126" t="s">
        <v>1048</v>
      </c>
      <c r="E111" s="126">
        <f>P55</f>
        <v>217952084.18700016</v>
      </c>
      <c r="F111" s="201">
        <v>0.6</v>
      </c>
      <c r="G111" s="202" t="s">
        <v>501</v>
      </c>
      <c r="H111" s="126">
        <f t="shared" ref="H111:H122" si="28">E111/F111</f>
        <v>363253473.64500028</v>
      </c>
      <c r="J111" s="126">
        <f t="shared" ref="J111:J122" si="29">K111*F111</f>
        <v>-51218739.783945031</v>
      </c>
      <c r="K111">
        <f>-H111*0.235</f>
        <v>-85364566.30657506</v>
      </c>
      <c r="L111" s="103" t="str">
        <f>ROUND(-K111/H111*100,1)&amp;"% Write-Down"</f>
        <v>23.5% Write-Down</v>
      </c>
      <c r="O111" s="126">
        <f>Q111*0.3612</f>
        <v>100373473.3306392</v>
      </c>
      <c r="P111" s="126">
        <f t="shared" ref="P111:P122" si="30">Q111*F111</f>
        <v>166733344.40305513</v>
      </c>
      <c r="Q111" s="126">
        <f t="shared" ref="Q111:Q122" si="31">H111+K111</f>
        <v>277888907.33842522</v>
      </c>
      <c r="R111" s="203"/>
      <c r="S111" s="126">
        <f>0.3612*K111</f>
        <v>-30833681.349934913</v>
      </c>
      <c r="T111" s="126">
        <f>H111*0.3612</f>
        <v>131207154.6805741</v>
      </c>
      <c r="V111" s="204">
        <f>F111</f>
        <v>0.6</v>
      </c>
      <c r="W111" s="126">
        <f t="shared" ref="W111:W122" si="32">V111*H111</f>
        <v>217952084.18700016</v>
      </c>
      <c r="Z111" s="126">
        <f>AB111*0.3612</f>
        <v>-17056930.108474635</v>
      </c>
      <c r="AA111">
        <f t="shared" ref="AA111:AA122" si="33">$AB111*$F111</f>
        <v>-28333770.944310021</v>
      </c>
      <c r="AB111">
        <f>-H111*0.13</f>
        <v>-47222951.573850036</v>
      </c>
      <c r="AC111" s="103" t="str">
        <f t="shared" ref="AC111:AC122" si="34">ROUND(-$AB111/$H111*100,0)&amp;"% Write-Down"</f>
        <v>13% Write-Down</v>
      </c>
      <c r="AD111">
        <f t="shared" ref="AD111:AD122" si="35">AE111*F111</f>
        <v>189618313.24269015</v>
      </c>
      <c r="AE111">
        <f t="shared" ref="AE111:AE122" si="36">AB111+H111</f>
        <v>316030522.07115024</v>
      </c>
    </row>
    <row r="112" spans="1:31">
      <c r="A112" t="s">
        <v>552</v>
      </c>
      <c r="B112" s="126" t="s">
        <v>1048</v>
      </c>
      <c r="E112" s="85">
        <f>P56</f>
        <v>24401057.165000014</v>
      </c>
      <c r="F112" s="102">
        <v>1</v>
      </c>
      <c r="G112" s="91" t="s">
        <v>499</v>
      </c>
      <c r="H112" s="85">
        <f t="shared" si="28"/>
        <v>24401057.165000014</v>
      </c>
      <c r="I112" s="85"/>
      <c r="J112" s="85">
        <f t="shared" si="29"/>
        <v>-5734248.4337750031</v>
      </c>
      <c r="K112" s="85">
        <f>-H112*0.235</f>
        <v>-5734248.4337750031</v>
      </c>
      <c r="L112" s="103" t="str">
        <f>ROUND(-K112/H112*100,1)&amp;"% Write-Down"</f>
        <v>23.5% Write-Down</v>
      </c>
      <c r="O112" s="85"/>
      <c r="P112" s="85">
        <f t="shared" si="30"/>
        <v>18666808.73122501</v>
      </c>
      <c r="Q112" s="85">
        <f t="shared" si="31"/>
        <v>18666808.73122501</v>
      </c>
      <c r="R112" s="85"/>
      <c r="S112" s="85"/>
      <c r="T112" s="85"/>
      <c r="V112" s="199">
        <f>F112</f>
        <v>1</v>
      </c>
      <c r="W112" s="85">
        <f t="shared" si="32"/>
        <v>24401057.165000014</v>
      </c>
      <c r="Z112" s="85"/>
      <c r="AA112" s="85">
        <f t="shared" si="33"/>
        <v>-3172137.4314500019</v>
      </c>
      <c r="AB112" s="85">
        <f>-H112*0.13</f>
        <v>-3172137.4314500019</v>
      </c>
      <c r="AC112" s="662" t="str">
        <f t="shared" si="34"/>
        <v>13% Write-Down</v>
      </c>
      <c r="AD112" s="85">
        <f t="shared" si="35"/>
        <v>21228919.733550012</v>
      </c>
      <c r="AE112" s="85">
        <f t="shared" si="36"/>
        <v>21228919.733550012</v>
      </c>
    </row>
    <row r="113" spans="1:31">
      <c r="A113" s="124" t="s">
        <v>634</v>
      </c>
      <c r="B113" s="124" t="s">
        <v>1050</v>
      </c>
      <c r="C113" s="124"/>
      <c r="E113">
        <f>P54</f>
        <v>37500000</v>
      </c>
      <c r="F113" s="102">
        <v>0.625</v>
      </c>
      <c r="G113" s="91" t="s">
        <v>500</v>
      </c>
      <c r="H113">
        <f t="shared" si="28"/>
        <v>60000000</v>
      </c>
      <c r="J113">
        <f t="shared" si="29"/>
        <v>-3750000</v>
      </c>
      <c r="K113">
        <f>-H113*0.1</f>
        <v>-6000000</v>
      </c>
      <c r="L113" s="103" t="str">
        <f t="shared" ref="L113:L119" si="37">ROUND(-K113/H113*100,0)&amp;"% Write-Down"</f>
        <v>10% Write-Down</v>
      </c>
      <c r="P113">
        <f t="shared" si="30"/>
        <v>33750000</v>
      </c>
      <c r="Q113">
        <f t="shared" si="31"/>
        <v>54000000</v>
      </c>
      <c r="R113" s="85"/>
      <c r="V113" s="199">
        <v>0.25</v>
      </c>
      <c r="W113">
        <f t="shared" si="32"/>
        <v>15000000</v>
      </c>
      <c r="AA113">
        <f t="shared" si="33"/>
        <v>0</v>
      </c>
      <c r="AB113">
        <v>0</v>
      </c>
      <c r="AC113" s="103" t="str">
        <f t="shared" si="34"/>
        <v>0% Write-Down</v>
      </c>
      <c r="AD113">
        <f t="shared" si="35"/>
        <v>37500000</v>
      </c>
      <c r="AE113">
        <f t="shared" si="36"/>
        <v>60000000</v>
      </c>
    </row>
    <row r="114" spans="1:31" s="126" customFormat="1">
      <c r="A114" s="126" t="s">
        <v>489</v>
      </c>
      <c r="B114" s="126" t="s">
        <v>1047</v>
      </c>
      <c r="C114" s="126" t="s">
        <v>1056</v>
      </c>
      <c r="E114" s="663">
        <f>'MPR 82800'!U47</f>
        <v>17563755</v>
      </c>
      <c r="F114" s="201">
        <v>0.6</v>
      </c>
      <c r="G114" s="202" t="s">
        <v>501</v>
      </c>
      <c r="H114" s="203">
        <f t="shared" si="28"/>
        <v>29272925</v>
      </c>
      <c r="J114" s="203">
        <f t="shared" si="29"/>
        <v>0</v>
      </c>
      <c r="K114" s="85">
        <v>0</v>
      </c>
      <c r="L114" s="103" t="str">
        <f t="shared" si="37"/>
        <v>0% Write-Down</v>
      </c>
      <c r="O114" s="203">
        <f>Q114*0.3612</f>
        <v>10573380.51</v>
      </c>
      <c r="P114" s="203">
        <f t="shared" si="30"/>
        <v>17563755</v>
      </c>
      <c r="Q114" s="203">
        <f t="shared" si="31"/>
        <v>29272925</v>
      </c>
      <c r="R114" s="203"/>
      <c r="S114" s="203">
        <f>0.3612*K114</f>
        <v>0</v>
      </c>
      <c r="T114" s="203">
        <f>H114*0.3612</f>
        <v>10573380.51</v>
      </c>
      <c r="V114" s="204">
        <f>F114</f>
        <v>0.6</v>
      </c>
      <c r="W114" s="203">
        <f t="shared" si="32"/>
        <v>17563755</v>
      </c>
      <c r="Z114" s="203">
        <f>AB114*0.3612</f>
        <v>0</v>
      </c>
      <c r="AA114" s="85">
        <f t="shared" si="33"/>
        <v>0</v>
      </c>
      <c r="AB114" s="85">
        <v>0</v>
      </c>
      <c r="AC114" s="662" t="str">
        <f t="shared" si="34"/>
        <v>0% Write-Down</v>
      </c>
      <c r="AD114" s="85">
        <f t="shared" si="35"/>
        <v>17563755</v>
      </c>
      <c r="AE114" s="85">
        <f t="shared" si="36"/>
        <v>29272925</v>
      </c>
    </row>
    <row r="115" spans="1:31">
      <c r="A115" s="111" t="s">
        <v>742</v>
      </c>
      <c r="B115" s="126" t="s">
        <v>1047</v>
      </c>
      <c r="C115" s="111" t="s">
        <v>1053</v>
      </c>
      <c r="E115" s="366">
        <f>'MPR 82800'!U51</f>
        <v>58515175.410000004</v>
      </c>
      <c r="F115" s="102">
        <v>1</v>
      </c>
      <c r="G115" s="91" t="s">
        <v>499</v>
      </c>
      <c r="H115">
        <f t="shared" si="28"/>
        <v>58515175.410000004</v>
      </c>
      <c r="J115">
        <f t="shared" si="29"/>
        <v>-14628793.852500001</v>
      </c>
      <c r="K115">
        <f>-H115*0.25</f>
        <v>-14628793.852500001</v>
      </c>
      <c r="L115" s="103" t="str">
        <f t="shared" si="37"/>
        <v>25% Write-Down</v>
      </c>
      <c r="P115">
        <f t="shared" si="30"/>
        <v>43886381.557500005</v>
      </c>
      <c r="Q115">
        <f t="shared" si="31"/>
        <v>43886381.557500005</v>
      </c>
      <c r="R115" s="85"/>
      <c r="V115" s="199">
        <f>F115</f>
        <v>1</v>
      </c>
      <c r="W115">
        <f t="shared" si="32"/>
        <v>58515175.410000004</v>
      </c>
      <c r="AA115">
        <f t="shared" si="33"/>
        <v>-5851517.5410000011</v>
      </c>
      <c r="AB115">
        <f>-H115*0.1</f>
        <v>-5851517.5410000011</v>
      </c>
      <c r="AC115" s="103" t="str">
        <f t="shared" si="34"/>
        <v>10% Write-Down</v>
      </c>
      <c r="AD115">
        <f t="shared" si="35"/>
        <v>52663657.869000003</v>
      </c>
      <c r="AE115">
        <f t="shared" si="36"/>
        <v>52663657.869000003</v>
      </c>
    </row>
    <row r="116" spans="1:31">
      <c r="A116" t="s">
        <v>504</v>
      </c>
      <c r="B116" t="s">
        <v>285</v>
      </c>
      <c r="C116" t="s">
        <v>1059</v>
      </c>
      <c r="E116" s="367">
        <f>'MPR 82800'!U246</f>
        <v>16866017.18</v>
      </c>
      <c r="F116" s="102">
        <v>0.625</v>
      </c>
      <c r="G116" s="91" t="s">
        <v>500</v>
      </c>
      <c r="H116" s="85">
        <f t="shared" si="28"/>
        <v>26985627.487999998</v>
      </c>
      <c r="J116" s="85">
        <f t="shared" si="29"/>
        <v>0</v>
      </c>
      <c r="K116" s="85">
        <v>0</v>
      </c>
      <c r="L116" s="103" t="str">
        <f t="shared" si="37"/>
        <v>0% Write-Down</v>
      </c>
      <c r="O116" s="85"/>
      <c r="P116" s="85">
        <f t="shared" si="30"/>
        <v>16866017.18</v>
      </c>
      <c r="Q116" s="85">
        <f t="shared" si="31"/>
        <v>26985627.487999998</v>
      </c>
      <c r="R116" s="85"/>
      <c r="S116" s="85"/>
      <c r="T116" s="85"/>
      <c r="V116" s="199">
        <v>0.25</v>
      </c>
      <c r="W116" s="85">
        <f t="shared" si="32"/>
        <v>6746406.8719999995</v>
      </c>
      <c r="Z116" s="85"/>
      <c r="AA116" s="85">
        <f t="shared" si="33"/>
        <v>0</v>
      </c>
      <c r="AB116" s="85">
        <v>0</v>
      </c>
      <c r="AC116" s="662" t="str">
        <f t="shared" si="34"/>
        <v>0% Write-Down</v>
      </c>
      <c r="AD116" s="85">
        <f t="shared" si="35"/>
        <v>16866017.18</v>
      </c>
      <c r="AE116" s="85">
        <f t="shared" si="36"/>
        <v>26985627.487999998</v>
      </c>
    </row>
    <row r="117" spans="1:31">
      <c r="A117" t="s">
        <v>191</v>
      </c>
      <c r="B117" s="126" t="s">
        <v>1047</v>
      </c>
      <c r="D117" s="96"/>
      <c r="E117" s="366">
        <f>'MPR 82800'!U44</f>
        <v>17498330.91</v>
      </c>
      <c r="F117" s="102">
        <v>0.5</v>
      </c>
      <c r="G117" s="91" t="s">
        <v>500</v>
      </c>
      <c r="H117">
        <f t="shared" si="28"/>
        <v>34996661.82</v>
      </c>
      <c r="J117">
        <f t="shared" si="29"/>
        <v>0</v>
      </c>
      <c r="K117">
        <v>0</v>
      </c>
      <c r="L117" s="103" t="str">
        <f t="shared" si="37"/>
        <v>0% Write-Down</v>
      </c>
      <c r="P117">
        <f t="shared" si="30"/>
        <v>17498330.91</v>
      </c>
      <c r="Q117">
        <f t="shared" si="31"/>
        <v>34996661.82</v>
      </c>
      <c r="R117" s="85"/>
      <c r="V117" s="199">
        <v>0</v>
      </c>
      <c r="W117">
        <f t="shared" si="32"/>
        <v>0</v>
      </c>
      <c r="AA117">
        <f t="shared" si="33"/>
        <v>0</v>
      </c>
      <c r="AB117">
        <v>0</v>
      </c>
      <c r="AC117" s="103" t="str">
        <f t="shared" si="34"/>
        <v>0% Write-Down</v>
      </c>
      <c r="AD117">
        <f t="shared" si="35"/>
        <v>17498330.91</v>
      </c>
      <c r="AE117">
        <f t="shared" si="36"/>
        <v>34996661.82</v>
      </c>
    </row>
    <row r="118" spans="1:31">
      <c r="A118" t="s">
        <v>915</v>
      </c>
      <c r="B118" s="126" t="s">
        <v>1047</v>
      </c>
      <c r="D118" s="96"/>
      <c r="E118">
        <f>2100000*0.5</f>
        <v>1050000</v>
      </c>
      <c r="F118" s="102">
        <v>0.5</v>
      </c>
      <c r="G118" s="91" t="s">
        <v>500</v>
      </c>
      <c r="H118">
        <f t="shared" si="28"/>
        <v>2100000</v>
      </c>
      <c r="J118">
        <f t="shared" si="29"/>
        <v>0</v>
      </c>
      <c r="K118">
        <v>0</v>
      </c>
      <c r="L118" s="103" t="str">
        <f t="shared" si="37"/>
        <v>0% Write-Down</v>
      </c>
      <c r="P118">
        <f t="shared" si="30"/>
        <v>1050000</v>
      </c>
      <c r="Q118">
        <f t="shared" si="31"/>
        <v>2100000</v>
      </c>
      <c r="R118" s="85"/>
      <c r="V118" s="199">
        <v>0</v>
      </c>
      <c r="W118">
        <f t="shared" si="32"/>
        <v>0</v>
      </c>
      <c r="AA118">
        <f t="shared" si="33"/>
        <v>0</v>
      </c>
      <c r="AB118">
        <v>0</v>
      </c>
      <c r="AC118" s="103" t="str">
        <f t="shared" si="34"/>
        <v>0% Write-Down</v>
      </c>
      <c r="AD118">
        <f t="shared" si="35"/>
        <v>1050000</v>
      </c>
      <c r="AE118">
        <f t="shared" si="36"/>
        <v>2100000</v>
      </c>
    </row>
    <row r="119" spans="1:31">
      <c r="A119" t="s">
        <v>363</v>
      </c>
      <c r="B119" s="124" t="s">
        <v>1050</v>
      </c>
      <c r="E119" s="111">
        <v>4077000</v>
      </c>
      <c r="F119" s="102">
        <v>1</v>
      </c>
      <c r="G119" s="91" t="s">
        <v>499</v>
      </c>
      <c r="H119">
        <f t="shared" si="28"/>
        <v>4077000</v>
      </c>
      <c r="J119">
        <f t="shared" si="29"/>
        <v>0</v>
      </c>
      <c r="K119">
        <v>0</v>
      </c>
      <c r="L119" s="103" t="str">
        <f t="shared" si="37"/>
        <v>0% Write-Down</v>
      </c>
      <c r="P119">
        <f t="shared" si="30"/>
        <v>4077000</v>
      </c>
      <c r="Q119">
        <f t="shared" si="31"/>
        <v>4077000</v>
      </c>
      <c r="R119" s="85"/>
      <c r="V119" s="199">
        <f>F119</f>
        <v>1</v>
      </c>
      <c r="W119">
        <f t="shared" si="32"/>
        <v>4077000</v>
      </c>
      <c r="AA119">
        <f t="shared" si="33"/>
        <v>0</v>
      </c>
      <c r="AB119">
        <v>0</v>
      </c>
      <c r="AC119" s="103" t="str">
        <f t="shared" si="34"/>
        <v>0% Write-Down</v>
      </c>
      <c r="AD119">
        <f t="shared" si="35"/>
        <v>4077000</v>
      </c>
      <c r="AE119">
        <f t="shared" si="36"/>
        <v>4077000</v>
      </c>
    </row>
    <row r="120" spans="1:31">
      <c r="A120" t="s">
        <v>494</v>
      </c>
      <c r="B120" t="s">
        <v>285</v>
      </c>
      <c r="C120" t="s">
        <v>1053</v>
      </c>
      <c r="E120">
        <v>5102616</v>
      </c>
      <c r="F120" s="102">
        <v>0.5</v>
      </c>
      <c r="G120" s="91" t="s">
        <v>500</v>
      </c>
      <c r="H120">
        <f t="shared" si="28"/>
        <v>10205232</v>
      </c>
      <c r="J120">
        <f t="shared" si="29"/>
        <v>-1275654</v>
      </c>
      <c r="K120">
        <f>-H120*0.25</f>
        <v>-2551308</v>
      </c>
      <c r="L120" s="103" t="str">
        <f>ROUND(-K120/H120*100,1)&amp;"% Write-Down"</f>
        <v>25% Write-Down</v>
      </c>
      <c r="P120">
        <f t="shared" si="30"/>
        <v>3826962</v>
      </c>
      <c r="Q120">
        <f t="shared" si="31"/>
        <v>7653924</v>
      </c>
      <c r="R120" s="85"/>
      <c r="V120" s="199">
        <v>0</v>
      </c>
      <c r="W120">
        <f t="shared" si="32"/>
        <v>0</v>
      </c>
      <c r="AA120">
        <f t="shared" si="33"/>
        <v>0</v>
      </c>
      <c r="AB120">
        <v>0</v>
      </c>
      <c r="AC120" s="103" t="str">
        <f t="shared" si="34"/>
        <v>0% Write-Down</v>
      </c>
      <c r="AD120">
        <f t="shared" si="35"/>
        <v>5102616</v>
      </c>
      <c r="AE120">
        <f t="shared" si="36"/>
        <v>10205232</v>
      </c>
    </row>
    <row r="121" spans="1:31">
      <c r="A121" s="126" t="s">
        <v>377</v>
      </c>
      <c r="B121" t="s">
        <v>285</v>
      </c>
      <c r="C121" t="s">
        <v>1053</v>
      </c>
      <c r="E121" s="366">
        <f>'MPR 82800'!U258</f>
        <v>3896000</v>
      </c>
      <c r="F121" s="102">
        <v>1</v>
      </c>
      <c r="G121" s="122" t="s">
        <v>499</v>
      </c>
      <c r="H121">
        <f t="shared" si="28"/>
        <v>3896000</v>
      </c>
      <c r="J121">
        <f t="shared" si="29"/>
        <v>-389600</v>
      </c>
      <c r="K121">
        <f>-H121*0.1</f>
        <v>-389600</v>
      </c>
      <c r="L121" s="103" t="str">
        <f>ROUND(-K121/H121*100,0)&amp;"% Write-Down"</f>
        <v>10% Write-Down</v>
      </c>
      <c r="P121">
        <f t="shared" si="30"/>
        <v>3506400</v>
      </c>
      <c r="Q121">
        <f t="shared" si="31"/>
        <v>3506400</v>
      </c>
      <c r="R121" s="85"/>
      <c r="V121" s="199">
        <f>F121</f>
        <v>1</v>
      </c>
      <c r="W121">
        <f t="shared" si="32"/>
        <v>3896000</v>
      </c>
      <c r="AA121">
        <f t="shared" si="33"/>
        <v>0</v>
      </c>
      <c r="AB121">
        <v>0</v>
      </c>
      <c r="AC121" s="103" t="str">
        <f t="shared" si="34"/>
        <v>0% Write-Down</v>
      </c>
      <c r="AD121">
        <f t="shared" si="35"/>
        <v>3896000</v>
      </c>
      <c r="AE121">
        <f t="shared" si="36"/>
        <v>3896000</v>
      </c>
    </row>
    <row r="122" spans="1:31">
      <c r="A122" t="s">
        <v>364</v>
      </c>
      <c r="B122" t="s">
        <v>285</v>
      </c>
      <c r="C122" t="s">
        <v>1053</v>
      </c>
      <c r="D122" s="96"/>
      <c r="E122" s="366">
        <f>'MPR 82800'!U247</f>
        <v>3054665.63</v>
      </c>
      <c r="F122" s="102">
        <v>1</v>
      </c>
      <c r="G122" s="122" t="s">
        <v>499</v>
      </c>
      <c r="H122">
        <f t="shared" si="28"/>
        <v>3054665.63</v>
      </c>
      <c r="J122">
        <f t="shared" si="29"/>
        <v>-305466.56300000002</v>
      </c>
      <c r="K122">
        <f>-H122*0.1</f>
        <v>-305466.56300000002</v>
      </c>
      <c r="L122" s="103" t="str">
        <f>ROUND(-K122/H122*100,0)&amp;"% Write-Down"</f>
        <v>10% Write-Down</v>
      </c>
      <c r="P122">
        <f t="shared" si="30"/>
        <v>2749199.0669999998</v>
      </c>
      <c r="Q122">
        <f t="shared" si="31"/>
        <v>2749199.0669999998</v>
      </c>
      <c r="R122" s="85"/>
      <c r="V122" s="199">
        <f>F122</f>
        <v>1</v>
      </c>
      <c r="W122">
        <f t="shared" si="32"/>
        <v>3054665.63</v>
      </c>
      <c r="Y122" s="102"/>
      <c r="AA122">
        <f t="shared" si="33"/>
        <v>0</v>
      </c>
      <c r="AB122">
        <v>0</v>
      </c>
      <c r="AC122" s="103" t="str">
        <f t="shared" si="34"/>
        <v>0% Write-Down</v>
      </c>
      <c r="AD122">
        <f t="shared" si="35"/>
        <v>3054665.63</v>
      </c>
      <c r="AE122">
        <f t="shared" si="36"/>
        <v>3054665.63</v>
      </c>
    </row>
    <row r="123" spans="1:31">
      <c r="D123" s="96"/>
      <c r="E123" s="95">
        <f>SUM(E111:E122)</f>
        <v>407476701.48200023</v>
      </c>
      <c r="F123" s="102"/>
      <c r="G123" s="91"/>
      <c r="H123" s="95">
        <f>SUM(H111:H122)</f>
        <v>620757818.15800035</v>
      </c>
      <c r="J123" s="95">
        <f>SUM(J111:J122)</f>
        <v>-77302502.633220032</v>
      </c>
      <c r="K123" s="95">
        <f>SUM(K111:K122)</f>
        <v>-114973983.15585007</v>
      </c>
      <c r="O123" s="95">
        <f>SUM(O111:O122)</f>
        <v>110946853.8406392</v>
      </c>
      <c r="P123" s="95">
        <f>SUM(P111:P122)</f>
        <v>330174198.84878016</v>
      </c>
      <c r="Q123" s="95">
        <f>SUM(Q111:Q122)</f>
        <v>505783835.00215018</v>
      </c>
      <c r="R123" s="85"/>
      <c r="S123" s="95">
        <f>SUM(S111:S116)</f>
        <v>-30833681.349934913</v>
      </c>
      <c r="T123" s="95">
        <f>SUM(T111:T116)</f>
        <v>141780535.19057411</v>
      </c>
      <c r="V123" s="199"/>
      <c r="W123" s="95">
        <f>SUM(W111:W116)</f>
        <v>340178478.63400018</v>
      </c>
      <c r="Z123" s="95">
        <f>SUM(Z111:Z122)</f>
        <v>-17056930.108474635</v>
      </c>
      <c r="AA123" s="95">
        <f>SUM(AA111:AA122)</f>
        <v>-37357425.916760027</v>
      </c>
      <c r="AB123" s="95">
        <f>SUM(AB111:AB122)</f>
        <v>-56246606.546300039</v>
      </c>
      <c r="AC123" s="95"/>
      <c r="AD123" s="95">
        <f>SUM(AD111:AD122)</f>
        <v>370119275.5652402</v>
      </c>
      <c r="AE123" s="95">
        <f>SUM(AE111:AE122)</f>
        <v>564511211.6117003</v>
      </c>
    </row>
    <row r="124" spans="1:31">
      <c r="A124" t="s">
        <v>787</v>
      </c>
      <c r="E124">
        <f>T125</f>
        <v>141780535.19057411</v>
      </c>
      <c r="F124" s="102">
        <v>1</v>
      </c>
      <c r="G124" s="91" t="s">
        <v>790</v>
      </c>
      <c r="H124">
        <f>E124/F124</f>
        <v>141780535.19057411</v>
      </c>
      <c r="J124">
        <f>S123</f>
        <v>-30833681.349934913</v>
      </c>
      <c r="L124" s="103"/>
      <c r="P124">
        <f>H124+J124</f>
        <v>110946853.8406392</v>
      </c>
      <c r="R124" s="85"/>
      <c r="V124" s="199">
        <f>F124</f>
        <v>1</v>
      </c>
      <c r="W124">
        <f>V124*H124</f>
        <v>141780535.19057411</v>
      </c>
      <c r="Z124" s="126"/>
      <c r="AA124" s="368">
        <f>Z123</f>
        <v>-17056930.108474635</v>
      </c>
    </row>
    <row r="125" spans="1:31">
      <c r="A125" s="123" t="s">
        <v>765</v>
      </c>
      <c r="B125" s="123"/>
      <c r="C125" s="123"/>
      <c r="E125" s="95">
        <f>E123+E124</f>
        <v>549257236.67257428</v>
      </c>
      <c r="F125" s="85"/>
      <c r="H125" s="95">
        <f>H123+H124</f>
        <v>762538353.3485744</v>
      </c>
      <c r="I125" s="95"/>
      <c r="J125" s="95">
        <f>J123+J124</f>
        <v>-108136183.98315495</v>
      </c>
      <c r="K125" s="95">
        <f>K123+K124</f>
        <v>-114973983.15585007</v>
      </c>
      <c r="O125" s="95">
        <f>O123+O124</f>
        <v>110946853.8406392</v>
      </c>
      <c r="P125" s="95">
        <f>P123+P124</f>
        <v>441121052.68941939</v>
      </c>
      <c r="Q125" s="95">
        <f>Q123+Q124</f>
        <v>505783835.00215018</v>
      </c>
      <c r="R125" s="85"/>
      <c r="S125" s="95">
        <f>S123+S124</f>
        <v>-30833681.349934913</v>
      </c>
      <c r="T125" s="95">
        <f>T123+T124</f>
        <v>141780535.19057411</v>
      </c>
      <c r="V125" s="199"/>
      <c r="W125" s="95">
        <f>W123+W124</f>
        <v>481959013.82457429</v>
      </c>
      <c r="Z125" s="95">
        <f>Z123+Z124</f>
        <v>-17056930.108474635</v>
      </c>
      <c r="AA125" s="95">
        <f>AA123+AA124</f>
        <v>-54414356.025234662</v>
      </c>
      <c r="AB125" s="95">
        <f>AB123+AB124</f>
        <v>-56246606.546300039</v>
      </c>
      <c r="AC125" s="95"/>
      <c r="AD125" s="95">
        <f>AD123+AD124</f>
        <v>370119275.5652402</v>
      </c>
      <c r="AE125" s="95">
        <f>AE123+AE124</f>
        <v>564511211.6117003</v>
      </c>
    </row>
    <row r="126" spans="1:31">
      <c r="A126" s="123"/>
      <c r="B126" s="123"/>
      <c r="C126" s="123"/>
      <c r="E126" s="85"/>
      <c r="F126" s="85"/>
      <c r="H126" s="85"/>
      <c r="I126" s="85"/>
      <c r="J126" s="85"/>
      <c r="K126" s="85"/>
      <c r="O126" s="85"/>
      <c r="P126" s="85"/>
      <c r="Q126" s="85"/>
      <c r="R126" s="85"/>
      <c r="S126" s="85"/>
    </row>
    <row r="127" spans="1:31">
      <c r="A127" s="99" t="s">
        <v>761</v>
      </c>
      <c r="B127" s="99"/>
      <c r="C127" s="99"/>
      <c r="R127" s="85"/>
    </row>
    <row r="128" spans="1:31">
      <c r="A128" s="126" t="s">
        <v>740</v>
      </c>
      <c r="B128" s="126"/>
      <c r="C128" s="126"/>
      <c r="D128" s="126"/>
      <c r="E128">
        <v>40200000</v>
      </c>
      <c r="F128" s="102">
        <v>1</v>
      </c>
      <c r="G128" s="91" t="s">
        <v>831</v>
      </c>
      <c r="H128">
        <f t="shared" ref="H128:H160" si="38">E128/F128</f>
        <v>40200000</v>
      </c>
      <c r="L128" s="104" t="s">
        <v>783</v>
      </c>
      <c r="P128">
        <f t="shared" ref="P128:P160" si="39">Q128*F128</f>
        <v>40200000</v>
      </c>
      <c r="Q128">
        <f t="shared" ref="Q128:Q160" si="40">H128+K128</f>
        <v>40200000</v>
      </c>
      <c r="R128" s="85"/>
    </row>
    <row r="129" spans="1:31">
      <c r="A129" s="126" t="s">
        <v>999</v>
      </c>
      <c r="B129" s="126" t="s">
        <v>83</v>
      </c>
      <c r="C129" s="126"/>
      <c r="D129" s="205"/>
      <c r="E129" s="367">
        <f>SUM('MPR 82800'!U12:U16)</f>
        <v>8107482.051282052</v>
      </c>
      <c r="F129" s="102">
        <v>1</v>
      </c>
      <c r="G129" s="91" t="s">
        <v>499</v>
      </c>
      <c r="H129" s="85">
        <f t="shared" si="38"/>
        <v>8107482.051282052</v>
      </c>
      <c r="I129" s="85"/>
      <c r="J129" s="85"/>
      <c r="K129" s="85"/>
      <c r="O129" s="85"/>
      <c r="P129" s="85">
        <f t="shared" si="39"/>
        <v>8107482.051282052</v>
      </c>
      <c r="Q129" s="85">
        <f t="shared" si="40"/>
        <v>8107482.051282052</v>
      </c>
      <c r="R129" s="85"/>
      <c r="S129" s="85"/>
      <c r="T129" s="85"/>
      <c r="W129" s="85"/>
      <c r="Z129" s="85"/>
      <c r="AA129" s="85"/>
      <c r="AB129" s="85"/>
      <c r="AC129" s="85"/>
      <c r="AD129" s="85"/>
      <c r="AE129" s="85"/>
    </row>
    <row r="130" spans="1:31">
      <c r="A130" s="126" t="s">
        <v>490</v>
      </c>
      <c r="B130" s="126" t="s">
        <v>1047</v>
      </c>
      <c r="C130" s="126" t="s">
        <v>1055</v>
      </c>
      <c r="D130" s="126"/>
      <c r="E130" t="e">
        <f>#REF!</f>
        <v>#REF!</v>
      </c>
      <c r="F130" s="102">
        <v>0.625</v>
      </c>
      <c r="G130" s="91" t="s">
        <v>500</v>
      </c>
      <c r="H130" t="e">
        <f t="shared" si="38"/>
        <v>#REF!</v>
      </c>
      <c r="J130">
        <f>K130*F130</f>
        <v>0</v>
      </c>
      <c r="K130">
        <v>0</v>
      </c>
      <c r="L130" s="103"/>
      <c r="P130" t="e">
        <f t="shared" si="39"/>
        <v>#REF!</v>
      </c>
      <c r="Q130" t="e">
        <f t="shared" si="40"/>
        <v>#REF!</v>
      </c>
      <c r="R130" s="85"/>
      <c r="V130" s="199">
        <v>0.25</v>
      </c>
      <c r="W130" t="e">
        <f>V130*H130</f>
        <v>#REF!</v>
      </c>
    </row>
    <row r="131" spans="1:31">
      <c r="A131" s="126" t="s">
        <v>100</v>
      </c>
      <c r="B131" s="126" t="s">
        <v>1052</v>
      </c>
      <c r="C131" s="126"/>
      <c r="D131" s="201">
        <v>0.42842738813454839</v>
      </c>
      <c r="E131" s="85">
        <f>D131*$P$35</f>
        <v>10296604.304735109</v>
      </c>
      <c r="F131" s="102">
        <v>1</v>
      </c>
      <c r="G131" s="91" t="s">
        <v>499</v>
      </c>
      <c r="H131" s="85">
        <f t="shared" si="38"/>
        <v>10296604.304735109</v>
      </c>
      <c r="J131" s="85"/>
      <c r="K131" s="85"/>
      <c r="O131" s="85"/>
      <c r="P131" s="85">
        <f t="shared" si="39"/>
        <v>10296604.304735109</v>
      </c>
      <c r="Q131" s="85">
        <f t="shared" si="40"/>
        <v>10296604.304735109</v>
      </c>
      <c r="R131" s="85"/>
      <c r="S131" s="85"/>
      <c r="T131" s="85"/>
      <c r="W131" s="85"/>
      <c r="Z131" s="85"/>
      <c r="AA131" s="85"/>
      <c r="AB131" s="85"/>
      <c r="AC131" s="85"/>
      <c r="AD131" s="85"/>
      <c r="AE131" s="85"/>
    </row>
    <row r="132" spans="1:31">
      <c r="A132" s="126" t="s">
        <v>373</v>
      </c>
      <c r="B132" s="126" t="s">
        <v>1052</v>
      </c>
      <c r="C132" s="126"/>
      <c r="D132" s="201">
        <v>0.57157261186545161</v>
      </c>
      <c r="E132">
        <f>D132*$P$35</f>
        <v>13736883.259093191</v>
      </c>
      <c r="F132" s="102">
        <v>1</v>
      </c>
      <c r="G132" s="91" t="s">
        <v>499</v>
      </c>
      <c r="H132">
        <f t="shared" si="38"/>
        <v>13736883.259093191</v>
      </c>
      <c r="P132">
        <f t="shared" si="39"/>
        <v>13736883.259093191</v>
      </c>
      <c r="Q132">
        <f t="shared" si="40"/>
        <v>13736883.259093191</v>
      </c>
      <c r="R132" s="85"/>
    </row>
    <row r="133" spans="1:31">
      <c r="A133" s="126" t="s">
        <v>482</v>
      </c>
      <c r="B133" s="126" t="s">
        <v>1048</v>
      </c>
      <c r="C133" s="126"/>
      <c r="D133" s="661">
        <f>'Large Positions 82800'!A12</f>
        <v>31.25</v>
      </c>
      <c r="E133">
        <f>3314340*D133</f>
        <v>103573125</v>
      </c>
      <c r="F133" s="102">
        <v>0.6</v>
      </c>
      <c r="G133" s="91" t="s">
        <v>501</v>
      </c>
      <c r="H133">
        <f t="shared" si="38"/>
        <v>172621875</v>
      </c>
      <c r="O133">
        <f>Q133*0.3612</f>
        <v>62351021.25</v>
      </c>
      <c r="P133">
        <f t="shared" si="39"/>
        <v>103573125</v>
      </c>
      <c r="Q133">
        <f t="shared" si="40"/>
        <v>172621875</v>
      </c>
      <c r="R133" s="85"/>
      <c r="S133">
        <f>0.3612*K133</f>
        <v>0</v>
      </c>
    </row>
    <row r="134" spans="1:31">
      <c r="A134" t="s">
        <v>184</v>
      </c>
      <c r="B134" s="126" t="s">
        <v>1047</v>
      </c>
      <c r="C134" t="s">
        <v>1054</v>
      </c>
      <c r="D134" s="96"/>
      <c r="E134" s="366">
        <f>'MPR 82800'!U37</f>
        <v>1888352.16</v>
      </c>
      <c r="F134" s="102">
        <v>0.5</v>
      </c>
      <c r="G134" s="91" t="s">
        <v>500</v>
      </c>
      <c r="H134">
        <f t="shared" si="38"/>
        <v>3776704.32</v>
      </c>
      <c r="J134">
        <f>K134*F134</f>
        <v>0</v>
      </c>
      <c r="K134">
        <v>0</v>
      </c>
      <c r="L134" s="103"/>
      <c r="P134">
        <f t="shared" si="39"/>
        <v>1888352.16</v>
      </c>
      <c r="Q134">
        <f t="shared" si="40"/>
        <v>3776704.32</v>
      </c>
      <c r="R134" s="85"/>
      <c r="V134" s="199">
        <v>0</v>
      </c>
      <c r="W134">
        <f>V134*H134</f>
        <v>0</v>
      </c>
    </row>
    <row r="135" spans="1:31">
      <c r="A135" t="s">
        <v>569</v>
      </c>
      <c r="D135" s="96"/>
      <c r="E135" s="366">
        <f>'MPR 82800'!U40</f>
        <v>9588768</v>
      </c>
      <c r="F135" s="102">
        <v>0.75</v>
      </c>
      <c r="G135" s="91" t="s">
        <v>500</v>
      </c>
      <c r="H135">
        <f t="shared" si="38"/>
        <v>12785024</v>
      </c>
      <c r="P135">
        <f t="shared" si="39"/>
        <v>9588768</v>
      </c>
      <c r="Q135">
        <f t="shared" si="40"/>
        <v>12785024</v>
      </c>
      <c r="R135" s="85"/>
    </row>
    <row r="136" spans="1:31">
      <c r="A136" t="s">
        <v>189</v>
      </c>
      <c r="C136" t="s">
        <v>1054</v>
      </c>
      <c r="D136" s="96"/>
      <c r="E136" s="366">
        <f>'MPR 82800'!U42</f>
        <v>3744166.75</v>
      </c>
      <c r="F136" s="102">
        <v>0.75</v>
      </c>
      <c r="G136" s="91" t="s">
        <v>500</v>
      </c>
      <c r="H136">
        <f t="shared" si="38"/>
        <v>4992222.333333333</v>
      </c>
      <c r="P136">
        <f t="shared" si="39"/>
        <v>3744166.75</v>
      </c>
      <c r="Q136">
        <f t="shared" si="40"/>
        <v>4992222.333333333</v>
      </c>
      <c r="R136" s="85"/>
    </row>
    <row r="137" spans="1:31">
      <c r="A137" t="s">
        <v>162</v>
      </c>
      <c r="B137" t="s">
        <v>1048</v>
      </c>
      <c r="E137" s="366">
        <f>'MPR 82800'!U147</f>
        <v>114344961.60311177</v>
      </c>
      <c r="F137" s="102">
        <v>1</v>
      </c>
      <c r="G137" s="91" t="s">
        <v>499</v>
      </c>
      <c r="H137">
        <f t="shared" si="38"/>
        <v>114344961.60311177</v>
      </c>
      <c r="L137" s="103"/>
      <c r="P137">
        <f t="shared" si="39"/>
        <v>114344961.60311177</v>
      </c>
      <c r="Q137">
        <f t="shared" si="40"/>
        <v>114344961.60311177</v>
      </c>
      <c r="R137" s="85"/>
    </row>
    <row r="138" spans="1:31">
      <c r="A138" t="s">
        <v>305</v>
      </c>
      <c r="B138" t="s">
        <v>285</v>
      </c>
      <c r="E138" s="366">
        <f>'MPR 82800'!U193</f>
        <v>5424769.9300000006</v>
      </c>
      <c r="F138" s="102">
        <v>0.5</v>
      </c>
      <c r="G138" s="91" t="s">
        <v>502</v>
      </c>
      <c r="H138">
        <f t="shared" si="38"/>
        <v>10849539.860000001</v>
      </c>
      <c r="L138" s="103"/>
      <c r="P138">
        <f t="shared" si="39"/>
        <v>5424769.9300000006</v>
      </c>
      <c r="Q138">
        <f t="shared" si="40"/>
        <v>10849539.860000001</v>
      </c>
      <c r="R138" s="85"/>
    </row>
    <row r="139" spans="1:31">
      <c r="A139" t="s">
        <v>720</v>
      </c>
      <c r="D139" s="96"/>
      <c r="E139" s="366">
        <f>'MPR 82800'!U268</f>
        <v>375000</v>
      </c>
      <c r="F139" s="102">
        <v>0.75</v>
      </c>
      <c r="G139" s="91" t="s">
        <v>500</v>
      </c>
      <c r="H139">
        <f t="shared" si="38"/>
        <v>500000</v>
      </c>
      <c r="J139">
        <f>K139*F139</f>
        <v>0</v>
      </c>
      <c r="K139">
        <v>0</v>
      </c>
      <c r="L139" s="103"/>
      <c r="P139">
        <f t="shared" si="39"/>
        <v>375000</v>
      </c>
      <c r="Q139">
        <f t="shared" si="40"/>
        <v>500000</v>
      </c>
      <c r="R139" s="85"/>
      <c r="V139" s="199">
        <v>0.5</v>
      </c>
      <c r="W139">
        <f>V139*H139</f>
        <v>250000</v>
      </c>
    </row>
    <row r="140" spans="1:31">
      <c r="A140" t="s">
        <v>182</v>
      </c>
      <c r="B140" s="126" t="s">
        <v>1047</v>
      </c>
      <c r="C140" t="s">
        <v>1054</v>
      </c>
      <c r="D140" s="96"/>
      <c r="E140" s="366">
        <f>'MPR 82800'!U35</f>
        <v>132383.76</v>
      </c>
      <c r="F140" s="102">
        <v>1</v>
      </c>
      <c r="G140" s="91" t="s">
        <v>499</v>
      </c>
      <c r="H140">
        <f t="shared" si="38"/>
        <v>132383.76</v>
      </c>
      <c r="J140">
        <v>0</v>
      </c>
      <c r="K140">
        <v>0</v>
      </c>
      <c r="L140" s="103"/>
      <c r="P140">
        <f t="shared" si="39"/>
        <v>132383.76</v>
      </c>
      <c r="Q140">
        <f t="shared" si="40"/>
        <v>132383.76</v>
      </c>
      <c r="R140" s="85"/>
      <c r="V140" s="199">
        <f>F140</f>
        <v>1</v>
      </c>
      <c r="W140">
        <f>V140*H140</f>
        <v>132383.76</v>
      </c>
    </row>
    <row r="141" spans="1:31" s="126" customFormat="1">
      <c r="A141" s="126" t="s">
        <v>580</v>
      </c>
      <c r="B141" s="126" t="s">
        <v>1047</v>
      </c>
      <c r="D141" s="205"/>
      <c r="E141" s="366">
        <f>'MPR 82800'!U53</f>
        <v>2687742.9620107035</v>
      </c>
      <c r="F141" s="201">
        <v>0.6</v>
      </c>
      <c r="G141" s="202" t="s">
        <v>501</v>
      </c>
      <c r="H141" s="126">
        <f t="shared" si="38"/>
        <v>4479571.603351173</v>
      </c>
      <c r="J141" s="126">
        <f>K141*F141</f>
        <v>0</v>
      </c>
      <c r="K141">
        <v>0</v>
      </c>
      <c r="L141" s="103" t="str">
        <f>ROUND(-K141/H141*100,0)&amp;"% Write-Down"</f>
        <v>0% Write-Down</v>
      </c>
      <c r="O141" s="126">
        <f>Q141*0.3612</f>
        <v>1618021.2631304439</v>
      </c>
      <c r="P141" s="126">
        <f t="shared" si="39"/>
        <v>2687742.9620107035</v>
      </c>
      <c r="Q141" s="126">
        <f t="shared" si="40"/>
        <v>4479571.603351173</v>
      </c>
      <c r="R141" s="203"/>
      <c r="S141" s="126">
        <f>0.3612*K141</f>
        <v>0</v>
      </c>
      <c r="T141" s="126">
        <f>H141*0.3612</f>
        <v>1618021.2631304439</v>
      </c>
      <c r="V141" s="204">
        <v>0.6</v>
      </c>
      <c r="W141" s="126">
        <f>V141*H141</f>
        <v>2687742.9620107035</v>
      </c>
      <c r="Z141" s="126">
        <f>AB141*0.3612</f>
        <v>0</v>
      </c>
      <c r="AA141">
        <f>$AB141*$F141</f>
        <v>0</v>
      </c>
      <c r="AB141">
        <v>0</v>
      </c>
      <c r="AC141" s="103" t="str">
        <f>ROUND(-$AB141/$H141*100,0)&amp;"% Write-Down"</f>
        <v>0% Write-Down</v>
      </c>
      <c r="AD141">
        <f>AE141*F141</f>
        <v>2687742.9620107035</v>
      </c>
      <c r="AE141">
        <f>AB141+H141</f>
        <v>4479571.603351173</v>
      </c>
    </row>
    <row r="142" spans="1:31">
      <c r="A142" t="s">
        <v>590</v>
      </c>
      <c r="B142" t="s">
        <v>209</v>
      </c>
      <c r="D142" s="96"/>
      <c r="E142" s="366">
        <f>'MPR 82800'!U66</f>
        <v>4509648</v>
      </c>
      <c r="F142" s="102">
        <v>1</v>
      </c>
      <c r="G142" s="91" t="s">
        <v>499</v>
      </c>
      <c r="H142">
        <f t="shared" si="38"/>
        <v>4509648</v>
      </c>
      <c r="P142">
        <f t="shared" si="39"/>
        <v>4509648</v>
      </c>
      <c r="Q142">
        <f t="shared" si="40"/>
        <v>4509648</v>
      </c>
      <c r="R142" s="85"/>
    </row>
    <row r="143" spans="1:31">
      <c r="A143" t="s">
        <v>592</v>
      </c>
      <c r="B143" t="s">
        <v>209</v>
      </c>
      <c r="D143" s="96"/>
      <c r="E143" s="366">
        <f>'MPR 82800'!U68</f>
        <v>12597600</v>
      </c>
      <c r="F143" s="102">
        <v>1</v>
      </c>
      <c r="G143" s="91" t="s">
        <v>499</v>
      </c>
      <c r="H143">
        <f t="shared" si="38"/>
        <v>12597600</v>
      </c>
      <c r="P143">
        <f t="shared" si="39"/>
        <v>12597600</v>
      </c>
      <c r="Q143">
        <f t="shared" si="40"/>
        <v>12597600</v>
      </c>
      <c r="R143" s="85"/>
    </row>
    <row r="144" spans="1:31">
      <c r="A144" t="s">
        <v>594</v>
      </c>
      <c r="B144" t="s">
        <v>209</v>
      </c>
      <c r="D144" s="96"/>
      <c r="E144" s="366">
        <f>'MPR 82800'!U69</f>
        <v>18831352</v>
      </c>
      <c r="F144" s="102">
        <v>1</v>
      </c>
      <c r="G144" s="91" t="s">
        <v>499</v>
      </c>
      <c r="H144">
        <f t="shared" si="38"/>
        <v>18831352</v>
      </c>
      <c r="P144">
        <f t="shared" si="39"/>
        <v>18831352</v>
      </c>
      <c r="Q144">
        <f t="shared" si="40"/>
        <v>18831352</v>
      </c>
      <c r="R144" s="85"/>
    </row>
    <row r="145" spans="1:25">
      <c r="A145" t="s">
        <v>212</v>
      </c>
      <c r="B145" t="s">
        <v>209</v>
      </c>
      <c r="D145" s="96"/>
      <c r="E145" s="366">
        <f>'MPR 82800'!U71</f>
        <v>101106000</v>
      </c>
      <c r="F145" s="102">
        <v>0.5</v>
      </c>
      <c r="G145" s="91" t="s">
        <v>500</v>
      </c>
      <c r="H145">
        <f t="shared" si="38"/>
        <v>202212000</v>
      </c>
      <c r="P145">
        <f t="shared" si="39"/>
        <v>101106000</v>
      </c>
      <c r="Q145">
        <f t="shared" si="40"/>
        <v>202212000</v>
      </c>
      <c r="R145" s="85"/>
    </row>
    <row r="146" spans="1:25">
      <c r="A146" t="s">
        <v>215</v>
      </c>
      <c r="B146" t="s">
        <v>209</v>
      </c>
      <c r="D146" s="96"/>
      <c r="E146" s="366">
        <f>'MPR 82800'!U74</f>
        <v>157900000</v>
      </c>
      <c r="F146" s="102">
        <v>1</v>
      </c>
      <c r="G146" s="91" t="s">
        <v>499</v>
      </c>
      <c r="H146">
        <f t="shared" si="38"/>
        <v>157900000</v>
      </c>
      <c r="P146">
        <f t="shared" si="39"/>
        <v>157900000</v>
      </c>
      <c r="Q146">
        <f t="shared" si="40"/>
        <v>157900000</v>
      </c>
      <c r="R146" s="85"/>
    </row>
    <row r="147" spans="1:25">
      <c r="A147" t="s">
        <v>218</v>
      </c>
      <c r="B147" t="s">
        <v>1051</v>
      </c>
      <c r="D147" s="96"/>
      <c r="E147" s="366">
        <f>'MPR 82800'!U77</f>
        <v>12283137</v>
      </c>
      <c r="F147" s="102">
        <v>0.75</v>
      </c>
      <c r="G147" s="91" t="s">
        <v>500</v>
      </c>
      <c r="H147">
        <f t="shared" si="38"/>
        <v>16377516</v>
      </c>
      <c r="P147">
        <f t="shared" si="39"/>
        <v>12283137</v>
      </c>
      <c r="Q147">
        <f t="shared" si="40"/>
        <v>16377516</v>
      </c>
      <c r="R147" s="85"/>
    </row>
    <row r="148" spans="1:25">
      <c r="A148" t="s">
        <v>219</v>
      </c>
      <c r="B148" t="s">
        <v>1051</v>
      </c>
      <c r="D148" s="96"/>
      <c r="E148" s="366">
        <f>'MPR 82800'!U78</f>
        <v>33076449</v>
      </c>
      <c r="F148" s="102">
        <v>1</v>
      </c>
      <c r="G148" s="91" t="s">
        <v>499</v>
      </c>
      <c r="H148">
        <f t="shared" si="38"/>
        <v>33076449</v>
      </c>
      <c r="P148">
        <f t="shared" si="39"/>
        <v>33076449</v>
      </c>
      <c r="Q148">
        <f t="shared" si="40"/>
        <v>33076449</v>
      </c>
      <c r="R148" s="85"/>
    </row>
    <row r="149" spans="1:25">
      <c r="A149" t="s">
        <v>220</v>
      </c>
      <c r="D149" s="96"/>
      <c r="E149" s="366">
        <f>'MPR 82800'!U79</f>
        <v>18936000</v>
      </c>
      <c r="F149" s="102">
        <v>0.75</v>
      </c>
      <c r="G149" s="91" t="s">
        <v>500</v>
      </c>
      <c r="H149">
        <f t="shared" si="38"/>
        <v>25248000</v>
      </c>
      <c r="P149">
        <f t="shared" si="39"/>
        <v>18936000</v>
      </c>
      <c r="Q149">
        <f t="shared" si="40"/>
        <v>25248000</v>
      </c>
      <c r="R149" s="85"/>
    </row>
    <row r="150" spans="1:25">
      <c r="A150" t="s">
        <v>221</v>
      </c>
      <c r="B150" t="s">
        <v>1051</v>
      </c>
      <c r="D150" s="96"/>
      <c r="E150" s="366">
        <f>'MPR 82800'!U80</f>
        <v>12663375</v>
      </c>
      <c r="F150" s="102">
        <v>0.75</v>
      </c>
      <c r="G150" s="91" t="s">
        <v>500</v>
      </c>
      <c r="H150">
        <f t="shared" si="38"/>
        <v>16884500</v>
      </c>
      <c r="P150">
        <f t="shared" si="39"/>
        <v>12663375</v>
      </c>
      <c r="Q150">
        <f t="shared" si="40"/>
        <v>16884500</v>
      </c>
      <c r="R150" s="85"/>
    </row>
    <row r="151" spans="1:25">
      <c r="A151" t="s">
        <v>273</v>
      </c>
      <c r="B151" t="s">
        <v>1050</v>
      </c>
      <c r="D151" s="96"/>
      <c r="E151" s="366">
        <f>'MPR 82800'!U164</f>
        <v>3000000</v>
      </c>
      <c r="F151" s="102">
        <v>1</v>
      </c>
      <c r="G151" s="91" t="s">
        <v>499</v>
      </c>
      <c r="H151">
        <f t="shared" si="38"/>
        <v>3000000</v>
      </c>
      <c r="P151">
        <f t="shared" si="39"/>
        <v>3000000</v>
      </c>
      <c r="Q151">
        <f t="shared" si="40"/>
        <v>3000000</v>
      </c>
      <c r="R151" s="85"/>
    </row>
    <row r="152" spans="1:25">
      <c r="A152" t="s">
        <v>628</v>
      </c>
      <c r="B152" t="s">
        <v>1050</v>
      </c>
      <c r="D152" s="96"/>
      <c r="E152" s="366">
        <f>'MPR 82800'!U165</f>
        <v>1000000</v>
      </c>
      <c r="F152" s="102">
        <v>1</v>
      </c>
      <c r="G152" s="91" t="s">
        <v>499</v>
      </c>
      <c r="H152">
        <f t="shared" si="38"/>
        <v>1000000</v>
      </c>
      <c r="P152">
        <f t="shared" si="39"/>
        <v>1000000</v>
      </c>
      <c r="Q152">
        <f t="shared" si="40"/>
        <v>1000000</v>
      </c>
      <c r="R152" s="85"/>
    </row>
    <row r="153" spans="1:25">
      <c r="A153" t="s">
        <v>632</v>
      </c>
      <c r="B153" t="s">
        <v>1050</v>
      </c>
      <c r="D153" s="96"/>
      <c r="E153" s="366">
        <f>'MPR 82800'!U166</f>
        <v>5000000</v>
      </c>
      <c r="F153" s="102">
        <v>1</v>
      </c>
      <c r="G153" s="91" t="s">
        <v>499</v>
      </c>
      <c r="H153">
        <f t="shared" si="38"/>
        <v>5000000</v>
      </c>
      <c r="P153">
        <f t="shared" si="39"/>
        <v>5000000</v>
      </c>
      <c r="Q153">
        <f t="shared" si="40"/>
        <v>5000000</v>
      </c>
      <c r="R153" s="85"/>
    </row>
    <row r="154" spans="1:25">
      <c r="A154" t="s">
        <v>274</v>
      </c>
      <c r="B154" t="s">
        <v>1050</v>
      </c>
      <c r="D154" s="96">
        <f>'Large Positions 82800'!A57</f>
        <v>3.09375</v>
      </c>
      <c r="E154" s="366">
        <f>'Large Positions 82800'!B57</f>
        <v>3988964.2306963899</v>
      </c>
      <c r="F154" s="102">
        <v>1</v>
      </c>
      <c r="G154" s="91" t="s">
        <v>499</v>
      </c>
      <c r="H154">
        <f t="shared" si="38"/>
        <v>3988964.2306963899</v>
      </c>
      <c r="P154">
        <f t="shared" si="39"/>
        <v>3988964.2306963899</v>
      </c>
      <c r="Q154">
        <f t="shared" si="40"/>
        <v>3988964.2306963899</v>
      </c>
      <c r="R154" s="85"/>
    </row>
    <row r="155" spans="1:25">
      <c r="A155" t="s">
        <v>269</v>
      </c>
      <c r="B155" t="s">
        <v>1050</v>
      </c>
      <c r="D155" s="96"/>
      <c r="E155" s="366">
        <f>'MPR 82800'!U161</f>
        <v>12009716</v>
      </c>
      <c r="F155" s="102">
        <v>1</v>
      </c>
      <c r="G155" s="91" t="s">
        <v>499</v>
      </c>
      <c r="H155">
        <f t="shared" si="38"/>
        <v>12009716</v>
      </c>
      <c r="L155" s="103"/>
      <c r="P155">
        <f t="shared" si="39"/>
        <v>12009716</v>
      </c>
      <c r="Q155">
        <f t="shared" si="40"/>
        <v>12009716</v>
      </c>
      <c r="R155" s="85"/>
    </row>
    <row r="156" spans="1:25">
      <c r="A156" t="s">
        <v>356</v>
      </c>
      <c r="D156" s="96"/>
      <c r="E156" s="366">
        <f>'MPR 82800'!U240</f>
        <v>765729.46</v>
      </c>
      <c r="F156" s="102">
        <v>1</v>
      </c>
      <c r="G156" s="122" t="s">
        <v>499</v>
      </c>
      <c r="H156">
        <f t="shared" si="38"/>
        <v>765729.46</v>
      </c>
      <c r="J156">
        <f>K156*F156</f>
        <v>0</v>
      </c>
      <c r="K156">
        <v>0</v>
      </c>
      <c r="L156" s="103" t="str">
        <f>ROUND(-K156/H156*100,0)&amp;"% Write-Down"</f>
        <v>0% Write-Down</v>
      </c>
      <c r="P156">
        <f t="shared" si="39"/>
        <v>765729.46</v>
      </c>
      <c r="Q156">
        <f t="shared" si="40"/>
        <v>765729.46</v>
      </c>
      <c r="R156" s="85"/>
      <c r="V156" s="199">
        <f>F156</f>
        <v>1</v>
      </c>
      <c r="W156">
        <f>V156*H156</f>
        <v>765729.46</v>
      </c>
      <c r="Y156" s="102"/>
    </row>
    <row r="157" spans="1:25">
      <c r="A157" t="s">
        <v>367</v>
      </c>
      <c r="D157" s="96"/>
      <c r="E157" s="366">
        <f>'MPR 82800'!U250</f>
        <v>1278784.3600000001</v>
      </c>
      <c r="F157" s="102">
        <v>1</v>
      </c>
      <c r="G157" s="122" t="s">
        <v>499</v>
      </c>
      <c r="H157">
        <f t="shared" si="38"/>
        <v>1278784.3600000001</v>
      </c>
      <c r="P157">
        <f t="shared" si="39"/>
        <v>1278784.3600000001</v>
      </c>
      <c r="Q157">
        <f t="shared" si="40"/>
        <v>1278784.3600000001</v>
      </c>
      <c r="R157" s="85"/>
    </row>
    <row r="158" spans="1:25">
      <c r="A158" t="s">
        <v>368</v>
      </c>
      <c r="D158" s="96"/>
      <c r="E158" s="366">
        <f>'MPR 82800'!U251</f>
        <v>185622.51</v>
      </c>
      <c r="F158" s="102">
        <v>1</v>
      </c>
      <c r="G158" s="122" t="s">
        <v>499</v>
      </c>
      <c r="H158">
        <f t="shared" si="38"/>
        <v>185622.51</v>
      </c>
      <c r="P158">
        <f t="shared" si="39"/>
        <v>185622.51</v>
      </c>
      <c r="Q158">
        <f t="shared" si="40"/>
        <v>185622.51</v>
      </c>
      <c r="R158" s="85"/>
    </row>
    <row r="159" spans="1:25">
      <c r="A159" t="s">
        <v>401</v>
      </c>
      <c r="D159" s="96"/>
      <c r="E159" s="366">
        <f>'MPR 82800'!U280</f>
        <v>2850000</v>
      </c>
      <c r="F159" s="102">
        <v>1</v>
      </c>
      <c r="G159" s="91" t="s">
        <v>499</v>
      </c>
      <c r="H159">
        <f t="shared" si="38"/>
        <v>2850000</v>
      </c>
      <c r="P159">
        <f t="shared" si="39"/>
        <v>2850000</v>
      </c>
      <c r="Q159">
        <f t="shared" si="40"/>
        <v>2850000</v>
      </c>
      <c r="R159" s="85"/>
    </row>
    <row r="160" spans="1:25">
      <c r="A160" t="s">
        <v>402</v>
      </c>
      <c r="D160" s="96"/>
      <c r="E160" s="366">
        <f>'MPR 82800'!U282</f>
        <v>98263</v>
      </c>
      <c r="F160" s="102">
        <v>1</v>
      </c>
      <c r="G160" s="91" t="s">
        <v>499</v>
      </c>
      <c r="H160">
        <f t="shared" si="38"/>
        <v>98263</v>
      </c>
      <c r="P160">
        <f t="shared" si="39"/>
        <v>98263</v>
      </c>
      <c r="Q160">
        <f t="shared" si="40"/>
        <v>98263</v>
      </c>
      <c r="R160" s="85"/>
    </row>
    <row r="161" spans="1:18">
      <c r="F161" s="102"/>
      <c r="G161" s="91"/>
      <c r="L161" s="103"/>
      <c r="R161" s="85"/>
    </row>
    <row r="162" spans="1:18">
      <c r="A162" s="99" t="s">
        <v>868</v>
      </c>
      <c r="B162" s="99"/>
      <c r="C162" s="99"/>
      <c r="R162" s="85"/>
    </row>
    <row r="163" spans="1:18">
      <c r="A163" s="99"/>
      <c r="B163" s="99"/>
      <c r="C163" s="99"/>
      <c r="E163" s="85"/>
      <c r="H163" s="85"/>
      <c r="P163" s="85"/>
      <c r="Q163" s="85"/>
      <c r="R163" s="85"/>
    </row>
    <row r="164" spans="1:18">
      <c r="A164" s="99" t="s">
        <v>869</v>
      </c>
      <c r="B164" s="99"/>
      <c r="C164" s="99"/>
      <c r="D164" s="205"/>
      <c r="F164" s="102"/>
      <c r="G164" s="91"/>
      <c r="R164" s="85"/>
    </row>
    <row r="165" spans="1:18">
      <c r="A165" s="124" t="s">
        <v>836</v>
      </c>
      <c r="B165" s="124" t="s">
        <v>123</v>
      </c>
      <c r="C165" s="124"/>
      <c r="D165" s="197"/>
      <c r="E165" t="e">
        <f>#REF!</f>
        <v>#REF!</v>
      </c>
      <c r="F165" s="102">
        <v>0.625</v>
      </c>
      <c r="G165" s="91" t="s">
        <v>500</v>
      </c>
      <c r="H165" t="e">
        <f t="shared" ref="H165:H172" si="41">E165/F165</f>
        <v>#REF!</v>
      </c>
      <c r="P165" t="e">
        <f t="shared" ref="P165:P172" si="42">Q165*F165</f>
        <v>#REF!</v>
      </c>
      <c r="Q165" t="e">
        <f t="shared" ref="Q165:Q172" si="43">H165+K165</f>
        <v>#REF!</v>
      </c>
      <c r="R165" s="85"/>
    </row>
    <row r="166" spans="1:18">
      <c r="A166" t="s">
        <v>133</v>
      </c>
      <c r="B166" t="s">
        <v>123</v>
      </c>
      <c r="D166" s="96"/>
      <c r="E166">
        <v>774320.6281106855</v>
      </c>
      <c r="F166" s="102">
        <v>0.625</v>
      </c>
      <c r="G166" s="91" t="s">
        <v>500</v>
      </c>
      <c r="H166">
        <f t="shared" si="41"/>
        <v>1238913.0049770968</v>
      </c>
      <c r="P166">
        <f t="shared" si="42"/>
        <v>774320.6281106855</v>
      </c>
      <c r="Q166">
        <f t="shared" si="43"/>
        <v>1238913.0049770968</v>
      </c>
      <c r="R166" s="85"/>
    </row>
    <row r="167" spans="1:18">
      <c r="A167" t="s">
        <v>135</v>
      </c>
      <c r="B167" t="s">
        <v>123</v>
      </c>
      <c r="D167" s="96"/>
      <c r="E167">
        <v>2990173.9629731141</v>
      </c>
      <c r="F167" s="102">
        <v>0.625</v>
      </c>
      <c r="G167" s="91" t="s">
        <v>500</v>
      </c>
      <c r="H167">
        <f t="shared" si="41"/>
        <v>4784278.3407569826</v>
      </c>
      <c r="P167">
        <f t="shared" si="42"/>
        <v>2990173.9629731141</v>
      </c>
      <c r="Q167">
        <f t="shared" si="43"/>
        <v>4784278.3407569826</v>
      </c>
      <c r="R167" s="85"/>
    </row>
    <row r="168" spans="1:18">
      <c r="A168" t="s">
        <v>763</v>
      </c>
      <c r="B168" t="s">
        <v>123</v>
      </c>
      <c r="D168" s="96"/>
      <c r="E168">
        <v>779769.40557935799</v>
      </c>
      <c r="F168" s="102">
        <v>0.625</v>
      </c>
      <c r="G168" s="91" t="s">
        <v>500</v>
      </c>
      <c r="H168">
        <f t="shared" si="41"/>
        <v>1247631.0489269728</v>
      </c>
      <c r="P168">
        <f t="shared" si="42"/>
        <v>779769.40557935799</v>
      </c>
      <c r="Q168">
        <f t="shared" si="43"/>
        <v>1247631.0489269728</v>
      </c>
      <c r="R168" s="85"/>
    </row>
    <row r="169" spans="1:18">
      <c r="A169" t="s">
        <v>129</v>
      </c>
      <c r="B169" t="s">
        <v>123</v>
      </c>
      <c r="D169" s="96"/>
      <c r="E169">
        <v>9282517</v>
      </c>
      <c r="F169" s="102">
        <v>0.75</v>
      </c>
      <c r="G169" s="91" t="s">
        <v>500</v>
      </c>
      <c r="H169">
        <f t="shared" si="41"/>
        <v>12376689.333333334</v>
      </c>
      <c r="P169">
        <f t="shared" si="42"/>
        <v>9282517</v>
      </c>
      <c r="Q169">
        <f t="shared" si="43"/>
        <v>12376689.333333334</v>
      </c>
      <c r="R169" s="85"/>
    </row>
    <row r="170" spans="1:18">
      <c r="A170" t="s">
        <v>130</v>
      </c>
      <c r="B170" t="s">
        <v>123</v>
      </c>
      <c r="D170" s="96"/>
      <c r="E170">
        <v>2391000</v>
      </c>
      <c r="F170" s="102">
        <v>1</v>
      </c>
      <c r="G170" s="91" t="s">
        <v>499</v>
      </c>
      <c r="H170">
        <f t="shared" si="41"/>
        <v>2391000</v>
      </c>
      <c r="P170">
        <f t="shared" si="42"/>
        <v>2391000</v>
      </c>
      <c r="Q170">
        <f t="shared" si="43"/>
        <v>2391000</v>
      </c>
      <c r="R170" s="85"/>
    </row>
    <row r="171" spans="1:18">
      <c r="A171" s="124" t="s">
        <v>835</v>
      </c>
      <c r="B171" s="124" t="s">
        <v>123</v>
      </c>
      <c r="C171" s="124"/>
      <c r="D171" s="96"/>
      <c r="E171" t="e">
        <f>#REF!</f>
        <v>#REF!</v>
      </c>
      <c r="F171" s="102">
        <v>0.625</v>
      </c>
      <c r="G171" s="91" t="s">
        <v>500</v>
      </c>
      <c r="H171" t="e">
        <f t="shared" si="41"/>
        <v>#REF!</v>
      </c>
      <c r="P171" t="e">
        <f t="shared" si="42"/>
        <v>#REF!</v>
      </c>
      <c r="Q171" t="e">
        <f t="shared" si="43"/>
        <v>#REF!</v>
      </c>
      <c r="R171" s="85"/>
    </row>
    <row r="172" spans="1:18">
      <c r="A172" t="s">
        <v>136</v>
      </c>
      <c r="D172" s="96"/>
      <c r="E172">
        <v>756483.44</v>
      </c>
      <c r="F172" s="102">
        <v>0.625</v>
      </c>
      <c r="G172" s="91" t="s">
        <v>500</v>
      </c>
      <c r="H172">
        <f t="shared" si="41"/>
        <v>1210373.504</v>
      </c>
      <c r="P172">
        <f t="shared" si="42"/>
        <v>756483.44</v>
      </c>
      <c r="Q172">
        <f t="shared" si="43"/>
        <v>1210373.504</v>
      </c>
      <c r="R172" s="85"/>
    </row>
    <row r="173" spans="1:18">
      <c r="D173" s="96"/>
      <c r="E173" s="95" t="e">
        <f>SUM(E165:E172)</f>
        <v>#REF!</v>
      </c>
      <c r="H173" s="95" t="e">
        <f>SUM(H165:H172)</f>
        <v>#REF!</v>
      </c>
      <c r="P173" s="95" t="e">
        <f>SUM(P165:P172)</f>
        <v>#REF!</v>
      </c>
      <c r="Q173" s="95" t="e">
        <f>SUM(Q165:Q172)</f>
        <v>#REF!</v>
      </c>
      <c r="R173" s="85"/>
    </row>
    <row r="174" spans="1:18">
      <c r="A174" s="104" t="s">
        <v>871</v>
      </c>
      <c r="B174" s="104"/>
      <c r="C174" s="104"/>
      <c r="R174" s="85"/>
    </row>
    <row r="175" spans="1:18">
      <c r="R175" s="85"/>
    </row>
    <row r="176" spans="1:18">
      <c r="R176" s="85"/>
    </row>
  </sheetData>
  <mergeCells count="2">
    <mergeCell ref="A1:Q1"/>
    <mergeCell ref="A2:Q2"/>
  </mergeCells>
  <printOptions horizontalCentered="1"/>
  <pageMargins left="0.25" right="0.25" top="0.42" bottom="0.38" header="0.17" footer="0.17"/>
  <pageSetup paperSize="5" scale="80" fitToHeight="4" orientation="landscape" r:id="rId1"/>
  <headerFooter alignWithMargins="0">
    <oddHeader>&amp;L&amp;"Arial,Bold Italic"CONFIDENTIAL - DO NOT DISTRIBUTE</oddHeader>
    <oddFooter>&amp;LFile Name: &amp;F&amp;CPage &amp;P of &amp;N&amp;R&amp;D &amp;T</oddFooter>
  </headerFooter>
  <rowBreaks count="3" manualBreakCount="3">
    <brk id="53" max="14" man="1"/>
    <brk id="101" max="14" man="1"/>
    <brk id="154" max="1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9"/>
  <sheetViews>
    <sheetView topLeftCell="A30" workbookViewId="0">
      <selection activeCell="C50" sqref="C50"/>
    </sheetView>
  </sheetViews>
  <sheetFormatPr defaultRowHeight="13.2"/>
  <cols>
    <col min="1" max="1" width="20.6640625" customWidth="1"/>
    <col min="2" max="2" width="7.88671875" customWidth="1"/>
    <col min="3" max="3" width="3.6640625" customWidth="1"/>
    <col min="4" max="4" width="15.6640625" customWidth="1"/>
    <col min="5" max="5" width="4.6640625" customWidth="1"/>
    <col min="6" max="6" width="20.6640625" customWidth="1"/>
    <col min="7" max="7" width="4.6640625" customWidth="1"/>
    <col min="8" max="8" width="3.6640625" customWidth="1"/>
    <col min="9" max="9" width="15.6640625" customWidth="1"/>
  </cols>
  <sheetData>
    <row r="1" spans="1:9" ht="18">
      <c r="A1" s="673" t="s">
        <v>844</v>
      </c>
      <c r="B1" s="673"/>
      <c r="C1" s="673"/>
      <c r="D1" s="673"/>
      <c r="E1" s="673"/>
      <c r="F1" s="673"/>
      <c r="G1" s="673"/>
      <c r="H1" s="673"/>
      <c r="I1" s="673"/>
    </row>
    <row r="2" spans="1:9" ht="18">
      <c r="A2" s="673" t="s">
        <v>845</v>
      </c>
      <c r="B2" s="673"/>
      <c r="C2" s="673"/>
      <c r="D2" s="673"/>
      <c r="E2" s="673"/>
      <c r="F2" s="673"/>
      <c r="G2" s="673"/>
      <c r="H2" s="673"/>
      <c r="I2" s="673"/>
    </row>
    <row r="4" spans="1:9">
      <c r="A4" s="99" t="s">
        <v>750</v>
      </c>
      <c r="B4" s="99"/>
      <c r="C4" s="99"/>
      <c r="D4" s="99"/>
      <c r="F4" s="99" t="str">
        <f>'Wish List'!A110</f>
        <v>Raptor II</v>
      </c>
    </row>
    <row r="5" spans="1:9">
      <c r="A5" s="99"/>
      <c r="B5" s="99"/>
      <c r="C5" s="99"/>
      <c r="D5" s="98" t="s">
        <v>843</v>
      </c>
      <c r="F5" s="99"/>
      <c r="G5" s="99"/>
      <c r="H5" s="99"/>
      <c r="I5" s="98" t="s">
        <v>843</v>
      </c>
    </row>
    <row r="6" spans="1:9">
      <c r="A6" s="200" t="s">
        <v>842</v>
      </c>
      <c r="B6" s="200"/>
      <c r="C6" s="200"/>
      <c r="D6" s="100" t="s">
        <v>26</v>
      </c>
      <c r="F6" s="200" t="s">
        <v>842</v>
      </c>
      <c r="G6" s="200"/>
      <c r="H6" s="200"/>
      <c r="I6" s="100" t="s">
        <v>26</v>
      </c>
    </row>
    <row r="7" spans="1:9">
      <c r="A7" s="208" t="s">
        <v>861</v>
      </c>
      <c r="B7" s="207"/>
      <c r="C7" s="207"/>
      <c r="D7" s="119"/>
      <c r="F7" s="208" t="s">
        <v>861</v>
      </c>
      <c r="G7" s="207"/>
      <c r="H7" s="207"/>
      <c r="I7" s="119"/>
    </row>
    <row r="8" spans="1:9">
      <c r="A8" t="str">
        <f>'Wish List'!A63</f>
        <v>Catalytica</v>
      </c>
      <c r="D8">
        <f>'Wish List'!E63</f>
        <v>116115000.00000001</v>
      </c>
      <c r="F8" t="str">
        <f>'Wish List'!A111</f>
        <v>Mariner Equity</v>
      </c>
      <c r="I8">
        <f>'Wish List'!E111</f>
        <v>217952084.18700016</v>
      </c>
    </row>
    <row r="9" spans="1:9">
      <c r="A9" t="str">
        <f>'Wish List'!A64</f>
        <v>Invasion Energy</v>
      </c>
      <c r="D9">
        <f>'Wish List'!E64</f>
        <v>7369148</v>
      </c>
      <c r="F9" t="str">
        <f>'Wish List'!A112</f>
        <v>Mariner Warrants</v>
      </c>
      <c r="I9">
        <f>'Wish List'!E112</f>
        <v>24401057.165000014</v>
      </c>
    </row>
    <row r="10" spans="1:9">
      <c r="A10" t="str">
        <f>'Wish List'!A66</f>
        <v>HV Marine Warrants</v>
      </c>
      <c r="D10">
        <f>'Wish List'!E66</f>
        <v>27075307.5</v>
      </c>
      <c r="F10" t="str">
        <f>'Wish List'!A113</f>
        <v>Utiliquest</v>
      </c>
      <c r="I10">
        <f>'Wish List'!E113</f>
        <v>37500000</v>
      </c>
    </row>
    <row r="11" spans="1:9">
      <c r="A11" t="str">
        <f>'Wish List'!A68</f>
        <v>Ecogas Debt and Equity</v>
      </c>
      <c r="D11">
        <f>'Wish List'!E68</f>
        <v>12878050</v>
      </c>
      <c r="F11" t="str">
        <f>'Wish List'!A114</f>
        <v>Cgas</v>
      </c>
      <c r="I11">
        <f>'Wish List'!E114</f>
        <v>17563755</v>
      </c>
    </row>
    <row r="12" spans="1:9">
      <c r="A12" t="str">
        <f>'Wish List'!A69</f>
        <v>Brigham</v>
      </c>
      <c r="D12">
        <f>'Wish List'!E69</f>
        <v>10473719.426533487</v>
      </c>
      <c r="F12" t="str">
        <f>'Wish List'!A115</f>
        <v>Cypress</v>
      </c>
      <c r="I12">
        <f>'Wish List'!E115</f>
        <v>58515175.410000004</v>
      </c>
    </row>
    <row r="13" spans="1:9">
      <c r="A13" t="str">
        <f>'Wish List'!A70</f>
        <v>Oconto Falls</v>
      </c>
      <c r="D13">
        <f>'Wish List'!E70</f>
        <v>4104643</v>
      </c>
      <c r="F13" t="str">
        <f>'Wish List'!A116</f>
        <v>Linder</v>
      </c>
      <c r="I13">
        <f>'Wish List'!E116</f>
        <v>16866017.18</v>
      </c>
    </row>
    <row r="14" spans="1:9">
      <c r="A14" t="str">
        <f>'Wish List'!A71&amp;"***"</f>
        <v>Merlin Credit Derivative***</v>
      </c>
      <c r="D14">
        <f>'Wish List'!E71</f>
        <v>88690031.367751718</v>
      </c>
      <c r="F14" t="str">
        <f>'Wish List'!A117</f>
        <v>Vastar</v>
      </c>
      <c r="I14">
        <f>'Wish List'!E117</f>
        <v>17498330.91</v>
      </c>
    </row>
    <row r="15" spans="1:9">
      <c r="A15" t="str">
        <f>'Wish List'!A72</f>
        <v>Heartland Common</v>
      </c>
      <c r="D15">
        <f>'Wish List'!E72</f>
        <v>23507915.273177784</v>
      </c>
      <c r="F15" t="str">
        <f>'Wish List'!A118</f>
        <v>Vastar Exposure</v>
      </c>
      <c r="I15">
        <f>'Wish List'!E118</f>
        <v>1050000</v>
      </c>
    </row>
    <row r="16" spans="1:9">
      <c r="A16" t="str">
        <f>'Wish List'!A73</f>
        <v>Heartland Common (Condor)</v>
      </c>
      <c r="D16">
        <f>'Wish List'!E73</f>
        <v>14753533.27</v>
      </c>
      <c r="F16" t="str">
        <f>'Wish List'!A119</f>
        <v>Syntroleum</v>
      </c>
      <c r="I16">
        <f>'Wish List'!E119</f>
        <v>4077000</v>
      </c>
    </row>
    <row r="17" spans="1:9">
      <c r="A17" t="str">
        <f>'Wish List'!A74</f>
        <v>Heartland Warrants</v>
      </c>
      <c r="D17">
        <f>'Wish List'!E74</f>
        <v>3486752.2079849821</v>
      </c>
      <c r="F17" t="str">
        <f>'Wish List'!A120</f>
        <v>Inland</v>
      </c>
      <c r="I17">
        <f>'Wish List'!E120</f>
        <v>5102616</v>
      </c>
    </row>
    <row r="18" spans="1:9">
      <c r="A18" t="str">
        <f>'Wish List'!A75</f>
        <v>Heartland Loan</v>
      </c>
      <c r="D18">
        <f>'Wish List'!E75</f>
        <v>1975072</v>
      </c>
      <c r="F18" t="str">
        <f>'Wish List'!A121</f>
        <v>Masada Oxynol</v>
      </c>
      <c r="I18">
        <f>'Wish List'!E121</f>
        <v>3896000</v>
      </c>
    </row>
    <row r="19" spans="1:9">
      <c r="A19" t="str">
        <f>'Wish List'!A76</f>
        <v>Juniper</v>
      </c>
      <c r="D19">
        <f>'Wish List'!E76</f>
        <v>20916875</v>
      </c>
      <c r="F19" t="str">
        <f>'Wish List'!A122</f>
        <v>Hancock</v>
      </c>
      <c r="I19">
        <f>'Wish List'!E122</f>
        <v>3054665.63</v>
      </c>
    </row>
    <row r="20" spans="1:9">
      <c r="A20" t="str">
        <f>'Wish List'!A77</f>
        <v>Juniper Exposure</v>
      </c>
      <c r="D20">
        <f>'Wish List'!E77</f>
        <v>1937500</v>
      </c>
      <c r="I20" s="95">
        <f>SUM(I8:I19)</f>
        <v>407476701.48200023</v>
      </c>
    </row>
    <row r="21" spans="1:9">
      <c r="A21" t="str">
        <f>'Wish List'!A78</f>
        <v>Texland</v>
      </c>
      <c r="D21">
        <f>'Wish List'!E78</f>
        <v>7483750</v>
      </c>
      <c r="F21" t="str">
        <f>'Wish List'!A124&amp;"**"</f>
        <v>SLP Exposure**</v>
      </c>
      <c r="I21">
        <f>'Wish List'!E124</f>
        <v>141780535.19057411</v>
      </c>
    </row>
    <row r="22" spans="1:9">
      <c r="A22" t="str">
        <f>'Wish List'!A79</f>
        <v>Texland Exposure</v>
      </c>
      <c r="D22">
        <f>'Wish List'!E79</f>
        <v>2343750</v>
      </c>
      <c r="F22" s="99" t="str">
        <f>'Wish List'!A125</f>
        <v>Total Raptor II</v>
      </c>
      <c r="I22" s="95">
        <f>I20+I21</f>
        <v>549257236.67257428</v>
      </c>
    </row>
    <row r="23" spans="1:9">
      <c r="A23" t="str">
        <f>'Wish List'!A80</f>
        <v>Hughes Rawls Loan</v>
      </c>
      <c r="D23">
        <f>'Wish List'!E80</f>
        <v>429210</v>
      </c>
      <c r="H23" s="115" t="s">
        <v>863</v>
      </c>
      <c r="I23" s="104">
        <f>I22-'Wish List'!E125</f>
        <v>0</v>
      </c>
    </row>
    <row r="24" spans="1:9">
      <c r="A24" t="str">
        <f>'Wish List'!A81</f>
        <v>Hughes Rawls Note</v>
      </c>
      <c r="D24">
        <f>'Wish List'!E81</f>
        <v>470790</v>
      </c>
      <c r="F24" s="104" t="s">
        <v>864</v>
      </c>
    </row>
    <row r="25" spans="1:9">
      <c r="A25" t="str">
        <f>'Wish List'!A82</f>
        <v>Industrial Holdings</v>
      </c>
      <c r="D25">
        <f>'Wish List'!E82</f>
        <v>7121810</v>
      </c>
      <c r="F25" s="104" t="s">
        <v>865</v>
      </c>
    </row>
    <row r="26" spans="1:9">
      <c r="A26" t="str">
        <f>'Wish List'!A83</f>
        <v>Sierra Well Service</v>
      </c>
      <c r="D26">
        <f>'Wish List'!E83</f>
        <v>2136334.02</v>
      </c>
    </row>
    <row r="27" spans="1:9">
      <c r="A27" t="str">
        <f>'Wish List'!A67</f>
        <v>Venoco</v>
      </c>
      <c r="D27">
        <f>'Wish List'!E67</f>
        <v>81480000.000000015</v>
      </c>
    </row>
    <row r="28" spans="1:9">
      <c r="A28" t="str">
        <f>'Wish List'!A84</f>
        <v>Ameritex</v>
      </c>
      <c r="D28">
        <f>'Wish List'!E84</f>
        <v>4526400</v>
      </c>
    </row>
    <row r="29" spans="1:9">
      <c r="A29" t="str">
        <f>'Wish List'!A91</f>
        <v>Amerada Hess  Exposure</v>
      </c>
      <c r="D29">
        <f>'Wish List'!E91</f>
        <v>1250000</v>
      </c>
    </row>
    <row r="30" spans="1:9">
      <c r="A30" t="str">
        <f>'Wish List'!A92</f>
        <v>Black Bay</v>
      </c>
      <c r="D30">
        <f>'Wish List'!E92</f>
        <v>429975</v>
      </c>
    </row>
    <row r="31" spans="1:9">
      <c r="A31" t="str">
        <f>'Wish List'!A93</f>
        <v>City Forest IPC</v>
      </c>
      <c r="D31">
        <f>'Wish List'!E93</f>
        <v>1663000</v>
      </c>
    </row>
    <row r="32" spans="1:9">
      <c r="A32" t="str">
        <f>'Wish List'!A94</f>
        <v>Geo. Pursuit (EBGB)</v>
      </c>
      <c r="D32">
        <f>'Wish List'!E94</f>
        <v>1012500</v>
      </c>
    </row>
    <row r="33" spans="1:4">
      <c r="A33" t="str">
        <f>'Wish List'!A95</f>
        <v>Keathley Canyon</v>
      </c>
      <c r="D33">
        <f>'Wish List'!E95</f>
        <v>4774950</v>
      </c>
    </row>
    <row r="34" spans="1:4">
      <c r="A34" t="str">
        <f>'Wish List'!A96</f>
        <v xml:space="preserve">IGP </v>
      </c>
      <c r="D34">
        <f>'Wish List'!E96</f>
        <v>2889496.82</v>
      </c>
    </row>
    <row r="35" spans="1:4">
      <c r="A35" t="str">
        <f>'Wish List'!A101</f>
        <v>WB Oil &amp; Gas</v>
      </c>
      <c r="D35">
        <f>'Wish List'!E101</f>
        <v>1360000</v>
      </c>
    </row>
    <row r="36" spans="1:4">
      <c r="A36" t="str">
        <f>'Wish List'!A104</f>
        <v>LSI Preferred</v>
      </c>
      <c r="D36">
        <f>'Wish List'!E104</f>
        <v>2444047.035616878</v>
      </c>
    </row>
    <row r="37" spans="1:4">
      <c r="A37" t="str">
        <f>'Wish List'!A105</f>
        <v>LSI Warrants</v>
      </c>
      <c r="D37">
        <f>'Wish List'!E105</f>
        <v>1374750</v>
      </c>
    </row>
    <row r="38" spans="1:4">
      <c r="D38" s="95">
        <f>SUM(D8:D37)</f>
        <v>456474309.92106479</v>
      </c>
    </row>
    <row r="39" spans="1:4">
      <c r="A39" s="123" t="s">
        <v>896</v>
      </c>
    </row>
    <row r="40" spans="1:4">
      <c r="A40" t="str">
        <f>'Wish List'!A65</f>
        <v>Active Power</v>
      </c>
      <c r="B40" s="96">
        <f>'Wish List'!D17</f>
        <v>53</v>
      </c>
      <c r="D40">
        <f>'Wish List'!E65</f>
        <v>67648299</v>
      </c>
    </row>
    <row r="41" spans="1:4">
      <c r="A41" t="str">
        <f>'Wish List'!A102</f>
        <v>Beau Canada Common</v>
      </c>
      <c r="D41">
        <f>'Wish List'!E102</f>
        <v>3960662.8047959046</v>
      </c>
    </row>
    <row r="42" spans="1:4">
      <c r="A42" t="str">
        <f>'Wish List'!A103</f>
        <v>Place Resources</v>
      </c>
      <c r="D42">
        <f>'Wish List'!E103</f>
        <v>1237700</v>
      </c>
    </row>
    <row r="43" spans="1:4">
      <c r="A43" t="str">
        <f>'Wish List'!A85</f>
        <v>Brigham Common</v>
      </c>
      <c r="D43">
        <f>'Wish List'!E85</f>
        <v>1439144.73828125</v>
      </c>
    </row>
    <row r="44" spans="1:4">
      <c r="A44" t="str">
        <f>'Wish List'!A86</f>
        <v>Inland Common</v>
      </c>
      <c r="D44">
        <f>'Wish List'!E86</f>
        <v>693731.5625</v>
      </c>
    </row>
    <row r="45" spans="1:4">
      <c r="A45" t="str">
        <f>'Wish List'!A87</f>
        <v>Queen Sands Common</v>
      </c>
      <c r="D45">
        <f>'Wish List'!E87</f>
        <v>660687.40799999994</v>
      </c>
    </row>
    <row r="46" spans="1:4">
      <c r="A46" t="str">
        <f>'Wish List'!A88</f>
        <v>Carrizo Warrants</v>
      </c>
      <c r="D46">
        <f>'Wish List'!E88</f>
        <v>655531.64289917541</v>
      </c>
    </row>
    <row r="47" spans="1:4">
      <c r="A47" t="str">
        <f>'Wish List'!A89</f>
        <v>3TEC Warrants</v>
      </c>
      <c r="D47">
        <f>'Wish List'!E89</f>
        <v>91937.343570911005</v>
      </c>
    </row>
    <row r="48" spans="1:4">
      <c r="A48" t="str">
        <f>'Wish List'!A90</f>
        <v>Brigham Warrants</v>
      </c>
      <c r="D48">
        <f>'Wish List'!E90</f>
        <v>587135.83518526144</v>
      </c>
    </row>
    <row r="49" spans="1:9">
      <c r="A49" t="str">
        <f>'Wish List'!A97</f>
        <v>Bonus Resources Common</v>
      </c>
      <c r="D49">
        <f>'Wish List'!E97</f>
        <v>678633.97548161121</v>
      </c>
    </row>
    <row r="50" spans="1:9">
      <c r="A50" t="str">
        <f>'Wish List'!A98</f>
        <v>Paradigm Common</v>
      </c>
      <c r="D50">
        <f>'Wish List'!E98</f>
        <v>351859.625</v>
      </c>
    </row>
    <row r="51" spans="1:9">
      <c r="A51" t="str">
        <f>'Wish List'!A99</f>
        <v>Tetonka Drilling Common</v>
      </c>
      <c r="D51">
        <f>'Wish List'!E99</f>
        <v>5105533.9485383276</v>
      </c>
    </row>
    <row r="52" spans="1:9">
      <c r="A52" t="str">
        <f>'Wish List'!A100</f>
        <v>Quicksilver Common</v>
      </c>
      <c r="D52">
        <f>'Wish List'!E100</f>
        <v>6132352.875</v>
      </c>
    </row>
    <row r="53" spans="1:9">
      <c r="D53" s="95">
        <f>SUM(D40:D52)</f>
        <v>89243210.759252459</v>
      </c>
    </row>
    <row r="54" spans="1:9">
      <c r="A54" s="123" t="s">
        <v>862</v>
      </c>
      <c r="D54" s="85"/>
    </row>
    <row r="55" spans="1:9">
      <c r="A55" t="str">
        <f>'Wish List'!A107&amp;"*"</f>
        <v>SLP Exposure*</v>
      </c>
      <c r="D55">
        <f>'Wish List'!E107</f>
        <v>10282479.319682825</v>
      </c>
    </row>
    <row r="56" spans="1:9">
      <c r="A56" s="99" t="str">
        <f>'Wish List'!A108</f>
        <v>Total Raptor I</v>
      </c>
      <c r="D56" s="95">
        <f>D55+D53+D38</f>
        <v>556000000.00000012</v>
      </c>
    </row>
    <row r="57" spans="1:9">
      <c r="A57" s="99"/>
      <c r="C57" s="115" t="s">
        <v>863</v>
      </c>
      <c r="D57" s="110">
        <f>D56-'Wish List'!E108</f>
        <v>0</v>
      </c>
    </row>
    <row r="58" spans="1:9" ht="27.75" customHeight="1">
      <c r="A58" s="674" t="s">
        <v>924</v>
      </c>
      <c r="B58" s="674"/>
      <c r="C58" s="674"/>
      <c r="D58" s="674"/>
      <c r="E58" s="674"/>
      <c r="F58" s="674"/>
      <c r="G58" s="674"/>
      <c r="H58" s="674"/>
      <c r="I58" s="674"/>
    </row>
    <row r="59" spans="1:9">
      <c r="A59" s="104" t="s">
        <v>897</v>
      </c>
    </row>
  </sheetData>
  <mergeCells count="3">
    <mergeCell ref="A1:I1"/>
    <mergeCell ref="A2:I2"/>
    <mergeCell ref="A58:I58"/>
  </mergeCells>
  <printOptions horizontalCentered="1"/>
  <pageMargins left="0.25" right="0.25" top="0.28000000000000003" bottom="0.53" header="0.18" footer="0.16"/>
  <pageSetup scale="96" orientation="portrait" r:id="rId1"/>
  <headerFooter alignWithMargins="0">
    <oddFooter>&amp;L&amp;8File Name: &amp;F
Tab Name: &amp;A&amp;R&amp;8&amp;D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8"/>
  <sheetViews>
    <sheetView workbookViewId="0">
      <selection activeCell="E1" sqref="E1"/>
    </sheetView>
  </sheetViews>
  <sheetFormatPr defaultRowHeight="13.2"/>
  <cols>
    <col min="1" max="1" width="24.6640625" customWidth="1"/>
    <col min="3" max="4" width="12.6640625" customWidth="1"/>
    <col min="5" max="5" width="13.6640625" customWidth="1"/>
    <col min="6" max="6" width="13.88671875" customWidth="1"/>
    <col min="7" max="10" width="11.33203125" bestFit="1" customWidth="1"/>
    <col min="11" max="11" width="13.33203125" bestFit="1" customWidth="1"/>
    <col min="12" max="14" width="12.44140625" customWidth="1"/>
    <col min="15" max="15" width="16.109375" customWidth="1"/>
    <col min="16" max="16" width="11.88671875" customWidth="1"/>
    <col min="17" max="17" width="12.33203125" customWidth="1"/>
  </cols>
  <sheetData>
    <row r="2" spans="1:19">
      <c r="K2" s="370"/>
      <c r="L2" s="370"/>
      <c r="M2" s="85"/>
      <c r="N2" s="85"/>
      <c r="O2" s="85"/>
      <c r="P2" s="675"/>
      <c r="Q2" s="675"/>
      <c r="R2" s="85"/>
      <c r="S2" s="85"/>
    </row>
    <row r="3" spans="1:19">
      <c r="A3" s="99" t="s">
        <v>755</v>
      </c>
      <c r="C3" s="112" t="s">
        <v>507</v>
      </c>
      <c r="D3" s="113" t="s">
        <v>734</v>
      </c>
      <c r="E3" s="112" t="s">
        <v>825</v>
      </c>
      <c r="F3" s="113" t="str">
        <f>'Wish List'!E5</f>
        <v>8/3/00</v>
      </c>
      <c r="H3" s="99" t="s">
        <v>856</v>
      </c>
      <c r="K3" s="85"/>
      <c r="L3" s="85"/>
      <c r="M3" s="85"/>
      <c r="N3" s="85"/>
      <c r="O3" s="85"/>
      <c r="P3" s="370"/>
      <c r="Q3" s="370"/>
      <c r="R3" s="85"/>
      <c r="S3" s="85"/>
    </row>
    <row r="4" spans="1:19">
      <c r="A4" s="97" t="s">
        <v>479</v>
      </c>
      <c r="C4" s="109">
        <v>3.375</v>
      </c>
      <c r="D4" s="109">
        <v>2.875</v>
      </c>
      <c r="E4" s="109">
        <v>2.5625</v>
      </c>
      <c r="F4" s="125">
        <f>'Large Positions 82800'!A58</f>
        <v>1.375</v>
      </c>
      <c r="M4" s="397"/>
      <c r="N4" s="85"/>
      <c r="O4" s="85"/>
      <c r="P4" s="85"/>
      <c r="Q4" s="85"/>
      <c r="R4" s="398"/>
      <c r="S4" s="85"/>
    </row>
    <row r="5" spans="1:19">
      <c r="A5" t="s">
        <v>289</v>
      </c>
      <c r="C5">
        <v>11813138.149516296</v>
      </c>
      <c r="D5">
        <v>11061676.326644845</v>
      </c>
      <c r="E5">
        <v>10528634.878076185</v>
      </c>
      <c r="F5" s="366">
        <f>'Large Positions 82800'!B52</f>
        <v>8740457.8174353298</v>
      </c>
      <c r="H5" t="s">
        <v>857</v>
      </c>
      <c r="K5">
        <v>669000000</v>
      </c>
      <c r="M5">
        <v>736100000</v>
      </c>
      <c r="N5" s="85"/>
      <c r="O5" s="85"/>
      <c r="P5" s="85"/>
      <c r="Q5" s="85"/>
      <c r="R5" s="398"/>
      <c r="S5" s="85"/>
    </row>
    <row r="6" spans="1:19">
      <c r="A6" t="s">
        <v>738</v>
      </c>
      <c r="C6">
        <v>18350357.625</v>
      </c>
      <c r="D6">
        <v>15631786.125</v>
      </c>
      <c r="E6">
        <v>13932678.9375</v>
      </c>
      <c r="F6" s="366">
        <f>'Large Positions 82800'!B14+'Large Positions 82800'!B16</f>
        <v>7476071.625</v>
      </c>
      <c r="H6" t="s">
        <v>858</v>
      </c>
      <c r="K6">
        <v>401000000</v>
      </c>
      <c r="N6" s="85"/>
      <c r="O6" s="85"/>
      <c r="P6" s="85"/>
      <c r="Q6" s="85"/>
      <c r="R6" s="85"/>
      <c r="S6" s="85"/>
    </row>
    <row r="7" spans="1:19">
      <c r="A7" t="s">
        <v>120</v>
      </c>
      <c r="C7">
        <v>5953992.6608969783</v>
      </c>
      <c r="D7">
        <v>4640850.0637379112</v>
      </c>
      <c r="E7">
        <v>3860099.8516690154</v>
      </c>
      <c r="F7" s="366">
        <f>'Large Positions 82800'!B58</f>
        <v>1287320.4606456282</v>
      </c>
      <c r="H7" t="s">
        <v>860</v>
      </c>
      <c r="K7" s="95">
        <f>K5+K6</f>
        <v>1070000000</v>
      </c>
      <c r="M7" s="397"/>
      <c r="N7" s="85"/>
      <c r="O7" s="399"/>
      <c r="P7" s="85"/>
      <c r="Q7" s="85"/>
      <c r="R7" s="85"/>
      <c r="S7" s="85"/>
    </row>
    <row r="8" spans="1:19">
      <c r="A8" t="s">
        <v>480</v>
      </c>
      <c r="C8">
        <v>10885474.688055737</v>
      </c>
      <c r="D8">
        <v>9452648.7726032548</v>
      </c>
      <c r="E8">
        <v>8457027.564935796</v>
      </c>
      <c r="F8" s="366">
        <f>'Large Positions 82800'!B99</f>
        <v>4544524.2503737379</v>
      </c>
      <c r="H8" t="s">
        <v>1038</v>
      </c>
      <c r="K8">
        <f>-K7*0.5</f>
        <v>-535000000</v>
      </c>
      <c r="M8" s="85"/>
      <c r="N8" s="85"/>
      <c r="O8" s="85"/>
      <c r="P8" s="85"/>
      <c r="Q8" s="85"/>
      <c r="R8" s="85"/>
      <c r="S8" s="85"/>
    </row>
    <row r="9" spans="1:19">
      <c r="C9" s="95">
        <f>SUM(C5:C8)</f>
        <v>47002963.12346901</v>
      </c>
      <c r="D9" s="95">
        <f>SUM(D5:D8)</f>
        <v>40786961.28798601</v>
      </c>
      <c r="E9" s="95">
        <f>SUM(E5:E8)</f>
        <v>36778441.232180998</v>
      </c>
      <c r="F9" s="95">
        <f>SUM(F5:F8)</f>
        <v>22048374.153454699</v>
      </c>
      <c r="H9" t="s">
        <v>1039</v>
      </c>
      <c r="K9" s="95">
        <f>K7+K8</f>
        <v>535000000</v>
      </c>
      <c r="M9" s="85"/>
      <c r="N9" s="85"/>
      <c r="O9" s="85"/>
      <c r="P9" s="85"/>
      <c r="Q9" s="85"/>
      <c r="R9" s="85"/>
      <c r="S9" s="85"/>
    </row>
    <row r="10" spans="1:19">
      <c r="A10" s="97" t="s">
        <v>481</v>
      </c>
      <c r="B10" s="97"/>
      <c r="H10" t="s">
        <v>859</v>
      </c>
      <c r="K10">
        <v>-69400000</v>
      </c>
      <c r="M10" s="85"/>
      <c r="N10" s="85"/>
      <c r="O10" s="85"/>
      <c r="P10" s="85"/>
      <c r="Q10" s="85"/>
      <c r="R10" s="85"/>
      <c r="S10" s="85"/>
    </row>
    <row r="11" spans="1:19">
      <c r="A11" t="s">
        <v>317</v>
      </c>
      <c r="C11">
        <v>8645948</v>
      </c>
      <c r="D11">
        <v>8645948</v>
      </c>
      <c r="E11">
        <v>8645948</v>
      </c>
      <c r="F11" s="366">
        <f>'MPR 82800'!U134</f>
        <v>8645948</v>
      </c>
      <c r="H11" t="s">
        <v>774</v>
      </c>
      <c r="K11" s="95">
        <f>K9+K10</f>
        <v>465600000</v>
      </c>
      <c r="M11" s="85"/>
      <c r="N11" s="85"/>
      <c r="O11" s="85"/>
      <c r="P11" s="85"/>
      <c r="Q11" s="85"/>
      <c r="R11" s="85"/>
      <c r="S11" s="85"/>
    </row>
    <row r="12" spans="1:19">
      <c r="A12" t="s">
        <v>737</v>
      </c>
      <c r="C12">
        <v>8643618.2247179933</v>
      </c>
      <c r="D12">
        <v>8645850.5146994721</v>
      </c>
      <c r="E12">
        <v>8645948</v>
      </c>
      <c r="F12" s="366">
        <f>'MPR 82800'!U135+'MPR 82800'!U130</f>
        <v>8645948</v>
      </c>
      <c r="M12" s="85"/>
      <c r="N12" s="85"/>
      <c r="O12" s="85"/>
      <c r="P12" s="85"/>
      <c r="Q12" s="85"/>
      <c r="R12" s="85"/>
      <c r="S12" s="85"/>
    </row>
    <row r="13" spans="1:19">
      <c r="A13" t="s">
        <v>733</v>
      </c>
      <c r="C13" s="85">
        <v>1000000</v>
      </c>
      <c r="D13" s="85">
        <v>1685000</v>
      </c>
      <c r="E13" s="85">
        <v>1685000</v>
      </c>
      <c r="F13" s="85">
        <v>1685000</v>
      </c>
      <c r="G13" s="85"/>
      <c r="H13" t="s">
        <v>1041</v>
      </c>
      <c r="K13" s="85">
        <f>K11*0.28</f>
        <v>130368000.00000001</v>
      </c>
      <c r="L13" s="85">
        <f>K11*0.28*0.625</f>
        <v>81480000.000000015</v>
      </c>
      <c r="M13" s="85">
        <v>139762000</v>
      </c>
      <c r="N13" s="85"/>
      <c r="O13" s="85"/>
      <c r="P13" s="85"/>
      <c r="Q13" s="85"/>
      <c r="R13" s="85"/>
      <c r="S13" s="85"/>
    </row>
    <row r="14" spans="1:19">
      <c r="C14" s="95">
        <f>SUM(C11:C13)</f>
        <v>18289566.224717993</v>
      </c>
      <c r="D14" s="95">
        <f>SUM(D11:D13)</f>
        <v>18976798.514699474</v>
      </c>
      <c r="E14" s="95">
        <f>SUM(E11:E13)</f>
        <v>18976896</v>
      </c>
      <c r="F14" s="95">
        <f>SUM(F11:F13)</f>
        <v>18976896</v>
      </c>
      <c r="H14" t="s">
        <v>1042</v>
      </c>
      <c r="K14" s="366">
        <f>'MPR 82800'!U236/0.625</f>
        <v>75005527.200000003</v>
      </c>
      <c r="L14">
        <f>K14*0.625</f>
        <v>46878454.5</v>
      </c>
      <c r="M14" s="85"/>
      <c r="N14" s="85"/>
      <c r="O14" s="85"/>
      <c r="P14" s="85"/>
      <c r="Q14" s="85"/>
      <c r="R14" s="85"/>
      <c r="S14" s="85"/>
    </row>
    <row r="15" spans="1:19">
      <c r="A15" s="97" t="s">
        <v>752</v>
      </c>
      <c r="C15" s="104"/>
      <c r="D15" s="85"/>
      <c r="E15" s="104"/>
      <c r="F15" s="85"/>
      <c r="H15" t="s">
        <v>1040</v>
      </c>
      <c r="K15">
        <f>K13-K14</f>
        <v>55362472.800000012</v>
      </c>
      <c r="L15">
        <f>K14*0.625</f>
        <v>46878454.5</v>
      </c>
      <c r="M15" s="85"/>
      <c r="N15" s="85"/>
      <c r="O15" s="85"/>
      <c r="P15" s="85"/>
      <c r="Q15" s="85"/>
      <c r="R15" s="85"/>
      <c r="S15" s="85"/>
    </row>
    <row r="16" spans="1:19">
      <c r="A16" t="s">
        <v>736</v>
      </c>
      <c r="C16" s="85">
        <v>8110643</v>
      </c>
      <c r="D16" s="85">
        <v>8110643</v>
      </c>
      <c r="E16" s="85">
        <v>8110643</v>
      </c>
      <c r="F16" s="367">
        <f>'MPR 82800'!U115</f>
        <v>8110643</v>
      </c>
      <c r="M16" s="85"/>
      <c r="N16" s="85"/>
      <c r="O16" s="85"/>
      <c r="P16" s="85"/>
      <c r="Q16" s="85"/>
      <c r="R16" s="85"/>
      <c r="S16" s="85"/>
    </row>
    <row r="17" spans="1:19">
      <c r="A17" t="s">
        <v>735</v>
      </c>
      <c r="C17" s="85">
        <v>7546000</v>
      </c>
      <c r="D17" s="85">
        <v>7546000</v>
      </c>
      <c r="E17" s="85">
        <v>7546000</v>
      </c>
      <c r="F17" s="367">
        <f>'MPR 82800'!U116</f>
        <v>7546000</v>
      </c>
      <c r="M17" s="85"/>
      <c r="N17" s="85"/>
      <c r="O17" s="85"/>
      <c r="P17" s="85"/>
      <c r="Q17" s="85"/>
      <c r="R17" s="85"/>
      <c r="S17" s="85"/>
    </row>
    <row r="18" spans="1:19">
      <c r="C18" s="95">
        <f>SUM(C16:C17)</f>
        <v>15656643</v>
      </c>
      <c r="D18" s="95">
        <f>SUM(D16:D17)</f>
        <v>15656643</v>
      </c>
      <c r="E18" s="95">
        <f>SUM(E16:E17)</f>
        <v>15656643</v>
      </c>
      <c r="F18" s="95">
        <f>SUM(F16:F17)</f>
        <v>15656643</v>
      </c>
      <c r="H18" s="111"/>
      <c r="I18" s="111"/>
      <c r="J18" s="111"/>
      <c r="K18" s="111"/>
      <c r="L18" s="111"/>
      <c r="O18" s="198"/>
    </row>
    <row r="19" spans="1:19">
      <c r="A19" s="97" t="s">
        <v>753</v>
      </c>
      <c r="C19" s="85"/>
      <c r="D19" s="85"/>
      <c r="E19" s="85"/>
      <c r="F19" s="85"/>
      <c r="H19" s="111"/>
      <c r="I19" s="111"/>
      <c r="J19" s="111"/>
      <c r="K19" s="111"/>
      <c r="L19" s="111"/>
    </row>
    <row r="20" spans="1:19">
      <c r="A20" t="s">
        <v>743</v>
      </c>
      <c r="C20" s="85">
        <v>1100000</v>
      </c>
      <c r="D20" s="85">
        <v>1100000</v>
      </c>
      <c r="E20" s="85">
        <v>1100000</v>
      </c>
      <c r="F20" s="85">
        <v>1100000</v>
      </c>
    </row>
    <row r="21" spans="1:19">
      <c r="A21" t="s">
        <v>996</v>
      </c>
      <c r="C21">
        <v>-3500000</v>
      </c>
      <c r="D21">
        <v>-3500000</v>
      </c>
      <c r="E21">
        <v>-3500000</v>
      </c>
      <c r="F21">
        <v>-3500000</v>
      </c>
    </row>
    <row r="22" spans="1:19">
      <c r="A22" t="s">
        <v>744</v>
      </c>
      <c r="C22" s="85">
        <v>23900000</v>
      </c>
      <c r="D22" s="85">
        <v>23900000</v>
      </c>
      <c r="E22" s="85">
        <v>23900000</v>
      </c>
      <c r="F22" s="85">
        <v>23900000</v>
      </c>
      <c r="H22" s="99" t="s">
        <v>918</v>
      </c>
      <c r="K22" t="s">
        <v>496</v>
      </c>
      <c r="L22" t="s">
        <v>497</v>
      </c>
    </row>
    <row r="23" spans="1:19">
      <c r="A23" t="s">
        <v>764</v>
      </c>
      <c r="C23" s="85">
        <v>0</v>
      </c>
      <c r="D23" s="85">
        <v>799258</v>
      </c>
      <c r="E23" s="85">
        <v>799258</v>
      </c>
      <c r="F23" s="85">
        <v>799258</v>
      </c>
      <c r="H23" t="str">
        <f>'MPR 80300'!E216</f>
        <v>Brigham Common</v>
      </c>
      <c r="K23">
        <f>'MPR 80300'!U216</f>
        <v>1439144.73828125</v>
      </c>
      <c r="L23">
        <f>K23/0.625</f>
        <v>2302631.5812499998</v>
      </c>
    </row>
    <row r="24" spans="1:19">
      <c r="C24" s="95">
        <f>SUM(C20:C23)</f>
        <v>21500000</v>
      </c>
      <c r="D24" s="95">
        <f>SUM(D20:D23)</f>
        <v>22299258</v>
      </c>
      <c r="E24" s="95">
        <f>SUM(E20:E23)</f>
        <v>22299258</v>
      </c>
      <c r="F24" s="95">
        <f>SUM(F20:F23)</f>
        <v>22299258</v>
      </c>
      <c r="H24" t="str">
        <f>'MPR 80300'!E223</f>
        <v>Brigham Secured SubDebt</v>
      </c>
      <c r="K24">
        <f>'MPR 80300'!U223</f>
        <v>24609234.889999997</v>
      </c>
      <c r="L24">
        <f>K24/0.625</f>
        <v>39374775.823999994</v>
      </c>
    </row>
    <row r="25" spans="1:19">
      <c r="C25" s="104"/>
      <c r="D25" s="85"/>
      <c r="E25" s="104"/>
      <c r="F25" s="85"/>
      <c r="H25" t="str">
        <f>'MPR 80300'!E246</f>
        <v>Brigham Warrants</v>
      </c>
      <c r="K25">
        <f>'MPR 80300'!U246</f>
        <v>587135.83518526144</v>
      </c>
      <c r="L25">
        <f>K25/0.625</f>
        <v>939417.33629641833</v>
      </c>
    </row>
    <row r="26" spans="1:19">
      <c r="A26" s="97" t="s">
        <v>747</v>
      </c>
      <c r="C26">
        <f>C24+C18+C14+C9</f>
        <v>102449172.348187</v>
      </c>
      <c r="D26">
        <f>D24+D18+D14+D9</f>
        <v>97719660.802685484</v>
      </c>
      <c r="E26">
        <f>E24+E18+E14+E9</f>
        <v>93711238.232180998</v>
      </c>
      <c r="F26">
        <f>F24+F18+F14+F9</f>
        <v>78981171.153454691</v>
      </c>
      <c r="K26" s="95">
        <f>SUM(K23:K25)</f>
        <v>26635515.46346651</v>
      </c>
      <c r="L26" s="95">
        <f>SUM(L23:L25)</f>
        <v>42616824.741546407</v>
      </c>
    </row>
    <row r="27" spans="1:19">
      <c r="A27" s="111"/>
    </row>
    <row r="28" spans="1:19">
      <c r="A28" s="111" t="s">
        <v>745</v>
      </c>
      <c r="C28">
        <v>60000000</v>
      </c>
      <c r="D28">
        <v>60000000</v>
      </c>
      <c r="E28">
        <v>60000000</v>
      </c>
      <c r="F28">
        <v>60000000</v>
      </c>
      <c r="H28" t="s">
        <v>919</v>
      </c>
      <c r="K28">
        <v>-14135515.463466508</v>
      </c>
      <c r="L28">
        <f>K28/0.625</f>
        <v>-22616824.741546415</v>
      </c>
    </row>
    <row r="29" spans="1:19">
      <c r="A29" s="97" t="s">
        <v>746</v>
      </c>
      <c r="C29" s="95">
        <f>C26+C28</f>
        <v>162449172.348187</v>
      </c>
      <c r="D29" s="95">
        <f>D26+D28</f>
        <v>157719660.8026855</v>
      </c>
      <c r="E29" s="95">
        <f>E26+E28</f>
        <v>153711238.23218101</v>
      </c>
      <c r="F29" s="95">
        <f>F26+F28</f>
        <v>138981171.15345469</v>
      </c>
      <c r="H29" t="s">
        <v>920</v>
      </c>
      <c r="K29" s="95">
        <f>K24+K28</f>
        <v>10473719.426533489</v>
      </c>
      <c r="L29" s="95">
        <f>L24+L28</f>
        <v>16757951.082453579</v>
      </c>
    </row>
    <row r="30" spans="1:19" s="111" customFormat="1">
      <c r="A30"/>
      <c r="B30" s="115" t="s">
        <v>748</v>
      </c>
      <c r="C30" s="110">
        <f>C29+1815000</f>
        <v>164264172.348187</v>
      </c>
      <c r="D30" s="110">
        <f>D29+1815000-D13+C13</f>
        <v>158849660.8026855</v>
      </c>
      <c r="E30" s="110"/>
      <c r="F30" s="110"/>
      <c r="H30"/>
      <c r="I30"/>
      <c r="J30"/>
      <c r="K30"/>
      <c r="L30"/>
    </row>
    <row r="31" spans="1:19" s="111" customFormat="1">
      <c r="B31" s="113" t="str">
        <f>C3</f>
        <v>6/30/00</v>
      </c>
      <c r="C31" s="109">
        <f>C4</f>
        <v>3.375</v>
      </c>
      <c r="D31" s="111">
        <f>C9+C11+C12</f>
        <v>64292529.348187</v>
      </c>
      <c r="H31" t="s">
        <v>997</v>
      </c>
      <c r="I31"/>
      <c r="J31"/>
      <c r="K31">
        <f>K29+K25+K23</f>
        <v>12500000</v>
      </c>
      <c r="L31">
        <f>L29+L25+L23</f>
        <v>19999999.999999996</v>
      </c>
    </row>
    <row r="32" spans="1:19" s="111" customFormat="1">
      <c r="A32" s="127" t="s">
        <v>785</v>
      </c>
      <c r="B32" s="113" t="str">
        <f>D3</f>
        <v>7/24/00</v>
      </c>
      <c r="C32" s="109">
        <f>D4</f>
        <v>2.875</v>
      </c>
      <c r="D32" s="111">
        <f>D9+D11+D12</f>
        <v>58078759.802685484</v>
      </c>
      <c r="E32" s="111">
        <f>D32-D31</f>
        <v>-6213769.5455015153</v>
      </c>
    </row>
    <row r="33" spans="1:19" s="111" customFormat="1">
      <c r="B33" s="113" t="str">
        <f>E3</f>
        <v>7/31/00</v>
      </c>
      <c r="C33" s="109">
        <f>E4</f>
        <v>2.5625</v>
      </c>
      <c r="D33" s="111">
        <f>E9+E11+E12</f>
        <v>54070337.232180998</v>
      </c>
      <c r="E33" s="111">
        <f>D33-D32</f>
        <v>-4008422.5705044866</v>
      </c>
      <c r="H33"/>
      <c r="I33" s="85"/>
      <c r="J33" s="119"/>
      <c r="K33" s="119"/>
      <c r="L33" s="119"/>
      <c r="M33" s="207"/>
      <c r="N33" s="679"/>
      <c r="O33" s="679"/>
      <c r="P33" s="679"/>
      <c r="Q33" s="534"/>
      <c r="R33" s="533"/>
      <c r="S33" s="533"/>
    </row>
    <row r="34" spans="1:19">
      <c r="A34" s="111"/>
      <c r="B34" s="113" t="str">
        <f>F3</f>
        <v>8/3/00</v>
      </c>
      <c r="C34" s="125">
        <f>F4</f>
        <v>1.375</v>
      </c>
      <c r="D34" s="111">
        <f>F9+F11+F12</f>
        <v>39340270.153454699</v>
      </c>
      <c r="E34" s="111">
        <f>D34-D33</f>
        <v>-14730067.078726299</v>
      </c>
      <c r="F34" s="111"/>
      <c r="I34" s="207"/>
      <c r="J34" s="119"/>
      <c r="K34" s="119"/>
      <c r="L34" s="119"/>
      <c r="M34" s="119"/>
      <c r="N34" s="119"/>
      <c r="O34" s="119"/>
      <c r="P34" s="119"/>
      <c r="Q34" s="534"/>
      <c r="R34" s="533"/>
      <c r="S34" s="533"/>
    </row>
    <row r="35" spans="1:19">
      <c r="B35" s="111"/>
      <c r="C35" s="111"/>
      <c r="D35" s="111"/>
      <c r="E35" s="111">
        <f>SUM(E32:E34)</f>
        <v>-24952259.194732301</v>
      </c>
      <c r="F35" s="111">
        <f>F9-C9+F12-C12</f>
        <v>-24952259.194732305</v>
      </c>
      <c r="I35" s="85"/>
      <c r="J35" s="119"/>
      <c r="K35" s="119"/>
      <c r="L35" s="119"/>
      <c r="M35" s="119"/>
      <c r="N35" s="119"/>
      <c r="O35" s="119"/>
      <c r="P35" s="119"/>
      <c r="Q35" s="534"/>
      <c r="R35" s="533"/>
      <c r="S35" s="533"/>
    </row>
    <row r="36" spans="1:19">
      <c r="B36" s="111"/>
      <c r="C36" s="111"/>
      <c r="D36" s="111"/>
      <c r="E36" s="111"/>
      <c r="F36" s="366">
        <f>'Large Positions 82800'!X98</f>
        <v>-24952259.194732308</v>
      </c>
      <c r="I36" s="85"/>
      <c r="J36" s="534"/>
      <c r="K36" s="534"/>
      <c r="L36" s="534"/>
      <c r="M36" s="534"/>
      <c r="N36" s="535"/>
      <c r="O36" s="535"/>
      <c r="P36" s="534"/>
      <c r="Q36" s="534"/>
      <c r="R36" s="533"/>
      <c r="S36" s="533"/>
    </row>
    <row r="37" spans="1:19">
      <c r="B37" s="111"/>
      <c r="C37" s="111"/>
      <c r="D37" s="111"/>
      <c r="E37" s="111"/>
      <c r="F37" s="111"/>
      <c r="I37" s="85"/>
      <c r="J37" s="534"/>
      <c r="K37" s="534"/>
      <c r="L37" s="534"/>
      <c r="M37" s="534"/>
      <c r="N37" s="534"/>
      <c r="O37" s="534"/>
      <c r="P37" s="534"/>
      <c r="Q37" s="85"/>
    </row>
    <row r="38" spans="1:19">
      <c r="B38" s="111"/>
      <c r="C38" s="111"/>
      <c r="D38" s="111"/>
      <c r="E38" s="111"/>
      <c r="F38" s="111"/>
      <c r="I38" s="85"/>
      <c r="J38" s="534"/>
      <c r="K38" s="534"/>
      <c r="L38" s="534"/>
      <c r="M38" s="534"/>
      <c r="N38" s="534"/>
      <c r="O38" s="534"/>
      <c r="P38" s="534"/>
      <c r="Q38" s="85"/>
    </row>
    <row r="39" spans="1:19">
      <c r="A39" s="99" t="s">
        <v>754</v>
      </c>
      <c r="B39" s="115"/>
      <c r="C39" s="110"/>
      <c r="D39" s="110"/>
      <c r="E39" s="110"/>
      <c r="I39" s="85"/>
      <c r="J39" s="534"/>
      <c r="K39" s="534"/>
      <c r="L39" s="534"/>
      <c r="M39" s="534"/>
      <c r="N39" s="535"/>
      <c r="O39" s="535"/>
      <c r="P39" s="534"/>
      <c r="Q39" s="85"/>
      <c r="R39" s="533"/>
    </row>
    <row r="40" spans="1:19">
      <c r="A40" t="s">
        <v>23</v>
      </c>
      <c r="C40" s="198">
        <f>'MPR 80300'!U138</f>
        <v>32007000</v>
      </c>
      <c r="I40" s="85"/>
      <c r="J40" s="534"/>
      <c r="K40" s="534"/>
      <c r="L40" s="534"/>
      <c r="M40" s="534"/>
      <c r="N40" s="535"/>
      <c r="O40" s="535"/>
      <c r="P40" s="534"/>
      <c r="Q40" s="85"/>
    </row>
    <row r="41" spans="1:19">
      <c r="A41" t="s">
        <v>485</v>
      </c>
      <c r="C41">
        <f>19485000+719506</f>
        <v>20204506</v>
      </c>
      <c r="D41" s="104" t="s">
        <v>776</v>
      </c>
      <c r="F41" s="104"/>
      <c r="I41" s="85"/>
      <c r="J41" s="534"/>
      <c r="K41" s="534"/>
      <c r="L41" s="534"/>
      <c r="M41" s="534"/>
      <c r="N41" s="535"/>
      <c r="O41" s="535"/>
      <c r="P41" s="534"/>
      <c r="Q41" s="85"/>
    </row>
    <row r="42" spans="1:19">
      <c r="A42" s="97" t="s">
        <v>756</v>
      </c>
      <c r="C42" s="95">
        <f>SUM(C40:C41)</f>
        <v>52211506</v>
      </c>
      <c r="D42" s="85"/>
      <c r="E42" s="85"/>
      <c r="I42" s="85"/>
      <c r="J42" s="534"/>
      <c r="K42" s="534"/>
      <c r="L42" s="534"/>
      <c r="M42" s="534"/>
      <c r="N42" s="534"/>
      <c r="O42" s="534"/>
      <c r="P42" s="534"/>
      <c r="Q42" s="85"/>
    </row>
    <row r="43" spans="1:19">
      <c r="I43" s="85"/>
      <c r="J43" s="534"/>
      <c r="K43" s="534"/>
      <c r="L43" s="534"/>
      <c r="M43" s="534"/>
      <c r="N43" s="534"/>
      <c r="O43" s="534"/>
      <c r="P43" s="534"/>
      <c r="Q43" s="85"/>
    </row>
    <row r="45" spans="1:19">
      <c r="A45" s="99" t="s">
        <v>926</v>
      </c>
      <c r="B45" s="91" t="s">
        <v>23</v>
      </c>
      <c r="C45">
        <v>-7000000</v>
      </c>
    </row>
    <row r="46" spans="1:19">
      <c r="B46" s="369" t="s">
        <v>974</v>
      </c>
      <c r="C46" s="369" t="s">
        <v>931</v>
      </c>
      <c r="D46" s="369" t="s">
        <v>749</v>
      </c>
      <c r="E46" s="369" t="s">
        <v>995</v>
      </c>
      <c r="F46" s="369" t="s">
        <v>994</v>
      </c>
      <c r="G46" s="369" t="s">
        <v>930</v>
      </c>
      <c r="H46" s="369" t="s">
        <v>929</v>
      </c>
      <c r="I46" s="369" t="s">
        <v>947</v>
      </c>
    </row>
    <row r="47" spans="1:19">
      <c r="A47" t="s">
        <v>927</v>
      </c>
      <c r="B47" s="199">
        <v>0.62539109383174507</v>
      </c>
      <c r="C47" s="198">
        <v>27885652.93</v>
      </c>
      <c r="D47">
        <f>B47*$C$45</f>
        <v>-4377737.6568222158</v>
      </c>
      <c r="E47">
        <f>C47+D47</f>
        <v>23507915.273177784</v>
      </c>
      <c r="G47">
        <f>E47+F47</f>
        <v>23507915.273177784</v>
      </c>
      <c r="H47">
        <f>G47</f>
        <v>23507915.273177784</v>
      </c>
      <c r="I47" s="199">
        <f>D47/C47</f>
        <v>-0.15698888843705536</v>
      </c>
    </row>
    <row r="48" spans="1:19">
      <c r="A48" t="s">
        <v>928</v>
      </c>
      <c r="B48" s="199">
        <v>0.27026250730896667</v>
      </c>
      <c r="C48" s="198">
        <v>14753533.27</v>
      </c>
      <c r="D48">
        <f>B48*$C$45</f>
        <v>-1891837.5511627668</v>
      </c>
      <c r="E48">
        <f>C48+D48</f>
        <v>12861695.718837233</v>
      </c>
      <c r="F48">
        <v>-1910120</v>
      </c>
      <c r="G48">
        <f>E48+F48</f>
        <v>10951575.718837233</v>
      </c>
      <c r="H48">
        <f>C48</f>
        <v>14753533.27</v>
      </c>
    </row>
    <row r="49" spans="1:9">
      <c r="A49" t="s">
        <v>120</v>
      </c>
      <c r="B49" s="199">
        <v>0.10434639885928829</v>
      </c>
      <c r="C49" s="198">
        <v>4217177</v>
      </c>
      <c r="D49">
        <f>B49*$C$45</f>
        <v>-730424.79201501806</v>
      </c>
      <c r="E49">
        <f>C49+D49</f>
        <v>3486752.2079849821</v>
      </c>
      <c r="G49">
        <f>E49+F49</f>
        <v>3486752.2079849821</v>
      </c>
      <c r="H49">
        <f>C49+D49</f>
        <v>3486752.2079849821</v>
      </c>
      <c r="I49" s="199">
        <f>D49/C49</f>
        <v>-0.17320230856210636</v>
      </c>
    </row>
    <row r="50" spans="1:9">
      <c r="B50" s="532">
        <f t="shared" ref="B50:H50" si="0">SUM(B47:B49)</f>
        <v>1</v>
      </c>
      <c r="C50" s="95">
        <f t="shared" si="0"/>
        <v>46856363.200000003</v>
      </c>
      <c r="D50" s="95">
        <f t="shared" si="0"/>
        <v>-7000000</v>
      </c>
      <c r="E50" s="95">
        <f t="shared" si="0"/>
        <v>39856363.200000003</v>
      </c>
      <c r="F50" s="95">
        <f t="shared" si="0"/>
        <v>-1910120</v>
      </c>
      <c r="G50" s="95">
        <f t="shared" si="0"/>
        <v>37946243.200000003</v>
      </c>
      <c r="H50" s="95">
        <f t="shared" si="0"/>
        <v>41748200.751162767</v>
      </c>
    </row>
    <row r="51" spans="1:9">
      <c r="D51" s="531"/>
      <c r="F51" s="104"/>
    </row>
    <row r="53" spans="1:9">
      <c r="C53" s="676" t="str">
        <f>-C60*100&amp;"% Write-Down"</f>
        <v>75% Write-Down</v>
      </c>
      <c r="D53" s="677"/>
      <c r="E53" s="677"/>
      <c r="F53" s="678"/>
    </row>
    <row r="54" spans="1:9">
      <c r="C54" s="401"/>
      <c r="D54" s="370"/>
      <c r="E54" s="370" t="s">
        <v>946</v>
      </c>
      <c r="F54" s="406"/>
    </row>
    <row r="55" spans="1:9">
      <c r="C55" s="403" t="s">
        <v>934</v>
      </c>
      <c r="D55" s="369" t="s">
        <v>935</v>
      </c>
      <c r="E55" s="369" t="s">
        <v>26</v>
      </c>
      <c r="F55" s="404" t="s">
        <v>947</v>
      </c>
    </row>
    <row r="56" spans="1:9">
      <c r="B56" s="395" t="s">
        <v>927</v>
      </c>
      <c r="C56" s="405">
        <f>$C$59*B47</f>
        <v>-17798431.906240065</v>
      </c>
      <c r="D56" s="85">
        <f>E56-H47</f>
        <v>-17798431.906240065</v>
      </c>
      <c r="E56" s="85">
        <f>G47+C56</f>
        <v>5709483.3669377193</v>
      </c>
      <c r="F56" s="409">
        <f>C56/$H47</f>
        <v>-0.75712506614943587</v>
      </c>
    </row>
    <row r="57" spans="1:9">
      <c r="B57" s="395" t="s">
        <v>928</v>
      </c>
      <c r="C57" s="405">
        <f>$C$59*B48</f>
        <v>-7691585.1226408705</v>
      </c>
      <c r="D57" s="85">
        <f>E57-H48</f>
        <v>-11493542.673803637</v>
      </c>
      <c r="E57" s="85">
        <f>G48+C57</f>
        <v>3259990.5961963627</v>
      </c>
      <c r="F57" s="409">
        <f>D57/C48</f>
        <v>-0.77903661878573427</v>
      </c>
    </row>
    <row r="58" spans="1:9">
      <c r="B58" s="395" t="s">
        <v>120</v>
      </c>
      <c r="C58" s="405">
        <f>$C$59*B49</f>
        <v>-2969665.3711190671</v>
      </c>
      <c r="D58" s="85">
        <f>E58-H49</f>
        <v>-2969665.3711190671</v>
      </c>
      <c r="E58" s="85">
        <f>G49+C58</f>
        <v>517086.83686591499</v>
      </c>
      <c r="F58" s="409">
        <f>C58/$H49</f>
        <v>-0.85169957426807141</v>
      </c>
    </row>
    <row r="59" spans="1:9">
      <c r="B59" s="395"/>
      <c r="C59" s="407">
        <f>G50*-0.75</f>
        <v>-28459682.400000002</v>
      </c>
      <c r="D59" s="95">
        <f>SUM(D56:D58)</f>
        <v>-32261639.95116277</v>
      </c>
      <c r="E59" s="95">
        <f>SUM(E56:E58)</f>
        <v>9486560.799999997</v>
      </c>
      <c r="F59" s="406"/>
    </row>
    <row r="60" spans="1:9">
      <c r="B60" s="395"/>
      <c r="C60" s="408">
        <f>C59/G50</f>
        <v>-0.75</v>
      </c>
      <c r="D60" s="400"/>
      <c r="E60" s="410">
        <f>E59/G50</f>
        <v>0.24999999999999989</v>
      </c>
      <c r="F60" s="411"/>
    </row>
    <row r="61" spans="1:9">
      <c r="B61" s="395"/>
      <c r="C61" s="676" t="str">
        <f>-C68*100&amp;"% Write-Down"</f>
        <v>50% Write-Down</v>
      </c>
      <c r="D61" s="677"/>
      <c r="E61" s="677"/>
      <c r="F61" s="678"/>
    </row>
    <row r="62" spans="1:9">
      <c r="B62" s="395"/>
      <c r="C62" s="401"/>
      <c r="D62" s="370"/>
      <c r="E62" s="370" t="s">
        <v>946</v>
      </c>
      <c r="F62" s="402"/>
    </row>
    <row r="63" spans="1:9">
      <c r="B63" s="395"/>
      <c r="C63" s="403" t="s">
        <v>934</v>
      </c>
      <c r="D63" s="369" t="s">
        <v>935</v>
      </c>
      <c r="E63" s="369" t="s">
        <v>26</v>
      </c>
      <c r="F63" s="404" t="s">
        <v>947</v>
      </c>
    </row>
    <row r="64" spans="1:9">
      <c r="B64" s="395" t="s">
        <v>927</v>
      </c>
      <c r="C64" s="405">
        <f>$C$67*B47</f>
        <v>-11865621.27082671</v>
      </c>
      <c r="D64" s="85">
        <f>E64-H47</f>
        <v>-11865621.27082671</v>
      </c>
      <c r="E64" s="85">
        <f>G47+C64</f>
        <v>11642294.002351074</v>
      </c>
      <c r="F64" s="409">
        <f>D64/H47</f>
        <v>-0.50475004409962398</v>
      </c>
    </row>
    <row r="65" spans="2:6">
      <c r="B65" s="395" t="s">
        <v>928</v>
      </c>
      <c r="C65" s="405">
        <f>$C$67*B48</f>
        <v>-5127723.4150939137</v>
      </c>
      <c r="D65" s="85">
        <f>E65-H48</f>
        <v>-8929680.96625668</v>
      </c>
      <c r="E65" s="85">
        <f>G48+C65</f>
        <v>5823852.3037433196</v>
      </c>
      <c r="F65" s="409">
        <f>D65/H48</f>
        <v>-0.60525711386128733</v>
      </c>
    </row>
    <row r="66" spans="2:6">
      <c r="B66" s="395" t="s">
        <v>120</v>
      </c>
      <c r="C66" s="405">
        <f>$C$67*B49</f>
        <v>-1979776.9140793781</v>
      </c>
      <c r="D66" s="85">
        <f>E66-H49</f>
        <v>-1979776.9140793781</v>
      </c>
      <c r="E66" s="85">
        <f>G49+C66</f>
        <v>1506975.2939056039</v>
      </c>
      <c r="F66" s="409">
        <f>D66/H49</f>
        <v>-0.56779971617871428</v>
      </c>
    </row>
    <row r="67" spans="2:6">
      <c r="C67" s="405">
        <f>G50*-0.5</f>
        <v>-18973121.600000001</v>
      </c>
      <c r="D67" s="95">
        <f>SUM(D64:D66)</f>
        <v>-22775079.15116277</v>
      </c>
      <c r="E67" s="95">
        <f>SUM(E64:E66)</f>
        <v>18973121.599999998</v>
      </c>
      <c r="F67" s="406"/>
    </row>
    <row r="68" spans="2:6">
      <c r="C68" s="408">
        <f>C67/G50</f>
        <v>-0.5</v>
      </c>
      <c r="D68" s="400"/>
      <c r="E68" s="410">
        <f>E67/G50</f>
        <v>0.49999999999999989</v>
      </c>
      <c r="F68" s="411"/>
    </row>
  </sheetData>
  <mergeCells count="4">
    <mergeCell ref="P2:Q2"/>
    <mergeCell ref="C53:F53"/>
    <mergeCell ref="C61:F61"/>
    <mergeCell ref="N33:P33"/>
  </mergeCells>
  <pageMargins left="0.75" right="0.75" top="1" bottom="1" header="0.5" footer="0.5"/>
  <pageSetup orientation="portrait" r:id="rId1"/>
  <headerFooter alignWithMargins="0">
    <oddFooter>&amp;LTab Name: &amp;A&amp;R&amp;D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286"/>
  <sheetViews>
    <sheetView topLeftCell="E76" workbookViewId="0">
      <selection activeCell="U98" sqref="U98"/>
    </sheetView>
  </sheetViews>
  <sheetFormatPr defaultColWidth="9.109375" defaultRowHeight="13.2" outlineLevelRow="3"/>
  <cols>
    <col min="1" max="1" width="33.44140625" style="540" bestFit="1" customWidth="1"/>
    <col min="2" max="2" width="35" style="540" bestFit="1" customWidth="1"/>
    <col min="3" max="3" width="15.109375" style="540" bestFit="1" customWidth="1"/>
    <col min="4" max="4" width="23.88671875" style="540" hidden="1" customWidth="1"/>
    <col min="5" max="5" width="37" style="540" bestFit="1" customWidth="1"/>
    <col min="6" max="6" width="15.33203125" style="540" bestFit="1" customWidth="1"/>
    <col min="7" max="7" width="22.44140625" style="540" bestFit="1" customWidth="1"/>
    <col min="8" max="8" width="10" style="540" hidden="1" customWidth="1"/>
    <col min="9" max="9" width="18" style="540" hidden="1" customWidth="1"/>
    <col min="10" max="10" width="13.44140625" style="540" bestFit="1" customWidth="1"/>
    <col min="11" max="11" width="14.88671875" style="540" hidden="1" customWidth="1"/>
    <col min="12" max="13" width="8.109375" style="540" hidden="1" customWidth="1"/>
    <col min="14" max="14" width="7" style="540" bestFit="1" customWidth="1"/>
    <col min="15" max="15" width="15.88671875" style="540" hidden="1" customWidth="1"/>
    <col min="16" max="16" width="14.88671875" style="540" hidden="1" customWidth="1"/>
    <col min="17" max="17" width="12.5546875" style="540" hidden="1" customWidth="1"/>
    <col min="18" max="18" width="33.33203125" style="540" hidden="1" customWidth="1"/>
    <col min="19" max="20" width="13.109375" style="540" hidden="1" customWidth="1"/>
    <col min="21" max="21" width="18" style="540" bestFit="1" customWidth="1"/>
    <col min="22" max="22" width="18.88671875" style="540" hidden="1" customWidth="1"/>
    <col min="23" max="23" width="16.44140625" style="540" hidden="1" customWidth="1"/>
    <col min="24" max="24" width="15" style="540" hidden="1" customWidth="1"/>
    <col min="25" max="25" width="16.44140625" style="540" hidden="1" customWidth="1"/>
    <col min="26" max="26" width="15.44140625" style="540" hidden="1" customWidth="1"/>
    <col min="27" max="27" width="15" style="540" hidden="1" customWidth="1"/>
    <col min="28" max="28" width="15.44140625" style="540" hidden="1" customWidth="1"/>
    <col min="29" max="29" width="18" style="540" bestFit="1" customWidth="1"/>
    <col min="30" max="30" width="14.44140625" style="540" bestFit="1" customWidth="1"/>
    <col min="31" max="31" width="13.44140625" style="540" bestFit="1" customWidth="1"/>
    <col min="32" max="32" width="14.5546875" style="540" bestFit="1" customWidth="1"/>
    <col min="33" max="33" width="14.44140625" style="540" bestFit="1" customWidth="1"/>
    <col min="34" max="34" width="16" style="540" bestFit="1" customWidth="1"/>
    <col min="35" max="35" width="13.44140625" style="540" bestFit="1" customWidth="1"/>
    <col min="36" max="36" width="14.5546875" style="540" bestFit="1" customWidth="1"/>
    <col min="37" max="37" width="16" style="540" bestFit="1" customWidth="1"/>
    <col min="38" max="38" width="12.6640625" style="540" hidden="1" customWidth="1"/>
    <col min="39" max="39" width="18" style="540" bestFit="1" customWidth="1"/>
    <col min="40" max="40" width="5.6640625" style="540" hidden="1" customWidth="1"/>
    <col min="41" max="41" width="9.6640625" style="540" hidden="1" customWidth="1"/>
    <col min="42" max="42" width="18" style="540" hidden="1" customWidth="1"/>
    <col min="43" max="43" width="14.5546875" style="540" hidden="1" customWidth="1"/>
    <col min="44" max="44" width="15.88671875" style="540" hidden="1" customWidth="1"/>
    <col min="45" max="45" width="19" style="540" hidden="1" customWidth="1"/>
    <col min="46" max="46" width="16" style="540" hidden="1" customWidth="1"/>
    <col min="47" max="47" width="15" style="540" hidden="1" customWidth="1"/>
    <col min="48" max="48" width="14.5546875" style="540" hidden="1" customWidth="1"/>
    <col min="49" max="49" width="16" style="540" hidden="1" customWidth="1"/>
    <col min="50" max="50" width="16.44140625" style="540" hidden="1" customWidth="1"/>
    <col min="51" max="52" width="16" style="540" hidden="1" customWidth="1"/>
    <col min="53" max="53" width="16.44140625" style="540" hidden="1" customWidth="1"/>
    <col min="54" max="54" width="10.109375" style="540" bestFit="1" customWidth="1"/>
    <col min="55" max="55" width="13.6640625" style="540" bestFit="1" customWidth="1"/>
    <col min="56" max="56" width="15.44140625" style="540" hidden="1" customWidth="1"/>
    <col min="57" max="57" width="12.88671875" style="540" hidden="1" customWidth="1"/>
    <col min="58" max="58" width="14.5546875" style="540" hidden="1" customWidth="1"/>
    <col min="59" max="60" width="15.44140625" style="540" hidden="1" customWidth="1"/>
    <col min="61" max="61" width="14.44140625" style="540" hidden="1" customWidth="1"/>
    <col min="62" max="62" width="14.88671875" style="540" hidden="1" customWidth="1"/>
    <col min="63" max="63" width="15.44140625" style="540" hidden="1" customWidth="1"/>
    <col min="64" max="64" width="15.88671875" style="540" hidden="1" customWidth="1"/>
    <col min="65" max="65" width="11.33203125" style="540" hidden="1" customWidth="1"/>
    <col min="66" max="66" width="17.88671875" style="540" hidden="1" customWidth="1"/>
    <col min="67" max="67" width="13.5546875" style="540" hidden="1" customWidth="1"/>
    <col min="68" max="68" width="14.5546875" style="540" hidden="1" customWidth="1"/>
    <col min="69" max="69" width="13.88671875" style="540" hidden="1" customWidth="1"/>
    <col min="70" max="70" width="14.44140625" style="540" hidden="1" customWidth="1"/>
    <col min="71" max="71" width="10.44140625" style="540" hidden="1" customWidth="1"/>
    <col min="72" max="72" width="11.88671875" style="540" hidden="1" customWidth="1"/>
    <col min="73" max="73" width="16.5546875" style="540" bestFit="1" customWidth="1"/>
    <col min="74" max="74" width="11" style="540" hidden="1" customWidth="1"/>
    <col min="75" max="76" width="10.5546875" style="540" hidden="1" customWidth="1"/>
    <col min="77" max="77" width="13.88671875" style="540" hidden="1" customWidth="1"/>
    <col min="78" max="78" width="15.44140625" style="540" hidden="1" customWidth="1"/>
    <col min="79" max="79" width="17" style="540" bestFit="1" customWidth="1"/>
    <col min="80" max="80" width="16.44140625" style="540" hidden="1" customWidth="1"/>
    <col min="81" max="84" width="13.109375" style="540" hidden="1" customWidth="1"/>
    <col min="85" max="85" width="15.44140625" style="540" hidden="1" customWidth="1"/>
    <col min="86" max="86" width="12.88671875" style="540" hidden="1" customWidth="1"/>
    <col min="87" max="87" width="14.5546875" style="540" hidden="1" customWidth="1"/>
    <col min="88" max="88" width="15.44140625" style="540" hidden="1" customWidth="1"/>
    <col min="89" max="89" width="11.109375" style="540" hidden="1" customWidth="1"/>
    <col min="90" max="90" width="11.44140625" style="540" hidden="1" customWidth="1"/>
    <col min="91" max="16384" width="9.109375" style="540"/>
  </cols>
  <sheetData>
    <row r="1" spans="1:90" ht="14.4" thickBot="1">
      <c r="A1" s="536"/>
      <c r="B1" s="536"/>
      <c r="C1" s="536"/>
      <c r="D1" s="536"/>
      <c r="E1" s="536" t="s">
        <v>0</v>
      </c>
      <c r="F1" s="536"/>
      <c r="G1" s="536"/>
      <c r="H1" s="536"/>
      <c r="I1" s="537"/>
      <c r="J1" s="538" t="s">
        <v>1</v>
      </c>
      <c r="K1" s="538" t="s">
        <v>2</v>
      </c>
      <c r="L1" s="2"/>
      <c r="M1" s="538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539"/>
      <c r="Y1" s="2"/>
      <c r="Z1" s="539"/>
      <c r="AA1" s="539"/>
      <c r="AB1" s="539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539"/>
      <c r="AN1" s="5"/>
      <c r="AO1" s="539"/>
      <c r="AP1" s="539"/>
      <c r="AQ1" s="539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539" t="s">
        <v>1</v>
      </c>
      <c r="BC1" s="539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539" t="s">
        <v>2</v>
      </c>
      <c r="BM1" s="539" t="s">
        <v>13</v>
      </c>
      <c r="BN1" s="539" t="s">
        <v>14</v>
      </c>
      <c r="BO1" s="539" t="s">
        <v>15</v>
      </c>
      <c r="BP1" s="539"/>
      <c r="BQ1" s="2"/>
      <c r="BR1" s="538"/>
      <c r="BS1" s="539"/>
      <c r="BT1" s="539" t="s">
        <v>16</v>
      </c>
      <c r="BU1" s="539" t="s">
        <v>17</v>
      </c>
      <c r="BV1" s="539"/>
      <c r="BW1" s="539" t="s">
        <v>16</v>
      </c>
      <c r="BX1" s="539" t="s">
        <v>18</v>
      </c>
      <c r="BY1" s="2"/>
      <c r="BZ1" s="2"/>
      <c r="CA1" s="2"/>
      <c r="CB1" s="2"/>
      <c r="CC1" s="2"/>
      <c r="CD1" s="2"/>
      <c r="CE1" s="2"/>
      <c r="CF1" s="2"/>
      <c r="CG1" s="680" t="s">
        <v>19</v>
      </c>
      <c r="CH1" s="680"/>
      <c r="CI1" s="680"/>
      <c r="CJ1" s="680"/>
      <c r="CK1" s="538" t="s">
        <v>20</v>
      </c>
      <c r="CL1" s="538" t="s">
        <v>21</v>
      </c>
    </row>
    <row r="2" spans="1:90" ht="13.8">
      <c r="A2" s="541"/>
      <c r="B2" s="541"/>
      <c r="C2" s="541" t="s">
        <v>22</v>
      </c>
      <c r="D2" s="541"/>
      <c r="E2" s="541"/>
      <c r="F2" s="541"/>
      <c r="G2" s="541"/>
      <c r="H2" s="541" t="s">
        <v>23</v>
      </c>
      <c r="I2" s="542"/>
      <c r="J2" s="543" t="s">
        <v>24</v>
      </c>
      <c r="K2" s="543" t="s">
        <v>24</v>
      </c>
      <c r="L2" s="7"/>
      <c r="M2" s="543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544" t="s">
        <v>2</v>
      </c>
      <c r="BQ2" s="7" t="s">
        <v>43</v>
      </c>
      <c r="BR2" s="543" t="s">
        <v>44</v>
      </c>
      <c r="BS2" s="7" t="s">
        <v>45</v>
      </c>
      <c r="BT2" s="7" t="s">
        <v>21</v>
      </c>
      <c r="BU2" s="7" t="s">
        <v>46</v>
      </c>
      <c r="BV2" s="544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543" t="s">
        <v>49</v>
      </c>
      <c r="CL2" s="543" t="s">
        <v>20</v>
      </c>
    </row>
    <row r="3" spans="1:90" ht="13.8">
      <c r="A3" s="545" t="s">
        <v>50</v>
      </c>
      <c r="B3" s="545" t="s">
        <v>51</v>
      </c>
      <c r="C3" s="545" t="s">
        <v>52</v>
      </c>
      <c r="D3" s="545" t="s">
        <v>53</v>
      </c>
      <c r="E3" s="545" t="s">
        <v>29</v>
      </c>
      <c r="F3" s="545" t="s">
        <v>54</v>
      </c>
      <c r="G3" s="545" t="s">
        <v>25</v>
      </c>
      <c r="H3" s="545" t="s">
        <v>55</v>
      </c>
      <c r="I3" s="546" t="s">
        <v>45</v>
      </c>
      <c r="J3" s="14" t="s">
        <v>56</v>
      </c>
      <c r="K3" s="14" t="s">
        <v>56</v>
      </c>
      <c r="L3" s="13" t="s">
        <v>35</v>
      </c>
      <c r="M3" s="14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36766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547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4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4" t="s">
        <v>57</v>
      </c>
      <c r="CL3" s="14" t="s">
        <v>57</v>
      </c>
    </row>
    <row r="4" spans="1:90" outlineLevel="3">
      <c r="A4" s="548" t="s">
        <v>82</v>
      </c>
      <c r="B4" s="548" t="s">
        <v>83</v>
      </c>
      <c r="C4" s="548" t="s">
        <v>0</v>
      </c>
      <c r="D4" s="548" t="s">
        <v>0</v>
      </c>
      <c r="E4" s="548" t="s">
        <v>84</v>
      </c>
      <c r="F4" s="548" t="s">
        <v>0</v>
      </c>
      <c r="G4" s="548" t="s">
        <v>83</v>
      </c>
      <c r="H4" s="548" t="s">
        <v>85</v>
      </c>
      <c r="I4" s="549" t="s">
        <v>86</v>
      </c>
      <c r="J4" s="550">
        <v>0</v>
      </c>
      <c r="K4" s="550">
        <v>0</v>
      </c>
      <c r="L4" s="552">
        <v>0</v>
      </c>
      <c r="M4" s="552">
        <v>0</v>
      </c>
      <c r="N4" s="552">
        <v>0</v>
      </c>
      <c r="O4" s="23">
        <v>0</v>
      </c>
      <c r="P4" s="552">
        <v>0</v>
      </c>
      <c r="Q4" s="552">
        <v>0</v>
      </c>
      <c r="R4" s="24">
        <v>0</v>
      </c>
      <c r="S4" s="24">
        <v>0</v>
      </c>
      <c r="T4" s="24">
        <v>0</v>
      </c>
      <c r="U4" s="553">
        <v>0</v>
      </c>
      <c r="V4" s="23" t="s">
        <v>87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553">
        <v>0</v>
      </c>
      <c r="AD4" s="23">
        <v>0</v>
      </c>
      <c r="AE4" s="23">
        <v>0</v>
      </c>
      <c r="AF4" s="23">
        <v>0</v>
      </c>
      <c r="AG4" s="23">
        <v>0</v>
      </c>
      <c r="AH4" s="554">
        <v>0</v>
      </c>
      <c r="AI4" s="23">
        <v>0</v>
      </c>
      <c r="AJ4" s="23">
        <v>65500</v>
      </c>
      <c r="AK4" s="555">
        <v>65500</v>
      </c>
      <c r="AL4" s="29">
        <v>0</v>
      </c>
      <c r="AM4" s="23">
        <v>0</v>
      </c>
      <c r="AN4" s="552">
        <v>0</v>
      </c>
      <c r="AO4" s="29">
        <v>0</v>
      </c>
      <c r="AP4" s="23">
        <v>0</v>
      </c>
      <c r="AQ4" s="30">
        <v>1</v>
      </c>
      <c r="AR4" s="23">
        <v>0</v>
      </c>
      <c r="AS4" s="23">
        <v>0</v>
      </c>
      <c r="AT4" s="23">
        <v>0</v>
      </c>
      <c r="AU4" s="23">
        <v>0</v>
      </c>
      <c r="AV4" s="23">
        <v>65500</v>
      </c>
      <c r="AW4" s="23">
        <v>65500</v>
      </c>
      <c r="AX4" s="23">
        <v>0</v>
      </c>
      <c r="AY4" s="23">
        <v>0</v>
      </c>
      <c r="AZ4" s="23">
        <v>128585.97</v>
      </c>
      <c r="BA4" s="23">
        <v>128585.97</v>
      </c>
      <c r="BB4" s="23" t="s">
        <v>0</v>
      </c>
      <c r="BC4" s="23" t="s">
        <v>0</v>
      </c>
      <c r="BD4" s="23">
        <v>0</v>
      </c>
      <c r="BE4" s="23">
        <v>0</v>
      </c>
      <c r="BF4" s="23">
        <v>65500</v>
      </c>
      <c r="BG4" s="23">
        <v>65500</v>
      </c>
      <c r="BH4" s="23">
        <v>0</v>
      </c>
      <c r="BI4" s="23">
        <v>0</v>
      </c>
      <c r="BJ4" s="23">
        <v>128585.97</v>
      </c>
      <c r="BK4" s="23">
        <v>128585.97</v>
      </c>
      <c r="BL4" s="23">
        <v>0</v>
      </c>
      <c r="BM4" s="23" t="s">
        <v>88</v>
      </c>
      <c r="BN4" s="23">
        <v>0</v>
      </c>
      <c r="BO4" s="23" t="b">
        <v>0</v>
      </c>
      <c r="BP4" s="23">
        <v>65500</v>
      </c>
      <c r="BQ4" s="24">
        <v>0</v>
      </c>
      <c r="BR4" s="552">
        <v>0</v>
      </c>
      <c r="BS4" s="556">
        <v>99</v>
      </c>
      <c r="BT4" s="552">
        <v>0</v>
      </c>
      <c r="BU4" s="556">
        <v>0</v>
      </c>
      <c r="BV4" s="552">
        <v>153</v>
      </c>
      <c r="BW4" s="31">
        <v>0</v>
      </c>
      <c r="BX4" s="31">
        <v>0</v>
      </c>
      <c r="BY4" s="23">
        <v>0</v>
      </c>
      <c r="BZ4" s="23">
        <v>0</v>
      </c>
      <c r="CA4" s="23">
        <v>0</v>
      </c>
      <c r="CB4" s="23">
        <v>0</v>
      </c>
      <c r="CC4" s="23">
        <v>0</v>
      </c>
      <c r="CD4" s="23">
        <v>0</v>
      </c>
      <c r="CE4" s="23">
        <v>0</v>
      </c>
      <c r="CF4" s="23">
        <v>0</v>
      </c>
      <c r="CG4" s="23">
        <v>0</v>
      </c>
      <c r="CH4" s="23">
        <v>0</v>
      </c>
      <c r="CI4" s="23">
        <v>65500</v>
      </c>
      <c r="CJ4" s="23">
        <v>65500</v>
      </c>
      <c r="CK4" s="552">
        <v>0</v>
      </c>
      <c r="CL4" s="552">
        <v>0</v>
      </c>
    </row>
    <row r="5" spans="1:90" s="566" customFormat="1" ht="20.100000000000001" customHeight="1" outlineLevel="2">
      <c r="A5" s="557" t="s">
        <v>89</v>
      </c>
      <c r="B5" s="558"/>
      <c r="C5" s="558"/>
      <c r="D5" s="558"/>
      <c r="E5" s="558"/>
      <c r="F5" s="558"/>
      <c r="G5" s="558"/>
      <c r="H5" s="558"/>
      <c r="I5" s="559"/>
      <c r="J5" s="560"/>
      <c r="K5" s="560"/>
      <c r="L5" s="561"/>
      <c r="M5" s="561"/>
      <c r="N5" s="561"/>
      <c r="O5" s="35"/>
      <c r="P5" s="561"/>
      <c r="Q5" s="561"/>
      <c r="R5" s="36">
        <v>0</v>
      </c>
      <c r="S5" s="36">
        <v>0</v>
      </c>
      <c r="T5" s="36">
        <v>0</v>
      </c>
      <c r="U5" s="562">
        <v>0</v>
      </c>
      <c r="V5" s="35"/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562">
        <v>0</v>
      </c>
      <c r="AD5" s="35">
        <v>0</v>
      </c>
      <c r="AE5" s="35">
        <v>0</v>
      </c>
      <c r="AF5" s="35">
        <v>0</v>
      </c>
      <c r="AG5" s="35">
        <v>0</v>
      </c>
      <c r="AH5" s="563">
        <v>0</v>
      </c>
      <c r="AI5" s="35">
        <v>0</v>
      </c>
      <c r="AJ5" s="35">
        <v>65500</v>
      </c>
      <c r="AK5" s="564">
        <v>65500</v>
      </c>
      <c r="AL5" s="41"/>
      <c r="AM5" s="35">
        <v>0</v>
      </c>
      <c r="AN5" s="561"/>
      <c r="AO5" s="41"/>
      <c r="AP5" s="35">
        <v>0</v>
      </c>
      <c r="AQ5" s="42"/>
      <c r="AR5" s="35"/>
      <c r="AS5" s="35"/>
      <c r="AT5" s="35">
        <v>0</v>
      </c>
      <c r="AU5" s="35">
        <v>0</v>
      </c>
      <c r="AV5" s="35">
        <v>65500</v>
      </c>
      <c r="AW5" s="35">
        <v>65500</v>
      </c>
      <c r="AX5" s="35">
        <v>0</v>
      </c>
      <c r="AY5" s="35">
        <v>0</v>
      </c>
      <c r="AZ5" s="35">
        <v>128585.97</v>
      </c>
      <c r="BA5" s="35">
        <v>128585.97</v>
      </c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6"/>
      <c r="BR5" s="561"/>
      <c r="BS5" s="565"/>
      <c r="BT5" s="561"/>
      <c r="BU5" s="565"/>
      <c r="BV5" s="561"/>
      <c r="BW5" s="43"/>
      <c r="BX5" s="43"/>
      <c r="BY5" s="35"/>
      <c r="BZ5" s="35"/>
      <c r="CA5" s="35">
        <v>0</v>
      </c>
      <c r="CB5" s="35"/>
      <c r="CC5" s="35"/>
      <c r="CD5" s="35"/>
      <c r="CE5" s="35"/>
      <c r="CF5" s="35"/>
      <c r="CG5" s="35"/>
      <c r="CH5" s="35"/>
      <c r="CI5" s="35"/>
      <c r="CJ5" s="35"/>
      <c r="CK5" s="561"/>
      <c r="CL5" s="561"/>
    </row>
    <row r="6" spans="1:90" outlineLevel="3">
      <c r="A6" s="548" t="s">
        <v>90</v>
      </c>
      <c r="B6" s="548" t="s">
        <v>83</v>
      </c>
      <c r="C6" s="548" t="s">
        <v>91</v>
      </c>
      <c r="D6" s="548" t="s">
        <v>92</v>
      </c>
      <c r="E6" s="548" t="s">
        <v>93</v>
      </c>
      <c r="F6" s="548" t="s">
        <v>0</v>
      </c>
      <c r="G6" s="548" t="s">
        <v>94</v>
      </c>
      <c r="H6" s="548" t="s">
        <v>95</v>
      </c>
      <c r="I6" s="549" t="s">
        <v>96</v>
      </c>
      <c r="J6" s="567">
        <v>1</v>
      </c>
      <c r="K6" s="550">
        <v>1</v>
      </c>
      <c r="L6" s="23">
        <v>0</v>
      </c>
      <c r="M6" s="552">
        <v>0</v>
      </c>
      <c r="N6" s="552">
        <v>1</v>
      </c>
      <c r="O6" s="23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553">
        <v>2769148</v>
      </c>
      <c r="V6" s="23" t="s">
        <v>97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553">
        <v>2769148</v>
      </c>
      <c r="AD6" s="23">
        <v>0</v>
      </c>
      <c r="AE6" s="23">
        <v>0</v>
      </c>
      <c r="AF6" s="23">
        <v>0</v>
      </c>
      <c r="AG6" s="23">
        <v>0</v>
      </c>
      <c r="AH6" s="554">
        <v>0</v>
      </c>
      <c r="AI6" s="23">
        <v>0</v>
      </c>
      <c r="AJ6" s="23">
        <v>625000</v>
      </c>
      <c r="AK6" s="555">
        <v>625000</v>
      </c>
      <c r="AL6" s="29">
        <v>14192</v>
      </c>
      <c r="AM6" s="23">
        <v>2769148</v>
      </c>
      <c r="AN6" s="552">
        <v>0</v>
      </c>
      <c r="AO6" s="29">
        <v>0</v>
      </c>
      <c r="AP6" s="23">
        <v>2769148</v>
      </c>
      <c r="AQ6" s="30">
        <v>1</v>
      </c>
      <c r="AR6" s="23">
        <v>2769148</v>
      </c>
      <c r="AS6" s="23">
        <v>2769148</v>
      </c>
      <c r="AT6" s="23">
        <v>0</v>
      </c>
      <c r="AU6" s="23">
        <v>0</v>
      </c>
      <c r="AV6" s="23">
        <v>625000</v>
      </c>
      <c r="AW6" s="23">
        <v>625000</v>
      </c>
      <c r="AX6" s="23">
        <v>0</v>
      </c>
      <c r="AY6" s="23">
        <v>0</v>
      </c>
      <c r="AZ6" s="23">
        <v>1865725</v>
      </c>
      <c r="BA6" s="23">
        <v>1865725</v>
      </c>
      <c r="BB6" s="23" t="s">
        <v>0</v>
      </c>
      <c r="BC6" s="23" t="s">
        <v>0</v>
      </c>
      <c r="BD6" s="23">
        <v>0</v>
      </c>
      <c r="BE6" s="23">
        <v>0</v>
      </c>
      <c r="BF6" s="23">
        <v>625000</v>
      </c>
      <c r="BG6" s="23">
        <v>625000</v>
      </c>
      <c r="BH6" s="23">
        <v>0</v>
      </c>
      <c r="BI6" s="23">
        <v>0</v>
      </c>
      <c r="BJ6" s="23">
        <v>1865725</v>
      </c>
      <c r="BK6" s="23">
        <v>1865725</v>
      </c>
      <c r="BL6" s="23">
        <v>2769148</v>
      </c>
      <c r="BM6" s="23" t="s">
        <v>98</v>
      </c>
      <c r="BN6" s="23">
        <v>0</v>
      </c>
      <c r="BO6" s="23" t="b">
        <v>0</v>
      </c>
      <c r="BP6" s="23">
        <v>625000</v>
      </c>
      <c r="BQ6" s="47">
        <v>0</v>
      </c>
      <c r="BR6" s="552">
        <v>0</v>
      </c>
      <c r="BS6" s="556">
        <v>4</v>
      </c>
      <c r="BT6" s="552">
        <v>0</v>
      </c>
      <c r="BU6" s="556">
        <v>0</v>
      </c>
      <c r="BV6" s="552">
        <v>138</v>
      </c>
      <c r="BW6" s="31">
        <v>0</v>
      </c>
      <c r="BX6" s="31">
        <v>0</v>
      </c>
      <c r="BY6" s="23">
        <v>0</v>
      </c>
      <c r="BZ6" s="23">
        <v>0</v>
      </c>
      <c r="CA6" s="23">
        <v>0</v>
      </c>
      <c r="CB6" s="23">
        <v>-71565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625000</v>
      </c>
      <c r="CJ6" s="23">
        <v>625000</v>
      </c>
      <c r="CK6" s="552">
        <v>0</v>
      </c>
      <c r="CL6" s="552">
        <v>0</v>
      </c>
    </row>
    <row r="7" spans="1:90" outlineLevel="3">
      <c r="A7" s="548" t="s">
        <v>90</v>
      </c>
      <c r="B7" s="548" t="s">
        <v>83</v>
      </c>
      <c r="C7" s="548" t="s">
        <v>99</v>
      </c>
      <c r="D7" s="548" t="s">
        <v>509</v>
      </c>
      <c r="E7" s="548" t="s">
        <v>100</v>
      </c>
      <c r="F7" s="548" t="s">
        <v>0</v>
      </c>
      <c r="G7" s="548" t="s">
        <v>101</v>
      </c>
      <c r="H7" s="548" t="s">
        <v>95</v>
      </c>
      <c r="I7" s="549" t="s">
        <v>96</v>
      </c>
      <c r="J7" s="567">
        <v>1</v>
      </c>
      <c r="K7" s="550">
        <v>1</v>
      </c>
      <c r="L7" s="23">
        <v>0</v>
      </c>
      <c r="M7" s="552">
        <v>0.17</v>
      </c>
      <c r="N7" s="552">
        <v>1</v>
      </c>
      <c r="O7" s="23">
        <v>13004928.563828301</v>
      </c>
      <c r="P7" s="46">
        <v>12010611.00417839</v>
      </c>
      <c r="Q7" s="24">
        <v>994317.55964991078</v>
      </c>
      <c r="R7" s="24" t="s">
        <v>510</v>
      </c>
      <c r="S7" s="24">
        <v>0</v>
      </c>
      <c r="T7" s="24">
        <v>0</v>
      </c>
      <c r="U7" s="553">
        <v>13004928.563828301</v>
      </c>
      <c r="V7" s="23" t="s">
        <v>97</v>
      </c>
      <c r="W7" s="23">
        <v>2210837.8558508111</v>
      </c>
      <c r="X7" s="23">
        <v>-1103489.3345354768</v>
      </c>
      <c r="Y7" s="23">
        <v>1107348.5213153344</v>
      </c>
      <c r="Z7" s="23">
        <v>0</v>
      </c>
      <c r="AA7" s="23">
        <v>0</v>
      </c>
      <c r="AB7" s="23">
        <v>0</v>
      </c>
      <c r="AC7" s="553">
        <v>12010611.00417839</v>
      </c>
      <c r="AD7" s="23">
        <v>896005.55964991078</v>
      </c>
      <c r="AE7" s="23">
        <v>26592.675727359012</v>
      </c>
      <c r="AF7" s="23">
        <v>0</v>
      </c>
      <c r="AG7" s="23">
        <v>922598.2353772698</v>
      </c>
      <c r="AH7" s="554">
        <v>1047122</v>
      </c>
      <c r="AI7" s="23">
        <v>-124523.7646227332</v>
      </c>
      <c r="AJ7" s="23">
        <v>530000</v>
      </c>
      <c r="AK7" s="555">
        <v>1452598.2353772665</v>
      </c>
      <c r="AL7" s="29">
        <v>-25523.999999997395</v>
      </c>
      <c r="AM7" s="23">
        <v>11859494.563828301</v>
      </c>
      <c r="AN7" s="552">
        <v>0</v>
      </c>
      <c r="AO7" s="29">
        <v>0</v>
      </c>
      <c r="AP7" s="23">
        <v>13004928.563828301</v>
      </c>
      <c r="AQ7" s="30">
        <v>1</v>
      </c>
      <c r="AR7" s="23">
        <v>13004928.563828301</v>
      </c>
      <c r="AS7" s="23">
        <v>13004928.563828301</v>
      </c>
      <c r="AT7" s="23">
        <v>1016188.7355826199</v>
      </c>
      <c r="AU7" s="23">
        <v>-93590.500205347576</v>
      </c>
      <c r="AV7" s="23">
        <v>530000</v>
      </c>
      <c r="AW7" s="23">
        <v>1452598.2353772721</v>
      </c>
      <c r="AX7" s="23">
        <v>904824.14882829972</v>
      </c>
      <c r="AY7" s="23">
        <v>-60889.520422748341</v>
      </c>
      <c r="AZ7" s="23">
        <v>1231730</v>
      </c>
      <c r="BA7" s="23">
        <v>2075664.6284055528</v>
      </c>
      <c r="BB7" s="23" t="s">
        <v>0</v>
      </c>
      <c r="BC7" s="23" t="s">
        <v>0</v>
      </c>
      <c r="BD7" s="23">
        <v>120183.17593270913</v>
      </c>
      <c r="BE7" s="23">
        <v>-120183.1759327066</v>
      </c>
      <c r="BF7" s="23">
        <v>530000</v>
      </c>
      <c r="BG7" s="23">
        <v>530000.00000000244</v>
      </c>
      <c r="BH7" s="23">
        <v>8818.5891783889383</v>
      </c>
      <c r="BI7" s="23">
        <v>-87482.196150107353</v>
      </c>
      <c r="BJ7" s="23">
        <v>1231730</v>
      </c>
      <c r="BK7" s="23">
        <v>1153066.393028283</v>
      </c>
      <c r="BL7" s="23">
        <v>11859494.563828301</v>
      </c>
      <c r="BM7" s="23" t="s">
        <v>88</v>
      </c>
      <c r="BN7" s="23">
        <v>1145434</v>
      </c>
      <c r="BO7" s="23" t="b">
        <v>1</v>
      </c>
      <c r="BP7" s="23">
        <v>530000</v>
      </c>
      <c r="BQ7" s="47">
        <v>0</v>
      </c>
      <c r="BR7" s="552">
        <v>0</v>
      </c>
      <c r="BS7" s="556">
        <v>4</v>
      </c>
      <c r="BT7" s="552">
        <v>896005.55964991078</v>
      </c>
      <c r="BU7" s="556">
        <v>0</v>
      </c>
      <c r="BV7" s="552">
        <v>140</v>
      </c>
      <c r="BW7" s="31">
        <v>0</v>
      </c>
      <c r="BX7" s="31">
        <v>0</v>
      </c>
      <c r="BY7" s="23">
        <v>98312</v>
      </c>
      <c r="BZ7" s="23">
        <v>98312</v>
      </c>
      <c r="CA7" s="23">
        <v>98312</v>
      </c>
      <c r="CB7" s="23">
        <v>2310171.415</v>
      </c>
      <c r="CC7" s="23">
        <v>0</v>
      </c>
      <c r="CD7" s="23">
        <v>0</v>
      </c>
      <c r="CE7" s="23">
        <v>0</v>
      </c>
      <c r="CF7" s="23">
        <v>0</v>
      </c>
      <c r="CG7" s="23">
        <v>151116.44035008922</v>
      </c>
      <c r="CH7" s="23">
        <v>-151116.44035009222</v>
      </c>
      <c r="CI7" s="23">
        <v>530000</v>
      </c>
      <c r="CJ7" s="23">
        <v>529999.99999999686</v>
      </c>
      <c r="CK7" s="552">
        <v>0.17</v>
      </c>
      <c r="CL7" s="552">
        <v>8.485162599083429E-2</v>
      </c>
    </row>
    <row r="8" spans="1:90" s="566" customFormat="1" ht="20.100000000000001" customHeight="1" outlineLevel="2">
      <c r="A8" s="558" t="s">
        <v>102</v>
      </c>
      <c r="B8" s="558"/>
      <c r="C8" s="558"/>
      <c r="D8" s="558"/>
      <c r="E8" s="558"/>
      <c r="F8" s="558"/>
      <c r="G8" s="558"/>
      <c r="H8" s="558"/>
      <c r="I8" s="559"/>
      <c r="J8" s="568"/>
      <c r="K8" s="560"/>
      <c r="L8" s="35"/>
      <c r="M8" s="561"/>
      <c r="N8" s="561"/>
      <c r="O8" s="35"/>
      <c r="P8" s="50"/>
      <c r="Q8" s="36"/>
      <c r="R8" s="36">
        <v>0</v>
      </c>
      <c r="S8" s="36">
        <v>0</v>
      </c>
      <c r="T8" s="36">
        <v>0</v>
      </c>
      <c r="U8" s="562">
        <v>15774076.563828301</v>
      </c>
      <c r="V8" s="35"/>
      <c r="W8" s="35">
        <v>2210837.8558508111</v>
      </c>
      <c r="X8" s="35">
        <v>-1103489.3345354768</v>
      </c>
      <c r="Y8" s="35">
        <v>1107348.5213153344</v>
      </c>
      <c r="Z8" s="35">
        <v>0</v>
      </c>
      <c r="AA8" s="35">
        <v>0</v>
      </c>
      <c r="AB8" s="35">
        <v>0</v>
      </c>
      <c r="AC8" s="562">
        <v>14779759.00417839</v>
      </c>
      <c r="AD8" s="35">
        <v>896005.55964991078</v>
      </c>
      <c r="AE8" s="35">
        <v>26592.675727359012</v>
      </c>
      <c r="AF8" s="35">
        <v>0</v>
      </c>
      <c r="AG8" s="35">
        <v>922598.2353772698</v>
      </c>
      <c r="AH8" s="563">
        <v>1047122</v>
      </c>
      <c r="AI8" s="35">
        <v>-124523.7646227332</v>
      </c>
      <c r="AJ8" s="35">
        <v>1155000</v>
      </c>
      <c r="AK8" s="564">
        <v>2077598.2353772665</v>
      </c>
      <c r="AL8" s="41"/>
      <c r="AM8" s="35">
        <v>14628642.563828301</v>
      </c>
      <c r="AN8" s="561"/>
      <c r="AO8" s="41"/>
      <c r="AP8" s="35">
        <v>15774076.563828301</v>
      </c>
      <c r="AQ8" s="42"/>
      <c r="AR8" s="35"/>
      <c r="AS8" s="35"/>
      <c r="AT8" s="35">
        <v>1016188.7355826199</v>
      </c>
      <c r="AU8" s="35">
        <v>-93590.500205347576</v>
      </c>
      <c r="AV8" s="35">
        <v>1155000</v>
      </c>
      <c r="AW8" s="35">
        <v>2077598.2353772721</v>
      </c>
      <c r="AX8" s="35">
        <v>904824.14882829972</v>
      </c>
      <c r="AY8" s="35">
        <v>-60889.520422748341</v>
      </c>
      <c r="AZ8" s="35">
        <v>3097455</v>
      </c>
      <c r="BA8" s="35">
        <v>3941389.6284055528</v>
      </c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51"/>
      <c r="BR8" s="561"/>
      <c r="BS8" s="565"/>
      <c r="BT8" s="561"/>
      <c r="BU8" s="565"/>
      <c r="BV8" s="561"/>
      <c r="BW8" s="43"/>
      <c r="BX8" s="43"/>
      <c r="BY8" s="35"/>
      <c r="BZ8" s="35"/>
      <c r="CA8" s="35">
        <v>98312</v>
      </c>
      <c r="CB8" s="35"/>
      <c r="CC8" s="35"/>
      <c r="CD8" s="35"/>
      <c r="CE8" s="35"/>
      <c r="CF8" s="35"/>
      <c r="CG8" s="35"/>
      <c r="CH8" s="35"/>
      <c r="CI8" s="35"/>
      <c r="CJ8" s="35"/>
      <c r="CK8" s="561"/>
      <c r="CL8" s="561"/>
    </row>
    <row r="9" spans="1:90" outlineLevel="3">
      <c r="A9" s="548" t="s">
        <v>103</v>
      </c>
      <c r="B9" s="548" t="s">
        <v>83</v>
      </c>
      <c r="C9" s="548" t="s">
        <v>91</v>
      </c>
      <c r="D9" s="548" t="s">
        <v>92</v>
      </c>
      <c r="E9" s="548" t="s">
        <v>104</v>
      </c>
      <c r="F9" s="548" t="s">
        <v>1000</v>
      </c>
      <c r="G9" s="548" t="s">
        <v>94</v>
      </c>
      <c r="H9" s="548" t="s">
        <v>85</v>
      </c>
      <c r="I9" s="549" t="s">
        <v>96</v>
      </c>
      <c r="J9" s="550">
        <v>0</v>
      </c>
      <c r="K9" s="550">
        <v>0</v>
      </c>
      <c r="L9" s="23">
        <v>0</v>
      </c>
      <c r="M9" s="552">
        <v>0.64</v>
      </c>
      <c r="N9" s="552">
        <v>1</v>
      </c>
      <c r="O9" s="23">
        <v>1.0237288135593219</v>
      </c>
      <c r="P9" s="46">
        <v>1.0237288135593219</v>
      </c>
      <c r="Q9" s="46">
        <v>0</v>
      </c>
      <c r="R9" s="24" t="s">
        <v>512</v>
      </c>
      <c r="S9" s="24">
        <v>0</v>
      </c>
      <c r="T9" s="24">
        <v>0</v>
      </c>
      <c r="U9" s="553">
        <v>0</v>
      </c>
      <c r="V9" s="23" t="s">
        <v>97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553">
        <v>0</v>
      </c>
      <c r="AD9" s="23">
        <v>0</v>
      </c>
      <c r="AE9" s="23">
        <v>1035.772675485907</v>
      </c>
      <c r="AF9" s="23">
        <v>0</v>
      </c>
      <c r="AG9" s="23">
        <v>1035.772675485907</v>
      </c>
      <c r="AH9" s="554">
        <v>-646431.29835839663</v>
      </c>
      <c r="AI9" s="23">
        <v>-203656.42918547982</v>
      </c>
      <c r="AJ9" s="23">
        <v>0</v>
      </c>
      <c r="AK9" s="555">
        <v>-850087.72754387651</v>
      </c>
      <c r="AL9" s="29">
        <v>-1248401.6202634845</v>
      </c>
      <c r="AM9" s="23">
        <v>4607131.3153075483</v>
      </c>
      <c r="AN9" s="552">
        <v>0</v>
      </c>
      <c r="AO9" s="29">
        <v>0</v>
      </c>
      <c r="AP9" s="23">
        <v>5118505.4207076402</v>
      </c>
      <c r="AQ9" s="30">
        <v>1</v>
      </c>
      <c r="AR9" s="23">
        <v>0</v>
      </c>
      <c r="AS9" s="23">
        <v>1.0237288135593219</v>
      </c>
      <c r="AT9" s="23">
        <v>266156.23559035733</v>
      </c>
      <c r="AU9" s="23">
        <v>-174400.04412042396</v>
      </c>
      <c r="AV9" s="23">
        <v>0</v>
      </c>
      <c r="AW9" s="23">
        <v>91756.191469933401</v>
      </c>
      <c r="AX9" s="23">
        <v>-885720.11602518708</v>
      </c>
      <c r="AY9" s="23">
        <v>-467295.77045313554</v>
      </c>
      <c r="AZ9" s="23">
        <v>0</v>
      </c>
      <c r="BA9" s="23">
        <v>-1353015.886478323</v>
      </c>
      <c r="BB9" s="23">
        <v>1.0237288135593219</v>
      </c>
      <c r="BC9" s="23">
        <v>1.0237288135593219</v>
      </c>
      <c r="BD9" s="23">
        <v>266156.23559035733</v>
      </c>
      <c r="BE9" s="23">
        <v>-175435.81679590986</v>
      </c>
      <c r="BF9" s="23">
        <v>0</v>
      </c>
      <c r="BG9" s="23">
        <v>90720.418794447498</v>
      </c>
      <c r="BH9" s="23">
        <v>-885720.11602518708</v>
      </c>
      <c r="BI9" s="23">
        <v>-468331.54312862147</v>
      </c>
      <c r="BJ9" s="23">
        <v>0</v>
      </c>
      <c r="BK9" s="23">
        <v>-1354051.6591538088</v>
      </c>
      <c r="BL9" s="23">
        <v>5118505.4207076402</v>
      </c>
      <c r="BM9" s="23" t="s">
        <v>88</v>
      </c>
      <c r="BN9" s="23">
        <v>0</v>
      </c>
      <c r="BO9" s="23" t="b">
        <v>0</v>
      </c>
      <c r="BP9" s="23">
        <v>0</v>
      </c>
      <c r="BQ9" s="47">
        <v>1.19</v>
      </c>
      <c r="BR9" s="552">
        <v>0</v>
      </c>
      <c r="BS9" s="556">
        <v>3</v>
      </c>
      <c r="BT9" s="552">
        <v>0</v>
      </c>
      <c r="BU9" s="556">
        <v>0</v>
      </c>
      <c r="BV9" s="552">
        <v>129</v>
      </c>
      <c r="BW9" s="31">
        <v>0.94466936572199722</v>
      </c>
      <c r="BX9" s="31">
        <v>0</v>
      </c>
      <c r="BY9" s="23">
        <v>0</v>
      </c>
      <c r="BZ9" s="23">
        <v>-3960700.0169491498</v>
      </c>
      <c r="CA9" s="23">
        <v>-3960700.0169491498</v>
      </c>
      <c r="CB9" s="23">
        <v>-3960700.0169491498</v>
      </c>
      <c r="CC9" s="23">
        <v>0</v>
      </c>
      <c r="CD9" s="23">
        <v>0</v>
      </c>
      <c r="CE9" s="23">
        <v>0</v>
      </c>
      <c r="CF9" s="23">
        <v>0</v>
      </c>
      <c r="CG9" s="23">
        <v>-646431.29835839663</v>
      </c>
      <c r="CH9" s="23">
        <v>-204692.20186096572</v>
      </c>
      <c r="CI9" s="23">
        <v>0</v>
      </c>
      <c r="CJ9" s="23">
        <v>-851123.50021936244</v>
      </c>
      <c r="CK9" s="552">
        <v>1.28</v>
      </c>
      <c r="CL9" s="552">
        <v>0</v>
      </c>
    </row>
    <row r="10" spans="1:90" outlineLevel="3">
      <c r="A10" s="548" t="s">
        <v>103</v>
      </c>
      <c r="B10" s="548" t="s">
        <v>83</v>
      </c>
      <c r="C10" s="548" t="s">
        <v>91</v>
      </c>
      <c r="D10" s="548" t="s">
        <v>92</v>
      </c>
      <c r="E10" s="548" t="s">
        <v>106</v>
      </c>
      <c r="F10" s="548" t="s">
        <v>513</v>
      </c>
      <c r="G10" s="548" t="s">
        <v>94</v>
      </c>
      <c r="H10" s="548" t="s">
        <v>85</v>
      </c>
      <c r="I10" s="549" t="s">
        <v>96</v>
      </c>
      <c r="J10" s="550">
        <v>735000</v>
      </c>
      <c r="K10" s="550">
        <v>735000</v>
      </c>
      <c r="L10" s="23">
        <v>0</v>
      </c>
      <c r="M10" s="552">
        <v>0.64</v>
      </c>
      <c r="N10" s="552">
        <v>1</v>
      </c>
      <c r="O10" s="23">
        <v>1.6936572199730093</v>
      </c>
      <c r="P10" s="46">
        <v>1.7845117845117844</v>
      </c>
      <c r="Q10" s="46">
        <v>-9.0854564538775051E-2</v>
      </c>
      <c r="R10" s="24" t="s">
        <v>514</v>
      </c>
      <c r="S10" s="24">
        <v>0</v>
      </c>
      <c r="T10" s="24">
        <v>0</v>
      </c>
      <c r="U10" s="553">
        <v>1244838.056680162</v>
      </c>
      <c r="V10" s="23" t="s">
        <v>97</v>
      </c>
      <c r="W10" s="23">
        <v>1593392.7125506073</v>
      </c>
      <c r="X10" s="23">
        <v>0</v>
      </c>
      <c r="Y10" s="23">
        <v>1593392.7125506073</v>
      </c>
      <c r="Z10" s="23">
        <v>796696.35627530364</v>
      </c>
      <c r="AA10" s="23">
        <v>0</v>
      </c>
      <c r="AB10" s="23">
        <v>796696.35627530364</v>
      </c>
      <c r="AC10" s="553">
        <v>1311616.1616161615</v>
      </c>
      <c r="AD10" s="23">
        <v>-66778.104935999494</v>
      </c>
      <c r="AE10" s="23">
        <v>315.9635551668872</v>
      </c>
      <c r="AF10" s="23">
        <v>0</v>
      </c>
      <c r="AG10" s="23">
        <v>-66462.141380832603</v>
      </c>
      <c r="AH10" s="554">
        <v>-425199.55019487767</v>
      </c>
      <c r="AI10" s="23">
        <v>-62474.076702430517</v>
      </c>
      <c r="AJ10" s="23">
        <v>0</v>
      </c>
      <c r="AK10" s="555">
        <v>-487673.62689730775</v>
      </c>
      <c r="AL10" s="29">
        <v>-169007.23386876611</v>
      </c>
      <c r="AM10" s="23">
        <v>1680851.3257721479</v>
      </c>
      <c r="AN10" s="552">
        <v>0</v>
      </c>
      <c r="AO10" s="29">
        <v>0</v>
      </c>
      <c r="AP10" s="23">
        <v>1496628.8020861244</v>
      </c>
      <c r="AQ10" s="30">
        <v>1</v>
      </c>
      <c r="AR10" s="23">
        <v>1244838.056680162</v>
      </c>
      <c r="AS10" s="23">
        <v>1.6936572199730093</v>
      </c>
      <c r="AT10" s="23">
        <v>27215.968275471125</v>
      </c>
      <c r="AU10" s="23">
        <v>-53706.510079313746</v>
      </c>
      <c r="AV10" s="23">
        <v>0</v>
      </c>
      <c r="AW10" s="23">
        <v>-26490.541803842629</v>
      </c>
      <c r="AX10" s="23">
        <v>-353652.16346316389</v>
      </c>
      <c r="AY10" s="23">
        <v>-141198.99034054321</v>
      </c>
      <c r="AZ10" s="23">
        <v>0</v>
      </c>
      <c r="BA10" s="23">
        <v>-494851.15380370669</v>
      </c>
      <c r="BB10" s="23">
        <v>1.6936572199730093</v>
      </c>
      <c r="BC10" s="23">
        <v>1.7845117845117844</v>
      </c>
      <c r="BD10" s="23">
        <v>93994.073211470619</v>
      </c>
      <c r="BE10" s="23">
        <v>-54022.473634480637</v>
      </c>
      <c r="BF10" s="23">
        <v>0</v>
      </c>
      <c r="BG10" s="23">
        <v>39971.599576989975</v>
      </c>
      <c r="BH10" s="23">
        <v>-286874.05852716439</v>
      </c>
      <c r="BI10" s="23">
        <v>-141514.95389571009</v>
      </c>
      <c r="BJ10" s="23">
        <v>0</v>
      </c>
      <c r="BK10" s="23">
        <v>-428389.0124228741</v>
      </c>
      <c r="BL10" s="23">
        <v>1496628.8020861244</v>
      </c>
      <c r="BM10" s="23" t="s">
        <v>88</v>
      </c>
      <c r="BN10" s="23">
        <v>0</v>
      </c>
      <c r="BO10" s="23" t="b">
        <v>0</v>
      </c>
      <c r="BP10" s="23">
        <v>0</v>
      </c>
      <c r="BQ10" s="47">
        <v>1.34</v>
      </c>
      <c r="BR10" s="552">
        <v>984900</v>
      </c>
      <c r="BS10" s="556">
        <v>3</v>
      </c>
      <c r="BT10" s="552">
        <v>-66778.104935999494</v>
      </c>
      <c r="BU10" s="556">
        <v>0</v>
      </c>
      <c r="BV10" s="552">
        <v>131</v>
      </c>
      <c r="BW10" s="31">
        <v>1.6936572199730093</v>
      </c>
      <c r="BX10" s="31">
        <v>0</v>
      </c>
      <c r="BY10" s="23">
        <v>0</v>
      </c>
      <c r="BZ10" s="23">
        <v>-10813.718897108271</v>
      </c>
      <c r="CA10" s="23">
        <v>-10813.718897108271</v>
      </c>
      <c r="CB10" s="23">
        <v>-30558.564049728877</v>
      </c>
      <c r="CC10" s="23">
        <v>0</v>
      </c>
      <c r="CD10" s="23">
        <v>0</v>
      </c>
      <c r="CE10" s="23">
        <v>0</v>
      </c>
      <c r="CF10" s="23">
        <v>0</v>
      </c>
      <c r="CG10" s="23">
        <v>-358421.44525887817</v>
      </c>
      <c r="CH10" s="23">
        <v>-62790.040257597408</v>
      </c>
      <c r="CI10" s="23">
        <v>0</v>
      </c>
      <c r="CJ10" s="23">
        <v>-421211.48551647516</v>
      </c>
      <c r="CK10" s="552">
        <v>1.28</v>
      </c>
      <c r="CL10" s="552">
        <v>0</v>
      </c>
    </row>
    <row r="11" spans="1:90" outlineLevel="3">
      <c r="A11" s="548" t="s">
        <v>103</v>
      </c>
      <c r="B11" s="548" t="s">
        <v>83</v>
      </c>
      <c r="C11" s="548" t="s">
        <v>91</v>
      </c>
      <c r="D11" s="548" t="s">
        <v>92</v>
      </c>
      <c r="E11" s="548" t="s">
        <v>108</v>
      </c>
      <c r="F11" s="548" t="s">
        <v>515</v>
      </c>
      <c r="G11" s="548" t="s">
        <v>94</v>
      </c>
      <c r="H11" s="548" t="s">
        <v>85</v>
      </c>
      <c r="I11" s="549" t="s">
        <v>96</v>
      </c>
      <c r="J11" s="550">
        <v>0</v>
      </c>
      <c r="K11" s="550">
        <v>0</v>
      </c>
      <c r="L11" s="23">
        <v>0</v>
      </c>
      <c r="M11" s="552">
        <v>0.64</v>
      </c>
      <c r="N11" s="552">
        <v>1</v>
      </c>
      <c r="O11" s="23">
        <v>2.6990553306342782</v>
      </c>
      <c r="P11" s="46">
        <v>2.6936026936026933</v>
      </c>
      <c r="Q11" s="46">
        <v>5.4526370315848283E-3</v>
      </c>
      <c r="R11" s="24" t="s">
        <v>516</v>
      </c>
      <c r="S11" s="24">
        <v>0</v>
      </c>
      <c r="T11" s="24">
        <v>0</v>
      </c>
      <c r="U11" s="553">
        <v>0</v>
      </c>
      <c r="V11" s="23" t="s">
        <v>97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553">
        <v>0</v>
      </c>
      <c r="AD11" s="23">
        <v>0</v>
      </c>
      <c r="AE11" s="23">
        <v>0</v>
      </c>
      <c r="AF11" s="23">
        <v>0</v>
      </c>
      <c r="AG11" s="23">
        <v>0</v>
      </c>
      <c r="AH11" s="554">
        <v>0</v>
      </c>
      <c r="AI11" s="23">
        <v>0</v>
      </c>
      <c r="AJ11" s="23">
        <v>0</v>
      </c>
      <c r="AK11" s="555">
        <v>0</v>
      </c>
      <c r="AL11" s="29">
        <v>-94077.599757172895</v>
      </c>
      <c r="AM11" s="23">
        <v>0</v>
      </c>
      <c r="AN11" s="552">
        <v>0</v>
      </c>
      <c r="AO11" s="29">
        <v>0</v>
      </c>
      <c r="AP11" s="23">
        <v>0</v>
      </c>
      <c r="AQ11" s="30">
        <v>1</v>
      </c>
      <c r="AR11" s="23">
        <v>0</v>
      </c>
      <c r="AS11" s="23">
        <v>2.6990553306342782</v>
      </c>
      <c r="AT11" s="23">
        <v>0</v>
      </c>
      <c r="AU11" s="23">
        <v>0</v>
      </c>
      <c r="AV11" s="23">
        <v>0</v>
      </c>
      <c r="AW11" s="23">
        <v>0</v>
      </c>
      <c r="AX11" s="23">
        <v>74526.443523596128</v>
      </c>
      <c r="AY11" s="23">
        <v>-888.89102227759668</v>
      </c>
      <c r="AZ11" s="23">
        <v>-45653.42</v>
      </c>
      <c r="BA11" s="23">
        <v>27984.132501318527</v>
      </c>
      <c r="BB11" s="23">
        <v>2.6990553306342782</v>
      </c>
      <c r="BC11" s="23">
        <v>2.6936026936026933</v>
      </c>
      <c r="BD11" s="23">
        <v>0</v>
      </c>
      <c r="BE11" s="23">
        <v>0</v>
      </c>
      <c r="BF11" s="23">
        <v>0</v>
      </c>
      <c r="BG11" s="23">
        <v>0</v>
      </c>
      <c r="BH11" s="23">
        <v>74526.443523596128</v>
      </c>
      <c r="BI11" s="23">
        <v>-888.89102227759668</v>
      </c>
      <c r="BJ11" s="23">
        <v>-45653.42</v>
      </c>
      <c r="BK11" s="23">
        <v>27984.132501318527</v>
      </c>
      <c r="BL11" s="23">
        <v>0</v>
      </c>
      <c r="BM11" s="23" t="s">
        <v>88</v>
      </c>
      <c r="BN11" s="23">
        <v>0</v>
      </c>
      <c r="BO11" s="23" t="b">
        <v>0</v>
      </c>
      <c r="BP11" s="23">
        <v>0</v>
      </c>
      <c r="BQ11" s="47">
        <v>2.1</v>
      </c>
      <c r="BR11" s="552">
        <v>0</v>
      </c>
      <c r="BS11" s="556">
        <v>3</v>
      </c>
      <c r="BT11" s="552">
        <v>0</v>
      </c>
      <c r="BU11" s="556">
        <v>0</v>
      </c>
      <c r="BV11" s="552">
        <v>132</v>
      </c>
      <c r="BW11" s="31">
        <v>2.6990553306342782</v>
      </c>
      <c r="BX11" s="31">
        <v>0</v>
      </c>
      <c r="BY11" s="23">
        <v>0</v>
      </c>
      <c r="BZ11" s="23">
        <v>0</v>
      </c>
      <c r="CA11" s="23">
        <v>0</v>
      </c>
      <c r="CB11" s="23">
        <v>-889050.83562012378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552">
        <v>1.28</v>
      </c>
      <c r="CL11" s="552">
        <v>0</v>
      </c>
    </row>
    <row r="12" spans="1:90" outlineLevel="3">
      <c r="A12" s="548" t="s">
        <v>103</v>
      </c>
      <c r="B12" s="548" t="s">
        <v>83</v>
      </c>
      <c r="C12" s="548" t="s">
        <v>91</v>
      </c>
      <c r="D12" s="548" t="s">
        <v>92</v>
      </c>
      <c r="E12" s="548" t="s">
        <v>110</v>
      </c>
      <c r="F12" s="548" t="s">
        <v>517</v>
      </c>
      <c r="G12" s="548" t="s">
        <v>94</v>
      </c>
      <c r="H12" s="548" t="s">
        <v>85</v>
      </c>
      <c r="I12" s="549" t="s">
        <v>96</v>
      </c>
      <c r="J12" s="550">
        <v>438325</v>
      </c>
      <c r="K12" s="550">
        <v>438325</v>
      </c>
      <c r="L12" s="23">
        <v>0</v>
      </c>
      <c r="M12" s="552">
        <v>0.64</v>
      </c>
      <c r="N12" s="552">
        <v>1</v>
      </c>
      <c r="O12" s="23">
        <v>4.5883940620782724</v>
      </c>
      <c r="P12" s="46">
        <v>4.2760942760942759</v>
      </c>
      <c r="Q12" s="46">
        <v>0.31229978598399644</v>
      </c>
      <c r="R12" s="24" t="s">
        <v>518</v>
      </c>
      <c r="S12" s="24">
        <v>0</v>
      </c>
      <c r="T12" s="24">
        <v>0</v>
      </c>
      <c r="U12" s="553">
        <v>2011207.8272604588</v>
      </c>
      <c r="V12" s="23" t="s">
        <v>97</v>
      </c>
      <c r="W12" s="23">
        <v>2574346.0188933872</v>
      </c>
      <c r="X12" s="23">
        <v>0</v>
      </c>
      <c r="Y12" s="23">
        <v>2574346.0188933872</v>
      </c>
      <c r="Z12" s="23">
        <v>1287173.0094466936</v>
      </c>
      <c r="AA12" s="23">
        <v>0</v>
      </c>
      <c r="AB12" s="23">
        <v>1287173.0094466936</v>
      </c>
      <c r="AC12" s="553">
        <v>1874319.0235690235</v>
      </c>
      <c r="AD12" s="23">
        <v>136888.80369143537</v>
      </c>
      <c r="AE12" s="23">
        <v>451.51662470678457</v>
      </c>
      <c r="AF12" s="23">
        <v>0</v>
      </c>
      <c r="AG12" s="23">
        <v>137340.32031614217</v>
      </c>
      <c r="AH12" s="554">
        <v>27702.829286664492</v>
      </c>
      <c r="AI12" s="23">
        <v>-92132.709716380108</v>
      </c>
      <c r="AJ12" s="23">
        <v>0</v>
      </c>
      <c r="AK12" s="555">
        <v>-64429.880429715617</v>
      </c>
      <c r="AL12" s="29">
        <v>0</v>
      </c>
      <c r="AM12" s="23">
        <v>1983504.9979737944</v>
      </c>
      <c r="AN12" s="23">
        <v>0</v>
      </c>
      <c r="AO12" s="29">
        <v>0</v>
      </c>
      <c r="AP12" s="23">
        <v>1635560.5193282017</v>
      </c>
      <c r="AQ12" s="30">
        <v>1</v>
      </c>
      <c r="AR12" s="23">
        <v>2011207.8272604588</v>
      </c>
      <c r="AS12" s="23">
        <v>4.5883940620782724</v>
      </c>
      <c r="AT12" s="23">
        <v>246465.17659445945</v>
      </c>
      <c r="AU12" s="23">
        <v>-80253.574216347522</v>
      </c>
      <c r="AV12" s="23">
        <v>0</v>
      </c>
      <c r="AW12" s="23">
        <v>166211.60237811191</v>
      </c>
      <c r="AX12" s="23">
        <v>213690.74935455906</v>
      </c>
      <c r="AY12" s="23">
        <v>-183607.61262356333</v>
      </c>
      <c r="AZ12" s="23">
        <v>-10511.71</v>
      </c>
      <c r="BA12" s="23">
        <v>19571.426730995765</v>
      </c>
      <c r="BB12" s="23">
        <v>4.5883940620782724</v>
      </c>
      <c r="BC12" s="23">
        <v>4.2760942760942759</v>
      </c>
      <c r="BD12" s="23">
        <v>109576.37290302408</v>
      </c>
      <c r="BE12" s="23">
        <v>-80705.090841054305</v>
      </c>
      <c r="BF12" s="23">
        <v>0</v>
      </c>
      <c r="BG12" s="23">
        <v>28871.28206196976</v>
      </c>
      <c r="BH12" s="23">
        <v>76801.945663123683</v>
      </c>
      <c r="BI12" s="23">
        <v>-184059.12924827012</v>
      </c>
      <c r="BJ12" s="23">
        <v>-10511.71</v>
      </c>
      <c r="BK12" s="23">
        <v>-117768.8935851464</v>
      </c>
      <c r="BL12" s="23">
        <v>1635560.5193282017</v>
      </c>
      <c r="BM12" s="23" t="s">
        <v>88</v>
      </c>
      <c r="BN12" s="23">
        <v>0</v>
      </c>
      <c r="BO12" s="23" t="b">
        <v>0</v>
      </c>
      <c r="BP12" s="23">
        <v>0</v>
      </c>
      <c r="BQ12" s="47">
        <v>3.53</v>
      </c>
      <c r="BR12" s="552">
        <v>1547287.25</v>
      </c>
      <c r="BS12" s="556">
        <v>3</v>
      </c>
      <c r="BT12" s="552">
        <v>136888.80369143537</v>
      </c>
      <c r="BU12" s="556">
        <v>0</v>
      </c>
      <c r="BV12" s="552">
        <v>133</v>
      </c>
      <c r="BW12" s="31">
        <v>4.5883940620782724</v>
      </c>
      <c r="BX12" s="31">
        <v>0</v>
      </c>
      <c r="BY12" s="23">
        <v>0</v>
      </c>
      <c r="BZ12" s="23">
        <v>0</v>
      </c>
      <c r="CA12" s="23">
        <v>0</v>
      </c>
      <c r="CB12" s="23">
        <v>-483173.28</v>
      </c>
      <c r="CC12" s="23">
        <v>0</v>
      </c>
      <c r="CD12" s="23">
        <v>0</v>
      </c>
      <c r="CE12" s="23">
        <v>0</v>
      </c>
      <c r="CF12" s="23">
        <v>0</v>
      </c>
      <c r="CG12" s="23">
        <v>-109185.97440477088</v>
      </c>
      <c r="CH12" s="23">
        <v>-92584.226341086891</v>
      </c>
      <c r="CI12" s="23">
        <v>0</v>
      </c>
      <c r="CJ12" s="23">
        <v>-201770.20074585779</v>
      </c>
      <c r="CK12" s="552">
        <v>1.28</v>
      </c>
      <c r="CL12" s="552">
        <v>0</v>
      </c>
    </row>
    <row r="13" spans="1:90" outlineLevel="3">
      <c r="A13" s="548" t="s">
        <v>103</v>
      </c>
      <c r="B13" s="548" t="s">
        <v>83</v>
      </c>
      <c r="C13" s="548" t="s">
        <v>91</v>
      </c>
      <c r="D13" s="548" t="s">
        <v>92</v>
      </c>
      <c r="E13" s="548" t="s">
        <v>112</v>
      </c>
      <c r="F13" s="548" t="s">
        <v>519</v>
      </c>
      <c r="G13" s="548" t="s">
        <v>94</v>
      </c>
      <c r="H13" s="548" t="s">
        <v>85</v>
      </c>
      <c r="I13" s="549" t="s">
        <v>96</v>
      </c>
      <c r="J13" s="550">
        <v>38188</v>
      </c>
      <c r="K13" s="550">
        <v>38188</v>
      </c>
      <c r="L13" s="23">
        <v>0</v>
      </c>
      <c r="M13" s="552">
        <v>0.64</v>
      </c>
      <c r="N13" s="552">
        <v>1</v>
      </c>
      <c r="O13" s="23">
        <v>4.5883940620782724</v>
      </c>
      <c r="P13" s="46">
        <v>4.2760942760942759</v>
      </c>
      <c r="Q13" s="46">
        <v>0.31229978598399644</v>
      </c>
      <c r="R13" s="24" t="s">
        <v>520</v>
      </c>
      <c r="S13" s="24">
        <v>0</v>
      </c>
      <c r="T13" s="24">
        <v>0</v>
      </c>
      <c r="U13" s="553">
        <v>175221.59244264508</v>
      </c>
      <c r="V13" s="23" t="s">
        <v>97</v>
      </c>
      <c r="W13" s="23">
        <v>224283.6383265857</v>
      </c>
      <c r="X13" s="23">
        <v>0</v>
      </c>
      <c r="Y13" s="23">
        <v>224283.6383265857</v>
      </c>
      <c r="Z13" s="23">
        <v>112141.81916329285</v>
      </c>
      <c r="AA13" s="23">
        <v>0</v>
      </c>
      <c r="AB13" s="23">
        <v>112141.81916329285</v>
      </c>
      <c r="AC13" s="553">
        <v>163295.48821548821</v>
      </c>
      <c r="AD13" s="23">
        <v>11926.104227156873</v>
      </c>
      <c r="AE13" s="23">
        <v>39.337288232025742</v>
      </c>
      <c r="AF13" s="23">
        <v>0</v>
      </c>
      <c r="AG13" s="23">
        <v>11965.441515388899</v>
      </c>
      <c r="AH13" s="554">
        <v>-4619.7553034399753</v>
      </c>
      <c r="AI13" s="23">
        <v>-17102.864048050164</v>
      </c>
      <c r="AJ13" s="23">
        <v>-8983</v>
      </c>
      <c r="AK13" s="555">
        <v>-30705.619351490117</v>
      </c>
      <c r="AL13" s="29">
        <v>-1514051.8606209233</v>
      </c>
      <c r="AM13" s="23">
        <v>400083.44593034865</v>
      </c>
      <c r="AN13" s="23">
        <v>0</v>
      </c>
      <c r="AO13" s="29">
        <v>0</v>
      </c>
      <c r="AP13" s="23">
        <v>1613780.4092470547</v>
      </c>
      <c r="AQ13" s="30">
        <v>1</v>
      </c>
      <c r="AR13" s="23">
        <v>175221.59244264508</v>
      </c>
      <c r="AS13" s="23">
        <v>4.5883940620782724</v>
      </c>
      <c r="AT13" s="23">
        <v>40409.507368063845</v>
      </c>
      <c r="AU13" s="23">
        <v>-14712.970571204694</v>
      </c>
      <c r="AV13" s="23">
        <v>-8983</v>
      </c>
      <c r="AW13" s="23">
        <v>16713.536796859153</v>
      </c>
      <c r="AX13" s="23">
        <v>105262.23351856566</v>
      </c>
      <c r="AY13" s="23">
        <v>-114564.71238014086</v>
      </c>
      <c r="AZ13" s="23">
        <v>-8983</v>
      </c>
      <c r="BA13" s="23">
        <v>-18285.478861574709</v>
      </c>
      <c r="BB13" s="23">
        <v>4.5883940620782724</v>
      </c>
      <c r="BC13" s="23">
        <v>4.2760942760942759</v>
      </c>
      <c r="BD13" s="23">
        <v>28483.403140906972</v>
      </c>
      <c r="BE13" s="23">
        <v>-14752.30785943672</v>
      </c>
      <c r="BF13" s="23">
        <v>-8983</v>
      </c>
      <c r="BG13" s="23">
        <v>4748.0952814702523</v>
      </c>
      <c r="BH13" s="23">
        <v>93336.129291408783</v>
      </c>
      <c r="BI13" s="23">
        <v>-114604.04966837289</v>
      </c>
      <c r="BJ13" s="23">
        <v>-8983</v>
      </c>
      <c r="BK13" s="23">
        <v>-30250.920376963608</v>
      </c>
      <c r="BL13" s="23">
        <v>1613780.4092470547</v>
      </c>
      <c r="BM13" s="23" t="s">
        <v>88</v>
      </c>
      <c r="BN13" s="23">
        <v>0</v>
      </c>
      <c r="BO13" s="23" t="b">
        <v>0</v>
      </c>
      <c r="BP13" s="23">
        <v>-8983</v>
      </c>
      <c r="BQ13" s="47">
        <v>3.53</v>
      </c>
      <c r="BR13" s="552">
        <v>134803.64000000001</v>
      </c>
      <c r="BS13" s="556">
        <v>3</v>
      </c>
      <c r="BT13" s="552">
        <v>11926.104227156873</v>
      </c>
      <c r="BU13" s="556">
        <v>0</v>
      </c>
      <c r="BV13" s="552">
        <v>134</v>
      </c>
      <c r="BW13" s="31">
        <v>4.5883940620782724</v>
      </c>
      <c r="BX13" s="31">
        <v>0</v>
      </c>
      <c r="BY13" s="23">
        <v>0</v>
      </c>
      <c r="BZ13" s="23">
        <v>-220242.0981842636</v>
      </c>
      <c r="CA13" s="23">
        <v>-220242.0981842636</v>
      </c>
      <c r="CB13" s="23">
        <v>-3351078.2481842637</v>
      </c>
      <c r="CC13" s="23">
        <v>0</v>
      </c>
      <c r="CD13" s="23">
        <v>0</v>
      </c>
      <c r="CE13" s="23">
        <v>0</v>
      </c>
      <c r="CF13" s="23">
        <v>0</v>
      </c>
      <c r="CG13" s="23">
        <v>-16545.859530596848</v>
      </c>
      <c r="CH13" s="23">
        <v>-17142.201336282189</v>
      </c>
      <c r="CI13" s="23">
        <v>-8983</v>
      </c>
      <c r="CJ13" s="23">
        <v>-42671.060866879016</v>
      </c>
      <c r="CK13" s="552">
        <v>1.28</v>
      </c>
      <c r="CL13" s="552">
        <v>0</v>
      </c>
    </row>
    <row r="14" spans="1:90" outlineLevel="3">
      <c r="A14" s="548" t="s">
        <v>103</v>
      </c>
      <c r="B14" s="548" t="s">
        <v>83</v>
      </c>
      <c r="C14" s="548" t="s">
        <v>91</v>
      </c>
      <c r="D14" s="548" t="s">
        <v>92</v>
      </c>
      <c r="E14" s="548" t="s">
        <v>113</v>
      </c>
      <c r="F14" s="548" t="s">
        <v>521</v>
      </c>
      <c r="G14" s="548" t="s">
        <v>94</v>
      </c>
      <c r="H14" s="548" t="s">
        <v>85</v>
      </c>
      <c r="I14" s="549" t="s">
        <v>96</v>
      </c>
      <c r="J14" s="550">
        <v>0</v>
      </c>
      <c r="K14" s="550">
        <v>0</v>
      </c>
      <c r="L14" s="23">
        <v>0</v>
      </c>
      <c r="M14" s="552">
        <v>0</v>
      </c>
      <c r="N14" s="552">
        <v>1</v>
      </c>
      <c r="O14" s="23">
        <v>4.5546558704453446</v>
      </c>
      <c r="P14" s="46">
        <v>4.3771043771043772</v>
      </c>
      <c r="Q14" s="46">
        <v>0.17755149334096743</v>
      </c>
      <c r="R14" s="24">
        <v>0</v>
      </c>
      <c r="S14" s="24">
        <v>0</v>
      </c>
      <c r="T14" s="24">
        <v>0</v>
      </c>
      <c r="U14" s="553">
        <v>0</v>
      </c>
      <c r="V14" s="23" t="s">
        <v>97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553">
        <v>0</v>
      </c>
      <c r="AD14" s="23">
        <v>0</v>
      </c>
      <c r="AE14" s="23">
        <v>0</v>
      </c>
      <c r="AF14" s="23">
        <v>0</v>
      </c>
      <c r="AG14" s="23">
        <v>0</v>
      </c>
      <c r="AH14" s="554">
        <v>0</v>
      </c>
      <c r="AI14" s="23">
        <v>0</v>
      </c>
      <c r="AJ14" s="23">
        <v>0</v>
      </c>
      <c r="AK14" s="555">
        <v>0</v>
      </c>
      <c r="AL14" s="29">
        <v>0</v>
      </c>
      <c r="AM14" s="23">
        <v>0</v>
      </c>
      <c r="AN14" s="552">
        <v>0</v>
      </c>
      <c r="AO14" s="29">
        <v>0</v>
      </c>
      <c r="AP14" s="23">
        <v>0</v>
      </c>
      <c r="AQ14" s="30">
        <v>1</v>
      </c>
      <c r="AR14" s="23">
        <v>0</v>
      </c>
      <c r="AS14" s="23">
        <v>4.5546558704453446</v>
      </c>
      <c r="AT14" s="23">
        <v>0</v>
      </c>
      <c r="AU14" s="23">
        <v>0</v>
      </c>
      <c r="AV14" s="23">
        <v>0</v>
      </c>
      <c r="AW14" s="23">
        <v>0</v>
      </c>
      <c r="AX14" s="23">
        <v>149362.46575714275</v>
      </c>
      <c r="AY14" s="23">
        <v>0</v>
      </c>
      <c r="AZ14" s="23">
        <v>51118.6</v>
      </c>
      <c r="BA14" s="23">
        <v>200481.06575714276</v>
      </c>
      <c r="BB14" s="23">
        <v>4.5546558704453446</v>
      </c>
      <c r="BC14" s="23">
        <v>4.3771043771043772</v>
      </c>
      <c r="BD14" s="23">
        <v>0</v>
      </c>
      <c r="BE14" s="23">
        <v>0</v>
      </c>
      <c r="BF14" s="23">
        <v>0</v>
      </c>
      <c r="BG14" s="23">
        <v>0</v>
      </c>
      <c r="BH14" s="23">
        <v>149362.46575714275</v>
      </c>
      <c r="BI14" s="23">
        <v>0</v>
      </c>
      <c r="BJ14" s="23">
        <v>51118.6</v>
      </c>
      <c r="BK14" s="23">
        <v>200481.06575714276</v>
      </c>
      <c r="BL14" s="23">
        <v>0</v>
      </c>
      <c r="BM14" s="23" t="s">
        <v>88</v>
      </c>
      <c r="BN14" s="23">
        <v>0</v>
      </c>
      <c r="BO14" s="23" t="b">
        <v>0</v>
      </c>
      <c r="BP14" s="23">
        <v>0</v>
      </c>
      <c r="BQ14" s="47">
        <v>4.84</v>
      </c>
      <c r="BR14" s="552">
        <v>0</v>
      </c>
      <c r="BS14" s="556">
        <v>3</v>
      </c>
      <c r="BT14" s="552">
        <v>0</v>
      </c>
      <c r="BU14" s="556">
        <v>0</v>
      </c>
      <c r="BV14" s="552">
        <v>135</v>
      </c>
      <c r="BW14" s="31">
        <v>4.5546558704453446</v>
      </c>
      <c r="BX14" s="31">
        <v>0</v>
      </c>
      <c r="BY14" s="23">
        <v>0</v>
      </c>
      <c r="BZ14" s="23">
        <v>0</v>
      </c>
      <c r="CA14" s="23">
        <v>0</v>
      </c>
      <c r="CB14" s="23">
        <v>-2327482.1428571427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552">
        <v>0</v>
      </c>
      <c r="CL14" s="552">
        <v>0</v>
      </c>
    </row>
    <row r="15" spans="1:90" outlineLevel="3">
      <c r="A15" s="548" t="s">
        <v>103</v>
      </c>
      <c r="B15" s="548" t="s">
        <v>83</v>
      </c>
      <c r="C15" s="548" t="s">
        <v>91</v>
      </c>
      <c r="D15" s="548" t="s">
        <v>92</v>
      </c>
      <c r="E15" s="548" t="s">
        <v>115</v>
      </c>
      <c r="F15" s="548" t="s">
        <v>521</v>
      </c>
      <c r="G15" s="548" t="s">
        <v>94</v>
      </c>
      <c r="H15" s="548" t="s">
        <v>85</v>
      </c>
      <c r="I15" s="549" t="s">
        <v>96</v>
      </c>
      <c r="J15" s="550">
        <v>700000</v>
      </c>
      <c r="K15" s="550">
        <v>700000</v>
      </c>
      <c r="L15" s="23">
        <v>0</v>
      </c>
      <c r="M15" s="552">
        <v>0.64</v>
      </c>
      <c r="N15" s="552">
        <v>1</v>
      </c>
      <c r="O15" s="23">
        <v>4.5546558704453446</v>
      </c>
      <c r="P15" s="46">
        <v>4.3771043771043772</v>
      </c>
      <c r="Q15" s="46">
        <v>0.17755149334096743</v>
      </c>
      <c r="R15" s="24" t="s">
        <v>522</v>
      </c>
      <c r="S15" s="24">
        <v>0</v>
      </c>
      <c r="T15" s="24">
        <v>0</v>
      </c>
      <c r="U15" s="553">
        <v>3188259.1093117413</v>
      </c>
      <c r="V15" s="23" t="s">
        <v>97</v>
      </c>
      <c r="W15" s="23">
        <v>4080971.6599190291</v>
      </c>
      <c r="X15" s="23">
        <v>0</v>
      </c>
      <c r="Y15" s="23">
        <v>4080971.6599190291</v>
      </c>
      <c r="Z15" s="23">
        <v>2040485.8299595146</v>
      </c>
      <c r="AA15" s="23">
        <v>0</v>
      </c>
      <c r="AB15" s="23">
        <v>2040485.8299595146</v>
      </c>
      <c r="AC15" s="553">
        <v>3063973.0639730641</v>
      </c>
      <c r="AD15" s="23">
        <v>124286.04533867724</v>
      </c>
      <c r="AE15" s="23">
        <v>738.09994917691552</v>
      </c>
      <c r="AF15" s="23">
        <v>0</v>
      </c>
      <c r="AG15" s="23">
        <v>125024.14528785416</v>
      </c>
      <c r="AH15" s="554">
        <v>-745813.92742207134</v>
      </c>
      <c r="AI15" s="23">
        <v>-169984.47186188612</v>
      </c>
      <c r="AJ15" s="23">
        <v>0</v>
      </c>
      <c r="AK15" s="555">
        <v>-915798.39928395743</v>
      </c>
      <c r="AL15" s="29">
        <v>-2149674.6577727008</v>
      </c>
      <c r="AM15" s="23">
        <v>3934073.0367338127</v>
      </c>
      <c r="AN15" s="552">
        <v>0</v>
      </c>
      <c r="AO15" s="29">
        <v>0</v>
      </c>
      <c r="AP15" s="23">
        <v>3594456.0538677247</v>
      </c>
      <c r="AQ15" s="30">
        <v>1</v>
      </c>
      <c r="AR15" s="23">
        <v>3188259.1093117413</v>
      </c>
      <c r="AS15" s="23">
        <v>4.5546558704453446</v>
      </c>
      <c r="AT15" s="23">
        <v>-411552.78021733975</v>
      </c>
      <c r="AU15" s="23">
        <v>-147279.754492231</v>
      </c>
      <c r="AV15" s="23">
        <v>0</v>
      </c>
      <c r="AW15" s="23">
        <v>-558832.5347095707</v>
      </c>
      <c r="AX15" s="23">
        <v>220258.17513522832</v>
      </c>
      <c r="AY15" s="23">
        <v>-334661.08798612573</v>
      </c>
      <c r="AZ15" s="23">
        <v>0</v>
      </c>
      <c r="BA15" s="23">
        <v>-114402.91285089709</v>
      </c>
      <c r="BB15" s="23">
        <v>4.5546558704453446</v>
      </c>
      <c r="BC15" s="23">
        <v>4.3771043771043772</v>
      </c>
      <c r="BD15" s="23">
        <v>-535838.82555601699</v>
      </c>
      <c r="BE15" s="23">
        <v>-148017.85444140792</v>
      </c>
      <c r="BF15" s="23">
        <v>0</v>
      </c>
      <c r="BG15" s="23">
        <v>-683856.67999742483</v>
      </c>
      <c r="BH15" s="23">
        <v>95972.129796551075</v>
      </c>
      <c r="BI15" s="23">
        <v>-335399.18793530262</v>
      </c>
      <c r="BJ15" s="23">
        <v>0</v>
      </c>
      <c r="BK15" s="23">
        <v>-239427.05813875125</v>
      </c>
      <c r="BL15" s="23">
        <v>3594456.0538677247</v>
      </c>
      <c r="BM15" s="23" t="s">
        <v>88</v>
      </c>
      <c r="BN15" s="23">
        <v>0</v>
      </c>
      <c r="BO15" s="23" t="b">
        <v>0</v>
      </c>
      <c r="BP15" s="23">
        <v>0</v>
      </c>
      <c r="BQ15" s="47">
        <v>4.84</v>
      </c>
      <c r="BR15" s="552">
        <v>3388000</v>
      </c>
      <c r="BS15" s="556">
        <v>3</v>
      </c>
      <c r="BT15" s="552">
        <v>124286.04533867724</v>
      </c>
      <c r="BU15" s="556">
        <v>0</v>
      </c>
      <c r="BV15" s="552">
        <v>136</v>
      </c>
      <c r="BW15" s="31">
        <v>4.5546558704453446</v>
      </c>
      <c r="BX15" s="31">
        <v>0</v>
      </c>
      <c r="BY15" s="23">
        <v>0</v>
      </c>
      <c r="BZ15" s="23">
        <v>0</v>
      </c>
      <c r="CA15" s="23">
        <v>0</v>
      </c>
      <c r="CB15" s="23">
        <v>-727903.85589587723</v>
      </c>
      <c r="CC15" s="23">
        <v>0</v>
      </c>
      <c r="CD15" s="23">
        <v>0</v>
      </c>
      <c r="CE15" s="23">
        <v>0</v>
      </c>
      <c r="CF15" s="23">
        <v>0</v>
      </c>
      <c r="CG15" s="23">
        <v>-870099.97276074858</v>
      </c>
      <c r="CH15" s="23">
        <v>-170722.57181106304</v>
      </c>
      <c r="CI15" s="23">
        <v>0</v>
      </c>
      <c r="CJ15" s="23">
        <v>-1040822.5445718116</v>
      </c>
      <c r="CK15" s="552">
        <v>1.28</v>
      </c>
      <c r="CL15" s="552">
        <v>0</v>
      </c>
    </row>
    <row r="16" spans="1:90" outlineLevel="3">
      <c r="A16" s="548" t="s">
        <v>103</v>
      </c>
      <c r="B16" s="548" t="s">
        <v>83</v>
      </c>
      <c r="C16" s="548" t="s">
        <v>91</v>
      </c>
      <c r="D16" s="548" t="s">
        <v>92</v>
      </c>
      <c r="E16" s="548" t="s">
        <v>116</v>
      </c>
      <c r="F16" s="548" t="s">
        <v>523</v>
      </c>
      <c r="G16" s="548" t="s">
        <v>94</v>
      </c>
      <c r="H16" s="548" t="s">
        <v>85</v>
      </c>
      <c r="I16" s="549" t="s">
        <v>96</v>
      </c>
      <c r="J16" s="550">
        <v>600000</v>
      </c>
      <c r="K16" s="550">
        <v>600000</v>
      </c>
      <c r="L16" s="23">
        <v>0</v>
      </c>
      <c r="M16" s="552">
        <v>0</v>
      </c>
      <c r="N16" s="552">
        <v>1</v>
      </c>
      <c r="O16" s="23">
        <v>4.5546558704453446</v>
      </c>
      <c r="P16" s="46">
        <v>4.3771043771043772</v>
      </c>
      <c r="Q16" s="46">
        <v>0.17755149334096743</v>
      </c>
      <c r="R16" s="24" t="s">
        <v>524</v>
      </c>
      <c r="S16" s="24">
        <v>0</v>
      </c>
      <c r="T16" s="24">
        <v>0</v>
      </c>
      <c r="U16" s="553">
        <v>2732793.5222672066</v>
      </c>
      <c r="V16" s="23" t="s">
        <v>97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553">
        <v>2626262.6262626261</v>
      </c>
      <c r="AD16" s="23">
        <v>106530.89600458043</v>
      </c>
      <c r="AE16" s="23">
        <v>0</v>
      </c>
      <c r="AF16" s="23">
        <v>0</v>
      </c>
      <c r="AG16" s="23">
        <v>106530.89600458043</v>
      </c>
      <c r="AH16" s="554">
        <v>-630707.76099633565</v>
      </c>
      <c r="AI16" s="23">
        <v>0</v>
      </c>
      <c r="AJ16" s="23">
        <v>-41210</v>
      </c>
      <c r="AK16" s="555">
        <v>-671917.76099633565</v>
      </c>
      <c r="AL16" s="29">
        <v>0</v>
      </c>
      <c r="AM16" s="23">
        <v>3363501.2832635422</v>
      </c>
      <c r="AN16" s="552">
        <v>0</v>
      </c>
      <c r="AO16" s="29">
        <v>0</v>
      </c>
      <c r="AP16" s="23">
        <v>2875564.8430941799</v>
      </c>
      <c r="AQ16" s="30">
        <v>1</v>
      </c>
      <c r="AR16" s="23">
        <v>2732793.5222672066</v>
      </c>
      <c r="AS16" s="23">
        <v>4.5546558704453446</v>
      </c>
      <c r="AT16" s="23">
        <v>-352759.52590057719</v>
      </c>
      <c r="AU16" s="23">
        <v>0</v>
      </c>
      <c r="AV16" s="23">
        <v>-41210</v>
      </c>
      <c r="AW16" s="23">
        <v>-393969.52590057719</v>
      </c>
      <c r="AX16" s="23">
        <v>96280.311305468436</v>
      </c>
      <c r="AY16" s="23">
        <v>0</v>
      </c>
      <c r="AZ16" s="23">
        <v>-77315.160348845675</v>
      </c>
      <c r="BA16" s="23">
        <v>18965.150956622791</v>
      </c>
      <c r="BB16" s="23">
        <v>4.5546558704453446</v>
      </c>
      <c r="BC16" s="23">
        <v>4.3771043771043772</v>
      </c>
      <c r="BD16" s="23">
        <v>-459290.42190515762</v>
      </c>
      <c r="BE16" s="23">
        <v>0</v>
      </c>
      <c r="BF16" s="23">
        <v>-41210</v>
      </c>
      <c r="BG16" s="23">
        <v>-500500.42190515762</v>
      </c>
      <c r="BH16" s="23">
        <v>-10250.584699111991</v>
      </c>
      <c r="BI16" s="23">
        <v>0</v>
      </c>
      <c r="BJ16" s="23">
        <v>-77315.160348845675</v>
      </c>
      <c r="BK16" s="23">
        <v>-87565.745047957636</v>
      </c>
      <c r="BL16" s="23">
        <v>2875564.8430941799</v>
      </c>
      <c r="BM16" s="23" t="s">
        <v>88</v>
      </c>
      <c r="BN16" s="23">
        <v>0</v>
      </c>
      <c r="BO16" s="23" t="b">
        <v>0</v>
      </c>
      <c r="BP16" s="23">
        <v>-41210</v>
      </c>
      <c r="BQ16" s="47">
        <v>4.84</v>
      </c>
      <c r="BR16" s="552">
        <v>2904000</v>
      </c>
      <c r="BS16" s="556">
        <v>3</v>
      </c>
      <c r="BT16" s="552">
        <v>106530.89600458043</v>
      </c>
      <c r="BU16" s="556">
        <v>0</v>
      </c>
      <c r="BV16" s="552">
        <v>137</v>
      </c>
      <c r="BW16" s="31">
        <v>4.5546558704453446</v>
      </c>
      <c r="BX16" s="31">
        <v>0</v>
      </c>
      <c r="BY16" s="23">
        <v>0</v>
      </c>
      <c r="BZ16" s="23">
        <v>0</v>
      </c>
      <c r="CA16" s="23">
        <v>0</v>
      </c>
      <c r="CB16" s="23">
        <v>-51417</v>
      </c>
      <c r="CC16" s="23">
        <v>0</v>
      </c>
      <c r="CD16" s="23">
        <v>0</v>
      </c>
      <c r="CE16" s="23">
        <v>0</v>
      </c>
      <c r="CF16" s="23">
        <v>0</v>
      </c>
      <c r="CG16" s="23">
        <v>-737238.65700091608</v>
      </c>
      <c r="CH16" s="23">
        <v>0</v>
      </c>
      <c r="CI16" s="23">
        <v>-41210</v>
      </c>
      <c r="CJ16" s="23">
        <v>-778448.65700091608</v>
      </c>
      <c r="CK16" s="552">
        <v>0</v>
      </c>
      <c r="CL16" s="552">
        <v>0</v>
      </c>
    </row>
    <row r="17" spans="1:90" s="566" customFormat="1" ht="20.100000000000001" customHeight="1" outlineLevel="2">
      <c r="A17" s="558" t="s">
        <v>117</v>
      </c>
      <c r="B17" s="558"/>
      <c r="C17" s="558"/>
      <c r="D17" s="558"/>
      <c r="E17" s="558"/>
      <c r="F17" s="558"/>
      <c r="G17" s="558"/>
      <c r="H17" s="558"/>
      <c r="I17" s="559"/>
      <c r="J17" s="560"/>
      <c r="K17" s="560"/>
      <c r="L17" s="35"/>
      <c r="M17" s="561"/>
      <c r="N17" s="561"/>
      <c r="O17" s="35"/>
      <c r="P17" s="50"/>
      <c r="Q17" s="50"/>
      <c r="R17" s="36">
        <v>0</v>
      </c>
      <c r="S17" s="36">
        <v>0</v>
      </c>
      <c r="T17" s="36">
        <v>0</v>
      </c>
      <c r="U17" s="562">
        <v>9352320.1079622135</v>
      </c>
      <c r="V17" s="35"/>
      <c r="W17" s="35">
        <v>8472994.02968961</v>
      </c>
      <c r="X17" s="35">
        <v>0</v>
      </c>
      <c r="Y17" s="35">
        <v>8472994.02968961</v>
      </c>
      <c r="Z17" s="35">
        <v>4236497.014844805</v>
      </c>
      <c r="AA17" s="35">
        <v>0</v>
      </c>
      <c r="AB17" s="35">
        <v>4236497.014844805</v>
      </c>
      <c r="AC17" s="562">
        <v>9039466.3636363633</v>
      </c>
      <c r="AD17" s="35">
        <v>312853.74432585039</v>
      </c>
      <c r="AE17" s="35">
        <v>2580.6900927685201</v>
      </c>
      <c r="AF17" s="35">
        <v>0</v>
      </c>
      <c r="AG17" s="35">
        <v>315434.43441861897</v>
      </c>
      <c r="AH17" s="563">
        <v>-2425069.4629884567</v>
      </c>
      <c r="AI17" s="35">
        <v>-545350.55151422671</v>
      </c>
      <c r="AJ17" s="35">
        <v>-50193</v>
      </c>
      <c r="AK17" s="564">
        <v>-3020613.0145026832</v>
      </c>
      <c r="AL17" s="41"/>
      <c r="AM17" s="35">
        <v>15969145.404981192</v>
      </c>
      <c r="AN17" s="561"/>
      <c r="AO17" s="41"/>
      <c r="AP17" s="35">
        <v>16334496.048330924</v>
      </c>
      <c r="AQ17" s="42"/>
      <c r="AR17" s="35"/>
      <c r="AS17" s="35"/>
      <c r="AT17" s="35">
        <v>-184065.41828956525</v>
      </c>
      <c r="AU17" s="35">
        <v>-470352.85347952088</v>
      </c>
      <c r="AV17" s="35">
        <v>-50193</v>
      </c>
      <c r="AW17" s="35">
        <v>-704611.27176908602</v>
      </c>
      <c r="AX17" s="35">
        <v>-379991.90089379076</v>
      </c>
      <c r="AY17" s="35">
        <v>-1242217.0648057864</v>
      </c>
      <c r="AZ17" s="35">
        <v>-91344.690348845674</v>
      </c>
      <c r="BA17" s="35">
        <v>-1713553.6560484215</v>
      </c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51"/>
      <c r="BR17" s="561"/>
      <c r="BS17" s="565"/>
      <c r="BT17" s="561"/>
      <c r="BU17" s="565"/>
      <c r="BV17" s="561"/>
      <c r="BW17" s="43"/>
      <c r="BX17" s="43"/>
      <c r="BY17" s="35"/>
      <c r="BZ17" s="35"/>
      <c r="CA17" s="35">
        <v>-4191755.834030522</v>
      </c>
      <c r="CB17" s="35"/>
      <c r="CC17" s="35"/>
      <c r="CD17" s="35"/>
      <c r="CE17" s="35"/>
      <c r="CF17" s="35"/>
      <c r="CG17" s="35"/>
      <c r="CH17" s="35"/>
      <c r="CI17" s="35"/>
      <c r="CJ17" s="35"/>
      <c r="CK17" s="561"/>
      <c r="CL17" s="561"/>
    </row>
    <row r="18" spans="1:90" outlineLevel="3">
      <c r="A18" s="548" t="s">
        <v>118</v>
      </c>
      <c r="B18" s="548" t="s">
        <v>83</v>
      </c>
      <c r="C18" s="548" t="s">
        <v>91</v>
      </c>
      <c r="D18" s="548" t="s">
        <v>92</v>
      </c>
      <c r="E18" s="548" t="s">
        <v>119</v>
      </c>
      <c r="F18" s="548" t="s">
        <v>511</v>
      </c>
      <c r="G18" s="548" t="s">
        <v>94</v>
      </c>
      <c r="H18" s="548" t="s">
        <v>120</v>
      </c>
      <c r="I18" s="549" t="s">
        <v>120</v>
      </c>
      <c r="J18" s="550">
        <v>4937500</v>
      </c>
      <c r="K18" s="550">
        <v>4937500</v>
      </c>
      <c r="L18" s="552">
        <v>2.0253164556962029E-12</v>
      </c>
      <c r="M18" s="552">
        <v>0</v>
      </c>
      <c r="N18" s="552">
        <v>2.0253164556962029E-12</v>
      </c>
      <c r="O18" s="23">
        <v>0</v>
      </c>
      <c r="P18" s="552">
        <v>0</v>
      </c>
      <c r="Q18" s="552">
        <v>0</v>
      </c>
      <c r="R18" s="24" t="s">
        <v>525</v>
      </c>
      <c r="S18" s="24">
        <v>0</v>
      </c>
      <c r="T18" s="24">
        <v>0</v>
      </c>
      <c r="U18" s="553">
        <v>0</v>
      </c>
      <c r="V18" s="23" t="s">
        <v>97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553">
        <v>0</v>
      </c>
      <c r="AD18" s="23">
        <v>0</v>
      </c>
      <c r="AE18" s="23">
        <v>0</v>
      </c>
      <c r="AF18" s="23">
        <v>0</v>
      </c>
      <c r="AG18" s="23">
        <v>0</v>
      </c>
      <c r="AH18" s="554">
        <v>0</v>
      </c>
      <c r="AI18" s="23">
        <v>0</v>
      </c>
      <c r="AJ18" s="23">
        <v>0</v>
      </c>
      <c r="AK18" s="555">
        <v>0</v>
      </c>
      <c r="AL18" s="29">
        <v>-169226.83259797384</v>
      </c>
      <c r="AM18" s="23">
        <v>0</v>
      </c>
      <c r="AN18" s="29">
        <v>0</v>
      </c>
      <c r="AO18" s="29">
        <v>1.4700000000000002E-5</v>
      </c>
      <c r="AP18" s="23">
        <v>0</v>
      </c>
      <c r="AQ18" s="30">
        <v>1</v>
      </c>
      <c r="AR18" s="23">
        <v>1.4700000000000002E-5</v>
      </c>
      <c r="AS18" s="23">
        <v>1.47</v>
      </c>
      <c r="AT18" s="23">
        <v>0</v>
      </c>
      <c r="AU18" s="23">
        <v>0</v>
      </c>
      <c r="AV18" s="23">
        <v>0</v>
      </c>
      <c r="AW18" s="23">
        <v>0</v>
      </c>
      <c r="AX18" s="23">
        <v>-22473.404858876842</v>
      </c>
      <c r="AY18" s="23">
        <v>0</v>
      </c>
      <c r="AZ18" s="23">
        <v>0</v>
      </c>
      <c r="BA18" s="23">
        <v>-22473.404858876842</v>
      </c>
      <c r="BB18" s="23">
        <v>0.9919028340080972</v>
      </c>
      <c r="BC18" s="23">
        <v>0.98989898989898983</v>
      </c>
      <c r="BD18" s="23">
        <v>0</v>
      </c>
      <c r="BE18" s="23">
        <v>0</v>
      </c>
      <c r="BF18" s="23">
        <v>0</v>
      </c>
      <c r="BG18" s="23">
        <v>0</v>
      </c>
      <c r="BH18" s="23">
        <v>-22473.404858876842</v>
      </c>
      <c r="BI18" s="23">
        <v>0</v>
      </c>
      <c r="BJ18" s="23">
        <v>0</v>
      </c>
      <c r="BK18" s="23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3">
        <v>0</v>
      </c>
      <c r="BQ18" s="552">
        <v>0</v>
      </c>
      <c r="BR18" s="552">
        <v>0</v>
      </c>
      <c r="BS18" s="556">
        <v>7</v>
      </c>
      <c r="BT18" s="552">
        <v>0</v>
      </c>
      <c r="BU18" s="556">
        <v>1.0000000000000001E-5</v>
      </c>
      <c r="BV18" s="552">
        <v>128</v>
      </c>
      <c r="BW18" s="31">
        <v>0.9919028340080972</v>
      </c>
      <c r="BX18" s="31">
        <v>0.9919028340080972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552">
        <v>0</v>
      </c>
      <c r="CL18" s="552">
        <v>0</v>
      </c>
    </row>
    <row r="19" spans="1:90" s="566" customFormat="1" ht="20.100000000000001" customHeight="1" outlineLevel="2">
      <c r="A19" s="558" t="s">
        <v>121</v>
      </c>
      <c r="B19" s="558"/>
      <c r="C19" s="558"/>
      <c r="D19" s="558"/>
      <c r="E19" s="558"/>
      <c r="F19" s="558"/>
      <c r="G19" s="558"/>
      <c r="H19" s="558"/>
      <c r="I19" s="559"/>
      <c r="J19" s="560"/>
      <c r="K19" s="560"/>
      <c r="L19" s="561"/>
      <c r="M19" s="561"/>
      <c r="N19" s="561"/>
      <c r="O19" s="35"/>
      <c r="P19" s="561"/>
      <c r="Q19" s="561"/>
      <c r="R19" s="36">
        <v>0</v>
      </c>
      <c r="S19" s="36">
        <v>0</v>
      </c>
      <c r="T19" s="36">
        <v>0</v>
      </c>
      <c r="U19" s="562">
        <v>0</v>
      </c>
      <c r="V19" s="35"/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562">
        <v>0</v>
      </c>
      <c r="AD19" s="35">
        <v>0</v>
      </c>
      <c r="AE19" s="35">
        <v>0</v>
      </c>
      <c r="AF19" s="35">
        <v>0</v>
      </c>
      <c r="AG19" s="35">
        <v>0</v>
      </c>
      <c r="AH19" s="563">
        <v>0</v>
      </c>
      <c r="AI19" s="35">
        <v>0</v>
      </c>
      <c r="AJ19" s="35">
        <v>0</v>
      </c>
      <c r="AK19" s="564">
        <v>0</v>
      </c>
      <c r="AL19" s="41"/>
      <c r="AM19" s="35">
        <v>0</v>
      </c>
      <c r="AN19" s="41"/>
      <c r="AO19" s="41"/>
      <c r="AP19" s="35">
        <v>0</v>
      </c>
      <c r="AQ19" s="42"/>
      <c r="AR19" s="35"/>
      <c r="AS19" s="35"/>
      <c r="AT19" s="35">
        <v>0</v>
      </c>
      <c r="AU19" s="35">
        <v>0</v>
      </c>
      <c r="AV19" s="35">
        <v>0</v>
      </c>
      <c r="AW19" s="35">
        <v>0</v>
      </c>
      <c r="AX19" s="35">
        <v>-22473.404858876842</v>
      </c>
      <c r="AY19" s="35">
        <v>0</v>
      </c>
      <c r="AZ19" s="35">
        <v>0</v>
      </c>
      <c r="BA19" s="35">
        <v>-22473.404858876842</v>
      </c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561"/>
      <c r="BR19" s="561"/>
      <c r="BS19" s="565"/>
      <c r="BT19" s="561"/>
      <c r="BU19" s="565"/>
      <c r="BV19" s="561"/>
      <c r="BW19" s="43"/>
      <c r="BX19" s="43"/>
      <c r="BY19" s="35"/>
      <c r="BZ19" s="35"/>
      <c r="CA19" s="35">
        <v>0</v>
      </c>
      <c r="CB19" s="35"/>
      <c r="CC19" s="35"/>
      <c r="CD19" s="35"/>
      <c r="CE19" s="35"/>
      <c r="CF19" s="35"/>
      <c r="CG19" s="35"/>
      <c r="CH19" s="35"/>
      <c r="CI19" s="35"/>
      <c r="CJ19" s="35"/>
      <c r="CK19" s="561"/>
      <c r="CL19" s="561"/>
    </row>
    <row r="20" spans="1:90" s="575" customFormat="1" ht="30" customHeight="1" outlineLevel="1">
      <c r="A20" s="558"/>
      <c r="B20" s="557" t="s">
        <v>122</v>
      </c>
      <c r="C20" s="558"/>
      <c r="D20" s="558"/>
      <c r="E20" s="558"/>
      <c r="F20" s="558"/>
      <c r="G20" s="558"/>
      <c r="H20" s="558"/>
      <c r="I20" s="559"/>
      <c r="J20" s="569"/>
      <c r="K20" s="569"/>
      <c r="L20" s="570"/>
      <c r="M20" s="570"/>
      <c r="N20" s="570"/>
      <c r="O20" s="59"/>
      <c r="P20" s="570"/>
      <c r="Q20" s="570"/>
      <c r="R20" s="61">
        <v>0</v>
      </c>
      <c r="S20" s="61">
        <v>0</v>
      </c>
      <c r="T20" s="61">
        <v>0</v>
      </c>
      <c r="U20" s="571">
        <v>25126396.671790514</v>
      </c>
      <c r="V20" s="59"/>
      <c r="W20" s="59">
        <v>10683831.88554042</v>
      </c>
      <c r="X20" s="59">
        <v>-1103489.3345354768</v>
      </c>
      <c r="Y20" s="59">
        <v>9580342.5510049425</v>
      </c>
      <c r="Z20" s="59">
        <v>4236497.014844805</v>
      </c>
      <c r="AA20" s="59">
        <v>0</v>
      </c>
      <c r="AB20" s="59">
        <v>4236497.014844805</v>
      </c>
      <c r="AC20" s="571">
        <v>23819225.367814757</v>
      </c>
      <c r="AD20" s="59">
        <v>1208859.3039757612</v>
      </c>
      <c r="AE20" s="59">
        <v>29173.365820127528</v>
      </c>
      <c r="AF20" s="59">
        <v>0</v>
      </c>
      <c r="AG20" s="59">
        <v>1238032.6697958887</v>
      </c>
      <c r="AH20" s="572">
        <v>-1377947.4629884567</v>
      </c>
      <c r="AI20" s="59">
        <v>-669874.31613695982</v>
      </c>
      <c r="AJ20" s="59">
        <v>1170307</v>
      </c>
      <c r="AK20" s="573">
        <v>-877514.77912541665</v>
      </c>
      <c r="AL20" s="66"/>
      <c r="AM20" s="59">
        <v>30597787.968809493</v>
      </c>
      <c r="AN20" s="66"/>
      <c r="AO20" s="66"/>
      <c r="AP20" s="59">
        <v>32108572.61215923</v>
      </c>
      <c r="AQ20" s="67"/>
      <c r="AR20" s="59"/>
      <c r="AS20" s="59"/>
      <c r="AT20" s="59">
        <v>832123.31729305466</v>
      </c>
      <c r="AU20" s="59">
        <v>-563943.35368486843</v>
      </c>
      <c r="AV20" s="59">
        <v>1170307</v>
      </c>
      <c r="AW20" s="59">
        <v>1438486.963608186</v>
      </c>
      <c r="AX20" s="59">
        <v>502358.84307563223</v>
      </c>
      <c r="AY20" s="59">
        <v>-1303106.5852285346</v>
      </c>
      <c r="AZ20" s="59">
        <v>3134696.2796511543</v>
      </c>
      <c r="BA20" s="59">
        <v>2333948.5374982543</v>
      </c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70"/>
      <c r="BR20" s="570"/>
      <c r="BS20" s="574"/>
      <c r="BT20" s="570"/>
      <c r="BU20" s="574"/>
      <c r="BV20" s="570"/>
      <c r="BW20" s="68"/>
      <c r="BX20" s="68"/>
      <c r="BY20" s="59"/>
      <c r="BZ20" s="59"/>
      <c r="CA20" s="59">
        <v>-4093443.834030522</v>
      </c>
      <c r="CB20" s="59"/>
      <c r="CC20" s="59"/>
      <c r="CD20" s="59"/>
      <c r="CE20" s="59"/>
      <c r="CF20" s="59"/>
      <c r="CG20" s="59"/>
      <c r="CH20" s="59"/>
      <c r="CI20" s="59"/>
      <c r="CJ20" s="59"/>
      <c r="CK20" s="570"/>
      <c r="CL20" s="570"/>
    </row>
    <row r="21" spans="1:90" outlineLevel="3">
      <c r="A21" s="548" t="s">
        <v>82</v>
      </c>
      <c r="B21" s="548" t="s">
        <v>166</v>
      </c>
      <c r="C21" s="548" t="s">
        <v>0</v>
      </c>
      <c r="D21" s="548" t="s">
        <v>0</v>
      </c>
      <c r="E21" s="548" t="s">
        <v>167</v>
      </c>
      <c r="F21" s="548" t="s">
        <v>0</v>
      </c>
      <c r="G21" s="548" t="s">
        <v>166</v>
      </c>
      <c r="H21" s="548" t="s">
        <v>85</v>
      </c>
      <c r="I21" s="549" t="s">
        <v>86</v>
      </c>
      <c r="J21" s="550">
        <v>0</v>
      </c>
      <c r="K21" s="550">
        <v>0</v>
      </c>
      <c r="L21" s="552">
        <v>0</v>
      </c>
      <c r="M21" s="552">
        <v>0</v>
      </c>
      <c r="N21" s="552">
        <v>0</v>
      </c>
      <c r="O21" s="23">
        <v>0</v>
      </c>
      <c r="P21" s="552">
        <v>0</v>
      </c>
      <c r="Q21" s="552">
        <v>0</v>
      </c>
      <c r="R21" s="24">
        <v>0</v>
      </c>
      <c r="S21" s="24">
        <v>0</v>
      </c>
      <c r="T21" s="24">
        <v>0</v>
      </c>
      <c r="U21" s="553">
        <v>0</v>
      </c>
      <c r="V21" s="23" t="s">
        <v>87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553">
        <v>0</v>
      </c>
      <c r="AD21" s="23">
        <v>0</v>
      </c>
      <c r="AE21" s="23">
        <v>0</v>
      </c>
      <c r="AF21" s="23">
        <v>0</v>
      </c>
      <c r="AG21" s="23">
        <v>0</v>
      </c>
      <c r="AH21" s="554">
        <v>0</v>
      </c>
      <c r="AI21" s="23">
        <v>0</v>
      </c>
      <c r="AJ21" s="23">
        <v>0</v>
      </c>
      <c r="AK21" s="555">
        <v>0</v>
      </c>
      <c r="AL21" s="29">
        <v>-487250.01</v>
      </c>
      <c r="AM21" s="23">
        <v>0</v>
      </c>
      <c r="AN21" s="552">
        <v>0</v>
      </c>
      <c r="AO21" s="29">
        <v>0</v>
      </c>
      <c r="AP21" s="23">
        <v>0</v>
      </c>
      <c r="AQ21" s="30">
        <v>1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527</v>
      </c>
      <c r="BA21" s="23">
        <v>527</v>
      </c>
      <c r="BB21" s="23" t="s">
        <v>0</v>
      </c>
      <c r="BC21" s="23" t="s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527</v>
      </c>
      <c r="BK21" s="23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3">
        <v>0</v>
      </c>
      <c r="BQ21" s="24">
        <v>0</v>
      </c>
      <c r="BR21" s="552">
        <v>0</v>
      </c>
      <c r="BS21" s="556">
        <v>99</v>
      </c>
      <c r="BT21" s="552">
        <v>0</v>
      </c>
      <c r="BU21" s="556">
        <v>0</v>
      </c>
      <c r="BV21" s="552">
        <v>158</v>
      </c>
      <c r="BW21" s="31">
        <v>0</v>
      </c>
      <c r="BX21" s="31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552">
        <v>0</v>
      </c>
      <c r="CL21" s="552">
        <v>0</v>
      </c>
    </row>
    <row r="22" spans="1:90" s="566" customFormat="1" ht="20.100000000000001" customHeight="1" outlineLevel="2">
      <c r="A22" s="558" t="s">
        <v>89</v>
      </c>
      <c r="B22" s="558"/>
      <c r="C22" s="558"/>
      <c r="D22" s="558"/>
      <c r="E22" s="558"/>
      <c r="F22" s="558"/>
      <c r="G22" s="558"/>
      <c r="H22" s="558"/>
      <c r="I22" s="559"/>
      <c r="J22" s="560"/>
      <c r="K22" s="560"/>
      <c r="L22" s="561"/>
      <c r="M22" s="561"/>
      <c r="N22" s="561"/>
      <c r="O22" s="35"/>
      <c r="P22" s="561"/>
      <c r="Q22" s="561"/>
      <c r="R22" s="36">
        <v>0</v>
      </c>
      <c r="S22" s="36">
        <v>0</v>
      </c>
      <c r="T22" s="36">
        <v>0</v>
      </c>
      <c r="U22" s="562">
        <v>0</v>
      </c>
      <c r="V22" s="35"/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562">
        <v>0</v>
      </c>
      <c r="AD22" s="35">
        <v>0</v>
      </c>
      <c r="AE22" s="35">
        <v>0</v>
      </c>
      <c r="AF22" s="35">
        <v>0</v>
      </c>
      <c r="AG22" s="35">
        <v>0</v>
      </c>
      <c r="AH22" s="563">
        <v>0</v>
      </c>
      <c r="AI22" s="35">
        <v>0</v>
      </c>
      <c r="AJ22" s="35">
        <v>0</v>
      </c>
      <c r="AK22" s="564">
        <v>0</v>
      </c>
      <c r="AL22" s="41"/>
      <c r="AM22" s="35">
        <v>0</v>
      </c>
      <c r="AN22" s="561"/>
      <c r="AO22" s="41"/>
      <c r="AP22" s="35">
        <v>0</v>
      </c>
      <c r="AQ22" s="42"/>
      <c r="AR22" s="35"/>
      <c r="AS22" s="35"/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527</v>
      </c>
      <c r="BA22" s="35">
        <v>527</v>
      </c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6"/>
      <c r="BR22" s="561"/>
      <c r="BS22" s="565"/>
      <c r="BT22" s="561"/>
      <c r="BU22" s="565"/>
      <c r="BV22" s="561"/>
      <c r="BW22" s="43"/>
      <c r="BX22" s="43"/>
      <c r="BY22" s="35"/>
      <c r="BZ22" s="35"/>
      <c r="CA22" s="35">
        <v>0</v>
      </c>
      <c r="CB22" s="35"/>
      <c r="CC22" s="35"/>
      <c r="CD22" s="35"/>
      <c r="CE22" s="35"/>
      <c r="CF22" s="35"/>
      <c r="CG22" s="35"/>
      <c r="CH22" s="35"/>
      <c r="CI22" s="35"/>
      <c r="CJ22" s="35"/>
      <c r="CK22" s="561"/>
      <c r="CL22" s="561"/>
    </row>
    <row r="23" spans="1:90" outlineLevel="3">
      <c r="A23" s="548" t="s">
        <v>147</v>
      </c>
      <c r="B23" s="548" t="s">
        <v>166</v>
      </c>
      <c r="C23" s="548" t="s">
        <v>168</v>
      </c>
      <c r="D23" s="548" t="s">
        <v>169</v>
      </c>
      <c r="E23" s="548" t="s">
        <v>555</v>
      </c>
      <c r="F23" s="548" t="s">
        <v>0</v>
      </c>
      <c r="G23" s="548" t="s">
        <v>171</v>
      </c>
      <c r="H23" s="548" t="s">
        <v>95</v>
      </c>
      <c r="I23" s="549" t="s">
        <v>128</v>
      </c>
      <c r="J23" s="550">
        <v>1</v>
      </c>
      <c r="K23" s="550">
        <v>1</v>
      </c>
      <c r="L23" s="552">
        <v>0</v>
      </c>
      <c r="M23" s="552">
        <v>0</v>
      </c>
      <c r="N23" s="552">
        <v>0</v>
      </c>
      <c r="O23" s="23">
        <v>0</v>
      </c>
      <c r="P23" s="552">
        <v>0</v>
      </c>
      <c r="Q23" s="552">
        <v>0</v>
      </c>
      <c r="R23" s="24" t="s">
        <v>556</v>
      </c>
      <c r="S23" s="24">
        <v>0</v>
      </c>
      <c r="T23" s="24">
        <v>0</v>
      </c>
      <c r="U23" s="553">
        <v>0</v>
      </c>
      <c r="V23" s="23" t="s">
        <v>97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553">
        <v>0</v>
      </c>
      <c r="AD23" s="23">
        <v>0</v>
      </c>
      <c r="AE23" s="23">
        <v>0</v>
      </c>
      <c r="AF23" s="23">
        <v>0</v>
      </c>
      <c r="AG23" s="23">
        <v>0</v>
      </c>
      <c r="AH23" s="554">
        <v>0</v>
      </c>
      <c r="AI23" s="23">
        <v>0</v>
      </c>
      <c r="AJ23" s="23">
        <v>0</v>
      </c>
      <c r="AK23" s="555">
        <v>0</v>
      </c>
      <c r="AL23" s="29">
        <v>0</v>
      </c>
      <c r="AM23" s="23">
        <v>0</v>
      </c>
      <c r="AN23" s="552">
        <v>0</v>
      </c>
      <c r="AO23" s="29">
        <v>0</v>
      </c>
      <c r="AP23" s="23">
        <v>0</v>
      </c>
      <c r="AQ23" s="30">
        <v>1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-151202</v>
      </c>
      <c r="BA23" s="23">
        <v>-151202</v>
      </c>
      <c r="BB23" s="23" t="s">
        <v>0</v>
      </c>
      <c r="BC23" s="23" t="s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-151202</v>
      </c>
      <c r="BK23" s="23">
        <v>-151202</v>
      </c>
      <c r="BL23" s="23">
        <v>0</v>
      </c>
      <c r="BM23" s="23" t="s">
        <v>98</v>
      </c>
      <c r="BN23" s="23">
        <v>0</v>
      </c>
      <c r="BO23" s="23" t="b">
        <v>0</v>
      </c>
      <c r="BP23" s="23">
        <v>0</v>
      </c>
      <c r="BQ23" s="46">
        <v>0</v>
      </c>
      <c r="BR23" s="552">
        <v>0</v>
      </c>
      <c r="BS23" s="556">
        <v>12</v>
      </c>
      <c r="BT23" s="552">
        <v>0</v>
      </c>
      <c r="BU23" s="556">
        <v>0</v>
      </c>
      <c r="BV23" s="552">
        <v>201</v>
      </c>
      <c r="BW23" s="31">
        <v>0</v>
      </c>
      <c r="BX23" s="31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552">
        <v>0</v>
      </c>
      <c r="CL23" s="552">
        <v>0</v>
      </c>
    </row>
    <row r="24" spans="1:90" s="566" customFormat="1" ht="20.100000000000001" customHeight="1" outlineLevel="2">
      <c r="A24" s="558" t="s">
        <v>151</v>
      </c>
      <c r="B24" s="558"/>
      <c r="C24" s="558"/>
      <c r="D24" s="558"/>
      <c r="E24" s="558"/>
      <c r="F24" s="558"/>
      <c r="G24" s="558"/>
      <c r="H24" s="558"/>
      <c r="I24" s="559"/>
      <c r="J24" s="560"/>
      <c r="K24" s="560"/>
      <c r="L24" s="561"/>
      <c r="M24" s="561"/>
      <c r="N24" s="561"/>
      <c r="O24" s="35"/>
      <c r="P24" s="561"/>
      <c r="Q24" s="561"/>
      <c r="R24" s="36">
        <v>0</v>
      </c>
      <c r="S24" s="36">
        <v>0</v>
      </c>
      <c r="T24" s="36">
        <v>0</v>
      </c>
      <c r="U24" s="562">
        <v>0</v>
      </c>
      <c r="V24" s="35"/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562">
        <v>0</v>
      </c>
      <c r="AD24" s="35">
        <v>0</v>
      </c>
      <c r="AE24" s="35">
        <v>0</v>
      </c>
      <c r="AF24" s="35">
        <v>0</v>
      </c>
      <c r="AG24" s="35">
        <v>0</v>
      </c>
      <c r="AH24" s="563">
        <v>0</v>
      </c>
      <c r="AI24" s="35">
        <v>0</v>
      </c>
      <c r="AJ24" s="35">
        <v>0</v>
      </c>
      <c r="AK24" s="564">
        <v>0</v>
      </c>
      <c r="AL24" s="41"/>
      <c r="AM24" s="35">
        <v>0</v>
      </c>
      <c r="AN24" s="561"/>
      <c r="AO24" s="41"/>
      <c r="AP24" s="35">
        <v>0</v>
      </c>
      <c r="AQ24" s="42"/>
      <c r="AR24" s="35"/>
      <c r="AS24" s="35"/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-151202</v>
      </c>
      <c r="BA24" s="35">
        <v>-151202</v>
      </c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50"/>
      <c r="BR24" s="561"/>
      <c r="BS24" s="565"/>
      <c r="BT24" s="561"/>
      <c r="BU24" s="565"/>
      <c r="BV24" s="561"/>
      <c r="BW24" s="43"/>
      <c r="BX24" s="43"/>
      <c r="BY24" s="35"/>
      <c r="BZ24" s="35"/>
      <c r="CA24" s="35">
        <v>0</v>
      </c>
      <c r="CB24" s="35"/>
      <c r="CC24" s="35"/>
      <c r="CD24" s="35"/>
      <c r="CE24" s="35"/>
      <c r="CF24" s="35"/>
      <c r="CG24" s="35"/>
      <c r="CH24" s="35"/>
      <c r="CI24" s="35"/>
      <c r="CJ24" s="35"/>
      <c r="CK24" s="561"/>
      <c r="CL24" s="561"/>
    </row>
    <row r="25" spans="1:90" outlineLevel="3">
      <c r="A25" s="548" t="s">
        <v>132</v>
      </c>
      <c r="B25" s="548" t="s">
        <v>166</v>
      </c>
      <c r="C25" s="548" t="s">
        <v>168</v>
      </c>
      <c r="D25" s="548" t="s">
        <v>169</v>
      </c>
      <c r="E25" s="548" t="s">
        <v>170</v>
      </c>
      <c r="F25" s="548" t="s">
        <v>0</v>
      </c>
      <c r="G25" s="548" t="s">
        <v>171</v>
      </c>
      <c r="H25" s="548" t="s">
        <v>95</v>
      </c>
      <c r="I25" s="549" t="s">
        <v>134</v>
      </c>
      <c r="J25" s="550">
        <v>1</v>
      </c>
      <c r="K25" s="550">
        <v>1</v>
      </c>
      <c r="L25" s="552">
        <v>0</v>
      </c>
      <c r="M25" s="552">
        <v>0</v>
      </c>
      <c r="N25" s="552">
        <v>0</v>
      </c>
      <c r="O25" s="23">
        <v>0</v>
      </c>
      <c r="P25" s="552">
        <v>0</v>
      </c>
      <c r="Q25" s="552">
        <v>0</v>
      </c>
      <c r="R25" s="24" t="s">
        <v>557</v>
      </c>
      <c r="S25" s="24">
        <v>0</v>
      </c>
      <c r="T25" s="24">
        <v>0</v>
      </c>
      <c r="U25" s="553">
        <v>0</v>
      </c>
      <c r="V25" s="23" t="s">
        <v>97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553">
        <v>0</v>
      </c>
      <c r="AD25" s="23">
        <v>0</v>
      </c>
      <c r="AE25" s="23">
        <v>0</v>
      </c>
      <c r="AF25" s="23">
        <v>0</v>
      </c>
      <c r="AG25" s="23">
        <v>0</v>
      </c>
      <c r="AH25" s="554">
        <v>0</v>
      </c>
      <c r="AI25" s="23">
        <v>0</v>
      </c>
      <c r="AJ25" s="23">
        <v>0</v>
      </c>
      <c r="AK25" s="555">
        <v>0</v>
      </c>
      <c r="AL25" s="29">
        <v>334694.85922078602</v>
      </c>
      <c r="AM25" s="23">
        <v>0</v>
      </c>
      <c r="AN25" s="552">
        <v>0</v>
      </c>
      <c r="AO25" s="29">
        <v>0</v>
      </c>
      <c r="AP25" s="23">
        <v>0</v>
      </c>
      <c r="AQ25" s="30">
        <v>1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 t="s">
        <v>0</v>
      </c>
      <c r="BC25" s="23" t="s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 t="s">
        <v>88</v>
      </c>
      <c r="BN25" s="23">
        <v>0</v>
      </c>
      <c r="BO25" s="23" t="b">
        <v>0</v>
      </c>
      <c r="BP25" s="23">
        <v>0</v>
      </c>
      <c r="BQ25" s="46">
        <v>0</v>
      </c>
      <c r="BR25" s="552">
        <v>0</v>
      </c>
      <c r="BS25" s="556">
        <v>16</v>
      </c>
      <c r="BT25" s="552">
        <v>0</v>
      </c>
      <c r="BU25" s="556">
        <v>0</v>
      </c>
      <c r="BV25" s="552">
        <v>252</v>
      </c>
      <c r="BW25" s="31">
        <v>0</v>
      </c>
      <c r="BX25" s="31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552">
        <v>0</v>
      </c>
      <c r="CL25" s="552">
        <v>0</v>
      </c>
    </row>
    <row r="26" spans="1:90" outlineLevel="3">
      <c r="A26" s="548" t="s">
        <v>132</v>
      </c>
      <c r="B26" s="548" t="s">
        <v>166</v>
      </c>
      <c r="C26" s="548" t="s">
        <v>168</v>
      </c>
      <c r="D26" s="548" t="s">
        <v>169</v>
      </c>
      <c r="E26" s="548" t="s">
        <v>172</v>
      </c>
      <c r="F26" s="548" t="s">
        <v>0</v>
      </c>
      <c r="G26" s="548" t="s">
        <v>171</v>
      </c>
      <c r="H26" s="548" t="s">
        <v>95</v>
      </c>
      <c r="I26" s="549" t="s">
        <v>134</v>
      </c>
      <c r="J26" s="550">
        <v>1</v>
      </c>
      <c r="K26" s="550">
        <v>1</v>
      </c>
      <c r="L26" s="552">
        <v>0</v>
      </c>
      <c r="M26" s="552">
        <v>0</v>
      </c>
      <c r="N26" s="552">
        <v>0</v>
      </c>
      <c r="O26" s="23">
        <v>0</v>
      </c>
      <c r="P26" s="552">
        <v>0</v>
      </c>
      <c r="Q26" s="552">
        <v>0</v>
      </c>
      <c r="R26" s="24" t="s">
        <v>558</v>
      </c>
      <c r="S26" s="24">
        <v>0</v>
      </c>
      <c r="T26" s="24">
        <v>0</v>
      </c>
      <c r="U26" s="553">
        <v>0</v>
      </c>
      <c r="V26" s="23" t="s">
        <v>97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553">
        <v>0</v>
      </c>
      <c r="AD26" s="23">
        <v>0</v>
      </c>
      <c r="AE26" s="23">
        <v>0</v>
      </c>
      <c r="AF26" s="23">
        <v>0</v>
      </c>
      <c r="AG26" s="23">
        <v>0</v>
      </c>
      <c r="AH26" s="554">
        <v>0</v>
      </c>
      <c r="AI26" s="23">
        <v>0</v>
      </c>
      <c r="AJ26" s="23">
        <v>0</v>
      </c>
      <c r="AK26" s="555">
        <v>0</v>
      </c>
      <c r="AL26" s="29">
        <v>441718.99145038461</v>
      </c>
      <c r="AM26" s="23">
        <v>0</v>
      </c>
      <c r="AN26" s="552">
        <v>0</v>
      </c>
      <c r="AO26" s="29">
        <v>0</v>
      </c>
      <c r="AP26" s="23">
        <v>0</v>
      </c>
      <c r="AQ26" s="30">
        <v>1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-0.22000000000116415</v>
      </c>
      <c r="BA26" s="23">
        <v>-0.22000000000116415</v>
      </c>
      <c r="BB26" s="23" t="s">
        <v>0</v>
      </c>
      <c r="BC26" s="23" t="s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-0.22000000000116415</v>
      </c>
      <c r="BK26" s="23">
        <v>-0.22000000000116415</v>
      </c>
      <c r="BL26" s="23">
        <v>0</v>
      </c>
      <c r="BM26" s="23" t="s">
        <v>88</v>
      </c>
      <c r="BN26" s="23">
        <v>0</v>
      </c>
      <c r="BO26" s="23" t="b">
        <v>0</v>
      </c>
      <c r="BP26" s="23">
        <v>0</v>
      </c>
      <c r="BQ26" s="46">
        <v>0</v>
      </c>
      <c r="BR26" s="552">
        <v>0</v>
      </c>
      <c r="BS26" s="556">
        <v>16</v>
      </c>
      <c r="BT26" s="552">
        <v>0</v>
      </c>
      <c r="BU26" s="556">
        <v>0</v>
      </c>
      <c r="BV26" s="552">
        <v>253</v>
      </c>
      <c r="BW26" s="31">
        <v>0</v>
      </c>
      <c r="BX26" s="31">
        <v>0</v>
      </c>
      <c r="BY26" s="23">
        <v>0</v>
      </c>
      <c r="BZ26" s="23">
        <v>0</v>
      </c>
      <c r="CA26" s="23">
        <v>0</v>
      </c>
      <c r="CB26" s="23">
        <v>0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552">
        <v>0</v>
      </c>
      <c r="CL26" s="552">
        <v>0</v>
      </c>
    </row>
    <row r="27" spans="1:90" s="566" customFormat="1" ht="20.100000000000001" customHeight="1" outlineLevel="2">
      <c r="A27" s="558" t="s">
        <v>137</v>
      </c>
      <c r="B27" s="558"/>
      <c r="C27" s="558"/>
      <c r="D27" s="558"/>
      <c r="E27" s="558"/>
      <c r="F27" s="558"/>
      <c r="G27" s="558"/>
      <c r="H27" s="558"/>
      <c r="I27" s="559"/>
      <c r="J27" s="560"/>
      <c r="K27" s="560"/>
      <c r="L27" s="561"/>
      <c r="M27" s="561"/>
      <c r="N27" s="561"/>
      <c r="O27" s="35"/>
      <c r="P27" s="561"/>
      <c r="Q27" s="561"/>
      <c r="R27" s="36">
        <v>0</v>
      </c>
      <c r="S27" s="36">
        <v>0</v>
      </c>
      <c r="T27" s="36">
        <v>0</v>
      </c>
      <c r="U27" s="562">
        <v>0</v>
      </c>
      <c r="V27" s="35"/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562">
        <v>0</v>
      </c>
      <c r="AD27" s="35">
        <v>0</v>
      </c>
      <c r="AE27" s="35">
        <v>0</v>
      </c>
      <c r="AF27" s="35">
        <v>0</v>
      </c>
      <c r="AG27" s="35">
        <v>0</v>
      </c>
      <c r="AH27" s="563">
        <v>0</v>
      </c>
      <c r="AI27" s="35">
        <v>0</v>
      </c>
      <c r="AJ27" s="35">
        <v>0</v>
      </c>
      <c r="AK27" s="564">
        <v>0</v>
      </c>
      <c r="AL27" s="41"/>
      <c r="AM27" s="35">
        <v>0</v>
      </c>
      <c r="AN27" s="561"/>
      <c r="AO27" s="41"/>
      <c r="AP27" s="35">
        <v>0</v>
      </c>
      <c r="AQ27" s="42"/>
      <c r="AR27" s="35"/>
      <c r="AS27" s="35"/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-0.22000000000116415</v>
      </c>
      <c r="BA27" s="35">
        <v>-0.22000000000116415</v>
      </c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50"/>
      <c r="BR27" s="561"/>
      <c r="BS27" s="565"/>
      <c r="BT27" s="561"/>
      <c r="BU27" s="565"/>
      <c r="BV27" s="561"/>
      <c r="BW27" s="43"/>
      <c r="BX27" s="43"/>
      <c r="BY27" s="35"/>
      <c r="BZ27" s="35"/>
      <c r="CA27" s="35">
        <v>0</v>
      </c>
      <c r="CB27" s="35"/>
      <c r="CC27" s="35"/>
      <c r="CD27" s="35"/>
      <c r="CE27" s="35"/>
      <c r="CF27" s="35"/>
      <c r="CG27" s="35"/>
      <c r="CH27" s="35"/>
      <c r="CI27" s="35"/>
      <c r="CJ27" s="35"/>
      <c r="CK27" s="561"/>
      <c r="CL27" s="561"/>
    </row>
    <row r="28" spans="1:90" s="575" customFormat="1" ht="30" customHeight="1" outlineLevel="1">
      <c r="A28" s="558"/>
      <c r="B28" s="558" t="s">
        <v>173</v>
      </c>
      <c r="C28" s="558"/>
      <c r="D28" s="558"/>
      <c r="E28" s="558"/>
      <c r="F28" s="558"/>
      <c r="G28" s="558"/>
      <c r="H28" s="558"/>
      <c r="I28" s="559"/>
      <c r="J28" s="569"/>
      <c r="K28" s="569"/>
      <c r="L28" s="570"/>
      <c r="M28" s="570"/>
      <c r="N28" s="570"/>
      <c r="O28" s="59"/>
      <c r="P28" s="570"/>
      <c r="Q28" s="570"/>
      <c r="R28" s="61">
        <v>0</v>
      </c>
      <c r="S28" s="61">
        <v>0</v>
      </c>
      <c r="T28" s="61">
        <v>0</v>
      </c>
      <c r="U28" s="571">
        <v>0</v>
      </c>
      <c r="V28" s="59"/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71">
        <v>0</v>
      </c>
      <c r="AD28" s="59">
        <v>0</v>
      </c>
      <c r="AE28" s="59">
        <v>0</v>
      </c>
      <c r="AF28" s="59">
        <v>0</v>
      </c>
      <c r="AG28" s="59">
        <v>0</v>
      </c>
      <c r="AH28" s="572">
        <v>0</v>
      </c>
      <c r="AI28" s="59">
        <v>0</v>
      </c>
      <c r="AJ28" s="59">
        <v>0</v>
      </c>
      <c r="AK28" s="573">
        <v>0</v>
      </c>
      <c r="AL28" s="66"/>
      <c r="AM28" s="59">
        <v>0</v>
      </c>
      <c r="AN28" s="570"/>
      <c r="AO28" s="66"/>
      <c r="AP28" s="59">
        <v>0</v>
      </c>
      <c r="AQ28" s="67"/>
      <c r="AR28" s="59"/>
      <c r="AS28" s="59"/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-150675.22</v>
      </c>
      <c r="BA28" s="59">
        <v>-150675.22</v>
      </c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69"/>
      <c r="BR28" s="570"/>
      <c r="BS28" s="574"/>
      <c r="BT28" s="570"/>
      <c r="BU28" s="574"/>
      <c r="BV28" s="570"/>
      <c r="BW28" s="68"/>
      <c r="BX28" s="68"/>
      <c r="BY28" s="59"/>
      <c r="BZ28" s="59"/>
      <c r="CA28" s="59">
        <v>0</v>
      </c>
      <c r="CB28" s="59"/>
      <c r="CC28" s="59"/>
      <c r="CD28" s="59"/>
      <c r="CE28" s="59"/>
      <c r="CF28" s="59"/>
      <c r="CG28" s="59"/>
      <c r="CH28" s="59"/>
      <c r="CI28" s="59"/>
      <c r="CJ28" s="59"/>
      <c r="CK28" s="570"/>
      <c r="CL28" s="570"/>
    </row>
    <row r="29" spans="1:90" outlineLevel="3">
      <c r="A29" s="548" t="s">
        <v>174</v>
      </c>
      <c r="B29" s="548" t="s">
        <v>174</v>
      </c>
      <c r="C29" s="548" t="s">
        <v>175</v>
      </c>
      <c r="D29" s="548" t="s">
        <v>176</v>
      </c>
      <c r="E29" s="548" t="s">
        <v>177</v>
      </c>
      <c r="F29" s="548" t="s">
        <v>0</v>
      </c>
      <c r="G29" s="548" t="s">
        <v>86</v>
      </c>
      <c r="H29" s="548" t="s">
        <v>95</v>
      </c>
      <c r="I29" s="549" t="s">
        <v>134</v>
      </c>
      <c r="J29" s="550">
        <v>1</v>
      </c>
      <c r="K29" s="550">
        <v>1</v>
      </c>
      <c r="L29" s="552">
        <v>0</v>
      </c>
      <c r="M29" s="552">
        <v>0</v>
      </c>
      <c r="N29" s="552">
        <v>0</v>
      </c>
      <c r="O29" s="23">
        <v>0</v>
      </c>
      <c r="P29" s="552">
        <v>0</v>
      </c>
      <c r="Q29" s="552">
        <v>0</v>
      </c>
      <c r="R29" s="24">
        <v>0</v>
      </c>
      <c r="S29" s="24">
        <v>0</v>
      </c>
      <c r="T29" s="24">
        <v>0</v>
      </c>
      <c r="U29" s="553">
        <v>0</v>
      </c>
      <c r="V29" s="23" t="s">
        <v>97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553">
        <v>0</v>
      </c>
      <c r="AD29" s="23">
        <v>0</v>
      </c>
      <c r="AE29" s="23">
        <v>0</v>
      </c>
      <c r="AF29" s="23">
        <v>0</v>
      </c>
      <c r="AG29" s="23">
        <v>0</v>
      </c>
      <c r="AH29" s="554">
        <v>0</v>
      </c>
      <c r="AI29" s="23">
        <v>0</v>
      </c>
      <c r="AJ29" s="23">
        <v>0</v>
      </c>
      <c r="AK29" s="555">
        <v>0</v>
      </c>
      <c r="AL29" s="29">
        <v>0</v>
      </c>
      <c r="AM29" s="23">
        <v>0</v>
      </c>
      <c r="AN29" s="552">
        <v>0</v>
      </c>
      <c r="AO29" s="29">
        <v>0</v>
      </c>
      <c r="AP29" s="23">
        <v>0</v>
      </c>
      <c r="AQ29" s="30">
        <v>1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-2509473</v>
      </c>
      <c r="BA29" s="23">
        <v>-2509473</v>
      </c>
      <c r="BB29" s="23" t="s">
        <v>0</v>
      </c>
      <c r="BC29" s="23" t="s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-2509473</v>
      </c>
      <c r="BK29" s="23">
        <v>-2509473</v>
      </c>
      <c r="BL29" s="23">
        <v>0</v>
      </c>
      <c r="BM29" s="23" t="s">
        <v>98</v>
      </c>
      <c r="BN29" s="23">
        <v>0</v>
      </c>
      <c r="BO29" s="23" t="b">
        <v>0</v>
      </c>
      <c r="BP29" s="23">
        <v>0</v>
      </c>
      <c r="BQ29" s="46">
        <v>0</v>
      </c>
      <c r="BR29" s="552">
        <v>0</v>
      </c>
      <c r="BS29" s="556">
        <v>98</v>
      </c>
      <c r="BT29" s="552">
        <v>0</v>
      </c>
      <c r="BU29" s="556">
        <v>0</v>
      </c>
      <c r="BV29" s="552">
        <v>309</v>
      </c>
      <c r="BW29" s="31">
        <v>0</v>
      </c>
      <c r="BX29" s="31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552">
        <v>0</v>
      </c>
      <c r="CL29" s="552">
        <v>0</v>
      </c>
    </row>
    <row r="30" spans="1:90" outlineLevel="3">
      <c r="A30" s="548" t="s">
        <v>174</v>
      </c>
      <c r="B30" s="548" t="s">
        <v>174</v>
      </c>
      <c r="C30" s="548" t="s">
        <v>175</v>
      </c>
      <c r="D30" s="548" t="s">
        <v>176</v>
      </c>
      <c r="E30" s="548" t="s">
        <v>178</v>
      </c>
      <c r="F30" s="548" t="s">
        <v>0</v>
      </c>
      <c r="G30" s="548" t="s">
        <v>86</v>
      </c>
      <c r="H30" s="548" t="s">
        <v>95</v>
      </c>
      <c r="I30" s="549" t="s">
        <v>134</v>
      </c>
      <c r="J30" s="550">
        <v>1</v>
      </c>
      <c r="K30" s="550">
        <v>1</v>
      </c>
      <c r="L30" s="552">
        <v>0</v>
      </c>
      <c r="M30" s="552">
        <v>0</v>
      </c>
      <c r="N30" s="552">
        <v>0</v>
      </c>
      <c r="O30" s="23">
        <v>0</v>
      </c>
      <c r="P30" s="552">
        <v>0</v>
      </c>
      <c r="Q30" s="552">
        <v>0</v>
      </c>
      <c r="R30" s="24">
        <v>0</v>
      </c>
      <c r="S30" s="24">
        <v>0</v>
      </c>
      <c r="T30" s="24">
        <v>0</v>
      </c>
      <c r="U30" s="553">
        <v>0</v>
      </c>
      <c r="V30" s="23" t="s">
        <v>97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553">
        <v>0</v>
      </c>
      <c r="AD30" s="23">
        <v>0</v>
      </c>
      <c r="AE30" s="23">
        <v>0</v>
      </c>
      <c r="AF30" s="23">
        <v>0</v>
      </c>
      <c r="AG30" s="23">
        <v>0</v>
      </c>
      <c r="AH30" s="554">
        <v>0</v>
      </c>
      <c r="AI30" s="23">
        <v>0</v>
      </c>
      <c r="AJ30" s="23">
        <v>0</v>
      </c>
      <c r="AK30" s="555">
        <v>0</v>
      </c>
      <c r="AL30" s="29">
        <v>0</v>
      </c>
      <c r="AM30" s="23">
        <v>0</v>
      </c>
      <c r="AN30" s="552">
        <v>0</v>
      </c>
      <c r="AO30" s="29">
        <v>0</v>
      </c>
      <c r="AP30" s="23">
        <v>0</v>
      </c>
      <c r="AQ30" s="30">
        <v>1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-9202421</v>
      </c>
      <c r="BA30" s="23">
        <v>-9202421</v>
      </c>
      <c r="BB30" s="23" t="s">
        <v>0</v>
      </c>
      <c r="BC30" s="23" t="s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-9202421</v>
      </c>
      <c r="BK30" s="23">
        <v>-9202421</v>
      </c>
      <c r="BL30" s="23">
        <v>0</v>
      </c>
      <c r="BM30" s="23" t="s">
        <v>98</v>
      </c>
      <c r="BN30" s="23">
        <v>0</v>
      </c>
      <c r="BO30" s="23" t="b">
        <v>0</v>
      </c>
      <c r="BP30" s="23">
        <v>0</v>
      </c>
      <c r="BQ30" s="46">
        <v>0</v>
      </c>
      <c r="BR30" s="552">
        <v>0</v>
      </c>
      <c r="BS30" s="556">
        <v>98</v>
      </c>
      <c r="BT30" s="552">
        <v>0</v>
      </c>
      <c r="BU30" s="556">
        <v>0</v>
      </c>
      <c r="BV30" s="552">
        <v>310</v>
      </c>
      <c r="BW30" s="31">
        <v>0</v>
      </c>
      <c r="BX30" s="31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552">
        <v>0</v>
      </c>
      <c r="CL30" s="552">
        <v>0</v>
      </c>
    </row>
    <row r="31" spans="1:90" s="566" customFormat="1" ht="20.100000000000001" customHeight="1" outlineLevel="2">
      <c r="A31" s="558" t="s">
        <v>179</v>
      </c>
      <c r="B31" s="558"/>
      <c r="C31" s="558"/>
      <c r="D31" s="558"/>
      <c r="E31" s="558"/>
      <c r="F31" s="558"/>
      <c r="G31" s="558"/>
      <c r="H31" s="558"/>
      <c r="I31" s="559"/>
      <c r="J31" s="560"/>
      <c r="K31" s="560"/>
      <c r="L31" s="561"/>
      <c r="M31" s="561"/>
      <c r="N31" s="561"/>
      <c r="O31" s="35"/>
      <c r="P31" s="561"/>
      <c r="Q31" s="561"/>
      <c r="R31" s="36">
        <v>0</v>
      </c>
      <c r="S31" s="36">
        <v>0</v>
      </c>
      <c r="T31" s="36">
        <v>0</v>
      </c>
      <c r="U31" s="562">
        <v>0</v>
      </c>
      <c r="V31" s="35"/>
      <c r="W31" s="35">
        <v>0</v>
      </c>
      <c r="X31" s="35">
        <v>0</v>
      </c>
      <c r="Y31" s="35">
        <v>0</v>
      </c>
      <c r="Z31" s="35">
        <v>0</v>
      </c>
      <c r="AA31" s="35">
        <v>0</v>
      </c>
      <c r="AB31" s="35">
        <v>0</v>
      </c>
      <c r="AC31" s="562">
        <v>0</v>
      </c>
      <c r="AD31" s="35">
        <v>0</v>
      </c>
      <c r="AE31" s="35">
        <v>0</v>
      </c>
      <c r="AF31" s="35">
        <v>0</v>
      </c>
      <c r="AG31" s="35">
        <v>0</v>
      </c>
      <c r="AH31" s="563">
        <v>0</v>
      </c>
      <c r="AI31" s="35">
        <v>0</v>
      </c>
      <c r="AJ31" s="35">
        <v>0</v>
      </c>
      <c r="AK31" s="564">
        <v>0</v>
      </c>
      <c r="AL31" s="41"/>
      <c r="AM31" s="35">
        <v>0</v>
      </c>
      <c r="AN31" s="561"/>
      <c r="AO31" s="41"/>
      <c r="AP31" s="35">
        <v>0</v>
      </c>
      <c r="AQ31" s="42"/>
      <c r="AR31" s="35"/>
      <c r="AS31" s="35"/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-11711894</v>
      </c>
      <c r="BA31" s="35">
        <v>-11711894</v>
      </c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50"/>
      <c r="BR31" s="561"/>
      <c r="BS31" s="565"/>
      <c r="BT31" s="561"/>
      <c r="BU31" s="565"/>
      <c r="BV31" s="561"/>
      <c r="BW31" s="43"/>
      <c r="BX31" s="43"/>
      <c r="BY31" s="35"/>
      <c r="BZ31" s="35"/>
      <c r="CA31" s="35">
        <v>0</v>
      </c>
      <c r="CB31" s="35"/>
      <c r="CC31" s="35"/>
      <c r="CD31" s="35"/>
      <c r="CE31" s="35"/>
      <c r="CF31" s="35"/>
      <c r="CG31" s="35"/>
      <c r="CH31" s="35"/>
      <c r="CI31" s="35"/>
      <c r="CJ31" s="35"/>
      <c r="CK31" s="561"/>
      <c r="CL31" s="561"/>
    </row>
    <row r="32" spans="1:90" s="575" customFormat="1" ht="30" customHeight="1" outlineLevel="1">
      <c r="A32" s="558"/>
      <c r="B32" s="558" t="s">
        <v>179</v>
      </c>
      <c r="C32" s="558"/>
      <c r="D32" s="558"/>
      <c r="E32" s="558"/>
      <c r="F32" s="558"/>
      <c r="G32" s="558"/>
      <c r="H32" s="558"/>
      <c r="I32" s="559"/>
      <c r="J32" s="569"/>
      <c r="K32" s="569"/>
      <c r="L32" s="570"/>
      <c r="M32" s="570"/>
      <c r="N32" s="570"/>
      <c r="O32" s="59"/>
      <c r="P32" s="570"/>
      <c r="Q32" s="570"/>
      <c r="R32" s="61">
        <v>0</v>
      </c>
      <c r="S32" s="61">
        <v>0</v>
      </c>
      <c r="T32" s="61">
        <v>0</v>
      </c>
      <c r="U32" s="571">
        <v>0</v>
      </c>
      <c r="V32" s="59"/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71">
        <v>0</v>
      </c>
      <c r="AD32" s="59">
        <v>0</v>
      </c>
      <c r="AE32" s="59">
        <v>0</v>
      </c>
      <c r="AF32" s="59">
        <v>0</v>
      </c>
      <c r="AG32" s="59">
        <v>0</v>
      </c>
      <c r="AH32" s="572">
        <v>0</v>
      </c>
      <c r="AI32" s="59">
        <v>0</v>
      </c>
      <c r="AJ32" s="59">
        <v>0</v>
      </c>
      <c r="AK32" s="573">
        <v>0</v>
      </c>
      <c r="AL32" s="66"/>
      <c r="AM32" s="59">
        <v>0</v>
      </c>
      <c r="AN32" s="570"/>
      <c r="AO32" s="66"/>
      <c r="AP32" s="59">
        <v>0</v>
      </c>
      <c r="AQ32" s="67"/>
      <c r="AR32" s="59"/>
      <c r="AS32" s="59"/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-11711894</v>
      </c>
      <c r="BA32" s="59">
        <v>-11711894</v>
      </c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69"/>
      <c r="BR32" s="570"/>
      <c r="BS32" s="574"/>
      <c r="BT32" s="570"/>
      <c r="BU32" s="574"/>
      <c r="BV32" s="570"/>
      <c r="BW32" s="68"/>
      <c r="BX32" s="68"/>
      <c r="BY32" s="59"/>
      <c r="BZ32" s="59"/>
      <c r="CA32" s="59">
        <v>0</v>
      </c>
      <c r="CB32" s="59"/>
      <c r="CC32" s="59"/>
      <c r="CD32" s="59"/>
      <c r="CE32" s="59"/>
      <c r="CF32" s="59"/>
      <c r="CG32" s="59"/>
      <c r="CH32" s="59"/>
      <c r="CI32" s="59"/>
      <c r="CJ32" s="59"/>
      <c r="CK32" s="570"/>
      <c r="CL32" s="570"/>
    </row>
    <row r="33" spans="1:90" outlineLevel="3">
      <c r="A33" s="548" t="s">
        <v>82</v>
      </c>
      <c r="B33" s="548" t="s">
        <v>559</v>
      </c>
      <c r="C33" s="548" t="s">
        <v>0</v>
      </c>
      <c r="D33" s="548" t="s">
        <v>0</v>
      </c>
      <c r="E33" s="548" t="s">
        <v>181</v>
      </c>
      <c r="F33" s="548" t="s">
        <v>0</v>
      </c>
      <c r="G33" s="548" t="s">
        <v>180</v>
      </c>
      <c r="H33" s="548" t="s">
        <v>85</v>
      </c>
      <c r="I33" s="549" t="s">
        <v>86</v>
      </c>
      <c r="J33" s="550">
        <v>0</v>
      </c>
      <c r="K33" s="550">
        <v>0</v>
      </c>
      <c r="L33" s="552">
        <v>0</v>
      </c>
      <c r="M33" s="552">
        <v>0</v>
      </c>
      <c r="N33" s="552">
        <v>0</v>
      </c>
      <c r="O33" s="23">
        <v>0</v>
      </c>
      <c r="P33" s="552">
        <v>0</v>
      </c>
      <c r="Q33" s="552">
        <v>0</v>
      </c>
      <c r="R33" s="24">
        <v>0</v>
      </c>
      <c r="S33" s="24">
        <v>0</v>
      </c>
      <c r="T33" s="24">
        <v>0</v>
      </c>
      <c r="U33" s="553">
        <v>0</v>
      </c>
      <c r="V33" s="23" t="s">
        <v>87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553">
        <v>0</v>
      </c>
      <c r="AD33" s="23">
        <v>0</v>
      </c>
      <c r="AE33" s="23">
        <v>0</v>
      </c>
      <c r="AF33" s="23">
        <v>0</v>
      </c>
      <c r="AG33" s="23">
        <v>0</v>
      </c>
      <c r="AH33" s="554">
        <v>0</v>
      </c>
      <c r="AI33" s="23">
        <v>0</v>
      </c>
      <c r="AJ33" s="23">
        <v>88783.59</v>
      </c>
      <c r="AK33" s="555">
        <v>88783.59</v>
      </c>
      <c r="AL33" s="29">
        <v>-1977378.38</v>
      </c>
      <c r="AM33" s="23">
        <v>0</v>
      </c>
      <c r="AN33" s="552">
        <v>0</v>
      </c>
      <c r="AO33" s="29">
        <v>0</v>
      </c>
      <c r="AP33" s="23">
        <v>0</v>
      </c>
      <c r="AQ33" s="30">
        <v>1</v>
      </c>
      <c r="AR33" s="23">
        <v>0</v>
      </c>
      <c r="AS33" s="23">
        <v>0</v>
      </c>
      <c r="AT33" s="23">
        <v>0</v>
      </c>
      <c r="AU33" s="23">
        <v>0</v>
      </c>
      <c r="AV33" s="23">
        <v>5431.59</v>
      </c>
      <c r="AW33" s="23">
        <v>5431.59</v>
      </c>
      <c r="AX33" s="23">
        <v>0</v>
      </c>
      <c r="AY33" s="23">
        <v>0</v>
      </c>
      <c r="AZ33" s="23">
        <v>2127369.17</v>
      </c>
      <c r="BA33" s="23">
        <v>2127369.17</v>
      </c>
      <c r="BB33" s="23" t="s">
        <v>0</v>
      </c>
      <c r="BC33" s="23" t="s">
        <v>0</v>
      </c>
      <c r="BD33" s="23">
        <v>0</v>
      </c>
      <c r="BE33" s="23">
        <v>0</v>
      </c>
      <c r="BF33" s="23">
        <v>5431.59</v>
      </c>
      <c r="BG33" s="23">
        <v>5431.59</v>
      </c>
      <c r="BH33" s="23">
        <v>0</v>
      </c>
      <c r="BI33" s="23">
        <v>0</v>
      </c>
      <c r="BJ33" s="23">
        <v>2127369.17</v>
      </c>
      <c r="BK33" s="23">
        <v>2127369.17</v>
      </c>
      <c r="BL33" s="23">
        <v>0</v>
      </c>
      <c r="BM33" s="23" t="s">
        <v>88</v>
      </c>
      <c r="BN33" s="23">
        <v>0</v>
      </c>
      <c r="BO33" s="23" t="b">
        <v>0</v>
      </c>
      <c r="BP33" s="23">
        <v>88783.59</v>
      </c>
      <c r="BQ33" s="24">
        <v>0</v>
      </c>
      <c r="BR33" s="552">
        <v>0</v>
      </c>
      <c r="BS33" s="556">
        <v>99</v>
      </c>
      <c r="BT33" s="552">
        <v>0</v>
      </c>
      <c r="BU33" s="556">
        <v>0</v>
      </c>
      <c r="BV33" s="552">
        <v>161</v>
      </c>
      <c r="BW33" s="31">
        <v>0</v>
      </c>
      <c r="BX33" s="31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88783.59</v>
      </c>
      <c r="CJ33" s="23">
        <v>88783.59</v>
      </c>
      <c r="CK33" s="552">
        <v>0</v>
      </c>
      <c r="CL33" s="552">
        <v>0</v>
      </c>
    </row>
    <row r="34" spans="1:90" s="566" customFormat="1" ht="20.100000000000001" customHeight="1" outlineLevel="2">
      <c r="A34" s="558" t="s">
        <v>89</v>
      </c>
      <c r="B34" s="558"/>
      <c r="C34" s="558"/>
      <c r="D34" s="558"/>
      <c r="E34" s="558"/>
      <c r="F34" s="558"/>
      <c r="G34" s="558"/>
      <c r="H34" s="558"/>
      <c r="I34" s="559"/>
      <c r="J34" s="560"/>
      <c r="K34" s="560"/>
      <c r="L34" s="561"/>
      <c r="M34" s="561"/>
      <c r="N34" s="561"/>
      <c r="O34" s="35"/>
      <c r="P34" s="561"/>
      <c r="Q34" s="561"/>
      <c r="R34" s="36">
        <v>0</v>
      </c>
      <c r="S34" s="36">
        <v>0</v>
      </c>
      <c r="T34" s="36">
        <v>0</v>
      </c>
      <c r="U34" s="562">
        <v>0</v>
      </c>
      <c r="V34" s="35"/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562">
        <v>0</v>
      </c>
      <c r="AD34" s="35">
        <v>0</v>
      </c>
      <c r="AE34" s="35">
        <v>0</v>
      </c>
      <c r="AF34" s="35">
        <v>0</v>
      </c>
      <c r="AG34" s="35">
        <v>0</v>
      </c>
      <c r="AH34" s="563">
        <v>0</v>
      </c>
      <c r="AI34" s="35">
        <v>0</v>
      </c>
      <c r="AJ34" s="35">
        <v>88783.59</v>
      </c>
      <c r="AK34" s="564">
        <v>88783.59</v>
      </c>
      <c r="AL34" s="41"/>
      <c r="AM34" s="35">
        <v>0</v>
      </c>
      <c r="AN34" s="561"/>
      <c r="AO34" s="41"/>
      <c r="AP34" s="35">
        <v>0</v>
      </c>
      <c r="AQ34" s="42"/>
      <c r="AR34" s="35"/>
      <c r="AS34" s="35"/>
      <c r="AT34" s="35">
        <v>0</v>
      </c>
      <c r="AU34" s="35">
        <v>0</v>
      </c>
      <c r="AV34" s="35">
        <v>5431.59</v>
      </c>
      <c r="AW34" s="35">
        <v>5431.59</v>
      </c>
      <c r="AX34" s="35">
        <v>0</v>
      </c>
      <c r="AY34" s="35">
        <v>0</v>
      </c>
      <c r="AZ34" s="35">
        <v>2127369.17</v>
      </c>
      <c r="BA34" s="35">
        <v>2127369.17</v>
      </c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6"/>
      <c r="BR34" s="561"/>
      <c r="BS34" s="565"/>
      <c r="BT34" s="561"/>
      <c r="BU34" s="565"/>
      <c r="BV34" s="561"/>
      <c r="BW34" s="43"/>
      <c r="BX34" s="43"/>
      <c r="BY34" s="35"/>
      <c r="BZ34" s="35"/>
      <c r="CA34" s="35">
        <v>0</v>
      </c>
      <c r="CB34" s="35"/>
      <c r="CC34" s="35"/>
      <c r="CD34" s="35"/>
      <c r="CE34" s="35"/>
      <c r="CF34" s="35"/>
      <c r="CG34" s="35"/>
      <c r="CH34" s="35"/>
      <c r="CI34" s="35"/>
      <c r="CJ34" s="35"/>
      <c r="CK34" s="561"/>
      <c r="CL34" s="561"/>
    </row>
    <row r="35" spans="1:90" outlineLevel="3">
      <c r="A35" s="548" t="s">
        <v>147</v>
      </c>
      <c r="B35" s="548" t="s">
        <v>559</v>
      </c>
      <c r="C35" s="548" t="s">
        <v>560</v>
      </c>
      <c r="D35" s="548" t="s">
        <v>561</v>
      </c>
      <c r="E35" s="548" t="s">
        <v>182</v>
      </c>
      <c r="F35" s="548" t="s">
        <v>0</v>
      </c>
      <c r="G35" s="576" t="s">
        <v>143</v>
      </c>
      <c r="H35" s="576" t="s">
        <v>125</v>
      </c>
      <c r="I35" s="549" t="s">
        <v>128</v>
      </c>
      <c r="J35" s="550">
        <v>1</v>
      </c>
      <c r="K35" s="550">
        <v>1</v>
      </c>
      <c r="L35" s="552">
        <v>0</v>
      </c>
      <c r="M35" s="552">
        <v>0</v>
      </c>
      <c r="N35" s="55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553">
        <v>132383.76</v>
      </c>
      <c r="V35" s="23" t="s">
        <v>97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553">
        <v>132383.76</v>
      </c>
      <c r="AD35" s="23">
        <v>0</v>
      </c>
      <c r="AE35" s="23">
        <v>0</v>
      </c>
      <c r="AF35" s="23">
        <v>0</v>
      </c>
      <c r="AG35" s="23">
        <v>0</v>
      </c>
      <c r="AH35" s="554">
        <v>0</v>
      </c>
      <c r="AI35" s="23">
        <v>0</v>
      </c>
      <c r="AJ35" s="23">
        <v>0</v>
      </c>
      <c r="AK35" s="555">
        <v>0</v>
      </c>
      <c r="AL35" s="29">
        <v>0</v>
      </c>
      <c r="AM35" s="23">
        <v>132383.76</v>
      </c>
      <c r="AN35" s="29">
        <v>0</v>
      </c>
      <c r="AO35" s="552">
        <v>0</v>
      </c>
      <c r="AP35" s="23">
        <v>132383.76</v>
      </c>
      <c r="AQ35" s="30">
        <v>1</v>
      </c>
      <c r="AR35" s="23">
        <v>132383.76</v>
      </c>
      <c r="AS35" s="23">
        <v>132383.76</v>
      </c>
      <c r="AT35" s="23">
        <v>0</v>
      </c>
      <c r="AU35" s="23">
        <v>0</v>
      </c>
      <c r="AV35" s="23">
        <v>0</v>
      </c>
      <c r="AW35" s="23">
        <v>0</v>
      </c>
      <c r="AX35" s="23">
        <v>0.27000000001862645</v>
      </c>
      <c r="AY35" s="23">
        <v>0</v>
      </c>
      <c r="AZ35" s="23">
        <v>0</v>
      </c>
      <c r="BA35" s="23">
        <v>0.27000000001862645</v>
      </c>
      <c r="BB35" s="23" t="s">
        <v>0</v>
      </c>
      <c r="BC35" s="23" t="s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0.27000000001862645</v>
      </c>
      <c r="BI35" s="23">
        <v>0</v>
      </c>
      <c r="BJ35" s="23">
        <v>0</v>
      </c>
      <c r="BK35" s="23">
        <v>0.27000000001862645</v>
      </c>
      <c r="BL35" s="23">
        <v>132383.76</v>
      </c>
      <c r="BM35" s="23" t="s">
        <v>98</v>
      </c>
      <c r="BN35" s="23">
        <v>0</v>
      </c>
      <c r="BO35" s="23" t="b">
        <v>0</v>
      </c>
      <c r="BP35" s="23">
        <v>0</v>
      </c>
      <c r="BQ35" s="552">
        <v>0</v>
      </c>
      <c r="BR35" s="552">
        <v>0</v>
      </c>
      <c r="BS35" s="556">
        <v>12</v>
      </c>
      <c r="BT35" s="552">
        <v>0</v>
      </c>
      <c r="BU35" s="556">
        <v>0</v>
      </c>
      <c r="BV35" s="552">
        <v>88</v>
      </c>
      <c r="BW35" s="31">
        <v>0</v>
      </c>
      <c r="BX35" s="31">
        <v>0</v>
      </c>
      <c r="BY35" s="23">
        <v>0</v>
      </c>
      <c r="BZ35" s="23">
        <v>0</v>
      </c>
      <c r="CA35" s="23">
        <v>0</v>
      </c>
      <c r="CB35" s="23">
        <v>-539901.51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552">
        <v>0</v>
      </c>
      <c r="CL35" s="552">
        <v>0</v>
      </c>
    </row>
    <row r="36" spans="1:90" outlineLevel="3">
      <c r="A36" s="548" t="s">
        <v>147</v>
      </c>
      <c r="B36" s="548" t="s">
        <v>559</v>
      </c>
      <c r="C36" s="548" t="s">
        <v>560</v>
      </c>
      <c r="D36" s="548" t="s">
        <v>561</v>
      </c>
      <c r="E36" s="548" t="s">
        <v>183</v>
      </c>
      <c r="F36" s="548" t="s">
        <v>0</v>
      </c>
      <c r="G36" s="548" t="s">
        <v>143</v>
      </c>
      <c r="H36" s="548" t="s">
        <v>95</v>
      </c>
      <c r="I36" s="549" t="s">
        <v>128</v>
      </c>
      <c r="J36" s="550">
        <v>1</v>
      </c>
      <c r="K36" s="550">
        <v>1</v>
      </c>
      <c r="L36" s="552">
        <v>0</v>
      </c>
      <c r="M36" s="552">
        <v>0</v>
      </c>
      <c r="N36" s="552">
        <v>0</v>
      </c>
      <c r="O36" s="23">
        <v>4632854.4400000004</v>
      </c>
      <c r="P36" s="552">
        <v>4632854.4400000004</v>
      </c>
      <c r="Q36" s="552">
        <v>0</v>
      </c>
      <c r="R36" s="24" t="s">
        <v>565</v>
      </c>
      <c r="S36" s="24">
        <v>0</v>
      </c>
      <c r="T36" s="24">
        <v>0</v>
      </c>
      <c r="U36" s="553">
        <v>4632854.4400000004</v>
      </c>
      <c r="V36" s="23" t="s">
        <v>97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553">
        <v>4632854.4400000004</v>
      </c>
      <c r="AD36" s="23">
        <v>0</v>
      </c>
      <c r="AE36" s="23">
        <v>0</v>
      </c>
      <c r="AF36" s="23">
        <v>0</v>
      </c>
      <c r="AG36" s="23">
        <v>0</v>
      </c>
      <c r="AH36" s="554">
        <v>0</v>
      </c>
      <c r="AI36" s="23">
        <v>0</v>
      </c>
      <c r="AJ36" s="23">
        <v>0</v>
      </c>
      <c r="AK36" s="555">
        <v>0</v>
      </c>
      <c r="AL36" s="29">
        <v>0</v>
      </c>
      <c r="AM36" s="23">
        <v>4441800</v>
      </c>
      <c r="AN36" s="552">
        <v>0</v>
      </c>
      <c r="AO36" s="29">
        <v>0</v>
      </c>
      <c r="AP36" s="23">
        <v>4441800</v>
      </c>
      <c r="AQ36" s="30">
        <v>1</v>
      </c>
      <c r="AR36" s="23">
        <v>0</v>
      </c>
      <c r="AS36" s="23">
        <v>4632854.4400000004</v>
      </c>
      <c r="AT36" s="23">
        <v>0</v>
      </c>
      <c r="AU36" s="23">
        <v>0</v>
      </c>
      <c r="AV36" s="23">
        <v>0</v>
      </c>
      <c r="AW36" s="23">
        <v>0</v>
      </c>
      <c r="AX36" s="23">
        <v>-649642.17000000004</v>
      </c>
      <c r="AY36" s="23">
        <v>0</v>
      </c>
      <c r="AZ36" s="23">
        <v>0</v>
      </c>
      <c r="BA36" s="23">
        <v>-649642.17000000004</v>
      </c>
      <c r="BB36" s="23" t="s">
        <v>0</v>
      </c>
      <c r="BC36" s="23" t="s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-649642.17000000004</v>
      </c>
      <c r="BI36" s="23">
        <v>0</v>
      </c>
      <c r="BJ36" s="23">
        <v>0</v>
      </c>
      <c r="BK36" s="23">
        <v>-649642.17000000004</v>
      </c>
      <c r="BL36" s="23">
        <v>4441800</v>
      </c>
      <c r="BM36" s="23" t="s">
        <v>98</v>
      </c>
      <c r="BN36" s="23">
        <v>0</v>
      </c>
      <c r="BO36" s="23" t="b">
        <v>0</v>
      </c>
      <c r="BP36" s="23">
        <v>0</v>
      </c>
      <c r="BQ36" s="46">
        <v>623970</v>
      </c>
      <c r="BR36" s="552">
        <v>623970</v>
      </c>
      <c r="BS36" s="556">
        <v>12</v>
      </c>
      <c r="BT36" s="552">
        <v>0</v>
      </c>
      <c r="BU36" s="556">
        <v>0</v>
      </c>
      <c r="BV36" s="552">
        <v>168</v>
      </c>
      <c r="BW36" s="31">
        <v>0</v>
      </c>
      <c r="BX36" s="31">
        <v>0</v>
      </c>
      <c r="BY36" s="23">
        <v>0</v>
      </c>
      <c r="BZ36" s="23">
        <v>98921.68</v>
      </c>
      <c r="CA36" s="23">
        <v>191054.44</v>
      </c>
      <c r="CB36" s="23">
        <v>32031.61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552">
        <v>0</v>
      </c>
      <c r="CL36" s="552">
        <v>0</v>
      </c>
    </row>
    <row r="37" spans="1:90" outlineLevel="3">
      <c r="A37" s="548" t="s">
        <v>147</v>
      </c>
      <c r="B37" s="548" t="s">
        <v>559</v>
      </c>
      <c r="C37" s="548" t="s">
        <v>563</v>
      </c>
      <c r="D37" s="548" t="s">
        <v>564</v>
      </c>
      <c r="E37" s="548" t="s">
        <v>184</v>
      </c>
      <c r="F37" s="548" t="s">
        <v>0</v>
      </c>
      <c r="G37" s="548" t="s">
        <v>143</v>
      </c>
      <c r="H37" s="548" t="s">
        <v>95</v>
      </c>
      <c r="I37" s="549" t="s">
        <v>185</v>
      </c>
      <c r="J37" s="550">
        <v>1</v>
      </c>
      <c r="K37" s="550">
        <v>1</v>
      </c>
      <c r="L37" s="552">
        <v>0</v>
      </c>
      <c r="M37" s="552">
        <v>0</v>
      </c>
      <c r="N37" s="552">
        <v>0</v>
      </c>
      <c r="O37" s="23">
        <v>1888352.16</v>
      </c>
      <c r="P37" s="552">
        <v>1888352.16</v>
      </c>
      <c r="Q37" s="552">
        <v>0</v>
      </c>
      <c r="R37" s="24" t="s">
        <v>566</v>
      </c>
      <c r="S37" s="24">
        <v>0</v>
      </c>
      <c r="T37" s="24">
        <v>0</v>
      </c>
      <c r="U37" s="553">
        <v>1888352.16</v>
      </c>
      <c r="V37" s="23" t="s">
        <v>97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553">
        <v>1888352.16</v>
      </c>
      <c r="AD37" s="23">
        <v>0</v>
      </c>
      <c r="AE37" s="23">
        <v>0</v>
      </c>
      <c r="AF37" s="23">
        <v>0</v>
      </c>
      <c r="AG37" s="23">
        <v>0</v>
      </c>
      <c r="AH37" s="554">
        <v>0</v>
      </c>
      <c r="AI37" s="23">
        <v>0</v>
      </c>
      <c r="AJ37" s="23">
        <v>0</v>
      </c>
      <c r="AK37" s="555">
        <v>0</v>
      </c>
      <c r="AL37" s="29">
        <v>0</v>
      </c>
      <c r="AM37" s="23">
        <v>1610833</v>
      </c>
      <c r="AN37" s="552">
        <v>0</v>
      </c>
      <c r="AO37" s="29">
        <v>0</v>
      </c>
      <c r="AP37" s="23">
        <v>1610833</v>
      </c>
      <c r="AQ37" s="30">
        <v>1</v>
      </c>
      <c r="AR37" s="23">
        <v>0</v>
      </c>
      <c r="AS37" s="23">
        <v>1888352.16</v>
      </c>
      <c r="AT37" s="23">
        <v>0</v>
      </c>
      <c r="AU37" s="23">
        <v>0</v>
      </c>
      <c r="AV37" s="23">
        <v>0</v>
      </c>
      <c r="AW37" s="23">
        <v>0</v>
      </c>
      <c r="AX37" s="23">
        <v>86200.70000000007</v>
      </c>
      <c r="AY37" s="23">
        <v>0</v>
      </c>
      <c r="AZ37" s="23">
        <v>0</v>
      </c>
      <c r="BA37" s="23">
        <v>86200.70000000007</v>
      </c>
      <c r="BB37" s="23" t="s">
        <v>0</v>
      </c>
      <c r="BC37" s="23" t="s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86200.70000000007</v>
      </c>
      <c r="BI37" s="23">
        <v>0</v>
      </c>
      <c r="BJ37" s="23">
        <v>0</v>
      </c>
      <c r="BK37" s="23">
        <v>86200.70000000007</v>
      </c>
      <c r="BL37" s="23">
        <v>1610833</v>
      </c>
      <c r="BM37" s="23" t="s">
        <v>98</v>
      </c>
      <c r="BN37" s="23">
        <v>0</v>
      </c>
      <c r="BO37" s="23" t="b">
        <v>0</v>
      </c>
      <c r="BP37" s="23">
        <v>0</v>
      </c>
      <c r="BQ37" s="46">
        <v>0</v>
      </c>
      <c r="BR37" s="552">
        <v>0</v>
      </c>
      <c r="BS37" s="556">
        <v>12</v>
      </c>
      <c r="BT37" s="552">
        <v>0</v>
      </c>
      <c r="BU37" s="556">
        <v>0</v>
      </c>
      <c r="BV37" s="552">
        <v>170</v>
      </c>
      <c r="BW37" s="31">
        <v>0</v>
      </c>
      <c r="BX37" s="31">
        <v>0</v>
      </c>
      <c r="BY37" s="23">
        <v>0</v>
      </c>
      <c r="BZ37" s="23">
        <v>277519.15999999997</v>
      </c>
      <c r="CA37" s="23">
        <v>277519.15999999997</v>
      </c>
      <c r="CB37" s="23">
        <v>-17848.54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552">
        <v>0</v>
      </c>
      <c r="CL37" s="552">
        <v>0</v>
      </c>
    </row>
    <row r="38" spans="1:90" outlineLevel="3">
      <c r="A38" s="548" t="s">
        <v>147</v>
      </c>
      <c r="B38" s="548" t="s">
        <v>559</v>
      </c>
      <c r="C38" s="548" t="s">
        <v>563</v>
      </c>
      <c r="D38" s="548" t="s">
        <v>564</v>
      </c>
      <c r="E38" s="548" t="s">
        <v>186</v>
      </c>
      <c r="F38" s="548" t="s">
        <v>0</v>
      </c>
      <c r="G38" s="548" t="s">
        <v>143</v>
      </c>
      <c r="H38" s="548" t="s">
        <v>95</v>
      </c>
      <c r="I38" s="549" t="s">
        <v>128</v>
      </c>
      <c r="J38" s="550">
        <v>1</v>
      </c>
      <c r="K38" s="550">
        <v>1</v>
      </c>
      <c r="L38" s="552">
        <v>0</v>
      </c>
      <c r="M38" s="552">
        <v>0</v>
      </c>
      <c r="N38" s="552">
        <v>0</v>
      </c>
      <c r="O38" s="23">
        <v>0</v>
      </c>
      <c r="P38" s="552">
        <v>0</v>
      </c>
      <c r="Q38" s="552">
        <v>0</v>
      </c>
      <c r="R38" s="24" t="s">
        <v>567</v>
      </c>
      <c r="S38" s="24">
        <v>0</v>
      </c>
      <c r="T38" s="24">
        <v>0</v>
      </c>
      <c r="U38" s="553">
        <v>0</v>
      </c>
      <c r="V38" s="23" t="s">
        <v>97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553">
        <v>0</v>
      </c>
      <c r="AD38" s="23">
        <v>0</v>
      </c>
      <c r="AE38" s="23">
        <v>0</v>
      </c>
      <c r="AF38" s="23">
        <v>0</v>
      </c>
      <c r="AG38" s="23">
        <v>0</v>
      </c>
      <c r="AH38" s="554">
        <v>0</v>
      </c>
      <c r="AI38" s="23">
        <v>0</v>
      </c>
      <c r="AJ38" s="23">
        <v>47875.66</v>
      </c>
      <c r="AK38" s="555">
        <v>47875.66</v>
      </c>
      <c r="AL38" s="29">
        <v>0</v>
      </c>
      <c r="AM38" s="23">
        <v>0</v>
      </c>
      <c r="AN38" s="552">
        <v>0</v>
      </c>
      <c r="AO38" s="29">
        <v>0</v>
      </c>
      <c r="AP38" s="23">
        <v>0</v>
      </c>
      <c r="AQ38" s="30">
        <v>1</v>
      </c>
      <c r="AR38" s="23">
        <v>0</v>
      </c>
      <c r="AS38" s="23">
        <v>0</v>
      </c>
      <c r="AT38" s="23">
        <v>0</v>
      </c>
      <c r="AU38" s="23">
        <v>0</v>
      </c>
      <c r="AV38" s="23">
        <v>-904.34</v>
      </c>
      <c r="AW38" s="23">
        <v>-904.34</v>
      </c>
      <c r="AX38" s="23">
        <v>0</v>
      </c>
      <c r="AY38" s="23">
        <v>0</v>
      </c>
      <c r="AZ38" s="23">
        <v>145577.54999999999</v>
      </c>
      <c r="BA38" s="23">
        <v>145577.54999999999</v>
      </c>
      <c r="BB38" s="23" t="s">
        <v>0</v>
      </c>
      <c r="BC38" s="23" t="s">
        <v>0</v>
      </c>
      <c r="BD38" s="23">
        <v>0</v>
      </c>
      <c r="BE38" s="23">
        <v>0</v>
      </c>
      <c r="BF38" s="23">
        <v>-904.34</v>
      </c>
      <c r="BG38" s="23">
        <v>-904.34</v>
      </c>
      <c r="BH38" s="23">
        <v>0</v>
      </c>
      <c r="BI38" s="23">
        <v>0</v>
      </c>
      <c r="BJ38" s="23">
        <v>145577.54999999999</v>
      </c>
      <c r="BK38" s="23">
        <v>145577.54999999999</v>
      </c>
      <c r="BL38" s="23">
        <v>0</v>
      </c>
      <c r="BM38" s="23" t="s">
        <v>98</v>
      </c>
      <c r="BN38" s="23">
        <v>0</v>
      </c>
      <c r="BO38" s="23" t="b">
        <v>0</v>
      </c>
      <c r="BP38" s="23">
        <v>47875.66</v>
      </c>
      <c r="BQ38" s="46">
        <v>-9375</v>
      </c>
      <c r="BR38" s="552">
        <v>-9375</v>
      </c>
      <c r="BS38" s="556">
        <v>12</v>
      </c>
      <c r="BT38" s="552">
        <v>0</v>
      </c>
      <c r="BU38" s="556">
        <v>0</v>
      </c>
      <c r="BV38" s="552">
        <v>200</v>
      </c>
      <c r="BW38" s="31">
        <v>0</v>
      </c>
      <c r="BX38" s="31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0</v>
      </c>
      <c r="CG38" s="23">
        <v>0</v>
      </c>
      <c r="CH38" s="23">
        <v>0</v>
      </c>
      <c r="CI38" s="23">
        <v>47875.66</v>
      </c>
      <c r="CJ38" s="23">
        <v>47875.66</v>
      </c>
      <c r="CK38" s="552">
        <v>0</v>
      </c>
      <c r="CL38" s="552">
        <v>0</v>
      </c>
    </row>
    <row r="39" spans="1:90" outlineLevel="3">
      <c r="A39" s="548" t="s">
        <v>147</v>
      </c>
      <c r="B39" s="548" t="s">
        <v>559</v>
      </c>
      <c r="C39" s="548" t="s">
        <v>563</v>
      </c>
      <c r="D39" s="548" t="s">
        <v>564</v>
      </c>
      <c r="E39" s="548" t="s">
        <v>187</v>
      </c>
      <c r="F39" s="548" t="s">
        <v>0</v>
      </c>
      <c r="G39" s="548" t="s">
        <v>143</v>
      </c>
      <c r="H39" s="548" t="s">
        <v>95</v>
      </c>
      <c r="I39" s="549" t="s">
        <v>128</v>
      </c>
      <c r="J39" s="550">
        <v>1</v>
      </c>
      <c r="K39" s="550">
        <v>1</v>
      </c>
      <c r="L39" s="552">
        <v>0</v>
      </c>
      <c r="M39" s="552">
        <v>0</v>
      </c>
      <c r="N39" s="552">
        <v>0</v>
      </c>
      <c r="O39" s="23">
        <v>19609625</v>
      </c>
      <c r="P39" s="552">
        <v>19609625</v>
      </c>
      <c r="Q39" s="552">
        <v>0</v>
      </c>
      <c r="R39" s="24" t="s">
        <v>568</v>
      </c>
      <c r="S39" s="24">
        <v>0</v>
      </c>
      <c r="T39" s="24">
        <v>0</v>
      </c>
      <c r="U39" s="553">
        <v>19609625</v>
      </c>
      <c r="V39" s="23" t="s">
        <v>97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553">
        <v>19609625</v>
      </c>
      <c r="AD39" s="23">
        <v>0</v>
      </c>
      <c r="AE39" s="23">
        <v>0</v>
      </c>
      <c r="AF39" s="23">
        <v>0</v>
      </c>
      <c r="AG39" s="23">
        <v>0</v>
      </c>
      <c r="AH39" s="554">
        <v>0</v>
      </c>
      <c r="AI39" s="23">
        <v>0</v>
      </c>
      <c r="AJ39" s="23">
        <v>0</v>
      </c>
      <c r="AK39" s="555">
        <v>0</v>
      </c>
      <c r="AL39" s="29">
        <v>0</v>
      </c>
      <c r="AM39" s="23">
        <v>19609625</v>
      </c>
      <c r="AN39" s="552">
        <v>0</v>
      </c>
      <c r="AO39" s="29">
        <v>0</v>
      </c>
      <c r="AP39" s="23">
        <v>19609625</v>
      </c>
      <c r="AQ39" s="30">
        <v>1</v>
      </c>
      <c r="AR39" s="23">
        <v>0</v>
      </c>
      <c r="AS39" s="23">
        <v>19609625</v>
      </c>
      <c r="AT39" s="23">
        <v>0</v>
      </c>
      <c r="AU39" s="23">
        <v>0</v>
      </c>
      <c r="AV39" s="23">
        <v>0</v>
      </c>
      <c r="AW39" s="23">
        <v>0</v>
      </c>
      <c r="AX39" s="23">
        <v>651521.74000000209</v>
      </c>
      <c r="AY39" s="23">
        <v>0</v>
      </c>
      <c r="AZ39" s="23">
        <v>0</v>
      </c>
      <c r="BA39" s="23">
        <v>651521.74000000209</v>
      </c>
      <c r="BB39" s="23" t="s">
        <v>0</v>
      </c>
      <c r="BC39" s="23" t="s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651521.74000000209</v>
      </c>
      <c r="BI39" s="23">
        <v>0</v>
      </c>
      <c r="BJ39" s="23">
        <v>0</v>
      </c>
      <c r="BK39" s="23">
        <v>651521.74000000209</v>
      </c>
      <c r="BL39" s="23">
        <v>19609625</v>
      </c>
      <c r="BM39" s="23" t="s">
        <v>98</v>
      </c>
      <c r="BN39" s="23">
        <v>0</v>
      </c>
      <c r="BO39" s="23" t="b">
        <v>0</v>
      </c>
      <c r="BP39" s="23">
        <v>0</v>
      </c>
      <c r="BQ39" s="46">
        <v>2269099</v>
      </c>
      <c r="BR39" s="552">
        <v>2269099</v>
      </c>
      <c r="BS39" s="556">
        <v>12</v>
      </c>
      <c r="BT39" s="552">
        <v>0</v>
      </c>
      <c r="BU39" s="556">
        <v>0</v>
      </c>
      <c r="BV39" s="552">
        <v>204</v>
      </c>
      <c r="BW39" s="31">
        <v>0</v>
      </c>
      <c r="BX39" s="31">
        <v>0</v>
      </c>
      <c r="BY39" s="23">
        <v>0</v>
      </c>
      <c r="BZ39" s="23">
        <v>0</v>
      </c>
      <c r="CA39" s="23">
        <v>0</v>
      </c>
      <c r="CB39" s="23">
        <v>5292505.26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552">
        <v>0</v>
      </c>
      <c r="CL39" s="552">
        <v>0</v>
      </c>
    </row>
    <row r="40" spans="1:90" outlineLevel="3">
      <c r="A40" s="548" t="s">
        <v>147</v>
      </c>
      <c r="B40" s="548" t="s">
        <v>559</v>
      </c>
      <c r="C40" s="548" t="s">
        <v>560</v>
      </c>
      <c r="D40" s="548" t="s">
        <v>561</v>
      </c>
      <c r="E40" s="548" t="s">
        <v>569</v>
      </c>
      <c r="F40" s="548" t="s">
        <v>0</v>
      </c>
      <c r="G40" s="548" t="s">
        <v>143</v>
      </c>
      <c r="H40" s="548" t="s">
        <v>95</v>
      </c>
      <c r="I40" s="549" t="s">
        <v>128</v>
      </c>
      <c r="J40" s="550">
        <v>1</v>
      </c>
      <c r="K40" s="550">
        <v>1</v>
      </c>
      <c r="L40" s="552">
        <v>0</v>
      </c>
      <c r="M40" s="552">
        <v>0</v>
      </c>
      <c r="N40" s="552">
        <v>0</v>
      </c>
      <c r="O40" s="23">
        <v>9588768</v>
      </c>
      <c r="P40" s="552">
        <v>9588768</v>
      </c>
      <c r="Q40" s="552">
        <v>0</v>
      </c>
      <c r="R40" s="24" t="s">
        <v>570</v>
      </c>
      <c r="S40" s="24">
        <v>0</v>
      </c>
      <c r="T40" s="24">
        <v>0</v>
      </c>
      <c r="U40" s="553">
        <v>9588768</v>
      </c>
      <c r="V40" s="23" t="s">
        <v>97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553">
        <v>9588768</v>
      </c>
      <c r="AD40" s="23">
        <v>0</v>
      </c>
      <c r="AE40" s="23">
        <v>0</v>
      </c>
      <c r="AF40" s="23">
        <v>0</v>
      </c>
      <c r="AG40" s="23">
        <v>0</v>
      </c>
      <c r="AH40" s="554">
        <v>1350000</v>
      </c>
      <c r="AI40" s="23">
        <v>0</v>
      </c>
      <c r="AJ40" s="23">
        <v>260000</v>
      </c>
      <c r="AK40" s="555">
        <v>1610000</v>
      </c>
      <c r="AL40" s="29">
        <v>0</v>
      </c>
      <c r="AM40" s="23">
        <v>6536268</v>
      </c>
      <c r="AN40" s="552">
        <v>0</v>
      </c>
      <c r="AO40" s="29">
        <v>0</v>
      </c>
      <c r="AP40" s="23">
        <v>9588768</v>
      </c>
      <c r="AQ40" s="30">
        <v>1</v>
      </c>
      <c r="AR40" s="23">
        <v>0</v>
      </c>
      <c r="AS40" s="23">
        <v>9588768</v>
      </c>
      <c r="AT40" s="23">
        <v>1350000</v>
      </c>
      <c r="AU40" s="23">
        <v>0</v>
      </c>
      <c r="AV40" s="23">
        <v>260000</v>
      </c>
      <c r="AW40" s="23">
        <v>1610000</v>
      </c>
      <c r="AX40" s="23">
        <v>1350000</v>
      </c>
      <c r="AY40" s="23">
        <v>0</v>
      </c>
      <c r="AZ40" s="23">
        <v>260000</v>
      </c>
      <c r="BA40" s="23">
        <v>1610000</v>
      </c>
      <c r="BB40" s="23" t="s">
        <v>0</v>
      </c>
      <c r="BC40" s="23" t="s">
        <v>0</v>
      </c>
      <c r="BD40" s="23">
        <v>1350000</v>
      </c>
      <c r="BE40" s="23">
        <v>0</v>
      </c>
      <c r="BF40" s="23">
        <v>260000</v>
      </c>
      <c r="BG40" s="23">
        <v>1610000</v>
      </c>
      <c r="BH40" s="23">
        <v>1350000</v>
      </c>
      <c r="BI40" s="23">
        <v>0</v>
      </c>
      <c r="BJ40" s="23">
        <v>260000</v>
      </c>
      <c r="BK40" s="23">
        <v>1610000</v>
      </c>
      <c r="BL40" s="23">
        <v>9588768</v>
      </c>
      <c r="BM40" s="23" t="s">
        <v>98</v>
      </c>
      <c r="BN40" s="23">
        <v>0</v>
      </c>
      <c r="BO40" s="23" t="b">
        <v>0</v>
      </c>
      <c r="BP40" s="23">
        <v>260000</v>
      </c>
      <c r="BQ40" s="46">
        <v>0</v>
      </c>
      <c r="BR40" s="552">
        <v>0</v>
      </c>
      <c r="BS40" s="556">
        <v>12</v>
      </c>
      <c r="BT40" s="552">
        <v>0</v>
      </c>
      <c r="BU40" s="556">
        <v>0</v>
      </c>
      <c r="BV40" s="552">
        <v>215</v>
      </c>
      <c r="BW40" s="31">
        <v>0</v>
      </c>
      <c r="BX40" s="31">
        <v>0</v>
      </c>
      <c r="BY40" s="23">
        <v>0</v>
      </c>
      <c r="BZ40" s="23">
        <v>0</v>
      </c>
      <c r="CA40" s="23">
        <v>1702500</v>
      </c>
      <c r="CB40" s="23">
        <v>8238768</v>
      </c>
      <c r="CC40" s="23">
        <v>0</v>
      </c>
      <c r="CD40" s="23">
        <v>0</v>
      </c>
      <c r="CE40" s="23">
        <v>0</v>
      </c>
      <c r="CF40" s="23">
        <v>0</v>
      </c>
      <c r="CG40" s="23">
        <v>1350000</v>
      </c>
      <c r="CH40" s="23">
        <v>0</v>
      </c>
      <c r="CI40" s="23">
        <v>260000</v>
      </c>
      <c r="CJ40" s="23">
        <v>1610000</v>
      </c>
      <c r="CK40" s="552">
        <v>0</v>
      </c>
      <c r="CL40" s="552">
        <v>0</v>
      </c>
    </row>
    <row r="41" spans="1:90" outlineLevel="3">
      <c r="A41" s="548" t="s">
        <v>147</v>
      </c>
      <c r="B41" s="548" t="s">
        <v>559</v>
      </c>
      <c r="C41" s="548" t="s">
        <v>560</v>
      </c>
      <c r="D41" s="548" t="s">
        <v>561</v>
      </c>
      <c r="E41" s="548" t="s">
        <v>188</v>
      </c>
      <c r="F41" s="548" t="s">
        <v>0</v>
      </c>
      <c r="G41" s="548" t="s">
        <v>143</v>
      </c>
      <c r="H41" s="548" t="s">
        <v>95</v>
      </c>
      <c r="I41" s="549" t="s">
        <v>128</v>
      </c>
      <c r="J41" s="550">
        <v>1</v>
      </c>
      <c r="K41" s="550">
        <v>1</v>
      </c>
      <c r="L41" s="552">
        <v>0</v>
      </c>
      <c r="M41" s="552">
        <v>0</v>
      </c>
      <c r="N41" s="552">
        <v>0</v>
      </c>
      <c r="O41" s="23">
        <v>17054345.75</v>
      </c>
      <c r="P41" s="552">
        <v>17054345.75</v>
      </c>
      <c r="Q41" s="552">
        <v>0</v>
      </c>
      <c r="R41" s="24" t="s">
        <v>571</v>
      </c>
      <c r="S41" s="24">
        <v>0</v>
      </c>
      <c r="T41" s="24">
        <v>0</v>
      </c>
      <c r="U41" s="553">
        <v>17054345.75</v>
      </c>
      <c r="V41" s="23" t="s">
        <v>97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553">
        <v>17054345.75</v>
      </c>
      <c r="AD41" s="23">
        <v>0</v>
      </c>
      <c r="AE41" s="23">
        <v>0</v>
      </c>
      <c r="AF41" s="23">
        <v>0</v>
      </c>
      <c r="AG41" s="23">
        <v>0</v>
      </c>
      <c r="AH41" s="554">
        <v>0</v>
      </c>
      <c r="AI41" s="23">
        <v>0</v>
      </c>
      <c r="AJ41" s="23">
        <v>0</v>
      </c>
      <c r="AK41" s="555">
        <v>0</v>
      </c>
      <c r="AL41" s="29">
        <v>0</v>
      </c>
      <c r="AM41" s="23">
        <v>17054345.75</v>
      </c>
      <c r="AN41" s="552">
        <v>0</v>
      </c>
      <c r="AO41" s="29">
        <v>0</v>
      </c>
      <c r="AP41" s="23">
        <v>17054345.75</v>
      </c>
      <c r="AQ41" s="30">
        <v>1</v>
      </c>
      <c r="AR41" s="23">
        <v>0</v>
      </c>
      <c r="AS41" s="23">
        <v>17054345.75</v>
      </c>
      <c r="AT41" s="23">
        <v>0</v>
      </c>
      <c r="AU41" s="23">
        <v>0</v>
      </c>
      <c r="AV41" s="23">
        <v>0</v>
      </c>
      <c r="AW41" s="23">
        <v>0</v>
      </c>
      <c r="AX41" s="23">
        <v>-790625</v>
      </c>
      <c r="AY41" s="23">
        <v>0</v>
      </c>
      <c r="AZ41" s="23">
        <v>0</v>
      </c>
      <c r="BA41" s="23">
        <v>-790625</v>
      </c>
      <c r="BB41" s="23" t="s">
        <v>0</v>
      </c>
      <c r="BC41" s="23" t="s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-790625</v>
      </c>
      <c r="BI41" s="23">
        <v>0</v>
      </c>
      <c r="BJ41" s="23">
        <v>0</v>
      </c>
      <c r="BK41" s="23">
        <v>-790625</v>
      </c>
      <c r="BL41" s="23">
        <v>17054345.75</v>
      </c>
      <c r="BM41" s="23" t="s">
        <v>98</v>
      </c>
      <c r="BN41" s="23">
        <v>0</v>
      </c>
      <c r="BO41" s="23" t="b">
        <v>0</v>
      </c>
      <c r="BP41" s="23">
        <v>0</v>
      </c>
      <c r="BQ41" s="46">
        <v>4785398</v>
      </c>
      <c r="BR41" s="552">
        <v>4785398</v>
      </c>
      <c r="BS41" s="556">
        <v>12</v>
      </c>
      <c r="BT41" s="552">
        <v>0</v>
      </c>
      <c r="BU41" s="556">
        <v>0</v>
      </c>
      <c r="BV41" s="552">
        <v>221</v>
      </c>
      <c r="BW41" s="31">
        <v>0</v>
      </c>
      <c r="BX41" s="31">
        <v>0</v>
      </c>
      <c r="BY41" s="23">
        <v>0</v>
      </c>
      <c r="BZ41" s="23">
        <v>0</v>
      </c>
      <c r="CA41" s="23">
        <v>0</v>
      </c>
      <c r="CB41" s="23">
        <v>1424345.75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552">
        <v>0</v>
      </c>
      <c r="CL41" s="552">
        <v>0</v>
      </c>
    </row>
    <row r="42" spans="1:90" outlineLevel="3">
      <c r="A42" s="548" t="s">
        <v>147</v>
      </c>
      <c r="B42" s="548" t="s">
        <v>559</v>
      </c>
      <c r="C42" s="548" t="s">
        <v>560</v>
      </c>
      <c r="D42" s="548" t="s">
        <v>561</v>
      </c>
      <c r="E42" s="548" t="s">
        <v>189</v>
      </c>
      <c r="F42" s="548" t="s">
        <v>0</v>
      </c>
      <c r="G42" s="548" t="s">
        <v>143</v>
      </c>
      <c r="H42" s="548" t="s">
        <v>95</v>
      </c>
      <c r="I42" s="549" t="s">
        <v>128</v>
      </c>
      <c r="J42" s="550">
        <v>1</v>
      </c>
      <c r="K42" s="550">
        <v>1</v>
      </c>
      <c r="L42" s="552">
        <v>0</v>
      </c>
      <c r="M42" s="552">
        <v>0</v>
      </c>
      <c r="N42" s="552">
        <v>0</v>
      </c>
      <c r="O42" s="23">
        <v>3744166.75</v>
      </c>
      <c r="P42" s="552">
        <v>3744166.75</v>
      </c>
      <c r="Q42" s="552">
        <v>0</v>
      </c>
      <c r="R42" s="24" t="s">
        <v>572</v>
      </c>
      <c r="S42" s="24">
        <v>0</v>
      </c>
      <c r="T42" s="24">
        <v>0</v>
      </c>
      <c r="U42" s="553">
        <v>3744166.75</v>
      </c>
      <c r="V42" s="23" t="s">
        <v>97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553">
        <v>3744166.75</v>
      </c>
      <c r="AD42" s="23">
        <v>0</v>
      </c>
      <c r="AE42" s="23">
        <v>0</v>
      </c>
      <c r="AF42" s="23">
        <v>0</v>
      </c>
      <c r="AG42" s="23">
        <v>0</v>
      </c>
      <c r="AH42" s="554">
        <v>0</v>
      </c>
      <c r="AI42" s="23">
        <v>0</v>
      </c>
      <c r="AJ42" s="23">
        <v>25048.84</v>
      </c>
      <c r="AK42" s="555">
        <v>25048.84</v>
      </c>
      <c r="AL42" s="29">
        <v>0</v>
      </c>
      <c r="AM42" s="23">
        <v>3715687</v>
      </c>
      <c r="AN42" s="552">
        <v>0</v>
      </c>
      <c r="AO42" s="29">
        <v>0</v>
      </c>
      <c r="AP42" s="23">
        <v>3715687</v>
      </c>
      <c r="AQ42" s="30">
        <v>1</v>
      </c>
      <c r="AR42" s="23">
        <v>0</v>
      </c>
      <c r="AS42" s="23">
        <v>3744166.75</v>
      </c>
      <c r="AT42" s="23">
        <v>0</v>
      </c>
      <c r="AU42" s="23">
        <v>0</v>
      </c>
      <c r="AV42" s="23">
        <v>-3651.62</v>
      </c>
      <c r="AW42" s="23">
        <v>-3651.62</v>
      </c>
      <c r="AX42" s="23">
        <v>881110.24</v>
      </c>
      <c r="AY42" s="23">
        <v>0</v>
      </c>
      <c r="AZ42" s="23">
        <v>79646.83</v>
      </c>
      <c r="BA42" s="23">
        <v>960757.07</v>
      </c>
      <c r="BB42" s="23" t="s">
        <v>0</v>
      </c>
      <c r="BC42" s="23" t="s">
        <v>0</v>
      </c>
      <c r="BD42" s="23">
        <v>0</v>
      </c>
      <c r="BE42" s="23">
        <v>0</v>
      </c>
      <c r="BF42" s="23">
        <v>-3651.62</v>
      </c>
      <c r="BG42" s="23">
        <v>-3651.62</v>
      </c>
      <c r="BH42" s="23">
        <v>881110.24</v>
      </c>
      <c r="BI42" s="23">
        <v>0</v>
      </c>
      <c r="BJ42" s="23">
        <v>79646.83</v>
      </c>
      <c r="BK42" s="23">
        <v>960757.07</v>
      </c>
      <c r="BL42" s="23">
        <v>3715687</v>
      </c>
      <c r="BM42" s="23" t="s">
        <v>98</v>
      </c>
      <c r="BN42" s="23">
        <v>0</v>
      </c>
      <c r="BO42" s="23" t="b">
        <v>0</v>
      </c>
      <c r="BP42" s="23">
        <v>25048.84</v>
      </c>
      <c r="BQ42" s="46">
        <v>0</v>
      </c>
      <c r="BR42" s="552">
        <v>0</v>
      </c>
      <c r="BS42" s="556">
        <v>12</v>
      </c>
      <c r="BT42" s="552">
        <v>0</v>
      </c>
      <c r="BU42" s="556">
        <v>0</v>
      </c>
      <c r="BV42" s="552">
        <v>222</v>
      </c>
      <c r="BW42" s="31">
        <v>0</v>
      </c>
      <c r="BX42" s="31">
        <v>0</v>
      </c>
      <c r="BY42" s="23">
        <v>0</v>
      </c>
      <c r="BZ42" s="23">
        <v>214257.96</v>
      </c>
      <c r="CA42" s="23">
        <v>28479.75</v>
      </c>
      <c r="CB42" s="23">
        <v>2102798.5099999998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25048.84</v>
      </c>
      <c r="CJ42" s="23">
        <v>25048.84</v>
      </c>
      <c r="CK42" s="552">
        <v>0</v>
      </c>
      <c r="CL42" s="552">
        <v>0</v>
      </c>
    </row>
    <row r="43" spans="1:90" outlineLevel="3">
      <c r="A43" s="548" t="s">
        <v>147</v>
      </c>
      <c r="B43" s="548" t="s">
        <v>559</v>
      </c>
      <c r="C43" s="548" t="s">
        <v>563</v>
      </c>
      <c r="D43" s="548" t="s">
        <v>564</v>
      </c>
      <c r="E43" s="548" t="s">
        <v>190</v>
      </c>
      <c r="F43" s="548" t="s">
        <v>0</v>
      </c>
      <c r="G43" s="548" t="s">
        <v>143</v>
      </c>
      <c r="H43" s="548" t="s">
        <v>95</v>
      </c>
      <c r="I43" s="549" t="s">
        <v>128</v>
      </c>
      <c r="J43" s="550">
        <v>1</v>
      </c>
      <c r="K43" s="550">
        <v>1</v>
      </c>
      <c r="L43" s="552">
        <v>0</v>
      </c>
      <c r="M43" s="552">
        <v>0</v>
      </c>
      <c r="N43" s="552">
        <v>0</v>
      </c>
      <c r="O43" s="23">
        <v>6115166</v>
      </c>
      <c r="P43" s="552">
        <v>6115166</v>
      </c>
      <c r="Q43" s="552">
        <v>0</v>
      </c>
      <c r="R43" s="24" t="s">
        <v>573</v>
      </c>
      <c r="S43" s="24">
        <v>0</v>
      </c>
      <c r="T43" s="24">
        <v>0</v>
      </c>
      <c r="U43" s="553">
        <v>6115166</v>
      </c>
      <c r="V43" s="23" t="s">
        <v>97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553">
        <v>6115166</v>
      </c>
      <c r="AD43" s="23">
        <v>0</v>
      </c>
      <c r="AE43" s="23">
        <v>0</v>
      </c>
      <c r="AF43" s="23">
        <v>0</v>
      </c>
      <c r="AG43" s="23">
        <v>0</v>
      </c>
      <c r="AH43" s="554">
        <v>0</v>
      </c>
      <c r="AI43" s="23">
        <v>0</v>
      </c>
      <c r="AJ43" s="23">
        <v>0</v>
      </c>
      <c r="AK43" s="555">
        <v>0</v>
      </c>
      <c r="AL43" s="29">
        <v>0</v>
      </c>
      <c r="AM43" s="23">
        <v>6115166</v>
      </c>
      <c r="AN43" s="552">
        <v>0</v>
      </c>
      <c r="AO43" s="29">
        <v>0</v>
      </c>
      <c r="AP43" s="23">
        <v>6115166</v>
      </c>
      <c r="AQ43" s="30">
        <v>1</v>
      </c>
      <c r="AR43" s="23">
        <v>0</v>
      </c>
      <c r="AS43" s="23">
        <v>6115166</v>
      </c>
      <c r="AT43" s="23">
        <v>0</v>
      </c>
      <c r="AU43" s="23">
        <v>0</v>
      </c>
      <c r="AV43" s="23">
        <v>0</v>
      </c>
      <c r="AW43" s="23">
        <v>0</v>
      </c>
      <c r="AX43" s="23">
        <v>347780.95000000065</v>
      </c>
      <c r="AY43" s="23">
        <v>0</v>
      </c>
      <c r="AZ43" s="23">
        <v>0</v>
      </c>
      <c r="BA43" s="23">
        <v>347780.95000000065</v>
      </c>
      <c r="BB43" s="23" t="s">
        <v>0</v>
      </c>
      <c r="BC43" s="23" t="s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347780.95000000065</v>
      </c>
      <c r="BI43" s="23">
        <v>0</v>
      </c>
      <c r="BJ43" s="23">
        <v>0</v>
      </c>
      <c r="BK43" s="23">
        <v>347780.95000000065</v>
      </c>
      <c r="BL43" s="23">
        <v>6115166</v>
      </c>
      <c r="BM43" s="23" t="s">
        <v>98</v>
      </c>
      <c r="BN43" s="23">
        <v>0</v>
      </c>
      <c r="BO43" s="23" t="b">
        <v>0</v>
      </c>
      <c r="BP43" s="23">
        <v>0</v>
      </c>
      <c r="BQ43" s="46">
        <v>702344</v>
      </c>
      <c r="BR43" s="552">
        <v>702344</v>
      </c>
      <c r="BS43" s="556">
        <v>12</v>
      </c>
      <c r="BT43" s="552">
        <v>0</v>
      </c>
      <c r="BU43" s="556">
        <v>0</v>
      </c>
      <c r="BV43" s="552">
        <v>225</v>
      </c>
      <c r="BW43" s="31">
        <v>0</v>
      </c>
      <c r="BX43" s="31">
        <v>0</v>
      </c>
      <c r="BY43" s="23">
        <v>0</v>
      </c>
      <c r="BZ43" s="23">
        <v>0</v>
      </c>
      <c r="CA43" s="23">
        <v>0</v>
      </c>
      <c r="CB43" s="23">
        <v>1697760.05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552">
        <v>0</v>
      </c>
      <c r="CL43" s="552">
        <v>0</v>
      </c>
    </row>
    <row r="44" spans="1:90" outlineLevel="3">
      <c r="A44" s="548" t="s">
        <v>147</v>
      </c>
      <c r="B44" s="548" t="s">
        <v>559</v>
      </c>
      <c r="C44" s="548" t="s">
        <v>560</v>
      </c>
      <c r="D44" s="548" t="s">
        <v>561</v>
      </c>
      <c r="E44" s="548" t="s">
        <v>191</v>
      </c>
      <c r="F44" s="548" t="s">
        <v>0</v>
      </c>
      <c r="G44" s="548" t="s">
        <v>143</v>
      </c>
      <c r="H44" s="548" t="s">
        <v>95</v>
      </c>
      <c r="I44" s="549" t="s">
        <v>128</v>
      </c>
      <c r="J44" s="550">
        <v>1</v>
      </c>
      <c r="K44" s="550">
        <v>1</v>
      </c>
      <c r="L44" s="552">
        <v>0</v>
      </c>
      <c r="M44" s="552">
        <v>0</v>
      </c>
      <c r="N44" s="552">
        <v>0</v>
      </c>
      <c r="O44" s="23">
        <v>17498330.91</v>
      </c>
      <c r="P44" s="552">
        <v>17498330.91</v>
      </c>
      <c r="Q44" s="552">
        <v>0</v>
      </c>
      <c r="R44" s="24" t="s">
        <v>574</v>
      </c>
      <c r="S44" s="24">
        <v>0</v>
      </c>
      <c r="T44" s="24">
        <v>0</v>
      </c>
      <c r="U44" s="553">
        <v>17498330.91</v>
      </c>
      <c r="V44" s="23" t="s">
        <v>97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553">
        <v>17498330.91</v>
      </c>
      <c r="AD44" s="23">
        <v>0</v>
      </c>
      <c r="AE44" s="23">
        <v>0</v>
      </c>
      <c r="AF44" s="23">
        <v>0</v>
      </c>
      <c r="AG44" s="23">
        <v>0</v>
      </c>
      <c r="AH44" s="554">
        <v>0</v>
      </c>
      <c r="AI44" s="23">
        <v>0</v>
      </c>
      <c r="AJ44" s="23">
        <v>0</v>
      </c>
      <c r="AK44" s="555">
        <v>0</v>
      </c>
      <c r="AL44" s="29">
        <v>0</v>
      </c>
      <c r="AM44" s="23">
        <v>18874713</v>
      </c>
      <c r="AN44" s="552">
        <v>0</v>
      </c>
      <c r="AO44" s="29">
        <v>0</v>
      </c>
      <c r="AP44" s="23">
        <v>18874713</v>
      </c>
      <c r="AQ44" s="30">
        <v>1</v>
      </c>
      <c r="AR44" s="23">
        <v>0</v>
      </c>
      <c r="AS44" s="23">
        <v>17498330.91</v>
      </c>
      <c r="AT44" s="23">
        <v>0</v>
      </c>
      <c r="AU44" s="23">
        <v>0</v>
      </c>
      <c r="AV44" s="23">
        <v>0</v>
      </c>
      <c r="AW44" s="23">
        <v>0</v>
      </c>
      <c r="AX44" s="23">
        <v>1358890.28</v>
      </c>
      <c r="AY44" s="23">
        <v>0</v>
      </c>
      <c r="AZ44" s="23">
        <v>0</v>
      </c>
      <c r="BA44" s="23">
        <v>1358890.28</v>
      </c>
      <c r="BB44" s="23" t="s">
        <v>0</v>
      </c>
      <c r="BC44" s="23" t="s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1358890.28</v>
      </c>
      <c r="BI44" s="23">
        <v>0</v>
      </c>
      <c r="BJ44" s="23">
        <v>0</v>
      </c>
      <c r="BK44" s="23">
        <v>1358890.28</v>
      </c>
      <c r="BL44" s="23">
        <v>18874713</v>
      </c>
      <c r="BM44" s="23" t="s">
        <v>98</v>
      </c>
      <c r="BN44" s="23">
        <v>0</v>
      </c>
      <c r="BO44" s="23" t="b">
        <v>0</v>
      </c>
      <c r="BP44" s="23">
        <v>0</v>
      </c>
      <c r="BQ44" s="46">
        <v>2864691</v>
      </c>
      <c r="BR44" s="552">
        <v>2864691</v>
      </c>
      <c r="BS44" s="556">
        <v>12</v>
      </c>
      <c r="BT44" s="552">
        <v>0</v>
      </c>
      <c r="BU44" s="556">
        <v>0</v>
      </c>
      <c r="BV44" s="552">
        <v>228</v>
      </c>
      <c r="BW44" s="31">
        <v>0</v>
      </c>
      <c r="BX44" s="31">
        <v>0</v>
      </c>
      <c r="BY44" s="23">
        <v>0</v>
      </c>
      <c r="BZ44" s="23">
        <v>-1015665.45</v>
      </c>
      <c r="CA44" s="23">
        <v>-1376382.09</v>
      </c>
      <c r="CB44" s="23">
        <v>-3888344.37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552">
        <v>0</v>
      </c>
      <c r="CL44" s="552">
        <v>0</v>
      </c>
    </row>
    <row r="45" spans="1:90" s="566" customFormat="1" ht="20.100000000000001" customHeight="1" outlineLevel="2">
      <c r="A45" s="558" t="s">
        <v>151</v>
      </c>
      <c r="B45" s="558"/>
      <c r="C45" s="558"/>
      <c r="D45" s="558"/>
      <c r="E45" s="558"/>
      <c r="F45" s="558"/>
      <c r="G45" s="558"/>
      <c r="H45" s="558"/>
      <c r="I45" s="559"/>
      <c r="J45" s="560"/>
      <c r="K45" s="560"/>
      <c r="L45" s="561"/>
      <c r="M45" s="561"/>
      <c r="N45" s="561"/>
      <c r="O45" s="35"/>
      <c r="P45" s="561"/>
      <c r="Q45" s="561"/>
      <c r="R45" s="36">
        <v>0</v>
      </c>
      <c r="S45" s="36">
        <v>0</v>
      </c>
      <c r="T45" s="36">
        <v>0</v>
      </c>
      <c r="U45" s="562">
        <v>80263992.769999996</v>
      </c>
      <c r="V45" s="35"/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562">
        <v>80263992.769999996</v>
      </c>
      <c r="AD45" s="35">
        <v>0</v>
      </c>
      <c r="AE45" s="35">
        <v>0</v>
      </c>
      <c r="AF45" s="35">
        <v>0</v>
      </c>
      <c r="AG45" s="35">
        <v>0</v>
      </c>
      <c r="AH45" s="563">
        <v>1350000</v>
      </c>
      <c r="AI45" s="35">
        <v>0</v>
      </c>
      <c r="AJ45" s="35">
        <v>332924.5</v>
      </c>
      <c r="AK45" s="564">
        <v>1682924.5</v>
      </c>
      <c r="AL45" s="41"/>
      <c r="AM45" s="35">
        <v>78090821.50999999</v>
      </c>
      <c r="AN45" s="561"/>
      <c r="AO45" s="41"/>
      <c r="AP45" s="35">
        <v>81143321.50999999</v>
      </c>
      <c r="AQ45" s="42"/>
      <c r="AR45" s="35"/>
      <c r="AS45" s="35"/>
      <c r="AT45" s="35">
        <v>1350000</v>
      </c>
      <c r="AU45" s="35">
        <v>0</v>
      </c>
      <c r="AV45" s="35">
        <v>255444.04</v>
      </c>
      <c r="AW45" s="35">
        <v>1605444.04</v>
      </c>
      <c r="AX45" s="35">
        <v>3235237.01</v>
      </c>
      <c r="AY45" s="35">
        <v>0</v>
      </c>
      <c r="AZ45" s="35">
        <v>485224.38</v>
      </c>
      <c r="BA45" s="35">
        <v>3720461.39</v>
      </c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50"/>
      <c r="BR45" s="561"/>
      <c r="BS45" s="565"/>
      <c r="BT45" s="561"/>
      <c r="BU45" s="565"/>
      <c r="BV45" s="561"/>
      <c r="BW45" s="43"/>
      <c r="BX45" s="43"/>
      <c r="BY45" s="35"/>
      <c r="BZ45" s="35"/>
      <c r="CA45" s="35">
        <v>823171.26</v>
      </c>
      <c r="CB45" s="35"/>
      <c r="CC45" s="35"/>
      <c r="CD45" s="35"/>
      <c r="CE45" s="35"/>
      <c r="CF45" s="35"/>
      <c r="CG45" s="35"/>
      <c r="CH45" s="35"/>
      <c r="CI45" s="35"/>
      <c r="CJ45" s="35"/>
      <c r="CK45" s="561"/>
      <c r="CL45" s="561"/>
    </row>
    <row r="46" spans="1:90" outlineLevel="3">
      <c r="A46" s="548" t="s">
        <v>127</v>
      </c>
      <c r="B46" s="548" t="s">
        <v>559</v>
      </c>
      <c r="C46" s="548" t="s">
        <v>560</v>
      </c>
      <c r="D46" s="548" t="s">
        <v>561</v>
      </c>
      <c r="E46" s="548" t="s">
        <v>192</v>
      </c>
      <c r="F46" s="548" t="s">
        <v>0</v>
      </c>
      <c r="G46" s="576" t="s">
        <v>143</v>
      </c>
      <c r="H46" s="576" t="s">
        <v>125</v>
      </c>
      <c r="I46" s="549" t="s">
        <v>96</v>
      </c>
      <c r="J46" s="567">
        <v>1</v>
      </c>
      <c r="K46" s="550">
        <v>1</v>
      </c>
      <c r="L46" s="552">
        <v>0</v>
      </c>
      <c r="M46" s="552">
        <v>0</v>
      </c>
      <c r="N46" s="552">
        <v>1</v>
      </c>
      <c r="O46" s="23">
        <v>20650</v>
      </c>
      <c r="P46" s="46">
        <v>20265</v>
      </c>
      <c r="Q46" s="46">
        <v>385</v>
      </c>
      <c r="R46" s="24" t="s">
        <v>575</v>
      </c>
      <c r="S46" s="24">
        <v>0</v>
      </c>
      <c r="T46" s="24">
        <v>0</v>
      </c>
      <c r="U46" s="553">
        <v>20650</v>
      </c>
      <c r="V46" s="23" t="s">
        <v>97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553">
        <v>20265</v>
      </c>
      <c r="AD46" s="23">
        <v>385</v>
      </c>
      <c r="AE46" s="23">
        <v>-385</v>
      </c>
      <c r="AF46" s="23">
        <v>0</v>
      </c>
      <c r="AG46" s="23">
        <v>0</v>
      </c>
      <c r="AH46" s="554">
        <v>12168</v>
      </c>
      <c r="AI46" s="23">
        <v>-12168</v>
      </c>
      <c r="AJ46" s="23">
        <v>0</v>
      </c>
      <c r="AK46" s="555">
        <v>0</v>
      </c>
      <c r="AL46" s="29">
        <v>0</v>
      </c>
      <c r="AM46" s="23">
        <v>8482</v>
      </c>
      <c r="AN46" s="29">
        <v>0</v>
      </c>
      <c r="AO46" s="552">
        <v>0</v>
      </c>
      <c r="AP46" s="23">
        <v>8482</v>
      </c>
      <c r="AQ46" s="30">
        <v>1</v>
      </c>
      <c r="AR46" s="23">
        <v>9.9999999999999995E-8</v>
      </c>
      <c r="AS46" s="23">
        <v>20650</v>
      </c>
      <c r="AT46" s="23">
        <v>5653</v>
      </c>
      <c r="AU46" s="23">
        <v>-5653</v>
      </c>
      <c r="AV46" s="23">
        <v>0</v>
      </c>
      <c r="AW46" s="23">
        <v>0</v>
      </c>
      <c r="AX46" s="23">
        <v>-22529</v>
      </c>
      <c r="AY46" s="23">
        <v>-824887</v>
      </c>
      <c r="AZ46" s="23">
        <v>0</v>
      </c>
      <c r="BA46" s="23">
        <v>-847416</v>
      </c>
      <c r="BB46" s="23" t="s">
        <v>0</v>
      </c>
      <c r="BC46" s="23" t="s">
        <v>0</v>
      </c>
      <c r="BD46" s="23">
        <v>5268</v>
      </c>
      <c r="BE46" s="23">
        <v>-5268</v>
      </c>
      <c r="BF46" s="23">
        <v>0</v>
      </c>
      <c r="BG46" s="23">
        <v>0</v>
      </c>
      <c r="BH46" s="23">
        <v>-22914</v>
      </c>
      <c r="BI46" s="23">
        <v>-824502</v>
      </c>
      <c r="BJ46" s="23">
        <v>0</v>
      </c>
      <c r="BK46" s="23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3">
        <v>0</v>
      </c>
      <c r="BQ46" s="46">
        <v>0</v>
      </c>
      <c r="BR46" s="552">
        <v>0</v>
      </c>
      <c r="BS46" s="556">
        <v>2</v>
      </c>
      <c r="BT46" s="552">
        <v>385</v>
      </c>
      <c r="BU46" s="556">
        <v>0</v>
      </c>
      <c r="BV46" s="552">
        <v>23</v>
      </c>
      <c r="BW46" s="31">
        <v>0</v>
      </c>
      <c r="BX46" s="31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11783</v>
      </c>
      <c r="CH46" s="23">
        <v>-11783</v>
      </c>
      <c r="CI46" s="23">
        <v>0</v>
      </c>
      <c r="CJ46" s="23">
        <v>0</v>
      </c>
      <c r="CK46" s="552">
        <v>0</v>
      </c>
      <c r="CL46" s="552">
        <v>0</v>
      </c>
    </row>
    <row r="47" spans="1:90" outlineLevel="3">
      <c r="A47" s="548" t="s">
        <v>127</v>
      </c>
      <c r="B47" s="548" t="s">
        <v>559</v>
      </c>
      <c r="C47" s="548" t="s">
        <v>560</v>
      </c>
      <c r="D47" s="548" t="s">
        <v>561</v>
      </c>
      <c r="E47" s="548" t="s">
        <v>193</v>
      </c>
      <c r="F47" s="548" t="s">
        <v>0</v>
      </c>
      <c r="G47" s="576" t="s">
        <v>143</v>
      </c>
      <c r="H47" s="576" t="s">
        <v>125</v>
      </c>
      <c r="I47" s="549" t="s">
        <v>96</v>
      </c>
      <c r="J47" s="567">
        <v>3300000</v>
      </c>
      <c r="K47" s="550">
        <v>3300000</v>
      </c>
      <c r="L47" s="552">
        <v>0</v>
      </c>
      <c r="M47" s="552">
        <v>0</v>
      </c>
      <c r="N47" s="55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553">
        <v>17563755</v>
      </c>
      <c r="V47" s="23" t="s">
        <v>97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553">
        <v>17563755</v>
      </c>
      <c r="AD47" s="23">
        <v>0</v>
      </c>
      <c r="AE47" s="23">
        <v>0</v>
      </c>
      <c r="AF47" s="23">
        <v>0</v>
      </c>
      <c r="AG47" s="23">
        <v>0</v>
      </c>
      <c r="AH47" s="554">
        <v>0</v>
      </c>
      <c r="AI47" s="23">
        <v>0</v>
      </c>
      <c r="AJ47" s="23">
        <v>0</v>
      </c>
      <c r="AK47" s="555">
        <v>0</v>
      </c>
      <c r="AL47" s="29">
        <v>0</v>
      </c>
      <c r="AM47" s="23">
        <v>17563755</v>
      </c>
      <c r="AN47" s="29">
        <v>0</v>
      </c>
      <c r="AO47" s="552">
        <v>0</v>
      </c>
      <c r="AP47" s="23">
        <v>17563755</v>
      </c>
      <c r="AQ47" s="30">
        <v>1</v>
      </c>
      <c r="AR47" s="23">
        <v>17563755</v>
      </c>
      <c r="AS47" s="23">
        <v>5.3223500000000001</v>
      </c>
      <c r="AT47" s="23">
        <v>0</v>
      </c>
      <c r="AU47" s="23">
        <v>0</v>
      </c>
      <c r="AV47" s="23">
        <v>0</v>
      </c>
      <c r="AW47" s="23">
        <v>0</v>
      </c>
      <c r="AX47" s="23">
        <v>847416</v>
      </c>
      <c r="AY47" s="23">
        <v>0</v>
      </c>
      <c r="AZ47" s="23">
        <v>0</v>
      </c>
      <c r="BA47" s="23">
        <v>847416</v>
      </c>
      <c r="BB47" s="23" t="s">
        <v>0</v>
      </c>
      <c r="BC47" s="23" t="s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847416</v>
      </c>
      <c r="BI47" s="23">
        <v>0</v>
      </c>
      <c r="BJ47" s="23">
        <v>0</v>
      </c>
      <c r="BK47" s="23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3">
        <v>0</v>
      </c>
      <c r="BQ47" s="46">
        <v>5.87</v>
      </c>
      <c r="BR47" s="552">
        <v>19371000</v>
      </c>
      <c r="BS47" s="556">
        <v>2</v>
      </c>
      <c r="BT47" s="552">
        <v>0</v>
      </c>
      <c r="BU47" s="556">
        <v>0</v>
      </c>
      <c r="BV47" s="552">
        <v>24</v>
      </c>
      <c r="BW47" s="31">
        <v>0</v>
      </c>
      <c r="BX47" s="31">
        <v>0</v>
      </c>
      <c r="BY47" s="23">
        <v>0</v>
      </c>
      <c r="BZ47" s="23">
        <v>0</v>
      </c>
      <c r="CA47" s="23">
        <v>0</v>
      </c>
      <c r="CB47" s="23">
        <v>600000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552">
        <v>0</v>
      </c>
      <c r="CL47" s="552">
        <v>0</v>
      </c>
    </row>
    <row r="48" spans="1:90" outlineLevel="3">
      <c r="A48" s="548" t="s">
        <v>127</v>
      </c>
      <c r="B48" s="548" t="s">
        <v>559</v>
      </c>
      <c r="C48" s="548" t="s">
        <v>560</v>
      </c>
      <c r="D48" s="548" t="s">
        <v>561</v>
      </c>
      <c r="E48" s="548" t="s">
        <v>194</v>
      </c>
      <c r="F48" s="548" t="s">
        <v>0</v>
      </c>
      <c r="G48" s="576" t="s">
        <v>143</v>
      </c>
      <c r="H48" s="576" t="s">
        <v>125</v>
      </c>
      <c r="I48" s="549" t="s">
        <v>96</v>
      </c>
      <c r="J48" s="567">
        <v>1</v>
      </c>
      <c r="K48" s="550">
        <v>1</v>
      </c>
      <c r="L48" s="552">
        <v>0</v>
      </c>
      <c r="M48" s="552">
        <v>0</v>
      </c>
      <c r="N48" s="55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553">
        <v>0</v>
      </c>
      <c r="V48" s="23" t="s">
        <v>97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553">
        <v>0</v>
      </c>
      <c r="AD48" s="23">
        <v>0</v>
      </c>
      <c r="AE48" s="23">
        <v>0</v>
      </c>
      <c r="AF48" s="23">
        <v>0</v>
      </c>
      <c r="AG48" s="23">
        <v>0</v>
      </c>
      <c r="AH48" s="554">
        <v>0</v>
      </c>
      <c r="AI48" s="23">
        <v>0</v>
      </c>
      <c r="AJ48" s="23">
        <v>0</v>
      </c>
      <c r="AK48" s="555">
        <v>0</v>
      </c>
      <c r="AL48" s="29">
        <v>0</v>
      </c>
      <c r="AM48" s="23">
        <v>0</v>
      </c>
      <c r="AN48" s="29">
        <v>0</v>
      </c>
      <c r="AO48" s="552">
        <v>0</v>
      </c>
      <c r="AP48" s="23">
        <v>0</v>
      </c>
      <c r="AQ48" s="30">
        <v>1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 t="s">
        <v>0</v>
      </c>
      <c r="BC48" s="23" t="s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3">
        <v>0</v>
      </c>
      <c r="BQ48" s="552">
        <v>0</v>
      </c>
      <c r="BR48" s="552">
        <v>0</v>
      </c>
      <c r="BS48" s="556">
        <v>2</v>
      </c>
      <c r="BT48" s="552">
        <v>0</v>
      </c>
      <c r="BU48" s="556">
        <v>0</v>
      </c>
      <c r="BV48" s="552">
        <v>85</v>
      </c>
      <c r="BW48" s="31">
        <v>0</v>
      </c>
      <c r="BX48" s="31">
        <v>0</v>
      </c>
      <c r="BY48" s="23">
        <v>0</v>
      </c>
      <c r="BZ48" s="23">
        <v>0</v>
      </c>
      <c r="CA48" s="23">
        <v>0</v>
      </c>
      <c r="CB48" s="23">
        <v>-328125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552">
        <v>0</v>
      </c>
      <c r="CL48" s="552">
        <v>0</v>
      </c>
    </row>
    <row r="49" spans="1:90" outlineLevel="3">
      <c r="A49" s="548" t="s">
        <v>127</v>
      </c>
      <c r="B49" s="548" t="s">
        <v>559</v>
      </c>
      <c r="C49" s="548" t="s">
        <v>560</v>
      </c>
      <c r="D49" s="548" t="s">
        <v>561</v>
      </c>
      <c r="E49" s="548" t="s">
        <v>195</v>
      </c>
      <c r="F49" s="548" t="s">
        <v>0</v>
      </c>
      <c r="G49" s="576" t="s">
        <v>143</v>
      </c>
      <c r="H49" s="576" t="s">
        <v>125</v>
      </c>
      <c r="I49" s="549" t="s">
        <v>96</v>
      </c>
      <c r="J49" s="567">
        <v>0</v>
      </c>
      <c r="K49" s="550">
        <v>0</v>
      </c>
      <c r="L49" s="552">
        <v>0</v>
      </c>
      <c r="M49" s="552">
        <v>0</v>
      </c>
      <c r="N49" s="55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553">
        <v>0</v>
      </c>
      <c r="V49" s="23" t="s">
        <v>97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553">
        <v>0</v>
      </c>
      <c r="AD49" s="23">
        <v>0</v>
      </c>
      <c r="AE49" s="23">
        <v>0</v>
      </c>
      <c r="AF49" s="23">
        <v>0</v>
      </c>
      <c r="AG49" s="23">
        <v>0</v>
      </c>
      <c r="AH49" s="554">
        <v>0</v>
      </c>
      <c r="AI49" s="23">
        <v>0</v>
      </c>
      <c r="AJ49" s="23">
        <v>0</v>
      </c>
      <c r="AK49" s="555">
        <v>0</v>
      </c>
      <c r="AL49" s="29">
        <v>0</v>
      </c>
      <c r="AM49" s="23">
        <v>0</v>
      </c>
      <c r="AN49" s="29">
        <v>0</v>
      </c>
      <c r="AO49" s="552">
        <v>0</v>
      </c>
      <c r="AP49" s="23">
        <v>706613.34</v>
      </c>
      <c r="AQ49" s="30">
        <v>1</v>
      </c>
      <c r="AR49" s="23">
        <v>9.9999999999999995E-8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-877548.46000000171</v>
      </c>
      <c r="AY49" s="23">
        <v>877548.46000000171</v>
      </c>
      <c r="AZ49" s="23">
        <v>0</v>
      </c>
      <c r="BA49" s="23">
        <v>0</v>
      </c>
      <c r="BB49" s="23" t="s">
        <v>0</v>
      </c>
      <c r="BC49" s="23" t="s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-877548.46000000171</v>
      </c>
      <c r="BI49" s="23">
        <v>877548.46000000171</v>
      </c>
      <c r="BJ49" s="23">
        <v>0</v>
      </c>
      <c r="BK49" s="23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3">
        <v>0</v>
      </c>
      <c r="BQ49" s="46">
        <v>0</v>
      </c>
      <c r="BR49" s="552">
        <v>0</v>
      </c>
      <c r="BS49" s="556">
        <v>2</v>
      </c>
      <c r="BT49" s="552">
        <v>0</v>
      </c>
      <c r="BU49" s="556">
        <v>0</v>
      </c>
      <c r="BV49" s="552">
        <v>149</v>
      </c>
      <c r="BW49" s="31">
        <v>0</v>
      </c>
      <c r="BX49" s="31">
        <v>0</v>
      </c>
      <c r="BY49" s="23">
        <v>0</v>
      </c>
      <c r="BZ49" s="23">
        <v>0</v>
      </c>
      <c r="CA49" s="23">
        <v>0</v>
      </c>
      <c r="CB49" s="23">
        <v>-236203.84</v>
      </c>
      <c r="CC49" s="23">
        <v>0</v>
      </c>
      <c r="CD49" s="23">
        <v>0</v>
      </c>
      <c r="CE49" s="23">
        <v>0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552">
        <v>0</v>
      </c>
      <c r="CL49" s="552">
        <v>0</v>
      </c>
    </row>
    <row r="50" spans="1:90" outlineLevel="3">
      <c r="A50" s="548" t="s">
        <v>127</v>
      </c>
      <c r="B50" s="548" t="s">
        <v>559</v>
      </c>
      <c r="C50" s="548" t="s">
        <v>563</v>
      </c>
      <c r="D50" s="548" t="s">
        <v>564</v>
      </c>
      <c r="E50" s="548" t="s">
        <v>196</v>
      </c>
      <c r="F50" s="548" t="s">
        <v>0</v>
      </c>
      <c r="G50" s="548" t="s">
        <v>143</v>
      </c>
      <c r="H50" s="548" t="s">
        <v>95</v>
      </c>
      <c r="I50" s="549" t="s">
        <v>128</v>
      </c>
      <c r="J50" s="567">
        <v>1</v>
      </c>
      <c r="K50" s="550">
        <v>1</v>
      </c>
      <c r="L50" s="552">
        <v>0</v>
      </c>
      <c r="M50" s="552">
        <v>0</v>
      </c>
      <c r="N50" s="552">
        <v>0</v>
      </c>
      <c r="O50" s="23">
        <v>46676</v>
      </c>
      <c r="P50" s="552">
        <v>28442</v>
      </c>
      <c r="Q50" s="552">
        <v>18234</v>
      </c>
      <c r="R50" s="24" t="s">
        <v>578</v>
      </c>
      <c r="S50" s="24">
        <v>0</v>
      </c>
      <c r="T50" s="24">
        <v>0</v>
      </c>
      <c r="U50" s="553">
        <v>46676</v>
      </c>
      <c r="V50" s="23" t="s">
        <v>97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553">
        <v>28442</v>
      </c>
      <c r="AD50" s="23">
        <v>18234</v>
      </c>
      <c r="AE50" s="23">
        <v>-18234</v>
      </c>
      <c r="AF50" s="23">
        <v>0</v>
      </c>
      <c r="AG50" s="23">
        <v>0</v>
      </c>
      <c r="AH50" s="554">
        <v>65579</v>
      </c>
      <c r="AI50" s="23">
        <v>-65579</v>
      </c>
      <c r="AJ50" s="23">
        <v>0</v>
      </c>
      <c r="AK50" s="555">
        <v>0</v>
      </c>
      <c r="AL50" s="29">
        <v>0</v>
      </c>
      <c r="AM50" s="23">
        <v>-18903</v>
      </c>
      <c r="AN50" s="552">
        <v>0</v>
      </c>
      <c r="AO50" s="29">
        <v>0</v>
      </c>
      <c r="AP50" s="23">
        <v>-18903</v>
      </c>
      <c r="AQ50" s="30">
        <v>1</v>
      </c>
      <c r="AR50" s="23">
        <v>9.9999999999999995E-8</v>
      </c>
      <c r="AS50" s="23">
        <v>46676</v>
      </c>
      <c r="AT50" s="23">
        <v>217208</v>
      </c>
      <c r="AU50" s="23">
        <v>-217208</v>
      </c>
      <c r="AV50" s="23">
        <v>0</v>
      </c>
      <c r="AW50" s="23">
        <v>0</v>
      </c>
      <c r="AX50" s="23">
        <v>17674</v>
      </c>
      <c r="AY50" s="23">
        <v>-1143535</v>
      </c>
      <c r="AZ50" s="23">
        <v>0</v>
      </c>
      <c r="BA50" s="23">
        <v>-1125861</v>
      </c>
      <c r="BB50" s="23" t="s">
        <v>0</v>
      </c>
      <c r="BC50" s="23" t="s">
        <v>0</v>
      </c>
      <c r="BD50" s="23">
        <v>198974</v>
      </c>
      <c r="BE50" s="23">
        <v>-198974</v>
      </c>
      <c r="BF50" s="23">
        <v>0</v>
      </c>
      <c r="BG50" s="23">
        <v>0</v>
      </c>
      <c r="BH50" s="23">
        <v>-560</v>
      </c>
      <c r="BI50" s="23">
        <v>-1125301</v>
      </c>
      <c r="BJ50" s="23">
        <v>0</v>
      </c>
      <c r="BK50" s="23">
        <v>-1125861</v>
      </c>
      <c r="BL50" s="23">
        <v>-18903</v>
      </c>
      <c r="BM50" s="23" t="s">
        <v>98</v>
      </c>
      <c r="BN50" s="23">
        <v>0</v>
      </c>
      <c r="BO50" s="23" t="b">
        <v>0</v>
      </c>
      <c r="BP50" s="23">
        <v>0</v>
      </c>
      <c r="BQ50" s="46">
        <v>0</v>
      </c>
      <c r="BR50" s="552">
        <v>0</v>
      </c>
      <c r="BS50" s="556">
        <v>2</v>
      </c>
      <c r="BT50" s="552">
        <v>18234</v>
      </c>
      <c r="BU50" s="556">
        <v>0</v>
      </c>
      <c r="BV50" s="552">
        <v>180</v>
      </c>
      <c r="BW50" s="31">
        <v>0</v>
      </c>
      <c r="BX50" s="31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47345</v>
      </c>
      <c r="CH50" s="23">
        <v>-47345</v>
      </c>
      <c r="CI50" s="23">
        <v>0</v>
      </c>
      <c r="CJ50" s="23">
        <v>0</v>
      </c>
      <c r="CK50" s="552">
        <v>0</v>
      </c>
      <c r="CL50" s="552">
        <v>0</v>
      </c>
    </row>
    <row r="51" spans="1:90" outlineLevel="3">
      <c r="A51" s="548" t="s">
        <v>127</v>
      </c>
      <c r="B51" s="548" t="s">
        <v>559</v>
      </c>
      <c r="C51" s="548" t="s">
        <v>563</v>
      </c>
      <c r="D51" s="548" t="s">
        <v>564</v>
      </c>
      <c r="E51" s="548" t="s">
        <v>197</v>
      </c>
      <c r="F51" s="548" t="s">
        <v>0</v>
      </c>
      <c r="G51" s="548" t="s">
        <v>143</v>
      </c>
      <c r="H51" s="548" t="s">
        <v>95</v>
      </c>
      <c r="I51" s="549" t="s">
        <v>128</v>
      </c>
      <c r="J51" s="567">
        <v>1</v>
      </c>
      <c r="K51" s="550">
        <v>1</v>
      </c>
      <c r="L51" s="552">
        <v>0</v>
      </c>
      <c r="M51" s="552">
        <v>0</v>
      </c>
      <c r="N51" s="552">
        <v>0</v>
      </c>
      <c r="O51" s="23">
        <v>58515175.410000004</v>
      </c>
      <c r="P51" s="552">
        <v>58515175.410000004</v>
      </c>
      <c r="Q51" s="552">
        <v>0</v>
      </c>
      <c r="R51" s="24" t="s">
        <v>579</v>
      </c>
      <c r="S51" s="24">
        <v>0</v>
      </c>
      <c r="T51" s="24">
        <v>0</v>
      </c>
      <c r="U51" s="553">
        <v>58515175.410000004</v>
      </c>
      <c r="V51" s="23" t="s">
        <v>97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553">
        <v>58515175.410000004</v>
      </c>
      <c r="AD51" s="23">
        <v>0</v>
      </c>
      <c r="AE51" s="23">
        <v>0</v>
      </c>
      <c r="AF51" s="23">
        <v>0</v>
      </c>
      <c r="AG51" s="23">
        <v>0</v>
      </c>
      <c r="AH51" s="554">
        <v>0</v>
      </c>
      <c r="AI51" s="23">
        <v>0</v>
      </c>
      <c r="AJ51" s="23">
        <v>0</v>
      </c>
      <c r="AK51" s="555">
        <v>0</v>
      </c>
      <c r="AL51" s="29">
        <v>0</v>
      </c>
      <c r="AM51" s="23">
        <v>57181344.07</v>
      </c>
      <c r="AN51" s="552">
        <v>0</v>
      </c>
      <c r="AO51" s="29">
        <v>0</v>
      </c>
      <c r="AP51" s="23">
        <v>57181344.07</v>
      </c>
      <c r="AQ51" s="30">
        <v>1</v>
      </c>
      <c r="AR51" s="23">
        <v>0</v>
      </c>
      <c r="AS51" s="23">
        <v>58515175.410000004</v>
      </c>
      <c r="AT51" s="23">
        <v>0</v>
      </c>
      <c r="AU51" s="23">
        <v>0</v>
      </c>
      <c r="AV51" s="23">
        <v>0</v>
      </c>
      <c r="AW51" s="23">
        <v>0</v>
      </c>
      <c r="AX51" s="23">
        <v>1154863.2</v>
      </c>
      <c r="AY51" s="23">
        <v>0</v>
      </c>
      <c r="AZ51" s="23">
        <v>0</v>
      </c>
      <c r="BA51" s="23">
        <v>1154863.2</v>
      </c>
      <c r="BB51" s="23" t="s">
        <v>0</v>
      </c>
      <c r="BC51" s="23" t="s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1154863.2</v>
      </c>
      <c r="BI51" s="23">
        <v>0</v>
      </c>
      <c r="BJ51" s="23">
        <v>0</v>
      </c>
      <c r="BK51" s="23">
        <v>1154863.2</v>
      </c>
      <c r="BL51" s="23">
        <v>57181344.07</v>
      </c>
      <c r="BM51" s="23" t="s">
        <v>98</v>
      </c>
      <c r="BN51" s="23">
        <v>0</v>
      </c>
      <c r="BO51" s="23" t="b">
        <v>0</v>
      </c>
      <c r="BP51" s="23">
        <v>0</v>
      </c>
      <c r="BQ51" s="46">
        <v>8441545</v>
      </c>
      <c r="BR51" s="552">
        <v>8441545</v>
      </c>
      <c r="BS51" s="556">
        <v>2</v>
      </c>
      <c r="BT51" s="552">
        <v>0</v>
      </c>
      <c r="BU51" s="556">
        <v>0</v>
      </c>
      <c r="BV51" s="552">
        <v>192</v>
      </c>
      <c r="BW51" s="31">
        <v>0</v>
      </c>
      <c r="BX51" s="31">
        <v>0</v>
      </c>
      <c r="BY51" s="23">
        <v>0</v>
      </c>
      <c r="BZ51" s="23">
        <v>386474.96</v>
      </c>
      <c r="CA51" s="23">
        <v>1333831.3400000001</v>
      </c>
      <c r="CB51" s="23">
        <v>2672047.21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552">
        <v>0</v>
      </c>
      <c r="CL51" s="552">
        <v>0</v>
      </c>
    </row>
    <row r="52" spans="1:90" s="566" customFormat="1" ht="20.100000000000001" customHeight="1" outlineLevel="2">
      <c r="A52" s="558" t="s">
        <v>131</v>
      </c>
      <c r="B52" s="558"/>
      <c r="C52" s="558"/>
      <c r="D52" s="558"/>
      <c r="E52" s="558"/>
      <c r="F52" s="558"/>
      <c r="G52" s="558"/>
      <c r="H52" s="558"/>
      <c r="I52" s="559"/>
      <c r="J52" s="568"/>
      <c r="K52" s="560"/>
      <c r="L52" s="561"/>
      <c r="M52" s="561"/>
      <c r="N52" s="561"/>
      <c r="O52" s="35"/>
      <c r="P52" s="561"/>
      <c r="Q52" s="561"/>
      <c r="R52" s="36">
        <v>0</v>
      </c>
      <c r="S52" s="36">
        <v>0</v>
      </c>
      <c r="T52" s="36">
        <v>0</v>
      </c>
      <c r="U52" s="562">
        <v>76146256.409999996</v>
      </c>
      <c r="V52" s="35"/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562">
        <v>76127637.409999996</v>
      </c>
      <c r="AD52" s="35">
        <v>18619</v>
      </c>
      <c r="AE52" s="35">
        <v>-18619</v>
      </c>
      <c r="AF52" s="35">
        <v>0</v>
      </c>
      <c r="AG52" s="35">
        <v>0</v>
      </c>
      <c r="AH52" s="563">
        <v>77747</v>
      </c>
      <c r="AI52" s="35">
        <v>-77747</v>
      </c>
      <c r="AJ52" s="35">
        <v>0</v>
      </c>
      <c r="AK52" s="564">
        <v>0</v>
      </c>
      <c r="AL52" s="41"/>
      <c r="AM52" s="35">
        <v>74734678.069999993</v>
      </c>
      <c r="AN52" s="561"/>
      <c r="AO52" s="41"/>
      <c r="AP52" s="35">
        <v>75441291.409999996</v>
      </c>
      <c r="AQ52" s="42"/>
      <c r="AR52" s="35"/>
      <c r="AS52" s="35"/>
      <c r="AT52" s="35">
        <v>222861</v>
      </c>
      <c r="AU52" s="35">
        <v>-222861</v>
      </c>
      <c r="AV52" s="35">
        <v>0</v>
      </c>
      <c r="AW52" s="35">
        <v>0</v>
      </c>
      <c r="AX52" s="35">
        <v>1119875.74</v>
      </c>
      <c r="AY52" s="35">
        <v>-1090873.54</v>
      </c>
      <c r="AZ52" s="35">
        <v>0</v>
      </c>
      <c r="BA52" s="35">
        <v>29002.2</v>
      </c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50"/>
      <c r="BR52" s="561"/>
      <c r="BS52" s="565"/>
      <c r="BT52" s="561"/>
      <c r="BU52" s="565"/>
      <c r="BV52" s="561"/>
      <c r="BW52" s="43"/>
      <c r="BX52" s="43"/>
      <c r="BY52" s="35"/>
      <c r="BZ52" s="35"/>
      <c r="CA52" s="35">
        <v>1333831.3400000001</v>
      </c>
      <c r="CB52" s="35"/>
      <c r="CC52" s="35"/>
      <c r="CD52" s="35"/>
      <c r="CE52" s="35"/>
      <c r="CF52" s="35"/>
      <c r="CG52" s="35"/>
      <c r="CH52" s="35"/>
      <c r="CI52" s="35"/>
      <c r="CJ52" s="35"/>
      <c r="CK52" s="561"/>
      <c r="CL52" s="561"/>
    </row>
    <row r="53" spans="1:90" outlineLevel="3">
      <c r="A53" s="548" t="s">
        <v>155</v>
      </c>
      <c r="B53" s="548" t="s">
        <v>559</v>
      </c>
      <c r="C53" s="548" t="s">
        <v>560</v>
      </c>
      <c r="D53" s="548" t="s">
        <v>561</v>
      </c>
      <c r="E53" s="548" t="s">
        <v>580</v>
      </c>
      <c r="F53" s="548" t="s">
        <v>581</v>
      </c>
      <c r="G53" s="548" t="s">
        <v>143</v>
      </c>
      <c r="H53" s="548" t="s">
        <v>85</v>
      </c>
      <c r="I53" s="549" t="s">
        <v>96</v>
      </c>
      <c r="J53" s="550">
        <v>146770.94673095993</v>
      </c>
      <c r="K53" s="550">
        <v>0</v>
      </c>
      <c r="L53" s="552">
        <v>0</v>
      </c>
      <c r="M53" s="552">
        <v>0.43</v>
      </c>
      <c r="N53" s="552">
        <v>1</v>
      </c>
      <c r="O53" s="23">
        <v>18.3125</v>
      </c>
      <c r="P53" s="46">
        <v>16.375</v>
      </c>
      <c r="Q53" s="46">
        <v>1.9375</v>
      </c>
      <c r="R53" s="24" t="s">
        <v>582</v>
      </c>
      <c r="S53" s="24">
        <v>0</v>
      </c>
      <c r="T53" s="24">
        <v>0</v>
      </c>
      <c r="U53" s="553">
        <v>2687742.9620107035</v>
      </c>
      <c r="V53" s="23" t="s">
        <v>97</v>
      </c>
      <c r="W53" s="23">
        <v>1881420.0734074926</v>
      </c>
      <c r="X53" s="23">
        <v>0</v>
      </c>
      <c r="Y53" s="23">
        <v>1881420.0734074926</v>
      </c>
      <c r="Z53" s="23">
        <v>725690.59974288999</v>
      </c>
      <c r="AA53" s="23">
        <v>0</v>
      </c>
      <c r="AB53" s="23">
        <v>725690.59974288999</v>
      </c>
      <c r="AC53" s="553">
        <v>0</v>
      </c>
      <c r="AD53" s="23">
        <v>557111.86175507354</v>
      </c>
      <c r="AE53" s="23">
        <v>0</v>
      </c>
      <c r="AF53" s="23">
        <v>0</v>
      </c>
      <c r="AG53" s="23">
        <v>557111.86175507354</v>
      </c>
      <c r="AH53" s="554">
        <v>-513564.36834136629</v>
      </c>
      <c r="AI53" s="23">
        <v>0</v>
      </c>
      <c r="AJ53" s="23">
        <v>35725.79</v>
      </c>
      <c r="AK53" s="555">
        <v>-477838.57834136626</v>
      </c>
      <c r="AL53" s="29">
        <v>1001643.7488834173</v>
      </c>
      <c r="AM53" s="23">
        <v>9084270.6728159096</v>
      </c>
      <c r="AN53" s="552">
        <v>0</v>
      </c>
      <c r="AO53" s="29">
        <v>0</v>
      </c>
      <c r="AP53" s="23">
        <v>10093782</v>
      </c>
      <c r="AQ53" s="30">
        <v>1</v>
      </c>
      <c r="AR53" s="23">
        <v>2687742.9620107035</v>
      </c>
      <c r="AS53" s="23">
        <v>18.3125</v>
      </c>
      <c r="AT53" s="23">
        <v>873225.60568082938</v>
      </c>
      <c r="AU53" s="23">
        <v>0</v>
      </c>
      <c r="AV53" s="23">
        <v>35725.79</v>
      </c>
      <c r="AW53" s="23">
        <v>908951.39568082942</v>
      </c>
      <c r="AX53" s="23">
        <v>3174275.5874745385</v>
      </c>
      <c r="AY53" s="23">
        <v>0</v>
      </c>
      <c r="AZ53" s="23">
        <v>35725.79</v>
      </c>
      <c r="BA53" s="23">
        <v>3210001.3774745385</v>
      </c>
      <c r="BB53" s="23">
        <v>18.3125</v>
      </c>
      <c r="BC53" s="23">
        <v>16.375</v>
      </c>
      <c r="BD53" s="23">
        <v>316113.74392575584</v>
      </c>
      <c r="BE53" s="23">
        <v>0</v>
      </c>
      <c r="BF53" s="23">
        <v>35725.79</v>
      </c>
      <c r="BG53" s="23">
        <v>351839.53392575582</v>
      </c>
      <c r="BH53" s="23">
        <v>2617163.7257194649</v>
      </c>
      <c r="BI53" s="23">
        <v>0</v>
      </c>
      <c r="BJ53" s="23">
        <v>35725.79</v>
      </c>
      <c r="BK53" s="23">
        <v>2652889.515719465</v>
      </c>
      <c r="BL53" s="23">
        <v>10093782</v>
      </c>
      <c r="BM53" s="23" t="s">
        <v>88</v>
      </c>
      <c r="BN53" s="23">
        <v>0</v>
      </c>
      <c r="BO53" s="23" t="b">
        <v>0</v>
      </c>
      <c r="BP53" s="23">
        <v>35725.79</v>
      </c>
      <c r="BQ53" s="46">
        <v>2.92</v>
      </c>
      <c r="BR53" s="552">
        <v>428571.16445440298</v>
      </c>
      <c r="BS53" s="556">
        <v>1</v>
      </c>
      <c r="BT53" s="552">
        <v>557111.86175507354</v>
      </c>
      <c r="BU53" s="556">
        <v>146770.94673095993</v>
      </c>
      <c r="BV53" s="552">
        <v>14</v>
      </c>
      <c r="BW53" s="31">
        <v>18.3125</v>
      </c>
      <c r="BX53" s="31">
        <v>0</v>
      </c>
      <c r="BY53" s="23">
        <v>2130631.10025563</v>
      </c>
      <c r="BZ53" s="23">
        <v>-4004101.1604638402</v>
      </c>
      <c r="CA53" s="23">
        <v>-5882963.3424638398</v>
      </c>
      <c r="CB53" s="23">
        <v>-11573140.55046384</v>
      </c>
      <c r="CC53" s="23">
        <v>0</v>
      </c>
      <c r="CD53" s="23">
        <v>0</v>
      </c>
      <c r="CE53" s="23">
        <v>0</v>
      </c>
      <c r="CF53" s="23">
        <v>0</v>
      </c>
      <c r="CG53" s="23">
        <v>-1070676.2300964398</v>
      </c>
      <c r="CH53" s="23">
        <v>0</v>
      </c>
      <c r="CI53" s="23">
        <v>35725.79</v>
      </c>
      <c r="CJ53" s="23">
        <v>-1034950.4400964398</v>
      </c>
      <c r="CK53" s="552">
        <v>0.7</v>
      </c>
      <c r="CL53" s="552">
        <v>0</v>
      </c>
    </row>
    <row r="54" spans="1:90" s="566" customFormat="1" ht="20.100000000000001" customHeight="1" outlineLevel="2">
      <c r="A54" s="558" t="s">
        <v>160</v>
      </c>
      <c r="B54" s="558"/>
      <c r="C54" s="558"/>
      <c r="D54" s="558"/>
      <c r="E54" s="558"/>
      <c r="F54" s="558"/>
      <c r="G54" s="558"/>
      <c r="H54" s="558"/>
      <c r="I54" s="559"/>
      <c r="J54" s="560"/>
      <c r="K54" s="560"/>
      <c r="L54" s="561"/>
      <c r="M54" s="561"/>
      <c r="N54" s="561"/>
      <c r="O54" s="35"/>
      <c r="P54" s="50"/>
      <c r="Q54" s="50"/>
      <c r="R54" s="36">
        <v>0</v>
      </c>
      <c r="S54" s="36">
        <v>0</v>
      </c>
      <c r="T54" s="36">
        <v>0</v>
      </c>
      <c r="U54" s="562">
        <v>2687742.9620107035</v>
      </c>
      <c r="V54" s="35"/>
      <c r="W54" s="35">
        <v>1881420.0734074926</v>
      </c>
      <c r="X54" s="35">
        <v>0</v>
      </c>
      <c r="Y54" s="35">
        <v>1881420.0734074926</v>
      </c>
      <c r="Z54" s="35">
        <v>725690.59974288999</v>
      </c>
      <c r="AA54" s="35">
        <v>0</v>
      </c>
      <c r="AB54" s="35">
        <v>725690.59974288999</v>
      </c>
      <c r="AC54" s="562">
        <v>0</v>
      </c>
      <c r="AD54" s="35">
        <v>557111.86175507354</v>
      </c>
      <c r="AE54" s="35">
        <v>0</v>
      </c>
      <c r="AF54" s="35">
        <v>0</v>
      </c>
      <c r="AG54" s="35">
        <v>557111.86175507354</v>
      </c>
      <c r="AH54" s="563">
        <v>-513564.36834136629</v>
      </c>
      <c r="AI54" s="35">
        <v>0</v>
      </c>
      <c r="AJ54" s="35">
        <v>35725.79</v>
      </c>
      <c r="AK54" s="564">
        <v>-477838.57834136626</v>
      </c>
      <c r="AL54" s="41"/>
      <c r="AM54" s="35">
        <v>9084270.6728159096</v>
      </c>
      <c r="AN54" s="561"/>
      <c r="AO54" s="41"/>
      <c r="AP54" s="35">
        <v>10093782</v>
      </c>
      <c r="AQ54" s="42"/>
      <c r="AR54" s="35"/>
      <c r="AS54" s="35"/>
      <c r="AT54" s="35">
        <v>873225.60568082938</v>
      </c>
      <c r="AU54" s="35">
        <v>0</v>
      </c>
      <c r="AV54" s="35">
        <v>35725.79</v>
      </c>
      <c r="AW54" s="35">
        <v>908951.39568082942</v>
      </c>
      <c r="AX54" s="35">
        <v>3174275.5874745385</v>
      </c>
      <c r="AY54" s="35">
        <v>0</v>
      </c>
      <c r="AZ54" s="35">
        <v>35725.79</v>
      </c>
      <c r="BA54" s="35">
        <v>3210001.3774745385</v>
      </c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50"/>
      <c r="BR54" s="561"/>
      <c r="BS54" s="565"/>
      <c r="BT54" s="561"/>
      <c r="BU54" s="565"/>
      <c r="BV54" s="561"/>
      <c r="BW54" s="43"/>
      <c r="BX54" s="43"/>
      <c r="BY54" s="35"/>
      <c r="BZ54" s="35"/>
      <c r="CA54" s="35">
        <v>-5882963.3424638398</v>
      </c>
      <c r="CB54" s="35"/>
      <c r="CC54" s="35"/>
      <c r="CD54" s="35"/>
      <c r="CE54" s="35"/>
      <c r="CF54" s="35"/>
      <c r="CG54" s="35"/>
      <c r="CH54" s="35"/>
      <c r="CI54" s="35"/>
      <c r="CJ54" s="35"/>
      <c r="CK54" s="561"/>
      <c r="CL54" s="561"/>
    </row>
    <row r="55" spans="1:90" outlineLevel="3">
      <c r="A55" s="548" t="s">
        <v>132</v>
      </c>
      <c r="B55" s="548" t="s">
        <v>559</v>
      </c>
      <c r="C55" s="548" t="s">
        <v>563</v>
      </c>
      <c r="D55" s="548" t="s">
        <v>564</v>
      </c>
      <c r="E55" s="548" t="s">
        <v>198</v>
      </c>
      <c r="F55" s="548" t="s">
        <v>0</v>
      </c>
      <c r="G55" s="548" t="s">
        <v>143</v>
      </c>
      <c r="H55" s="548" t="s">
        <v>95</v>
      </c>
      <c r="I55" s="549" t="s">
        <v>134</v>
      </c>
      <c r="J55" s="550">
        <v>1</v>
      </c>
      <c r="K55" s="550">
        <v>1</v>
      </c>
      <c r="L55" s="552">
        <v>0</v>
      </c>
      <c r="M55" s="552">
        <v>0</v>
      </c>
      <c r="N55" s="552">
        <v>0</v>
      </c>
      <c r="O55" s="23">
        <v>0</v>
      </c>
      <c r="P55" s="552">
        <v>0</v>
      </c>
      <c r="Q55" s="552">
        <v>0</v>
      </c>
      <c r="R55" s="24" t="s">
        <v>583</v>
      </c>
      <c r="S55" s="24">
        <v>0</v>
      </c>
      <c r="T55" s="24">
        <v>0</v>
      </c>
      <c r="U55" s="553">
        <v>0</v>
      </c>
      <c r="V55" s="23" t="s">
        <v>97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553">
        <v>0</v>
      </c>
      <c r="AD55" s="23">
        <v>0</v>
      </c>
      <c r="AE55" s="23">
        <v>0</v>
      </c>
      <c r="AF55" s="23">
        <v>0</v>
      </c>
      <c r="AG55" s="23">
        <v>0</v>
      </c>
      <c r="AH55" s="554">
        <v>0</v>
      </c>
      <c r="AI55" s="23">
        <v>0</v>
      </c>
      <c r="AJ55" s="23">
        <v>0</v>
      </c>
      <c r="AK55" s="555">
        <v>0</v>
      </c>
      <c r="AL55" s="29">
        <v>197867.9237481975</v>
      </c>
      <c r="AM55" s="23">
        <v>0</v>
      </c>
      <c r="AN55" s="552">
        <v>0</v>
      </c>
      <c r="AO55" s="29">
        <v>0</v>
      </c>
      <c r="AP55" s="23">
        <v>0</v>
      </c>
      <c r="AQ55" s="30">
        <v>1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447424.65187996381</v>
      </c>
      <c r="AY55" s="23">
        <v>0</v>
      </c>
      <c r="AZ55" s="23">
        <v>141747.8572085851</v>
      </c>
      <c r="BA55" s="23">
        <v>589172.50908854848</v>
      </c>
      <c r="BB55" s="23" t="s">
        <v>0</v>
      </c>
      <c r="BC55" s="23" t="s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447424.65187996381</v>
      </c>
      <c r="BI55" s="23">
        <v>0</v>
      </c>
      <c r="BJ55" s="23">
        <v>141747.8572085851</v>
      </c>
      <c r="BK55" s="23">
        <v>589172.50908854848</v>
      </c>
      <c r="BL55" s="23">
        <v>0</v>
      </c>
      <c r="BM55" s="23" t="s">
        <v>88</v>
      </c>
      <c r="BN55" s="23">
        <v>0</v>
      </c>
      <c r="BO55" s="23" t="b">
        <v>0</v>
      </c>
      <c r="BP55" s="23">
        <v>0</v>
      </c>
      <c r="BQ55" s="46">
        <v>0</v>
      </c>
      <c r="BR55" s="552">
        <v>0</v>
      </c>
      <c r="BS55" s="556">
        <v>16</v>
      </c>
      <c r="BT55" s="552">
        <v>0</v>
      </c>
      <c r="BU55" s="556">
        <v>0</v>
      </c>
      <c r="BV55" s="552">
        <v>258</v>
      </c>
      <c r="BW55" s="31">
        <v>0</v>
      </c>
      <c r="BX55" s="31">
        <v>0</v>
      </c>
      <c r="BY55" s="23">
        <v>0</v>
      </c>
      <c r="BZ55" s="23">
        <v>0</v>
      </c>
      <c r="CA55" s="23">
        <v>0</v>
      </c>
      <c r="CB55" s="23">
        <v>-8051611.5426052492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552">
        <v>0</v>
      </c>
      <c r="CL55" s="552">
        <v>0</v>
      </c>
    </row>
    <row r="56" spans="1:90" s="566" customFormat="1" ht="20.100000000000001" customHeight="1" outlineLevel="2">
      <c r="A56" s="558" t="s">
        <v>137</v>
      </c>
      <c r="B56" s="558"/>
      <c r="C56" s="558"/>
      <c r="D56" s="558"/>
      <c r="E56" s="558"/>
      <c r="F56" s="558"/>
      <c r="G56" s="558"/>
      <c r="H56" s="558"/>
      <c r="I56" s="559"/>
      <c r="J56" s="560"/>
      <c r="K56" s="560"/>
      <c r="L56" s="561"/>
      <c r="M56" s="561"/>
      <c r="N56" s="561"/>
      <c r="O56" s="35"/>
      <c r="P56" s="561"/>
      <c r="Q56" s="561"/>
      <c r="R56" s="36">
        <v>0</v>
      </c>
      <c r="S56" s="36">
        <v>0</v>
      </c>
      <c r="T56" s="36">
        <v>0</v>
      </c>
      <c r="U56" s="562">
        <v>0</v>
      </c>
      <c r="V56" s="35"/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562">
        <v>0</v>
      </c>
      <c r="AD56" s="35">
        <v>0</v>
      </c>
      <c r="AE56" s="35">
        <v>0</v>
      </c>
      <c r="AF56" s="35">
        <v>0</v>
      </c>
      <c r="AG56" s="35">
        <v>0</v>
      </c>
      <c r="AH56" s="563">
        <v>0</v>
      </c>
      <c r="AI56" s="35">
        <v>0</v>
      </c>
      <c r="AJ56" s="35">
        <v>0</v>
      </c>
      <c r="AK56" s="564">
        <v>0</v>
      </c>
      <c r="AL56" s="41"/>
      <c r="AM56" s="35">
        <v>0</v>
      </c>
      <c r="AN56" s="561"/>
      <c r="AO56" s="41"/>
      <c r="AP56" s="35">
        <v>0</v>
      </c>
      <c r="AQ56" s="42"/>
      <c r="AR56" s="35"/>
      <c r="AS56" s="35"/>
      <c r="AT56" s="35">
        <v>0</v>
      </c>
      <c r="AU56" s="35">
        <v>0</v>
      </c>
      <c r="AV56" s="35">
        <v>0</v>
      </c>
      <c r="AW56" s="35">
        <v>0</v>
      </c>
      <c r="AX56" s="35">
        <v>447424.65187996381</v>
      </c>
      <c r="AY56" s="35">
        <v>0</v>
      </c>
      <c r="AZ56" s="35">
        <v>141747.8572085851</v>
      </c>
      <c r="BA56" s="35">
        <v>589172.50908854848</v>
      </c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50"/>
      <c r="BR56" s="561"/>
      <c r="BS56" s="565"/>
      <c r="BT56" s="561"/>
      <c r="BU56" s="565"/>
      <c r="BV56" s="561"/>
      <c r="BW56" s="43"/>
      <c r="BX56" s="43"/>
      <c r="BY56" s="35"/>
      <c r="BZ56" s="35"/>
      <c r="CA56" s="35">
        <v>0</v>
      </c>
      <c r="CB56" s="35"/>
      <c r="CC56" s="35"/>
      <c r="CD56" s="35"/>
      <c r="CE56" s="35"/>
      <c r="CF56" s="35"/>
      <c r="CG56" s="35"/>
      <c r="CH56" s="35"/>
      <c r="CI56" s="35"/>
      <c r="CJ56" s="35"/>
      <c r="CK56" s="561"/>
      <c r="CL56" s="561"/>
    </row>
    <row r="57" spans="1:90" s="575" customFormat="1" ht="30" customHeight="1" outlineLevel="1">
      <c r="A57" s="558"/>
      <c r="B57" s="558" t="s">
        <v>584</v>
      </c>
      <c r="C57" s="558"/>
      <c r="D57" s="558"/>
      <c r="E57" s="558"/>
      <c r="F57" s="558"/>
      <c r="G57" s="558"/>
      <c r="H57" s="558"/>
      <c r="I57" s="559"/>
      <c r="J57" s="569"/>
      <c r="K57" s="569"/>
      <c r="L57" s="570"/>
      <c r="M57" s="570"/>
      <c r="N57" s="570"/>
      <c r="O57" s="59"/>
      <c r="P57" s="570"/>
      <c r="Q57" s="570"/>
      <c r="R57" s="61">
        <v>0</v>
      </c>
      <c r="S57" s="61">
        <v>0</v>
      </c>
      <c r="T57" s="61">
        <v>0</v>
      </c>
      <c r="U57" s="571">
        <v>159097992.14201072</v>
      </c>
      <c r="V57" s="59"/>
      <c r="W57" s="59">
        <v>1881420.0734074926</v>
      </c>
      <c r="X57" s="59">
        <v>0</v>
      </c>
      <c r="Y57" s="59">
        <v>1881420.0734074926</v>
      </c>
      <c r="Z57" s="59">
        <v>725690.59974288999</v>
      </c>
      <c r="AA57" s="59">
        <v>0</v>
      </c>
      <c r="AB57" s="59">
        <v>725690.59974288999</v>
      </c>
      <c r="AC57" s="571">
        <v>156391630.18000001</v>
      </c>
      <c r="AD57" s="59">
        <v>575730.86175507354</v>
      </c>
      <c r="AE57" s="59">
        <v>-18619</v>
      </c>
      <c r="AF57" s="59">
        <v>0</v>
      </c>
      <c r="AG57" s="59">
        <v>557111.86175507354</v>
      </c>
      <c r="AH57" s="572">
        <v>914182.63165863371</v>
      </c>
      <c r="AI57" s="59">
        <v>-77747</v>
      </c>
      <c r="AJ57" s="59">
        <v>457433.88</v>
      </c>
      <c r="AK57" s="573">
        <v>1293869.5116586338</v>
      </c>
      <c r="AL57" s="66"/>
      <c r="AM57" s="59">
        <v>161909770.2528159</v>
      </c>
      <c r="AN57" s="570"/>
      <c r="AO57" s="66"/>
      <c r="AP57" s="59">
        <v>166678394.91999999</v>
      </c>
      <c r="AQ57" s="67"/>
      <c r="AR57" s="59"/>
      <c r="AS57" s="59"/>
      <c r="AT57" s="59">
        <v>2446086.6056808294</v>
      </c>
      <c r="AU57" s="59">
        <v>-222861</v>
      </c>
      <c r="AV57" s="59">
        <v>296601.42</v>
      </c>
      <c r="AW57" s="59">
        <v>2519827.0256808293</v>
      </c>
      <c r="AX57" s="59">
        <v>7976812.9893545033</v>
      </c>
      <c r="AY57" s="59">
        <v>-1090873.54</v>
      </c>
      <c r="AZ57" s="59">
        <v>2790067.1972085848</v>
      </c>
      <c r="BA57" s="59">
        <v>9676006.6465630904</v>
      </c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69"/>
      <c r="BR57" s="570"/>
      <c r="BS57" s="574"/>
      <c r="BT57" s="570"/>
      <c r="BU57" s="574"/>
      <c r="BV57" s="570"/>
      <c r="BW57" s="68"/>
      <c r="BX57" s="68"/>
      <c r="BY57" s="59"/>
      <c r="BZ57" s="59"/>
      <c r="CA57" s="59">
        <v>-3725960.7424638397</v>
      </c>
      <c r="CB57" s="59"/>
      <c r="CC57" s="59"/>
      <c r="CD57" s="59"/>
      <c r="CE57" s="59"/>
      <c r="CF57" s="59"/>
      <c r="CG57" s="59"/>
      <c r="CH57" s="59"/>
      <c r="CI57" s="59"/>
      <c r="CJ57" s="59"/>
      <c r="CK57" s="570"/>
      <c r="CL57" s="570"/>
    </row>
    <row r="58" spans="1:90" outlineLevel="3">
      <c r="A58" s="548" t="s">
        <v>124</v>
      </c>
      <c r="B58" s="548" t="s">
        <v>199</v>
      </c>
      <c r="C58" s="548" t="s">
        <v>200</v>
      </c>
      <c r="D58" s="548" t="s">
        <v>228</v>
      </c>
      <c r="E58" s="548" t="s">
        <v>201</v>
      </c>
      <c r="F58" s="548" t="s">
        <v>0</v>
      </c>
      <c r="G58" s="576" t="s">
        <v>143</v>
      </c>
      <c r="H58" s="576" t="s">
        <v>125</v>
      </c>
      <c r="I58" s="549" t="s">
        <v>96</v>
      </c>
      <c r="J58" s="550">
        <v>1</v>
      </c>
      <c r="K58" s="550">
        <v>1</v>
      </c>
      <c r="L58" s="552">
        <v>0</v>
      </c>
      <c r="M58" s="552">
        <v>0.6</v>
      </c>
      <c r="N58" s="55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553">
        <v>0</v>
      </c>
      <c r="V58" s="23" t="s">
        <v>97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553">
        <v>0</v>
      </c>
      <c r="AD58" s="23">
        <v>0</v>
      </c>
      <c r="AE58" s="23">
        <v>0</v>
      </c>
      <c r="AF58" s="23">
        <v>0</v>
      </c>
      <c r="AG58" s="23">
        <v>0</v>
      </c>
      <c r="AH58" s="554">
        <v>0</v>
      </c>
      <c r="AI58" s="23">
        <v>0</v>
      </c>
      <c r="AJ58" s="23">
        <v>0</v>
      </c>
      <c r="AK58" s="555">
        <v>0</v>
      </c>
      <c r="AL58" s="29">
        <v>0</v>
      </c>
      <c r="AM58" s="23">
        <v>0</v>
      </c>
      <c r="AN58" s="29">
        <v>0</v>
      </c>
      <c r="AO58" s="552">
        <v>0</v>
      </c>
      <c r="AP58" s="23">
        <v>0</v>
      </c>
      <c r="AQ58" s="30">
        <v>1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 t="s">
        <v>0</v>
      </c>
      <c r="BC58" s="23" t="s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3">
        <v>0</v>
      </c>
      <c r="BQ58" s="46">
        <v>3</v>
      </c>
      <c r="BR58" s="552">
        <v>3</v>
      </c>
      <c r="BS58" s="556">
        <v>20</v>
      </c>
      <c r="BT58" s="552">
        <v>0</v>
      </c>
      <c r="BU58" s="556">
        <v>0</v>
      </c>
      <c r="BV58" s="552">
        <v>77</v>
      </c>
      <c r="BW58" s="31">
        <v>0</v>
      </c>
      <c r="BX58" s="31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552">
        <v>0.6</v>
      </c>
      <c r="CL58" s="552">
        <v>0</v>
      </c>
    </row>
    <row r="59" spans="1:90" outlineLevel="3">
      <c r="A59" s="548" t="s">
        <v>124</v>
      </c>
      <c r="B59" s="548" t="s">
        <v>199</v>
      </c>
      <c r="C59" s="548" t="s">
        <v>200</v>
      </c>
      <c r="D59" s="548" t="s">
        <v>228</v>
      </c>
      <c r="E59" s="548" t="s">
        <v>202</v>
      </c>
      <c r="F59" s="548" t="s">
        <v>0</v>
      </c>
      <c r="G59" s="576" t="s">
        <v>143</v>
      </c>
      <c r="H59" s="576" t="s">
        <v>125</v>
      </c>
      <c r="I59" s="549" t="s">
        <v>96</v>
      </c>
      <c r="J59" s="550">
        <v>1</v>
      </c>
      <c r="K59" s="550">
        <v>1</v>
      </c>
      <c r="L59" s="552">
        <v>0</v>
      </c>
      <c r="M59" s="552">
        <v>0.6</v>
      </c>
      <c r="N59" s="55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553">
        <v>0</v>
      </c>
      <c r="V59" s="23" t="s">
        <v>97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553">
        <v>0</v>
      </c>
      <c r="AD59" s="23">
        <v>0</v>
      </c>
      <c r="AE59" s="23">
        <v>0</v>
      </c>
      <c r="AF59" s="23">
        <v>0</v>
      </c>
      <c r="AG59" s="23">
        <v>0</v>
      </c>
      <c r="AH59" s="554">
        <v>0</v>
      </c>
      <c r="AI59" s="23">
        <v>0</v>
      </c>
      <c r="AJ59" s="23">
        <v>0</v>
      </c>
      <c r="AK59" s="555">
        <v>0</v>
      </c>
      <c r="AL59" s="29">
        <v>0</v>
      </c>
      <c r="AM59" s="23">
        <v>0</v>
      </c>
      <c r="AN59" s="29">
        <v>0</v>
      </c>
      <c r="AO59" s="552">
        <v>0</v>
      </c>
      <c r="AP59" s="23">
        <v>0</v>
      </c>
      <c r="AQ59" s="30">
        <v>1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 t="s">
        <v>0</v>
      </c>
      <c r="BC59" s="23" t="s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3">
        <v>0</v>
      </c>
      <c r="BQ59" s="46">
        <v>3</v>
      </c>
      <c r="BR59" s="552">
        <v>3</v>
      </c>
      <c r="BS59" s="556">
        <v>20</v>
      </c>
      <c r="BT59" s="552">
        <v>0</v>
      </c>
      <c r="BU59" s="556">
        <v>0</v>
      </c>
      <c r="BV59" s="552">
        <v>78</v>
      </c>
      <c r="BW59" s="31">
        <v>0</v>
      </c>
      <c r="BX59" s="31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552">
        <v>0.6</v>
      </c>
      <c r="CL59" s="552">
        <v>0</v>
      </c>
    </row>
    <row r="60" spans="1:90" outlineLevel="3">
      <c r="A60" s="548" t="s">
        <v>124</v>
      </c>
      <c r="B60" s="548" t="s">
        <v>199</v>
      </c>
      <c r="C60" s="548" t="s">
        <v>203</v>
      </c>
      <c r="D60" s="548" t="s">
        <v>204</v>
      </c>
      <c r="E60" s="548" t="s">
        <v>205</v>
      </c>
      <c r="F60" s="548" t="s">
        <v>0</v>
      </c>
      <c r="G60" s="576" t="s">
        <v>143</v>
      </c>
      <c r="H60" s="576" t="s">
        <v>125</v>
      </c>
      <c r="I60" s="549" t="s">
        <v>96</v>
      </c>
      <c r="J60" s="550">
        <v>1</v>
      </c>
      <c r="K60" s="550">
        <v>1</v>
      </c>
      <c r="L60" s="552">
        <v>0</v>
      </c>
      <c r="M60" s="552">
        <v>0.6</v>
      </c>
      <c r="N60" s="55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553">
        <v>0</v>
      </c>
      <c r="V60" s="23" t="s">
        <v>97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553">
        <v>0</v>
      </c>
      <c r="AD60" s="23">
        <v>0</v>
      </c>
      <c r="AE60" s="23">
        <v>0</v>
      </c>
      <c r="AF60" s="23">
        <v>0</v>
      </c>
      <c r="AG60" s="23">
        <v>0</v>
      </c>
      <c r="AH60" s="554">
        <v>0</v>
      </c>
      <c r="AI60" s="23">
        <v>0</v>
      </c>
      <c r="AJ60" s="23">
        <v>0</v>
      </c>
      <c r="AK60" s="555">
        <v>0</v>
      </c>
      <c r="AL60" s="29">
        <v>0</v>
      </c>
      <c r="AM60" s="23">
        <v>0</v>
      </c>
      <c r="AN60" s="29">
        <v>0</v>
      </c>
      <c r="AO60" s="552">
        <v>0</v>
      </c>
      <c r="AP60" s="23">
        <v>0</v>
      </c>
      <c r="AQ60" s="30">
        <v>1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 t="s">
        <v>0</v>
      </c>
      <c r="BC60" s="23" t="s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3">
        <v>0</v>
      </c>
      <c r="BQ60" s="46">
        <v>3</v>
      </c>
      <c r="BR60" s="552">
        <v>3</v>
      </c>
      <c r="BS60" s="556">
        <v>20</v>
      </c>
      <c r="BT60" s="552">
        <v>0</v>
      </c>
      <c r="BU60" s="556">
        <v>0</v>
      </c>
      <c r="BV60" s="552">
        <v>80</v>
      </c>
      <c r="BW60" s="31">
        <v>0</v>
      </c>
      <c r="BX60" s="31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552">
        <v>0.6</v>
      </c>
      <c r="CL60" s="552">
        <v>0</v>
      </c>
    </row>
    <row r="61" spans="1:90" outlineLevel="3">
      <c r="A61" s="548" t="s">
        <v>124</v>
      </c>
      <c r="B61" s="548" t="s">
        <v>199</v>
      </c>
      <c r="C61" s="548" t="s">
        <v>203</v>
      </c>
      <c r="D61" s="548" t="s">
        <v>204</v>
      </c>
      <c r="E61" s="548" t="s">
        <v>206</v>
      </c>
      <c r="F61" s="548" t="s">
        <v>0</v>
      </c>
      <c r="G61" s="576" t="s">
        <v>143</v>
      </c>
      <c r="H61" s="576" t="s">
        <v>125</v>
      </c>
      <c r="I61" s="549" t="s">
        <v>96</v>
      </c>
      <c r="J61" s="550">
        <v>1</v>
      </c>
      <c r="K61" s="550">
        <v>1</v>
      </c>
      <c r="L61" s="552">
        <v>0</v>
      </c>
      <c r="M61" s="552">
        <v>0.6</v>
      </c>
      <c r="N61" s="55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553">
        <v>0</v>
      </c>
      <c r="V61" s="23" t="s">
        <v>97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553">
        <v>0</v>
      </c>
      <c r="AD61" s="23">
        <v>0</v>
      </c>
      <c r="AE61" s="23">
        <v>0</v>
      </c>
      <c r="AF61" s="23">
        <v>0</v>
      </c>
      <c r="AG61" s="23">
        <v>0</v>
      </c>
      <c r="AH61" s="554">
        <v>0</v>
      </c>
      <c r="AI61" s="23">
        <v>0</v>
      </c>
      <c r="AJ61" s="23">
        <v>0</v>
      </c>
      <c r="AK61" s="555">
        <v>0</v>
      </c>
      <c r="AL61" s="29">
        <v>0</v>
      </c>
      <c r="AM61" s="23">
        <v>0</v>
      </c>
      <c r="AN61" s="29">
        <v>0</v>
      </c>
      <c r="AO61" s="552">
        <v>0</v>
      </c>
      <c r="AP61" s="23">
        <v>0</v>
      </c>
      <c r="AQ61" s="30">
        <v>1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 t="s">
        <v>0</v>
      </c>
      <c r="BC61" s="23" t="s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3">
        <v>0</v>
      </c>
      <c r="BQ61" s="46">
        <v>3</v>
      </c>
      <c r="BR61" s="552">
        <v>3</v>
      </c>
      <c r="BS61" s="556">
        <v>20</v>
      </c>
      <c r="BT61" s="552">
        <v>0</v>
      </c>
      <c r="BU61" s="556">
        <v>0</v>
      </c>
      <c r="BV61" s="552">
        <v>81</v>
      </c>
      <c r="BW61" s="31">
        <v>0</v>
      </c>
      <c r="BX61" s="31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552">
        <v>0.6</v>
      </c>
      <c r="CL61" s="552">
        <v>0</v>
      </c>
    </row>
    <row r="62" spans="1:90" s="566" customFormat="1" ht="20.100000000000001" customHeight="1" outlineLevel="2">
      <c r="A62" s="558" t="s">
        <v>126</v>
      </c>
      <c r="B62" s="558"/>
      <c r="C62" s="558"/>
      <c r="D62" s="558"/>
      <c r="E62" s="558"/>
      <c r="F62" s="558"/>
      <c r="G62" s="577"/>
      <c r="H62" s="577"/>
      <c r="I62" s="559"/>
      <c r="J62" s="560"/>
      <c r="K62" s="560"/>
      <c r="L62" s="561"/>
      <c r="M62" s="561"/>
      <c r="N62" s="561"/>
      <c r="O62" s="35"/>
      <c r="P62" s="50"/>
      <c r="Q62" s="50"/>
      <c r="R62" s="36">
        <v>0</v>
      </c>
      <c r="S62" s="36">
        <v>0</v>
      </c>
      <c r="T62" s="36">
        <v>0</v>
      </c>
      <c r="U62" s="562">
        <v>0</v>
      </c>
      <c r="V62" s="35"/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562">
        <v>0</v>
      </c>
      <c r="AD62" s="35">
        <v>0</v>
      </c>
      <c r="AE62" s="35">
        <v>0</v>
      </c>
      <c r="AF62" s="35">
        <v>0</v>
      </c>
      <c r="AG62" s="35">
        <v>0</v>
      </c>
      <c r="AH62" s="563">
        <v>0</v>
      </c>
      <c r="AI62" s="35">
        <v>0</v>
      </c>
      <c r="AJ62" s="35">
        <v>0</v>
      </c>
      <c r="AK62" s="564">
        <v>0</v>
      </c>
      <c r="AL62" s="41"/>
      <c r="AM62" s="35">
        <v>0</v>
      </c>
      <c r="AN62" s="41"/>
      <c r="AO62" s="561"/>
      <c r="AP62" s="35">
        <v>0</v>
      </c>
      <c r="AQ62" s="42"/>
      <c r="AR62" s="35"/>
      <c r="AS62" s="35"/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43"/>
      <c r="BM62" s="35"/>
      <c r="BN62" s="35"/>
      <c r="BO62" s="35"/>
      <c r="BP62" s="35"/>
      <c r="BQ62" s="50"/>
      <c r="BR62" s="561"/>
      <c r="BS62" s="565"/>
      <c r="BT62" s="561"/>
      <c r="BU62" s="565"/>
      <c r="BV62" s="561"/>
      <c r="BW62" s="43"/>
      <c r="BX62" s="43"/>
      <c r="BY62" s="35"/>
      <c r="BZ62" s="35"/>
      <c r="CA62" s="35">
        <v>0</v>
      </c>
      <c r="CB62" s="35"/>
      <c r="CC62" s="35"/>
      <c r="CD62" s="35"/>
      <c r="CE62" s="35"/>
      <c r="CF62" s="35"/>
      <c r="CG62" s="35"/>
      <c r="CH62" s="35"/>
      <c r="CI62" s="35"/>
      <c r="CJ62" s="35"/>
      <c r="CK62" s="561"/>
      <c r="CL62" s="561"/>
    </row>
    <row r="63" spans="1:90" outlineLevel="3">
      <c r="A63" s="548" t="s">
        <v>161</v>
      </c>
      <c r="B63" s="548" t="s">
        <v>199</v>
      </c>
      <c r="C63" s="548" t="s">
        <v>200</v>
      </c>
      <c r="D63" s="548" t="s">
        <v>228</v>
      </c>
      <c r="E63" s="548" t="s">
        <v>588</v>
      </c>
      <c r="F63" s="548" t="s">
        <v>0</v>
      </c>
      <c r="G63" s="576" t="s">
        <v>143</v>
      </c>
      <c r="H63" s="576" t="s">
        <v>125</v>
      </c>
      <c r="I63" s="549" t="s">
        <v>96</v>
      </c>
      <c r="J63" s="550">
        <v>1</v>
      </c>
      <c r="K63" s="550">
        <v>1</v>
      </c>
      <c r="L63" s="552">
        <v>0</v>
      </c>
      <c r="M63" s="552">
        <v>0.6</v>
      </c>
      <c r="N63" s="55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553">
        <v>6960000</v>
      </c>
      <c r="V63" s="23" t="s">
        <v>97</v>
      </c>
      <c r="W63" s="23">
        <v>4176000</v>
      </c>
      <c r="X63" s="23">
        <v>0</v>
      </c>
      <c r="Y63" s="23">
        <v>4176000</v>
      </c>
      <c r="Z63" s="23">
        <v>0</v>
      </c>
      <c r="AA63" s="23">
        <v>0</v>
      </c>
      <c r="AB63" s="23">
        <v>0</v>
      </c>
      <c r="AC63" s="553">
        <v>6960000</v>
      </c>
      <c r="AD63" s="23">
        <v>0</v>
      </c>
      <c r="AE63" s="23">
        <v>0</v>
      </c>
      <c r="AF63" s="23">
        <v>0</v>
      </c>
      <c r="AG63" s="23">
        <v>0</v>
      </c>
      <c r="AH63" s="554">
        <v>0</v>
      </c>
      <c r="AI63" s="23">
        <v>0</v>
      </c>
      <c r="AJ63" s="23">
        <v>144434.35</v>
      </c>
      <c r="AK63" s="555">
        <v>144434.35</v>
      </c>
      <c r="AL63" s="29">
        <v>0</v>
      </c>
      <c r="AM63" s="23">
        <v>6960000</v>
      </c>
      <c r="AN63" s="29">
        <v>0</v>
      </c>
      <c r="AO63" s="552">
        <v>0</v>
      </c>
      <c r="AP63" s="23">
        <v>6960000</v>
      </c>
      <c r="AQ63" s="30">
        <v>1</v>
      </c>
      <c r="AR63" s="23">
        <v>6960000</v>
      </c>
      <c r="AS63" s="23">
        <v>6960000</v>
      </c>
      <c r="AT63" s="23">
        <v>0</v>
      </c>
      <c r="AU63" s="23">
        <v>0</v>
      </c>
      <c r="AV63" s="23">
        <v>8523.35</v>
      </c>
      <c r="AW63" s="23">
        <v>8523.35</v>
      </c>
      <c r="AX63" s="23">
        <v>0</v>
      </c>
      <c r="AY63" s="23">
        <v>0</v>
      </c>
      <c r="AZ63" s="23">
        <v>273782.7</v>
      </c>
      <c r="BA63" s="23">
        <v>273782.7</v>
      </c>
      <c r="BB63" s="23" t="s">
        <v>0</v>
      </c>
      <c r="BC63" s="23" t="s">
        <v>0</v>
      </c>
      <c r="BD63" s="23">
        <v>0</v>
      </c>
      <c r="BE63" s="23">
        <v>0</v>
      </c>
      <c r="BF63" s="23">
        <v>8523.35</v>
      </c>
      <c r="BG63" s="23">
        <v>8523.35</v>
      </c>
      <c r="BH63" s="23">
        <v>0</v>
      </c>
      <c r="BI63" s="23">
        <v>0</v>
      </c>
      <c r="BJ63" s="23">
        <v>273782.7</v>
      </c>
      <c r="BK63" s="23">
        <v>273782.7</v>
      </c>
      <c r="BL63" s="31">
        <v>6960000</v>
      </c>
      <c r="BM63" s="23" t="s">
        <v>98</v>
      </c>
      <c r="BN63" s="23">
        <v>0</v>
      </c>
      <c r="BO63" s="23" t="b">
        <v>0</v>
      </c>
      <c r="BP63" s="23">
        <v>144434.35</v>
      </c>
      <c r="BQ63" s="46">
        <v>3</v>
      </c>
      <c r="BR63" s="552">
        <v>3</v>
      </c>
      <c r="BS63" s="556">
        <v>17</v>
      </c>
      <c r="BT63" s="552">
        <v>0</v>
      </c>
      <c r="BU63" s="556">
        <v>0</v>
      </c>
      <c r="BV63" s="552">
        <v>76</v>
      </c>
      <c r="BW63" s="31">
        <v>0</v>
      </c>
      <c r="BX63" s="31">
        <v>0</v>
      </c>
      <c r="BY63" s="23">
        <v>0</v>
      </c>
      <c r="BZ63" s="23">
        <v>0</v>
      </c>
      <c r="CA63" s="23">
        <v>0</v>
      </c>
      <c r="CB63" s="23">
        <v>6960000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144434.35</v>
      </c>
      <c r="CJ63" s="23">
        <v>144434.35</v>
      </c>
      <c r="CK63" s="552">
        <v>0.6</v>
      </c>
      <c r="CL63" s="552">
        <v>0</v>
      </c>
    </row>
    <row r="64" spans="1:90" s="566" customFormat="1" ht="20.100000000000001" customHeight="1" outlineLevel="2">
      <c r="A64" s="558" t="s">
        <v>163</v>
      </c>
      <c r="B64" s="558"/>
      <c r="C64" s="558"/>
      <c r="D64" s="558"/>
      <c r="E64" s="558"/>
      <c r="F64" s="558"/>
      <c r="G64" s="577"/>
      <c r="H64" s="577"/>
      <c r="I64" s="559"/>
      <c r="J64" s="560"/>
      <c r="K64" s="560"/>
      <c r="L64" s="561"/>
      <c r="M64" s="561"/>
      <c r="N64" s="561"/>
      <c r="O64" s="35"/>
      <c r="P64" s="50"/>
      <c r="Q64" s="50"/>
      <c r="R64" s="36">
        <v>0</v>
      </c>
      <c r="S64" s="36">
        <v>0</v>
      </c>
      <c r="T64" s="36">
        <v>0</v>
      </c>
      <c r="U64" s="562">
        <v>6960000</v>
      </c>
      <c r="V64" s="35"/>
      <c r="W64" s="35">
        <v>4176000</v>
      </c>
      <c r="X64" s="35">
        <v>0</v>
      </c>
      <c r="Y64" s="35">
        <v>4176000</v>
      </c>
      <c r="Z64" s="35">
        <v>0</v>
      </c>
      <c r="AA64" s="35">
        <v>0</v>
      </c>
      <c r="AB64" s="35">
        <v>0</v>
      </c>
      <c r="AC64" s="562">
        <v>6960000</v>
      </c>
      <c r="AD64" s="35">
        <v>0</v>
      </c>
      <c r="AE64" s="35">
        <v>0</v>
      </c>
      <c r="AF64" s="35">
        <v>0</v>
      </c>
      <c r="AG64" s="35">
        <v>0</v>
      </c>
      <c r="AH64" s="563">
        <v>0</v>
      </c>
      <c r="AI64" s="35">
        <v>0</v>
      </c>
      <c r="AJ64" s="35">
        <v>144434.35</v>
      </c>
      <c r="AK64" s="564">
        <v>144434.35</v>
      </c>
      <c r="AL64" s="41"/>
      <c r="AM64" s="35">
        <v>6960000</v>
      </c>
      <c r="AN64" s="41"/>
      <c r="AO64" s="561"/>
      <c r="AP64" s="35">
        <v>6960000</v>
      </c>
      <c r="AQ64" s="42"/>
      <c r="AR64" s="35"/>
      <c r="AS64" s="35"/>
      <c r="AT64" s="35">
        <v>0</v>
      </c>
      <c r="AU64" s="35">
        <v>0</v>
      </c>
      <c r="AV64" s="35">
        <v>8523.35</v>
      </c>
      <c r="AW64" s="35">
        <v>8523.35</v>
      </c>
      <c r="AX64" s="35">
        <v>0</v>
      </c>
      <c r="AY64" s="35">
        <v>0</v>
      </c>
      <c r="AZ64" s="35">
        <v>273782.7</v>
      </c>
      <c r="BA64" s="35">
        <v>273782.7</v>
      </c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43"/>
      <c r="BM64" s="35"/>
      <c r="BN64" s="35"/>
      <c r="BO64" s="35"/>
      <c r="BP64" s="35"/>
      <c r="BQ64" s="50"/>
      <c r="BR64" s="561"/>
      <c r="BS64" s="565"/>
      <c r="BT64" s="561"/>
      <c r="BU64" s="565"/>
      <c r="BV64" s="561"/>
      <c r="BW64" s="43"/>
      <c r="BX64" s="43"/>
      <c r="BY64" s="35"/>
      <c r="BZ64" s="35"/>
      <c r="CA64" s="35">
        <v>0</v>
      </c>
      <c r="CB64" s="35"/>
      <c r="CC64" s="35"/>
      <c r="CD64" s="35"/>
      <c r="CE64" s="35"/>
      <c r="CF64" s="35"/>
      <c r="CG64" s="35"/>
      <c r="CH64" s="35"/>
      <c r="CI64" s="35"/>
      <c r="CJ64" s="35"/>
      <c r="CK64" s="561"/>
      <c r="CL64" s="561"/>
    </row>
    <row r="65" spans="1:90" s="575" customFormat="1" ht="30" customHeight="1" outlineLevel="1">
      <c r="A65" s="558"/>
      <c r="B65" s="558" t="s">
        <v>207</v>
      </c>
      <c r="C65" s="558"/>
      <c r="D65" s="558"/>
      <c r="E65" s="558"/>
      <c r="F65" s="558"/>
      <c r="G65" s="577"/>
      <c r="H65" s="577"/>
      <c r="I65" s="559"/>
      <c r="J65" s="569"/>
      <c r="K65" s="569"/>
      <c r="L65" s="570"/>
      <c r="M65" s="570"/>
      <c r="N65" s="570"/>
      <c r="O65" s="59"/>
      <c r="P65" s="69"/>
      <c r="Q65" s="69"/>
      <c r="R65" s="61">
        <v>0</v>
      </c>
      <c r="S65" s="61">
        <v>0</v>
      </c>
      <c r="T65" s="61">
        <v>0</v>
      </c>
      <c r="U65" s="571">
        <v>6960000</v>
      </c>
      <c r="V65" s="59"/>
      <c r="W65" s="59">
        <v>4176000</v>
      </c>
      <c r="X65" s="59">
        <v>0</v>
      </c>
      <c r="Y65" s="59">
        <v>4176000</v>
      </c>
      <c r="Z65" s="59">
        <v>0</v>
      </c>
      <c r="AA65" s="59">
        <v>0</v>
      </c>
      <c r="AB65" s="59">
        <v>0</v>
      </c>
      <c r="AC65" s="571">
        <v>6960000</v>
      </c>
      <c r="AD65" s="59">
        <v>0</v>
      </c>
      <c r="AE65" s="59">
        <v>0</v>
      </c>
      <c r="AF65" s="59">
        <v>0</v>
      </c>
      <c r="AG65" s="59">
        <v>0</v>
      </c>
      <c r="AH65" s="572">
        <v>0</v>
      </c>
      <c r="AI65" s="59">
        <v>0</v>
      </c>
      <c r="AJ65" s="59">
        <v>144434.35</v>
      </c>
      <c r="AK65" s="573">
        <v>144434.35</v>
      </c>
      <c r="AL65" s="66"/>
      <c r="AM65" s="59">
        <v>6960000</v>
      </c>
      <c r="AN65" s="66"/>
      <c r="AO65" s="570"/>
      <c r="AP65" s="59">
        <v>6960000</v>
      </c>
      <c r="AQ65" s="67"/>
      <c r="AR65" s="59"/>
      <c r="AS65" s="59"/>
      <c r="AT65" s="59">
        <v>0</v>
      </c>
      <c r="AU65" s="59">
        <v>0</v>
      </c>
      <c r="AV65" s="59">
        <v>8523.35</v>
      </c>
      <c r="AW65" s="59">
        <v>8523.35</v>
      </c>
      <c r="AX65" s="59">
        <v>0</v>
      </c>
      <c r="AY65" s="59">
        <v>0</v>
      </c>
      <c r="AZ65" s="59">
        <v>273782.7</v>
      </c>
      <c r="BA65" s="59">
        <v>273782.7</v>
      </c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68"/>
      <c r="BM65" s="59"/>
      <c r="BN65" s="59"/>
      <c r="BO65" s="59"/>
      <c r="BP65" s="59"/>
      <c r="BQ65" s="69"/>
      <c r="BR65" s="570"/>
      <c r="BS65" s="574"/>
      <c r="BT65" s="570"/>
      <c r="BU65" s="574"/>
      <c r="BV65" s="570"/>
      <c r="BW65" s="68"/>
      <c r="BX65" s="68"/>
      <c r="BY65" s="59"/>
      <c r="BZ65" s="59"/>
      <c r="CA65" s="59">
        <v>0</v>
      </c>
      <c r="CB65" s="59"/>
      <c r="CC65" s="59"/>
      <c r="CD65" s="59"/>
      <c r="CE65" s="59"/>
      <c r="CF65" s="59"/>
      <c r="CG65" s="59"/>
      <c r="CH65" s="59"/>
      <c r="CI65" s="59"/>
      <c r="CJ65" s="59"/>
      <c r="CK65" s="570"/>
      <c r="CL65" s="570"/>
    </row>
    <row r="66" spans="1:90" outlineLevel="3">
      <c r="A66" s="548" t="s">
        <v>147</v>
      </c>
      <c r="B66" s="548" t="s">
        <v>208</v>
      </c>
      <c r="C66" s="548" t="s">
        <v>209</v>
      </c>
      <c r="D66" s="548" t="s">
        <v>210</v>
      </c>
      <c r="E66" s="548" t="s">
        <v>590</v>
      </c>
      <c r="F66" s="548" t="s">
        <v>0</v>
      </c>
      <c r="G66" s="548" t="s">
        <v>213</v>
      </c>
      <c r="H66" s="548" t="s">
        <v>95</v>
      </c>
      <c r="I66" s="549" t="s">
        <v>128</v>
      </c>
      <c r="J66" s="550">
        <v>1</v>
      </c>
      <c r="K66" s="550">
        <v>1</v>
      </c>
      <c r="L66" s="552">
        <v>0</v>
      </c>
      <c r="M66" s="552">
        <v>0</v>
      </c>
      <c r="N66" s="552">
        <v>0</v>
      </c>
      <c r="O66" s="23">
        <v>4509648</v>
      </c>
      <c r="P66" s="552">
        <v>4509648</v>
      </c>
      <c r="Q66" s="552">
        <v>0</v>
      </c>
      <c r="R66" s="24" t="s">
        <v>591</v>
      </c>
      <c r="S66" s="24">
        <v>0</v>
      </c>
      <c r="T66" s="24">
        <v>0</v>
      </c>
      <c r="U66" s="553">
        <v>4509648</v>
      </c>
      <c r="V66" s="23" t="s">
        <v>97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553">
        <v>4509648</v>
      </c>
      <c r="AD66" s="23">
        <v>0</v>
      </c>
      <c r="AE66" s="23">
        <v>0</v>
      </c>
      <c r="AF66" s="23">
        <v>0</v>
      </c>
      <c r="AG66" s="23">
        <v>0</v>
      </c>
      <c r="AH66" s="554">
        <v>0</v>
      </c>
      <c r="AI66" s="23">
        <v>0</v>
      </c>
      <c r="AJ66" s="23">
        <v>0</v>
      </c>
      <c r="AK66" s="555">
        <v>0</v>
      </c>
      <c r="AL66" s="29">
        <v>0</v>
      </c>
      <c r="AM66" s="23">
        <v>4984648</v>
      </c>
      <c r="AN66" s="552">
        <v>0</v>
      </c>
      <c r="AO66" s="29">
        <v>0</v>
      </c>
      <c r="AP66" s="23">
        <v>4984648</v>
      </c>
      <c r="AQ66" s="30">
        <v>1</v>
      </c>
      <c r="AR66" s="23">
        <v>0</v>
      </c>
      <c r="AS66" s="23">
        <v>4509648</v>
      </c>
      <c r="AT66" s="23">
        <v>0</v>
      </c>
      <c r="AU66" s="23">
        <v>0</v>
      </c>
      <c r="AV66" s="23">
        <v>0</v>
      </c>
      <c r="AW66" s="23">
        <v>0</v>
      </c>
      <c r="AX66" s="23">
        <v>859648</v>
      </c>
      <c r="AY66" s="23">
        <v>0</v>
      </c>
      <c r="AZ66" s="23">
        <v>0</v>
      </c>
      <c r="BA66" s="23">
        <v>859648</v>
      </c>
      <c r="BB66" s="23" t="s">
        <v>0</v>
      </c>
      <c r="BC66" s="23" t="s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859648</v>
      </c>
      <c r="BI66" s="23">
        <v>0</v>
      </c>
      <c r="BJ66" s="23">
        <v>0</v>
      </c>
      <c r="BK66" s="23">
        <v>859648</v>
      </c>
      <c r="BL66" s="23">
        <v>4984648</v>
      </c>
      <c r="BM66" s="23" t="s">
        <v>98</v>
      </c>
      <c r="BN66" s="23">
        <v>0</v>
      </c>
      <c r="BO66" s="23" t="b">
        <v>0</v>
      </c>
      <c r="BP66" s="23">
        <v>0</v>
      </c>
      <c r="BQ66" s="46">
        <v>0</v>
      </c>
      <c r="BR66" s="552">
        <v>0</v>
      </c>
      <c r="BS66" s="556">
        <v>12</v>
      </c>
      <c r="BT66" s="552">
        <v>0</v>
      </c>
      <c r="BU66" s="556">
        <v>0</v>
      </c>
      <c r="BV66" s="552">
        <v>227</v>
      </c>
      <c r="BW66" s="31">
        <v>0</v>
      </c>
      <c r="BX66" s="31">
        <v>0</v>
      </c>
      <c r="BY66" s="23">
        <v>0</v>
      </c>
      <c r="BZ66" s="23">
        <v>0</v>
      </c>
      <c r="CA66" s="23">
        <v>-475000</v>
      </c>
      <c r="CB66" s="23">
        <v>3650000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552">
        <v>0</v>
      </c>
      <c r="CL66" s="552">
        <v>0</v>
      </c>
    </row>
    <row r="67" spans="1:90" s="566" customFormat="1" ht="20.100000000000001" customHeight="1" outlineLevel="2">
      <c r="A67" s="558" t="s">
        <v>151</v>
      </c>
      <c r="B67" s="558"/>
      <c r="C67" s="558"/>
      <c r="D67" s="558"/>
      <c r="E67" s="558"/>
      <c r="F67" s="558"/>
      <c r="G67" s="558"/>
      <c r="H67" s="558"/>
      <c r="I67" s="559"/>
      <c r="J67" s="560"/>
      <c r="K67" s="560"/>
      <c r="L67" s="561"/>
      <c r="M67" s="561"/>
      <c r="N67" s="561"/>
      <c r="O67" s="35"/>
      <c r="P67" s="561"/>
      <c r="Q67" s="561"/>
      <c r="R67" s="36">
        <v>0</v>
      </c>
      <c r="S67" s="36">
        <v>0</v>
      </c>
      <c r="T67" s="36">
        <v>0</v>
      </c>
      <c r="U67" s="562">
        <v>4509648</v>
      </c>
      <c r="V67" s="35"/>
      <c r="W67" s="35">
        <v>0</v>
      </c>
      <c r="X67" s="35">
        <v>0</v>
      </c>
      <c r="Y67" s="35">
        <v>0</v>
      </c>
      <c r="Z67" s="35">
        <v>0</v>
      </c>
      <c r="AA67" s="35">
        <v>0</v>
      </c>
      <c r="AB67" s="35">
        <v>0</v>
      </c>
      <c r="AC67" s="562">
        <v>4509648</v>
      </c>
      <c r="AD67" s="35">
        <v>0</v>
      </c>
      <c r="AE67" s="35">
        <v>0</v>
      </c>
      <c r="AF67" s="35">
        <v>0</v>
      </c>
      <c r="AG67" s="35">
        <v>0</v>
      </c>
      <c r="AH67" s="563">
        <v>0</v>
      </c>
      <c r="AI67" s="35">
        <v>0</v>
      </c>
      <c r="AJ67" s="35">
        <v>0</v>
      </c>
      <c r="AK67" s="564">
        <v>0</v>
      </c>
      <c r="AL67" s="41"/>
      <c r="AM67" s="35">
        <v>4984648</v>
      </c>
      <c r="AN67" s="561"/>
      <c r="AO67" s="41"/>
      <c r="AP67" s="35">
        <v>4984648</v>
      </c>
      <c r="AQ67" s="42"/>
      <c r="AR67" s="35"/>
      <c r="AS67" s="35"/>
      <c r="AT67" s="35">
        <v>0</v>
      </c>
      <c r="AU67" s="35">
        <v>0</v>
      </c>
      <c r="AV67" s="35">
        <v>0</v>
      </c>
      <c r="AW67" s="35">
        <v>0</v>
      </c>
      <c r="AX67" s="35">
        <v>859648</v>
      </c>
      <c r="AY67" s="35">
        <v>0</v>
      </c>
      <c r="AZ67" s="35">
        <v>0</v>
      </c>
      <c r="BA67" s="35">
        <v>859648</v>
      </c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50"/>
      <c r="BR67" s="561"/>
      <c r="BS67" s="565"/>
      <c r="BT67" s="561"/>
      <c r="BU67" s="565"/>
      <c r="BV67" s="561"/>
      <c r="BW67" s="43"/>
      <c r="BX67" s="43"/>
      <c r="BY67" s="35"/>
      <c r="BZ67" s="35"/>
      <c r="CA67" s="35">
        <v>-475000</v>
      </c>
      <c r="CB67" s="35"/>
      <c r="CC67" s="35"/>
      <c r="CD67" s="35"/>
      <c r="CE67" s="35"/>
      <c r="CF67" s="35"/>
      <c r="CG67" s="35"/>
      <c r="CH67" s="35"/>
      <c r="CI67" s="35"/>
      <c r="CJ67" s="35"/>
      <c r="CK67" s="561"/>
      <c r="CL67" s="561"/>
    </row>
    <row r="68" spans="1:90" outlineLevel="3">
      <c r="A68" s="548" t="s">
        <v>124</v>
      </c>
      <c r="B68" s="548" t="s">
        <v>208</v>
      </c>
      <c r="C68" s="548" t="s">
        <v>209</v>
      </c>
      <c r="D68" s="548" t="s">
        <v>210</v>
      </c>
      <c r="E68" s="548" t="s">
        <v>592</v>
      </c>
      <c r="F68" s="548" t="s">
        <v>0</v>
      </c>
      <c r="G68" s="576" t="s">
        <v>213</v>
      </c>
      <c r="H68" s="576" t="s">
        <v>125</v>
      </c>
      <c r="I68" s="549" t="s">
        <v>96</v>
      </c>
      <c r="J68" s="550">
        <v>1</v>
      </c>
      <c r="K68" s="550">
        <v>1</v>
      </c>
      <c r="L68" s="552">
        <v>0</v>
      </c>
      <c r="M68" s="552">
        <v>0.6</v>
      </c>
      <c r="N68" s="55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553">
        <v>12597600</v>
      </c>
      <c r="V68" s="23" t="s">
        <v>97</v>
      </c>
      <c r="W68" s="23">
        <v>7558560</v>
      </c>
      <c r="X68" s="23">
        <v>0</v>
      </c>
      <c r="Y68" s="23">
        <v>7558560</v>
      </c>
      <c r="Z68" s="23">
        <v>0</v>
      </c>
      <c r="AA68" s="23">
        <v>0</v>
      </c>
      <c r="AB68" s="23">
        <v>0</v>
      </c>
      <c r="AC68" s="553">
        <v>12597600</v>
      </c>
      <c r="AD68" s="23">
        <v>0</v>
      </c>
      <c r="AE68" s="23">
        <v>0</v>
      </c>
      <c r="AF68" s="23">
        <v>0</v>
      </c>
      <c r="AG68" s="23">
        <v>0</v>
      </c>
      <c r="AH68" s="554">
        <v>0</v>
      </c>
      <c r="AI68" s="23">
        <v>0</v>
      </c>
      <c r="AJ68" s="23">
        <v>0</v>
      </c>
      <c r="AK68" s="555">
        <v>0</v>
      </c>
      <c r="AL68" s="29">
        <v>0</v>
      </c>
      <c r="AM68" s="23">
        <v>12597600</v>
      </c>
      <c r="AN68" s="29">
        <v>0</v>
      </c>
      <c r="AO68" s="552">
        <v>0</v>
      </c>
      <c r="AP68" s="23">
        <v>12597600</v>
      </c>
      <c r="AQ68" s="30">
        <v>1</v>
      </c>
      <c r="AR68" s="23">
        <v>12597600</v>
      </c>
      <c r="AS68" s="23">
        <v>12597600</v>
      </c>
      <c r="AT68" s="23">
        <v>0</v>
      </c>
      <c r="AU68" s="23">
        <v>0</v>
      </c>
      <c r="AV68" s="23">
        <v>0</v>
      </c>
      <c r="AW68" s="23">
        <v>0</v>
      </c>
      <c r="AX68" s="23">
        <v>12597600</v>
      </c>
      <c r="AY68" s="23">
        <v>0</v>
      </c>
      <c r="AZ68" s="23">
        <v>0</v>
      </c>
      <c r="BA68" s="23">
        <v>12597600</v>
      </c>
      <c r="BB68" s="23" t="s">
        <v>0</v>
      </c>
      <c r="BC68" s="23" t="s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12597600</v>
      </c>
      <c r="BI68" s="23">
        <v>0</v>
      </c>
      <c r="BJ68" s="23">
        <v>0</v>
      </c>
      <c r="BK68" s="23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3">
        <v>0</v>
      </c>
      <c r="BQ68" s="46">
        <v>3</v>
      </c>
      <c r="BR68" s="552">
        <v>3</v>
      </c>
      <c r="BS68" s="556">
        <v>20</v>
      </c>
      <c r="BT68" s="552">
        <v>0</v>
      </c>
      <c r="BU68" s="556">
        <v>0</v>
      </c>
      <c r="BV68" s="552">
        <v>75</v>
      </c>
      <c r="BW68" s="31">
        <v>0</v>
      </c>
      <c r="BX68" s="31">
        <v>0</v>
      </c>
      <c r="BY68" s="23">
        <v>0</v>
      </c>
      <c r="BZ68" s="23">
        <v>0</v>
      </c>
      <c r="CA68" s="23">
        <v>0</v>
      </c>
      <c r="CB68" s="23">
        <v>0</v>
      </c>
      <c r="CC68" s="23">
        <v>0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552">
        <v>0.6</v>
      </c>
      <c r="CL68" s="552">
        <v>0</v>
      </c>
    </row>
    <row r="69" spans="1:90" outlineLevel="3">
      <c r="A69" s="548" t="s">
        <v>124</v>
      </c>
      <c r="B69" s="548" t="s">
        <v>208</v>
      </c>
      <c r="C69" s="548" t="s">
        <v>209</v>
      </c>
      <c r="D69" s="548" t="s">
        <v>210</v>
      </c>
      <c r="E69" s="548" t="s">
        <v>594</v>
      </c>
      <c r="F69" s="548" t="s">
        <v>0</v>
      </c>
      <c r="G69" s="548" t="s">
        <v>213</v>
      </c>
      <c r="H69" s="548" t="s">
        <v>95</v>
      </c>
      <c r="I69" s="549" t="s">
        <v>134</v>
      </c>
      <c r="J69" s="550">
        <v>1</v>
      </c>
      <c r="K69" s="550">
        <v>1</v>
      </c>
      <c r="L69" s="552">
        <v>0</v>
      </c>
      <c r="M69" s="552">
        <v>0</v>
      </c>
      <c r="N69" s="552">
        <v>0</v>
      </c>
      <c r="O69" s="23">
        <v>18831352</v>
      </c>
      <c r="P69" s="552">
        <v>18831352</v>
      </c>
      <c r="Q69" s="552">
        <v>0</v>
      </c>
      <c r="R69" s="24" t="s">
        <v>591</v>
      </c>
      <c r="S69" s="24">
        <v>0</v>
      </c>
      <c r="T69" s="24">
        <v>0</v>
      </c>
      <c r="U69" s="553">
        <v>18831352</v>
      </c>
      <c r="V69" s="23" t="s">
        <v>97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553">
        <v>18831352</v>
      </c>
      <c r="AD69" s="23">
        <v>0</v>
      </c>
      <c r="AE69" s="23">
        <v>0</v>
      </c>
      <c r="AF69" s="23">
        <v>0</v>
      </c>
      <c r="AG69" s="23">
        <v>0</v>
      </c>
      <c r="AH69" s="554">
        <v>0</v>
      </c>
      <c r="AI69" s="23">
        <v>0</v>
      </c>
      <c r="AJ69" s="23">
        <v>0</v>
      </c>
      <c r="AK69" s="555">
        <v>0</v>
      </c>
      <c r="AL69" s="29">
        <v>0</v>
      </c>
      <c r="AM69" s="23">
        <v>18831352</v>
      </c>
      <c r="AN69" s="552">
        <v>0</v>
      </c>
      <c r="AO69" s="29">
        <v>0</v>
      </c>
      <c r="AP69" s="23">
        <v>18831352</v>
      </c>
      <c r="AQ69" s="30">
        <v>1</v>
      </c>
      <c r="AR69" s="23">
        <v>0</v>
      </c>
      <c r="AS69" s="23">
        <v>18831352</v>
      </c>
      <c r="AT69" s="23">
        <v>0</v>
      </c>
      <c r="AU69" s="23">
        <v>0</v>
      </c>
      <c r="AV69" s="23">
        <v>0</v>
      </c>
      <c r="AW69" s="23">
        <v>0</v>
      </c>
      <c r="AX69" s="23">
        <v>18831352</v>
      </c>
      <c r="AY69" s="23">
        <v>0</v>
      </c>
      <c r="AZ69" s="23">
        <v>0</v>
      </c>
      <c r="BA69" s="23">
        <v>18831352</v>
      </c>
      <c r="BB69" s="23" t="s">
        <v>0</v>
      </c>
      <c r="BC69" s="23" t="s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18831352</v>
      </c>
      <c r="BI69" s="23">
        <v>0</v>
      </c>
      <c r="BJ69" s="23">
        <v>0</v>
      </c>
      <c r="BK69" s="23">
        <v>18831352</v>
      </c>
      <c r="BL69" s="23">
        <v>18831352</v>
      </c>
      <c r="BM69" s="23" t="s">
        <v>98</v>
      </c>
      <c r="BN69" s="23">
        <v>0</v>
      </c>
      <c r="BO69" s="23" t="b">
        <v>0</v>
      </c>
      <c r="BP69" s="23">
        <v>0</v>
      </c>
      <c r="BQ69" s="46">
        <v>0</v>
      </c>
      <c r="BR69" s="552">
        <v>0</v>
      </c>
      <c r="BS69" s="556">
        <v>20</v>
      </c>
      <c r="BT69" s="552">
        <v>0</v>
      </c>
      <c r="BU69" s="556">
        <v>0</v>
      </c>
      <c r="BV69" s="552">
        <v>260</v>
      </c>
      <c r="BW69" s="31">
        <v>0</v>
      </c>
      <c r="BX69" s="31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552">
        <v>0</v>
      </c>
      <c r="CL69" s="552">
        <v>0</v>
      </c>
    </row>
    <row r="70" spans="1:90" s="566" customFormat="1" ht="20.100000000000001" customHeight="1" outlineLevel="2">
      <c r="A70" s="558" t="s">
        <v>126</v>
      </c>
      <c r="B70" s="558"/>
      <c r="C70" s="558"/>
      <c r="D70" s="558"/>
      <c r="E70" s="558"/>
      <c r="F70" s="558"/>
      <c r="G70" s="558"/>
      <c r="H70" s="558"/>
      <c r="I70" s="559"/>
      <c r="J70" s="560"/>
      <c r="K70" s="560"/>
      <c r="L70" s="561"/>
      <c r="M70" s="561"/>
      <c r="N70" s="561"/>
      <c r="O70" s="35"/>
      <c r="P70" s="561"/>
      <c r="Q70" s="561"/>
      <c r="R70" s="36">
        <v>0</v>
      </c>
      <c r="S70" s="36">
        <v>0</v>
      </c>
      <c r="T70" s="36">
        <v>0</v>
      </c>
      <c r="U70" s="562">
        <v>31428952</v>
      </c>
      <c r="V70" s="35"/>
      <c r="W70" s="35">
        <v>7558560</v>
      </c>
      <c r="X70" s="35">
        <v>0</v>
      </c>
      <c r="Y70" s="35">
        <v>7558560</v>
      </c>
      <c r="Z70" s="35">
        <v>0</v>
      </c>
      <c r="AA70" s="35">
        <v>0</v>
      </c>
      <c r="AB70" s="35">
        <v>0</v>
      </c>
      <c r="AC70" s="562">
        <v>31428952</v>
      </c>
      <c r="AD70" s="35">
        <v>0</v>
      </c>
      <c r="AE70" s="35">
        <v>0</v>
      </c>
      <c r="AF70" s="35">
        <v>0</v>
      </c>
      <c r="AG70" s="35">
        <v>0</v>
      </c>
      <c r="AH70" s="563">
        <v>0</v>
      </c>
      <c r="AI70" s="35">
        <v>0</v>
      </c>
      <c r="AJ70" s="35">
        <v>0</v>
      </c>
      <c r="AK70" s="564">
        <v>0</v>
      </c>
      <c r="AL70" s="41"/>
      <c r="AM70" s="35">
        <v>31428952</v>
      </c>
      <c r="AN70" s="561"/>
      <c r="AO70" s="41"/>
      <c r="AP70" s="35">
        <v>31428952</v>
      </c>
      <c r="AQ70" s="42"/>
      <c r="AR70" s="35"/>
      <c r="AS70" s="35"/>
      <c r="AT70" s="35">
        <v>0</v>
      </c>
      <c r="AU70" s="35">
        <v>0</v>
      </c>
      <c r="AV70" s="35">
        <v>0</v>
      </c>
      <c r="AW70" s="35">
        <v>0</v>
      </c>
      <c r="AX70" s="35">
        <v>31428952</v>
      </c>
      <c r="AY70" s="35">
        <v>0</v>
      </c>
      <c r="AZ70" s="35">
        <v>0</v>
      </c>
      <c r="BA70" s="35">
        <v>31428952</v>
      </c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50"/>
      <c r="BR70" s="561"/>
      <c r="BS70" s="565"/>
      <c r="BT70" s="561"/>
      <c r="BU70" s="565"/>
      <c r="BV70" s="561"/>
      <c r="BW70" s="43"/>
      <c r="BX70" s="43"/>
      <c r="BY70" s="35"/>
      <c r="BZ70" s="35"/>
      <c r="CA70" s="35">
        <v>0</v>
      </c>
      <c r="CB70" s="35"/>
      <c r="CC70" s="35"/>
      <c r="CD70" s="35"/>
      <c r="CE70" s="35"/>
      <c r="CF70" s="35"/>
      <c r="CG70" s="35"/>
      <c r="CH70" s="35"/>
      <c r="CI70" s="35"/>
      <c r="CJ70" s="35"/>
      <c r="CK70" s="561"/>
      <c r="CL70" s="561"/>
    </row>
    <row r="71" spans="1:90" outlineLevel="3">
      <c r="A71" s="548" t="s">
        <v>127</v>
      </c>
      <c r="B71" s="548" t="s">
        <v>208</v>
      </c>
      <c r="C71" s="548" t="s">
        <v>211</v>
      </c>
      <c r="D71" s="548" t="s">
        <v>595</v>
      </c>
      <c r="E71" s="548" t="s">
        <v>212</v>
      </c>
      <c r="F71" s="548" t="s">
        <v>0</v>
      </c>
      <c r="G71" s="576" t="s">
        <v>213</v>
      </c>
      <c r="H71" s="576" t="s">
        <v>125</v>
      </c>
      <c r="I71" s="549" t="s">
        <v>96</v>
      </c>
      <c r="J71" s="567">
        <v>1</v>
      </c>
      <c r="K71" s="550">
        <v>1</v>
      </c>
      <c r="L71" s="552">
        <v>0</v>
      </c>
      <c r="M71" s="552">
        <v>0</v>
      </c>
      <c r="N71" s="55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553">
        <v>101106000</v>
      </c>
      <c r="V71" s="23" t="s">
        <v>97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553">
        <v>101106000</v>
      </c>
      <c r="AD71" s="23">
        <v>0</v>
      </c>
      <c r="AE71" s="23">
        <v>0</v>
      </c>
      <c r="AF71" s="23">
        <v>0</v>
      </c>
      <c r="AG71" s="23">
        <v>0</v>
      </c>
      <c r="AH71" s="554">
        <v>0</v>
      </c>
      <c r="AI71" s="23">
        <v>0</v>
      </c>
      <c r="AJ71" s="23">
        <v>0</v>
      </c>
      <c r="AK71" s="555">
        <v>0</v>
      </c>
      <c r="AL71" s="29">
        <v>1000030</v>
      </c>
      <c r="AM71" s="23">
        <v>101106000</v>
      </c>
      <c r="AN71" s="29">
        <v>0</v>
      </c>
      <c r="AO71" s="552">
        <v>0</v>
      </c>
      <c r="AP71" s="23">
        <v>101106000</v>
      </c>
      <c r="AQ71" s="30">
        <v>1</v>
      </c>
      <c r="AR71" s="23">
        <v>101106000</v>
      </c>
      <c r="AS71" s="23">
        <v>101106000</v>
      </c>
      <c r="AT71" s="23">
        <v>0</v>
      </c>
      <c r="AU71" s="23">
        <v>0</v>
      </c>
      <c r="AV71" s="23">
        <v>0</v>
      </c>
      <c r="AW71" s="23">
        <v>0</v>
      </c>
      <c r="AX71" s="23">
        <v>13397500</v>
      </c>
      <c r="AY71" s="23">
        <v>0</v>
      </c>
      <c r="AZ71" s="23">
        <v>0</v>
      </c>
      <c r="BA71" s="23">
        <v>13397500</v>
      </c>
      <c r="BB71" s="23" t="s">
        <v>0</v>
      </c>
      <c r="BC71" s="23" t="s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13397500</v>
      </c>
      <c r="BI71" s="23">
        <v>0</v>
      </c>
      <c r="BJ71" s="23">
        <v>0</v>
      </c>
      <c r="BK71" s="23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3">
        <v>0</v>
      </c>
      <c r="BQ71" s="552">
        <v>40000000</v>
      </c>
      <c r="BR71" s="552">
        <v>40000000</v>
      </c>
      <c r="BS71" s="556">
        <v>2</v>
      </c>
      <c r="BT71" s="552">
        <v>0</v>
      </c>
      <c r="BU71" s="556">
        <v>0</v>
      </c>
      <c r="BV71" s="552">
        <v>42</v>
      </c>
      <c r="BW71" s="31">
        <v>0</v>
      </c>
      <c r="BX71" s="31">
        <v>0</v>
      </c>
      <c r="BY71" s="23">
        <v>0</v>
      </c>
      <c r="BZ71" s="23">
        <v>0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0</v>
      </c>
      <c r="CJ71" s="23">
        <v>0</v>
      </c>
      <c r="CK71" s="552">
        <v>0</v>
      </c>
      <c r="CL71" s="552">
        <v>0</v>
      </c>
    </row>
    <row r="72" spans="1:90" outlineLevel="3">
      <c r="A72" s="548" t="s">
        <v>127</v>
      </c>
      <c r="B72" s="548" t="s">
        <v>208</v>
      </c>
      <c r="C72" s="548" t="s">
        <v>211</v>
      </c>
      <c r="D72" s="548" t="s">
        <v>595</v>
      </c>
      <c r="E72" s="548" t="s">
        <v>214</v>
      </c>
      <c r="F72" s="548" t="s">
        <v>0</v>
      </c>
      <c r="G72" s="576" t="s">
        <v>213</v>
      </c>
      <c r="H72" s="576" t="s">
        <v>125</v>
      </c>
      <c r="I72" s="549" t="s">
        <v>96</v>
      </c>
      <c r="J72" s="567">
        <v>1</v>
      </c>
      <c r="K72" s="550">
        <v>1</v>
      </c>
      <c r="L72" s="552">
        <v>0</v>
      </c>
      <c r="M72" s="552">
        <v>0</v>
      </c>
      <c r="N72" s="55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553">
        <v>0</v>
      </c>
      <c r="V72" s="23" t="s">
        <v>97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553">
        <v>0</v>
      </c>
      <c r="AD72" s="23">
        <v>0</v>
      </c>
      <c r="AE72" s="23">
        <v>0</v>
      </c>
      <c r="AF72" s="23">
        <v>0</v>
      </c>
      <c r="AG72" s="23">
        <v>0</v>
      </c>
      <c r="AH72" s="554">
        <v>0</v>
      </c>
      <c r="AI72" s="23">
        <v>0</v>
      </c>
      <c r="AJ72" s="23">
        <v>0</v>
      </c>
      <c r="AK72" s="555">
        <v>0</v>
      </c>
      <c r="AL72" s="29">
        <v>0</v>
      </c>
      <c r="AM72" s="23">
        <v>0</v>
      </c>
      <c r="AN72" s="29">
        <v>0</v>
      </c>
      <c r="AO72" s="552">
        <v>0</v>
      </c>
      <c r="AP72" s="23">
        <v>0</v>
      </c>
      <c r="AQ72" s="30">
        <v>1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3">
        <v>0</v>
      </c>
      <c r="BA72" s="23">
        <v>0</v>
      </c>
      <c r="BB72" s="23" t="s">
        <v>0</v>
      </c>
      <c r="BC72" s="23" t="s">
        <v>0</v>
      </c>
      <c r="BD72" s="23">
        <v>0</v>
      </c>
      <c r="BE72" s="23">
        <v>0</v>
      </c>
      <c r="BF72" s="23">
        <v>0</v>
      </c>
      <c r="BG72" s="23">
        <v>0</v>
      </c>
      <c r="BH72" s="23">
        <v>0</v>
      </c>
      <c r="BI72" s="23">
        <v>0</v>
      </c>
      <c r="BJ72" s="23">
        <v>0</v>
      </c>
      <c r="BK72" s="23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3">
        <v>0</v>
      </c>
      <c r="BQ72" s="552">
        <v>25000000</v>
      </c>
      <c r="BR72" s="552">
        <v>25000000</v>
      </c>
      <c r="BS72" s="556">
        <v>2</v>
      </c>
      <c r="BT72" s="552">
        <v>0</v>
      </c>
      <c r="BU72" s="556">
        <v>0</v>
      </c>
      <c r="BV72" s="552">
        <v>43</v>
      </c>
      <c r="BW72" s="31">
        <v>0</v>
      </c>
      <c r="BX72" s="31">
        <v>0</v>
      </c>
      <c r="BY72" s="23">
        <v>0</v>
      </c>
      <c r="BZ72" s="23">
        <v>0</v>
      </c>
      <c r="CA72" s="23">
        <v>0</v>
      </c>
      <c r="CB72" s="23">
        <v>0</v>
      </c>
      <c r="CC72" s="23">
        <v>0</v>
      </c>
      <c r="CD72" s="23">
        <v>0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  <c r="CJ72" s="23">
        <v>0</v>
      </c>
      <c r="CK72" s="552">
        <v>0</v>
      </c>
      <c r="CL72" s="552">
        <v>0</v>
      </c>
    </row>
    <row r="73" spans="1:90" s="566" customFormat="1" ht="20.100000000000001" customHeight="1" outlineLevel="2">
      <c r="A73" s="558" t="s">
        <v>131</v>
      </c>
      <c r="B73" s="558"/>
      <c r="C73" s="558"/>
      <c r="D73" s="558"/>
      <c r="E73" s="558"/>
      <c r="F73" s="558"/>
      <c r="G73" s="577"/>
      <c r="H73" s="577"/>
      <c r="I73" s="559"/>
      <c r="J73" s="568"/>
      <c r="K73" s="560"/>
      <c r="L73" s="561"/>
      <c r="M73" s="561"/>
      <c r="N73" s="561"/>
      <c r="O73" s="35"/>
      <c r="P73" s="50"/>
      <c r="Q73" s="50"/>
      <c r="R73" s="36">
        <v>0</v>
      </c>
      <c r="S73" s="36">
        <v>0</v>
      </c>
      <c r="T73" s="36">
        <v>0</v>
      </c>
      <c r="U73" s="562">
        <v>101106000</v>
      </c>
      <c r="V73" s="35"/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562">
        <v>101106000</v>
      </c>
      <c r="AD73" s="35">
        <v>0</v>
      </c>
      <c r="AE73" s="35">
        <v>0</v>
      </c>
      <c r="AF73" s="35">
        <v>0</v>
      </c>
      <c r="AG73" s="35">
        <v>0</v>
      </c>
      <c r="AH73" s="563">
        <v>0</v>
      </c>
      <c r="AI73" s="35">
        <v>0</v>
      </c>
      <c r="AJ73" s="35">
        <v>0</v>
      </c>
      <c r="AK73" s="564">
        <v>0</v>
      </c>
      <c r="AL73" s="41"/>
      <c r="AM73" s="35">
        <v>101106000</v>
      </c>
      <c r="AN73" s="41"/>
      <c r="AO73" s="561"/>
      <c r="AP73" s="35">
        <v>101106000</v>
      </c>
      <c r="AQ73" s="42"/>
      <c r="AR73" s="35"/>
      <c r="AS73" s="35"/>
      <c r="AT73" s="35">
        <v>0</v>
      </c>
      <c r="AU73" s="35">
        <v>0</v>
      </c>
      <c r="AV73" s="35">
        <v>0</v>
      </c>
      <c r="AW73" s="35">
        <v>0</v>
      </c>
      <c r="AX73" s="35">
        <v>13397500</v>
      </c>
      <c r="AY73" s="35">
        <v>0</v>
      </c>
      <c r="AZ73" s="35">
        <v>0</v>
      </c>
      <c r="BA73" s="35">
        <v>13397500</v>
      </c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43"/>
      <c r="BM73" s="35"/>
      <c r="BN73" s="35"/>
      <c r="BO73" s="35"/>
      <c r="BP73" s="35"/>
      <c r="BQ73" s="561"/>
      <c r="BR73" s="561"/>
      <c r="BS73" s="565"/>
      <c r="BT73" s="561"/>
      <c r="BU73" s="565"/>
      <c r="BV73" s="561"/>
      <c r="BW73" s="43"/>
      <c r="BX73" s="43"/>
      <c r="BY73" s="35"/>
      <c r="BZ73" s="35"/>
      <c r="CA73" s="35">
        <v>0</v>
      </c>
      <c r="CB73" s="35"/>
      <c r="CC73" s="35"/>
      <c r="CD73" s="35"/>
      <c r="CE73" s="35"/>
      <c r="CF73" s="35"/>
      <c r="CG73" s="35"/>
      <c r="CH73" s="35"/>
      <c r="CI73" s="35"/>
      <c r="CJ73" s="35"/>
      <c r="CK73" s="561"/>
      <c r="CL73" s="561"/>
    </row>
    <row r="74" spans="1:90" outlineLevel="3">
      <c r="A74" s="548" t="s">
        <v>161</v>
      </c>
      <c r="B74" s="548" t="s">
        <v>208</v>
      </c>
      <c r="C74" s="548" t="s">
        <v>211</v>
      </c>
      <c r="D74" s="548" t="s">
        <v>595</v>
      </c>
      <c r="E74" s="548" t="s">
        <v>215</v>
      </c>
      <c r="F74" s="548" t="s">
        <v>0</v>
      </c>
      <c r="G74" s="548" t="s">
        <v>213</v>
      </c>
      <c r="H74" s="548" t="s">
        <v>95</v>
      </c>
      <c r="I74" s="549" t="s">
        <v>134</v>
      </c>
      <c r="J74" s="550">
        <v>1</v>
      </c>
      <c r="K74" s="550">
        <v>1</v>
      </c>
      <c r="L74" s="552">
        <v>0</v>
      </c>
      <c r="M74" s="552">
        <v>0</v>
      </c>
      <c r="N74" s="552">
        <v>0</v>
      </c>
      <c r="O74" s="23">
        <v>157900000</v>
      </c>
      <c r="P74" s="552">
        <v>157900000</v>
      </c>
      <c r="Q74" s="552">
        <v>0</v>
      </c>
      <c r="R74" s="24">
        <v>0</v>
      </c>
      <c r="S74" s="24">
        <v>0</v>
      </c>
      <c r="T74" s="24">
        <v>0</v>
      </c>
      <c r="U74" s="553">
        <v>157900000</v>
      </c>
      <c r="V74" s="23" t="s">
        <v>97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553">
        <v>157900000</v>
      </c>
      <c r="AD74" s="23">
        <v>0</v>
      </c>
      <c r="AE74" s="23">
        <v>0</v>
      </c>
      <c r="AF74" s="23">
        <v>0</v>
      </c>
      <c r="AG74" s="23">
        <v>0</v>
      </c>
      <c r="AH74" s="554">
        <v>0</v>
      </c>
      <c r="AI74" s="23">
        <v>0</v>
      </c>
      <c r="AJ74" s="23">
        <v>3552750</v>
      </c>
      <c r="AK74" s="555">
        <v>3552750</v>
      </c>
      <c r="AL74" s="29">
        <v>0</v>
      </c>
      <c r="AM74" s="23">
        <v>157900000</v>
      </c>
      <c r="AN74" s="552">
        <v>0</v>
      </c>
      <c r="AO74" s="29">
        <v>0</v>
      </c>
      <c r="AP74" s="23">
        <v>157900000</v>
      </c>
      <c r="AQ74" s="30">
        <v>1</v>
      </c>
      <c r="AR74" s="23">
        <v>0</v>
      </c>
      <c r="AS74" s="23">
        <v>157900000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3">
        <v>10658250</v>
      </c>
      <c r="BA74" s="23">
        <v>10658250</v>
      </c>
      <c r="BB74" s="23" t="s">
        <v>0</v>
      </c>
      <c r="BC74" s="23" t="s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0</v>
      </c>
      <c r="BJ74" s="23">
        <v>10658250</v>
      </c>
      <c r="BK74" s="23">
        <v>10658250</v>
      </c>
      <c r="BL74" s="23">
        <v>157900000</v>
      </c>
      <c r="BM74" s="23" t="s">
        <v>98</v>
      </c>
      <c r="BN74" s="23">
        <v>0</v>
      </c>
      <c r="BO74" s="23" t="b">
        <v>0</v>
      </c>
      <c r="BP74" s="23">
        <v>3552750</v>
      </c>
      <c r="BQ74" s="46">
        <v>0</v>
      </c>
      <c r="BR74" s="552">
        <v>0</v>
      </c>
      <c r="BS74" s="556">
        <v>17</v>
      </c>
      <c r="BT74" s="552">
        <v>0</v>
      </c>
      <c r="BU74" s="556">
        <v>0</v>
      </c>
      <c r="BV74" s="552">
        <v>306</v>
      </c>
      <c r="BW74" s="31">
        <v>0</v>
      </c>
      <c r="BX74" s="31">
        <v>0</v>
      </c>
      <c r="BY74" s="23">
        <v>0</v>
      </c>
      <c r="BZ74" s="23">
        <v>0</v>
      </c>
      <c r="CA74" s="23">
        <v>0</v>
      </c>
      <c r="CB74" s="23">
        <v>0</v>
      </c>
      <c r="CC74" s="23">
        <v>0</v>
      </c>
      <c r="CD74" s="23">
        <v>0</v>
      </c>
      <c r="CE74" s="23">
        <v>0</v>
      </c>
      <c r="CF74" s="23">
        <v>0</v>
      </c>
      <c r="CG74" s="23">
        <v>0</v>
      </c>
      <c r="CH74" s="23">
        <v>0</v>
      </c>
      <c r="CI74" s="23">
        <v>3552750</v>
      </c>
      <c r="CJ74" s="23">
        <v>3552750</v>
      </c>
      <c r="CK74" s="552">
        <v>0</v>
      </c>
      <c r="CL74" s="552">
        <v>0</v>
      </c>
    </row>
    <row r="75" spans="1:90" s="566" customFormat="1" ht="20.100000000000001" customHeight="1" outlineLevel="2">
      <c r="A75" s="558" t="s">
        <v>163</v>
      </c>
      <c r="B75" s="558"/>
      <c r="C75" s="558"/>
      <c r="D75" s="558"/>
      <c r="E75" s="558"/>
      <c r="F75" s="558"/>
      <c r="G75" s="558"/>
      <c r="H75" s="558"/>
      <c r="I75" s="559"/>
      <c r="J75" s="560"/>
      <c r="K75" s="560"/>
      <c r="L75" s="561"/>
      <c r="M75" s="561"/>
      <c r="N75" s="561"/>
      <c r="O75" s="35"/>
      <c r="P75" s="561"/>
      <c r="Q75" s="561"/>
      <c r="R75" s="36">
        <v>0</v>
      </c>
      <c r="S75" s="36">
        <v>0</v>
      </c>
      <c r="T75" s="36">
        <v>0</v>
      </c>
      <c r="U75" s="562">
        <v>157900000</v>
      </c>
      <c r="V75" s="35"/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562">
        <v>157900000</v>
      </c>
      <c r="AD75" s="35">
        <v>0</v>
      </c>
      <c r="AE75" s="35">
        <v>0</v>
      </c>
      <c r="AF75" s="35">
        <v>0</v>
      </c>
      <c r="AG75" s="35">
        <v>0</v>
      </c>
      <c r="AH75" s="563">
        <v>0</v>
      </c>
      <c r="AI75" s="35">
        <v>0</v>
      </c>
      <c r="AJ75" s="35">
        <v>3552750</v>
      </c>
      <c r="AK75" s="564">
        <v>3552750</v>
      </c>
      <c r="AL75" s="41"/>
      <c r="AM75" s="35">
        <v>157900000</v>
      </c>
      <c r="AN75" s="561"/>
      <c r="AO75" s="41"/>
      <c r="AP75" s="35">
        <v>157900000</v>
      </c>
      <c r="AQ75" s="42"/>
      <c r="AR75" s="35"/>
      <c r="AS75" s="35"/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10658250</v>
      </c>
      <c r="BA75" s="35">
        <v>10658250</v>
      </c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50"/>
      <c r="BR75" s="561"/>
      <c r="BS75" s="565"/>
      <c r="BT75" s="561"/>
      <c r="BU75" s="565"/>
      <c r="BV75" s="561"/>
      <c r="BW75" s="43"/>
      <c r="BX75" s="43"/>
      <c r="BY75" s="35"/>
      <c r="BZ75" s="35"/>
      <c r="CA75" s="35">
        <v>0</v>
      </c>
      <c r="CB75" s="35"/>
      <c r="CC75" s="35"/>
      <c r="CD75" s="35"/>
      <c r="CE75" s="35"/>
      <c r="CF75" s="35"/>
      <c r="CG75" s="35"/>
      <c r="CH75" s="35"/>
      <c r="CI75" s="35"/>
      <c r="CJ75" s="35"/>
      <c r="CK75" s="561"/>
      <c r="CL75" s="561"/>
    </row>
    <row r="76" spans="1:90" s="575" customFormat="1" ht="30" customHeight="1" outlineLevel="1">
      <c r="A76" s="558"/>
      <c r="B76" s="558" t="s">
        <v>216</v>
      </c>
      <c r="C76" s="558"/>
      <c r="D76" s="558"/>
      <c r="E76" s="558"/>
      <c r="F76" s="558"/>
      <c r="G76" s="558"/>
      <c r="H76" s="558"/>
      <c r="I76" s="559"/>
      <c r="J76" s="569"/>
      <c r="K76" s="569"/>
      <c r="L76" s="570"/>
      <c r="M76" s="570"/>
      <c r="N76" s="570"/>
      <c r="O76" s="59"/>
      <c r="P76" s="570"/>
      <c r="Q76" s="570"/>
      <c r="R76" s="61">
        <v>0</v>
      </c>
      <c r="S76" s="61">
        <v>0</v>
      </c>
      <c r="T76" s="61">
        <v>0</v>
      </c>
      <c r="U76" s="571">
        <v>294944600</v>
      </c>
      <c r="V76" s="59"/>
      <c r="W76" s="59">
        <v>7558560</v>
      </c>
      <c r="X76" s="59">
        <v>0</v>
      </c>
      <c r="Y76" s="59">
        <v>7558560</v>
      </c>
      <c r="Z76" s="59">
        <v>0</v>
      </c>
      <c r="AA76" s="59">
        <v>0</v>
      </c>
      <c r="AB76" s="59">
        <v>0</v>
      </c>
      <c r="AC76" s="571">
        <v>294944600</v>
      </c>
      <c r="AD76" s="59">
        <v>0</v>
      </c>
      <c r="AE76" s="59">
        <v>0</v>
      </c>
      <c r="AF76" s="59">
        <v>0</v>
      </c>
      <c r="AG76" s="59">
        <v>0</v>
      </c>
      <c r="AH76" s="572">
        <v>0</v>
      </c>
      <c r="AI76" s="59">
        <v>0</v>
      </c>
      <c r="AJ76" s="59">
        <v>3552750</v>
      </c>
      <c r="AK76" s="573">
        <v>3552750</v>
      </c>
      <c r="AL76" s="66"/>
      <c r="AM76" s="59">
        <v>295419600</v>
      </c>
      <c r="AN76" s="570"/>
      <c r="AO76" s="66"/>
      <c r="AP76" s="59">
        <v>295419600</v>
      </c>
      <c r="AQ76" s="67"/>
      <c r="AR76" s="59"/>
      <c r="AS76" s="59"/>
      <c r="AT76" s="59">
        <v>0</v>
      </c>
      <c r="AU76" s="59">
        <v>0</v>
      </c>
      <c r="AV76" s="59">
        <v>0</v>
      </c>
      <c r="AW76" s="59">
        <v>0</v>
      </c>
      <c r="AX76" s="59">
        <v>45686100</v>
      </c>
      <c r="AY76" s="59">
        <v>0</v>
      </c>
      <c r="AZ76" s="59">
        <v>10658250</v>
      </c>
      <c r="BA76" s="59">
        <v>56344350</v>
      </c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69"/>
      <c r="BR76" s="570"/>
      <c r="BS76" s="574"/>
      <c r="BT76" s="570"/>
      <c r="BU76" s="574"/>
      <c r="BV76" s="570"/>
      <c r="BW76" s="68"/>
      <c r="BX76" s="68"/>
      <c r="BY76" s="59"/>
      <c r="BZ76" s="59"/>
      <c r="CA76" s="59">
        <v>-475000</v>
      </c>
      <c r="CB76" s="59"/>
      <c r="CC76" s="59"/>
      <c r="CD76" s="59"/>
      <c r="CE76" s="59"/>
      <c r="CF76" s="59"/>
      <c r="CG76" s="59"/>
      <c r="CH76" s="59"/>
      <c r="CI76" s="59"/>
      <c r="CJ76" s="59"/>
      <c r="CK76" s="570"/>
      <c r="CL76" s="570"/>
    </row>
    <row r="77" spans="1:90" outlineLevel="3">
      <c r="A77" s="548" t="s">
        <v>127</v>
      </c>
      <c r="B77" s="548" t="s">
        <v>217</v>
      </c>
      <c r="C77" s="548" t="s">
        <v>211</v>
      </c>
      <c r="D77" s="548" t="s">
        <v>595</v>
      </c>
      <c r="E77" s="548" t="s">
        <v>218</v>
      </c>
      <c r="F77" s="548" t="s">
        <v>0</v>
      </c>
      <c r="G77" s="548" t="s">
        <v>213</v>
      </c>
      <c r="H77" s="548" t="s">
        <v>95</v>
      </c>
      <c r="I77" s="549" t="s">
        <v>128</v>
      </c>
      <c r="J77" s="567">
        <v>1</v>
      </c>
      <c r="K77" s="550">
        <v>1</v>
      </c>
      <c r="L77" s="552">
        <v>0</v>
      </c>
      <c r="M77" s="552">
        <v>0</v>
      </c>
      <c r="N77" s="552">
        <v>0</v>
      </c>
      <c r="O77" s="23">
        <v>12283137</v>
      </c>
      <c r="P77" s="552">
        <v>12283137</v>
      </c>
      <c r="Q77" s="552">
        <v>0</v>
      </c>
      <c r="R77" s="24" t="s">
        <v>598</v>
      </c>
      <c r="S77" s="24">
        <v>0</v>
      </c>
      <c r="T77" s="24">
        <v>0</v>
      </c>
      <c r="U77" s="553">
        <v>12283137</v>
      </c>
      <c r="V77" s="23" t="s">
        <v>97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553">
        <v>12283137</v>
      </c>
      <c r="AD77" s="23">
        <v>0</v>
      </c>
      <c r="AE77" s="23">
        <v>0</v>
      </c>
      <c r="AF77" s="23">
        <v>0</v>
      </c>
      <c r="AG77" s="23">
        <v>0</v>
      </c>
      <c r="AH77" s="554">
        <v>0</v>
      </c>
      <c r="AI77" s="23">
        <v>0</v>
      </c>
      <c r="AJ77" s="23">
        <v>259280.36</v>
      </c>
      <c r="AK77" s="555">
        <v>259280.36</v>
      </c>
      <c r="AL77" s="29">
        <v>0</v>
      </c>
      <c r="AM77" s="23">
        <v>12283137</v>
      </c>
      <c r="AN77" s="552">
        <v>0</v>
      </c>
      <c r="AO77" s="29">
        <v>0</v>
      </c>
      <c r="AP77" s="23">
        <v>12283137</v>
      </c>
      <c r="AQ77" s="30">
        <v>1</v>
      </c>
      <c r="AR77" s="23">
        <v>0</v>
      </c>
      <c r="AS77" s="23">
        <v>12283137</v>
      </c>
      <c r="AT77" s="23">
        <v>0</v>
      </c>
      <c r="AU77" s="23">
        <v>0</v>
      </c>
      <c r="AV77" s="23">
        <v>0</v>
      </c>
      <c r="AW77" s="23">
        <v>0</v>
      </c>
      <c r="AX77" s="23">
        <v>3072102.82</v>
      </c>
      <c r="AY77" s="23">
        <v>0</v>
      </c>
      <c r="AZ77" s="23">
        <v>1078053.4099999999</v>
      </c>
      <c r="BA77" s="23">
        <v>4150156.23</v>
      </c>
      <c r="BB77" s="23" t="s">
        <v>0</v>
      </c>
      <c r="BC77" s="23" t="s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3072102.82</v>
      </c>
      <c r="BI77" s="23">
        <v>0</v>
      </c>
      <c r="BJ77" s="23">
        <v>1078053.4099999999</v>
      </c>
      <c r="BK77" s="23">
        <v>4150156.23</v>
      </c>
      <c r="BL77" s="23">
        <v>12283137</v>
      </c>
      <c r="BM77" s="23" t="s">
        <v>98</v>
      </c>
      <c r="BN77" s="23">
        <v>0</v>
      </c>
      <c r="BO77" s="23" t="b">
        <v>0</v>
      </c>
      <c r="BP77" s="23">
        <v>259280.36</v>
      </c>
      <c r="BQ77" s="46">
        <v>0</v>
      </c>
      <c r="BR77" s="552">
        <v>0</v>
      </c>
      <c r="BS77" s="556">
        <v>2</v>
      </c>
      <c r="BT77" s="552">
        <v>0</v>
      </c>
      <c r="BU77" s="556">
        <v>0</v>
      </c>
      <c r="BV77" s="552">
        <v>184</v>
      </c>
      <c r="BW77" s="31">
        <v>0</v>
      </c>
      <c r="BX77" s="31">
        <v>0</v>
      </c>
      <c r="BY77" s="23">
        <v>0</v>
      </c>
      <c r="BZ77" s="23">
        <v>0</v>
      </c>
      <c r="CA77" s="23">
        <v>0</v>
      </c>
      <c r="CB77" s="23">
        <v>481034.18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259280.36</v>
      </c>
      <c r="CJ77" s="23">
        <v>259280.36</v>
      </c>
      <c r="CK77" s="552">
        <v>0</v>
      </c>
      <c r="CL77" s="552">
        <v>0</v>
      </c>
    </row>
    <row r="78" spans="1:90" outlineLevel="3">
      <c r="A78" s="548" t="s">
        <v>127</v>
      </c>
      <c r="B78" s="548" t="s">
        <v>217</v>
      </c>
      <c r="C78" s="548" t="s">
        <v>211</v>
      </c>
      <c r="D78" s="548" t="s">
        <v>595</v>
      </c>
      <c r="E78" s="548" t="s">
        <v>219</v>
      </c>
      <c r="F78" s="548" t="s">
        <v>0</v>
      </c>
      <c r="G78" s="548" t="s">
        <v>213</v>
      </c>
      <c r="H78" s="548" t="s">
        <v>95</v>
      </c>
      <c r="I78" s="549" t="s">
        <v>128</v>
      </c>
      <c r="J78" s="567">
        <v>1</v>
      </c>
      <c r="K78" s="550">
        <v>1</v>
      </c>
      <c r="L78" s="552">
        <v>0</v>
      </c>
      <c r="M78" s="552">
        <v>0</v>
      </c>
      <c r="N78" s="552">
        <v>0</v>
      </c>
      <c r="O78" s="23">
        <v>33076449</v>
      </c>
      <c r="P78" s="552">
        <v>33076449</v>
      </c>
      <c r="Q78" s="552">
        <v>0</v>
      </c>
      <c r="R78" s="24" t="s">
        <v>599</v>
      </c>
      <c r="S78" s="24">
        <v>0</v>
      </c>
      <c r="T78" s="24">
        <v>0</v>
      </c>
      <c r="U78" s="553">
        <v>33076449</v>
      </c>
      <c r="V78" s="23" t="s">
        <v>97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553">
        <v>33076449</v>
      </c>
      <c r="AD78" s="23">
        <v>0</v>
      </c>
      <c r="AE78" s="23">
        <v>0</v>
      </c>
      <c r="AF78" s="23">
        <v>0</v>
      </c>
      <c r="AG78" s="23">
        <v>0</v>
      </c>
      <c r="AH78" s="554">
        <v>0</v>
      </c>
      <c r="AI78" s="23">
        <v>0</v>
      </c>
      <c r="AJ78" s="23">
        <v>0</v>
      </c>
      <c r="AK78" s="555">
        <v>0</v>
      </c>
      <c r="AL78" s="29">
        <v>0</v>
      </c>
      <c r="AM78" s="23">
        <v>33654000</v>
      </c>
      <c r="AN78" s="552">
        <v>0</v>
      </c>
      <c r="AO78" s="29">
        <v>0</v>
      </c>
      <c r="AP78" s="23">
        <v>33654000</v>
      </c>
      <c r="AQ78" s="30">
        <v>1</v>
      </c>
      <c r="AR78" s="23">
        <v>0</v>
      </c>
      <c r="AS78" s="23">
        <v>33076449</v>
      </c>
      <c r="AT78" s="23">
        <v>0</v>
      </c>
      <c r="AU78" s="23">
        <v>0</v>
      </c>
      <c r="AV78" s="23">
        <v>0</v>
      </c>
      <c r="AW78" s="23">
        <v>0</v>
      </c>
      <c r="AX78" s="23">
        <v>5110465</v>
      </c>
      <c r="AY78" s="23">
        <v>0</v>
      </c>
      <c r="AZ78" s="23">
        <v>0</v>
      </c>
      <c r="BA78" s="23">
        <v>5110465</v>
      </c>
      <c r="BB78" s="23" t="s">
        <v>0</v>
      </c>
      <c r="BC78" s="23" t="s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5110465</v>
      </c>
      <c r="BI78" s="23">
        <v>0</v>
      </c>
      <c r="BJ78" s="23">
        <v>0</v>
      </c>
      <c r="BK78" s="23">
        <v>5110465</v>
      </c>
      <c r="BL78" s="23">
        <v>33654000</v>
      </c>
      <c r="BM78" s="23" t="s">
        <v>98</v>
      </c>
      <c r="BN78" s="23">
        <v>0</v>
      </c>
      <c r="BO78" s="23" t="b">
        <v>0</v>
      </c>
      <c r="BP78" s="23">
        <v>0</v>
      </c>
      <c r="BQ78" s="46">
        <v>0</v>
      </c>
      <c r="BR78" s="552">
        <v>0</v>
      </c>
      <c r="BS78" s="556">
        <v>2</v>
      </c>
      <c r="BT78" s="552">
        <v>0</v>
      </c>
      <c r="BU78" s="556">
        <v>0</v>
      </c>
      <c r="BV78" s="552">
        <v>185</v>
      </c>
      <c r="BW78" s="31">
        <v>0</v>
      </c>
      <c r="BX78" s="31">
        <v>0</v>
      </c>
      <c r="BY78" s="23">
        <v>0</v>
      </c>
      <c r="BZ78" s="23">
        <v>-577551</v>
      </c>
      <c r="CA78" s="23">
        <v>-577551</v>
      </c>
      <c r="CB78" s="23">
        <v>27965984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552">
        <v>0</v>
      </c>
      <c r="CL78" s="552">
        <v>0</v>
      </c>
    </row>
    <row r="79" spans="1:90" outlineLevel="3">
      <c r="A79" s="548" t="s">
        <v>127</v>
      </c>
      <c r="B79" s="548" t="s">
        <v>217</v>
      </c>
      <c r="C79" s="548" t="s">
        <v>211</v>
      </c>
      <c r="D79" s="548" t="s">
        <v>595</v>
      </c>
      <c r="E79" s="548" t="s">
        <v>220</v>
      </c>
      <c r="F79" s="548" t="s">
        <v>0</v>
      </c>
      <c r="G79" s="548" t="s">
        <v>213</v>
      </c>
      <c r="H79" s="548" t="s">
        <v>95</v>
      </c>
      <c r="I79" s="549" t="s">
        <v>128</v>
      </c>
      <c r="J79" s="567">
        <v>1</v>
      </c>
      <c r="K79" s="550">
        <v>1</v>
      </c>
      <c r="L79" s="552">
        <v>0</v>
      </c>
      <c r="M79" s="552">
        <v>0</v>
      </c>
      <c r="N79" s="552">
        <v>0</v>
      </c>
      <c r="O79" s="23">
        <v>18936000</v>
      </c>
      <c r="P79" s="552">
        <v>18936000</v>
      </c>
      <c r="Q79" s="552">
        <v>0</v>
      </c>
      <c r="R79" s="24" t="s">
        <v>600</v>
      </c>
      <c r="S79" s="24">
        <v>0</v>
      </c>
      <c r="T79" s="24">
        <v>0</v>
      </c>
      <c r="U79" s="553">
        <v>18936000</v>
      </c>
      <c r="V79" s="23" t="s">
        <v>97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553">
        <v>18936000</v>
      </c>
      <c r="AD79" s="23">
        <v>0</v>
      </c>
      <c r="AE79" s="23">
        <v>0</v>
      </c>
      <c r="AF79" s="23">
        <v>0</v>
      </c>
      <c r="AG79" s="23">
        <v>0</v>
      </c>
      <c r="AH79" s="554">
        <v>0</v>
      </c>
      <c r="AI79" s="23">
        <v>0</v>
      </c>
      <c r="AJ79" s="23">
        <v>252359.03</v>
      </c>
      <c r="AK79" s="555">
        <v>252359.03</v>
      </c>
      <c r="AL79" s="29">
        <v>0</v>
      </c>
      <c r="AM79" s="23">
        <v>18936000</v>
      </c>
      <c r="AN79" s="552">
        <v>0</v>
      </c>
      <c r="AO79" s="29">
        <v>0</v>
      </c>
      <c r="AP79" s="23">
        <v>18936000</v>
      </c>
      <c r="AQ79" s="30">
        <v>1</v>
      </c>
      <c r="AR79" s="23">
        <v>0</v>
      </c>
      <c r="AS79" s="23">
        <v>18936000</v>
      </c>
      <c r="AT79" s="23">
        <v>0</v>
      </c>
      <c r="AU79" s="23">
        <v>0</v>
      </c>
      <c r="AV79" s="23">
        <v>0</v>
      </c>
      <c r="AW79" s="23">
        <v>0</v>
      </c>
      <c r="AX79" s="23">
        <v>4706000</v>
      </c>
      <c r="AY79" s="23">
        <v>0</v>
      </c>
      <c r="AZ79" s="23">
        <v>762593.03</v>
      </c>
      <c r="BA79" s="23">
        <v>5468593.0300000003</v>
      </c>
      <c r="BB79" s="23" t="s">
        <v>0</v>
      </c>
      <c r="BC79" s="23" t="s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4706000</v>
      </c>
      <c r="BI79" s="23">
        <v>0</v>
      </c>
      <c r="BJ79" s="23">
        <v>762593.03</v>
      </c>
      <c r="BK79" s="23">
        <v>5468593.0300000003</v>
      </c>
      <c r="BL79" s="23">
        <v>18936000</v>
      </c>
      <c r="BM79" s="23" t="s">
        <v>98</v>
      </c>
      <c r="BN79" s="23">
        <v>0</v>
      </c>
      <c r="BO79" s="23" t="b">
        <v>0</v>
      </c>
      <c r="BP79" s="23">
        <v>252359.03</v>
      </c>
      <c r="BQ79" s="46">
        <v>0</v>
      </c>
      <c r="BR79" s="552">
        <v>0</v>
      </c>
      <c r="BS79" s="556">
        <v>2</v>
      </c>
      <c r="BT79" s="552">
        <v>0</v>
      </c>
      <c r="BU79" s="556">
        <v>0</v>
      </c>
      <c r="BV79" s="552">
        <v>186</v>
      </c>
      <c r="BW79" s="31">
        <v>0</v>
      </c>
      <c r="BX79" s="31">
        <v>0</v>
      </c>
      <c r="BY79" s="23">
        <v>0</v>
      </c>
      <c r="BZ79" s="23">
        <v>0</v>
      </c>
      <c r="CA79" s="23">
        <v>0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0</v>
      </c>
      <c r="CI79" s="23">
        <v>252359.03</v>
      </c>
      <c r="CJ79" s="23">
        <v>252359.03</v>
      </c>
      <c r="CK79" s="552">
        <v>0</v>
      </c>
      <c r="CL79" s="552">
        <v>0</v>
      </c>
    </row>
    <row r="80" spans="1:90" outlineLevel="3">
      <c r="A80" s="548" t="s">
        <v>127</v>
      </c>
      <c r="B80" s="548" t="s">
        <v>217</v>
      </c>
      <c r="C80" s="548" t="s">
        <v>211</v>
      </c>
      <c r="D80" s="548" t="s">
        <v>595</v>
      </c>
      <c r="E80" s="548" t="s">
        <v>221</v>
      </c>
      <c r="F80" s="548" t="s">
        <v>0</v>
      </c>
      <c r="G80" s="548" t="s">
        <v>213</v>
      </c>
      <c r="H80" s="548" t="s">
        <v>95</v>
      </c>
      <c r="I80" s="549" t="s">
        <v>128</v>
      </c>
      <c r="J80" s="567">
        <v>1</v>
      </c>
      <c r="K80" s="550">
        <v>1</v>
      </c>
      <c r="L80" s="552">
        <v>0</v>
      </c>
      <c r="M80" s="552">
        <v>0</v>
      </c>
      <c r="N80" s="552">
        <v>0</v>
      </c>
      <c r="O80" s="23">
        <v>12663375</v>
      </c>
      <c r="P80" s="552">
        <v>12663375</v>
      </c>
      <c r="Q80" s="552">
        <v>0</v>
      </c>
      <c r="R80" s="24" t="s">
        <v>601</v>
      </c>
      <c r="S80" s="24">
        <v>0</v>
      </c>
      <c r="T80" s="24">
        <v>0</v>
      </c>
      <c r="U80" s="553">
        <v>12663375</v>
      </c>
      <c r="V80" s="23" t="s">
        <v>97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553">
        <v>12663375</v>
      </c>
      <c r="AD80" s="23">
        <v>0</v>
      </c>
      <c r="AE80" s="23">
        <v>0</v>
      </c>
      <c r="AF80" s="23">
        <v>0</v>
      </c>
      <c r="AG80" s="23">
        <v>0</v>
      </c>
      <c r="AH80" s="554">
        <v>0</v>
      </c>
      <c r="AI80" s="23">
        <v>0</v>
      </c>
      <c r="AJ80" s="23">
        <v>0</v>
      </c>
      <c r="AK80" s="555">
        <v>0</v>
      </c>
      <c r="AL80" s="29">
        <v>0</v>
      </c>
      <c r="AM80" s="23">
        <v>12663375</v>
      </c>
      <c r="AN80" s="552">
        <v>0</v>
      </c>
      <c r="AO80" s="29">
        <v>0</v>
      </c>
      <c r="AP80" s="23">
        <v>12663375</v>
      </c>
      <c r="AQ80" s="30">
        <v>1</v>
      </c>
      <c r="AR80" s="23">
        <v>0</v>
      </c>
      <c r="AS80" s="23">
        <v>12663375</v>
      </c>
      <c r="AT80" s="23">
        <v>0</v>
      </c>
      <c r="AU80" s="23">
        <v>0</v>
      </c>
      <c r="AV80" s="23">
        <v>0</v>
      </c>
      <c r="AW80" s="23">
        <v>0</v>
      </c>
      <c r="AX80" s="23">
        <v>3663375</v>
      </c>
      <c r="AY80" s="23">
        <v>0</v>
      </c>
      <c r="AZ80" s="23">
        <v>0</v>
      </c>
      <c r="BA80" s="23">
        <v>3663375</v>
      </c>
      <c r="BB80" s="23" t="s">
        <v>0</v>
      </c>
      <c r="BC80" s="23" t="s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3663375</v>
      </c>
      <c r="BI80" s="23">
        <v>0</v>
      </c>
      <c r="BJ80" s="23">
        <v>0</v>
      </c>
      <c r="BK80" s="23">
        <v>3663375</v>
      </c>
      <c r="BL80" s="23">
        <v>12663375</v>
      </c>
      <c r="BM80" s="23" t="s">
        <v>98</v>
      </c>
      <c r="BN80" s="23">
        <v>0</v>
      </c>
      <c r="BO80" s="23" t="b">
        <v>0</v>
      </c>
      <c r="BP80" s="23">
        <v>0</v>
      </c>
      <c r="BQ80" s="46">
        <v>0</v>
      </c>
      <c r="BR80" s="552">
        <v>0</v>
      </c>
      <c r="BS80" s="556">
        <v>2</v>
      </c>
      <c r="BT80" s="552">
        <v>0</v>
      </c>
      <c r="BU80" s="556">
        <v>0</v>
      </c>
      <c r="BV80" s="552">
        <v>187</v>
      </c>
      <c r="BW80" s="31">
        <v>0</v>
      </c>
      <c r="BX80" s="31">
        <v>0</v>
      </c>
      <c r="BY80" s="23">
        <v>0</v>
      </c>
      <c r="BZ80" s="23">
        <v>0</v>
      </c>
      <c r="CA80" s="23">
        <v>0</v>
      </c>
      <c r="CB80" s="23">
        <v>0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552">
        <v>0</v>
      </c>
      <c r="CL80" s="552">
        <v>0</v>
      </c>
    </row>
    <row r="81" spans="1:90" s="566" customFormat="1" ht="20.100000000000001" customHeight="1" outlineLevel="2">
      <c r="A81" s="558" t="s">
        <v>131</v>
      </c>
      <c r="B81" s="558"/>
      <c r="C81" s="558"/>
      <c r="D81" s="558"/>
      <c r="E81" s="558"/>
      <c r="F81" s="558"/>
      <c r="G81" s="558"/>
      <c r="H81" s="558"/>
      <c r="I81" s="559"/>
      <c r="J81" s="568"/>
      <c r="K81" s="560"/>
      <c r="L81" s="561"/>
      <c r="M81" s="561"/>
      <c r="N81" s="561"/>
      <c r="O81" s="35"/>
      <c r="P81" s="561"/>
      <c r="Q81" s="561"/>
      <c r="R81" s="36">
        <v>0</v>
      </c>
      <c r="S81" s="36">
        <v>0</v>
      </c>
      <c r="T81" s="36">
        <v>0</v>
      </c>
      <c r="U81" s="562">
        <v>76958961</v>
      </c>
      <c r="V81" s="35"/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562">
        <v>76958961</v>
      </c>
      <c r="AD81" s="35">
        <v>0</v>
      </c>
      <c r="AE81" s="35">
        <v>0</v>
      </c>
      <c r="AF81" s="35">
        <v>0</v>
      </c>
      <c r="AG81" s="35">
        <v>0</v>
      </c>
      <c r="AH81" s="563">
        <v>0</v>
      </c>
      <c r="AI81" s="35">
        <v>0</v>
      </c>
      <c r="AJ81" s="35">
        <v>511639.39</v>
      </c>
      <c r="AK81" s="564">
        <v>511639.39</v>
      </c>
      <c r="AL81" s="41"/>
      <c r="AM81" s="35">
        <v>77536512</v>
      </c>
      <c r="AN81" s="561"/>
      <c r="AO81" s="41"/>
      <c r="AP81" s="35">
        <v>77536512</v>
      </c>
      <c r="AQ81" s="42"/>
      <c r="AR81" s="35"/>
      <c r="AS81" s="35"/>
      <c r="AT81" s="35">
        <v>0</v>
      </c>
      <c r="AU81" s="35">
        <v>0</v>
      </c>
      <c r="AV81" s="35">
        <v>0</v>
      </c>
      <c r="AW81" s="35">
        <v>0</v>
      </c>
      <c r="AX81" s="35">
        <v>16551942.82</v>
      </c>
      <c r="AY81" s="35">
        <v>0</v>
      </c>
      <c r="AZ81" s="35">
        <v>1840646.44</v>
      </c>
      <c r="BA81" s="35">
        <v>18392589.260000002</v>
      </c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50"/>
      <c r="BR81" s="561"/>
      <c r="BS81" s="565"/>
      <c r="BT81" s="561"/>
      <c r="BU81" s="565"/>
      <c r="BV81" s="561"/>
      <c r="BW81" s="43"/>
      <c r="BX81" s="43"/>
      <c r="BY81" s="35"/>
      <c r="BZ81" s="35"/>
      <c r="CA81" s="35">
        <v>-577551</v>
      </c>
      <c r="CB81" s="35"/>
      <c r="CC81" s="35"/>
      <c r="CD81" s="35"/>
      <c r="CE81" s="35"/>
      <c r="CF81" s="35"/>
      <c r="CG81" s="35"/>
      <c r="CH81" s="35"/>
      <c r="CI81" s="35"/>
      <c r="CJ81" s="35"/>
      <c r="CK81" s="561"/>
      <c r="CL81" s="561"/>
    </row>
    <row r="82" spans="1:90" s="575" customFormat="1" ht="30" customHeight="1" outlineLevel="1">
      <c r="A82" s="558"/>
      <c r="B82" s="558" t="s">
        <v>222</v>
      </c>
      <c r="C82" s="558"/>
      <c r="D82" s="558"/>
      <c r="E82" s="558"/>
      <c r="F82" s="558"/>
      <c r="G82" s="558"/>
      <c r="H82" s="558"/>
      <c r="I82" s="559"/>
      <c r="J82" s="569"/>
      <c r="K82" s="569"/>
      <c r="L82" s="570"/>
      <c r="M82" s="570"/>
      <c r="N82" s="570"/>
      <c r="O82" s="59"/>
      <c r="P82" s="570"/>
      <c r="Q82" s="570"/>
      <c r="R82" s="61">
        <v>0</v>
      </c>
      <c r="S82" s="61">
        <v>0</v>
      </c>
      <c r="T82" s="61">
        <v>0</v>
      </c>
      <c r="U82" s="571">
        <v>76958961</v>
      </c>
      <c r="V82" s="59"/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71">
        <v>76958961</v>
      </c>
      <c r="AD82" s="59">
        <v>0</v>
      </c>
      <c r="AE82" s="59">
        <v>0</v>
      </c>
      <c r="AF82" s="59">
        <v>0</v>
      </c>
      <c r="AG82" s="59">
        <v>0</v>
      </c>
      <c r="AH82" s="572">
        <v>0</v>
      </c>
      <c r="AI82" s="59">
        <v>0</v>
      </c>
      <c r="AJ82" s="59">
        <v>511639.39</v>
      </c>
      <c r="AK82" s="573">
        <v>511639.39</v>
      </c>
      <c r="AL82" s="66"/>
      <c r="AM82" s="59">
        <v>77536512</v>
      </c>
      <c r="AN82" s="570"/>
      <c r="AO82" s="66"/>
      <c r="AP82" s="59">
        <v>77536512</v>
      </c>
      <c r="AQ82" s="67"/>
      <c r="AR82" s="59"/>
      <c r="AS82" s="59"/>
      <c r="AT82" s="59">
        <v>0</v>
      </c>
      <c r="AU82" s="59">
        <v>0</v>
      </c>
      <c r="AV82" s="59">
        <v>0</v>
      </c>
      <c r="AW82" s="59">
        <v>0</v>
      </c>
      <c r="AX82" s="59">
        <v>16551942.82</v>
      </c>
      <c r="AY82" s="59">
        <v>0</v>
      </c>
      <c r="AZ82" s="59">
        <v>1840646.44</v>
      </c>
      <c r="BA82" s="59">
        <v>18392589.260000002</v>
      </c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69"/>
      <c r="BR82" s="570"/>
      <c r="BS82" s="574"/>
      <c r="BT82" s="570"/>
      <c r="BU82" s="574"/>
      <c r="BV82" s="570"/>
      <c r="BW82" s="68"/>
      <c r="BX82" s="68"/>
      <c r="BY82" s="59"/>
      <c r="BZ82" s="59"/>
      <c r="CA82" s="59">
        <v>-577551</v>
      </c>
      <c r="CB82" s="59"/>
      <c r="CC82" s="59"/>
      <c r="CD82" s="59"/>
      <c r="CE82" s="59"/>
      <c r="CF82" s="59"/>
      <c r="CG82" s="59"/>
      <c r="CH82" s="59"/>
      <c r="CI82" s="59"/>
      <c r="CJ82" s="59"/>
      <c r="CK82" s="570"/>
      <c r="CL82" s="570"/>
    </row>
    <row r="83" spans="1:90" outlineLevel="3">
      <c r="A83" s="548" t="s">
        <v>124</v>
      </c>
      <c r="B83" s="548" t="s">
        <v>223</v>
      </c>
      <c r="C83" s="548" t="s">
        <v>140</v>
      </c>
      <c r="D83" s="548" t="s">
        <v>141</v>
      </c>
      <c r="E83" s="548" t="s">
        <v>224</v>
      </c>
      <c r="F83" s="548" t="s">
        <v>0</v>
      </c>
      <c r="G83" s="548" t="s">
        <v>143</v>
      </c>
      <c r="H83" s="548" t="s">
        <v>95</v>
      </c>
      <c r="I83" s="549" t="s">
        <v>134</v>
      </c>
      <c r="J83" s="550">
        <v>1</v>
      </c>
      <c r="K83" s="550">
        <v>1</v>
      </c>
      <c r="L83" s="552">
        <v>0</v>
      </c>
      <c r="M83" s="552">
        <v>0</v>
      </c>
      <c r="N83" s="552">
        <v>0</v>
      </c>
      <c r="O83" s="23">
        <v>0</v>
      </c>
      <c r="P83" s="552">
        <v>0</v>
      </c>
      <c r="Q83" s="552">
        <v>0</v>
      </c>
      <c r="R83" s="24" t="s">
        <v>608</v>
      </c>
      <c r="S83" s="24">
        <v>0</v>
      </c>
      <c r="T83" s="24">
        <v>0</v>
      </c>
      <c r="U83" s="553">
        <v>0</v>
      </c>
      <c r="V83" s="23" t="s">
        <v>97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553">
        <v>0</v>
      </c>
      <c r="AD83" s="23">
        <v>0</v>
      </c>
      <c r="AE83" s="23">
        <v>0</v>
      </c>
      <c r="AF83" s="23">
        <v>0</v>
      </c>
      <c r="AG83" s="23">
        <v>0</v>
      </c>
      <c r="AH83" s="554">
        <v>0</v>
      </c>
      <c r="AI83" s="23">
        <v>0</v>
      </c>
      <c r="AJ83" s="23">
        <v>0</v>
      </c>
      <c r="AK83" s="555">
        <v>0</v>
      </c>
      <c r="AL83" s="29">
        <v>0</v>
      </c>
      <c r="AM83" s="23">
        <v>0</v>
      </c>
      <c r="AN83" s="552">
        <v>0</v>
      </c>
      <c r="AO83" s="29">
        <v>0</v>
      </c>
      <c r="AP83" s="23">
        <v>0</v>
      </c>
      <c r="AQ83" s="30">
        <v>1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3">
        <v>2461617</v>
      </c>
      <c r="AY83" s="23">
        <v>0</v>
      </c>
      <c r="AZ83" s="23">
        <v>0</v>
      </c>
      <c r="BA83" s="23">
        <v>2461617</v>
      </c>
      <c r="BB83" s="23" t="s">
        <v>0</v>
      </c>
      <c r="BC83" s="23" t="s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2461617</v>
      </c>
      <c r="BI83" s="23">
        <v>0</v>
      </c>
      <c r="BJ83" s="23">
        <v>0</v>
      </c>
      <c r="BK83" s="23">
        <v>2461617</v>
      </c>
      <c r="BL83" s="23">
        <v>0</v>
      </c>
      <c r="BM83" s="23" t="s">
        <v>98</v>
      </c>
      <c r="BN83" s="23">
        <v>0</v>
      </c>
      <c r="BO83" s="23" t="b">
        <v>0</v>
      </c>
      <c r="BP83" s="23">
        <v>0</v>
      </c>
      <c r="BQ83" s="46">
        <v>0</v>
      </c>
      <c r="BR83" s="552">
        <v>0</v>
      </c>
      <c r="BS83" s="556">
        <v>20</v>
      </c>
      <c r="BT83" s="552">
        <v>0</v>
      </c>
      <c r="BU83" s="556">
        <v>0</v>
      </c>
      <c r="BV83" s="552">
        <v>259</v>
      </c>
      <c r="BW83" s="31">
        <v>0</v>
      </c>
      <c r="BX83" s="31">
        <v>0</v>
      </c>
      <c r="BY83" s="23">
        <v>0</v>
      </c>
      <c r="BZ83" s="23">
        <v>0</v>
      </c>
      <c r="CA83" s="23">
        <v>0</v>
      </c>
      <c r="CB83" s="23">
        <v>-2461617</v>
      </c>
      <c r="CC83" s="23">
        <v>0</v>
      </c>
      <c r="CD83" s="23">
        <v>0</v>
      </c>
      <c r="CE83" s="23">
        <v>0</v>
      </c>
      <c r="CF83" s="23">
        <v>0</v>
      </c>
      <c r="CG83" s="23">
        <v>0</v>
      </c>
      <c r="CH83" s="23">
        <v>0</v>
      </c>
      <c r="CI83" s="23">
        <v>0</v>
      </c>
      <c r="CJ83" s="23">
        <v>0</v>
      </c>
      <c r="CK83" s="552">
        <v>0</v>
      </c>
      <c r="CL83" s="552">
        <v>0</v>
      </c>
    </row>
    <row r="84" spans="1:90" outlineLevel="3">
      <c r="A84" s="548" t="s">
        <v>124</v>
      </c>
      <c r="B84" s="548" t="s">
        <v>223</v>
      </c>
      <c r="C84" s="548" t="s">
        <v>140</v>
      </c>
      <c r="D84" s="548" t="s">
        <v>141</v>
      </c>
      <c r="E84" s="548" t="s">
        <v>225</v>
      </c>
      <c r="F84" s="548" t="s">
        <v>0</v>
      </c>
      <c r="G84" s="548" t="s">
        <v>143</v>
      </c>
      <c r="H84" s="548" t="s">
        <v>95</v>
      </c>
      <c r="I84" s="549" t="s">
        <v>134</v>
      </c>
      <c r="J84" s="550">
        <v>1</v>
      </c>
      <c r="K84" s="550">
        <v>1</v>
      </c>
      <c r="L84" s="552">
        <v>0</v>
      </c>
      <c r="M84" s="552">
        <v>0</v>
      </c>
      <c r="N84" s="552">
        <v>0</v>
      </c>
      <c r="O84" s="23">
        <v>0</v>
      </c>
      <c r="P84" s="552">
        <v>0</v>
      </c>
      <c r="Q84" s="552">
        <v>0</v>
      </c>
      <c r="R84" s="24" t="s">
        <v>609</v>
      </c>
      <c r="S84" s="24">
        <v>0</v>
      </c>
      <c r="T84" s="24">
        <v>0</v>
      </c>
      <c r="U84" s="553">
        <v>0</v>
      </c>
      <c r="V84" s="23" t="s">
        <v>97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553">
        <v>0</v>
      </c>
      <c r="AD84" s="23">
        <v>0</v>
      </c>
      <c r="AE84" s="23">
        <v>0</v>
      </c>
      <c r="AF84" s="23">
        <v>0</v>
      </c>
      <c r="AG84" s="23">
        <v>0</v>
      </c>
      <c r="AH84" s="554">
        <v>0</v>
      </c>
      <c r="AI84" s="23">
        <v>0</v>
      </c>
      <c r="AJ84" s="23">
        <v>0</v>
      </c>
      <c r="AK84" s="555">
        <v>0</v>
      </c>
      <c r="AL84" s="29">
        <v>0</v>
      </c>
      <c r="AM84" s="23">
        <v>0</v>
      </c>
      <c r="AN84" s="552">
        <v>0</v>
      </c>
      <c r="AO84" s="29">
        <v>0</v>
      </c>
      <c r="AP84" s="23">
        <v>0</v>
      </c>
      <c r="AQ84" s="30">
        <v>1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1230809</v>
      </c>
      <c r="AY84" s="23">
        <v>0</v>
      </c>
      <c r="AZ84" s="23">
        <v>0</v>
      </c>
      <c r="BA84" s="23">
        <v>1230809</v>
      </c>
      <c r="BB84" s="23" t="s">
        <v>0</v>
      </c>
      <c r="BC84" s="23" t="s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1230809</v>
      </c>
      <c r="BI84" s="23">
        <v>0</v>
      </c>
      <c r="BJ84" s="23">
        <v>0</v>
      </c>
      <c r="BK84" s="23">
        <v>1230809</v>
      </c>
      <c r="BL84" s="23">
        <v>0</v>
      </c>
      <c r="BM84" s="23" t="s">
        <v>98</v>
      </c>
      <c r="BN84" s="23">
        <v>0</v>
      </c>
      <c r="BO84" s="23" t="b">
        <v>0</v>
      </c>
      <c r="BP84" s="23">
        <v>0</v>
      </c>
      <c r="BQ84" s="46">
        <v>0</v>
      </c>
      <c r="BR84" s="552">
        <v>0</v>
      </c>
      <c r="BS84" s="556">
        <v>20</v>
      </c>
      <c r="BT84" s="552">
        <v>0</v>
      </c>
      <c r="BU84" s="556">
        <v>0</v>
      </c>
      <c r="BV84" s="552">
        <v>285</v>
      </c>
      <c r="BW84" s="31">
        <v>0</v>
      </c>
      <c r="BX84" s="31">
        <v>0</v>
      </c>
      <c r="BY84" s="23">
        <v>0</v>
      </c>
      <c r="BZ84" s="23">
        <v>0</v>
      </c>
      <c r="CA84" s="23">
        <v>0</v>
      </c>
      <c r="CB84" s="23">
        <v>-1230809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552">
        <v>0</v>
      </c>
      <c r="CL84" s="552">
        <v>0</v>
      </c>
    </row>
    <row r="85" spans="1:90" outlineLevel="3">
      <c r="A85" s="548" t="s">
        <v>124</v>
      </c>
      <c r="B85" s="548" t="s">
        <v>223</v>
      </c>
      <c r="C85" s="548" t="s">
        <v>211</v>
      </c>
      <c r="D85" s="548" t="s">
        <v>595</v>
      </c>
      <c r="E85" s="548" t="s">
        <v>226</v>
      </c>
      <c r="F85" s="548" t="s">
        <v>0</v>
      </c>
      <c r="G85" s="548" t="s">
        <v>213</v>
      </c>
      <c r="H85" s="548" t="s">
        <v>95</v>
      </c>
      <c r="I85" s="549" t="s">
        <v>134</v>
      </c>
      <c r="J85" s="550">
        <v>1</v>
      </c>
      <c r="K85" s="550">
        <v>1</v>
      </c>
      <c r="L85" s="552">
        <v>0</v>
      </c>
      <c r="M85" s="552">
        <v>0</v>
      </c>
      <c r="N85" s="552">
        <v>0</v>
      </c>
      <c r="O85" s="23">
        <v>0</v>
      </c>
      <c r="P85" s="552">
        <v>0</v>
      </c>
      <c r="Q85" s="552">
        <v>0</v>
      </c>
      <c r="R85" s="24" t="s">
        <v>610</v>
      </c>
      <c r="S85" s="24">
        <v>0</v>
      </c>
      <c r="T85" s="24">
        <v>0</v>
      </c>
      <c r="U85" s="553">
        <v>0</v>
      </c>
      <c r="V85" s="23" t="s">
        <v>97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553">
        <v>0</v>
      </c>
      <c r="AD85" s="23">
        <v>0</v>
      </c>
      <c r="AE85" s="23">
        <v>0</v>
      </c>
      <c r="AF85" s="23">
        <v>0</v>
      </c>
      <c r="AG85" s="23">
        <v>0</v>
      </c>
      <c r="AH85" s="554">
        <v>0</v>
      </c>
      <c r="AI85" s="23">
        <v>0</v>
      </c>
      <c r="AJ85" s="23">
        <v>0</v>
      </c>
      <c r="AK85" s="555">
        <v>0</v>
      </c>
      <c r="AL85" s="29">
        <v>0</v>
      </c>
      <c r="AM85" s="23">
        <v>0</v>
      </c>
      <c r="AN85" s="552">
        <v>0</v>
      </c>
      <c r="AO85" s="29">
        <v>0</v>
      </c>
      <c r="AP85" s="23">
        <v>0</v>
      </c>
      <c r="AQ85" s="30">
        <v>1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3">
        <v>0</v>
      </c>
      <c r="BA85" s="23">
        <v>0</v>
      </c>
      <c r="BB85" s="23" t="s">
        <v>0</v>
      </c>
      <c r="BC85" s="23" t="s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  <c r="BI85" s="23">
        <v>0</v>
      </c>
      <c r="BJ85" s="23">
        <v>0</v>
      </c>
      <c r="BK85" s="23">
        <v>0</v>
      </c>
      <c r="BL85" s="23">
        <v>0</v>
      </c>
      <c r="BM85" s="23" t="s">
        <v>98</v>
      </c>
      <c r="BN85" s="23">
        <v>0</v>
      </c>
      <c r="BO85" s="23" t="b">
        <v>0</v>
      </c>
      <c r="BP85" s="23">
        <v>0</v>
      </c>
      <c r="BQ85" s="46">
        <v>0</v>
      </c>
      <c r="BR85" s="552">
        <v>0</v>
      </c>
      <c r="BS85" s="556">
        <v>20</v>
      </c>
      <c r="BT85" s="552">
        <v>0</v>
      </c>
      <c r="BU85" s="556">
        <v>0</v>
      </c>
      <c r="BV85" s="552">
        <v>307</v>
      </c>
      <c r="BW85" s="31">
        <v>0</v>
      </c>
      <c r="BX85" s="31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552">
        <v>0</v>
      </c>
      <c r="CL85" s="552">
        <v>0</v>
      </c>
    </row>
    <row r="86" spans="1:90" outlineLevel="3">
      <c r="A86" s="548" t="s">
        <v>124</v>
      </c>
      <c r="B86" s="548" t="s">
        <v>223</v>
      </c>
      <c r="C86" s="548" t="s">
        <v>227</v>
      </c>
      <c r="D86" s="548" t="s">
        <v>228</v>
      </c>
      <c r="E86" s="548" t="s">
        <v>229</v>
      </c>
      <c r="F86" s="548" t="s">
        <v>0</v>
      </c>
      <c r="G86" s="548" t="s">
        <v>86</v>
      </c>
      <c r="H86" s="548" t="s">
        <v>95</v>
      </c>
      <c r="I86" s="549" t="s">
        <v>134</v>
      </c>
      <c r="J86" s="550">
        <v>1</v>
      </c>
      <c r="K86" s="550">
        <v>1</v>
      </c>
      <c r="L86" s="552">
        <v>0</v>
      </c>
      <c r="M86" s="552">
        <v>0</v>
      </c>
      <c r="N86" s="552">
        <v>0</v>
      </c>
      <c r="O86" s="23">
        <v>0</v>
      </c>
      <c r="P86" s="552">
        <v>0</v>
      </c>
      <c r="Q86" s="552">
        <v>0</v>
      </c>
      <c r="R86" s="24">
        <v>0</v>
      </c>
      <c r="S86" s="24">
        <v>0</v>
      </c>
      <c r="T86" s="24">
        <v>0</v>
      </c>
      <c r="U86" s="553">
        <v>0</v>
      </c>
      <c r="V86" s="23" t="s">
        <v>97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553">
        <v>0</v>
      </c>
      <c r="AD86" s="23">
        <v>0</v>
      </c>
      <c r="AE86" s="23">
        <v>0</v>
      </c>
      <c r="AF86" s="23">
        <v>0</v>
      </c>
      <c r="AG86" s="23">
        <v>0</v>
      </c>
      <c r="AH86" s="554">
        <v>0</v>
      </c>
      <c r="AI86" s="23">
        <v>0</v>
      </c>
      <c r="AJ86" s="23">
        <v>0</v>
      </c>
      <c r="AK86" s="555">
        <v>0</v>
      </c>
      <c r="AL86" s="29">
        <v>0</v>
      </c>
      <c r="AM86" s="23">
        <v>0</v>
      </c>
      <c r="AN86" s="552">
        <v>0</v>
      </c>
      <c r="AO86" s="29">
        <v>0</v>
      </c>
      <c r="AP86" s="23">
        <v>0</v>
      </c>
      <c r="AQ86" s="30">
        <v>1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3">
        <v>1200543</v>
      </c>
      <c r="AY86" s="23">
        <v>0</v>
      </c>
      <c r="AZ86" s="23">
        <v>0</v>
      </c>
      <c r="BA86" s="23">
        <v>1200543</v>
      </c>
      <c r="BB86" s="23" t="s">
        <v>0</v>
      </c>
      <c r="BC86" s="23" t="s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1200543</v>
      </c>
      <c r="BI86" s="23">
        <v>0</v>
      </c>
      <c r="BJ86" s="23">
        <v>0</v>
      </c>
      <c r="BK86" s="23">
        <v>1200543</v>
      </c>
      <c r="BL86" s="23">
        <v>0</v>
      </c>
      <c r="BM86" s="23" t="s">
        <v>98</v>
      </c>
      <c r="BN86" s="23">
        <v>0</v>
      </c>
      <c r="BO86" s="23" t="b">
        <v>0</v>
      </c>
      <c r="BP86" s="23">
        <v>0</v>
      </c>
      <c r="BQ86" s="46">
        <v>0</v>
      </c>
      <c r="BR86" s="552">
        <v>0</v>
      </c>
      <c r="BS86" s="556">
        <v>20</v>
      </c>
      <c r="BT86" s="552">
        <v>0</v>
      </c>
      <c r="BU86" s="556">
        <v>0</v>
      </c>
      <c r="BV86" s="552">
        <v>308</v>
      </c>
      <c r="BW86" s="31">
        <v>0</v>
      </c>
      <c r="BX86" s="31">
        <v>0</v>
      </c>
      <c r="BY86" s="23">
        <v>0</v>
      </c>
      <c r="BZ86" s="23">
        <v>0</v>
      </c>
      <c r="CA86" s="23">
        <v>0</v>
      </c>
      <c r="CB86" s="23">
        <v>-1200543</v>
      </c>
      <c r="CC86" s="23">
        <v>0</v>
      </c>
      <c r="CD86" s="23">
        <v>0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552">
        <v>0</v>
      </c>
      <c r="CL86" s="552">
        <v>0</v>
      </c>
    </row>
    <row r="87" spans="1:90" s="566" customFormat="1" ht="20.100000000000001" customHeight="1" outlineLevel="2">
      <c r="A87" s="558" t="s">
        <v>126</v>
      </c>
      <c r="B87" s="558"/>
      <c r="C87" s="558"/>
      <c r="D87" s="558"/>
      <c r="E87" s="558"/>
      <c r="F87" s="558"/>
      <c r="G87" s="558"/>
      <c r="H87" s="558"/>
      <c r="I87" s="559"/>
      <c r="J87" s="560"/>
      <c r="K87" s="560"/>
      <c r="L87" s="561"/>
      <c r="M87" s="561"/>
      <c r="N87" s="561"/>
      <c r="O87" s="35"/>
      <c r="P87" s="561"/>
      <c r="Q87" s="561"/>
      <c r="R87" s="36">
        <v>0</v>
      </c>
      <c r="S87" s="36">
        <v>0</v>
      </c>
      <c r="T87" s="36">
        <v>0</v>
      </c>
      <c r="U87" s="562">
        <v>0</v>
      </c>
      <c r="V87" s="35"/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562">
        <v>0</v>
      </c>
      <c r="AD87" s="35">
        <v>0</v>
      </c>
      <c r="AE87" s="35">
        <v>0</v>
      </c>
      <c r="AF87" s="35">
        <v>0</v>
      </c>
      <c r="AG87" s="35">
        <v>0</v>
      </c>
      <c r="AH87" s="563">
        <v>0</v>
      </c>
      <c r="AI87" s="35">
        <v>0</v>
      </c>
      <c r="AJ87" s="35">
        <v>0</v>
      </c>
      <c r="AK87" s="564">
        <v>0</v>
      </c>
      <c r="AL87" s="41"/>
      <c r="AM87" s="35">
        <v>0</v>
      </c>
      <c r="AN87" s="561"/>
      <c r="AO87" s="41"/>
      <c r="AP87" s="35">
        <v>0</v>
      </c>
      <c r="AQ87" s="42"/>
      <c r="AR87" s="35"/>
      <c r="AS87" s="35"/>
      <c r="AT87" s="35">
        <v>0</v>
      </c>
      <c r="AU87" s="35">
        <v>0</v>
      </c>
      <c r="AV87" s="35">
        <v>0</v>
      </c>
      <c r="AW87" s="35">
        <v>0</v>
      </c>
      <c r="AX87" s="35">
        <v>4892969</v>
      </c>
      <c r="AY87" s="35">
        <v>0</v>
      </c>
      <c r="AZ87" s="35">
        <v>0</v>
      </c>
      <c r="BA87" s="35">
        <v>4892969</v>
      </c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50"/>
      <c r="BR87" s="561"/>
      <c r="BS87" s="565"/>
      <c r="BT87" s="561"/>
      <c r="BU87" s="565"/>
      <c r="BV87" s="561"/>
      <c r="BW87" s="43"/>
      <c r="BX87" s="43"/>
      <c r="BY87" s="35"/>
      <c r="BZ87" s="35"/>
      <c r="CA87" s="35">
        <v>0</v>
      </c>
      <c r="CB87" s="35"/>
      <c r="CC87" s="35"/>
      <c r="CD87" s="35"/>
      <c r="CE87" s="35"/>
      <c r="CF87" s="35"/>
      <c r="CG87" s="35"/>
      <c r="CH87" s="35"/>
      <c r="CI87" s="35"/>
      <c r="CJ87" s="35"/>
      <c r="CK87" s="561"/>
      <c r="CL87" s="561"/>
    </row>
    <row r="88" spans="1:90" s="575" customFormat="1" ht="30" customHeight="1" outlineLevel="1">
      <c r="A88" s="558"/>
      <c r="B88" s="558" t="s">
        <v>230</v>
      </c>
      <c r="C88" s="558"/>
      <c r="D88" s="558"/>
      <c r="E88" s="558"/>
      <c r="F88" s="558"/>
      <c r="G88" s="558"/>
      <c r="H88" s="558"/>
      <c r="I88" s="559"/>
      <c r="J88" s="569"/>
      <c r="K88" s="569"/>
      <c r="L88" s="570"/>
      <c r="M88" s="570"/>
      <c r="N88" s="570"/>
      <c r="O88" s="59"/>
      <c r="P88" s="570"/>
      <c r="Q88" s="570"/>
      <c r="R88" s="61">
        <v>0</v>
      </c>
      <c r="S88" s="61">
        <v>0</v>
      </c>
      <c r="T88" s="61">
        <v>0</v>
      </c>
      <c r="U88" s="571">
        <v>0</v>
      </c>
      <c r="V88" s="59"/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71">
        <v>0</v>
      </c>
      <c r="AD88" s="59">
        <v>0</v>
      </c>
      <c r="AE88" s="59">
        <v>0</v>
      </c>
      <c r="AF88" s="59">
        <v>0</v>
      </c>
      <c r="AG88" s="59">
        <v>0</v>
      </c>
      <c r="AH88" s="572">
        <v>0</v>
      </c>
      <c r="AI88" s="59">
        <v>0</v>
      </c>
      <c r="AJ88" s="59">
        <v>0</v>
      </c>
      <c r="AK88" s="573">
        <v>0</v>
      </c>
      <c r="AL88" s="66"/>
      <c r="AM88" s="59">
        <v>0</v>
      </c>
      <c r="AN88" s="570"/>
      <c r="AO88" s="66"/>
      <c r="AP88" s="59">
        <v>0</v>
      </c>
      <c r="AQ88" s="67"/>
      <c r="AR88" s="59"/>
      <c r="AS88" s="59"/>
      <c r="AT88" s="59">
        <v>0</v>
      </c>
      <c r="AU88" s="59">
        <v>0</v>
      </c>
      <c r="AV88" s="59">
        <v>0</v>
      </c>
      <c r="AW88" s="59">
        <v>0</v>
      </c>
      <c r="AX88" s="59">
        <v>4892969</v>
      </c>
      <c r="AY88" s="59">
        <v>0</v>
      </c>
      <c r="AZ88" s="59">
        <v>0</v>
      </c>
      <c r="BA88" s="59">
        <v>4892969</v>
      </c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69"/>
      <c r="BR88" s="570"/>
      <c r="BS88" s="574"/>
      <c r="BT88" s="570"/>
      <c r="BU88" s="574"/>
      <c r="BV88" s="570"/>
      <c r="BW88" s="68"/>
      <c r="BX88" s="68"/>
      <c r="BY88" s="59"/>
      <c r="BZ88" s="59"/>
      <c r="CA88" s="59">
        <v>0</v>
      </c>
      <c r="CB88" s="59"/>
      <c r="CC88" s="59"/>
      <c r="CD88" s="59"/>
      <c r="CE88" s="59"/>
      <c r="CF88" s="59"/>
      <c r="CG88" s="59"/>
      <c r="CH88" s="59"/>
      <c r="CI88" s="59"/>
      <c r="CJ88" s="59"/>
      <c r="CK88" s="570"/>
      <c r="CL88" s="570"/>
    </row>
    <row r="89" spans="1:90" outlineLevel="3">
      <c r="A89" s="548" t="s">
        <v>82</v>
      </c>
      <c r="B89" s="548" t="s">
        <v>231</v>
      </c>
      <c r="C89" s="548" t="s">
        <v>0</v>
      </c>
      <c r="D89" s="548" t="s">
        <v>0</v>
      </c>
      <c r="E89" s="548" t="s">
        <v>232</v>
      </c>
      <c r="F89" s="548" t="s">
        <v>0</v>
      </c>
      <c r="G89" s="548" t="s">
        <v>231</v>
      </c>
      <c r="H89" s="548" t="s">
        <v>85</v>
      </c>
      <c r="I89" s="549" t="s">
        <v>86</v>
      </c>
      <c r="J89" s="550">
        <v>0</v>
      </c>
      <c r="K89" s="550">
        <v>0</v>
      </c>
      <c r="L89" s="552">
        <v>0</v>
      </c>
      <c r="M89" s="552">
        <v>0</v>
      </c>
      <c r="N89" s="552">
        <v>0</v>
      </c>
      <c r="O89" s="23">
        <v>0</v>
      </c>
      <c r="P89" s="552">
        <v>0</v>
      </c>
      <c r="Q89" s="552">
        <v>0</v>
      </c>
      <c r="R89" s="24">
        <v>0</v>
      </c>
      <c r="S89" s="24">
        <v>0</v>
      </c>
      <c r="T89" s="24">
        <v>0</v>
      </c>
      <c r="U89" s="553">
        <v>0</v>
      </c>
      <c r="V89" s="23" t="s">
        <v>87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553">
        <v>0</v>
      </c>
      <c r="AD89" s="23">
        <v>0</v>
      </c>
      <c r="AE89" s="23">
        <v>0</v>
      </c>
      <c r="AF89" s="23">
        <v>0</v>
      </c>
      <c r="AG89" s="23">
        <v>0</v>
      </c>
      <c r="AH89" s="554">
        <v>0</v>
      </c>
      <c r="AI89" s="23">
        <v>0</v>
      </c>
      <c r="AJ89" s="23">
        <v>0</v>
      </c>
      <c r="AK89" s="555">
        <v>0</v>
      </c>
      <c r="AL89" s="29">
        <v>-616720.91</v>
      </c>
      <c r="AM89" s="23">
        <v>0</v>
      </c>
      <c r="AN89" s="552">
        <v>0</v>
      </c>
      <c r="AO89" s="29">
        <v>0</v>
      </c>
      <c r="AP89" s="23">
        <v>0</v>
      </c>
      <c r="AQ89" s="30">
        <v>1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3">
        <v>433892</v>
      </c>
      <c r="BA89" s="23">
        <v>433892</v>
      </c>
      <c r="BB89" s="23" t="s">
        <v>0</v>
      </c>
      <c r="BC89" s="23" t="s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433892</v>
      </c>
      <c r="BK89" s="23">
        <v>433892</v>
      </c>
      <c r="BL89" s="23">
        <v>0</v>
      </c>
      <c r="BM89" s="23" t="s">
        <v>88</v>
      </c>
      <c r="BN89" s="23">
        <v>0</v>
      </c>
      <c r="BO89" s="23" t="b">
        <v>0</v>
      </c>
      <c r="BP89" s="23">
        <v>0</v>
      </c>
      <c r="BQ89" s="24">
        <v>0</v>
      </c>
      <c r="BR89" s="552">
        <v>0</v>
      </c>
      <c r="BS89" s="556">
        <v>99</v>
      </c>
      <c r="BT89" s="552">
        <v>0</v>
      </c>
      <c r="BU89" s="556">
        <v>0</v>
      </c>
      <c r="BV89" s="552">
        <v>162</v>
      </c>
      <c r="BW89" s="31">
        <v>0</v>
      </c>
      <c r="BX89" s="31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552">
        <v>0</v>
      </c>
      <c r="CL89" s="552">
        <v>0</v>
      </c>
    </row>
    <row r="90" spans="1:90" s="566" customFormat="1" ht="20.100000000000001" customHeight="1" outlineLevel="2">
      <c r="A90" s="558" t="s">
        <v>89</v>
      </c>
      <c r="B90" s="558"/>
      <c r="C90" s="558"/>
      <c r="D90" s="558"/>
      <c r="E90" s="558"/>
      <c r="F90" s="558"/>
      <c r="G90" s="558"/>
      <c r="H90" s="558"/>
      <c r="I90" s="559"/>
      <c r="J90" s="560"/>
      <c r="K90" s="560"/>
      <c r="L90" s="561"/>
      <c r="M90" s="561"/>
      <c r="N90" s="561"/>
      <c r="O90" s="35"/>
      <c r="P90" s="561"/>
      <c r="Q90" s="561"/>
      <c r="R90" s="36">
        <v>0</v>
      </c>
      <c r="S90" s="36">
        <v>0</v>
      </c>
      <c r="T90" s="36">
        <v>0</v>
      </c>
      <c r="U90" s="562">
        <v>0</v>
      </c>
      <c r="V90" s="35"/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562">
        <v>0</v>
      </c>
      <c r="AD90" s="35">
        <v>0</v>
      </c>
      <c r="AE90" s="35">
        <v>0</v>
      </c>
      <c r="AF90" s="35">
        <v>0</v>
      </c>
      <c r="AG90" s="35">
        <v>0</v>
      </c>
      <c r="AH90" s="563">
        <v>0</v>
      </c>
      <c r="AI90" s="35">
        <v>0</v>
      </c>
      <c r="AJ90" s="35">
        <v>0</v>
      </c>
      <c r="AK90" s="564">
        <v>0</v>
      </c>
      <c r="AL90" s="41"/>
      <c r="AM90" s="35">
        <v>0</v>
      </c>
      <c r="AN90" s="561"/>
      <c r="AO90" s="41"/>
      <c r="AP90" s="35">
        <v>0</v>
      </c>
      <c r="AQ90" s="42"/>
      <c r="AR90" s="35"/>
      <c r="AS90" s="35"/>
      <c r="AT90" s="35">
        <v>0</v>
      </c>
      <c r="AU90" s="35">
        <v>0</v>
      </c>
      <c r="AV90" s="35">
        <v>0</v>
      </c>
      <c r="AW90" s="35">
        <v>0</v>
      </c>
      <c r="AX90" s="35">
        <v>0</v>
      </c>
      <c r="AY90" s="35">
        <v>0</v>
      </c>
      <c r="AZ90" s="35">
        <v>433892</v>
      </c>
      <c r="BA90" s="35">
        <v>433892</v>
      </c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6"/>
      <c r="BR90" s="561"/>
      <c r="BS90" s="565"/>
      <c r="BT90" s="561"/>
      <c r="BU90" s="565"/>
      <c r="BV90" s="561"/>
      <c r="BW90" s="43"/>
      <c r="BX90" s="43"/>
      <c r="BY90" s="35"/>
      <c r="BZ90" s="35"/>
      <c r="CA90" s="35">
        <v>0</v>
      </c>
      <c r="CB90" s="35"/>
      <c r="CC90" s="35"/>
      <c r="CD90" s="35"/>
      <c r="CE90" s="35"/>
      <c r="CF90" s="35"/>
      <c r="CG90" s="35"/>
      <c r="CH90" s="35"/>
      <c r="CI90" s="35"/>
      <c r="CJ90" s="35"/>
      <c r="CK90" s="561"/>
      <c r="CL90" s="561"/>
    </row>
    <row r="91" spans="1:90" outlineLevel="3">
      <c r="A91" s="548" t="s">
        <v>139</v>
      </c>
      <c r="B91" s="548" t="s">
        <v>231</v>
      </c>
      <c r="C91" s="548" t="s">
        <v>233</v>
      </c>
      <c r="D91" s="548" t="s">
        <v>234</v>
      </c>
      <c r="E91" s="548" t="s">
        <v>235</v>
      </c>
      <c r="F91" s="548" t="s">
        <v>526</v>
      </c>
      <c r="G91" s="548" t="s">
        <v>231</v>
      </c>
      <c r="H91" s="548" t="s">
        <v>144</v>
      </c>
      <c r="I91" s="549" t="s">
        <v>145</v>
      </c>
      <c r="J91" s="567">
        <v>1</v>
      </c>
      <c r="K91" s="550">
        <v>1</v>
      </c>
      <c r="L91" s="552">
        <v>0</v>
      </c>
      <c r="M91" s="552">
        <v>0</v>
      </c>
      <c r="N91" s="552">
        <v>0</v>
      </c>
      <c r="O91" s="23">
        <v>0</v>
      </c>
      <c r="P91" s="46">
        <v>0</v>
      </c>
      <c r="Q91" s="46">
        <v>0</v>
      </c>
      <c r="R91" s="24" t="s">
        <v>611</v>
      </c>
      <c r="S91" s="24">
        <v>0</v>
      </c>
      <c r="T91" s="24">
        <v>0</v>
      </c>
      <c r="U91" s="553">
        <v>0</v>
      </c>
      <c r="V91" s="23" t="s">
        <v>97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553">
        <v>0</v>
      </c>
      <c r="AD91" s="23">
        <v>0</v>
      </c>
      <c r="AE91" s="23">
        <v>0</v>
      </c>
      <c r="AF91" s="23">
        <v>0</v>
      </c>
      <c r="AG91" s="23">
        <v>0</v>
      </c>
      <c r="AH91" s="554">
        <v>0</v>
      </c>
      <c r="AI91" s="23">
        <v>0</v>
      </c>
      <c r="AJ91" s="23">
        <v>0</v>
      </c>
      <c r="AK91" s="555">
        <v>0</v>
      </c>
      <c r="AL91" s="29">
        <v>0</v>
      </c>
      <c r="AM91" s="23">
        <v>0</v>
      </c>
      <c r="AN91" s="29">
        <v>0</v>
      </c>
      <c r="AO91" s="552">
        <v>0</v>
      </c>
      <c r="AP91" s="23">
        <v>0</v>
      </c>
      <c r="AQ91" s="30">
        <v>1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 t="s">
        <v>0</v>
      </c>
      <c r="BC91" s="23" t="s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31">
        <v>0</v>
      </c>
      <c r="BM91" s="23" t="s">
        <v>98</v>
      </c>
      <c r="BN91" s="23">
        <v>0</v>
      </c>
      <c r="BO91" s="23" t="b">
        <v>0</v>
      </c>
      <c r="BP91" s="23">
        <v>0</v>
      </c>
      <c r="BQ91" s="552">
        <v>450</v>
      </c>
      <c r="BR91" s="552">
        <v>450</v>
      </c>
      <c r="BS91" s="556">
        <v>6</v>
      </c>
      <c r="BT91" s="552">
        <v>0</v>
      </c>
      <c r="BU91" s="556">
        <v>0</v>
      </c>
      <c r="BV91" s="552">
        <v>96</v>
      </c>
      <c r="BW91" s="31">
        <v>0</v>
      </c>
      <c r="BX91" s="31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552">
        <v>0</v>
      </c>
      <c r="CL91" s="552">
        <v>0</v>
      </c>
    </row>
    <row r="92" spans="1:90" outlineLevel="3">
      <c r="A92" s="548" t="s">
        <v>139</v>
      </c>
      <c r="B92" s="548" t="s">
        <v>231</v>
      </c>
      <c r="C92" s="548" t="s">
        <v>233</v>
      </c>
      <c r="D92" s="548" t="s">
        <v>234</v>
      </c>
      <c r="E92" s="548" t="s">
        <v>236</v>
      </c>
      <c r="F92" s="548" t="s">
        <v>526</v>
      </c>
      <c r="G92" s="548" t="s">
        <v>231</v>
      </c>
      <c r="H92" s="548" t="s">
        <v>144</v>
      </c>
      <c r="I92" s="549" t="s">
        <v>145</v>
      </c>
      <c r="J92" s="567">
        <v>1</v>
      </c>
      <c r="K92" s="550">
        <v>1</v>
      </c>
      <c r="L92" s="552">
        <v>0</v>
      </c>
      <c r="M92" s="552">
        <v>0</v>
      </c>
      <c r="N92" s="552">
        <v>0</v>
      </c>
      <c r="O92" s="23">
        <v>0</v>
      </c>
      <c r="P92" s="46">
        <v>0</v>
      </c>
      <c r="Q92" s="46">
        <v>0</v>
      </c>
      <c r="R92" s="24" t="s">
        <v>612</v>
      </c>
      <c r="S92" s="24">
        <v>0</v>
      </c>
      <c r="T92" s="24">
        <v>0</v>
      </c>
      <c r="U92" s="553">
        <v>0</v>
      </c>
      <c r="V92" s="23" t="s">
        <v>97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553">
        <v>0</v>
      </c>
      <c r="AD92" s="23">
        <v>0</v>
      </c>
      <c r="AE92" s="23">
        <v>0</v>
      </c>
      <c r="AF92" s="23">
        <v>0</v>
      </c>
      <c r="AG92" s="23">
        <v>0</v>
      </c>
      <c r="AH92" s="554">
        <v>0</v>
      </c>
      <c r="AI92" s="23">
        <v>0</v>
      </c>
      <c r="AJ92" s="23">
        <v>0</v>
      </c>
      <c r="AK92" s="555">
        <v>0</v>
      </c>
      <c r="AL92" s="29">
        <v>0</v>
      </c>
      <c r="AM92" s="23">
        <v>0</v>
      </c>
      <c r="AN92" s="29">
        <v>0</v>
      </c>
      <c r="AO92" s="552">
        <v>0</v>
      </c>
      <c r="AP92" s="23">
        <v>0</v>
      </c>
      <c r="AQ92" s="30">
        <v>1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 t="s">
        <v>0</v>
      </c>
      <c r="BC92" s="23" t="s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31">
        <v>0</v>
      </c>
      <c r="BM92" s="23" t="s">
        <v>98</v>
      </c>
      <c r="BN92" s="23">
        <v>0</v>
      </c>
      <c r="BO92" s="23" t="b">
        <v>0</v>
      </c>
      <c r="BP92" s="23">
        <v>0</v>
      </c>
      <c r="BQ92" s="552">
        <v>450</v>
      </c>
      <c r="BR92" s="552">
        <v>450</v>
      </c>
      <c r="BS92" s="556">
        <v>6</v>
      </c>
      <c r="BT92" s="552">
        <v>0</v>
      </c>
      <c r="BU92" s="556">
        <v>0</v>
      </c>
      <c r="BV92" s="552">
        <v>97</v>
      </c>
      <c r="BW92" s="31">
        <v>0</v>
      </c>
      <c r="BX92" s="31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552">
        <v>0</v>
      </c>
      <c r="CL92" s="552">
        <v>0</v>
      </c>
    </row>
    <row r="93" spans="1:90" outlineLevel="3">
      <c r="A93" s="548" t="s">
        <v>139</v>
      </c>
      <c r="B93" s="548" t="s">
        <v>231</v>
      </c>
      <c r="C93" s="548" t="s">
        <v>233</v>
      </c>
      <c r="D93" s="548" t="s">
        <v>234</v>
      </c>
      <c r="E93" s="548" t="s">
        <v>237</v>
      </c>
      <c r="F93" s="548" t="s">
        <v>526</v>
      </c>
      <c r="G93" s="548" t="s">
        <v>231</v>
      </c>
      <c r="H93" s="548" t="s">
        <v>144</v>
      </c>
      <c r="I93" s="549" t="s">
        <v>145</v>
      </c>
      <c r="J93" s="567">
        <v>100000</v>
      </c>
      <c r="K93" s="550">
        <v>100000</v>
      </c>
      <c r="L93" s="552">
        <v>0</v>
      </c>
      <c r="M93" s="552">
        <v>0</v>
      </c>
      <c r="N93" s="552">
        <v>0</v>
      </c>
      <c r="O93" s="23">
        <v>29.828020800000001</v>
      </c>
      <c r="P93" s="46">
        <v>29.828020800000001</v>
      </c>
      <c r="Q93" s="46">
        <v>0</v>
      </c>
      <c r="R93" s="24" t="s">
        <v>613</v>
      </c>
      <c r="S93" s="24">
        <v>0</v>
      </c>
      <c r="T93" s="24">
        <v>0</v>
      </c>
      <c r="U93" s="553">
        <v>2982802.08</v>
      </c>
      <c r="V93" s="23" t="s">
        <v>97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553">
        <v>2982802.08</v>
      </c>
      <c r="AD93" s="23">
        <v>0</v>
      </c>
      <c r="AE93" s="23">
        <v>0</v>
      </c>
      <c r="AF93" s="23">
        <v>0</v>
      </c>
      <c r="AG93" s="23">
        <v>0</v>
      </c>
      <c r="AH93" s="554">
        <v>0</v>
      </c>
      <c r="AI93" s="23">
        <v>0</v>
      </c>
      <c r="AJ93" s="23">
        <v>0</v>
      </c>
      <c r="AK93" s="555">
        <v>0</v>
      </c>
      <c r="AL93" s="29">
        <v>0</v>
      </c>
      <c r="AM93" s="23">
        <v>3070538.72</v>
      </c>
      <c r="AN93" s="29">
        <v>0</v>
      </c>
      <c r="AO93" s="552">
        <v>0</v>
      </c>
      <c r="AP93" s="23">
        <v>3070538.72</v>
      </c>
      <c r="AQ93" s="30">
        <v>1</v>
      </c>
      <c r="AR93" s="23">
        <v>0</v>
      </c>
      <c r="AS93" s="23">
        <v>29.828020800000001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 t="s">
        <v>0</v>
      </c>
      <c r="BC93" s="23" t="s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31">
        <v>3070538.72</v>
      </c>
      <c r="BM93" s="23" t="s">
        <v>98</v>
      </c>
      <c r="BN93" s="23">
        <v>0</v>
      </c>
      <c r="BO93" s="23" t="b">
        <v>0</v>
      </c>
      <c r="BP93" s="23">
        <v>0</v>
      </c>
      <c r="BQ93" s="552">
        <v>450</v>
      </c>
      <c r="BR93" s="552">
        <v>45000000</v>
      </c>
      <c r="BS93" s="556">
        <v>6</v>
      </c>
      <c r="BT93" s="552">
        <v>0</v>
      </c>
      <c r="BU93" s="556">
        <v>0</v>
      </c>
      <c r="BV93" s="552">
        <v>99</v>
      </c>
      <c r="BW93" s="31">
        <v>0</v>
      </c>
      <c r="BX93" s="31">
        <v>0</v>
      </c>
      <c r="BY93" s="23">
        <v>0</v>
      </c>
      <c r="BZ93" s="23">
        <v>-87736.639999999999</v>
      </c>
      <c r="CA93" s="23">
        <v>-87736.639999999999</v>
      </c>
      <c r="CB93" s="23">
        <v>-381197.92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552">
        <v>0</v>
      </c>
      <c r="CL93" s="552">
        <v>0</v>
      </c>
    </row>
    <row r="94" spans="1:90" s="566" customFormat="1" ht="20.100000000000001" customHeight="1" outlineLevel="2">
      <c r="A94" s="558" t="s">
        <v>146</v>
      </c>
      <c r="B94" s="558"/>
      <c r="C94" s="558"/>
      <c r="D94" s="558"/>
      <c r="E94" s="558"/>
      <c r="F94" s="558"/>
      <c r="G94" s="558"/>
      <c r="H94" s="558"/>
      <c r="I94" s="559"/>
      <c r="J94" s="568"/>
      <c r="K94" s="560"/>
      <c r="L94" s="561"/>
      <c r="M94" s="561"/>
      <c r="N94" s="561"/>
      <c r="O94" s="35"/>
      <c r="P94" s="50"/>
      <c r="Q94" s="50"/>
      <c r="R94" s="36">
        <v>0</v>
      </c>
      <c r="S94" s="36">
        <v>0</v>
      </c>
      <c r="T94" s="36">
        <v>0</v>
      </c>
      <c r="U94" s="562">
        <v>2982802.08</v>
      </c>
      <c r="V94" s="35"/>
      <c r="W94" s="35">
        <v>0</v>
      </c>
      <c r="X94" s="35">
        <v>0</v>
      </c>
      <c r="Y94" s="35">
        <v>0</v>
      </c>
      <c r="Z94" s="35">
        <v>0</v>
      </c>
      <c r="AA94" s="35">
        <v>0</v>
      </c>
      <c r="AB94" s="35">
        <v>0</v>
      </c>
      <c r="AC94" s="562">
        <v>2982802.08</v>
      </c>
      <c r="AD94" s="35">
        <v>0</v>
      </c>
      <c r="AE94" s="35">
        <v>0</v>
      </c>
      <c r="AF94" s="35">
        <v>0</v>
      </c>
      <c r="AG94" s="35">
        <v>0</v>
      </c>
      <c r="AH94" s="563">
        <v>0</v>
      </c>
      <c r="AI94" s="35">
        <v>0</v>
      </c>
      <c r="AJ94" s="35">
        <v>0</v>
      </c>
      <c r="AK94" s="564">
        <v>0</v>
      </c>
      <c r="AL94" s="41"/>
      <c r="AM94" s="35">
        <v>3070538.72</v>
      </c>
      <c r="AN94" s="41"/>
      <c r="AO94" s="561"/>
      <c r="AP94" s="35">
        <v>3070538.72</v>
      </c>
      <c r="AQ94" s="42"/>
      <c r="AR94" s="35"/>
      <c r="AS94" s="35"/>
      <c r="AT94" s="35">
        <v>0</v>
      </c>
      <c r="AU94" s="35">
        <v>0</v>
      </c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43"/>
      <c r="BM94" s="35"/>
      <c r="BN94" s="35"/>
      <c r="BO94" s="35"/>
      <c r="BP94" s="35"/>
      <c r="BQ94" s="561"/>
      <c r="BR94" s="561"/>
      <c r="BS94" s="565"/>
      <c r="BT94" s="561"/>
      <c r="BU94" s="565"/>
      <c r="BV94" s="561"/>
      <c r="BW94" s="43"/>
      <c r="BX94" s="43"/>
      <c r="BY94" s="35"/>
      <c r="BZ94" s="35"/>
      <c r="CA94" s="35">
        <v>-87736.639999999999</v>
      </c>
      <c r="CB94" s="35"/>
      <c r="CC94" s="35"/>
      <c r="CD94" s="35"/>
      <c r="CE94" s="35"/>
      <c r="CF94" s="35"/>
      <c r="CG94" s="35"/>
      <c r="CH94" s="35"/>
      <c r="CI94" s="35"/>
      <c r="CJ94" s="35"/>
      <c r="CK94" s="561"/>
      <c r="CL94" s="561"/>
    </row>
    <row r="95" spans="1:90" outlineLevel="3">
      <c r="A95" s="548" t="s">
        <v>147</v>
      </c>
      <c r="B95" s="548" t="s">
        <v>231</v>
      </c>
      <c r="C95" s="548" t="s">
        <v>233</v>
      </c>
      <c r="D95" s="548" t="s">
        <v>234</v>
      </c>
      <c r="E95" s="548" t="s">
        <v>238</v>
      </c>
      <c r="F95" s="548" t="s">
        <v>0</v>
      </c>
      <c r="G95" s="548" t="s">
        <v>231</v>
      </c>
      <c r="H95" s="548" t="s">
        <v>95</v>
      </c>
      <c r="I95" s="549" t="s">
        <v>128</v>
      </c>
      <c r="J95" s="550">
        <v>1</v>
      </c>
      <c r="K95" s="550">
        <v>1</v>
      </c>
      <c r="L95" s="552">
        <v>0</v>
      </c>
      <c r="M95" s="552">
        <v>0</v>
      </c>
      <c r="N95" s="552">
        <v>0</v>
      </c>
      <c r="O95" s="23">
        <v>5687392</v>
      </c>
      <c r="P95" s="552">
        <v>5687392</v>
      </c>
      <c r="Q95" s="552">
        <v>0</v>
      </c>
      <c r="R95" s="24" t="s">
        <v>614</v>
      </c>
      <c r="S95" s="24">
        <v>0</v>
      </c>
      <c r="T95" s="24">
        <v>0</v>
      </c>
      <c r="U95" s="553">
        <v>5687392</v>
      </c>
      <c r="V95" s="23" t="s">
        <v>97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553">
        <v>5687392</v>
      </c>
      <c r="AD95" s="23">
        <v>0</v>
      </c>
      <c r="AE95" s="23">
        <v>0</v>
      </c>
      <c r="AF95" s="23">
        <v>0</v>
      </c>
      <c r="AG95" s="23">
        <v>0</v>
      </c>
      <c r="AH95" s="554">
        <v>0</v>
      </c>
      <c r="AI95" s="23">
        <v>0</v>
      </c>
      <c r="AJ95" s="23">
        <v>0</v>
      </c>
      <c r="AK95" s="555">
        <v>0</v>
      </c>
      <c r="AL95" s="29">
        <v>0</v>
      </c>
      <c r="AM95" s="23">
        <v>5687392</v>
      </c>
      <c r="AN95" s="552">
        <v>0</v>
      </c>
      <c r="AO95" s="29">
        <v>0</v>
      </c>
      <c r="AP95" s="23">
        <v>5687392</v>
      </c>
      <c r="AQ95" s="30">
        <v>1</v>
      </c>
      <c r="AR95" s="23">
        <v>0</v>
      </c>
      <c r="AS95" s="23">
        <v>5687392</v>
      </c>
      <c r="AT95" s="23">
        <v>0</v>
      </c>
      <c r="AU95" s="23">
        <v>0</v>
      </c>
      <c r="AV95" s="23">
        <v>0</v>
      </c>
      <c r="AW95" s="23">
        <v>0</v>
      </c>
      <c r="AX95" s="23">
        <v>199392</v>
      </c>
      <c r="AY95" s="23">
        <v>0</v>
      </c>
      <c r="AZ95" s="23">
        <v>0</v>
      </c>
      <c r="BA95" s="23">
        <v>199392</v>
      </c>
      <c r="BB95" s="23" t="s">
        <v>0</v>
      </c>
      <c r="BC95" s="23" t="s">
        <v>0</v>
      </c>
      <c r="BD95" s="23">
        <v>0</v>
      </c>
      <c r="BE95" s="23">
        <v>0</v>
      </c>
      <c r="BF95" s="23">
        <v>0</v>
      </c>
      <c r="BG95" s="23">
        <v>0</v>
      </c>
      <c r="BH95" s="23">
        <v>199392</v>
      </c>
      <c r="BI95" s="23">
        <v>0</v>
      </c>
      <c r="BJ95" s="23">
        <v>0</v>
      </c>
      <c r="BK95" s="23">
        <v>199392</v>
      </c>
      <c r="BL95" s="23">
        <v>5687392</v>
      </c>
      <c r="BM95" s="23" t="s">
        <v>98</v>
      </c>
      <c r="BN95" s="23">
        <v>0</v>
      </c>
      <c r="BO95" s="23" t="b">
        <v>0</v>
      </c>
      <c r="BP95" s="23">
        <v>0</v>
      </c>
      <c r="BQ95" s="46">
        <v>-180000</v>
      </c>
      <c r="BR95" s="552">
        <v>-180000</v>
      </c>
      <c r="BS95" s="556">
        <v>12</v>
      </c>
      <c r="BT95" s="552">
        <v>0</v>
      </c>
      <c r="BU95" s="556">
        <v>0</v>
      </c>
      <c r="BV95" s="552">
        <v>216</v>
      </c>
      <c r="BW95" s="31">
        <v>0</v>
      </c>
      <c r="BX95" s="31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552">
        <v>0</v>
      </c>
      <c r="CL95" s="552">
        <v>0</v>
      </c>
    </row>
    <row r="96" spans="1:90" outlineLevel="3">
      <c r="A96" s="548" t="s">
        <v>147</v>
      </c>
      <c r="B96" s="548" t="s">
        <v>231</v>
      </c>
      <c r="C96" s="548" t="s">
        <v>233</v>
      </c>
      <c r="D96" s="548" t="s">
        <v>234</v>
      </c>
      <c r="E96" s="548" t="s">
        <v>239</v>
      </c>
      <c r="F96" s="548" t="s">
        <v>0</v>
      </c>
      <c r="G96" s="548" t="s">
        <v>231</v>
      </c>
      <c r="H96" s="548" t="s">
        <v>95</v>
      </c>
      <c r="I96" s="549" t="s">
        <v>128</v>
      </c>
      <c r="J96" s="550">
        <v>1</v>
      </c>
      <c r="K96" s="550">
        <v>1</v>
      </c>
      <c r="L96" s="552">
        <v>0</v>
      </c>
      <c r="M96" s="552">
        <v>0</v>
      </c>
      <c r="N96" s="552">
        <v>0</v>
      </c>
      <c r="O96" s="23">
        <v>5033965</v>
      </c>
      <c r="P96" s="552">
        <v>5033965</v>
      </c>
      <c r="Q96" s="552">
        <v>0</v>
      </c>
      <c r="R96" s="24" t="s">
        <v>615</v>
      </c>
      <c r="S96" s="24">
        <v>0</v>
      </c>
      <c r="T96" s="24">
        <v>0</v>
      </c>
      <c r="U96" s="553">
        <v>5033965</v>
      </c>
      <c r="V96" s="23" t="s">
        <v>97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553">
        <v>5033965</v>
      </c>
      <c r="AD96" s="23">
        <v>0</v>
      </c>
      <c r="AE96" s="23">
        <v>0</v>
      </c>
      <c r="AF96" s="23">
        <v>0</v>
      </c>
      <c r="AG96" s="23">
        <v>0</v>
      </c>
      <c r="AH96" s="554">
        <v>0</v>
      </c>
      <c r="AI96" s="23">
        <v>0</v>
      </c>
      <c r="AJ96" s="23">
        <v>0</v>
      </c>
      <c r="AK96" s="555">
        <v>0</v>
      </c>
      <c r="AL96" s="29">
        <v>0</v>
      </c>
      <c r="AM96" s="23">
        <v>5033965</v>
      </c>
      <c r="AN96" s="552">
        <v>0</v>
      </c>
      <c r="AO96" s="29">
        <v>0</v>
      </c>
      <c r="AP96" s="23">
        <v>5033965</v>
      </c>
      <c r="AQ96" s="30">
        <v>1</v>
      </c>
      <c r="AR96" s="23">
        <v>0</v>
      </c>
      <c r="AS96" s="23">
        <v>5033965</v>
      </c>
      <c r="AT96" s="23">
        <v>0</v>
      </c>
      <c r="AU96" s="23">
        <v>0</v>
      </c>
      <c r="AV96" s="23">
        <v>0</v>
      </c>
      <c r="AW96" s="23">
        <v>0</v>
      </c>
      <c r="AX96" s="23">
        <v>-352035</v>
      </c>
      <c r="AY96" s="23">
        <v>0</v>
      </c>
      <c r="AZ96" s="23">
        <v>0</v>
      </c>
      <c r="BA96" s="23">
        <v>-352035</v>
      </c>
      <c r="BB96" s="23" t="s">
        <v>0</v>
      </c>
      <c r="BC96" s="23" t="s">
        <v>0</v>
      </c>
      <c r="BD96" s="23">
        <v>0</v>
      </c>
      <c r="BE96" s="23">
        <v>0</v>
      </c>
      <c r="BF96" s="23">
        <v>0</v>
      </c>
      <c r="BG96" s="23">
        <v>0</v>
      </c>
      <c r="BH96" s="23">
        <v>-352035</v>
      </c>
      <c r="BI96" s="23">
        <v>0</v>
      </c>
      <c r="BJ96" s="23">
        <v>0</v>
      </c>
      <c r="BK96" s="23">
        <v>-352035</v>
      </c>
      <c r="BL96" s="23">
        <v>5033965</v>
      </c>
      <c r="BM96" s="23" t="s">
        <v>98</v>
      </c>
      <c r="BN96" s="23">
        <v>0</v>
      </c>
      <c r="BO96" s="23" t="b">
        <v>0</v>
      </c>
      <c r="BP96" s="23">
        <v>0</v>
      </c>
      <c r="BQ96" s="46">
        <v>-180000</v>
      </c>
      <c r="BR96" s="552">
        <v>-180000</v>
      </c>
      <c r="BS96" s="556">
        <v>12</v>
      </c>
      <c r="BT96" s="552">
        <v>0</v>
      </c>
      <c r="BU96" s="556">
        <v>0</v>
      </c>
      <c r="BV96" s="552">
        <v>218</v>
      </c>
      <c r="BW96" s="31">
        <v>0</v>
      </c>
      <c r="BX96" s="31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552">
        <v>0</v>
      </c>
      <c r="CL96" s="552">
        <v>0</v>
      </c>
    </row>
    <row r="97" spans="1:90" s="566" customFormat="1" ht="20.100000000000001" customHeight="1" outlineLevel="2">
      <c r="A97" s="558" t="s">
        <v>151</v>
      </c>
      <c r="B97" s="558"/>
      <c r="C97" s="558"/>
      <c r="D97" s="558"/>
      <c r="E97" s="558"/>
      <c r="F97" s="558"/>
      <c r="G97" s="558"/>
      <c r="H97" s="558"/>
      <c r="I97" s="559"/>
      <c r="J97" s="560"/>
      <c r="K97" s="560"/>
      <c r="L97" s="561"/>
      <c r="M97" s="561"/>
      <c r="N97" s="561"/>
      <c r="O97" s="35"/>
      <c r="P97" s="561"/>
      <c r="Q97" s="561"/>
      <c r="R97" s="36">
        <v>0</v>
      </c>
      <c r="S97" s="36">
        <v>0</v>
      </c>
      <c r="T97" s="36">
        <v>0</v>
      </c>
      <c r="U97" s="562">
        <v>10721357</v>
      </c>
      <c r="V97" s="35"/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562">
        <v>10721357</v>
      </c>
      <c r="AD97" s="35">
        <v>0</v>
      </c>
      <c r="AE97" s="35">
        <v>0</v>
      </c>
      <c r="AF97" s="35">
        <v>0</v>
      </c>
      <c r="AG97" s="35">
        <v>0</v>
      </c>
      <c r="AH97" s="563">
        <v>0</v>
      </c>
      <c r="AI97" s="35">
        <v>0</v>
      </c>
      <c r="AJ97" s="35">
        <v>0</v>
      </c>
      <c r="AK97" s="564">
        <v>0</v>
      </c>
      <c r="AL97" s="41"/>
      <c r="AM97" s="35">
        <v>10721357</v>
      </c>
      <c r="AN97" s="561"/>
      <c r="AO97" s="41"/>
      <c r="AP97" s="35">
        <v>10721357</v>
      </c>
      <c r="AQ97" s="42"/>
      <c r="AR97" s="35"/>
      <c r="AS97" s="35"/>
      <c r="AT97" s="35">
        <v>0</v>
      </c>
      <c r="AU97" s="35">
        <v>0</v>
      </c>
      <c r="AV97" s="35">
        <v>0</v>
      </c>
      <c r="AW97" s="35">
        <v>0</v>
      </c>
      <c r="AX97" s="35">
        <v>-152643</v>
      </c>
      <c r="AY97" s="35">
        <v>0</v>
      </c>
      <c r="AZ97" s="35">
        <v>0</v>
      </c>
      <c r="BA97" s="35">
        <v>-152643</v>
      </c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50"/>
      <c r="BR97" s="561"/>
      <c r="BS97" s="565"/>
      <c r="BT97" s="561"/>
      <c r="BU97" s="565"/>
      <c r="BV97" s="561"/>
      <c r="BW97" s="43"/>
      <c r="BX97" s="43"/>
      <c r="BY97" s="35"/>
      <c r="BZ97" s="35"/>
      <c r="CA97" s="35">
        <v>0</v>
      </c>
      <c r="CB97" s="35"/>
      <c r="CC97" s="35"/>
      <c r="CD97" s="35"/>
      <c r="CE97" s="35"/>
      <c r="CF97" s="35"/>
      <c r="CG97" s="35"/>
      <c r="CH97" s="35"/>
      <c r="CI97" s="35"/>
      <c r="CJ97" s="35"/>
      <c r="CK97" s="561"/>
      <c r="CL97" s="561"/>
    </row>
    <row r="98" spans="1:90" outlineLevel="3">
      <c r="A98" s="548" t="s">
        <v>127</v>
      </c>
      <c r="B98" s="548" t="s">
        <v>231</v>
      </c>
      <c r="C98" s="548" t="s">
        <v>233</v>
      </c>
      <c r="D98" s="548" t="s">
        <v>234</v>
      </c>
      <c r="E98" s="548" t="s">
        <v>373</v>
      </c>
      <c r="F98" s="548" t="s">
        <v>0</v>
      </c>
      <c r="G98" s="576" t="s">
        <v>231</v>
      </c>
      <c r="H98" s="576" t="s">
        <v>125</v>
      </c>
      <c r="I98" s="549" t="s">
        <v>96</v>
      </c>
      <c r="J98" s="567">
        <v>1</v>
      </c>
      <c r="K98" s="550">
        <v>1</v>
      </c>
      <c r="L98" s="552">
        <v>0</v>
      </c>
      <c r="M98" s="552">
        <v>0.17</v>
      </c>
      <c r="N98" s="552">
        <v>1</v>
      </c>
      <c r="O98" s="23">
        <v>16028559</v>
      </c>
      <c r="P98" s="46">
        <v>16023570.135535382</v>
      </c>
      <c r="Q98" s="46">
        <v>4988.8644646182656</v>
      </c>
      <c r="R98" s="24" t="s">
        <v>616</v>
      </c>
      <c r="S98" s="24">
        <v>0</v>
      </c>
      <c r="T98" s="24">
        <v>0</v>
      </c>
      <c r="U98" s="553">
        <v>16028559</v>
      </c>
      <c r="V98" s="23" t="s">
        <v>97</v>
      </c>
      <c r="W98" s="23">
        <v>2724855.03</v>
      </c>
      <c r="X98" s="23">
        <v>-1472184.7822390646</v>
      </c>
      <c r="Y98" s="23">
        <v>1252670.2477609357</v>
      </c>
      <c r="Z98" s="23">
        <v>0</v>
      </c>
      <c r="AA98" s="23">
        <v>0</v>
      </c>
      <c r="AB98" s="23">
        <v>0</v>
      </c>
      <c r="AC98" s="553">
        <v>16023570.135535382</v>
      </c>
      <c r="AD98" s="23">
        <v>4988.8644646182656</v>
      </c>
      <c r="AE98" s="23">
        <v>35477.762493568938</v>
      </c>
      <c r="AF98" s="23">
        <v>0</v>
      </c>
      <c r="AG98" s="23">
        <v>40466.626958187204</v>
      </c>
      <c r="AH98" s="554">
        <v>206596</v>
      </c>
      <c r="AI98" s="23">
        <v>-166129.37304181376</v>
      </c>
      <c r="AJ98" s="23">
        <v>0</v>
      </c>
      <c r="AK98" s="555">
        <v>40466.626958186236</v>
      </c>
      <c r="AL98" s="29">
        <v>-25523.999999996318</v>
      </c>
      <c r="AM98" s="23">
        <v>15821963</v>
      </c>
      <c r="AN98" s="29">
        <v>0</v>
      </c>
      <c r="AO98" s="552">
        <v>0</v>
      </c>
      <c r="AP98" s="23">
        <v>16028559</v>
      </c>
      <c r="AQ98" s="30">
        <v>1</v>
      </c>
      <c r="AR98" s="23">
        <v>16028559</v>
      </c>
      <c r="AS98" s="23">
        <v>16028559</v>
      </c>
      <c r="AT98" s="23">
        <v>165327.38079814613</v>
      </c>
      <c r="AU98" s="23">
        <v>-124860.75383995942</v>
      </c>
      <c r="AV98" s="23">
        <v>0</v>
      </c>
      <c r="AW98" s="23">
        <v>40466.626958186731</v>
      </c>
      <c r="AX98" s="23">
        <v>-213032.41500003636</v>
      </c>
      <c r="AY98" s="23">
        <v>-73034.447785730386</v>
      </c>
      <c r="AZ98" s="23">
        <v>-38266</v>
      </c>
      <c r="BA98" s="23">
        <v>-324332.86278576672</v>
      </c>
      <c r="BB98" s="23" t="s">
        <v>0</v>
      </c>
      <c r="BC98" s="23" t="s">
        <v>0</v>
      </c>
      <c r="BD98" s="23">
        <v>160338.51633352786</v>
      </c>
      <c r="BE98" s="23">
        <v>-160338.51633352836</v>
      </c>
      <c r="BF98" s="23">
        <v>0</v>
      </c>
      <c r="BG98" s="23">
        <v>-4.758788918479695E-10</v>
      </c>
      <c r="BH98" s="23">
        <v>-218021.27946465462</v>
      </c>
      <c r="BI98" s="23">
        <v>-108512.21027929932</v>
      </c>
      <c r="BJ98" s="23">
        <v>-38266</v>
      </c>
      <c r="BK98" s="23">
        <v>-364799.48974395392</v>
      </c>
      <c r="BL98" s="31">
        <v>15821963</v>
      </c>
      <c r="BM98" s="23" t="s">
        <v>88</v>
      </c>
      <c r="BN98" s="23">
        <v>206596</v>
      </c>
      <c r="BO98" s="23" t="b">
        <v>1</v>
      </c>
      <c r="BP98" s="23">
        <v>0</v>
      </c>
      <c r="BQ98" s="552">
        <v>1000</v>
      </c>
      <c r="BR98" s="552">
        <v>1000</v>
      </c>
      <c r="BS98" s="556">
        <v>2</v>
      </c>
      <c r="BT98" s="552">
        <v>4988.8644646182656</v>
      </c>
      <c r="BU98" s="556">
        <v>0</v>
      </c>
      <c r="BV98" s="552">
        <v>34</v>
      </c>
      <c r="BW98" s="31">
        <v>0</v>
      </c>
      <c r="BX98" s="31">
        <v>0</v>
      </c>
      <c r="BY98" s="23">
        <v>0</v>
      </c>
      <c r="BZ98" s="23">
        <v>0</v>
      </c>
      <c r="CA98" s="23">
        <v>0</v>
      </c>
      <c r="CB98" s="23">
        <v>2185721.415</v>
      </c>
      <c r="CC98" s="23">
        <v>0</v>
      </c>
      <c r="CD98" s="23">
        <v>0</v>
      </c>
      <c r="CE98" s="23">
        <v>0</v>
      </c>
      <c r="CF98" s="23">
        <v>0</v>
      </c>
      <c r="CG98" s="23">
        <v>201607.13553538173</v>
      </c>
      <c r="CH98" s="23">
        <v>-201607.13553538269</v>
      </c>
      <c r="CI98" s="23">
        <v>0</v>
      </c>
      <c r="CJ98" s="23">
        <v>-9.6700603080535075E-10</v>
      </c>
      <c r="CK98" s="552">
        <v>0.17</v>
      </c>
      <c r="CL98" s="552">
        <v>9.1847606652542158E-2</v>
      </c>
    </row>
    <row r="99" spans="1:90" s="566" customFormat="1" ht="20.100000000000001" customHeight="1" outlineLevel="2">
      <c r="A99" s="558" t="s">
        <v>131</v>
      </c>
      <c r="B99" s="558"/>
      <c r="C99" s="558"/>
      <c r="D99" s="558"/>
      <c r="E99" s="558"/>
      <c r="F99" s="558"/>
      <c r="G99" s="577"/>
      <c r="H99" s="577"/>
      <c r="I99" s="559"/>
      <c r="J99" s="568"/>
      <c r="K99" s="560"/>
      <c r="L99" s="561"/>
      <c r="M99" s="561"/>
      <c r="N99" s="561"/>
      <c r="O99" s="35"/>
      <c r="P99" s="50"/>
      <c r="Q99" s="50"/>
      <c r="R99" s="36">
        <v>0</v>
      </c>
      <c r="S99" s="36">
        <v>0</v>
      </c>
      <c r="T99" s="36">
        <v>0</v>
      </c>
      <c r="U99" s="562">
        <v>16028559</v>
      </c>
      <c r="V99" s="35"/>
      <c r="W99" s="35">
        <v>2724855.03</v>
      </c>
      <c r="X99" s="35">
        <v>-1472184.7822390646</v>
      </c>
      <c r="Y99" s="35">
        <v>1252670.2477609357</v>
      </c>
      <c r="Z99" s="35">
        <v>0</v>
      </c>
      <c r="AA99" s="35">
        <v>0</v>
      </c>
      <c r="AB99" s="35">
        <v>0</v>
      </c>
      <c r="AC99" s="562">
        <v>16023570.135535382</v>
      </c>
      <c r="AD99" s="35">
        <v>4988.8644646182656</v>
      </c>
      <c r="AE99" s="35">
        <v>35477.762493568938</v>
      </c>
      <c r="AF99" s="35">
        <v>0</v>
      </c>
      <c r="AG99" s="35">
        <v>40466.626958187204</v>
      </c>
      <c r="AH99" s="563">
        <v>206596</v>
      </c>
      <c r="AI99" s="35">
        <v>-166129.37304181376</v>
      </c>
      <c r="AJ99" s="35">
        <v>0</v>
      </c>
      <c r="AK99" s="564">
        <v>40466.626958186236</v>
      </c>
      <c r="AL99" s="41"/>
      <c r="AM99" s="35">
        <v>15821963</v>
      </c>
      <c r="AN99" s="41"/>
      <c r="AO99" s="561"/>
      <c r="AP99" s="35">
        <v>16028559</v>
      </c>
      <c r="AQ99" s="42"/>
      <c r="AR99" s="35"/>
      <c r="AS99" s="35"/>
      <c r="AT99" s="35">
        <v>165327.38079814613</v>
      </c>
      <c r="AU99" s="35">
        <v>-124860.75383995942</v>
      </c>
      <c r="AV99" s="35">
        <v>0</v>
      </c>
      <c r="AW99" s="35">
        <v>40466.626958186731</v>
      </c>
      <c r="AX99" s="35">
        <v>-213032.41500003636</v>
      </c>
      <c r="AY99" s="35">
        <v>-73034.447785730386</v>
      </c>
      <c r="AZ99" s="35">
        <v>-38266</v>
      </c>
      <c r="BA99" s="35">
        <v>-324332.86278576672</v>
      </c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43"/>
      <c r="BM99" s="35"/>
      <c r="BN99" s="35"/>
      <c r="BO99" s="35"/>
      <c r="BP99" s="35"/>
      <c r="BQ99" s="561"/>
      <c r="BR99" s="561"/>
      <c r="BS99" s="565"/>
      <c r="BT99" s="561"/>
      <c r="BU99" s="565"/>
      <c r="BV99" s="561"/>
      <c r="BW99" s="43"/>
      <c r="BX99" s="43"/>
      <c r="BY99" s="35"/>
      <c r="BZ99" s="35"/>
      <c r="CA99" s="35">
        <v>0</v>
      </c>
      <c r="CB99" s="35"/>
      <c r="CC99" s="35"/>
      <c r="CD99" s="35"/>
      <c r="CE99" s="35"/>
      <c r="CF99" s="35"/>
      <c r="CG99" s="35"/>
      <c r="CH99" s="35"/>
      <c r="CI99" s="35"/>
      <c r="CJ99" s="35"/>
      <c r="CK99" s="561"/>
      <c r="CL99" s="561"/>
    </row>
    <row r="100" spans="1:90" outlineLevel="3">
      <c r="A100" s="548" t="s">
        <v>132</v>
      </c>
      <c r="B100" s="548" t="s">
        <v>231</v>
      </c>
      <c r="C100" s="548" t="s">
        <v>233</v>
      </c>
      <c r="D100" s="548" t="s">
        <v>234</v>
      </c>
      <c r="E100" s="548" t="s">
        <v>240</v>
      </c>
      <c r="F100" s="548" t="s">
        <v>0</v>
      </c>
      <c r="G100" s="548" t="s">
        <v>231</v>
      </c>
      <c r="H100" s="548" t="s">
        <v>95</v>
      </c>
      <c r="I100" s="549" t="s">
        <v>134</v>
      </c>
      <c r="J100" s="550">
        <v>1</v>
      </c>
      <c r="K100" s="550">
        <v>1</v>
      </c>
      <c r="L100" s="552">
        <v>0</v>
      </c>
      <c r="M100" s="552">
        <v>0</v>
      </c>
      <c r="N100" s="552">
        <v>0</v>
      </c>
      <c r="O100" s="23">
        <v>848068.65728015907</v>
      </c>
      <c r="P100" s="552">
        <v>848068.65728015907</v>
      </c>
      <c r="Q100" s="552">
        <v>0</v>
      </c>
      <c r="R100" s="24" t="s">
        <v>618</v>
      </c>
      <c r="S100" s="24">
        <v>0</v>
      </c>
      <c r="T100" s="24">
        <v>0</v>
      </c>
      <c r="U100" s="553">
        <v>848068.65728015907</v>
      </c>
      <c r="V100" s="23" t="s">
        <v>97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553">
        <v>848068.65728015907</v>
      </c>
      <c r="AD100" s="23">
        <v>0</v>
      </c>
      <c r="AE100" s="23">
        <v>0</v>
      </c>
      <c r="AF100" s="23">
        <v>0</v>
      </c>
      <c r="AG100" s="23">
        <v>0</v>
      </c>
      <c r="AH100" s="554">
        <v>0</v>
      </c>
      <c r="AI100" s="23">
        <v>0</v>
      </c>
      <c r="AJ100" s="23">
        <v>0</v>
      </c>
      <c r="AK100" s="555">
        <v>0</v>
      </c>
      <c r="AL100" s="29">
        <v>3942.9004999999888</v>
      </c>
      <c r="AM100" s="23">
        <v>848068.65728015907</v>
      </c>
      <c r="AN100" s="552">
        <v>0</v>
      </c>
      <c r="AO100" s="29">
        <v>0</v>
      </c>
      <c r="AP100" s="23">
        <v>848068.65728015907</v>
      </c>
      <c r="AQ100" s="30">
        <v>1</v>
      </c>
      <c r="AR100" s="23">
        <v>0</v>
      </c>
      <c r="AS100" s="23">
        <v>848068.65728015907</v>
      </c>
      <c r="AT100" s="23">
        <v>0</v>
      </c>
      <c r="AU100" s="23">
        <v>0</v>
      </c>
      <c r="AV100" s="23">
        <v>0</v>
      </c>
      <c r="AW100" s="23">
        <v>0</v>
      </c>
      <c r="AX100" s="23">
        <v>11872.96120192227</v>
      </c>
      <c r="AY100" s="23">
        <v>0</v>
      </c>
      <c r="AZ100" s="23">
        <v>0</v>
      </c>
      <c r="BA100" s="23">
        <v>11872.96120192227</v>
      </c>
      <c r="BB100" s="23" t="s">
        <v>0</v>
      </c>
      <c r="BC100" s="23" t="s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11872.96120192227</v>
      </c>
      <c r="BI100" s="23">
        <v>0</v>
      </c>
      <c r="BJ100" s="23">
        <v>0</v>
      </c>
      <c r="BK100" s="23">
        <v>11872.96120192227</v>
      </c>
      <c r="BL100" s="23">
        <v>848068.65728015907</v>
      </c>
      <c r="BM100" s="23" t="s">
        <v>88</v>
      </c>
      <c r="BN100" s="23">
        <v>0</v>
      </c>
      <c r="BO100" s="23" t="b">
        <v>0</v>
      </c>
      <c r="BP100" s="23">
        <v>0</v>
      </c>
      <c r="BQ100" s="46">
        <v>0</v>
      </c>
      <c r="BR100" s="552">
        <v>0</v>
      </c>
      <c r="BS100" s="556">
        <v>16</v>
      </c>
      <c r="BT100" s="552">
        <v>0</v>
      </c>
      <c r="BU100" s="556">
        <v>0</v>
      </c>
      <c r="BV100" s="552">
        <v>249</v>
      </c>
      <c r="BW100" s="31">
        <v>0</v>
      </c>
      <c r="BX100" s="31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552">
        <v>0</v>
      </c>
      <c r="CL100" s="552">
        <v>0</v>
      </c>
    </row>
    <row r="101" spans="1:90" s="566" customFormat="1" ht="20.100000000000001" customHeight="1" outlineLevel="2">
      <c r="A101" s="558" t="s">
        <v>137</v>
      </c>
      <c r="B101" s="558"/>
      <c r="C101" s="558"/>
      <c r="D101" s="558"/>
      <c r="E101" s="558"/>
      <c r="F101" s="558"/>
      <c r="G101" s="558"/>
      <c r="H101" s="558"/>
      <c r="I101" s="559"/>
      <c r="J101" s="560"/>
      <c r="K101" s="560"/>
      <c r="L101" s="561"/>
      <c r="M101" s="561"/>
      <c r="N101" s="561"/>
      <c r="O101" s="35"/>
      <c r="P101" s="561"/>
      <c r="Q101" s="561"/>
      <c r="R101" s="36">
        <v>0</v>
      </c>
      <c r="S101" s="36">
        <v>0</v>
      </c>
      <c r="T101" s="36">
        <v>0</v>
      </c>
      <c r="U101" s="562">
        <v>848068.65728015907</v>
      </c>
      <c r="V101" s="35"/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562">
        <v>848068.65728015907</v>
      </c>
      <c r="AD101" s="35">
        <v>0</v>
      </c>
      <c r="AE101" s="35">
        <v>0</v>
      </c>
      <c r="AF101" s="35">
        <v>0</v>
      </c>
      <c r="AG101" s="35">
        <v>0</v>
      </c>
      <c r="AH101" s="563">
        <v>0</v>
      </c>
      <c r="AI101" s="35">
        <v>0</v>
      </c>
      <c r="AJ101" s="35">
        <v>0</v>
      </c>
      <c r="AK101" s="564">
        <v>0</v>
      </c>
      <c r="AL101" s="41"/>
      <c r="AM101" s="35">
        <v>848068.65728015907</v>
      </c>
      <c r="AN101" s="561"/>
      <c r="AO101" s="41"/>
      <c r="AP101" s="35">
        <v>848068.65728015907</v>
      </c>
      <c r="AQ101" s="42"/>
      <c r="AR101" s="35"/>
      <c r="AS101" s="35"/>
      <c r="AT101" s="35">
        <v>0</v>
      </c>
      <c r="AU101" s="35">
        <v>0</v>
      </c>
      <c r="AV101" s="35">
        <v>0</v>
      </c>
      <c r="AW101" s="35">
        <v>0</v>
      </c>
      <c r="AX101" s="35">
        <v>11872.96120192227</v>
      </c>
      <c r="AY101" s="35">
        <v>0</v>
      </c>
      <c r="AZ101" s="35">
        <v>0</v>
      </c>
      <c r="BA101" s="35">
        <v>11872.96120192227</v>
      </c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50"/>
      <c r="BR101" s="561"/>
      <c r="BS101" s="565"/>
      <c r="BT101" s="561"/>
      <c r="BU101" s="565"/>
      <c r="BV101" s="561"/>
      <c r="BW101" s="43"/>
      <c r="BX101" s="43"/>
      <c r="BY101" s="35"/>
      <c r="BZ101" s="35"/>
      <c r="CA101" s="35">
        <v>0</v>
      </c>
      <c r="CB101" s="35"/>
      <c r="CC101" s="35"/>
      <c r="CD101" s="35"/>
      <c r="CE101" s="35"/>
      <c r="CF101" s="35"/>
      <c r="CG101" s="35"/>
      <c r="CH101" s="35"/>
      <c r="CI101" s="35"/>
      <c r="CJ101" s="35"/>
      <c r="CK101" s="561"/>
      <c r="CL101" s="561"/>
    </row>
    <row r="102" spans="1:90" s="575" customFormat="1" ht="30" customHeight="1" outlineLevel="1">
      <c r="A102" s="558"/>
      <c r="B102" s="558" t="s">
        <v>241</v>
      </c>
      <c r="C102" s="558"/>
      <c r="D102" s="558"/>
      <c r="E102" s="558"/>
      <c r="F102" s="558"/>
      <c r="G102" s="558"/>
      <c r="H102" s="558"/>
      <c r="I102" s="559"/>
      <c r="J102" s="569"/>
      <c r="K102" s="569"/>
      <c r="L102" s="570"/>
      <c r="M102" s="570"/>
      <c r="N102" s="570"/>
      <c r="O102" s="59"/>
      <c r="P102" s="570"/>
      <c r="Q102" s="570"/>
      <c r="R102" s="61">
        <v>0</v>
      </c>
      <c r="S102" s="61">
        <v>0</v>
      </c>
      <c r="T102" s="61">
        <v>0</v>
      </c>
      <c r="U102" s="571">
        <v>30580786.737280156</v>
      </c>
      <c r="V102" s="59"/>
      <c r="W102" s="59">
        <v>2724855.03</v>
      </c>
      <c r="X102" s="59">
        <v>-1472184.7822390646</v>
      </c>
      <c r="Y102" s="59">
        <v>1252670.2477609357</v>
      </c>
      <c r="Z102" s="59">
        <v>0</v>
      </c>
      <c r="AA102" s="59">
        <v>0</v>
      </c>
      <c r="AB102" s="59">
        <v>0</v>
      </c>
      <c r="AC102" s="571">
        <v>30575797.872815538</v>
      </c>
      <c r="AD102" s="59">
        <v>4988.8644646182656</v>
      </c>
      <c r="AE102" s="59">
        <v>35477.762493568938</v>
      </c>
      <c r="AF102" s="59">
        <v>0</v>
      </c>
      <c r="AG102" s="59">
        <v>40466.626958187204</v>
      </c>
      <c r="AH102" s="572">
        <v>206596</v>
      </c>
      <c r="AI102" s="59">
        <v>-166129.37304181376</v>
      </c>
      <c r="AJ102" s="59">
        <v>0</v>
      </c>
      <c r="AK102" s="573">
        <v>40466.626958186236</v>
      </c>
      <c r="AL102" s="66"/>
      <c r="AM102" s="59">
        <v>30461927.377280157</v>
      </c>
      <c r="AN102" s="570"/>
      <c r="AO102" s="66"/>
      <c r="AP102" s="59">
        <v>30668523.377280157</v>
      </c>
      <c r="AQ102" s="67"/>
      <c r="AR102" s="59"/>
      <c r="AS102" s="59"/>
      <c r="AT102" s="59">
        <v>165327.38079814613</v>
      </c>
      <c r="AU102" s="59">
        <v>-124860.75383995942</v>
      </c>
      <c r="AV102" s="59">
        <v>0</v>
      </c>
      <c r="AW102" s="59">
        <v>40466.626958186731</v>
      </c>
      <c r="AX102" s="59">
        <v>-353802.45379811409</v>
      </c>
      <c r="AY102" s="59">
        <v>-73034.447785730386</v>
      </c>
      <c r="AZ102" s="59">
        <v>395626</v>
      </c>
      <c r="BA102" s="59">
        <v>-31210.901583844447</v>
      </c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69"/>
      <c r="BR102" s="570"/>
      <c r="BS102" s="574"/>
      <c r="BT102" s="570"/>
      <c r="BU102" s="574"/>
      <c r="BV102" s="570"/>
      <c r="BW102" s="68"/>
      <c r="BX102" s="68"/>
      <c r="BY102" s="59"/>
      <c r="BZ102" s="59"/>
      <c r="CA102" s="59">
        <v>-87736.639999999999</v>
      </c>
      <c r="CB102" s="59"/>
      <c r="CC102" s="59"/>
      <c r="CD102" s="59"/>
      <c r="CE102" s="59"/>
      <c r="CF102" s="59"/>
      <c r="CG102" s="59"/>
      <c r="CH102" s="59"/>
      <c r="CI102" s="59"/>
      <c r="CJ102" s="59"/>
      <c r="CK102" s="570"/>
      <c r="CL102" s="570"/>
    </row>
    <row r="103" spans="1:90" outlineLevel="3">
      <c r="A103" s="548" t="s">
        <v>82</v>
      </c>
      <c r="B103" s="548" t="s">
        <v>243</v>
      </c>
      <c r="C103" s="548" t="s">
        <v>0</v>
      </c>
      <c r="D103" s="548" t="s">
        <v>0</v>
      </c>
      <c r="E103" s="548" t="s">
        <v>826</v>
      </c>
      <c r="F103" s="548" t="s">
        <v>0</v>
      </c>
      <c r="G103" s="548" t="s">
        <v>243</v>
      </c>
      <c r="H103" s="548" t="s">
        <v>85</v>
      </c>
      <c r="I103" s="549" t="s">
        <v>86</v>
      </c>
      <c r="J103" s="550">
        <v>0</v>
      </c>
      <c r="K103" s="550">
        <v>0</v>
      </c>
      <c r="L103" s="552">
        <v>0</v>
      </c>
      <c r="M103" s="552">
        <v>0</v>
      </c>
      <c r="N103" s="552">
        <v>0</v>
      </c>
      <c r="O103" s="23">
        <v>0</v>
      </c>
      <c r="P103" s="552">
        <v>0</v>
      </c>
      <c r="Q103" s="552">
        <v>0</v>
      </c>
      <c r="R103" s="24">
        <v>0</v>
      </c>
      <c r="S103" s="24">
        <v>0</v>
      </c>
      <c r="T103" s="24">
        <v>0</v>
      </c>
      <c r="U103" s="553">
        <v>0</v>
      </c>
      <c r="V103" s="23" t="s">
        <v>87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553">
        <v>0</v>
      </c>
      <c r="AD103" s="23">
        <v>0</v>
      </c>
      <c r="AE103" s="23">
        <v>0</v>
      </c>
      <c r="AF103" s="23">
        <v>0</v>
      </c>
      <c r="AG103" s="23">
        <v>0</v>
      </c>
      <c r="AH103" s="554">
        <v>0</v>
      </c>
      <c r="AI103" s="23">
        <v>0</v>
      </c>
      <c r="AJ103" s="23">
        <v>-75410.509999999995</v>
      </c>
      <c r="AK103" s="555">
        <v>-75410.509999999995</v>
      </c>
      <c r="AL103" s="29">
        <v>0</v>
      </c>
      <c r="AM103" s="23">
        <v>0</v>
      </c>
      <c r="AN103" s="552">
        <v>0</v>
      </c>
      <c r="AO103" s="29">
        <v>0</v>
      </c>
      <c r="AP103" s="23">
        <v>0</v>
      </c>
      <c r="AQ103" s="30">
        <v>1</v>
      </c>
      <c r="AR103" s="23">
        <v>0</v>
      </c>
      <c r="AS103" s="23">
        <v>0</v>
      </c>
      <c r="AT103" s="23">
        <v>0</v>
      </c>
      <c r="AU103" s="23">
        <v>0</v>
      </c>
      <c r="AV103" s="23">
        <v>-100</v>
      </c>
      <c r="AW103" s="23">
        <v>-100</v>
      </c>
      <c r="AX103" s="23">
        <v>0</v>
      </c>
      <c r="AY103" s="23">
        <v>0</v>
      </c>
      <c r="AZ103" s="23">
        <v>892551.39</v>
      </c>
      <c r="BA103" s="23">
        <v>892551.39</v>
      </c>
      <c r="BB103" s="23" t="s">
        <v>0</v>
      </c>
      <c r="BC103" s="23" t="s">
        <v>0</v>
      </c>
      <c r="BD103" s="23">
        <v>0</v>
      </c>
      <c r="BE103" s="23">
        <v>0</v>
      </c>
      <c r="BF103" s="23">
        <v>-100</v>
      </c>
      <c r="BG103" s="23">
        <v>-100</v>
      </c>
      <c r="BH103" s="23">
        <v>0</v>
      </c>
      <c r="BI103" s="23">
        <v>0</v>
      </c>
      <c r="BJ103" s="23">
        <v>892551.39</v>
      </c>
      <c r="BK103" s="23">
        <v>892551.39</v>
      </c>
      <c r="BL103" s="23">
        <v>0</v>
      </c>
      <c r="BM103" s="23" t="s">
        <v>88</v>
      </c>
      <c r="BN103" s="23">
        <v>0</v>
      </c>
      <c r="BO103" s="23" t="b">
        <v>0</v>
      </c>
      <c r="BP103" s="23">
        <v>-75410.509999999995</v>
      </c>
      <c r="BQ103" s="24">
        <v>0</v>
      </c>
      <c r="BR103" s="552">
        <v>0</v>
      </c>
      <c r="BS103" s="556">
        <v>99</v>
      </c>
      <c r="BT103" s="552">
        <v>0</v>
      </c>
      <c r="BU103" s="556">
        <v>0</v>
      </c>
      <c r="BV103" s="552">
        <v>154</v>
      </c>
      <c r="BW103" s="31">
        <v>0</v>
      </c>
      <c r="BX103" s="31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-75410.509999999995</v>
      </c>
      <c r="CJ103" s="23">
        <v>-75410.509999999995</v>
      </c>
      <c r="CK103" s="552">
        <v>0</v>
      </c>
      <c r="CL103" s="552">
        <v>0</v>
      </c>
    </row>
    <row r="104" spans="1:90" s="566" customFormat="1" ht="20.100000000000001" customHeight="1" outlineLevel="2">
      <c r="A104" s="558" t="s">
        <v>89</v>
      </c>
      <c r="B104" s="558"/>
      <c r="C104" s="558"/>
      <c r="D104" s="558"/>
      <c r="E104" s="558"/>
      <c r="F104" s="558"/>
      <c r="G104" s="558"/>
      <c r="H104" s="558"/>
      <c r="I104" s="559"/>
      <c r="J104" s="560"/>
      <c r="K104" s="560"/>
      <c r="L104" s="561"/>
      <c r="M104" s="561"/>
      <c r="N104" s="561"/>
      <c r="O104" s="35"/>
      <c r="P104" s="561"/>
      <c r="Q104" s="561"/>
      <c r="R104" s="36">
        <v>0</v>
      </c>
      <c r="S104" s="36">
        <v>0</v>
      </c>
      <c r="T104" s="36">
        <v>0</v>
      </c>
      <c r="U104" s="562">
        <v>0</v>
      </c>
      <c r="V104" s="35"/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562">
        <v>0</v>
      </c>
      <c r="AD104" s="35">
        <v>0</v>
      </c>
      <c r="AE104" s="35">
        <v>0</v>
      </c>
      <c r="AF104" s="35">
        <v>0</v>
      </c>
      <c r="AG104" s="35">
        <v>0</v>
      </c>
      <c r="AH104" s="563">
        <v>0</v>
      </c>
      <c r="AI104" s="35">
        <v>0</v>
      </c>
      <c r="AJ104" s="35">
        <v>-75410.509999999995</v>
      </c>
      <c r="AK104" s="564">
        <v>-75410.509999999995</v>
      </c>
      <c r="AL104" s="41"/>
      <c r="AM104" s="35">
        <v>0</v>
      </c>
      <c r="AN104" s="561"/>
      <c r="AO104" s="41"/>
      <c r="AP104" s="35">
        <v>0</v>
      </c>
      <c r="AQ104" s="42"/>
      <c r="AR104" s="35"/>
      <c r="AS104" s="35"/>
      <c r="AT104" s="35">
        <v>0</v>
      </c>
      <c r="AU104" s="35">
        <v>0</v>
      </c>
      <c r="AV104" s="35">
        <v>-100</v>
      </c>
      <c r="AW104" s="35">
        <v>-100</v>
      </c>
      <c r="AX104" s="35">
        <v>0</v>
      </c>
      <c r="AY104" s="35">
        <v>0</v>
      </c>
      <c r="AZ104" s="35">
        <v>892551.39</v>
      </c>
      <c r="BA104" s="35">
        <v>892551.39</v>
      </c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6"/>
      <c r="BR104" s="561"/>
      <c r="BS104" s="565"/>
      <c r="BT104" s="561"/>
      <c r="BU104" s="565"/>
      <c r="BV104" s="561"/>
      <c r="BW104" s="43"/>
      <c r="BX104" s="43"/>
      <c r="BY104" s="35"/>
      <c r="BZ104" s="35"/>
      <c r="CA104" s="35">
        <v>0</v>
      </c>
      <c r="CB104" s="35"/>
      <c r="CC104" s="35"/>
      <c r="CD104" s="35"/>
      <c r="CE104" s="35"/>
      <c r="CF104" s="35"/>
      <c r="CG104" s="35"/>
      <c r="CH104" s="35"/>
      <c r="CI104" s="35"/>
      <c r="CJ104" s="35"/>
      <c r="CK104" s="561"/>
      <c r="CL104" s="561"/>
    </row>
    <row r="105" spans="1:90" outlineLevel="3">
      <c r="A105" s="548" t="s">
        <v>139</v>
      </c>
      <c r="B105" s="548" t="s">
        <v>243</v>
      </c>
      <c r="C105" s="548" t="s">
        <v>140</v>
      </c>
      <c r="D105" s="548" t="s">
        <v>141</v>
      </c>
      <c r="E105" s="548" t="s">
        <v>142</v>
      </c>
      <c r="F105" s="548" t="s">
        <v>526</v>
      </c>
      <c r="G105" s="548" t="s">
        <v>143</v>
      </c>
      <c r="H105" s="548" t="s">
        <v>144</v>
      </c>
      <c r="I105" s="549" t="s">
        <v>145</v>
      </c>
      <c r="J105" s="567">
        <v>28571.428571500001</v>
      </c>
      <c r="K105" s="550">
        <v>28571.428571500001</v>
      </c>
      <c r="L105" s="552">
        <v>0</v>
      </c>
      <c r="M105" s="552">
        <v>0.3</v>
      </c>
      <c r="N105" s="552">
        <v>0.8</v>
      </c>
      <c r="O105" s="23">
        <v>0</v>
      </c>
      <c r="P105" s="46">
        <v>0</v>
      </c>
      <c r="Q105" s="46">
        <v>0</v>
      </c>
      <c r="R105" s="24" t="s">
        <v>527</v>
      </c>
      <c r="S105" s="24">
        <v>0</v>
      </c>
      <c r="T105" s="24">
        <v>0</v>
      </c>
      <c r="U105" s="553">
        <v>0</v>
      </c>
      <c r="V105" s="23" t="s">
        <v>97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553">
        <v>0</v>
      </c>
      <c r="AD105" s="23">
        <v>0</v>
      </c>
      <c r="AE105" s="23">
        <v>0</v>
      </c>
      <c r="AF105" s="23">
        <v>0</v>
      </c>
      <c r="AG105" s="23">
        <v>0</v>
      </c>
      <c r="AH105" s="554">
        <v>0</v>
      </c>
      <c r="AI105" s="23">
        <v>0</v>
      </c>
      <c r="AJ105" s="23">
        <v>0</v>
      </c>
      <c r="AK105" s="555">
        <v>0</v>
      </c>
      <c r="AL105" s="29">
        <v>-2.6373031536408575E-10</v>
      </c>
      <c r="AM105" s="23">
        <v>0</v>
      </c>
      <c r="AN105" s="29">
        <v>0</v>
      </c>
      <c r="AO105" s="552">
        <v>0</v>
      </c>
      <c r="AP105" s="23">
        <v>0</v>
      </c>
      <c r="AQ105" s="30">
        <v>1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-18399617</v>
      </c>
      <c r="AY105" s="23">
        <v>0</v>
      </c>
      <c r="AZ105" s="23">
        <v>0</v>
      </c>
      <c r="BA105" s="23">
        <v>-18399617</v>
      </c>
      <c r="BB105" s="23" t="s">
        <v>0</v>
      </c>
      <c r="BC105" s="23" t="s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-18399617</v>
      </c>
      <c r="BI105" s="23">
        <v>0</v>
      </c>
      <c r="BJ105" s="23">
        <v>0</v>
      </c>
      <c r="BK105" s="23">
        <v>-18399617</v>
      </c>
      <c r="BL105" s="31">
        <v>0</v>
      </c>
      <c r="BM105" s="23" t="s">
        <v>98</v>
      </c>
      <c r="BN105" s="23">
        <v>0</v>
      </c>
      <c r="BO105" s="23" t="b">
        <v>0</v>
      </c>
      <c r="BP105" s="23">
        <v>0</v>
      </c>
      <c r="BQ105" s="552">
        <v>308.4375</v>
      </c>
      <c r="BR105" s="552">
        <v>8812500.0000220314</v>
      </c>
      <c r="BS105" s="556">
        <v>6</v>
      </c>
      <c r="BT105" s="552">
        <v>0</v>
      </c>
      <c r="BU105" s="556">
        <v>0</v>
      </c>
      <c r="BV105" s="552">
        <v>93</v>
      </c>
      <c r="BW105" s="31">
        <v>0</v>
      </c>
      <c r="BX105" s="31">
        <v>0</v>
      </c>
      <c r="BY105" s="23">
        <v>0</v>
      </c>
      <c r="BZ105" s="23">
        <v>0</v>
      </c>
      <c r="CA105" s="23">
        <v>0</v>
      </c>
      <c r="CB105" s="23">
        <v>-47538383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552">
        <v>0.3</v>
      </c>
      <c r="CL105" s="552">
        <v>0</v>
      </c>
    </row>
    <row r="106" spans="1:90" s="566" customFormat="1" ht="20.100000000000001" customHeight="1" outlineLevel="2">
      <c r="A106" s="558" t="s">
        <v>146</v>
      </c>
      <c r="B106" s="558"/>
      <c r="C106" s="558"/>
      <c r="D106" s="558"/>
      <c r="E106" s="558"/>
      <c r="F106" s="558"/>
      <c r="G106" s="558"/>
      <c r="H106" s="558"/>
      <c r="I106" s="559"/>
      <c r="J106" s="568"/>
      <c r="K106" s="560"/>
      <c r="L106" s="561"/>
      <c r="M106" s="561"/>
      <c r="N106" s="561"/>
      <c r="O106" s="35"/>
      <c r="P106" s="50"/>
      <c r="Q106" s="50"/>
      <c r="R106" s="36">
        <v>0</v>
      </c>
      <c r="S106" s="36">
        <v>0</v>
      </c>
      <c r="T106" s="36">
        <v>0</v>
      </c>
      <c r="U106" s="562">
        <v>0</v>
      </c>
      <c r="V106" s="35"/>
      <c r="W106" s="35">
        <v>0</v>
      </c>
      <c r="X106" s="35">
        <v>0</v>
      </c>
      <c r="Y106" s="35">
        <v>0</v>
      </c>
      <c r="Z106" s="35">
        <v>0</v>
      </c>
      <c r="AA106" s="35">
        <v>0</v>
      </c>
      <c r="AB106" s="35">
        <v>0</v>
      </c>
      <c r="AC106" s="562">
        <v>0</v>
      </c>
      <c r="AD106" s="35">
        <v>0</v>
      </c>
      <c r="AE106" s="35">
        <v>0</v>
      </c>
      <c r="AF106" s="35">
        <v>0</v>
      </c>
      <c r="AG106" s="35">
        <v>0</v>
      </c>
      <c r="AH106" s="563">
        <v>0</v>
      </c>
      <c r="AI106" s="35">
        <v>0</v>
      </c>
      <c r="AJ106" s="35">
        <v>0</v>
      </c>
      <c r="AK106" s="564">
        <v>0</v>
      </c>
      <c r="AL106" s="41"/>
      <c r="AM106" s="35">
        <v>0</v>
      </c>
      <c r="AN106" s="41"/>
      <c r="AO106" s="561"/>
      <c r="AP106" s="35">
        <v>0</v>
      </c>
      <c r="AQ106" s="42"/>
      <c r="AR106" s="35"/>
      <c r="AS106" s="35"/>
      <c r="AT106" s="35">
        <v>0</v>
      </c>
      <c r="AU106" s="35">
        <v>0</v>
      </c>
      <c r="AV106" s="35">
        <v>0</v>
      </c>
      <c r="AW106" s="35">
        <v>0</v>
      </c>
      <c r="AX106" s="35">
        <v>-18399617</v>
      </c>
      <c r="AY106" s="35">
        <v>0</v>
      </c>
      <c r="AZ106" s="35">
        <v>0</v>
      </c>
      <c r="BA106" s="35">
        <v>-18399617</v>
      </c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43"/>
      <c r="BM106" s="35"/>
      <c r="BN106" s="35"/>
      <c r="BO106" s="35"/>
      <c r="BP106" s="35"/>
      <c r="BQ106" s="561"/>
      <c r="BR106" s="561"/>
      <c r="BS106" s="565"/>
      <c r="BT106" s="561"/>
      <c r="BU106" s="565"/>
      <c r="BV106" s="561"/>
      <c r="BW106" s="43"/>
      <c r="BX106" s="43"/>
      <c r="BY106" s="35"/>
      <c r="BZ106" s="35"/>
      <c r="CA106" s="35">
        <v>0</v>
      </c>
      <c r="CB106" s="35"/>
      <c r="CC106" s="35"/>
      <c r="CD106" s="35"/>
      <c r="CE106" s="35"/>
      <c r="CF106" s="35"/>
      <c r="CG106" s="35"/>
      <c r="CH106" s="35"/>
      <c r="CI106" s="35"/>
      <c r="CJ106" s="35"/>
      <c r="CK106" s="561"/>
      <c r="CL106" s="561"/>
    </row>
    <row r="107" spans="1:90" outlineLevel="3">
      <c r="A107" s="548" t="s">
        <v>258</v>
      </c>
      <c r="B107" s="548" t="s">
        <v>243</v>
      </c>
      <c r="C107" s="548" t="s">
        <v>148</v>
      </c>
      <c r="D107" s="548" t="s">
        <v>149</v>
      </c>
      <c r="E107" s="548" t="s">
        <v>294</v>
      </c>
      <c r="F107" s="548" t="s">
        <v>528</v>
      </c>
      <c r="G107" s="548" t="s">
        <v>231</v>
      </c>
      <c r="H107" s="548" t="s">
        <v>144</v>
      </c>
      <c r="I107" s="549" t="s">
        <v>289</v>
      </c>
      <c r="J107" s="550">
        <v>10000</v>
      </c>
      <c r="K107" s="550">
        <v>10000</v>
      </c>
      <c r="L107" s="552">
        <v>0</v>
      </c>
      <c r="M107" s="552">
        <v>0</v>
      </c>
      <c r="N107" s="552">
        <v>0.62798269482929792</v>
      </c>
      <c r="O107" s="552">
        <v>874.04578174353298</v>
      </c>
      <c r="P107" s="46">
        <v>874.80451646040194</v>
      </c>
      <c r="Q107" s="46">
        <v>-0.75873471686895755</v>
      </c>
      <c r="R107" s="24" t="s">
        <v>529</v>
      </c>
      <c r="S107" s="24">
        <v>0</v>
      </c>
      <c r="T107" s="24">
        <v>0</v>
      </c>
      <c r="U107" s="553">
        <v>8740457.8174353298</v>
      </c>
      <c r="V107" s="23" t="s">
        <v>97</v>
      </c>
      <c r="W107" s="23">
        <v>928236.92079455592</v>
      </c>
      <c r="X107" s="23">
        <v>0</v>
      </c>
      <c r="Y107" s="23">
        <v>928236.92079455592</v>
      </c>
      <c r="Z107" s="23">
        <v>928236.92079455592</v>
      </c>
      <c r="AA107" s="23">
        <v>0</v>
      </c>
      <c r="AB107" s="23">
        <v>928236.92079455592</v>
      </c>
      <c r="AC107" s="553">
        <v>8748045.1646040194</v>
      </c>
      <c r="AD107" s="23">
        <v>-7587.3471686895937</v>
      </c>
      <c r="AE107" s="23">
        <v>0</v>
      </c>
      <c r="AF107" s="23">
        <v>0</v>
      </c>
      <c r="AG107" s="23">
        <v>-7587.3471686895937</v>
      </c>
      <c r="AH107" s="554">
        <v>-3072680.3320809659</v>
      </c>
      <c r="AI107" s="23">
        <v>0</v>
      </c>
      <c r="AJ107" s="23">
        <v>0</v>
      </c>
      <c r="AK107" s="555">
        <v>-3072680.3320809659</v>
      </c>
      <c r="AL107" s="29">
        <v>-918660.17596893944</v>
      </c>
      <c r="AM107" s="23">
        <v>11813138.149516296</v>
      </c>
      <c r="AN107" s="29">
        <v>0</v>
      </c>
      <c r="AO107" s="552">
        <v>0</v>
      </c>
      <c r="AP107" s="23">
        <v>16619863.066392872</v>
      </c>
      <c r="AQ107" s="30">
        <v>250</v>
      </c>
      <c r="AR107" s="23">
        <v>2158690.5134757115</v>
      </c>
      <c r="AS107" s="23">
        <v>1.375</v>
      </c>
      <c r="AT107" s="23">
        <v>-1788177.0606408548</v>
      </c>
      <c r="AU107" s="23">
        <v>0</v>
      </c>
      <c r="AV107" s="23">
        <v>0</v>
      </c>
      <c r="AW107" s="23">
        <v>-1788177.0606408548</v>
      </c>
      <c r="AX107" s="23">
        <v>-13649623.223077627</v>
      </c>
      <c r="AY107" s="23">
        <v>0</v>
      </c>
      <c r="AZ107" s="23">
        <v>0</v>
      </c>
      <c r="BA107" s="23">
        <v>-13649623.223077627</v>
      </c>
      <c r="BB107" s="23">
        <v>1.375</v>
      </c>
      <c r="BC107" s="23">
        <v>1.375</v>
      </c>
      <c r="BD107" s="23">
        <v>-1780589.7134721652</v>
      </c>
      <c r="BE107" s="23">
        <v>0</v>
      </c>
      <c r="BF107" s="23">
        <v>0</v>
      </c>
      <c r="BG107" s="23">
        <v>-1780589.7134721652</v>
      </c>
      <c r="BH107" s="23">
        <v>-13642035.875908937</v>
      </c>
      <c r="BI107" s="23">
        <v>0</v>
      </c>
      <c r="BJ107" s="23">
        <v>0</v>
      </c>
      <c r="BK107" s="23">
        <v>-13642035.875908937</v>
      </c>
      <c r="BL107" s="31">
        <v>16619863.066392872</v>
      </c>
      <c r="BM107" s="23" t="s">
        <v>88</v>
      </c>
      <c r="BN107" s="23">
        <v>0</v>
      </c>
      <c r="BO107" s="23" t="b">
        <v>0</v>
      </c>
      <c r="BP107" s="23">
        <v>0</v>
      </c>
      <c r="BQ107" s="552">
        <v>1000</v>
      </c>
      <c r="BR107" s="552">
        <v>10000000</v>
      </c>
      <c r="BS107" s="556">
        <v>5</v>
      </c>
      <c r="BT107" s="552">
        <v>0</v>
      </c>
      <c r="BU107" s="556">
        <v>1569956.7370732448</v>
      </c>
      <c r="BV107" s="552">
        <v>104</v>
      </c>
      <c r="BW107" s="31">
        <v>1.375</v>
      </c>
      <c r="BX107" s="31">
        <v>1.375</v>
      </c>
      <c r="BY107" s="23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-3065092.9849122763</v>
      </c>
      <c r="CH107" s="23">
        <v>0</v>
      </c>
      <c r="CI107" s="23">
        <v>0</v>
      </c>
      <c r="CJ107" s="23">
        <v>-3065092.9849122763</v>
      </c>
      <c r="CK107" s="552">
        <v>0.43</v>
      </c>
      <c r="CL107" s="552">
        <v>0</v>
      </c>
    </row>
    <row r="108" spans="1:90" s="566" customFormat="1" ht="20.100000000000001" customHeight="1" outlineLevel="2">
      <c r="A108" s="558" t="s">
        <v>265</v>
      </c>
      <c r="B108" s="558"/>
      <c r="C108" s="558"/>
      <c r="D108" s="558"/>
      <c r="E108" s="558"/>
      <c r="F108" s="558"/>
      <c r="G108" s="558"/>
      <c r="H108" s="558"/>
      <c r="I108" s="559"/>
      <c r="J108" s="560"/>
      <c r="K108" s="560"/>
      <c r="L108" s="561"/>
      <c r="M108" s="561"/>
      <c r="N108" s="561"/>
      <c r="O108" s="561"/>
      <c r="P108" s="50"/>
      <c r="Q108" s="50"/>
      <c r="R108" s="36">
        <v>0</v>
      </c>
      <c r="S108" s="36">
        <v>0</v>
      </c>
      <c r="T108" s="36">
        <v>0</v>
      </c>
      <c r="U108" s="562">
        <v>8740457.8174353298</v>
      </c>
      <c r="V108" s="35"/>
      <c r="W108" s="35">
        <v>928236.92079455592</v>
      </c>
      <c r="X108" s="35">
        <v>0</v>
      </c>
      <c r="Y108" s="35">
        <v>928236.92079455592</v>
      </c>
      <c r="Z108" s="35">
        <v>928236.92079455592</v>
      </c>
      <c r="AA108" s="35">
        <v>0</v>
      </c>
      <c r="AB108" s="35">
        <v>928236.92079455592</v>
      </c>
      <c r="AC108" s="562">
        <v>8748045.1646040194</v>
      </c>
      <c r="AD108" s="35">
        <v>-7587.3471686895937</v>
      </c>
      <c r="AE108" s="35">
        <v>0</v>
      </c>
      <c r="AF108" s="35">
        <v>0</v>
      </c>
      <c r="AG108" s="35">
        <v>-7587.3471686895937</v>
      </c>
      <c r="AH108" s="563">
        <v>-3072680.3320809659</v>
      </c>
      <c r="AI108" s="35">
        <v>0</v>
      </c>
      <c r="AJ108" s="35">
        <v>0</v>
      </c>
      <c r="AK108" s="564">
        <v>-3072680.3320809659</v>
      </c>
      <c r="AL108" s="41"/>
      <c r="AM108" s="35">
        <v>11813138.149516296</v>
      </c>
      <c r="AN108" s="41"/>
      <c r="AO108" s="561"/>
      <c r="AP108" s="35">
        <v>16619863.066392872</v>
      </c>
      <c r="AQ108" s="42"/>
      <c r="AR108" s="35"/>
      <c r="AS108" s="35"/>
      <c r="AT108" s="35">
        <v>-1788177.0606408548</v>
      </c>
      <c r="AU108" s="35">
        <v>0</v>
      </c>
      <c r="AV108" s="35">
        <v>0</v>
      </c>
      <c r="AW108" s="35">
        <v>-1788177.0606408548</v>
      </c>
      <c r="AX108" s="35">
        <v>-13649623.223077627</v>
      </c>
      <c r="AY108" s="35">
        <v>0</v>
      </c>
      <c r="AZ108" s="35">
        <v>0</v>
      </c>
      <c r="BA108" s="35">
        <v>-13649623.223077627</v>
      </c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43"/>
      <c r="BM108" s="35"/>
      <c r="BN108" s="35"/>
      <c r="BO108" s="35"/>
      <c r="BP108" s="35"/>
      <c r="BQ108" s="561"/>
      <c r="BR108" s="561"/>
      <c r="BS108" s="565"/>
      <c r="BT108" s="561"/>
      <c r="BU108" s="565"/>
      <c r="BV108" s="561"/>
      <c r="BW108" s="43"/>
      <c r="BX108" s="43"/>
      <c r="BY108" s="35"/>
      <c r="BZ108" s="35"/>
      <c r="CA108" s="35">
        <v>0</v>
      </c>
      <c r="CB108" s="35"/>
      <c r="CC108" s="35"/>
      <c r="CD108" s="35"/>
      <c r="CE108" s="35"/>
      <c r="CF108" s="35"/>
      <c r="CG108" s="35"/>
      <c r="CH108" s="35"/>
      <c r="CI108" s="35"/>
      <c r="CJ108" s="35"/>
      <c r="CK108" s="561"/>
      <c r="CL108" s="561"/>
    </row>
    <row r="109" spans="1:90" outlineLevel="3">
      <c r="A109" s="548" t="s">
        <v>242</v>
      </c>
      <c r="B109" s="548" t="s">
        <v>243</v>
      </c>
      <c r="C109" s="548" t="s">
        <v>138</v>
      </c>
      <c r="D109" s="548" t="s">
        <v>0</v>
      </c>
      <c r="E109" s="548" t="s">
        <v>244</v>
      </c>
      <c r="F109" s="548" t="s">
        <v>0</v>
      </c>
      <c r="G109" s="548" t="s">
        <v>245</v>
      </c>
      <c r="H109" s="548" t="s">
        <v>85</v>
      </c>
      <c r="I109" s="549" t="s">
        <v>86</v>
      </c>
      <c r="J109" s="550">
        <v>0</v>
      </c>
      <c r="K109" s="550">
        <v>0</v>
      </c>
      <c r="L109" s="552">
        <v>0</v>
      </c>
      <c r="M109" s="552">
        <v>0</v>
      </c>
      <c r="N109" s="552">
        <v>0</v>
      </c>
      <c r="O109" s="23">
        <v>0</v>
      </c>
      <c r="P109" s="552">
        <v>0</v>
      </c>
      <c r="Q109" s="552">
        <v>0</v>
      </c>
      <c r="R109" s="24">
        <v>0</v>
      </c>
      <c r="S109" s="24">
        <v>0</v>
      </c>
      <c r="T109" s="24">
        <v>0</v>
      </c>
      <c r="U109" s="553">
        <v>0</v>
      </c>
      <c r="V109" s="23" t="s">
        <v>87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553">
        <v>0</v>
      </c>
      <c r="AD109" s="23">
        <v>0</v>
      </c>
      <c r="AE109" s="23">
        <v>0</v>
      </c>
      <c r="AF109" s="23">
        <v>205.69619682577138</v>
      </c>
      <c r="AG109" s="23">
        <v>205.69619682577138</v>
      </c>
      <c r="AH109" s="554">
        <v>0</v>
      </c>
      <c r="AI109" s="23">
        <v>0</v>
      </c>
      <c r="AJ109" s="23">
        <v>11178.14494954212</v>
      </c>
      <c r="AK109" s="555">
        <v>11178.14494954212</v>
      </c>
      <c r="AL109" s="29">
        <v>0</v>
      </c>
      <c r="AM109" s="23">
        <v>0</v>
      </c>
      <c r="AN109" s="552">
        <v>0</v>
      </c>
      <c r="AO109" s="29">
        <v>0</v>
      </c>
      <c r="AP109" s="23">
        <v>0</v>
      </c>
      <c r="AQ109" s="30">
        <v>1</v>
      </c>
      <c r="AR109" s="23">
        <v>0</v>
      </c>
      <c r="AS109" s="23">
        <v>0</v>
      </c>
      <c r="AT109" s="23">
        <v>0</v>
      </c>
      <c r="AU109" s="23">
        <v>0</v>
      </c>
      <c r="AV109" s="23">
        <v>5633.0125068627631</v>
      </c>
      <c r="AW109" s="23">
        <v>5633.0125068627631</v>
      </c>
      <c r="AX109" s="23">
        <v>0</v>
      </c>
      <c r="AY109" s="23">
        <v>0</v>
      </c>
      <c r="AZ109" s="23">
        <v>47100.546153025956</v>
      </c>
      <c r="BA109" s="23">
        <v>47100.546153025956</v>
      </c>
      <c r="BB109" s="23" t="s">
        <v>0</v>
      </c>
      <c r="BC109" s="23" t="s">
        <v>0</v>
      </c>
      <c r="BD109" s="23">
        <v>0</v>
      </c>
      <c r="BE109" s="23">
        <v>0</v>
      </c>
      <c r="BF109" s="23">
        <v>5427.316310036992</v>
      </c>
      <c r="BG109" s="23">
        <v>5427.316310036992</v>
      </c>
      <c r="BH109" s="23">
        <v>0</v>
      </c>
      <c r="BI109" s="23">
        <v>0</v>
      </c>
      <c r="BJ109" s="23">
        <v>46894.849956200182</v>
      </c>
      <c r="BK109" s="23">
        <v>46894.849956200182</v>
      </c>
      <c r="BL109" s="23">
        <v>0</v>
      </c>
      <c r="BM109" s="23" t="s">
        <v>88</v>
      </c>
      <c r="BN109" s="23">
        <v>0</v>
      </c>
      <c r="BO109" s="23" t="b">
        <v>0</v>
      </c>
      <c r="BP109" s="23">
        <v>10972.448752716349</v>
      </c>
      <c r="BQ109" s="24">
        <v>0</v>
      </c>
      <c r="BR109" s="552">
        <v>0</v>
      </c>
      <c r="BS109" s="556">
        <v>11</v>
      </c>
      <c r="BT109" s="552">
        <v>0</v>
      </c>
      <c r="BU109" s="556">
        <v>0</v>
      </c>
      <c r="BV109" s="552">
        <v>151</v>
      </c>
      <c r="BW109" s="31">
        <v>0</v>
      </c>
      <c r="BX109" s="31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0</v>
      </c>
      <c r="CD109" s="23">
        <v>0</v>
      </c>
      <c r="CE109" s="23">
        <v>0</v>
      </c>
      <c r="CF109" s="23">
        <v>0</v>
      </c>
      <c r="CG109" s="23">
        <v>0</v>
      </c>
      <c r="CH109" s="23">
        <v>0</v>
      </c>
      <c r="CI109" s="23">
        <v>10972.448752716349</v>
      </c>
      <c r="CJ109" s="23">
        <v>10972.448752716349</v>
      </c>
      <c r="CK109" s="552">
        <v>0</v>
      </c>
      <c r="CL109" s="552">
        <v>0</v>
      </c>
    </row>
    <row r="110" spans="1:90" outlineLevel="3">
      <c r="A110" s="548" t="s">
        <v>242</v>
      </c>
      <c r="B110" s="548" t="s">
        <v>243</v>
      </c>
      <c r="C110" s="548" t="s">
        <v>138</v>
      </c>
      <c r="D110" s="548" t="s">
        <v>0</v>
      </c>
      <c r="E110" s="548" t="s">
        <v>246</v>
      </c>
      <c r="F110" s="548" t="s">
        <v>0</v>
      </c>
      <c r="G110" s="548" t="s">
        <v>83</v>
      </c>
      <c r="H110" s="548" t="s">
        <v>85</v>
      </c>
      <c r="I110" s="549" t="s">
        <v>86</v>
      </c>
      <c r="J110" s="550">
        <v>0</v>
      </c>
      <c r="K110" s="550">
        <v>0</v>
      </c>
      <c r="L110" s="552">
        <v>0</v>
      </c>
      <c r="M110" s="552">
        <v>0</v>
      </c>
      <c r="N110" s="552">
        <v>0</v>
      </c>
      <c r="O110" s="23">
        <v>0</v>
      </c>
      <c r="P110" s="552">
        <v>0</v>
      </c>
      <c r="Q110" s="552">
        <v>0</v>
      </c>
      <c r="R110" s="24">
        <v>0</v>
      </c>
      <c r="S110" s="24">
        <v>0</v>
      </c>
      <c r="T110" s="24">
        <v>0</v>
      </c>
      <c r="U110" s="553">
        <v>0</v>
      </c>
      <c r="V110" s="23" t="s">
        <v>87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553">
        <v>0</v>
      </c>
      <c r="AD110" s="23">
        <v>0</v>
      </c>
      <c r="AE110" s="23">
        <v>0</v>
      </c>
      <c r="AF110" s="23">
        <v>6421.47565812423</v>
      </c>
      <c r="AG110" s="23">
        <v>6421.47565812423</v>
      </c>
      <c r="AH110" s="554">
        <v>0</v>
      </c>
      <c r="AI110" s="23">
        <v>0</v>
      </c>
      <c r="AJ110" s="23">
        <v>45448.993293262502</v>
      </c>
      <c r="AK110" s="555">
        <v>45448.993293262502</v>
      </c>
      <c r="AL110" s="29">
        <v>106507.09722759156</v>
      </c>
      <c r="AM110" s="23">
        <v>0</v>
      </c>
      <c r="AN110" s="552">
        <v>0</v>
      </c>
      <c r="AO110" s="29">
        <v>0</v>
      </c>
      <c r="AP110" s="23">
        <v>0</v>
      </c>
      <c r="AQ110" s="30">
        <v>1</v>
      </c>
      <c r="AR110" s="23">
        <v>0</v>
      </c>
      <c r="AS110" s="23">
        <v>0</v>
      </c>
      <c r="AT110" s="23">
        <v>0</v>
      </c>
      <c r="AU110" s="23">
        <v>0</v>
      </c>
      <c r="AV110" s="23">
        <v>25098.623581391192</v>
      </c>
      <c r="AW110" s="23">
        <v>25098.623581391192</v>
      </c>
      <c r="AX110" s="23">
        <v>0</v>
      </c>
      <c r="AY110" s="23">
        <v>0</v>
      </c>
      <c r="AZ110" s="23">
        <v>134607.99537810989</v>
      </c>
      <c r="BA110" s="23">
        <v>134607.99537810989</v>
      </c>
      <c r="BB110" s="23" t="s">
        <v>0</v>
      </c>
      <c r="BC110" s="23" t="s">
        <v>0</v>
      </c>
      <c r="BD110" s="23">
        <v>0</v>
      </c>
      <c r="BE110" s="23">
        <v>0</v>
      </c>
      <c r="BF110" s="23">
        <v>18677.147923266963</v>
      </c>
      <c r="BG110" s="23">
        <v>18677.147923266963</v>
      </c>
      <c r="BH110" s="23">
        <v>0</v>
      </c>
      <c r="BI110" s="23">
        <v>0</v>
      </c>
      <c r="BJ110" s="23">
        <v>128186.51971998565</v>
      </c>
      <c r="BK110" s="23">
        <v>128186.51971998565</v>
      </c>
      <c r="BL110" s="23">
        <v>0</v>
      </c>
      <c r="BM110" s="23" t="s">
        <v>88</v>
      </c>
      <c r="BN110" s="23">
        <v>0</v>
      </c>
      <c r="BO110" s="23" t="b">
        <v>0</v>
      </c>
      <c r="BP110" s="23">
        <v>39027.517635138269</v>
      </c>
      <c r="BQ110" s="24">
        <v>0</v>
      </c>
      <c r="BR110" s="552">
        <v>0</v>
      </c>
      <c r="BS110" s="556">
        <v>11</v>
      </c>
      <c r="BT110" s="552">
        <v>0</v>
      </c>
      <c r="BU110" s="556">
        <v>0</v>
      </c>
      <c r="BV110" s="552">
        <v>152</v>
      </c>
      <c r="BW110" s="31">
        <v>0</v>
      </c>
      <c r="BX110" s="31">
        <v>0</v>
      </c>
      <c r="BY110" s="23">
        <v>0</v>
      </c>
      <c r="BZ110" s="23">
        <v>0</v>
      </c>
      <c r="CA110" s="23">
        <v>0</v>
      </c>
      <c r="CB110" s="23">
        <v>0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39027.517635138269</v>
      </c>
      <c r="CJ110" s="23">
        <v>39027.517635138269</v>
      </c>
      <c r="CK110" s="552">
        <v>0</v>
      </c>
      <c r="CL110" s="552">
        <v>0</v>
      </c>
    </row>
    <row r="111" spans="1:90" s="566" customFormat="1" ht="20.100000000000001" customHeight="1" outlineLevel="2">
      <c r="A111" s="558" t="s">
        <v>247</v>
      </c>
      <c r="B111" s="558"/>
      <c r="C111" s="558"/>
      <c r="D111" s="558"/>
      <c r="E111" s="558"/>
      <c r="F111" s="558"/>
      <c r="G111" s="558"/>
      <c r="H111" s="558"/>
      <c r="I111" s="559"/>
      <c r="J111" s="560"/>
      <c r="K111" s="560"/>
      <c r="L111" s="561"/>
      <c r="M111" s="561"/>
      <c r="N111" s="561"/>
      <c r="O111" s="35"/>
      <c r="P111" s="561"/>
      <c r="Q111" s="561"/>
      <c r="R111" s="36">
        <v>0</v>
      </c>
      <c r="S111" s="36">
        <v>0</v>
      </c>
      <c r="T111" s="36">
        <v>0</v>
      </c>
      <c r="U111" s="562">
        <v>0</v>
      </c>
      <c r="V111" s="35"/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562">
        <v>0</v>
      </c>
      <c r="AD111" s="35">
        <v>0</v>
      </c>
      <c r="AE111" s="35">
        <v>0</v>
      </c>
      <c r="AF111" s="35">
        <v>6627.171854950001</v>
      </c>
      <c r="AG111" s="35">
        <v>6627.171854950001</v>
      </c>
      <c r="AH111" s="563">
        <v>0</v>
      </c>
      <c r="AI111" s="35">
        <v>0</v>
      </c>
      <c r="AJ111" s="35">
        <v>56627.13824280462</v>
      </c>
      <c r="AK111" s="564">
        <v>56627.13824280462</v>
      </c>
      <c r="AL111" s="41"/>
      <c r="AM111" s="35">
        <v>0</v>
      </c>
      <c r="AN111" s="561"/>
      <c r="AO111" s="41"/>
      <c r="AP111" s="35">
        <v>0</v>
      </c>
      <c r="AQ111" s="42"/>
      <c r="AR111" s="35"/>
      <c r="AS111" s="35"/>
      <c r="AT111" s="35">
        <v>0</v>
      </c>
      <c r="AU111" s="35">
        <v>0</v>
      </c>
      <c r="AV111" s="35">
        <v>30731.636088253956</v>
      </c>
      <c r="AW111" s="35">
        <v>30731.636088253956</v>
      </c>
      <c r="AX111" s="35">
        <v>0</v>
      </c>
      <c r="AY111" s="35">
        <v>0</v>
      </c>
      <c r="AZ111" s="35">
        <v>181708.54153113585</v>
      </c>
      <c r="BA111" s="35">
        <v>181708.54153113585</v>
      </c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6"/>
      <c r="BR111" s="561"/>
      <c r="BS111" s="565"/>
      <c r="BT111" s="561"/>
      <c r="BU111" s="565"/>
      <c r="BV111" s="561"/>
      <c r="BW111" s="43"/>
      <c r="BX111" s="43"/>
      <c r="BY111" s="35"/>
      <c r="BZ111" s="35"/>
      <c r="CA111" s="35">
        <v>0</v>
      </c>
      <c r="CB111" s="35"/>
      <c r="CC111" s="35"/>
      <c r="CD111" s="35"/>
      <c r="CE111" s="35"/>
      <c r="CF111" s="35"/>
      <c r="CG111" s="35"/>
      <c r="CH111" s="35"/>
      <c r="CI111" s="35"/>
      <c r="CJ111" s="35"/>
      <c r="CK111" s="561"/>
      <c r="CL111" s="561"/>
    </row>
    <row r="112" spans="1:90" outlineLevel="3">
      <c r="A112" s="548" t="s">
        <v>248</v>
      </c>
      <c r="B112" s="548" t="s">
        <v>243</v>
      </c>
      <c r="C112" s="548" t="s">
        <v>138</v>
      </c>
      <c r="D112" s="548" t="s">
        <v>0</v>
      </c>
      <c r="E112" s="548" t="s">
        <v>249</v>
      </c>
      <c r="F112" s="548" t="s">
        <v>0</v>
      </c>
      <c r="G112" s="548" t="s">
        <v>86</v>
      </c>
      <c r="H112" s="548" t="s">
        <v>85</v>
      </c>
      <c r="I112" s="549" t="s">
        <v>250</v>
      </c>
      <c r="J112" s="550">
        <v>0</v>
      </c>
      <c r="K112" s="550">
        <v>0</v>
      </c>
      <c r="L112" s="552">
        <v>0</v>
      </c>
      <c r="M112" s="552">
        <v>0</v>
      </c>
      <c r="N112" s="552">
        <v>0</v>
      </c>
      <c r="O112" s="23">
        <v>0</v>
      </c>
      <c r="P112" s="552">
        <v>0</v>
      </c>
      <c r="Q112" s="552">
        <v>0</v>
      </c>
      <c r="R112" s="24">
        <v>0</v>
      </c>
      <c r="S112" s="24">
        <v>0</v>
      </c>
      <c r="T112" s="24">
        <v>0</v>
      </c>
      <c r="U112" s="553">
        <v>283647.93</v>
      </c>
      <c r="V112" s="23" t="s">
        <v>87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553">
        <v>192038.79999999888</v>
      </c>
      <c r="AD112" s="23">
        <v>0</v>
      </c>
      <c r="AE112" s="23">
        <v>91609.13000000082</v>
      </c>
      <c r="AF112" s="23">
        <v>0</v>
      </c>
      <c r="AG112" s="23">
        <v>91609.13000000082</v>
      </c>
      <c r="AH112" s="554">
        <v>0</v>
      </c>
      <c r="AI112" s="23">
        <v>338809.67</v>
      </c>
      <c r="AJ112" s="23">
        <v>0</v>
      </c>
      <c r="AK112" s="555">
        <v>338809.67</v>
      </c>
      <c r="AL112" s="29">
        <v>1628961.33</v>
      </c>
      <c r="AM112" s="23">
        <v>-55161.740000000224</v>
      </c>
      <c r="AN112" s="552">
        <v>0</v>
      </c>
      <c r="AO112" s="29">
        <v>0</v>
      </c>
      <c r="AP112" s="23">
        <v>685186.93999999948</v>
      </c>
      <c r="AQ112" s="30">
        <v>1</v>
      </c>
      <c r="AR112" s="23">
        <v>9.9999999999999995E-8</v>
      </c>
      <c r="AS112" s="23">
        <v>0</v>
      </c>
      <c r="AT112" s="23">
        <v>0</v>
      </c>
      <c r="AU112" s="23">
        <v>-259432.75</v>
      </c>
      <c r="AV112" s="23">
        <v>0</v>
      </c>
      <c r="AW112" s="23">
        <v>-259432.75</v>
      </c>
      <c r="AX112" s="23">
        <v>0</v>
      </c>
      <c r="AY112" s="23">
        <v>167780.58000000141</v>
      </c>
      <c r="AZ112" s="23">
        <v>604000</v>
      </c>
      <c r="BA112" s="23">
        <v>771780.58</v>
      </c>
      <c r="BB112" s="23" t="s">
        <v>0</v>
      </c>
      <c r="BC112" s="23" t="s">
        <v>0</v>
      </c>
      <c r="BD112" s="23">
        <v>0</v>
      </c>
      <c r="BE112" s="23">
        <v>-351041.88000000111</v>
      </c>
      <c r="BF112" s="23">
        <v>0</v>
      </c>
      <c r="BG112" s="23">
        <v>-351041.88000000111</v>
      </c>
      <c r="BH112" s="23">
        <v>0</v>
      </c>
      <c r="BI112" s="23">
        <v>76171.450000000594</v>
      </c>
      <c r="BJ112" s="23">
        <v>604000</v>
      </c>
      <c r="BK112" s="23">
        <v>680171.44999999891</v>
      </c>
      <c r="BL112" s="23">
        <v>685186.93999999948</v>
      </c>
      <c r="BM112" s="23" t="s">
        <v>88</v>
      </c>
      <c r="BN112" s="23">
        <v>0</v>
      </c>
      <c r="BO112" s="23" t="b">
        <v>0</v>
      </c>
      <c r="BP112" s="23">
        <v>0</v>
      </c>
      <c r="BQ112" s="24">
        <v>0</v>
      </c>
      <c r="BR112" s="552">
        <v>0</v>
      </c>
      <c r="BS112" s="556">
        <v>10</v>
      </c>
      <c r="BT112" s="552">
        <v>0</v>
      </c>
      <c r="BU112" s="556">
        <v>0</v>
      </c>
      <c r="BV112" s="552">
        <v>147</v>
      </c>
      <c r="BW112" s="31">
        <v>0</v>
      </c>
      <c r="BX112" s="31">
        <v>0</v>
      </c>
      <c r="BY112" s="23">
        <v>0</v>
      </c>
      <c r="BZ112" s="23">
        <v>0</v>
      </c>
      <c r="CA112" s="23">
        <v>0</v>
      </c>
      <c r="CB112" s="23">
        <v>-453680.41000000102</v>
      </c>
      <c r="CC112" s="23">
        <v>0</v>
      </c>
      <c r="CD112" s="23">
        <v>0</v>
      </c>
      <c r="CE112" s="23">
        <v>0</v>
      </c>
      <c r="CF112" s="23">
        <v>0</v>
      </c>
      <c r="CG112" s="23">
        <v>0</v>
      </c>
      <c r="CH112" s="23">
        <v>247200.53999999887</v>
      </c>
      <c r="CI112" s="23">
        <v>0</v>
      </c>
      <c r="CJ112" s="23">
        <v>247200.53999999887</v>
      </c>
      <c r="CK112" s="552">
        <v>0</v>
      </c>
      <c r="CL112" s="552">
        <v>0</v>
      </c>
    </row>
    <row r="113" spans="1:90" outlineLevel="3">
      <c r="A113" s="548" t="s">
        <v>248</v>
      </c>
      <c r="B113" s="548" t="s">
        <v>243</v>
      </c>
      <c r="C113" s="548" t="s">
        <v>138</v>
      </c>
      <c r="D113" s="548" t="s">
        <v>0</v>
      </c>
      <c r="E113" s="548" t="s">
        <v>251</v>
      </c>
      <c r="F113" s="548" t="s">
        <v>0</v>
      </c>
      <c r="G113" s="548" t="s">
        <v>86</v>
      </c>
      <c r="H113" s="548" t="s">
        <v>85</v>
      </c>
      <c r="I113" s="549" t="s">
        <v>250</v>
      </c>
      <c r="J113" s="550">
        <v>0</v>
      </c>
      <c r="K113" s="550">
        <v>0</v>
      </c>
      <c r="L113" s="552">
        <v>0</v>
      </c>
      <c r="M113" s="552">
        <v>0</v>
      </c>
      <c r="N113" s="552">
        <v>0</v>
      </c>
      <c r="O113" s="23">
        <v>0</v>
      </c>
      <c r="P113" s="552">
        <v>0</v>
      </c>
      <c r="Q113" s="552">
        <v>0</v>
      </c>
      <c r="R113" s="24">
        <v>0</v>
      </c>
      <c r="S113" s="24">
        <v>0</v>
      </c>
      <c r="T113" s="24">
        <v>0</v>
      </c>
      <c r="U113" s="553">
        <v>0</v>
      </c>
      <c r="V113" s="23" t="s">
        <v>87</v>
      </c>
      <c r="W113" s="23">
        <v>9.9999999999999995E-8</v>
      </c>
      <c r="X113" s="23">
        <v>0</v>
      </c>
      <c r="Y113" s="23">
        <v>9.9999999999999995E-8</v>
      </c>
      <c r="Z113" s="23">
        <v>9.9999999999999995E-8</v>
      </c>
      <c r="AA113" s="23">
        <v>0</v>
      </c>
      <c r="AB113" s="23">
        <v>9.9999999999999995E-8</v>
      </c>
      <c r="AC113" s="553">
        <v>0</v>
      </c>
      <c r="AD113" s="23">
        <v>0</v>
      </c>
      <c r="AE113" s="23">
        <v>0</v>
      </c>
      <c r="AF113" s="23">
        <v>0</v>
      </c>
      <c r="AG113" s="23">
        <v>0</v>
      </c>
      <c r="AH113" s="554">
        <v>0</v>
      </c>
      <c r="AI113" s="23">
        <v>0</v>
      </c>
      <c r="AJ113" s="23">
        <v>0</v>
      </c>
      <c r="AK113" s="555">
        <v>0</v>
      </c>
      <c r="AL113" s="29">
        <v>-9812200</v>
      </c>
      <c r="AM113" s="23">
        <v>0</v>
      </c>
      <c r="AN113" s="552">
        <v>0</v>
      </c>
      <c r="AO113" s="29">
        <v>0</v>
      </c>
      <c r="AP113" s="23">
        <v>1050000</v>
      </c>
      <c r="AQ113" s="30">
        <v>1</v>
      </c>
      <c r="AR113" s="23">
        <v>9.9999999999999995E-8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-5965552</v>
      </c>
      <c r="AZ113" s="23">
        <v>0</v>
      </c>
      <c r="BA113" s="23">
        <v>-5965552</v>
      </c>
      <c r="BB113" s="23" t="s">
        <v>0</v>
      </c>
      <c r="BC113" s="23" t="s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-5965552</v>
      </c>
      <c r="BJ113" s="23">
        <v>0</v>
      </c>
      <c r="BK113" s="23">
        <v>-5965552</v>
      </c>
      <c r="BL113" s="23">
        <v>1050000</v>
      </c>
      <c r="BM113" s="23" t="s">
        <v>88</v>
      </c>
      <c r="BN113" s="23">
        <v>0</v>
      </c>
      <c r="BO113" s="23" t="b">
        <v>0</v>
      </c>
      <c r="BP113" s="23">
        <v>0</v>
      </c>
      <c r="BQ113" s="24">
        <v>0</v>
      </c>
      <c r="BR113" s="552">
        <v>0</v>
      </c>
      <c r="BS113" s="556">
        <v>10</v>
      </c>
      <c r="BT113" s="552">
        <v>0</v>
      </c>
      <c r="BU113" s="556">
        <v>0</v>
      </c>
      <c r="BV113" s="552">
        <v>150</v>
      </c>
      <c r="BW113" s="31">
        <v>0</v>
      </c>
      <c r="BX113" s="31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0</v>
      </c>
      <c r="CE113" s="23">
        <v>0</v>
      </c>
      <c r="CF113" s="23">
        <v>0</v>
      </c>
      <c r="CG113" s="23">
        <v>0</v>
      </c>
      <c r="CH113" s="23">
        <v>0</v>
      </c>
      <c r="CI113" s="23">
        <v>0</v>
      </c>
      <c r="CJ113" s="23">
        <v>0</v>
      </c>
      <c r="CK113" s="552">
        <v>1</v>
      </c>
      <c r="CL113" s="552">
        <v>0</v>
      </c>
    </row>
    <row r="114" spans="1:90" s="566" customFormat="1" ht="20.100000000000001" customHeight="1" outlineLevel="2">
      <c r="A114" s="558" t="s">
        <v>252</v>
      </c>
      <c r="B114" s="558"/>
      <c r="C114" s="558"/>
      <c r="D114" s="558"/>
      <c r="E114" s="558"/>
      <c r="F114" s="558"/>
      <c r="G114" s="558"/>
      <c r="H114" s="558"/>
      <c r="I114" s="559"/>
      <c r="J114" s="560"/>
      <c r="K114" s="560"/>
      <c r="L114" s="561"/>
      <c r="M114" s="561"/>
      <c r="N114" s="561"/>
      <c r="O114" s="35"/>
      <c r="P114" s="561"/>
      <c r="Q114" s="561"/>
      <c r="R114" s="36">
        <v>0</v>
      </c>
      <c r="S114" s="36">
        <v>0</v>
      </c>
      <c r="T114" s="36">
        <v>0</v>
      </c>
      <c r="U114" s="562">
        <v>283647.93</v>
      </c>
      <c r="V114" s="35"/>
      <c r="W114" s="35">
        <v>9.9999999999999995E-8</v>
      </c>
      <c r="X114" s="35">
        <v>0</v>
      </c>
      <c r="Y114" s="35">
        <v>9.9999999999999995E-8</v>
      </c>
      <c r="Z114" s="35">
        <v>9.9999999999999995E-8</v>
      </c>
      <c r="AA114" s="35">
        <v>0</v>
      </c>
      <c r="AB114" s="35">
        <v>9.9999999999999995E-8</v>
      </c>
      <c r="AC114" s="562">
        <v>192038.79999999888</v>
      </c>
      <c r="AD114" s="35">
        <v>0</v>
      </c>
      <c r="AE114" s="35">
        <v>91609.13000000082</v>
      </c>
      <c r="AF114" s="35">
        <v>0</v>
      </c>
      <c r="AG114" s="35">
        <v>91609.13000000082</v>
      </c>
      <c r="AH114" s="563">
        <v>0</v>
      </c>
      <c r="AI114" s="35">
        <v>338809.67</v>
      </c>
      <c r="AJ114" s="35">
        <v>0</v>
      </c>
      <c r="AK114" s="564">
        <v>338809.67</v>
      </c>
      <c r="AL114" s="41"/>
      <c r="AM114" s="35">
        <v>-55161.740000000224</v>
      </c>
      <c r="AN114" s="561"/>
      <c r="AO114" s="41"/>
      <c r="AP114" s="35">
        <v>1735186.94</v>
      </c>
      <c r="AQ114" s="42"/>
      <c r="AR114" s="35"/>
      <c r="AS114" s="35"/>
      <c r="AT114" s="35">
        <v>0</v>
      </c>
      <c r="AU114" s="35">
        <v>-259432.75</v>
      </c>
      <c r="AV114" s="35">
        <v>0</v>
      </c>
      <c r="AW114" s="35">
        <v>-259432.75</v>
      </c>
      <c r="AX114" s="35">
        <v>0</v>
      </c>
      <c r="AY114" s="35">
        <v>-5797771.419999999</v>
      </c>
      <c r="AZ114" s="35">
        <v>604000</v>
      </c>
      <c r="BA114" s="35">
        <v>-5193771.42</v>
      </c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6"/>
      <c r="BR114" s="561"/>
      <c r="BS114" s="565"/>
      <c r="BT114" s="561"/>
      <c r="BU114" s="565"/>
      <c r="BV114" s="561"/>
      <c r="BW114" s="43"/>
      <c r="BX114" s="43"/>
      <c r="BY114" s="35"/>
      <c r="BZ114" s="35"/>
      <c r="CA114" s="35">
        <v>0</v>
      </c>
      <c r="CB114" s="35"/>
      <c r="CC114" s="35"/>
      <c r="CD114" s="35"/>
      <c r="CE114" s="35"/>
      <c r="CF114" s="35"/>
      <c r="CG114" s="35"/>
      <c r="CH114" s="35"/>
      <c r="CI114" s="35"/>
      <c r="CJ114" s="35"/>
      <c r="CK114" s="561"/>
      <c r="CL114" s="561"/>
    </row>
    <row r="115" spans="1:90" outlineLevel="3">
      <c r="A115" s="548" t="s">
        <v>147</v>
      </c>
      <c r="B115" s="548" t="s">
        <v>243</v>
      </c>
      <c r="C115" s="548" t="s">
        <v>148</v>
      </c>
      <c r="D115" s="548" t="s">
        <v>149</v>
      </c>
      <c r="E115" s="548" t="s">
        <v>296</v>
      </c>
      <c r="F115" s="548" t="s">
        <v>0</v>
      </c>
      <c r="G115" s="576" t="s">
        <v>231</v>
      </c>
      <c r="H115" s="576" t="s">
        <v>125</v>
      </c>
      <c r="I115" s="549" t="s">
        <v>297</v>
      </c>
      <c r="J115" s="550">
        <v>1</v>
      </c>
      <c r="K115" s="550">
        <v>1</v>
      </c>
      <c r="L115" s="552">
        <v>0</v>
      </c>
      <c r="M115" s="552">
        <v>0</v>
      </c>
      <c r="N115" s="552">
        <v>0</v>
      </c>
      <c r="O115" s="23">
        <v>8110643</v>
      </c>
      <c r="P115" s="552">
        <v>8110643</v>
      </c>
      <c r="Q115" s="552">
        <v>0</v>
      </c>
      <c r="R115" s="24" t="s">
        <v>530</v>
      </c>
      <c r="S115" s="24">
        <v>0</v>
      </c>
      <c r="T115" s="24">
        <v>0</v>
      </c>
      <c r="U115" s="553">
        <v>8110643</v>
      </c>
      <c r="V115" s="23" t="s">
        <v>97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553">
        <v>8110643</v>
      </c>
      <c r="AD115" s="23">
        <v>0</v>
      </c>
      <c r="AE115" s="23">
        <v>0</v>
      </c>
      <c r="AF115" s="23">
        <v>0</v>
      </c>
      <c r="AG115" s="23">
        <v>0</v>
      </c>
      <c r="AH115" s="554">
        <v>0</v>
      </c>
      <c r="AI115" s="23">
        <v>0</v>
      </c>
      <c r="AJ115" s="23">
        <v>0</v>
      </c>
      <c r="AK115" s="555">
        <v>0</v>
      </c>
      <c r="AL115" s="29">
        <v>0</v>
      </c>
      <c r="AM115" s="23">
        <v>8110643</v>
      </c>
      <c r="AN115" s="552">
        <v>0</v>
      </c>
      <c r="AO115" s="29">
        <v>0</v>
      </c>
      <c r="AP115" s="23">
        <v>8110643</v>
      </c>
      <c r="AQ115" s="30">
        <v>1</v>
      </c>
      <c r="AR115" s="23">
        <v>0</v>
      </c>
      <c r="AS115" s="23">
        <v>8110643</v>
      </c>
      <c r="AT115" s="23">
        <v>0</v>
      </c>
      <c r="AU115" s="23">
        <v>0</v>
      </c>
      <c r="AV115" s="23">
        <v>0</v>
      </c>
      <c r="AW115" s="23">
        <v>0</v>
      </c>
      <c r="AX115" s="23">
        <v>-5000000</v>
      </c>
      <c r="AY115" s="23">
        <v>0</v>
      </c>
      <c r="AZ115" s="23">
        <v>540643</v>
      </c>
      <c r="BA115" s="23">
        <v>-4459357</v>
      </c>
      <c r="BB115" s="23" t="s">
        <v>0</v>
      </c>
      <c r="BC115" s="23" t="s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-5000000</v>
      </c>
      <c r="BI115" s="23">
        <v>0</v>
      </c>
      <c r="BJ115" s="23">
        <v>540643</v>
      </c>
      <c r="BK115" s="23">
        <v>-4459357</v>
      </c>
      <c r="BL115" s="23">
        <v>8110643</v>
      </c>
      <c r="BM115" s="23" t="s">
        <v>98</v>
      </c>
      <c r="BN115" s="23">
        <v>0</v>
      </c>
      <c r="BO115" s="23" t="b">
        <v>0</v>
      </c>
      <c r="BP115" s="23">
        <v>0</v>
      </c>
      <c r="BQ115" s="552">
        <v>0</v>
      </c>
      <c r="BR115" s="552">
        <v>0</v>
      </c>
      <c r="BS115" s="556">
        <v>12</v>
      </c>
      <c r="BT115" s="552">
        <v>0</v>
      </c>
      <c r="BU115" s="556">
        <v>0</v>
      </c>
      <c r="BV115" s="552">
        <v>174</v>
      </c>
      <c r="BW115" s="31">
        <v>0</v>
      </c>
      <c r="BX115" s="31">
        <v>0</v>
      </c>
      <c r="BY115" s="23">
        <v>0</v>
      </c>
      <c r="BZ115" s="23">
        <v>0</v>
      </c>
      <c r="CA115" s="23">
        <v>0</v>
      </c>
      <c r="CB115" s="23">
        <v>540643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552">
        <v>0</v>
      </c>
      <c r="CL115" s="552">
        <v>0</v>
      </c>
    </row>
    <row r="116" spans="1:90" outlineLevel="3">
      <c r="A116" s="548" t="s">
        <v>147</v>
      </c>
      <c r="B116" s="548" t="s">
        <v>243</v>
      </c>
      <c r="C116" s="548" t="s">
        <v>148</v>
      </c>
      <c r="D116" s="548" t="s">
        <v>149</v>
      </c>
      <c r="E116" s="548" t="s">
        <v>298</v>
      </c>
      <c r="F116" s="548" t="s">
        <v>0</v>
      </c>
      <c r="G116" s="548" t="s">
        <v>231</v>
      </c>
      <c r="H116" s="548" t="s">
        <v>125</v>
      </c>
      <c r="I116" s="549" t="s">
        <v>297</v>
      </c>
      <c r="J116" s="550">
        <v>1</v>
      </c>
      <c r="K116" s="550">
        <v>1</v>
      </c>
      <c r="L116" s="552">
        <v>0</v>
      </c>
      <c r="M116" s="552">
        <v>0</v>
      </c>
      <c r="N116" s="552">
        <v>0</v>
      </c>
      <c r="O116" s="23">
        <v>7546000</v>
      </c>
      <c r="P116" s="552">
        <v>7546000</v>
      </c>
      <c r="Q116" s="552">
        <v>0</v>
      </c>
      <c r="R116" s="24" t="s">
        <v>531</v>
      </c>
      <c r="S116" s="24">
        <v>0</v>
      </c>
      <c r="T116" s="24">
        <v>0</v>
      </c>
      <c r="U116" s="553">
        <v>7546000</v>
      </c>
      <c r="V116" s="23" t="s">
        <v>97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553">
        <v>7546000</v>
      </c>
      <c r="AD116" s="23">
        <v>0</v>
      </c>
      <c r="AE116" s="23">
        <v>0</v>
      </c>
      <c r="AF116" s="23">
        <v>0</v>
      </c>
      <c r="AG116" s="23">
        <v>0</v>
      </c>
      <c r="AH116" s="554">
        <v>0</v>
      </c>
      <c r="AI116" s="23">
        <v>0</v>
      </c>
      <c r="AJ116" s="23">
        <v>0</v>
      </c>
      <c r="AK116" s="555">
        <v>0</v>
      </c>
      <c r="AL116" s="29">
        <v>0</v>
      </c>
      <c r="AM116" s="23">
        <v>7546000</v>
      </c>
      <c r="AN116" s="552">
        <v>0</v>
      </c>
      <c r="AO116" s="29">
        <v>0</v>
      </c>
      <c r="AP116" s="23">
        <v>7546000</v>
      </c>
      <c r="AQ116" s="30">
        <v>1</v>
      </c>
      <c r="AR116" s="23">
        <v>0</v>
      </c>
      <c r="AS116" s="23">
        <v>7546000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99922</v>
      </c>
      <c r="BA116" s="23">
        <v>99922</v>
      </c>
      <c r="BB116" s="23" t="s">
        <v>0</v>
      </c>
      <c r="BC116" s="23" t="s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99922</v>
      </c>
      <c r="BK116" s="23">
        <v>99922</v>
      </c>
      <c r="BL116" s="23">
        <v>7546000</v>
      </c>
      <c r="BM116" s="23" t="s">
        <v>98</v>
      </c>
      <c r="BN116" s="23">
        <v>0</v>
      </c>
      <c r="BO116" s="23" t="b">
        <v>0</v>
      </c>
      <c r="BP116" s="23">
        <v>0</v>
      </c>
      <c r="BQ116" s="552">
        <v>0</v>
      </c>
      <c r="BR116" s="552">
        <v>0</v>
      </c>
      <c r="BS116" s="556">
        <v>12</v>
      </c>
      <c r="BT116" s="552">
        <v>0</v>
      </c>
      <c r="BU116" s="556">
        <v>0</v>
      </c>
      <c r="BV116" s="552">
        <v>175</v>
      </c>
      <c r="BW116" s="31">
        <v>0</v>
      </c>
      <c r="BX116" s="31">
        <v>0</v>
      </c>
      <c r="BY116" s="23">
        <v>0</v>
      </c>
      <c r="BZ116" s="23">
        <v>0</v>
      </c>
      <c r="CA116" s="23">
        <v>0</v>
      </c>
      <c r="CB116" s="23">
        <v>-245000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552">
        <v>0</v>
      </c>
      <c r="CL116" s="552">
        <v>0</v>
      </c>
    </row>
    <row r="117" spans="1:90" outlineLevel="3">
      <c r="A117" s="548" t="s">
        <v>147</v>
      </c>
      <c r="B117" s="548" t="s">
        <v>243</v>
      </c>
      <c r="C117" s="548" t="s">
        <v>148</v>
      </c>
      <c r="D117" s="548" t="s">
        <v>149</v>
      </c>
      <c r="E117" s="548" t="s">
        <v>150</v>
      </c>
      <c r="F117" s="548" t="s">
        <v>0</v>
      </c>
      <c r="G117" s="576" t="s">
        <v>143</v>
      </c>
      <c r="H117" s="548" t="s">
        <v>95</v>
      </c>
      <c r="I117" s="549" t="s">
        <v>128</v>
      </c>
      <c r="J117" s="550">
        <v>1</v>
      </c>
      <c r="K117" s="550">
        <v>1</v>
      </c>
      <c r="L117" s="552">
        <v>0</v>
      </c>
      <c r="M117" s="552">
        <v>0</v>
      </c>
      <c r="N117" s="552">
        <v>0</v>
      </c>
      <c r="O117" s="23">
        <v>32007000</v>
      </c>
      <c r="P117" s="552">
        <v>32007000</v>
      </c>
      <c r="Q117" s="552">
        <v>0</v>
      </c>
      <c r="R117" s="24" t="s">
        <v>532</v>
      </c>
      <c r="S117" s="24">
        <v>0</v>
      </c>
      <c r="T117" s="24">
        <v>0</v>
      </c>
      <c r="U117" s="553">
        <v>32007000</v>
      </c>
      <c r="V117" s="23" t="s">
        <v>97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553">
        <v>32007000</v>
      </c>
      <c r="AD117" s="23">
        <v>0</v>
      </c>
      <c r="AE117" s="23">
        <v>0</v>
      </c>
      <c r="AF117" s="23">
        <v>0</v>
      </c>
      <c r="AG117" s="23">
        <v>0</v>
      </c>
      <c r="AH117" s="554">
        <v>0</v>
      </c>
      <c r="AI117" s="23">
        <v>0</v>
      </c>
      <c r="AJ117" s="23">
        <v>0</v>
      </c>
      <c r="AK117" s="555">
        <v>0</v>
      </c>
      <c r="AL117" s="29">
        <v>0</v>
      </c>
      <c r="AM117" s="23">
        <v>32007000</v>
      </c>
      <c r="AN117" s="552">
        <v>0</v>
      </c>
      <c r="AO117" s="29">
        <v>0</v>
      </c>
      <c r="AP117" s="23">
        <v>32007000</v>
      </c>
      <c r="AQ117" s="30">
        <v>1</v>
      </c>
      <c r="AR117" s="23">
        <v>0</v>
      </c>
      <c r="AS117" s="23">
        <v>32007000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3">
        <v>0</v>
      </c>
      <c r="BA117" s="23">
        <v>0</v>
      </c>
      <c r="BB117" s="23" t="s">
        <v>0</v>
      </c>
      <c r="BC117" s="23" t="s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32007000</v>
      </c>
      <c r="BM117" s="23" t="s">
        <v>98</v>
      </c>
      <c r="BN117" s="23">
        <v>0</v>
      </c>
      <c r="BO117" s="23" t="b">
        <v>0</v>
      </c>
      <c r="BP117" s="23">
        <v>0</v>
      </c>
      <c r="BQ117" s="46">
        <v>0</v>
      </c>
      <c r="BR117" s="552">
        <v>0</v>
      </c>
      <c r="BS117" s="556">
        <v>12</v>
      </c>
      <c r="BT117" s="552">
        <v>0</v>
      </c>
      <c r="BU117" s="556">
        <v>0</v>
      </c>
      <c r="BV117" s="552">
        <v>194</v>
      </c>
      <c r="BW117" s="31">
        <v>0</v>
      </c>
      <c r="BX117" s="31">
        <v>0</v>
      </c>
      <c r="BY117" s="23">
        <v>0</v>
      </c>
      <c r="BZ117" s="23">
        <v>0</v>
      </c>
      <c r="CA117" s="23">
        <v>0</v>
      </c>
      <c r="CB117" s="23">
        <v>0</v>
      </c>
      <c r="CC117" s="23">
        <v>0</v>
      </c>
      <c r="CD117" s="23">
        <v>0</v>
      </c>
      <c r="CE117" s="23">
        <v>0</v>
      </c>
      <c r="CF117" s="23">
        <v>0</v>
      </c>
      <c r="CG117" s="23">
        <v>0</v>
      </c>
      <c r="CH117" s="23">
        <v>0</v>
      </c>
      <c r="CI117" s="23">
        <v>0</v>
      </c>
      <c r="CJ117" s="23">
        <v>0</v>
      </c>
      <c r="CK117" s="552">
        <v>0</v>
      </c>
      <c r="CL117" s="552">
        <v>0</v>
      </c>
    </row>
    <row r="118" spans="1:90" outlineLevel="3">
      <c r="A118" s="548" t="s">
        <v>147</v>
      </c>
      <c r="B118" s="548" t="s">
        <v>243</v>
      </c>
      <c r="C118" s="548" t="s">
        <v>148</v>
      </c>
      <c r="D118" s="548" t="s">
        <v>149</v>
      </c>
      <c r="E118" s="548" t="s">
        <v>301</v>
      </c>
      <c r="F118" s="548" t="s">
        <v>0</v>
      </c>
      <c r="G118" s="548" t="s">
        <v>231</v>
      </c>
      <c r="H118" s="548" t="s">
        <v>95</v>
      </c>
      <c r="I118" s="549" t="s">
        <v>128</v>
      </c>
      <c r="J118" s="550">
        <v>1</v>
      </c>
      <c r="K118" s="550">
        <v>1</v>
      </c>
      <c r="L118" s="552">
        <v>0</v>
      </c>
      <c r="M118" s="552">
        <v>0</v>
      </c>
      <c r="N118" s="552">
        <v>0</v>
      </c>
      <c r="O118" s="23">
        <v>0</v>
      </c>
      <c r="P118" s="552">
        <v>0</v>
      </c>
      <c r="Q118" s="552">
        <v>0</v>
      </c>
      <c r="R118" s="24" t="s">
        <v>533</v>
      </c>
      <c r="S118" s="24">
        <v>0</v>
      </c>
      <c r="T118" s="24">
        <v>0</v>
      </c>
      <c r="U118" s="553">
        <v>0</v>
      </c>
      <c r="V118" s="23" t="s">
        <v>97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553">
        <v>0</v>
      </c>
      <c r="AD118" s="23">
        <v>0</v>
      </c>
      <c r="AE118" s="23">
        <v>0</v>
      </c>
      <c r="AF118" s="23">
        <v>0</v>
      </c>
      <c r="AG118" s="23">
        <v>0</v>
      </c>
      <c r="AH118" s="554">
        <v>0</v>
      </c>
      <c r="AI118" s="23">
        <v>0</v>
      </c>
      <c r="AJ118" s="23">
        <v>0</v>
      </c>
      <c r="AK118" s="555">
        <v>0</v>
      </c>
      <c r="AL118" s="29">
        <v>0</v>
      </c>
      <c r="AM118" s="23">
        <v>0</v>
      </c>
      <c r="AN118" s="552">
        <v>0</v>
      </c>
      <c r="AO118" s="29">
        <v>0</v>
      </c>
      <c r="AP118" s="23">
        <v>0</v>
      </c>
      <c r="AQ118" s="30">
        <v>1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0</v>
      </c>
      <c r="AX118" s="23">
        <v>-1140000</v>
      </c>
      <c r="AY118" s="23">
        <v>0</v>
      </c>
      <c r="AZ118" s="23">
        <v>0</v>
      </c>
      <c r="BA118" s="23">
        <v>-1140000</v>
      </c>
      <c r="BB118" s="23" t="s">
        <v>0</v>
      </c>
      <c r="BC118" s="23" t="s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-1140000</v>
      </c>
      <c r="BI118" s="23">
        <v>0</v>
      </c>
      <c r="BJ118" s="23">
        <v>0</v>
      </c>
      <c r="BK118" s="23">
        <v>-1140000</v>
      </c>
      <c r="BL118" s="23">
        <v>0</v>
      </c>
      <c r="BM118" s="23" t="s">
        <v>98</v>
      </c>
      <c r="BN118" s="23">
        <v>0</v>
      </c>
      <c r="BO118" s="23" t="b">
        <v>0</v>
      </c>
      <c r="BP118" s="23">
        <v>0</v>
      </c>
      <c r="BQ118" s="46">
        <v>3675058</v>
      </c>
      <c r="BR118" s="552">
        <v>3675058</v>
      </c>
      <c r="BS118" s="556">
        <v>12</v>
      </c>
      <c r="BT118" s="552">
        <v>0</v>
      </c>
      <c r="BU118" s="556">
        <v>0</v>
      </c>
      <c r="BV118" s="552">
        <v>207</v>
      </c>
      <c r="BW118" s="31">
        <v>0</v>
      </c>
      <c r="BX118" s="31">
        <v>0</v>
      </c>
      <c r="BY118" s="23">
        <v>0</v>
      </c>
      <c r="BZ118" s="23">
        <v>0</v>
      </c>
      <c r="CA118" s="23">
        <v>0</v>
      </c>
      <c r="CB118" s="23">
        <v>0</v>
      </c>
      <c r="CC118" s="23">
        <v>0</v>
      </c>
      <c r="CD118" s="23">
        <v>0</v>
      </c>
      <c r="CE118" s="23">
        <v>0</v>
      </c>
      <c r="CF118" s="23">
        <v>0</v>
      </c>
      <c r="CG118" s="23">
        <v>0</v>
      </c>
      <c r="CH118" s="23">
        <v>0</v>
      </c>
      <c r="CI118" s="23">
        <v>0</v>
      </c>
      <c r="CJ118" s="23">
        <v>0</v>
      </c>
      <c r="CK118" s="552">
        <v>0</v>
      </c>
      <c r="CL118" s="552">
        <v>0</v>
      </c>
    </row>
    <row r="119" spans="1:90" outlineLevel="3">
      <c r="A119" s="548" t="s">
        <v>147</v>
      </c>
      <c r="B119" s="548" t="s">
        <v>243</v>
      </c>
      <c r="C119" s="548" t="s">
        <v>148</v>
      </c>
      <c r="D119" s="548" t="s">
        <v>149</v>
      </c>
      <c r="E119" s="548" t="s">
        <v>302</v>
      </c>
      <c r="F119" s="548" t="s">
        <v>0</v>
      </c>
      <c r="G119" s="548" t="s">
        <v>231</v>
      </c>
      <c r="H119" s="548" t="s">
        <v>95</v>
      </c>
      <c r="I119" s="549" t="s">
        <v>128</v>
      </c>
      <c r="J119" s="550">
        <v>1</v>
      </c>
      <c r="K119" s="550">
        <v>1</v>
      </c>
      <c r="L119" s="552">
        <v>0</v>
      </c>
      <c r="M119" s="552">
        <v>0</v>
      </c>
      <c r="N119" s="552">
        <v>0</v>
      </c>
      <c r="O119" s="23">
        <v>0</v>
      </c>
      <c r="P119" s="552">
        <v>0</v>
      </c>
      <c r="Q119" s="552">
        <v>0</v>
      </c>
      <c r="R119" s="24" t="s">
        <v>534</v>
      </c>
      <c r="S119" s="24">
        <v>0</v>
      </c>
      <c r="T119" s="24">
        <v>0</v>
      </c>
      <c r="U119" s="553">
        <v>0</v>
      </c>
      <c r="V119" s="23" t="s">
        <v>97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553">
        <v>0</v>
      </c>
      <c r="AD119" s="23">
        <v>0</v>
      </c>
      <c r="AE119" s="23">
        <v>0</v>
      </c>
      <c r="AF119" s="23">
        <v>0</v>
      </c>
      <c r="AG119" s="23">
        <v>0</v>
      </c>
      <c r="AH119" s="554">
        <v>0</v>
      </c>
      <c r="AI119" s="23">
        <v>0</v>
      </c>
      <c r="AJ119" s="23">
        <v>0</v>
      </c>
      <c r="AK119" s="555">
        <v>0</v>
      </c>
      <c r="AL119" s="29">
        <v>0</v>
      </c>
      <c r="AM119" s="23">
        <v>0</v>
      </c>
      <c r="AN119" s="552">
        <v>0</v>
      </c>
      <c r="AO119" s="29">
        <v>0</v>
      </c>
      <c r="AP119" s="23">
        <v>0</v>
      </c>
      <c r="AQ119" s="30">
        <v>1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-672500</v>
      </c>
      <c r="AY119" s="23">
        <v>0</v>
      </c>
      <c r="AZ119" s="23">
        <v>0</v>
      </c>
      <c r="BA119" s="23">
        <v>-672500</v>
      </c>
      <c r="BB119" s="23" t="s">
        <v>0</v>
      </c>
      <c r="BC119" s="23" t="s">
        <v>0</v>
      </c>
      <c r="BD119" s="23">
        <v>0</v>
      </c>
      <c r="BE119" s="23">
        <v>0</v>
      </c>
      <c r="BF119" s="23">
        <v>0</v>
      </c>
      <c r="BG119" s="23">
        <v>0</v>
      </c>
      <c r="BH119" s="23">
        <v>-672500</v>
      </c>
      <c r="BI119" s="23">
        <v>0</v>
      </c>
      <c r="BJ119" s="23">
        <v>0</v>
      </c>
      <c r="BK119" s="23">
        <v>-672500</v>
      </c>
      <c r="BL119" s="23">
        <v>0</v>
      </c>
      <c r="BM119" s="23" t="s">
        <v>98</v>
      </c>
      <c r="BN119" s="23">
        <v>0</v>
      </c>
      <c r="BO119" s="23" t="b">
        <v>0</v>
      </c>
      <c r="BP119" s="23">
        <v>0</v>
      </c>
      <c r="BQ119" s="46">
        <v>3675058</v>
      </c>
      <c r="BR119" s="552">
        <v>3675058</v>
      </c>
      <c r="BS119" s="556">
        <v>12</v>
      </c>
      <c r="BT119" s="552">
        <v>0</v>
      </c>
      <c r="BU119" s="556">
        <v>0</v>
      </c>
      <c r="BV119" s="552">
        <v>208</v>
      </c>
      <c r="BW119" s="31">
        <v>0</v>
      </c>
      <c r="BX119" s="31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0</v>
      </c>
      <c r="CD119" s="23">
        <v>0</v>
      </c>
      <c r="CE119" s="23">
        <v>0</v>
      </c>
      <c r="CF119" s="23">
        <v>0</v>
      </c>
      <c r="CG119" s="23">
        <v>0</v>
      </c>
      <c r="CH119" s="23">
        <v>0</v>
      </c>
      <c r="CI119" s="23">
        <v>0</v>
      </c>
      <c r="CJ119" s="23">
        <v>0</v>
      </c>
      <c r="CK119" s="552">
        <v>0</v>
      </c>
      <c r="CL119" s="552">
        <v>0</v>
      </c>
    </row>
    <row r="120" spans="1:90" outlineLevel="3">
      <c r="A120" s="548" t="s">
        <v>147</v>
      </c>
      <c r="B120" s="548" t="s">
        <v>243</v>
      </c>
      <c r="C120" s="548" t="s">
        <v>148</v>
      </c>
      <c r="D120" s="548" t="s">
        <v>149</v>
      </c>
      <c r="E120" s="548" t="s">
        <v>303</v>
      </c>
      <c r="F120" s="548" t="s">
        <v>0</v>
      </c>
      <c r="G120" s="548" t="s">
        <v>231</v>
      </c>
      <c r="H120" s="548" t="s">
        <v>95</v>
      </c>
      <c r="I120" s="549" t="s">
        <v>128</v>
      </c>
      <c r="J120" s="550">
        <v>1</v>
      </c>
      <c r="K120" s="550">
        <v>1</v>
      </c>
      <c r="L120" s="552">
        <v>0</v>
      </c>
      <c r="M120" s="552">
        <v>0</v>
      </c>
      <c r="N120" s="552">
        <v>0</v>
      </c>
      <c r="O120" s="23">
        <v>0</v>
      </c>
      <c r="P120" s="552">
        <v>0</v>
      </c>
      <c r="Q120" s="552">
        <v>0</v>
      </c>
      <c r="R120" s="24" t="s">
        <v>535</v>
      </c>
      <c r="S120" s="24">
        <v>0</v>
      </c>
      <c r="T120" s="24">
        <v>0</v>
      </c>
      <c r="U120" s="553">
        <v>0</v>
      </c>
      <c r="V120" s="23" t="s">
        <v>97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553">
        <v>0</v>
      </c>
      <c r="AD120" s="23">
        <v>0</v>
      </c>
      <c r="AE120" s="23">
        <v>0</v>
      </c>
      <c r="AF120" s="23">
        <v>0</v>
      </c>
      <c r="AG120" s="23">
        <v>0</v>
      </c>
      <c r="AH120" s="554">
        <v>0</v>
      </c>
      <c r="AI120" s="23">
        <v>0</v>
      </c>
      <c r="AJ120" s="23">
        <v>0</v>
      </c>
      <c r="AK120" s="555">
        <v>0</v>
      </c>
      <c r="AL120" s="29">
        <v>0</v>
      </c>
      <c r="AM120" s="23">
        <v>0</v>
      </c>
      <c r="AN120" s="552">
        <v>0</v>
      </c>
      <c r="AO120" s="29">
        <v>0</v>
      </c>
      <c r="AP120" s="23">
        <v>0</v>
      </c>
      <c r="AQ120" s="30">
        <v>1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-2787000</v>
      </c>
      <c r="AY120" s="23">
        <v>0</v>
      </c>
      <c r="AZ120" s="23">
        <v>0</v>
      </c>
      <c r="BA120" s="23">
        <v>-2787000</v>
      </c>
      <c r="BB120" s="23" t="s">
        <v>0</v>
      </c>
      <c r="BC120" s="23" t="s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-2787000</v>
      </c>
      <c r="BI120" s="23">
        <v>0</v>
      </c>
      <c r="BJ120" s="23">
        <v>0</v>
      </c>
      <c r="BK120" s="23">
        <v>-2787000</v>
      </c>
      <c r="BL120" s="23">
        <v>0</v>
      </c>
      <c r="BM120" s="23" t="s">
        <v>98</v>
      </c>
      <c r="BN120" s="23">
        <v>0</v>
      </c>
      <c r="BO120" s="23" t="b">
        <v>0</v>
      </c>
      <c r="BP120" s="23">
        <v>0</v>
      </c>
      <c r="BQ120" s="46">
        <v>3675058</v>
      </c>
      <c r="BR120" s="552">
        <v>3675058</v>
      </c>
      <c r="BS120" s="556">
        <v>12</v>
      </c>
      <c r="BT120" s="552">
        <v>0</v>
      </c>
      <c r="BU120" s="556">
        <v>0</v>
      </c>
      <c r="BV120" s="552">
        <v>209</v>
      </c>
      <c r="BW120" s="31">
        <v>0</v>
      </c>
      <c r="BX120" s="31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552">
        <v>0</v>
      </c>
      <c r="CL120" s="552">
        <v>0</v>
      </c>
    </row>
    <row r="121" spans="1:90" s="566" customFormat="1" ht="20.100000000000001" customHeight="1" outlineLevel="2">
      <c r="A121" s="558" t="s">
        <v>151</v>
      </c>
      <c r="B121" s="558"/>
      <c r="C121" s="558"/>
      <c r="D121" s="558"/>
      <c r="E121" s="558"/>
      <c r="F121" s="558"/>
      <c r="G121" s="558"/>
      <c r="H121" s="558"/>
      <c r="I121" s="559"/>
      <c r="J121" s="560"/>
      <c r="K121" s="560"/>
      <c r="L121" s="561"/>
      <c r="M121" s="561"/>
      <c r="N121" s="561"/>
      <c r="O121" s="35"/>
      <c r="P121" s="561"/>
      <c r="Q121" s="561"/>
      <c r="R121" s="36">
        <v>0</v>
      </c>
      <c r="S121" s="36">
        <v>0</v>
      </c>
      <c r="T121" s="36">
        <v>0</v>
      </c>
      <c r="U121" s="562">
        <v>47663643</v>
      </c>
      <c r="V121" s="35"/>
      <c r="W121" s="35">
        <v>0</v>
      </c>
      <c r="X121" s="35">
        <v>0</v>
      </c>
      <c r="Y121" s="35">
        <v>0</v>
      </c>
      <c r="Z121" s="35">
        <v>0</v>
      </c>
      <c r="AA121" s="35">
        <v>0</v>
      </c>
      <c r="AB121" s="35">
        <v>0</v>
      </c>
      <c r="AC121" s="562">
        <v>47663643</v>
      </c>
      <c r="AD121" s="35">
        <v>0</v>
      </c>
      <c r="AE121" s="35">
        <v>0</v>
      </c>
      <c r="AF121" s="35">
        <v>0</v>
      </c>
      <c r="AG121" s="35">
        <v>0</v>
      </c>
      <c r="AH121" s="563">
        <v>0</v>
      </c>
      <c r="AI121" s="35">
        <v>0</v>
      </c>
      <c r="AJ121" s="35">
        <v>0</v>
      </c>
      <c r="AK121" s="564">
        <v>0</v>
      </c>
      <c r="AL121" s="41"/>
      <c r="AM121" s="35">
        <v>47663643</v>
      </c>
      <c r="AN121" s="561"/>
      <c r="AO121" s="41"/>
      <c r="AP121" s="35">
        <v>47663643</v>
      </c>
      <c r="AQ121" s="42"/>
      <c r="AR121" s="35"/>
      <c r="AS121" s="35"/>
      <c r="AT121" s="35">
        <v>0</v>
      </c>
      <c r="AU121" s="35">
        <v>0</v>
      </c>
      <c r="AV121" s="35">
        <v>0</v>
      </c>
      <c r="AW121" s="35">
        <v>0</v>
      </c>
      <c r="AX121" s="35">
        <v>-9599500</v>
      </c>
      <c r="AY121" s="35">
        <v>0</v>
      </c>
      <c r="AZ121" s="35">
        <v>640565</v>
      </c>
      <c r="BA121" s="35">
        <v>-8958935</v>
      </c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50"/>
      <c r="BR121" s="561"/>
      <c r="BS121" s="565"/>
      <c r="BT121" s="561"/>
      <c r="BU121" s="565"/>
      <c r="BV121" s="561"/>
      <c r="BW121" s="43"/>
      <c r="BX121" s="43"/>
      <c r="BY121" s="35"/>
      <c r="BZ121" s="35"/>
      <c r="CA121" s="35">
        <v>0</v>
      </c>
      <c r="CB121" s="35"/>
      <c r="CC121" s="35"/>
      <c r="CD121" s="35"/>
      <c r="CE121" s="35"/>
      <c r="CF121" s="35"/>
      <c r="CG121" s="35"/>
      <c r="CH121" s="35"/>
      <c r="CI121" s="35"/>
      <c r="CJ121" s="35"/>
      <c r="CK121" s="561"/>
      <c r="CL121" s="561"/>
    </row>
    <row r="122" spans="1:90" outlineLevel="3">
      <c r="A122" s="548" t="s">
        <v>127</v>
      </c>
      <c r="B122" s="548" t="s">
        <v>243</v>
      </c>
      <c r="C122" s="548" t="s">
        <v>140</v>
      </c>
      <c r="D122" s="548" t="s">
        <v>141</v>
      </c>
      <c r="E122" s="548" t="s">
        <v>152</v>
      </c>
      <c r="F122" s="548" t="s">
        <v>0</v>
      </c>
      <c r="G122" s="576" t="s">
        <v>143</v>
      </c>
      <c r="H122" s="548" t="s">
        <v>125</v>
      </c>
      <c r="I122" s="549" t="s">
        <v>96</v>
      </c>
      <c r="J122" s="567">
        <v>1</v>
      </c>
      <c r="K122" s="550">
        <v>1</v>
      </c>
      <c r="L122" s="552">
        <v>0</v>
      </c>
      <c r="M122" s="552">
        <v>0</v>
      </c>
      <c r="N122" s="552">
        <v>1</v>
      </c>
      <c r="O122" s="23">
        <v>301557</v>
      </c>
      <c r="P122" s="46">
        <v>309740</v>
      </c>
      <c r="Q122" s="46">
        <v>-8183</v>
      </c>
      <c r="R122" s="24" t="s">
        <v>536</v>
      </c>
      <c r="S122" s="24">
        <v>0</v>
      </c>
      <c r="T122" s="24">
        <v>0</v>
      </c>
      <c r="U122" s="553">
        <v>301557</v>
      </c>
      <c r="V122" s="23" t="s">
        <v>97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553">
        <v>309740</v>
      </c>
      <c r="AD122" s="23">
        <v>-8183</v>
      </c>
      <c r="AE122" s="23">
        <v>8183</v>
      </c>
      <c r="AF122" s="23">
        <v>0</v>
      </c>
      <c r="AG122" s="23">
        <v>0</v>
      </c>
      <c r="AH122" s="554">
        <v>84893</v>
      </c>
      <c r="AI122" s="23">
        <v>-84893</v>
      </c>
      <c r="AJ122" s="23">
        <v>0</v>
      </c>
      <c r="AK122" s="555">
        <v>0</v>
      </c>
      <c r="AL122" s="29">
        <v>0</v>
      </c>
      <c r="AM122" s="23">
        <v>216664</v>
      </c>
      <c r="AN122" s="29">
        <v>0</v>
      </c>
      <c r="AO122" s="552">
        <v>0</v>
      </c>
      <c r="AP122" s="23">
        <v>216664</v>
      </c>
      <c r="AQ122" s="30">
        <v>1</v>
      </c>
      <c r="AR122" s="23">
        <v>9.9999999999999995E-8</v>
      </c>
      <c r="AS122" s="23">
        <v>301557</v>
      </c>
      <c r="AT122" s="23">
        <v>55640</v>
      </c>
      <c r="AU122" s="23">
        <v>-55640</v>
      </c>
      <c r="AV122" s="23">
        <v>0</v>
      </c>
      <c r="AW122" s="23">
        <v>0</v>
      </c>
      <c r="AX122" s="23">
        <v>-313855</v>
      </c>
      <c r="AY122" s="23">
        <v>-8189200</v>
      </c>
      <c r="AZ122" s="23">
        <v>0</v>
      </c>
      <c r="BA122" s="23">
        <v>-8503055</v>
      </c>
      <c r="BB122" s="23" t="s">
        <v>0</v>
      </c>
      <c r="BC122" s="23" t="s">
        <v>0</v>
      </c>
      <c r="BD122" s="23">
        <v>63823</v>
      </c>
      <c r="BE122" s="23">
        <v>-63823</v>
      </c>
      <c r="BF122" s="23">
        <v>0</v>
      </c>
      <c r="BG122" s="23">
        <v>0</v>
      </c>
      <c r="BH122" s="23">
        <v>-305672</v>
      </c>
      <c r="BI122" s="23">
        <v>-8197383</v>
      </c>
      <c r="BJ122" s="23">
        <v>0</v>
      </c>
      <c r="BK122" s="23">
        <v>-8503055</v>
      </c>
      <c r="BL122" s="31">
        <v>216664</v>
      </c>
      <c r="BM122" s="23" t="s">
        <v>98</v>
      </c>
      <c r="BN122" s="23">
        <v>0</v>
      </c>
      <c r="BO122" s="23" t="b">
        <v>0</v>
      </c>
      <c r="BP122" s="23">
        <v>0</v>
      </c>
      <c r="BQ122" s="46">
        <v>0</v>
      </c>
      <c r="BR122" s="552">
        <v>0</v>
      </c>
      <c r="BS122" s="556">
        <v>2</v>
      </c>
      <c r="BT122" s="552">
        <v>-8183</v>
      </c>
      <c r="BU122" s="556">
        <v>0</v>
      </c>
      <c r="BV122" s="552">
        <v>28</v>
      </c>
      <c r="BW122" s="31">
        <v>0</v>
      </c>
      <c r="BX122" s="31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0</v>
      </c>
      <c r="CD122" s="23">
        <v>0</v>
      </c>
      <c r="CE122" s="23">
        <v>0</v>
      </c>
      <c r="CF122" s="23">
        <v>0</v>
      </c>
      <c r="CG122" s="23">
        <v>93076</v>
      </c>
      <c r="CH122" s="23">
        <v>-93076</v>
      </c>
      <c r="CI122" s="23">
        <v>0</v>
      </c>
      <c r="CJ122" s="23">
        <v>0</v>
      </c>
      <c r="CK122" s="552">
        <v>0</v>
      </c>
      <c r="CL122" s="552">
        <v>0</v>
      </c>
    </row>
    <row r="123" spans="1:90" outlineLevel="3">
      <c r="A123" s="548" t="s">
        <v>127</v>
      </c>
      <c r="B123" s="548" t="s">
        <v>243</v>
      </c>
      <c r="C123" s="548" t="s">
        <v>140</v>
      </c>
      <c r="D123" s="548" t="s">
        <v>141</v>
      </c>
      <c r="E123" s="548" t="s">
        <v>153</v>
      </c>
      <c r="F123" s="548" t="s">
        <v>0</v>
      </c>
      <c r="G123" s="576" t="s">
        <v>143</v>
      </c>
      <c r="H123" s="548" t="s">
        <v>125</v>
      </c>
      <c r="I123" s="549" t="s">
        <v>96</v>
      </c>
      <c r="J123" s="567">
        <v>570000</v>
      </c>
      <c r="K123" s="550">
        <v>570000</v>
      </c>
      <c r="L123" s="552">
        <v>0</v>
      </c>
      <c r="M123" s="552">
        <v>0.3</v>
      </c>
      <c r="N123" s="552">
        <v>1</v>
      </c>
      <c r="O123" s="23">
        <v>279.31157894736845</v>
      </c>
      <c r="P123" s="46">
        <v>280.62637543859648</v>
      </c>
      <c r="Q123" s="46">
        <v>-1.3147964912280372</v>
      </c>
      <c r="R123" s="24" t="s">
        <v>537</v>
      </c>
      <c r="S123" s="24">
        <v>0</v>
      </c>
      <c r="T123" s="24">
        <v>0</v>
      </c>
      <c r="U123" s="553">
        <v>159207600</v>
      </c>
      <c r="V123" s="23" t="s">
        <v>97</v>
      </c>
      <c r="W123" s="23">
        <v>47762280</v>
      </c>
      <c r="X123" s="23">
        <v>0</v>
      </c>
      <c r="Y123" s="23">
        <v>47762280</v>
      </c>
      <c r="Z123" s="23">
        <v>0</v>
      </c>
      <c r="AA123" s="23">
        <v>0</v>
      </c>
      <c r="AB123" s="23">
        <v>0</v>
      </c>
      <c r="AC123" s="553">
        <v>159957034</v>
      </c>
      <c r="AD123" s="23">
        <v>-749434</v>
      </c>
      <c r="AE123" s="23">
        <v>0</v>
      </c>
      <c r="AF123" s="23">
        <v>0</v>
      </c>
      <c r="AG123" s="23">
        <v>-749434</v>
      </c>
      <c r="AH123" s="554">
        <v>-749434</v>
      </c>
      <c r="AI123" s="23">
        <v>0</v>
      </c>
      <c r="AJ123" s="23">
        <v>0</v>
      </c>
      <c r="AK123" s="555">
        <v>-749434</v>
      </c>
      <c r="AL123" s="29">
        <v>-1.3649291363826421E-8</v>
      </c>
      <c r="AM123" s="23">
        <v>159957034</v>
      </c>
      <c r="AN123" s="29">
        <v>0</v>
      </c>
      <c r="AO123" s="552">
        <v>0</v>
      </c>
      <c r="AP123" s="23">
        <v>159207600</v>
      </c>
      <c r="AQ123" s="30">
        <v>1</v>
      </c>
      <c r="AR123" s="23">
        <v>159207600</v>
      </c>
      <c r="AS123" s="23">
        <v>279.31157894736845</v>
      </c>
      <c r="AT123" s="23">
        <v>-749434</v>
      </c>
      <c r="AU123" s="23">
        <v>0</v>
      </c>
      <c r="AV123" s="23">
        <v>0</v>
      </c>
      <c r="AW123" s="23">
        <v>-749434</v>
      </c>
      <c r="AX123" s="23">
        <v>5907000</v>
      </c>
      <c r="AY123" s="23">
        <v>0</v>
      </c>
      <c r="AZ123" s="23">
        <v>0</v>
      </c>
      <c r="BA123" s="23">
        <v>5907000</v>
      </c>
      <c r="BB123" s="23" t="s">
        <v>0</v>
      </c>
      <c r="BC123" s="23" t="s">
        <v>0</v>
      </c>
      <c r="BD123" s="23">
        <v>0</v>
      </c>
      <c r="BE123" s="23">
        <v>0</v>
      </c>
      <c r="BF123" s="23">
        <v>0</v>
      </c>
      <c r="BG123" s="23">
        <v>0</v>
      </c>
      <c r="BH123" s="23">
        <v>6656434</v>
      </c>
      <c r="BI123" s="23">
        <v>0</v>
      </c>
      <c r="BJ123" s="23">
        <v>0</v>
      </c>
      <c r="BK123" s="23">
        <v>6656434</v>
      </c>
      <c r="BL123" s="31">
        <v>159957034</v>
      </c>
      <c r="BM123" s="23" t="s">
        <v>88</v>
      </c>
      <c r="BN123" s="23">
        <v>749434</v>
      </c>
      <c r="BO123" s="23" t="b">
        <v>1</v>
      </c>
      <c r="BP123" s="23">
        <v>0</v>
      </c>
      <c r="BQ123" s="46">
        <v>110.87833000000001</v>
      </c>
      <c r="BR123" s="552">
        <v>63200648.100000001</v>
      </c>
      <c r="BS123" s="556">
        <v>2</v>
      </c>
      <c r="BT123" s="552">
        <v>-749434</v>
      </c>
      <c r="BU123" s="556">
        <v>0</v>
      </c>
      <c r="BV123" s="552">
        <v>29</v>
      </c>
      <c r="BW123" s="31">
        <v>0</v>
      </c>
      <c r="BX123" s="31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0</v>
      </c>
      <c r="CD123" s="23">
        <v>0</v>
      </c>
      <c r="CE123" s="23">
        <v>0</v>
      </c>
      <c r="CF123" s="23">
        <v>0</v>
      </c>
      <c r="CG123" s="23">
        <v>0</v>
      </c>
      <c r="CH123" s="23">
        <v>0</v>
      </c>
      <c r="CI123" s="23">
        <v>0</v>
      </c>
      <c r="CJ123" s="23">
        <v>0</v>
      </c>
      <c r="CK123" s="552">
        <v>0.3</v>
      </c>
      <c r="CL123" s="552">
        <v>0</v>
      </c>
    </row>
    <row r="124" spans="1:90" outlineLevel="3">
      <c r="A124" s="548" t="s">
        <v>127</v>
      </c>
      <c r="B124" s="548" t="s">
        <v>243</v>
      </c>
      <c r="C124" s="548" t="s">
        <v>140</v>
      </c>
      <c r="D124" s="548" t="s">
        <v>141</v>
      </c>
      <c r="E124" s="548" t="s">
        <v>154</v>
      </c>
      <c r="F124" s="548" t="s">
        <v>0</v>
      </c>
      <c r="G124" s="576" t="s">
        <v>143</v>
      </c>
      <c r="H124" s="576" t="s">
        <v>125</v>
      </c>
      <c r="I124" s="549" t="s">
        <v>96</v>
      </c>
      <c r="J124" s="567">
        <v>0</v>
      </c>
      <c r="K124" s="550">
        <v>0</v>
      </c>
      <c r="L124" s="552">
        <v>0</v>
      </c>
      <c r="M124" s="552">
        <v>0</v>
      </c>
      <c r="N124" s="552">
        <v>0</v>
      </c>
      <c r="O124" s="23">
        <v>0</v>
      </c>
      <c r="P124" s="46">
        <v>0</v>
      </c>
      <c r="Q124" s="46">
        <v>0</v>
      </c>
      <c r="R124" s="24">
        <v>0</v>
      </c>
      <c r="S124" s="24">
        <v>0</v>
      </c>
      <c r="T124" s="24">
        <v>0</v>
      </c>
      <c r="U124" s="553">
        <v>0</v>
      </c>
      <c r="V124" s="23" t="s">
        <v>97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553">
        <v>0</v>
      </c>
      <c r="AD124" s="23">
        <v>0</v>
      </c>
      <c r="AE124" s="23">
        <v>0</v>
      </c>
      <c r="AF124" s="23">
        <v>0</v>
      </c>
      <c r="AG124" s="23">
        <v>0</v>
      </c>
      <c r="AH124" s="554">
        <v>0</v>
      </c>
      <c r="AI124" s="23">
        <v>0</v>
      </c>
      <c r="AJ124" s="23">
        <v>0</v>
      </c>
      <c r="AK124" s="555">
        <v>0</v>
      </c>
      <c r="AL124" s="29">
        <v>0</v>
      </c>
      <c r="AM124" s="23">
        <v>0</v>
      </c>
      <c r="AN124" s="29">
        <v>0</v>
      </c>
      <c r="AO124" s="552">
        <v>0</v>
      </c>
      <c r="AP124" s="23">
        <v>0</v>
      </c>
      <c r="AQ124" s="30">
        <v>1</v>
      </c>
      <c r="AR124" s="23">
        <v>9.9999999999999995E-8</v>
      </c>
      <c r="AS124" s="23">
        <v>0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3">
        <v>0</v>
      </c>
      <c r="BA124" s="23">
        <v>9.0949470177292824E-13</v>
      </c>
      <c r="BB124" s="23" t="s">
        <v>0</v>
      </c>
      <c r="BC124" s="23" t="s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  <c r="BI124" s="23">
        <v>0</v>
      </c>
      <c r="BJ124" s="23">
        <v>0</v>
      </c>
      <c r="BK124" s="23">
        <v>9.0949470177292824E-13</v>
      </c>
      <c r="BL124" s="23">
        <v>0</v>
      </c>
      <c r="BM124" s="23" t="s">
        <v>88</v>
      </c>
      <c r="BN124" s="23">
        <v>0</v>
      </c>
      <c r="BO124" s="23" t="b">
        <v>0</v>
      </c>
      <c r="BP124" s="23">
        <v>0</v>
      </c>
      <c r="BQ124" s="46">
        <v>0</v>
      </c>
      <c r="BR124" s="552">
        <v>0</v>
      </c>
      <c r="BS124" s="556">
        <v>2</v>
      </c>
      <c r="BT124" s="552">
        <v>0</v>
      </c>
      <c r="BU124" s="556">
        <v>0</v>
      </c>
      <c r="BV124" s="552">
        <v>148</v>
      </c>
      <c r="BW124" s="31">
        <v>0</v>
      </c>
      <c r="BX124" s="31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0</v>
      </c>
      <c r="CD124" s="23">
        <v>0</v>
      </c>
      <c r="CE124" s="23">
        <v>0</v>
      </c>
      <c r="CF124" s="23">
        <v>0</v>
      </c>
      <c r="CG124" s="23">
        <v>0</v>
      </c>
      <c r="CH124" s="23">
        <v>0</v>
      </c>
      <c r="CI124" s="23">
        <v>0</v>
      </c>
      <c r="CJ124" s="23">
        <v>0</v>
      </c>
      <c r="CK124" s="552">
        <v>0</v>
      </c>
      <c r="CL124" s="552">
        <v>0</v>
      </c>
    </row>
    <row r="125" spans="1:90" s="566" customFormat="1" ht="20.100000000000001" customHeight="1" outlineLevel="2">
      <c r="A125" s="558" t="s">
        <v>131</v>
      </c>
      <c r="B125" s="558"/>
      <c r="C125" s="558"/>
      <c r="D125" s="558"/>
      <c r="E125" s="558"/>
      <c r="F125" s="558"/>
      <c r="G125" s="577"/>
      <c r="H125" s="577"/>
      <c r="I125" s="559"/>
      <c r="J125" s="568"/>
      <c r="K125" s="560"/>
      <c r="L125" s="561"/>
      <c r="M125" s="561"/>
      <c r="N125" s="561"/>
      <c r="O125" s="35"/>
      <c r="P125" s="50"/>
      <c r="Q125" s="50"/>
      <c r="R125" s="36">
        <v>0</v>
      </c>
      <c r="S125" s="36">
        <v>0</v>
      </c>
      <c r="T125" s="36">
        <v>0</v>
      </c>
      <c r="U125" s="562">
        <v>159509157</v>
      </c>
      <c r="V125" s="35"/>
      <c r="W125" s="35">
        <v>47762280</v>
      </c>
      <c r="X125" s="35">
        <v>0</v>
      </c>
      <c r="Y125" s="35">
        <v>47762280</v>
      </c>
      <c r="Z125" s="35">
        <v>0</v>
      </c>
      <c r="AA125" s="35">
        <v>0</v>
      </c>
      <c r="AB125" s="35">
        <v>0</v>
      </c>
      <c r="AC125" s="562">
        <v>160266774</v>
      </c>
      <c r="AD125" s="35">
        <v>-757617</v>
      </c>
      <c r="AE125" s="35">
        <v>8183</v>
      </c>
      <c r="AF125" s="35">
        <v>0</v>
      </c>
      <c r="AG125" s="35">
        <v>-749434</v>
      </c>
      <c r="AH125" s="563">
        <v>-664541</v>
      </c>
      <c r="AI125" s="35">
        <v>-84893</v>
      </c>
      <c r="AJ125" s="35">
        <v>0</v>
      </c>
      <c r="AK125" s="564">
        <v>-749434</v>
      </c>
      <c r="AL125" s="41"/>
      <c r="AM125" s="35">
        <v>160173698</v>
      </c>
      <c r="AN125" s="41"/>
      <c r="AO125" s="561"/>
      <c r="AP125" s="35">
        <v>159424264</v>
      </c>
      <c r="AQ125" s="42"/>
      <c r="AR125" s="35"/>
      <c r="AS125" s="35"/>
      <c r="AT125" s="35">
        <v>-693794</v>
      </c>
      <c r="AU125" s="35">
        <v>-55640</v>
      </c>
      <c r="AV125" s="35">
        <v>0</v>
      </c>
      <c r="AW125" s="35">
        <v>-749434</v>
      </c>
      <c r="AX125" s="35">
        <v>5593145</v>
      </c>
      <c r="AY125" s="35">
        <v>-8189200</v>
      </c>
      <c r="AZ125" s="35">
        <v>0</v>
      </c>
      <c r="BA125" s="35">
        <v>-2596055</v>
      </c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50"/>
      <c r="BR125" s="561"/>
      <c r="BS125" s="565"/>
      <c r="BT125" s="561"/>
      <c r="BU125" s="565"/>
      <c r="BV125" s="561"/>
      <c r="BW125" s="43"/>
      <c r="BX125" s="43"/>
      <c r="BY125" s="35"/>
      <c r="BZ125" s="35"/>
      <c r="CA125" s="35">
        <v>0</v>
      </c>
      <c r="CB125" s="35"/>
      <c r="CC125" s="35"/>
      <c r="CD125" s="35"/>
      <c r="CE125" s="35"/>
      <c r="CF125" s="35"/>
      <c r="CG125" s="35"/>
      <c r="CH125" s="35"/>
      <c r="CI125" s="35"/>
      <c r="CJ125" s="35"/>
      <c r="CK125" s="561"/>
      <c r="CL125" s="561"/>
    </row>
    <row r="126" spans="1:90" outlineLevel="3">
      <c r="A126" s="548" t="s">
        <v>155</v>
      </c>
      <c r="B126" s="548" t="s">
        <v>243</v>
      </c>
      <c r="C126" s="548" t="s">
        <v>156</v>
      </c>
      <c r="D126" s="548" t="s">
        <v>157</v>
      </c>
      <c r="E126" s="548" t="s">
        <v>158</v>
      </c>
      <c r="F126" s="548" t="s">
        <v>538</v>
      </c>
      <c r="G126" s="548" t="s">
        <v>143</v>
      </c>
      <c r="H126" s="548" t="s">
        <v>85</v>
      </c>
      <c r="I126" s="549" t="s">
        <v>96</v>
      </c>
      <c r="J126" s="550">
        <v>3314340</v>
      </c>
      <c r="K126" s="550">
        <v>3314340</v>
      </c>
      <c r="L126" s="552">
        <v>0</v>
      </c>
      <c r="M126" s="552">
        <v>0.62</v>
      </c>
      <c r="N126" s="552">
        <v>1</v>
      </c>
      <c r="O126" s="23">
        <v>31.25</v>
      </c>
      <c r="P126" s="46">
        <v>30.6875</v>
      </c>
      <c r="Q126" s="46">
        <v>0.5625</v>
      </c>
      <c r="R126" s="24" t="s">
        <v>539</v>
      </c>
      <c r="S126" s="24">
        <v>0</v>
      </c>
      <c r="T126" s="24">
        <v>0</v>
      </c>
      <c r="U126" s="553">
        <v>103573125</v>
      </c>
      <c r="V126" s="23" t="s">
        <v>97</v>
      </c>
      <c r="W126" s="23">
        <v>137752256.25</v>
      </c>
      <c r="X126" s="23">
        <v>0</v>
      </c>
      <c r="Y126" s="23">
        <v>137752256.25</v>
      </c>
      <c r="Z126" s="23">
        <v>73536918.75</v>
      </c>
      <c r="AA126" s="23">
        <v>0</v>
      </c>
      <c r="AB126" s="23">
        <v>73536918.75</v>
      </c>
      <c r="AC126" s="553">
        <v>101708808.75</v>
      </c>
      <c r="AD126" s="23">
        <v>1864316.25</v>
      </c>
      <c r="AE126" s="23">
        <v>0</v>
      </c>
      <c r="AF126" s="23">
        <v>0</v>
      </c>
      <c r="AG126" s="23">
        <v>1864316.25</v>
      </c>
      <c r="AH126" s="554">
        <v>-22371795</v>
      </c>
      <c r="AI126" s="23">
        <v>0</v>
      </c>
      <c r="AJ126" s="23">
        <v>0</v>
      </c>
      <c r="AK126" s="555">
        <v>-22371795</v>
      </c>
      <c r="AL126" s="29">
        <v>9839446.3269576766</v>
      </c>
      <c r="AM126" s="23">
        <v>125944920</v>
      </c>
      <c r="AN126" s="552">
        <v>0</v>
      </c>
      <c r="AO126" s="29">
        <v>0</v>
      </c>
      <c r="AP126" s="23">
        <v>94251543.75</v>
      </c>
      <c r="AQ126" s="30">
        <v>1</v>
      </c>
      <c r="AR126" s="23">
        <v>103573125</v>
      </c>
      <c r="AS126" s="23">
        <v>31.25</v>
      </c>
      <c r="AT126" s="23">
        <v>-9528727.5</v>
      </c>
      <c r="AU126" s="23">
        <v>0</v>
      </c>
      <c r="AV126" s="23">
        <v>0</v>
      </c>
      <c r="AW126" s="23">
        <v>-9528727.5</v>
      </c>
      <c r="AX126" s="23">
        <v>41014957.5</v>
      </c>
      <c r="AY126" s="23">
        <v>0</v>
      </c>
      <c r="AZ126" s="23">
        <v>0</v>
      </c>
      <c r="BA126" s="23">
        <v>41014957.5</v>
      </c>
      <c r="BB126" s="23">
        <v>31.25</v>
      </c>
      <c r="BC126" s="23">
        <v>30.6875</v>
      </c>
      <c r="BD126" s="23">
        <v>-11393043.75</v>
      </c>
      <c r="BE126" s="23">
        <v>0</v>
      </c>
      <c r="BF126" s="23">
        <v>0</v>
      </c>
      <c r="BG126" s="23">
        <v>-11393043.75</v>
      </c>
      <c r="BH126" s="23">
        <v>39150641.25</v>
      </c>
      <c r="BI126" s="23">
        <v>0</v>
      </c>
      <c r="BJ126" s="23">
        <v>0</v>
      </c>
      <c r="BK126" s="23">
        <v>39150641.25</v>
      </c>
      <c r="BL126" s="23">
        <v>94251543.75</v>
      </c>
      <c r="BM126" s="23" t="s">
        <v>88</v>
      </c>
      <c r="BN126" s="23">
        <v>0</v>
      </c>
      <c r="BO126" s="23" t="b">
        <v>0</v>
      </c>
      <c r="BP126" s="23">
        <v>0</v>
      </c>
      <c r="BQ126" s="46">
        <v>11.95</v>
      </c>
      <c r="BR126" s="552">
        <v>39606363</v>
      </c>
      <c r="BS126" s="556">
        <v>1</v>
      </c>
      <c r="BT126" s="552">
        <v>1864316.25</v>
      </c>
      <c r="BU126" s="556">
        <v>3314340</v>
      </c>
      <c r="BV126" s="552">
        <v>18</v>
      </c>
      <c r="BW126" s="31">
        <v>31.25</v>
      </c>
      <c r="BX126" s="31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0</v>
      </c>
      <c r="CD126" s="23">
        <v>0</v>
      </c>
      <c r="CE126" s="23">
        <v>0</v>
      </c>
      <c r="CF126" s="23">
        <v>0</v>
      </c>
      <c r="CG126" s="23">
        <v>-24236111.25</v>
      </c>
      <c r="CH126" s="23">
        <v>0</v>
      </c>
      <c r="CI126" s="23">
        <v>0</v>
      </c>
      <c r="CJ126" s="23">
        <v>-24236111.25</v>
      </c>
      <c r="CK126" s="552">
        <v>1.33</v>
      </c>
      <c r="CL126" s="552">
        <v>0</v>
      </c>
    </row>
    <row r="127" spans="1:90" outlineLevel="3">
      <c r="A127" s="548" t="s">
        <v>155</v>
      </c>
      <c r="B127" s="548" t="s">
        <v>243</v>
      </c>
      <c r="C127" s="548" t="s">
        <v>148</v>
      </c>
      <c r="D127" s="548" t="s">
        <v>149</v>
      </c>
      <c r="E127" s="548" t="s">
        <v>313</v>
      </c>
      <c r="F127" s="548" t="s">
        <v>528</v>
      </c>
      <c r="G127" s="548" t="s">
        <v>231</v>
      </c>
      <c r="H127" s="548" t="s">
        <v>85</v>
      </c>
      <c r="I127" s="549" t="s">
        <v>96</v>
      </c>
      <c r="J127" s="550">
        <v>4580000</v>
      </c>
      <c r="K127" s="550">
        <v>4580000</v>
      </c>
      <c r="L127" s="552">
        <v>0</v>
      </c>
      <c r="M127" s="552">
        <v>0</v>
      </c>
      <c r="N127" s="552">
        <v>1</v>
      </c>
      <c r="O127" s="23">
        <v>1.375</v>
      </c>
      <c r="P127" s="46">
        <v>1.375</v>
      </c>
      <c r="Q127" s="46">
        <v>0</v>
      </c>
      <c r="R127" s="24" t="s">
        <v>540</v>
      </c>
      <c r="S127" s="24">
        <v>0</v>
      </c>
      <c r="T127" s="24">
        <v>0</v>
      </c>
      <c r="U127" s="553">
        <v>6297500</v>
      </c>
      <c r="V127" s="23" t="s">
        <v>97</v>
      </c>
      <c r="W127" s="23">
        <v>2707925</v>
      </c>
      <c r="X127" s="23">
        <v>0</v>
      </c>
      <c r="Y127" s="23">
        <v>2707925</v>
      </c>
      <c r="Z127" s="23">
        <v>2707925</v>
      </c>
      <c r="AA127" s="23">
        <v>0</v>
      </c>
      <c r="AB127" s="23">
        <v>2707925</v>
      </c>
      <c r="AC127" s="553">
        <v>6297500</v>
      </c>
      <c r="AD127" s="23">
        <v>0</v>
      </c>
      <c r="AE127" s="23">
        <v>0</v>
      </c>
      <c r="AF127" s="23">
        <v>0</v>
      </c>
      <c r="AG127" s="23">
        <v>0</v>
      </c>
      <c r="AH127" s="554">
        <v>-9160000</v>
      </c>
      <c r="AI127" s="23">
        <v>0</v>
      </c>
      <c r="AJ127" s="23">
        <v>0</v>
      </c>
      <c r="AK127" s="555">
        <v>-9160000</v>
      </c>
      <c r="AL127" s="29">
        <v>-1717500</v>
      </c>
      <c r="AM127" s="23">
        <v>15457500</v>
      </c>
      <c r="AN127" s="552">
        <v>0</v>
      </c>
      <c r="AO127" s="29">
        <v>0</v>
      </c>
      <c r="AP127" s="23">
        <v>27766250</v>
      </c>
      <c r="AQ127" s="30">
        <v>1</v>
      </c>
      <c r="AR127" s="23">
        <v>6297500</v>
      </c>
      <c r="AS127" s="23">
        <v>1.375</v>
      </c>
      <c r="AT127" s="23">
        <v>-5438750</v>
      </c>
      <c r="AU127" s="23">
        <v>0</v>
      </c>
      <c r="AV127" s="23">
        <v>0</v>
      </c>
      <c r="AW127" s="23">
        <v>-5438750</v>
      </c>
      <c r="AX127" s="23">
        <v>-34636250</v>
      </c>
      <c r="AY127" s="23">
        <v>0</v>
      </c>
      <c r="AZ127" s="23">
        <v>375000</v>
      </c>
      <c r="BA127" s="23">
        <v>-34261250</v>
      </c>
      <c r="BB127" s="23">
        <v>1.375</v>
      </c>
      <c r="BC127" s="23">
        <v>1.375</v>
      </c>
      <c r="BD127" s="23">
        <v>-5438750</v>
      </c>
      <c r="BE127" s="23">
        <v>0</v>
      </c>
      <c r="BF127" s="23">
        <v>0</v>
      </c>
      <c r="BG127" s="23">
        <v>-5438750</v>
      </c>
      <c r="BH127" s="23">
        <v>-34636250</v>
      </c>
      <c r="BI127" s="23">
        <v>0</v>
      </c>
      <c r="BJ127" s="23">
        <v>375000</v>
      </c>
      <c r="BK127" s="23">
        <v>-34261250</v>
      </c>
      <c r="BL127" s="23">
        <v>27766250</v>
      </c>
      <c r="BM127" s="23" t="s">
        <v>88</v>
      </c>
      <c r="BN127" s="23">
        <v>0</v>
      </c>
      <c r="BO127" s="23" t="b">
        <v>0</v>
      </c>
      <c r="BP127" s="23">
        <v>0</v>
      </c>
      <c r="BQ127" s="46">
        <v>2.44</v>
      </c>
      <c r="BR127" s="552">
        <v>11175200</v>
      </c>
      <c r="BS127" s="556">
        <v>1</v>
      </c>
      <c r="BT127" s="552">
        <v>0</v>
      </c>
      <c r="BU127" s="556">
        <v>4580000</v>
      </c>
      <c r="BV127" s="552">
        <v>19</v>
      </c>
      <c r="BW127" s="31">
        <v>1.375</v>
      </c>
      <c r="BX127" s="31">
        <v>0</v>
      </c>
      <c r="BY127" s="23">
        <v>0</v>
      </c>
      <c r="BZ127" s="23">
        <v>0</v>
      </c>
      <c r="CA127" s="23">
        <v>0</v>
      </c>
      <c r="CB127" s="23">
        <v>0</v>
      </c>
      <c r="CC127" s="23">
        <v>0</v>
      </c>
      <c r="CD127" s="23">
        <v>0</v>
      </c>
      <c r="CE127" s="23">
        <v>0</v>
      </c>
      <c r="CF127" s="23">
        <v>0</v>
      </c>
      <c r="CG127" s="23">
        <v>-9160000</v>
      </c>
      <c r="CH127" s="23">
        <v>0</v>
      </c>
      <c r="CI127" s="23">
        <v>0</v>
      </c>
      <c r="CJ127" s="23">
        <v>-9160000</v>
      </c>
      <c r="CK127" s="552">
        <v>0.43</v>
      </c>
      <c r="CL127" s="552">
        <v>0</v>
      </c>
    </row>
    <row r="128" spans="1:90" outlineLevel="3">
      <c r="A128" s="548" t="s">
        <v>155</v>
      </c>
      <c r="B128" s="548" t="s">
        <v>243</v>
      </c>
      <c r="C128" s="548" t="s">
        <v>148</v>
      </c>
      <c r="D128" s="548" t="s">
        <v>149</v>
      </c>
      <c r="E128" s="548" t="s">
        <v>314</v>
      </c>
      <c r="F128" s="548" t="s">
        <v>528</v>
      </c>
      <c r="G128" s="548" t="s">
        <v>231</v>
      </c>
      <c r="H128" s="548" t="s">
        <v>85</v>
      </c>
      <c r="I128" s="549" t="s">
        <v>96</v>
      </c>
      <c r="J128" s="550">
        <v>0</v>
      </c>
      <c r="K128" s="550">
        <v>0</v>
      </c>
      <c r="L128" s="552">
        <v>0</v>
      </c>
      <c r="M128" s="552">
        <v>0</v>
      </c>
      <c r="N128" s="552">
        <v>1</v>
      </c>
      <c r="O128" s="23">
        <v>1.375</v>
      </c>
      <c r="P128" s="46">
        <v>1.375</v>
      </c>
      <c r="Q128" s="46">
        <v>0</v>
      </c>
      <c r="R128" s="24">
        <v>0</v>
      </c>
      <c r="S128" s="24">
        <v>0</v>
      </c>
      <c r="T128" s="24">
        <v>0</v>
      </c>
      <c r="U128" s="553">
        <v>0</v>
      </c>
      <c r="V128" s="23" t="s">
        <v>97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553">
        <v>0</v>
      </c>
      <c r="AD128" s="23">
        <v>0</v>
      </c>
      <c r="AE128" s="23">
        <v>0</v>
      </c>
      <c r="AF128" s="23">
        <v>0</v>
      </c>
      <c r="AG128" s="23">
        <v>0</v>
      </c>
      <c r="AH128" s="554">
        <v>0</v>
      </c>
      <c r="AI128" s="23">
        <v>0</v>
      </c>
      <c r="AJ128" s="23">
        <v>0</v>
      </c>
      <c r="AK128" s="555">
        <v>0</v>
      </c>
      <c r="AL128" s="29">
        <v>-2874998.5625</v>
      </c>
      <c r="AM128" s="23">
        <v>0</v>
      </c>
      <c r="AN128" s="552">
        <v>0</v>
      </c>
      <c r="AO128" s="29">
        <v>0</v>
      </c>
      <c r="AP128" s="23">
        <v>0</v>
      </c>
      <c r="AQ128" s="30">
        <v>1</v>
      </c>
      <c r="AR128" s="23">
        <v>0</v>
      </c>
      <c r="AS128" s="23">
        <v>1.375</v>
      </c>
      <c r="AT128" s="23">
        <v>0</v>
      </c>
      <c r="AU128" s="23">
        <v>0</v>
      </c>
      <c r="AV128" s="23">
        <v>0</v>
      </c>
      <c r="AW128" s="23">
        <v>0</v>
      </c>
      <c r="AX128" s="23">
        <v>2874998.875</v>
      </c>
      <c r="AY128" s="23">
        <v>0</v>
      </c>
      <c r="AZ128" s="23">
        <v>2.7939677238464355E-9</v>
      </c>
      <c r="BA128" s="23">
        <v>2874998.8750000028</v>
      </c>
      <c r="BB128" s="23">
        <v>1.375</v>
      </c>
      <c r="BC128" s="23">
        <v>1.375</v>
      </c>
      <c r="BD128" s="23">
        <v>0</v>
      </c>
      <c r="BE128" s="23">
        <v>0</v>
      </c>
      <c r="BF128" s="23">
        <v>0</v>
      </c>
      <c r="BG128" s="23">
        <v>0</v>
      </c>
      <c r="BH128" s="23">
        <v>2874998.875</v>
      </c>
      <c r="BI128" s="23">
        <v>0</v>
      </c>
      <c r="BJ128" s="23">
        <v>2.7939677238464355E-9</v>
      </c>
      <c r="BK128" s="23">
        <v>2874998.8750000028</v>
      </c>
      <c r="BL128" s="23">
        <v>0</v>
      </c>
      <c r="BM128" s="23" t="s">
        <v>88</v>
      </c>
      <c r="BN128" s="23">
        <v>0</v>
      </c>
      <c r="BO128" s="23" t="b">
        <v>0</v>
      </c>
      <c r="BP128" s="23">
        <v>0</v>
      </c>
      <c r="BQ128" s="46">
        <v>2.44</v>
      </c>
      <c r="BR128" s="552">
        <v>0</v>
      </c>
      <c r="BS128" s="556">
        <v>1</v>
      </c>
      <c r="BT128" s="552">
        <v>0</v>
      </c>
      <c r="BU128" s="556">
        <v>0</v>
      </c>
      <c r="BV128" s="552">
        <v>20</v>
      </c>
      <c r="BW128" s="31">
        <v>1.375</v>
      </c>
      <c r="BX128" s="31">
        <v>0</v>
      </c>
      <c r="BY128" s="23">
        <v>0</v>
      </c>
      <c r="BZ128" s="23">
        <v>0</v>
      </c>
      <c r="CA128" s="23">
        <v>0</v>
      </c>
      <c r="CB128" s="23">
        <v>14999992.1875</v>
      </c>
      <c r="CC128" s="23">
        <v>0</v>
      </c>
      <c r="CD128" s="23">
        <v>0</v>
      </c>
      <c r="CE128" s="23">
        <v>0</v>
      </c>
      <c r="CF128" s="23">
        <v>0</v>
      </c>
      <c r="CG128" s="23">
        <v>0</v>
      </c>
      <c r="CH128" s="23">
        <v>0</v>
      </c>
      <c r="CI128" s="23">
        <v>0</v>
      </c>
      <c r="CJ128" s="23">
        <v>0</v>
      </c>
      <c r="CK128" s="552">
        <v>0.43</v>
      </c>
      <c r="CL128" s="552">
        <v>0</v>
      </c>
    </row>
    <row r="129" spans="1:90" outlineLevel="3">
      <c r="A129" s="548" t="s">
        <v>155</v>
      </c>
      <c r="B129" s="548" t="s">
        <v>243</v>
      </c>
      <c r="C129" s="548" t="s">
        <v>148</v>
      </c>
      <c r="D129" s="548" t="s">
        <v>149</v>
      </c>
      <c r="E129" s="548" t="s">
        <v>315</v>
      </c>
      <c r="F129" s="548" t="s">
        <v>528</v>
      </c>
      <c r="G129" s="548" t="s">
        <v>231</v>
      </c>
      <c r="H129" s="548" t="s">
        <v>85</v>
      </c>
      <c r="I129" s="549" t="s">
        <v>96</v>
      </c>
      <c r="J129" s="550">
        <v>857143</v>
      </c>
      <c r="K129" s="550">
        <v>857143</v>
      </c>
      <c r="L129" s="552">
        <v>0</v>
      </c>
      <c r="M129" s="552">
        <v>0</v>
      </c>
      <c r="N129" s="552">
        <v>1</v>
      </c>
      <c r="O129" s="23">
        <v>1.375</v>
      </c>
      <c r="P129" s="46">
        <v>1.375</v>
      </c>
      <c r="Q129" s="46">
        <v>0</v>
      </c>
      <c r="R129" s="24" t="s">
        <v>541</v>
      </c>
      <c r="S129" s="24">
        <v>0</v>
      </c>
      <c r="T129" s="24">
        <v>0</v>
      </c>
      <c r="U129" s="553">
        <v>1178571.625</v>
      </c>
      <c r="V129" s="23" t="s">
        <v>97</v>
      </c>
      <c r="W129" s="23">
        <v>506785.79875000002</v>
      </c>
      <c r="X129" s="23">
        <v>0</v>
      </c>
      <c r="Y129" s="23">
        <v>506785.79875000002</v>
      </c>
      <c r="Z129" s="23">
        <v>506785.79875000002</v>
      </c>
      <c r="AA129" s="23">
        <v>0</v>
      </c>
      <c r="AB129" s="23">
        <v>506785.79875000002</v>
      </c>
      <c r="AC129" s="553">
        <v>1178571.625</v>
      </c>
      <c r="AD129" s="23">
        <v>0</v>
      </c>
      <c r="AE129" s="23">
        <v>0</v>
      </c>
      <c r="AF129" s="23">
        <v>0</v>
      </c>
      <c r="AG129" s="23">
        <v>0</v>
      </c>
      <c r="AH129" s="554">
        <v>-1714286</v>
      </c>
      <c r="AI129" s="23">
        <v>0</v>
      </c>
      <c r="AJ129" s="23">
        <v>0</v>
      </c>
      <c r="AK129" s="555">
        <v>-1714286</v>
      </c>
      <c r="AL129" s="29">
        <v>-321428.625</v>
      </c>
      <c r="AM129" s="23">
        <v>2892857.625</v>
      </c>
      <c r="AN129" s="552">
        <v>0</v>
      </c>
      <c r="AO129" s="29">
        <v>0</v>
      </c>
      <c r="AP129" s="23">
        <v>5196429.4375</v>
      </c>
      <c r="AQ129" s="30">
        <v>1</v>
      </c>
      <c r="AR129" s="23">
        <v>1178571.625</v>
      </c>
      <c r="AS129" s="23">
        <v>1.375</v>
      </c>
      <c r="AT129" s="23">
        <v>-1017857.3125</v>
      </c>
      <c r="AU129" s="23">
        <v>0</v>
      </c>
      <c r="AV129" s="23">
        <v>0</v>
      </c>
      <c r="AW129" s="23">
        <v>-1017857.3125</v>
      </c>
      <c r="AX129" s="23">
        <v>-6482143.9375</v>
      </c>
      <c r="AY129" s="23">
        <v>0</v>
      </c>
      <c r="AZ129" s="23">
        <v>0</v>
      </c>
      <c r="BA129" s="23">
        <v>-6482143.9375</v>
      </c>
      <c r="BB129" s="23">
        <v>1.375</v>
      </c>
      <c r="BC129" s="23">
        <v>1.375</v>
      </c>
      <c r="BD129" s="23">
        <v>-1017857.3125</v>
      </c>
      <c r="BE129" s="23">
        <v>0</v>
      </c>
      <c r="BF129" s="23">
        <v>0</v>
      </c>
      <c r="BG129" s="23">
        <v>-1017857.3125</v>
      </c>
      <c r="BH129" s="23">
        <v>-6482143.9375</v>
      </c>
      <c r="BI129" s="23">
        <v>0</v>
      </c>
      <c r="BJ129" s="23">
        <v>0</v>
      </c>
      <c r="BK129" s="23">
        <v>-6482143.9375</v>
      </c>
      <c r="BL129" s="23">
        <v>5196429.4375</v>
      </c>
      <c r="BM129" s="23" t="s">
        <v>88</v>
      </c>
      <c r="BN129" s="23">
        <v>0</v>
      </c>
      <c r="BO129" s="23" t="b">
        <v>0</v>
      </c>
      <c r="BP129" s="23">
        <v>0</v>
      </c>
      <c r="BQ129" s="46">
        <v>2.44</v>
      </c>
      <c r="BR129" s="552">
        <v>2091428.92</v>
      </c>
      <c r="BS129" s="556">
        <v>1</v>
      </c>
      <c r="BT129" s="552">
        <v>0</v>
      </c>
      <c r="BU129" s="556">
        <v>857143</v>
      </c>
      <c r="BV129" s="552">
        <v>21</v>
      </c>
      <c r="BW129" s="31">
        <v>1.375</v>
      </c>
      <c r="BX129" s="31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0</v>
      </c>
      <c r="CD129" s="23">
        <v>0</v>
      </c>
      <c r="CE129" s="23">
        <v>0</v>
      </c>
      <c r="CF129" s="23">
        <v>0</v>
      </c>
      <c r="CG129" s="23">
        <v>-1714286</v>
      </c>
      <c r="CH129" s="23">
        <v>0</v>
      </c>
      <c r="CI129" s="23">
        <v>0</v>
      </c>
      <c r="CJ129" s="23">
        <v>-1714286</v>
      </c>
      <c r="CK129" s="552">
        <v>0.43</v>
      </c>
      <c r="CL129" s="552">
        <v>0</v>
      </c>
    </row>
    <row r="130" spans="1:90" outlineLevel="3">
      <c r="A130" s="548" t="s">
        <v>155</v>
      </c>
      <c r="B130" s="548" t="s">
        <v>243</v>
      </c>
      <c r="C130" s="548" t="s">
        <v>148</v>
      </c>
      <c r="D130" s="548" t="s">
        <v>149</v>
      </c>
      <c r="E130" s="548" t="s">
        <v>316</v>
      </c>
      <c r="F130" s="548" t="s">
        <v>528</v>
      </c>
      <c r="G130" s="548" t="s">
        <v>231</v>
      </c>
      <c r="H130" s="548" t="s">
        <v>85</v>
      </c>
      <c r="I130" s="549" t="s">
        <v>96</v>
      </c>
      <c r="J130" s="550">
        <v>0</v>
      </c>
      <c r="K130" s="550">
        <v>0</v>
      </c>
      <c r="L130" s="552">
        <v>0</v>
      </c>
      <c r="M130" s="552">
        <v>0</v>
      </c>
      <c r="N130" s="552">
        <v>0</v>
      </c>
      <c r="O130" s="23">
        <v>0</v>
      </c>
      <c r="P130" s="46">
        <v>0</v>
      </c>
      <c r="Q130" s="46">
        <v>0</v>
      </c>
      <c r="R130" s="24" t="s">
        <v>542</v>
      </c>
      <c r="S130" s="24">
        <v>0</v>
      </c>
      <c r="T130" s="24">
        <v>0</v>
      </c>
      <c r="U130" s="553">
        <v>0</v>
      </c>
      <c r="V130" s="23" t="s">
        <v>97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553">
        <v>0</v>
      </c>
      <c r="AD130" s="23">
        <v>0</v>
      </c>
      <c r="AE130" s="23">
        <v>0</v>
      </c>
      <c r="AF130" s="23">
        <v>0</v>
      </c>
      <c r="AG130" s="23">
        <v>0</v>
      </c>
      <c r="AH130" s="554">
        <v>0</v>
      </c>
      <c r="AI130" s="23">
        <v>0</v>
      </c>
      <c r="AJ130" s="23">
        <v>2329.7752820073492</v>
      </c>
      <c r="AK130" s="555">
        <v>2329.7752820073492</v>
      </c>
      <c r="AL130" s="29">
        <v>-98417.237668097485</v>
      </c>
      <c r="AM130" s="23">
        <v>-2329.7752820073483</v>
      </c>
      <c r="AN130" s="552">
        <v>0</v>
      </c>
      <c r="AO130" s="29">
        <v>0</v>
      </c>
      <c r="AP130" s="23">
        <v>-2876372.4058465161</v>
      </c>
      <c r="AQ130" s="30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7713014.6445011785</v>
      </c>
      <c r="BA130" s="23">
        <v>7713014.6445011785</v>
      </c>
      <c r="BB130" s="23" t="s">
        <v>0</v>
      </c>
      <c r="BC130" s="23" t="s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3">
        <v>0</v>
      </c>
      <c r="BJ130" s="23">
        <v>7713014.6445011785</v>
      </c>
      <c r="BK130" s="23">
        <v>7713014.6445011785</v>
      </c>
      <c r="BL130" s="23">
        <v>-2876372.4058465161</v>
      </c>
      <c r="BM130" s="23" t="s">
        <v>88</v>
      </c>
      <c r="BN130" s="23">
        <v>0</v>
      </c>
      <c r="BO130" s="23" t="b">
        <v>0</v>
      </c>
      <c r="BP130" s="23">
        <v>2329.7752820073492</v>
      </c>
      <c r="BQ130" s="46">
        <v>0</v>
      </c>
      <c r="BR130" s="552">
        <v>0</v>
      </c>
      <c r="BS130" s="556">
        <v>1</v>
      </c>
      <c r="BT130" s="552">
        <v>0</v>
      </c>
      <c r="BU130" s="556">
        <v>0</v>
      </c>
      <c r="BV130" s="552">
        <v>22</v>
      </c>
      <c r="BW130" s="31">
        <v>0</v>
      </c>
      <c r="BX130" s="31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2329.7752820073492</v>
      </c>
      <c r="CJ130" s="23">
        <v>2329.7752820073492</v>
      </c>
      <c r="CK130" s="552">
        <v>0</v>
      </c>
      <c r="CL130" s="552">
        <v>0</v>
      </c>
    </row>
    <row r="131" spans="1:90" s="566" customFormat="1" ht="20.100000000000001" customHeight="1" outlineLevel="2">
      <c r="A131" s="558" t="s">
        <v>160</v>
      </c>
      <c r="B131" s="558"/>
      <c r="C131" s="558"/>
      <c r="D131" s="558"/>
      <c r="E131" s="558"/>
      <c r="F131" s="558"/>
      <c r="G131" s="558"/>
      <c r="H131" s="558"/>
      <c r="I131" s="559"/>
      <c r="J131" s="560"/>
      <c r="K131" s="560"/>
      <c r="L131" s="561"/>
      <c r="M131" s="561"/>
      <c r="N131" s="561"/>
      <c r="O131" s="35"/>
      <c r="P131" s="50"/>
      <c r="Q131" s="50"/>
      <c r="R131" s="36">
        <v>0</v>
      </c>
      <c r="S131" s="36">
        <v>0</v>
      </c>
      <c r="T131" s="36">
        <v>0</v>
      </c>
      <c r="U131" s="562">
        <v>111049196.625</v>
      </c>
      <c r="V131" s="35"/>
      <c r="W131" s="35">
        <v>140966967.04875001</v>
      </c>
      <c r="X131" s="35">
        <v>0</v>
      </c>
      <c r="Y131" s="35">
        <v>140966967.04875001</v>
      </c>
      <c r="Z131" s="35">
        <v>76751629.548749998</v>
      </c>
      <c r="AA131" s="35">
        <v>0</v>
      </c>
      <c r="AB131" s="35">
        <v>76751629.548749998</v>
      </c>
      <c r="AC131" s="562">
        <v>109184880.375</v>
      </c>
      <c r="AD131" s="35">
        <v>1864316.25</v>
      </c>
      <c r="AE131" s="35">
        <v>0</v>
      </c>
      <c r="AF131" s="35">
        <v>0</v>
      </c>
      <c r="AG131" s="35">
        <v>1864316.25</v>
      </c>
      <c r="AH131" s="563">
        <v>-33246081</v>
      </c>
      <c r="AI131" s="35">
        <v>0</v>
      </c>
      <c r="AJ131" s="35">
        <v>2329.7752820073492</v>
      </c>
      <c r="AK131" s="564">
        <v>-33243751.224717993</v>
      </c>
      <c r="AL131" s="41"/>
      <c r="AM131" s="35">
        <v>144292947.849718</v>
      </c>
      <c r="AN131" s="561"/>
      <c r="AO131" s="41"/>
      <c r="AP131" s="35">
        <v>124337850.78165348</v>
      </c>
      <c r="AQ131" s="42"/>
      <c r="AR131" s="35"/>
      <c r="AS131" s="35"/>
      <c r="AT131" s="35">
        <v>-15985334.8125</v>
      </c>
      <c r="AU131" s="35">
        <v>0</v>
      </c>
      <c r="AV131" s="35">
        <v>0</v>
      </c>
      <c r="AW131" s="35">
        <v>-15985334.8125</v>
      </c>
      <c r="AX131" s="35">
        <v>2771562.4375</v>
      </c>
      <c r="AY131" s="35">
        <v>0</v>
      </c>
      <c r="AZ131" s="35">
        <v>8088014.6445011813</v>
      </c>
      <c r="BA131" s="35">
        <v>10859577.082001183</v>
      </c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50"/>
      <c r="BR131" s="561"/>
      <c r="BS131" s="565"/>
      <c r="BT131" s="561"/>
      <c r="BU131" s="565"/>
      <c r="BV131" s="561"/>
      <c r="BW131" s="43"/>
      <c r="BX131" s="43"/>
      <c r="BY131" s="35"/>
      <c r="BZ131" s="35"/>
      <c r="CA131" s="35">
        <v>0</v>
      </c>
      <c r="CB131" s="35"/>
      <c r="CC131" s="35"/>
      <c r="CD131" s="35"/>
      <c r="CE131" s="35"/>
      <c r="CF131" s="35"/>
      <c r="CG131" s="35"/>
      <c r="CH131" s="35"/>
      <c r="CI131" s="35"/>
      <c r="CJ131" s="35"/>
      <c r="CK131" s="561"/>
      <c r="CL131" s="561"/>
    </row>
    <row r="132" spans="1:90" outlineLevel="3">
      <c r="A132" s="548" t="s">
        <v>161</v>
      </c>
      <c r="B132" s="548" t="s">
        <v>243</v>
      </c>
      <c r="C132" s="548" t="s">
        <v>148</v>
      </c>
      <c r="D132" s="548" t="s">
        <v>149</v>
      </c>
      <c r="E132" s="548" t="s">
        <v>164</v>
      </c>
      <c r="F132" s="548" t="s">
        <v>0</v>
      </c>
      <c r="G132" s="548" t="s">
        <v>143</v>
      </c>
      <c r="H132" s="548" t="s">
        <v>95</v>
      </c>
      <c r="I132" s="549" t="s">
        <v>134</v>
      </c>
      <c r="J132" s="550">
        <v>1</v>
      </c>
      <c r="K132" s="550">
        <v>1</v>
      </c>
      <c r="L132" s="552">
        <v>0</v>
      </c>
      <c r="M132" s="552">
        <v>0</v>
      </c>
      <c r="N132" s="552">
        <v>0</v>
      </c>
      <c r="O132" s="23">
        <v>18906768.285641916</v>
      </c>
      <c r="P132" s="552">
        <v>18906768.285641916</v>
      </c>
      <c r="Q132" s="552">
        <v>0</v>
      </c>
      <c r="R132" s="24" t="s">
        <v>548</v>
      </c>
      <c r="S132" s="24">
        <v>0</v>
      </c>
      <c r="T132" s="24">
        <v>0</v>
      </c>
      <c r="U132" s="553">
        <v>18906768.285641916</v>
      </c>
      <c r="V132" s="23" t="s">
        <v>97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553">
        <v>18906768.285641916</v>
      </c>
      <c r="AD132" s="23">
        <v>0</v>
      </c>
      <c r="AE132" s="23">
        <v>0</v>
      </c>
      <c r="AF132" s="23">
        <v>0</v>
      </c>
      <c r="AG132" s="23">
        <v>0</v>
      </c>
      <c r="AH132" s="554">
        <v>-301847.69019316882</v>
      </c>
      <c r="AI132" s="23">
        <v>0</v>
      </c>
      <c r="AJ132" s="23">
        <v>415.37</v>
      </c>
      <c r="AK132" s="555">
        <v>-301432.32019316882</v>
      </c>
      <c r="AL132" s="29">
        <v>-59488.430167638464</v>
      </c>
      <c r="AM132" s="23">
        <v>17358615.975835085</v>
      </c>
      <c r="AN132" s="552">
        <v>0</v>
      </c>
      <c r="AO132" s="29">
        <v>0</v>
      </c>
      <c r="AP132" s="23">
        <v>16158754.314080691</v>
      </c>
      <c r="AQ132" s="30">
        <v>1</v>
      </c>
      <c r="AR132" s="23">
        <v>0</v>
      </c>
      <c r="AS132" s="23">
        <v>18906768.285641916</v>
      </c>
      <c r="AT132" s="23">
        <v>6115.0630387328565</v>
      </c>
      <c r="AU132" s="23">
        <v>0</v>
      </c>
      <c r="AV132" s="23">
        <v>-1486.63</v>
      </c>
      <c r="AW132" s="23">
        <v>4628.4330387328564</v>
      </c>
      <c r="AX132" s="23">
        <v>428032.77100086026</v>
      </c>
      <c r="AY132" s="23">
        <v>0</v>
      </c>
      <c r="AZ132" s="23">
        <v>-163289.09850038061</v>
      </c>
      <c r="BA132" s="23">
        <v>264743.67250047962</v>
      </c>
      <c r="BB132" s="23" t="s">
        <v>0</v>
      </c>
      <c r="BC132" s="23" t="s">
        <v>0</v>
      </c>
      <c r="BD132" s="23">
        <v>6115.0630387328565</v>
      </c>
      <c r="BE132" s="23">
        <v>0</v>
      </c>
      <c r="BF132" s="23">
        <v>-1486.63</v>
      </c>
      <c r="BG132" s="23">
        <v>4628.4330387328564</v>
      </c>
      <c r="BH132" s="23">
        <v>428032.77100086026</v>
      </c>
      <c r="BI132" s="23">
        <v>0</v>
      </c>
      <c r="BJ132" s="23">
        <v>-163289.09850038061</v>
      </c>
      <c r="BK132" s="23">
        <v>264743.67250047962</v>
      </c>
      <c r="BL132" s="23">
        <v>16158754.314080691</v>
      </c>
      <c r="BM132" s="23" t="s">
        <v>88</v>
      </c>
      <c r="BN132" s="23">
        <v>0</v>
      </c>
      <c r="BO132" s="23" t="b">
        <v>0</v>
      </c>
      <c r="BP132" s="23">
        <v>415.37</v>
      </c>
      <c r="BQ132" s="46">
        <v>0</v>
      </c>
      <c r="BR132" s="552">
        <v>0</v>
      </c>
      <c r="BS132" s="556">
        <v>17</v>
      </c>
      <c r="BT132" s="552">
        <v>0</v>
      </c>
      <c r="BU132" s="556">
        <v>0</v>
      </c>
      <c r="BV132" s="552">
        <v>232</v>
      </c>
      <c r="BW132" s="31">
        <v>0</v>
      </c>
      <c r="BX132" s="31">
        <v>0</v>
      </c>
      <c r="BY132" s="23">
        <v>0</v>
      </c>
      <c r="BZ132" s="23">
        <v>350000</v>
      </c>
      <c r="CA132" s="23">
        <v>1850000</v>
      </c>
      <c r="CB132" s="23">
        <v>6155197</v>
      </c>
      <c r="CC132" s="23">
        <v>0</v>
      </c>
      <c r="CD132" s="23">
        <v>0</v>
      </c>
      <c r="CE132" s="23">
        <v>0</v>
      </c>
      <c r="CF132" s="23">
        <v>0</v>
      </c>
      <c r="CG132" s="23">
        <v>-301847.69019316882</v>
      </c>
      <c r="CH132" s="23">
        <v>0</v>
      </c>
      <c r="CI132" s="23">
        <v>415.37</v>
      </c>
      <c r="CJ132" s="23">
        <v>-301432.32019316882</v>
      </c>
      <c r="CK132" s="552">
        <v>0</v>
      </c>
      <c r="CL132" s="552">
        <v>0</v>
      </c>
    </row>
    <row r="133" spans="1:90" outlineLevel="3">
      <c r="A133" s="548" t="s">
        <v>161</v>
      </c>
      <c r="B133" s="548" t="s">
        <v>243</v>
      </c>
      <c r="C133" s="548" t="s">
        <v>148</v>
      </c>
      <c r="D133" s="548" t="s">
        <v>149</v>
      </c>
      <c r="E133" s="548" t="s">
        <v>543</v>
      </c>
      <c r="F133" s="548" t="s">
        <v>0</v>
      </c>
      <c r="G133" s="548" t="s">
        <v>231</v>
      </c>
      <c r="H133" s="548" t="s">
        <v>95</v>
      </c>
      <c r="I133" s="549" t="s">
        <v>134</v>
      </c>
      <c r="J133" s="550">
        <v>1</v>
      </c>
      <c r="K133" s="550">
        <v>1</v>
      </c>
      <c r="L133" s="552">
        <v>0</v>
      </c>
      <c r="M133" s="552">
        <v>0</v>
      </c>
      <c r="N133" s="552">
        <v>0</v>
      </c>
      <c r="O133" s="23">
        <v>0</v>
      </c>
      <c r="P133" s="552">
        <v>0</v>
      </c>
      <c r="Q133" s="552">
        <v>0</v>
      </c>
      <c r="R133" s="24" t="s">
        <v>544</v>
      </c>
      <c r="S133" s="24">
        <v>0</v>
      </c>
      <c r="T133" s="24">
        <v>0</v>
      </c>
      <c r="U133" s="553">
        <v>0</v>
      </c>
      <c r="V133" s="23" t="s">
        <v>97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553">
        <v>0</v>
      </c>
      <c r="AD133" s="23">
        <v>0</v>
      </c>
      <c r="AE133" s="23">
        <v>0</v>
      </c>
      <c r="AF133" s="23">
        <v>0</v>
      </c>
      <c r="AG133" s="23">
        <v>0</v>
      </c>
      <c r="AH133" s="554">
        <v>0</v>
      </c>
      <c r="AI133" s="23">
        <v>0</v>
      </c>
      <c r="AJ133" s="23">
        <v>0</v>
      </c>
      <c r="AK133" s="555">
        <v>0</v>
      </c>
      <c r="AL133" s="29">
        <v>0</v>
      </c>
      <c r="AM133" s="23">
        <v>1799257.86</v>
      </c>
      <c r="AN133" s="552">
        <v>0</v>
      </c>
      <c r="AO133" s="29">
        <v>0</v>
      </c>
      <c r="AP133" s="23">
        <v>1799257.86</v>
      </c>
      <c r="AQ133" s="30">
        <v>1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 t="s">
        <v>0</v>
      </c>
      <c r="BC133" s="23" t="s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0</v>
      </c>
      <c r="BJ133" s="23">
        <v>0</v>
      </c>
      <c r="BK133" s="23">
        <v>0</v>
      </c>
      <c r="BL133" s="23">
        <v>1799257.86</v>
      </c>
      <c r="BM133" s="23" t="s">
        <v>98</v>
      </c>
      <c r="BN133" s="23">
        <v>0</v>
      </c>
      <c r="BO133" s="23" t="b">
        <v>0</v>
      </c>
      <c r="BP133" s="23">
        <v>0</v>
      </c>
      <c r="BQ133" s="46">
        <v>0</v>
      </c>
      <c r="BR133" s="552">
        <v>0</v>
      </c>
      <c r="BS133" s="556">
        <v>17</v>
      </c>
      <c r="BT133" s="552">
        <v>0</v>
      </c>
      <c r="BU133" s="556">
        <v>0</v>
      </c>
      <c r="BV133" s="552">
        <v>239</v>
      </c>
      <c r="BW133" s="31">
        <v>0</v>
      </c>
      <c r="BX133" s="31">
        <v>0</v>
      </c>
      <c r="BY133" s="23">
        <v>0</v>
      </c>
      <c r="BZ133" s="23">
        <v>-2484257.86</v>
      </c>
      <c r="CA133" s="23">
        <v>-1799257.86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552">
        <v>0</v>
      </c>
      <c r="CL133" s="552">
        <v>0</v>
      </c>
    </row>
    <row r="134" spans="1:90" outlineLevel="3">
      <c r="A134" s="548" t="s">
        <v>161</v>
      </c>
      <c r="B134" s="548" t="s">
        <v>243</v>
      </c>
      <c r="C134" s="548" t="s">
        <v>148</v>
      </c>
      <c r="D134" s="548" t="s">
        <v>149</v>
      </c>
      <c r="E134" s="548" t="s">
        <v>317</v>
      </c>
      <c r="F134" s="548" t="s">
        <v>0</v>
      </c>
      <c r="G134" s="548" t="s">
        <v>231</v>
      </c>
      <c r="H134" s="548" t="s">
        <v>95</v>
      </c>
      <c r="I134" s="549" t="s">
        <v>134</v>
      </c>
      <c r="J134" s="550">
        <v>1</v>
      </c>
      <c r="K134" s="550">
        <v>1</v>
      </c>
      <c r="L134" s="552">
        <v>0</v>
      </c>
      <c r="M134" s="552">
        <v>0</v>
      </c>
      <c r="N134" s="552">
        <v>0</v>
      </c>
      <c r="O134" s="23">
        <v>8645948</v>
      </c>
      <c r="P134" s="552">
        <v>8645948</v>
      </c>
      <c r="Q134" s="552">
        <v>0</v>
      </c>
      <c r="R134" s="24" t="s">
        <v>545</v>
      </c>
      <c r="S134" s="24">
        <v>0</v>
      </c>
      <c r="T134" s="24">
        <v>0</v>
      </c>
      <c r="U134" s="553">
        <v>8645948</v>
      </c>
      <c r="V134" s="23" t="s">
        <v>97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553">
        <v>8645948</v>
      </c>
      <c r="AD134" s="23">
        <v>0</v>
      </c>
      <c r="AE134" s="23">
        <v>0</v>
      </c>
      <c r="AF134" s="23">
        <v>0</v>
      </c>
      <c r="AG134" s="23">
        <v>0</v>
      </c>
      <c r="AH134" s="554">
        <v>0</v>
      </c>
      <c r="AI134" s="23">
        <v>0</v>
      </c>
      <c r="AJ134" s="23">
        <v>0</v>
      </c>
      <c r="AK134" s="555">
        <v>0</v>
      </c>
      <c r="AL134" s="29">
        <v>173051.10090364132</v>
      </c>
      <c r="AM134" s="23">
        <v>8645948</v>
      </c>
      <c r="AN134" s="552">
        <v>0</v>
      </c>
      <c r="AO134" s="29">
        <v>0</v>
      </c>
      <c r="AP134" s="23">
        <v>8645948</v>
      </c>
      <c r="AQ134" s="30">
        <v>1</v>
      </c>
      <c r="AR134" s="23">
        <v>0</v>
      </c>
      <c r="AS134" s="23">
        <v>8645948</v>
      </c>
      <c r="AT134" s="23">
        <v>0</v>
      </c>
      <c r="AU134" s="23">
        <v>0</v>
      </c>
      <c r="AV134" s="23">
        <v>0</v>
      </c>
      <c r="AW134" s="23">
        <v>0</v>
      </c>
      <c r="AX134" s="23">
        <v>197710.68291945197</v>
      </c>
      <c r="AY134" s="23">
        <v>0</v>
      </c>
      <c r="AZ134" s="23">
        <v>246666.66666666674</v>
      </c>
      <c r="BA134" s="23">
        <v>444377.34958611871</v>
      </c>
      <c r="BB134" s="23" t="s">
        <v>0</v>
      </c>
      <c r="BC134" s="23" t="s">
        <v>0</v>
      </c>
      <c r="BD134" s="23">
        <v>0</v>
      </c>
      <c r="BE134" s="23">
        <v>0</v>
      </c>
      <c r="BF134" s="23">
        <v>0</v>
      </c>
      <c r="BG134" s="23">
        <v>0</v>
      </c>
      <c r="BH134" s="23">
        <v>197710.68291945197</v>
      </c>
      <c r="BI134" s="23">
        <v>0</v>
      </c>
      <c r="BJ134" s="23">
        <v>246666.66666666674</v>
      </c>
      <c r="BK134" s="23">
        <v>444377.34958611871</v>
      </c>
      <c r="BL134" s="23">
        <v>8645948</v>
      </c>
      <c r="BM134" s="23" t="s">
        <v>98</v>
      </c>
      <c r="BN134" s="23">
        <v>0</v>
      </c>
      <c r="BO134" s="23" t="b">
        <v>0</v>
      </c>
      <c r="BP134" s="23">
        <v>0</v>
      </c>
      <c r="BQ134" s="46">
        <v>0</v>
      </c>
      <c r="BR134" s="552">
        <v>0</v>
      </c>
      <c r="BS134" s="556">
        <v>17</v>
      </c>
      <c r="BT134" s="552">
        <v>0</v>
      </c>
      <c r="BU134" s="556">
        <v>0</v>
      </c>
      <c r="BV134" s="552">
        <v>240</v>
      </c>
      <c r="BW134" s="31">
        <v>0</v>
      </c>
      <c r="BX134" s="31">
        <v>0</v>
      </c>
      <c r="BY134" s="23">
        <v>0</v>
      </c>
      <c r="BZ134" s="23">
        <v>0</v>
      </c>
      <c r="CA134" s="23">
        <v>0</v>
      </c>
      <c r="CB134" s="23">
        <v>0</v>
      </c>
      <c r="CC134" s="23">
        <v>0</v>
      </c>
      <c r="CD134" s="23">
        <v>0</v>
      </c>
      <c r="CE134" s="23">
        <v>0</v>
      </c>
      <c r="CF134" s="23">
        <v>0</v>
      </c>
      <c r="CG134" s="23">
        <v>0</v>
      </c>
      <c r="CH134" s="23">
        <v>0</v>
      </c>
      <c r="CI134" s="23">
        <v>0</v>
      </c>
      <c r="CJ134" s="23">
        <v>0</v>
      </c>
      <c r="CK134" s="552">
        <v>0</v>
      </c>
      <c r="CL134" s="552">
        <v>0</v>
      </c>
    </row>
    <row r="135" spans="1:90" outlineLevel="3">
      <c r="A135" s="548" t="s">
        <v>161</v>
      </c>
      <c r="B135" s="548" t="s">
        <v>243</v>
      </c>
      <c r="C135" s="548" t="s">
        <v>148</v>
      </c>
      <c r="D135" s="548" t="s">
        <v>149</v>
      </c>
      <c r="E135" s="548" t="s">
        <v>318</v>
      </c>
      <c r="F135" s="548" t="s">
        <v>0</v>
      </c>
      <c r="G135" s="548" t="s">
        <v>231</v>
      </c>
      <c r="H135" s="548" t="s">
        <v>95</v>
      </c>
      <c r="I135" s="549" t="s">
        <v>134</v>
      </c>
      <c r="J135" s="550">
        <v>1</v>
      </c>
      <c r="K135" s="550">
        <v>1</v>
      </c>
      <c r="L135" s="552">
        <v>0</v>
      </c>
      <c r="M135" s="552">
        <v>0</v>
      </c>
      <c r="N135" s="552">
        <v>0</v>
      </c>
      <c r="O135" s="23">
        <v>8645948</v>
      </c>
      <c r="P135" s="552">
        <v>8645948</v>
      </c>
      <c r="Q135" s="552">
        <v>0</v>
      </c>
      <c r="R135" s="24" t="s">
        <v>546</v>
      </c>
      <c r="S135" s="24">
        <v>0</v>
      </c>
      <c r="T135" s="24">
        <v>0</v>
      </c>
      <c r="U135" s="553">
        <v>8645948</v>
      </c>
      <c r="V135" s="23" t="s">
        <v>97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553">
        <v>8645948</v>
      </c>
      <c r="AD135" s="23">
        <v>0</v>
      </c>
      <c r="AE135" s="23">
        <v>0</v>
      </c>
      <c r="AF135" s="23">
        <v>0</v>
      </c>
      <c r="AG135" s="23">
        <v>0</v>
      </c>
      <c r="AH135" s="554">
        <v>0</v>
      </c>
      <c r="AI135" s="23">
        <v>0</v>
      </c>
      <c r="AJ135" s="23">
        <v>0</v>
      </c>
      <c r="AK135" s="555">
        <v>0</v>
      </c>
      <c r="AL135" s="29">
        <v>173051.10090364132</v>
      </c>
      <c r="AM135" s="23">
        <v>8645948</v>
      </c>
      <c r="AN135" s="552">
        <v>0</v>
      </c>
      <c r="AO135" s="29">
        <v>0</v>
      </c>
      <c r="AP135" s="23">
        <v>8645948</v>
      </c>
      <c r="AQ135" s="30">
        <v>1</v>
      </c>
      <c r="AR135" s="23">
        <v>0</v>
      </c>
      <c r="AS135" s="23">
        <v>8645948</v>
      </c>
      <c r="AT135" s="23">
        <v>0</v>
      </c>
      <c r="AU135" s="23">
        <v>0</v>
      </c>
      <c r="AV135" s="23">
        <v>0</v>
      </c>
      <c r="AW135" s="23">
        <v>0</v>
      </c>
      <c r="AX135" s="23">
        <v>197710.68291945197</v>
      </c>
      <c r="AY135" s="23">
        <v>0</v>
      </c>
      <c r="AZ135" s="23">
        <v>246666.66666666674</v>
      </c>
      <c r="BA135" s="23">
        <v>444377.34958611871</v>
      </c>
      <c r="BB135" s="23" t="s">
        <v>0</v>
      </c>
      <c r="BC135" s="23" t="s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197710.68291945197</v>
      </c>
      <c r="BI135" s="23">
        <v>0</v>
      </c>
      <c r="BJ135" s="23">
        <v>246666.66666666674</v>
      </c>
      <c r="BK135" s="23">
        <v>444377.34958611871</v>
      </c>
      <c r="BL135" s="23">
        <v>8645948</v>
      </c>
      <c r="BM135" s="23" t="s">
        <v>98</v>
      </c>
      <c r="BN135" s="23">
        <v>0</v>
      </c>
      <c r="BO135" s="23" t="b">
        <v>0</v>
      </c>
      <c r="BP135" s="23">
        <v>0</v>
      </c>
      <c r="BQ135" s="46">
        <v>0</v>
      </c>
      <c r="BR135" s="552">
        <v>0</v>
      </c>
      <c r="BS135" s="556">
        <v>17</v>
      </c>
      <c r="BT135" s="552">
        <v>0</v>
      </c>
      <c r="BU135" s="556">
        <v>0</v>
      </c>
      <c r="BV135" s="552">
        <v>241</v>
      </c>
      <c r="BW135" s="31">
        <v>0</v>
      </c>
      <c r="BX135" s="31">
        <v>0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0</v>
      </c>
      <c r="CE135" s="23">
        <v>0</v>
      </c>
      <c r="CF135" s="23">
        <v>0</v>
      </c>
      <c r="CG135" s="23">
        <v>0</v>
      </c>
      <c r="CH135" s="23">
        <v>0</v>
      </c>
      <c r="CI135" s="23">
        <v>0</v>
      </c>
      <c r="CJ135" s="23">
        <v>0</v>
      </c>
      <c r="CK135" s="552">
        <v>0</v>
      </c>
      <c r="CL135" s="552">
        <v>0</v>
      </c>
    </row>
    <row r="136" spans="1:90" outlineLevel="3">
      <c r="A136" s="548" t="s">
        <v>161</v>
      </c>
      <c r="B136" s="548" t="s">
        <v>243</v>
      </c>
      <c r="C136" s="548" t="s">
        <v>148</v>
      </c>
      <c r="D136" s="548" t="s">
        <v>149</v>
      </c>
      <c r="E136" s="548" t="s">
        <v>1001</v>
      </c>
      <c r="F136" s="548" t="s">
        <v>0</v>
      </c>
      <c r="G136" s="548" t="s">
        <v>231</v>
      </c>
      <c r="H136" s="548" t="s">
        <v>95</v>
      </c>
      <c r="I136" s="549" t="s">
        <v>134</v>
      </c>
      <c r="J136" s="550">
        <v>1</v>
      </c>
      <c r="K136" s="550">
        <v>1</v>
      </c>
      <c r="L136" s="552">
        <v>0</v>
      </c>
      <c r="M136" s="552">
        <v>0</v>
      </c>
      <c r="N136" s="552">
        <v>0</v>
      </c>
      <c r="O136" s="23">
        <v>1000000</v>
      </c>
      <c r="P136" s="552">
        <v>1000000</v>
      </c>
      <c r="Q136" s="552">
        <v>0</v>
      </c>
      <c r="R136" s="24" t="s">
        <v>544</v>
      </c>
      <c r="S136" s="24">
        <v>0</v>
      </c>
      <c r="T136" s="24">
        <v>0</v>
      </c>
      <c r="U136" s="553">
        <v>1000000</v>
      </c>
      <c r="V136" s="23" t="s">
        <v>97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553">
        <v>1000000</v>
      </c>
      <c r="AD136" s="23">
        <v>0</v>
      </c>
      <c r="AE136" s="23">
        <v>0</v>
      </c>
      <c r="AF136" s="23">
        <v>0</v>
      </c>
      <c r="AG136" s="23">
        <v>0</v>
      </c>
      <c r="AH136" s="554">
        <v>0</v>
      </c>
      <c r="AI136" s="23">
        <v>0</v>
      </c>
      <c r="AJ136" s="23">
        <v>0</v>
      </c>
      <c r="AK136" s="555">
        <v>0</v>
      </c>
      <c r="AL136" s="29">
        <v>0</v>
      </c>
      <c r="AM136" s="23">
        <v>0</v>
      </c>
      <c r="AN136" s="552">
        <v>0</v>
      </c>
      <c r="AO136" s="29">
        <v>0</v>
      </c>
      <c r="AP136" s="23">
        <v>0</v>
      </c>
      <c r="AQ136" s="30">
        <v>1</v>
      </c>
      <c r="AR136" s="23">
        <v>0</v>
      </c>
      <c r="AS136" s="23">
        <v>1000000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 t="s">
        <v>0</v>
      </c>
      <c r="BC136" s="23" t="s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3">
        <v>0</v>
      </c>
      <c r="BJ136" s="23">
        <v>0</v>
      </c>
      <c r="BK136" s="23">
        <v>0</v>
      </c>
      <c r="BL136" s="23">
        <v>0</v>
      </c>
      <c r="BM136" s="23" t="s">
        <v>98</v>
      </c>
      <c r="BN136" s="23">
        <v>0</v>
      </c>
      <c r="BO136" s="23" t="b">
        <v>0</v>
      </c>
      <c r="BP136" s="23">
        <v>0</v>
      </c>
      <c r="BQ136" s="46">
        <v>0</v>
      </c>
      <c r="BR136" s="552">
        <v>0</v>
      </c>
      <c r="BS136" s="556">
        <v>17</v>
      </c>
      <c r="BT136" s="552">
        <v>0</v>
      </c>
      <c r="BU136" s="556">
        <v>0</v>
      </c>
      <c r="BV136" s="552">
        <v>242</v>
      </c>
      <c r="BW136" s="31">
        <v>0</v>
      </c>
      <c r="BX136" s="31">
        <v>0</v>
      </c>
      <c r="BY136" s="23">
        <v>0</v>
      </c>
      <c r="BZ136" s="23">
        <v>1000000</v>
      </c>
      <c r="CA136" s="23">
        <v>1000000</v>
      </c>
      <c r="CB136" s="23">
        <v>1000000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552">
        <v>0</v>
      </c>
      <c r="CL136" s="552">
        <v>0</v>
      </c>
    </row>
    <row r="137" spans="1:90" outlineLevel="3">
      <c r="A137" s="548" t="s">
        <v>161</v>
      </c>
      <c r="B137" s="548" t="s">
        <v>243</v>
      </c>
      <c r="C137" s="548" t="s">
        <v>148</v>
      </c>
      <c r="D137" s="548" t="s">
        <v>149</v>
      </c>
      <c r="E137" s="548" t="s">
        <v>1002</v>
      </c>
      <c r="F137" s="548" t="s">
        <v>0</v>
      </c>
      <c r="G137" s="548" t="s">
        <v>231</v>
      </c>
      <c r="H137" s="548" t="s">
        <v>95</v>
      </c>
      <c r="I137" s="549" t="s">
        <v>134</v>
      </c>
      <c r="J137" s="550">
        <v>1</v>
      </c>
      <c r="K137" s="550">
        <v>1</v>
      </c>
      <c r="L137" s="552">
        <v>0</v>
      </c>
      <c r="M137" s="552">
        <v>0</v>
      </c>
      <c r="N137" s="552">
        <v>0</v>
      </c>
      <c r="O137" s="23">
        <v>685000</v>
      </c>
      <c r="P137" s="552">
        <v>685000</v>
      </c>
      <c r="Q137" s="552">
        <v>0</v>
      </c>
      <c r="R137" s="24" t="s">
        <v>1003</v>
      </c>
      <c r="S137" s="24">
        <v>0</v>
      </c>
      <c r="T137" s="24">
        <v>0</v>
      </c>
      <c r="U137" s="553">
        <v>685000</v>
      </c>
      <c r="V137" s="23" t="s">
        <v>97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553">
        <v>685000</v>
      </c>
      <c r="AD137" s="23">
        <v>0</v>
      </c>
      <c r="AE137" s="23">
        <v>0</v>
      </c>
      <c r="AF137" s="23">
        <v>0</v>
      </c>
      <c r="AG137" s="23">
        <v>0</v>
      </c>
      <c r="AH137" s="554">
        <v>0</v>
      </c>
      <c r="AI137" s="23">
        <v>0</v>
      </c>
      <c r="AJ137" s="23">
        <v>0</v>
      </c>
      <c r="AK137" s="555">
        <v>0</v>
      </c>
      <c r="AL137" s="29">
        <v>0</v>
      </c>
      <c r="AM137" s="23">
        <v>0</v>
      </c>
      <c r="AN137" s="552">
        <v>0</v>
      </c>
      <c r="AO137" s="29">
        <v>0</v>
      </c>
      <c r="AP137" s="23">
        <v>0</v>
      </c>
      <c r="AQ137" s="30">
        <v>1</v>
      </c>
      <c r="AR137" s="23">
        <v>0</v>
      </c>
      <c r="AS137" s="23">
        <v>685000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 t="s">
        <v>0</v>
      </c>
      <c r="BC137" s="23" t="s">
        <v>0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0</v>
      </c>
      <c r="BL137" s="23">
        <v>0</v>
      </c>
      <c r="BM137" s="23" t="s">
        <v>98</v>
      </c>
      <c r="BN137" s="23">
        <v>0</v>
      </c>
      <c r="BO137" s="23" t="b">
        <v>0</v>
      </c>
      <c r="BP137" s="23">
        <v>0</v>
      </c>
      <c r="BQ137" s="46">
        <v>0</v>
      </c>
      <c r="BR137" s="552">
        <v>0</v>
      </c>
      <c r="BS137" s="556">
        <v>17</v>
      </c>
      <c r="BT137" s="552">
        <v>0</v>
      </c>
      <c r="BU137" s="556">
        <v>0</v>
      </c>
      <c r="BV137" s="552">
        <v>243</v>
      </c>
      <c r="BW137" s="31">
        <v>0</v>
      </c>
      <c r="BX137" s="31">
        <v>0</v>
      </c>
      <c r="BY137" s="23">
        <v>0</v>
      </c>
      <c r="BZ137" s="23">
        <v>685000</v>
      </c>
      <c r="CA137" s="23">
        <v>685000</v>
      </c>
      <c r="CB137" s="23">
        <v>685000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0</v>
      </c>
      <c r="CJ137" s="23">
        <v>0</v>
      </c>
      <c r="CK137" s="552">
        <v>0</v>
      </c>
      <c r="CL137" s="552">
        <v>0</v>
      </c>
    </row>
    <row r="138" spans="1:90" outlineLevel="3">
      <c r="A138" s="548" t="s">
        <v>161</v>
      </c>
      <c r="B138" s="548" t="s">
        <v>243</v>
      </c>
      <c r="C138" s="548" t="s">
        <v>148</v>
      </c>
      <c r="D138" s="548" t="s">
        <v>149</v>
      </c>
      <c r="E138" s="548" t="s">
        <v>764</v>
      </c>
      <c r="F138" s="548" t="s">
        <v>0</v>
      </c>
      <c r="G138" s="548" t="s">
        <v>231</v>
      </c>
      <c r="H138" s="548" t="s">
        <v>95</v>
      </c>
      <c r="I138" s="549" t="s">
        <v>134</v>
      </c>
      <c r="J138" s="550">
        <v>1</v>
      </c>
      <c r="K138" s="550">
        <v>1</v>
      </c>
      <c r="L138" s="552">
        <v>0</v>
      </c>
      <c r="M138" s="552">
        <v>0</v>
      </c>
      <c r="N138" s="552">
        <v>0</v>
      </c>
      <c r="O138" s="23">
        <v>799257.86</v>
      </c>
      <c r="P138" s="552">
        <v>799257.86</v>
      </c>
      <c r="Q138" s="552">
        <v>0</v>
      </c>
      <c r="R138" s="24" t="s">
        <v>1004</v>
      </c>
      <c r="S138" s="24">
        <v>0</v>
      </c>
      <c r="T138" s="24">
        <v>0</v>
      </c>
      <c r="U138" s="553">
        <v>799257.86</v>
      </c>
      <c r="V138" s="23" t="s">
        <v>97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553">
        <v>799257.86</v>
      </c>
      <c r="AD138" s="23">
        <v>0</v>
      </c>
      <c r="AE138" s="23">
        <v>0</v>
      </c>
      <c r="AF138" s="23">
        <v>0</v>
      </c>
      <c r="AG138" s="23">
        <v>0</v>
      </c>
      <c r="AH138" s="554">
        <v>0</v>
      </c>
      <c r="AI138" s="23">
        <v>0</v>
      </c>
      <c r="AJ138" s="23">
        <v>0</v>
      </c>
      <c r="AK138" s="555">
        <v>0</v>
      </c>
      <c r="AL138" s="29">
        <v>0</v>
      </c>
      <c r="AM138" s="23">
        <v>0</v>
      </c>
      <c r="AN138" s="552">
        <v>0</v>
      </c>
      <c r="AO138" s="29">
        <v>0</v>
      </c>
      <c r="AP138" s="23">
        <v>0</v>
      </c>
      <c r="AQ138" s="30">
        <v>1</v>
      </c>
      <c r="AR138" s="23">
        <v>0</v>
      </c>
      <c r="AS138" s="23">
        <v>799257.86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 t="s">
        <v>0</v>
      </c>
      <c r="BC138" s="23" t="s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0</v>
      </c>
      <c r="BL138" s="23">
        <v>0</v>
      </c>
      <c r="BM138" s="23" t="s">
        <v>98</v>
      </c>
      <c r="BN138" s="23">
        <v>0</v>
      </c>
      <c r="BO138" s="23" t="b">
        <v>0</v>
      </c>
      <c r="BP138" s="23">
        <v>0</v>
      </c>
      <c r="BQ138" s="46">
        <v>0</v>
      </c>
      <c r="BR138" s="552">
        <v>0</v>
      </c>
      <c r="BS138" s="556">
        <v>17</v>
      </c>
      <c r="BT138" s="552">
        <v>0</v>
      </c>
      <c r="BU138" s="556">
        <v>0</v>
      </c>
      <c r="BV138" s="552">
        <v>244</v>
      </c>
      <c r="BW138" s="31">
        <v>0</v>
      </c>
      <c r="BX138" s="31">
        <v>0</v>
      </c>
      <c r="BY138" s="23">
        <v>0</v>
      </c>
      <c r="BZ138" s="23">
        <v>799257.86</v>
      </c>
      <c r="CA138" s="23">
        <v>799257.86</v>
      </c>
      <c r="CB138" s="23">
        <v>799257.86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552">
        <v>0</v>
      </c>
      <c r="CL138" s="552">
        <v>0</v>
      </c>
    </row>
    <row r="139" spans="1:90" outlineLevel="3">
      <c r="A139" s="548" t="s">
        <v>161</v>
      </c>
      <c r="B139" s="548" t="s">
        <v>243</v>
      </c>
      <c r="C139" s="548" t="s">
        <v>138</v>
      </c>
      <c r="D139" s="548" t="s">
        <v>228</v>
      </c>
      <c r="E139" s="548" t="s">
        <v>253</v>
      </c>
      <c r="F139" s="548" t="s">
        <v>0</v>
      </c>
      <c r="G139" s="548" t="s">
        <v>86</v>
      </c>
      <c r="H139" s="548" t="s">
        <v>95</v>
      </c>
      <c r="I139" s="549" t="s">
        <v>134</v>
      </c>
      <c r="J139" s="550">
        <v>1</v>
      </c>
      <c r="K139" s="550">
        <v>1</v>
      </c>
      <c r="L139" s="552">
        <v>0</v>
      </c>
      <c r="M139" s="552">
        <v>0</v>
      </c>
      <c r="N139" s="552">
        <v>0</v>
      </c>
      <c r="O139" s="23">
        <v>23655817.350000001</v>
      </c>
      <c r="P139" s="552">
        <v>23655817.350000001</v>
      </c>
      <c r="Q139" s="552">
        <v>0</v>
      </c>
      <c r="R139" s="24" t="s">
        <v>619</v>
      </c>
      <c r="S139" s="24">
        <v>0</v>
      </c>
      <c r="T139" s="24">
        <v>0</v>
      </c>
      <c r="U139" s="553">
        <v>23655817.350000001</v>
      </c>
      <c r="V139" s="23" t="s">
        <v>97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553">
        <v>23655817.350000001</v>
      </c>
      <c r="AD139" s="23">
        <v>0</v>
      </c>
      <c r="AE139" s="23">
        <v>0</v>
      </c>
      <c r="AF139" s="23">
        <v>0</v>
      </c>
      <c r="AG139" s="23">
        <v>0</v>
      </c>
      <c r="AH139" s="554">
        <v>0</v>
      </c>
      <c r="AI139" s="23">
        <v>0</v>
      </c>
      <c r="AJ139" s="23">
        <v>445140</v>
      </c>
      <c r="AK139" s="555">
        <v>445140</v>
      </c>
      <c r="AL139" s="29">
        <v>0</v>
      </c>
      <c r="AM139" s="23">
        <v>23429645.390000001</v>
      </c>
      <c r="AN139" s="552">
        <v>0</v>
      </c>
      <c r="AO139" s="29">
        <v>0</v>
      </c>
      <c r="AP139" s="23">
        <v>23429645.390000001</v>
      </c>
      <c r="AQ139" s="30">
        <v>1</v>
      </c>
      <c r="AR139" s="23">
        <v>0</v>
      </c>
      <c r="AS139" s="23">
        <v>23655817.350000001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1282475</v>
      </c>
      <c r="BA139" s="23">
        <v>1282475</v>
      </c>
      <c r="BB139" s="23" t="s">
        <v>0</v>
      </c>
      <c r="BC139" s="23" t="s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1282475</v>
      </c>
      <c r="BK139" s="23">
        <v>1282475</v>
      </c>
      <c r="BL139" s="23">
        <v>23429645.390000001</v>
      </c>
      <c r="BM139" s="23" t="s">
        <v>98</v>
      </c>
      <c r="BN139" s="23">
        <v>0</v>
      </c>
      <c r="BO139" s="23" t="b">
        <v>0</v>
      </c>
      <c r="BP139" s="23">
        <v>445140</v>
      </c>
      <c r="BQ139" s="46">
        <v>0</v>
      </c>
      <c r="BR139" s="552">
        <v>0</v>
      </c>
      <c r="BS139" s="556">
        <v>17</v>
      </c>
      <c r="BT139" s="552">
        <v>0</v>
      </c>
      <c r="BU139" s="556">
        <v>0</v>
      </c>
      <c r="BV139" s="552">
        <v>271</v>
      </c>
      <c r="BW139" s="31">
        <v>0</v>
      </c>
      <c r="BX139" s="31">
        <v>0</v>
      </c>
      <c r="BY139" s="23">
        <v>0</v>
      </c>
      <c r="BZ139" s="23">
        <v>0</v>
      </c>
      <c r="CA139" s="23">
        <v>226171.96</v>
      </c>
      <c r="CB139" s="23">
        <v>2880504.35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445140</v>
      </c>
      <c r="CJ139" s="23">
        <v>445140</v>
      </c>
      <c r="CK139" s="552">
        <v>0</v>
      </c>
      <c r="CL139" s="552">
        <v>0</v>
      </c>
    </row>
    <row r="140" spans="1:90" outlineLevel="3">
      <c r="A140" s="548" t="s">
        <v>161</v>
      </c>
      <c r="B140" s="548" t="s">
        <v>243</v>
      </c>
      <c r="C140" s="548" t="s">
        <v>138</v>
      </c>
      <c r="D140" s="548" t="s">
        <v>228</v>
      </c>
      <c r="E140" s="548" t="s">
        <v>254</v>
      </c>
      <c r="F140" s="548" t="s">
        <v>0</v>
      </c>
      <c r="G140" s="548" t="s">
        <v>86</v>
      </c>
      <c r="H140" s="548" t="s">
        <v>95</v>
      </c>
      <c r="I140" s="549" t="s">
        <v>134</v>
      </c>
      <c r="J140" s="550">
        <v>1</v>
      </c>
      <c r="K140" s="550">
        <v>1</v>
      </c>
      <c r="L140" s="552">
        <v>0</v>
      </c>
      <c r="M140" s="552">
        <v>0</v>
      </c>
      <c r="N140" s="552">
        <v>0</v>
      </c>
      <c r="O140" s="23">
        <v>5491458</v>
      </c>
      <c r="P140" s="552">
        <v>5491458</v>
      </c>
      <c r="Q140" s="552">
        <v>0</v>
      </c>
      <c r="R140" s="24" t="s">
        <v>620</v>
      </c>
      <c r="S140" s="24">
        <v>0</v>
      </c>
      <c r="T140" s="24">
        <v>0</v>
      </c>
      <c r="U140" s="553">
        <v>5491458</v>
      </c>
      <c r="V140" s="23" t="s">
        <v>97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553">
        <v>5491458</v>
      </c>
      <c r="AD140" s="23">
        <v>0</v>
      </c>
      <c r="AE140" s="23">
        <v>0</v>
      </c>
      <c r="AF140" s="23">
        <v>0</v>
      </c>
      <c r="AG140" s="23">
        <v>0</v>
      </c>
      <c r="AH140" s="554">
        <v>0</v>
      </c>
      <c r="AI140" s="23">
        <v>0</v>
      </c>
      <c r="AJ140" s="23">
        <v>0</v>
      </c>
      <c r="AK140" s="555">
        <v>0</v>
      </c>
      <c r="AL140" s="29">
        <v>20986405</v>
      </c>
      <c r="AM140" s="23">
        <v>5491458</v>
      </c>
      <c r="AN140" s="552">
        <v>0</v>
      </c>
      <c r="AO140" s="29">
        <v>0</v>
      </c>
      <c r="AP140" s="23">
        <v>5491458</v>
      </c>
      <c r="AQ140" s="30">
        <v>1</v>
      </c>
      <c r="AR140" s="23">
        <v>0</v>
      </c>
      <c r="AS140" s="23">
        <v>5491458</v>
      </c>
      <c r="AT140" s="23">
        <v>0</v>
      </c>
      <c r="AU140" s="23">
        <v>0</v>
      </c>
      <c r="AV140" s="23">
        <v>0</v>
      </c>
      <c r="AW140" s="23">
        <v>0</v>
      </c>
      <c r="AX140" s="23">
        <v>-15306615</v>
      </c>
      <c r="AY140" s="23">
        <v>0</v>
      </c>
      <c r="AZ140" s="23">
        <v>0</v>
      </c>
      <c r="BA140" s="23">
        <v>-15306615</v>
      </c>
      <c r="BB140" s="23" t="s">
        <v>0</v>
      </c>
      <c r="BC140" s="23" t="s">
        <v>0</v>
      </c>
      <c r="BD140" s="23">
        <v>0</v>
      </c>
      <c r="BE140" s="23">
        <v>0</v>
      </c>
      <c r="BF140" s="23">
        <v>0</v>
      </c>
      <c r="BG140" s="23">
        <v>0</v>
      </c>
      <c r="BH140" s="23">
        <v>-15306615</v>
      </c>
      <c r="BI140" s="23">
        <v>0</v>
      </c>
      <c r="BJ140" s="23">
        <v>0</v>
      </c>
      <c r="BK140" s="23">
        <v>-15306615</v>
      </c>
      <c r="BL140" s="23">
        <v>5491458</v>
      </c>
      <c r="BM140" s="23" t="s">
        <v>98</v>
      </c>
      <c r="BN140" s="23">
        <v>0</v>
      </c>
      <c r="BO140" s="23" t="b">
        <v>0</v>
      </c>
      <c r="BP140" s="23">
        <v>0</v>
      </c>
      <c r="BQ140" s="46">
        <v>0</v>
      </c>
      <c r="BR140" s="552">
        <v>0</v>
      </c>
      <c r="BS140" s="556">
        <v>17</v>
      </c>
      <c r="BT140" s="552">
        <v>0</v>
      </c>
      <c r="BU140" s="556">
        <v>0</v>
      </c>
      <c r="BV140" s="552">
        <v>272</v>
      </c>
      <c r="BW140" s="31">
        <v>0</v>
      </c>
      <c r="BX140" s="31">
        <v>0</v>
      </c>
      <c r="BY140" s="23">
        <v>0</v>
      </c>
      <c r="BZ140" s="23">
        <v>0</v>
      </c>
      <c r="CA140" s="23">
        <v>0</v>
      </c>
      <c r="CB140" s="23">
        <v>-188332</v>
      </c>
      <c r="CC140" s="23">
        <v>0</v>
      </c>
      <c r="CD140" s="23">
        <v>0</v>
      </c>
      <c r="CE140" s="23">
        <v>0</v>
      </c>
      <c r="CF140" s="23">
        <v>0</v>
      </c>
      <c r="CG140" s="23">
        <v>0</v>
      </c>
      <c r="CH140" s="23">
        <v>0</v>
      </c>
      <c r="CI140" s="23">
        <v>0</v>
      </c>
      <c r="CJ140" s="23">
        <v>0</v>
      </c>
      <c r="CK140" s="552">
        <v>0</v>
      </c>
      <c r="CL140" s="552">
        <v>0</v>
      </c>
    </row>
    <row r="141" spans="1:90" s="566" customFormat="1" ht="20.100000000000001" customHeight="1" outlineLevel="2">
      <c r="A141" s="558" t="s">
        <v>163</v>
      </c>
      <c r="B141" s="558"/>
      <c r="C141" s="558"/>
      <c r="D141" s="558"/>
      <c r="E141" s="558"/>
      <c r="F141" s="558"/>
      <c r="G141" s="558"/>
      <c r="H141" s="558"/>
      <c r="I141" s="559"/>
      <c r="J141" s="560"/>
      <c r="K141" s="560"/>
      <c r="L141" s="561"/>
      <c r="M141" s="561"/>
      <c r="N141" s="561"/>
      <c r="O141" s="35"/>
      <c r="P141" s="561"/>
      <c r="Q141" s="561"/>
      <c r="R141" s="36">
        <v>0</v>
      </c>
      <c r="S141" s="36">
        <v>0</v>
      </c>
      <c r="T141" s="36">
        <v>0</v>
      </c>
      <c r="U141" s="562">
        <v>67830197.495641917</v>
      </c>
      <c r="V141" s="35"/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562">
        <v>67830197.495641917</v>
      </c>
      <c r="AD141" s="35">
        <v>0</v>
      </c>
      <c r="AE141" s="35">
        <v>0</v>
      </c>
      <c r="AF141" s="35">
        <v>0</v>
      </c>
      <c r="AG141" s="35">
        <v>0</v>
      </c>
      <c r="AH141" s="563">
        <v>-301847.69019316882</v>
      </c>
      <c r="AI141" s="35">
        <v>0</v>
      </c>
      <c r="AJ141" s="35">
        <v>445555.37</v>
      </c>
      <c r="AK141" s="564">
        <v>143707.67980683118</v>
      </c>
      <c r="AL141" s="41"/>
      <c r="AM141" s="35">
        <v>65370873.225835085</v>
      </c>
      <c r="AN141" s="561"/>
      <c r="AO141" s="41"/>
      <c r="AP141" s="35">
        <v>64171011.564080693</v>
      </c>
      <c r="AQ141" s="42"/>
      <c r="AR141" s="35"/>
      <c r="AS141" s="35"/>
      <c r="AT141" s="35">
        <v>6115.0630387328565</v>
      </c>
      <c r="AU141" s="35">
        <v>0</v>
      </c>
      <c r="AV141" s="35">
        <v>-1486.63</v>
      </c>
      <c r="AW141" s="35">
        <v>4628.4330387328564</v>
      </c>
      <c r="AX141" s="35">
        <v>-14483160.863160236</v>
      </c>
      <c r="AY141" s="35">
        <v>0</v>
      </c>
      <c r="AZ141" s="35">
        <v>1612519.2348329527</v>
      </c>
      <c r="BA141" s="35">
        <v>-12870641.628327284</v>
      </c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50"/>
      <c r="BR141" s="561"/>
      <c r="BS141" s="565"/>
      <c r="BT141" s="561"/>
      <c r="BU141" s="565"/>
      <c r="BV141" s="561"/>
      <c r="BW141" s="43"/>
      <c r="BX141" s="43"/>
      <c r="BY141" s="35"/>
      <c r="BZ141" s="35"/>
      <c r="CA141" s="35">
        <v>2761171.96</v>
      </c>
      <c r="CB141" s="35"/>
      <c r="CC141" s="35"/>
      <c r="CD141" s="35"/>
      <c r="CE141" s="35"/>
      <c r="CF141" s="35"/>
      <c r="CG141" s="35"/>
      <c r="CH141" s="35"/>
      <c r="CI141" s="35"/>
      <c r="CJ141" s="35"/>
      <c r="CK141" s="561"/>
      <c r="CL141" s="561"/>
    </row>
    <row r="142" spans="1:90" outlineLevel="3">
      <c r="A142" s="548" t="s">
        <v>319</v>
      </c>
      <c r="B142" s="548" t="s">
        <v>243</v>
      </c>
      <c r="C142" s="548" t="s">
        <v>148</v>
      </c>
      <c r="D142" s="548" t="s">
        <v>149</v>
      </c>
      <c r="E142" s="548" t="s">
        <v>323</v>
      </c>
      <c r="F142" s="548" t="s">
        <v>0</v>
      </c>
      <c r="G142" s="548" t="s">
        <v>231</v>
      </c>
      <c r="H142" s="548" t="s">
        <v>95</v>
      </c>
      <c r="I142" s="549" t="s">
        <v>134</v>
      </c>
      <c r="J142" s="550">
        <v>1</v>
      </c>
      <c r="K142" s="550">
        <v>1</v>
      </c>
      <c r="L142" s="552">
        <v>0</v>
      </c>
      <c r="M142" s="552">
        <v>0</v>
      </c>
      <c r="N142" s="552">
        <v>0</v>
      </c>
      <c r="O142" s="23">
        <v>905631.47</v>
      </c>
      <c r="P142" s="552">
        <v>905631.47</v>
      </c>
      <c r="Q142" s="552">
        <v>0</v>
      </c>
      <c r="R142" s="24" t="s">
        <v>547</v>
      </c>
      <c r="S142" s="24">
        <v>0</v>
      </c>
      <c r="T142" s="24">
        <v>0</v>
      </c>
      <c r="U142" s="553">
        <v>905631.47</v>
      </c>
      <c r="V142" s="23" t="s">
        <v>97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553">
        <v>905631.47</v>
      </c>
      <c r="AD142" s="23">
        <v>0</v>
      </c>
      <c r="AE142" s="23">
        <v>0</v>
      </c>
      <c r="AF142" s="23">
        <v>0</v>
      </c>
      <c r="AG142" s="23">
        <v>0</v>
      </c>
      <c r="AH142" s="554">
        <v>0</v>
      </c>
      <c r="AI142" s="23">
        <v>0</v>
      </c>
      <c r="AJ142" s="23">
        <v>0</v>
      </c>
      <c r="AK142" s="555">
        <v>0</v>
      </c>
      <c r="AL142" s="29">
        <v>0</v>
      </c>
      <c r="AM142" s="23">
        <v>1100000</v>
      </c>
      <c r="AN142" s="552">
        <v>0</v>
      </c>
      <c r="AO142" s="29">
        <v>0</v>
      </c>
      <c r="AP142" s="23">
        <v>1100000</v>
      </c>
      <c r="AQ142" s="30">
        <v>1</v>
      </c>
      <c r="AR142" s="23">
        <v>0</v>
      </c>
      <c r="AS142" s="23">
        <v>905631.47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-24328.89</v>
      </c>
      <c r="BA142" s="23">
        <v>-24328.89</v>
      </c>
      <c r="BB142" s="23" t="s">
        <v>0</v>
      </c>
      <c r="BC142" s="23" t="s">
        <v>0</v>
      </c>
      <c r="BD142" s="23">
        <v>0</v>
      </c>
      <c r="BE142" s="23">
        <v>0</v>
      </c>
      <c r="BF142" s="23">
        <v>0</v>
      </c>
      <c r="BG142" s="23">
        <v>0</v>
      </c>
      <c r="BH142" s="23">
        <v>0</v>
      </c>
      <c r="BI142" s="23">
        <v>0</v>
      </c>
      <c r="BJ142" s="23">
        <v>-24328.89</v>
      </c>
      <c r="BK142" s="23">
        <v>-24328.89</v>
      </c>
      <c r="BL142" s="23">
        <v>1100000</v>
      </c>
      <c r="BM142" s="23" t="s">
        <v>98</v>
      </c>
      <c r="BN142" s="23">
        <v>0</v>
      </c>
      <c r="BO142" s="23" t="b">
        <v>0</v>
      </c>
      <c r="BP142" s="23">
        <v>0</v>
      </c>
      <c r="BQ142" s="46">
        <v>0</v>
      </c>
      <c r="BR142" s="552">
        <v>0</v>
      </c>
      <c r="BS142" s="556">
        <v>15</v>
      </c>
      <c r="BT142" s="552">
        <v>0</v>
      </c>
      <c r="BU142" s="556">
        <v>0</v>
      </c>
      <c r="BV142" s="552">
        <v>265</v>
      </c>
      <c r="BW142" s="31">
        <v>0</v>
      </c>
      <c r="BX142" s="31">
        <v>0</v>
      </c>
      <c r="BY142" s="23">
        <v>0</v>
      </c>
      <c r="BZ142" s="23">
        <v>0</v>
      </c>
      <c r="CA142" s="23">
        <v>-194368.53</v>
      </c>
      <c r="CB142" s="23">
        <v>905631.47</v>
      </c>
      <c r="CC142" s="23">
        <v>0</v>
      </c>
      <c r="CD142" s="23">
        <v>0</v>
      </c>
      <c r="CE142" s="23">
        <v>0</v>
      </c>
      <c r="CF142" s="23">
        <v>0</v>
      </c>
      <c r="CG142" s="23">
        <v>0</v>
      </c>
      <c r="CH142" s="23">
        <v>0</v>
      </c>
      <c r="CI142" s="23">
        <v>0</v>
      </c>
      <c r="CJ142" s="23">
        <v>0</v>
      </c>
      <c r="CK142" s="552">
        <v>0</v>
      </c>
      <c r="CL142" s="552">
        <v>0</v>
      </c>
    </row>
    <row r="143" spans="1:90" s="566" customFormat="1" ht="20.100000000000001" customHeight="1" outlineLevel="2">
      <c r="A143" s="558" t="s">
        <v>331</v>
      </c>
      <c r="B143" s="558"/>
      <c r="C143" s="558"/>
      <c r="D143" s="558"/>
      <c r="E143" s="558"/>
      <c r="F143" s="558"/>
      <c r="G143" s="558"/>
      <c r="H143" s="558"/>
      <c r="I143" s="559"/>
      <c r="J143" s="560"/>
      <c r="K143" s="560"/>
      <c r="L143" s="561"/>
      <c r="M143" s="561"/>
      <c r="N143" s="561"/>
      <c r="O143" s="35"/>
      <c r="P143" s="561"/>
      <c r="Q143" s="561"/>
      <c r="R143" s="36">
        <v>0</v>
      </c>
      <c r="S143" s="36">
        <v>0</v>
      </c>
      <c r="T143" s="36">
        <v>0</v>
      </c>
      <c r="U143" s="562">
        <v>905631.47</v>
      </c>
      <c r="V143" s="35"/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562">
        <v>905631.47</v>
      </c>
      <c r="AD143" s="35">
        <v>0</v>
      </c>
      <c r="AE143" s="35">
        <v>0</v>
      </c>
      <c r="AF143" s="35">
        <v>0</v>
      </c>
      <c r="AG143" s="35">
        <v>0</v>
      </c>
      <c r="AH143" s="563">
        <v>0</v>
      </c>
      <c r="AI143" s="35">
        <v>0</v>
      </c>
      <c r="AJ143" s="35">
        <v>0</v>
      </c>
      <c r="AK143" s="564">
        <v>0</v>
      </c>
      <c r="AL143" s="41"/>
      <c r="AM143" s="35">
        <v>1100000</v>
      </c>
      <c r="AN143" s="561"/>
      <c r="AO143" s="41"/>
      <c r="AP143" s="35">
        <v>1100000</v>
      </c>
      <c r="AQ143" s="42"/>
      <c r="AR143" s="35"/>
      <c r="AS143" s="35"/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-24328.89</v>
      </c>
      <c r="BA143" s="35">
        <v>-24328.89</v>
      </c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50"/>
      <c r="BR143" s="561"/>
      <c r="BS143" s="565"/>
      <c r="BT143" s="561"/>
      <c r="BU143" s="565"/>
      <c r="BV143" s="561"/>
      <c r="BW143" s="43"/>
      <c r="BX143" s="43"/>
      <c r="BY143" s="35"/>
      <c r="BZ143" s="35"/>
      <c r="CA143" s="35">
        <v>-194368.53</v>
      </c>
      <c r="CB143" s="35"/>
      <c r="CC143" s="35"/>
      <c r="CD143" s="35"/>
      <c r="CE143" s="35"/>
      <c r="CF143" s="35"/>
      <c r="CG143" s="35"/>
      <c r="CH143" s="35"/>
      <c r="CI143" s="35"/>
      <c r="CJ143" s="35"/>
      <c r="CK143" s="561"/>
      <c r="CL143" s="561"/>
    </row>
    <row r="144" spans="1:90" outlineLevel="3">
      <c r="A144" s="548" t="s">
        <v>132</v>
      </c>
      <c r="B144" s="548" t="s">
        <v>243</v>
      </c>
      <c r="C144" s="548" t="s">
        <v>148</v>
      </c>
      <c r="D144" s="548" t="s">
        <v>149</v>
      </c>
      <c r="E144" s="548" t="s">
        <v>332</v>
      </c>
      <c r="F144" s="548" t="s">
        <v>0</v>
      </c>
      <c r="G144" s="548" t="s">
        <v>231</v>
      </c>
      <c r="H144" s="548" t="s">
        <v>95</v>
      </c>
      <c r="I144" s="549" t="s">
        <v>134</v>
      </c>
      <c r="J144" s="550">
        <v>1</v>
      </c>
      <c r="K144" s="550">
        <v>1</v>
      </c>
      <c r="L144" s="552">
        <v>0</v>
      </c>
      <c r="M144" s="552">
        <v>0</v>
      </c>
      <c r="N144" s="552">
        <v>0</v>
      </c>
      <c r="O144" s="23">
        <v>4544524.2503737379</v>
      </c>
      <c r="P144" s="552">
        <v>4544524.2328696884</v>
      </c>
      <c r="Q144" s="552">
        <v>1.7504049465060234E-2</v>
      </c>
      <c r="R144" s="24" t="s">
        <v>549</v>
      </c>
      <c r="S144" s="24">
        <v>0</v>
      </c>
      <c r="T144" s="24">
        <v>0</v>
      </c>
      <c r="U144" s="553">
        <v>4544524.2503737379</v>
      </c>
      <c r="V144" s="23" t="s">
        <v>97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553">
        <v>4544524.2328696884</v>
      </c>
      <c r="AD144" s="23">
        <v>1.7504049465060234E-2</v>
      </c>
      <c r="AE144" s="23">
        <v>0</v>
      </c>
      <c r="AF144" s="23">
        <v>0</v>
      </c>
      <c r="AG144" s="23">
        <v>1.7504049465060234E-2</v>
      </c>
      <c r="AH144" s="554">
        <v>-6340950.4376819991</v>
      </c>
      <c r="AI144" s="23">
        <v>0</v>
      </c>
      <c r="AJ144" s="23">
        <v>0</v>
      </c>
      <c r="AK144" s="555">
        <v>-6340950.4376819991</v>
      </c>
      <c r="AL144" s="29">
        <v>0</v>
      </c>
      <c r="AM144" s="23">
        <v>10885474.688055737</v>
      </c>
      <c r="AN144" s="552">
        <v>0</v>
      </c>
      <c r="AO144" s="29">
        <v>0</v>
      </c>
      <c r="AP144" s="23">
        <v>14315286.217084259</v>
      </c>
      <c r="AQ144" s="30">
        <v>1</v>
      </c>
      <c r="AR144" s="23">
        <v>0</v>
      </c>
      <c r="AS144" s="23">
        <v>4544524.2503737379</v>
      </c>
      <c r="AT144" s="23">
        <v>-3912503.3145620581</v>
      </c>
      <c r="AU144" s="23">
        <v>0</v>
      </c>
      <c r="AV144" s="23">
        <v>0</v>
      </c>
      <c r="AW144" s="23">
        <v>-3912503.3145620581</v>
      </c>
      <c r="AX144" s="23">
        <v>-6705475.7496262621</v>
      </c>
      <c r="AY144" s="23">
        <v>0</v>
      </c>
      <c r="AZ144" s="23">
        <v>96916</v>
      </c>
      <c r="BA144" s="23">
        <v>-6608559.7496262621</v>
      </c>
      <c r="BB144" s="23" t="s">
        <v>0</v>
      </c>
      <c r="BC144" s="23" t="s">
        <v>0</v>
      </c>
      <c r="BD144" s="23">
        <v>-3912503.3320661075</v>
      </c>
      <c r="BE144" s="23">
        <v>0</v>
      </c>
      <c r="BF144" s="23">
        <v>0</v>
      </c>
      <c r="BG144" s="23">
        <v>-3912503.3320661075</v>
      </c>
      <c r="BH144" s="23">
        <v>-6705475.7671303116</v>
      </c>
      <c r="BI144" s="23">
        <v>0</v>
      </c>
      <c r="BJ144" s="23">
        <v>96916</v>
      </c>
      <c r="BK144" s="23">
        <v>-6608559.7671303116</v>
      </c>
      <c r="BL144" s="23">
        <v>14315286.217084259</v>
      </c>
      <c r="BM144" s="23" t="s">
        <v>88</v>
      </c>
      <c r="BN144" s="23">
        <v>0</v>
      </c>
      <c r="BO144" s="23" t="b">
        <v>0</v>
      </c>
      <c r="BP144" s="23">
        <v>0</v>
      </c>
      <c r="BQ144" s="46">
        <v>0</v>
      </c>
      <c r="BR144" s="552">
        <v>0</v>
      </c>
      <c r="BS144" s="556">
        <v>16</v>
      </c>
      <c r="BT144" s="552">
        <v>1.7504049465060234E-2</v>
      </c>
      <c r="BU144" s="556">
        <v>0</v>
      </c>
      <c r="BV144" s="552">
        <v>235</v>
      </c>
      <c r="BW144" s="31">
        <v>0</v>
      </c>
      <c r="BX144" s="31">
        <v>0</v>
      </c>
      <c r="BY144" s="23">
        <v>0</v>
      </c>
      <c r="BZ144" s="23">
        <v>0</v>
      </c>
      <c r="CA144" s="23">
        <v>0</v>
      </c>
      <c r="CB144" s="23">
        <v>11250000</v>
      </c>
      <c r="CC144" s="23">
        <v>0</v>
      </c>
      <c r="CD144" s="23">
        <v>0</v>
      </c>
      <c r="CE144" s="23">
        <v>0</v>
      </c>
      <c r="CF144" s="23">
        <v>0</v>
      </c>
      <c r="CG144" s="23">
        <v>-6340950.4551860485</v>
      </c>
      <c r="CH144" s="23">
        <v>0</v>
      </c>
      <c r="CI144" s="23">
        <v>0</v>
      </c>
      <c r="CJ144" s="23">
        <v>-6340950.4551860485</v>
      </c>
      <c r="CK144" s="552">
        <v>0</v>
      </c>
      <c r="CL144" s="552">
        <v>0</v>
      </c>
    </row>
    <row r="145" spans="1:90" outlineLevel="3">
      <c r="A145" s="548" t="s">
        <v>132</v>
      </c>
      <c r="B145" s="548" t="s">
        <v>243</v>
      </c>
      <c r="C145" s="548" t="s">
        <v>148</v>
      </c>
      <c r="D145" s="548" t="s">
        <v>149</v>
      </c>
      <c r="E145" s="548" t="s">
        <v>333</v>
      </c>
      <c r="F145" s="548" t="s">
        <v>0</v>
      </c>
      <c r="G145" s="548" t="s">
        <v>231</v>
      </c>
      <c r="H145" s="548" t="s">
        <v>95</v>
      </c>
      <c r="I145" s="549" t="s">
        <v>134</v>
      </c>
      <c r="J145" s="550">
        <v>1</v>
      </c>
      <c r="K145" s="550">
        <v>1</v>
      </c>
      <c r="L145" s="552">
        <v>0</v>
      </c>
      <c r="M145" s="552">
        <v>0</v>
      </c>
      <c r="N145" s="552">
        <v>0</v>
      </c>
      <c r="O145" s="23">
        <v>0</v>
      </c>
      <c r="P145" s="552">
        <v>0</v>
      </c>
      <c r="Q145" s="552">
        <v>0</v>
      </c>
      <c r="R145" s="24" t="s">
        <v>550</v>
      </c>
      <c r="S145" s="24">
        <v>0</v>
      </c>
      <c r="T145" s="24">
        <v>0</v>
      </c>
      <c r="U145" s="553">
        <v>0</v>
      </c>
      <c r="V145" s="23" t="s">
        <v>97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553">
        <v>0</v>
      </c>
      <c r="AD145" s="23">
        <v>0</v>
      </c>
      <c r="AE145" s="23">
        <v>0</v>
      </c>
      <c r="AF145" s="23">
        <v>0</v>
      </c>
      <c r="AG145" s="23">
        <v>0</v>
      </c>
      <c r="AH145" s="554">
        <v>0</v>
      </c>
      <c r="AI145" s="23">
        <v>0</v>
      </c>
      <c r="AJ145" s="23">
        <v>0</v>
      </c>
      <c r="AK145" s="555">
        <v>0</v>
      </c>
      <c r="AL145" s="29">
        <v>817288.75101833185</v>
      </c>
      <c r="AM145" s="23">
        <v>0</v>
      </c>
      <c r="AN145" s="552">
        <v>0</v>
      </c>
      <c r="AO145" s="29">
        <v>0</v>
      </c>
      <c r="AP145" s="23">
        <v>0</v>
      </c>
      <c r="AQ145" s="30">
        <v>1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-395435</v>
      </c>
      <c r="BA145" s="23">
        <v>-395435</v>
      </c>
      <c r="BB145" s="23" t="s">
        <v>0</v>
      </c>
      <c r="BC145" s="23" t="s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-395435</v>
      </c>
      <c r="BK145" s="23">
        <v>-395435</v>
      </c>
      <c r="BL145" s="23">
        <v>0</v>
      </c>
      <c r="BM145" s="23" t="s">
        <v>88</v>
      </c>
      <c r="BN145" s="23">
        <v>0</v>
      </c>
      <c r="BO145" s="23" t="b">
        <v>0</v>
      </c>
      <c r="BP145" s="23">
        <v>0</v>
      </c>
      <c r="BQ145" s="46">
        <v>0</v>
      </c>
      <c r="BR145" s="552">
        <v>0</v>
      </c>
      <c r="BS145" s="556">
        <v>16</v>
      </c>
      <c r="BT145" s="552">
        <v>0</v>
      </c>
      <c r="BU145" s="556">
        <v>0</v>
      </c>
      <c r="BV145" s="552">
        <v>245</v>
      </c>
      <c r="BW145" s="31">
        <v>0</v>
      </c>
      <c r="BX145" s="31">
        <v>0</v>
      </c>
      <c r="BY145" s="23">
        <v>0</v>
      </c>
      <c r="BZ145" s="23">
        <v>0</v>
      </c>
      <c r="CA145" s="23">
        <v>0</v>
      </c>
      <c r="CB145" s="23">
        <v>-11153084.346884999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552">
        <v>0</v>
      </c>
      <c r="CL145" s="552">
        <v>0</v>
      </c>
    </row>
    <row r="146" spans="1:90" outlineLevel="3">
      <c r="A146" s="548" t="s">
        <v>132</v>
      </c>
      <c r="B146" s="548" t="s">
        <v>243</v>
      </c>
      <c r="C146" s="548" t="s">
        <v>148</v>
      </c>
      <c r="D146" s="548" t="s">
        <v>149</v>
      </c>
      <c r="E146" s="548" t="s">
        <v>334</v>
      </c>
      <c r="F146" s="548" t="s">
        <v>0</v>
      </c>
      <c r="G146" s="548" t="s">
        <v>231</v>
      </c>
      <c r="H146" s="548" t="s">
        <v>95</v>
      </c>
      <c r="I146" s="549" t="s">
        <v>134</v>
      </c>
      <c r="J146" s="550">
        <v>1</v>
      </c>
      <c r="K146" s="550">
        <v>1</v>
      </c>
      <c r="L146" s="552">
        <v>0</v>
      </c>
      <c r="M146" s="552">
        <v>0</v>
      </c>
      <c r="N146" s="552">
        <v>0</v>
      </c>
      <c r="O146" s="23">
        <v>0</v>
      </c>
      <c r="P146" s="552">
        <v>0</v>
      </c>
      <c r="Q146" s="552">
        <v>0</v>
      </c>
      <c r="R146" s="24" t="s">
        <v>550</v>
      </c>
      <c r="S146" s="24">
        <v>0</v>
      </c>
      <c r="T146" s="24">
        <v>0</v>
      </c>
      <c r="U146" s="553">
        <v>0</v>
      </c>
      <c r="V146" s="23" t="s">
        <v>97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553">
        <v>0</v>
      </c>
      <c r="AD146" s="23">
        <v>0</v>
      </c>
      <c r="AE146" s="23">
        <v>0</v>
      </c>
      <c r="AF146" s="23">
        <v>0</v>
      </c>
      <c r="AG146" s="23">
        <v>0</v>
      </c>
      <c r="AH146" s="554">
        <v>0</v>
      </c>
      <c r="AI146" s="23">
        <v>0</v>
      </c>
      <c r="AJ146" s="23">
        <v>0</v>
      </c>
      <c r="AK146" s="555">
        <v>0</v>
      </c>
      <c r="AL146" s="29">
        <v>0</v>
      </c>
      <c r="AM146" s="23">
        <v>0</v>
      </c>
      <c r="AN146" s="552">
        <v>0</v>
      </c>
      <c r="AO146" s="29">
        <v>0</v>
      </c>
      <c r="AP146" s="23">
        <v>0</v>
      </c>
      <c r="AQ146" s="30">
        <v>1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 t="s">
        <v>0</v>
      </c>
      <c r="BC146" s="23" t="s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 t="s">
        <v>88</v>
      </c>
      <c r="BN146" s="23">
        <v>0</v>
      </c>
      <c r="BO146" s="23" t="b">
        <v>0</v>
      </c>
      <c r="BP146" s="23">
        <v>0</v>
      </c>
      <c r="BQ146" s="46">
        <v>0</v>
      </c>
      <c r="BR146" s="552">
        <v>0</v>
      </c>
      <c r="BS146" s="556">
        <v>16</v>
      </c>
      <c r="BT146" s="552">
        <v>0</v>
      </c>
      <c r="BU146" s="556">
        <v>0</v>
      </c>
      <c r="BV146" s="552">
        <v>246</v>
      </c>
      <c r="BW146" s="31">
        <v>0</v>
      </c>
      <c r="BX146" s="31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552">
        <v>0</v>
      </c>
      <c r="CL146" s="552">
        <v>0</v>
      </c>
    </row>
    <row r="147" spans="1:90" outlineLevel="3">
      <c r="A147" s="548" t="s">
        <v>132</v>
      </c>
      <c r="B147" s="548" t="s">
        <v>243</v>
      </c>
      <c r="C147" s="548" t="s">
        <v>140</v>
      </c>
      <c r="D147" s="548" t="s">
        <v>141</v>
      </c>
      <c r="E147" s="548" t="s">
        <v>162</v>
      </c>
      <c r="F147" s="548" t="s">
        <v>0</v>
      </c>
      <c r="G147" s="548" t="s">
        <v>143</v>
      </c>
      <c r="H147" s="548" t="s">
        <v>95</v>
      </c>
      <c r="I147" s="549" t="s">
        <v>134</v>
      </c>
      <c r="J147" s="550">
        <v>1</v>
      </c>
      <c r="K147" s="550">
        <v>1</v>
      </c>
      <c r="L147" s="552">
        <v>0</v>
      </c>
      <c r="M147" s="552">
        <v>0</v>
      </c>
      <c r="N147" s="552">
        <v>0</v>
      </c>
      <c r="O147" s="23">
        <v>114344961.60311177</v>
      </c>
      <c r="P147" s="552">
        <v>114260140.19955529</v>
      </c>
      <c r="Q147" s="552">
        <v>84821.403556481004</v>
      </c>
      <c r="R147" s="24" t="s">
        <v>551</v>
      </c>
      <c r="S147" s="24">
        <v>0</v>
      </c>
      <c r="T147" s="24">
        <v>0</v>
      </c>
      <c r="U147" s="553">
        <v>114344961.60311177</v>
      </c>
      <c r="V147" s="23" t="s">
        <v>97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553">
        <v>114260140.19955529</v>
      </c>
      <c r="AD147" s="23">
        <v>84821.403556481004</v>
      </c>
      <c r="AE147" s="23">
        <v>0</v>
      </c>
      <c r="AF147" s="23">
        <v>0</v>
      </c>
      <c r="AG147" s="23">
        <v>84821.403556481004</v>
      </c>
      <c r="AH147" s="554">
        <v>-3229746.141808182</v>
      </c>
      <c r="AI147" s="23">
        <v>0</v>
      </c>
      <c r="AJ147" s="23">
        <v>0</v>
      </c>
      <c r="AK147" s="555">
        <v>-3229746.141808182</v>
      </c>
      <c r="AL147" s="29">
        <v>0</v>
      </c>
      <c r="AM147" s="23">
        <v>117574707.74491996</v>
      </c>
      <c r="AN147" s="552">
        <v>0</v>
      </c>
      <c r="AO147" s="29">
        <v>0</v>
      </c>
      <c r="AP147" s="23">
        <v>30885800</v>
      </c>
      <c r="AQ147" s="30">
        <v>1</v>
      </c>
      <c r="AR147" s="23">
        <v>0</v>
      </c>
      <c r="AS147" s="23">
        <v>114344961.60311177</v>
      </c>
      <c r="AT147" s="23">
        <v>1536723.793377474</v>
      </c>
      <c r="AU147" s="23">
        <v>0</v>
      </c>
      <c r="AV147" s="23">
        <v>0</v>
      </c>
      <c r="AW147" s="23">
        <v>1536723.793377474</v>
      </c>
      <c r="AX147" s="23">
        <v>2344961.6031117737</v>
      </c>
      <c r="AY147" s="23">
        <v>0</v>
      </c>
      <c r="AZ147" s="23">
        <v>952701.92</v>
      </c>
      <c r="BA147" s="23">
        <v>3297663.5231117737</v>
      </c>
      <c r="BB147" s="23" t="s">
        <v>0</v>
      </c>
      <c r="BC147" s="23" t="s">
        <v>0</v>
      </c>
      <c r="BD147" s="23">
        <v>1451902.3898209929</v>
      </c>
      <c r="BE147" s="23">
        <v>0</v>
      </c>
      <c r="BF147" s="23">
        <v>0</v>
      </c>
      <c r="BG147" s="23">
        <v>1451902.3898209929</v>
      </c>
      <c r="BH147" s="23">
        <v>2260140.1995552927</v>
      </c>
      <c r="BI147" s="23">
        <v>0</v>
      </c>
      <c r="BJ147" s="23">
        <v>952701.92</v>
      </c>
      <c r="BK147" s="23">
        <v>3212842.1195552927</v>
      </c>
      <c r="BL147" s="23">
        <v>30885800</v>
      </c>
      <c r="BM147" s="23" t="s">
        <v>88</v>
      </c>
      <c r="BN147" s="23">
        <v>0</v>
      </c>
      <c r="BO147" s="23" t="b">
        <v>0</v>
      </c>
      <c r="BP147" s="23">
        <v>0</v>
      </c>
      <c r="BQ147" s="46">
        <v>0</v>
      </c>
      <c r="BR147" s="552">
        <v>0</v>
      </c>
      <c r="BS147" s="556">
        <v>16</v>
      </c>
      <c r="BT147" s="552">
        <v>84821.403556481004</v>
      </c>
      <c r="BU147" s="556">
        <v>0</v>
      </c>
      <c r="BV147" s="552">
        <v>283</v>
      </c>
      <c r="BW147" s="31">
        <v>0</v>
      </c>
      <c r="BX147" s="31">
        <v>0</v>
      </c>
      <c r="BY147" s="23">
        <v>0</v>
      </c>
      <c r="BZ147" s="23">
        <v>0</v>
      </c>
      <c r="CA147" s="23">
        <v>0</v>
      </c>
      <c r="CB147" s="23">
        <v>112000000</v>
      </c>
      <c r="CC147" s="23">
        <v>0</v>
      </c>
      <c r="CD147" s="23">
        <v>0</v>
      </c>
      <c r="CE147" s="23">
        <v>0</v>
      </c>
      <c r="CF147" s="23">
        <v>0</v>
      </c>
      <c r="CG147" s="23">
        <v>-3314567.545364663</v>
      </c>
      <c r="CH147" s="23">
        <v>0</v>
      </c>
      <c r="CI147" s="23">
        <v>0</v>
      </c>
      <c r="CJ147" s="23">
        <v>-3314567.545364663</v>
      </c>
      <c r="CK147" s="552">
        <v>0</v>
      </c>
      <c r="CL147" s="552">
        <v>0</v>
      </c>
    </row>
    <row r="148" spans="1:90" outlineLevel="3">
      <c r="A148" s="548" t="s">
        <v>132</v>
      </c>
      <c r="B148" s="548" t="s">
        <v>243</v>
      </c>
      <c r="C148" s="548" t="s">
        <v>140</v>
      </c>
      <c r="D148" s="548" t="s">
        <v>141</v>
      </c>
      <c r="E148" s="548" t="s">
        <v>165</v>
      </c>
      <c r="F148" s="548" t="s">
        <v>0</v>
      </c>
      <c r="G148" s="548" t="s">
        <v>143</v>
      </c>
      <c r="H148" s="548" t="s">
        <v>95</v>
      </c>
      <c r="I148" s="549" t="s">
        <v>134</v>
      </c>
      <c r="J148" s="550">
        <v>1</v>
      </c>
      <c r="K148" s="550">
        <v>1</v>
      </c>
      <c r="L148" s="552">
        <v>0</v>
      </c>
      <c r="M148" s="552">
        <v>0</v>
      </c>
      <c r="N148" s="552">
        <v>0</v>
      </c>
      <c r="O148" s="23">
        <v>0</v>
      </c>
      <c r="P148" s="552">
        <v>0</v>
      </c>
      <c r="Q148" s="552">
        <v>0</v>
      </c>
      <c r="R148" s="24">
        <v>0</v>
      </c>
      <c r="S148" s="24">
        <v>0</v>
      </c>
      <c r="T148" s="24">
        <v>0</v>
      </c>
      <c r="U148" s="553">
        <v>0</v>
      </c>
      <c r="V148" s="23" t="s">
        <v>97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553">
        <v>0</v>
      </c>
      <c r="AD148" s="23">
        <v>0</v>
      </c>
      <c r="AE148" s="23">
        <v>0</v>
      </c>
      <c r="AF148" s="23">
        <v>0</v>
      </c>
      <c r="AG148" s="23">
        <v>0</v>
      </c>
      <c r="AH148" s="554">
        <v>0</v>
      </c>
      <c r="AI148" s="23">
        <v>0</v>
      </c>
      <c r="AJ148" s="23">
        <v>0</v>
      </c>
      <c r="AK148" s="555">
        <v>0</v>
      </c>
      <c r="AL148" s="29">
        <v>668554.73871992354</v>
      </c>
      <c r="AM148" s="23">
        <v>0</v>
      </c>
      <c r="AN148" s="552">
        <v>0</v>
      </c>
      <c r="AO148" s="29">
        <v>0</v>
      </c>
      <c r="AP148" s="23">
        <v>0</v>
      </c>
      <c r="AQ148" s="30">
        <v>1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4.9476511776447296E-10</v>
      </c>
      <c r="AY148" s="23">
        <v>0</v>
      </c>
      <c r="AZ148" s="23">
        <v>-1.862645149230957E-9</v>
      </c>
      <c r="BA148" s="23">
        <v>-1.862645149230957E-9</v>
      </c>
      <c r="BB148" s="23" t="s">
        <v>0</v>
      </c>
      <c r="BC148" s="23" t="s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4.9476511776447296E-10</v>
      </c>
      <c r="BI148" s="23">
        <v>0</v>
      </c>
      <c r="BJ148" s="23">
        <v>-1.862645149230957E-9</v>
      </c>
      <c r="BK148" s="23">
        <v>-1.862645149230957E-9</v>
      </c>
      <c r="BL148" s="23">
        <v>0</v>
      </c>
      <c r="BM148" s="23" t="s">
        <v>88</v>
      </c>
      <c r="BN148" s="23">
        <v>0</v>
      </c>
      <c r="BO148" s="23" t="b">
        <v>0</v>
      </c>
      <c r="BP148" s="23">
        <v>0</v>
      </c>
      <c r="BQ148" s="46">
        <v>0</v>
      </c>
      <c r="BR148" s="552">
        <v>0</v>
      </c>
      <c r="BS148" s="556">
        <v>16</v>
      </c>
      <c r="BT148" s="552">
        <v>0</v>
      </c>
      <c r="BU148" s="556">
        <v>0</v>
      </c>
      <c r="BV148" s="552">
        <v>284</v>
      </c>
      <c r="BW148" s="31">
        <v>0</v>
      </c>
      <c r="BX148" s="31">
        <v>0</v>
      </c>
      <c r="BY148" s="23">
        <v>0</v>
      </c>
      <c r="BZ148" s="23">
        <v>0</v>
      </c>
      <c r="CA148" s="23">
        <v>0</v>
      </c>
      <c r="CB148" s="23">
        <v>-23947970.432514668</v>
      </c>
      <c r="CC148" s="23">
        <v>0</v>
      </c>
      <c r="CD148" s="23">
        <v>0</v>
      </c>
      <c r="CE148" s="23">
        <v>0</v>
      </c>
      <c r="CF148" s="23">
        <v>0</v>
      </c>
      <c r="CG148" s="23">
        <v>0</v>
      </c>
      <c r="CH148" s="23">
        <v>0</v>
      </c>
      <c r="CI148" s="23">
        <v>0</v>
      </c>
      <c r="CJ148" s="23">
        <v>0</v>
      </c>
      <c r="CK148" s="552">
        <v>0</v>
      </c>
      <c r="CL148" s="552">
        <v>0</v>
      </c>
    </row>
    <row r="149" spans="1:90" s="566" customFormat="1" ht="20.100000000000001" customHeight="1" outlineLevel="2">
      <c r="A149" s="558" t="s">
        <v>137</v>
      </c>
      <c r="B149" s="558"/>
      <c r="C149" s="558"/>
      <c r="D149" s="558"/>
      <c r="E149" s="558"/>
      <c r="F149" s="558"/>
      <c r="G149" s="558"/>
      <c r="H149" s="558"/>
      <c r="I149" s="559"/>
      <c r="J149" s="560"/>
      <c r="K149" s="560"/>
      <c r="L149" s="561"/>
      <c r="M149" s="561"/>
      <c r="N149" s="561"/>
      <c r="O149" s="35"/>
      <c r="P149" s="561"/>
      <c r="Q149" s="561"/>
      <c r="R149" s="36">
        <v>0</v>
      </c>
      <c r="S149" s="36">
        <v>0</v>
      </c>
      <c r="T149" s="36">
        <v>0</v>
      </c>
      <c r="U149" s="562">
        <v>118889485.85348551</v>
      </c>
      <c r="V149" s="35"/>
      <c r="W149" s="35">
        <v>0</v>
      </c>
      <c r="X149" s="35">
        <v>0</v>
      </c>
      <c r="Y149" s="35">
        <v>0</v>
      </c>
      <c r="Z149" s="35">
        <v>0</v>
      </c>
      <c r="AA149" s="35">
        <v>0</v>
      </c>
      <c r="AB149" s="35">
        <v>0</v>
      </c>
      <c r="AC149" s="562">
        <v>118804664.43242498</v>
      </c>
      <c r="AD149" s="35">
        <v>84821.421060530469</v>
      </c>
      <c r="AE149" s="35">
        <v>0</v>
      </c>
      <c r="AF149" s="35">
        <v>0</v>
      </c>
      <c r="AG149" s="35">
        <v>84821.421060530469</v>
      </c>
      <c r="AH149" s="563">
        <v>-9570696.5794901811</v>
      </c>
      <c r="AI149" s="35">
        <v>0</v>
      </c>
      <c r="AJ149" s="35">
        <v>0</v>
      </c>
      <c r="AK149" s="564">
        <v>-9570696.5794901811</v>
      </c>
      <c r="AL149" s="41"/>
      <c r="AM149" s="35">
        <v>128460182.43297569</v>
      </c>
      <c r="AN149" s="561"/>
      <c r="AO149" s="41"/>
      <c r="AP149" s="35">
        <v>45201086.217084259</v>
      </c>
      <c r="AQ149" s="42"/>
      <c r="AR149" s="35"/>
      <c r="AS149" s="35"/>
      <c r="AT149" s="35">
        <v>-2375779.5211845841</v>
      </c>
      <c r="AU149" s="35">
        <v>0</v>
      </c>
      <c r="AV149" s="35">
        <v>0</v>
      </c>
      <c r="AW149" s="35">
        <v>-2375779.5211845841</v>
      </c>
      <c r="AX149" s="35">
        <v>-4360514.1465144875</v>
      </c>
      <c r="AY149" s="35">
        <v>0</v>
      </c>
      <c r="AZ149" s="35">
        <v>654182.91999999818</v>
      </c>
      <c r="BA149" s="35">
        <v>-3706331.2265144903</v>
      </c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50"/>
      <c r="BR149" s="561"/>
      <c r="BS149" s="565"/>
      <c r="BT149" s="561"/>
      <c r="BU149" s="565"/>
      <c r="BV149" s="561"/>
      <c r="BW149" s="43"/>
      <c r="BX149" s="43"/>
      <c r="BY149" s="35"/>
      <c r="BZ149" s="35"/>
      <c r="CA149" s="35">
        <v>0</v>
      </c>
      <c r="CB149" s="35"/>
      <c r="CC149" s="35"/>
      <c r="CD149" s="35"/>
      <c r="CE149" s="35"/>
      <c r="CF149" s="35"/>
      <c r="CG149" s="35"/>
      <c r="CH149" s="35"/>
      <c r="CI149" s="35"/>
      <c r="CJ149" s="35"/>
      <c r="CK149" s="561"/>
      <c r="CL149" s="561"/>
    </row>
    <row r="150" spans="1:90" outlineLevel="3">
      <c r="A150" s="548" t="s">
        <v>278</v>
      </c>
      <c r="B150" s="548" t="s">
        <v>243</v>
      </c>
      <c r="C150" s="548" t="s">
        <v>140</v>
      </c>
      <c r="D150" s="548" t="s">
        <v>141</v>
      </c>
      <c r="E150" s="548" t="s">
        <v>552</v>
      </c>
      <c r="F150" s="548" t="s">
        <v>526</v>
      </c>
      <c r="G150" s="548" t="s">
        <v>143</v>
      </c>
      <c r="H150" s="548" t="s">
        <v>120</v>
      </c>
      <c r="I150" s="549" t="s">
        <v>120</v>
      </c>
      <c r="J150" s="567">
        <v>1</v>
      </c>
      <c r="K150" s="550">
        <v>1</v>
      </c>
      <c r="L150" s="552">
        <v>0</v>
      </c>
      <c r="M150" s="552">
        <v>0</v>
      </c>
      <c r="N150" s="552">
        <v>1</v>
      </c>
      <c r="O150" s="23">
        <v>17935000</v>
      </c>
      <c r="P150" s="552">
        <v>17935000</v>
      </c>
      <c r="Q150" s="552">
        <v>0</v>
      </c>
      <c r="R150" s="24" t="s">
        <v>553</v>
      </c>
      <c r="S150" s="24">
        <v>0</v>
      </c>
      <c r="T150" s="24">
        <v>0</v>
      </c>
      <c r="U150" s="553">
        <v>17935000</v>
      </c>
      <c r="V150" s="23" t="s">
        <v>97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553">
        <v>17935000</v>
      </c>
      <c r="AD150" s="23">
        <v>0</v>
      </c>
      <c r="AE150" s="23">
        <v>0</v>
      </c>
      <c r="AF150" s="23">
        <v>0</v>
      </c>
      <c r="AG150" s="23">
        <v>0</v>
      </c>
      <c r="AH150" s="554">
        <v>0</v>
      </c>
      <c r="AI150" s="23">
        <v>0</v>
      </c>
      <c r="AJ150" s="23">
        <v>0</v>
      </c>
      <c r="AK150" s="555">
        <v>0</v>
      </c>
      <c r="AL150" s="29">
        <v>0</v>
      </c>
      <c r="AM150" s="23">
        <v>17935000</v>
      </c>
      <c r="AN150" s="29">
        <v>0</v>
      </c>
      <c r="AO150" s="29">
        <v>0</v>
      </c>
      <c r="AP150" s="23">
        <v>17935000</v>
      </c>
      <c r="AQ150" s="30">
        <v>1</v>
      </c>
      <c r="AR150" s="23">
        <v>17935000</v>
      </c>
      <c r="AS150" s="23">
        <v>17935000</v>
      </c>
      <c r="AT150" s="23">
        <v>0</v>
      </c>
      <c r="AU150" s="23">
        <v>0</v>
      </c>
      <c r="AV150" s="23">
        <v>0</v>
      </c>
      <c r="AW150" s="23">
        <v>0</v>
      </c>
      <c r="AX150" s="23">
        <v>17935000</v>
      </c>
      <c r="AY150" s="23">
        <v>0</v>
      </c>
      <c r="AZ150" s="23">
        <v>0</v>
      </c>
      <c r="BA150" s="23">
        <v>17935000</v>
      </c>
      <c r="BB150" s="23" t="s">
        <v>0</v>
      </c>
      <c r="BC150" s="23" t="s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17935000</v>
      </c>
      <c r="BI150" s="23">
        <v>0</v>
      </c>
      <c r="BJ150" s="23">
        <v>0</v>
      </c>
      <c r="BK150" s="23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3">
        <v>0</v>
      </c>
      <c r="BQ150" s="552">
        <v>0</v>
      </c>
      <c r="BR150" s="552">
        <v>0</v>
      </c>
      <c r="BS150" s="556">
        <v>8</v>
      </c>
      <c r="BT150" s="552">
        <v>0</v>
      </c>
      <c r="BU150" s="556">
        <v>0</v>
      </c>
      <c r="BV150" s="552">
        <v>115</v>
      </c>
      <c r="BW150" s="31">
        <v>0</v>
      </c>
      <c r="BX150" s="31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552">
        <v>0</v>
      </c>
      <c r="CL150" s="552">
        <v>0</v>
      </c>
    </row>
    <row r="151" spans="1:90" s="566" customFormat="1" ht="20.100000000000001" customHeight="1" outlineLevel="2">
      <c r="A151" s="558" t="s">
        <v>280</v>
      </c>
      <c r="B151" s="558"/>
      <c r="C151" s="558"/>
      <c r="D151" s="558"/>
      <c r="E151" s="558"/>
      <c r="F151" s="558"/>
      <c r="G151" s="558"/>
      <c r="H151" s="558"/>
      <c r="I151" s="559"/>
      <c r="J151" s="568"/>
      <c r="K151" s="560"/>
      <c r="L151" s="561"/>
      <c r="M151" s="561"/>
      <c r="N151" s="561"/>
      <c r="O151" s="35"/>
      <c r="P151" s="561"/>
      <c r="Q151" s="561"/>
      <c r="R151" s="36">
        <v>0</v>
      </c>
      <c r="S151" s="36">
        <v>0</v>
      </c>
      <c r="T151" s="36">
        <v>0</v>
      </c>
      <c r="U151" s="562">
        <v>17935000</v>
      </c>
      <c r="V151" s="35"/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562">
        <v>17935000</v>
      </c>
      <c r="AD151" s="35">
        <v>0</v>
      </c>
      <c r="AE151" s="35">
        <v>0</v>
      </c>
      <c r="AF151" s="35">
        <v>0</v>
      </c>
      <c r="AG151" s="35">
        <v>0</v>
      </c>
      <c r="AH151" s="563">
        <v>0</v>
      </c>
      <c r="AI151" s="35">
        <v>0</v>
      </c>
      <c r="AJ151" s="35">
        <v>0</v>
      </c>
      <c r="AK151" s="564">
        <v>0</v>
      </c>
      <c r="AL151" s="41"/>
      <c r="AM151" s="35">
        <v>17935000</v>
      </c>
      <c r="AN151" s="41"/>
      <c r="AO151" s="41"/>
      <c r="AP151" s="35">
        <v>17935000</v>
      </c>
      <c r="AQ151" s="42"/>
      <c r="AR151" s="35"/>
      <c r="AS151" s="35"/>
      <c r="AT151" s="35">
        <v>0</v>
      </c>
      <c r="AU151" s="35">
        <v>0</v>
      </c>
      <c r="AV151" s="35">
        <v>0</v>
      </c>
      <c r="AW151" s="35">
        <v>0</v>
      </c>
      <c r="AX151" s="35">
        <v>17935000</v>
      </c>
      <c r="AY151" s="35">
        <v>0</v>
      </c>
      <c r="AZ151" s="35">
        <v>0</v>
      </c>
      <c r="BA151" s="35">
        <v>17935000</v>
      </c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561"/>
      <c r="BR151" s="561"/>
      <c r="BS151" s="565"/>
      <c r="BT151" s="561"/>
      <c r="BU151" s="565"/>
      <c r="BV151" s="561"/>
      <c r="BW151" s="43"/>
      <c r="BX151" s="43"/>
      <c r="BY151" s="35"/>
      <c r="BZ151" s="35"/>
      <c r="CA151" s="35">
        <v>0</v>
      </c>
      <c r="CB151" s="35"/>
      <c r="CC151" s="35"/>
      <c r="CD151" s="35"/>
      <c r="CE151" s="35"/>
      <c r="CF151" s="35"/>
      <c r="CG151" s="35"/>
      <c r="CH151" s="35"/>
      <c r="CI151" s="35"/>
      <c r="CJ151" s="35"/>
      <c r="CK151" s="561"/>
      <c r="CL151" s="561"/>
    </row>
    <row r="152" spans="1:90" outlineLevel="3">
      <c r="A152" s="548" t="s">
        <v>118</v>
      </c>
      <c r="B152" s="548" t="s">
        <v>243</v>
      </c>
      <c r="C152" s="548" t="s">
        <v>148</v>
      </c>
      <c r="D152" s="548" t="s">
        <v>149</v>
      </c>
      <c r="E152" s="548" t="s">
        <v>348</v>
      </c>
      <c r="F152" s="548" t="s">
        <v>528</v>
      </c>
      <c r="G152" s="548" t="s">
        <v>231</v>
      </c>
      <c r="H152" s="548" t="s">
        <v>120</v>
      </c>
      <c r="I152" s="549" t="s">
        <v>120</v>
      </c>
      <c r="J152" s="550">
        <v>3182500</v>
      </c>
      <c r="K152" s="550">
        <v>3182500</v>
      </c>
      <c r="L152" s="552">
        <v>0.25335019314443546</v>
      </c>
      <c r="M152" s="552">
        <v>0</v>
      </c>
      <c r="N152" s="552">
        <v>0.553423604163086</v>
      </c>
      <c r="O152" s="23">
        <v>0.40449975197034665</v>
      </c>
      <c r="P152" s="552">
        <v>0.40371699595498828</v>
      </c>
      <c r="Q152" s="552">
        <v>7.827560153583768E-4</v>
      </c>
      <c r="R152" s="24" t="s">
        <v>554</v>
      </c>
      <c r="S152" s="24">
        <v>0</v>
      </c>
      <c r="T152" s="24">
        <v>0</v>
      </c>
      <c r="U152" s="553">
        <v>1287320.4606456282</v>
      </c>
      <c r="V152" s="23" t="s">
        <v>97</v>
      </c>
      <c r="W152" s="23">
        <v>1041351.2542222338</v>
      </c>
      <c r="X152" s="23">
        <v>0</v>
      </c>
      <c r="Y152" s="23">
        <v>1041351.2542222338</v>
      </c>
      <c r="Z152" s="23">
        <v>1041351.2542222338</v>
      </c>
      <c r="AA152" s="23">
        <v>0</v>
      </c>
      <c r="AB152" s="23">
        <v>1041351.2542222338</v>
      </c>
      <c r="AC152" s="553">
        <v>1284829.3396267502</v>
      </c>
      <c r="AD152" s="23">
        <v>2491.1210188779514</v>
      </c>
      <c r="AE152" s="23">
        <v>0</v>
      </c>
      <c r="AF152" s="23">
        <v>0</v>
      </c>
      <c r="AG152" s="23">
        <v>2491.1210188779514</v>
      </c>
      <c r="AH152" s="554">
        <v>-4666672.2002513502</v>
      </c>
      <c r="AI152" s="23">
        <v>0</v>
      </c>
      <c r="AJ152" s="23">
        <v>0</v>
      </c>
      <c r="AK152" s="555">
        <v>-4666672.2002513502</v>
      </c>
      <c r="AL152" s="29">
        <v>627160.97047566995</v>
      </c>
      <c r="AM152" s="23">
        <v>5953992.6608969783</v>
      </c>
      <c r="AN152" s="29">
        <v>0</v>
      </c>
      <c r="AO152" s="29">
        <v>1108644.6108129781</v>
      </c>
      <c r="AP152" s="23">
        <v>13706016.359765276</v>
      </c>
      <c r="AQ152" s="30">
        <v>1</v>
      </c>
      <c r="AR152" s="23">
        <v>2421747.102842404</v>
      </c>
      <c r="AS152" s="23">
        <v>1.375</v>
      </c>
      <c r="AT152" s="23">
        <v>-2572779.3910233872</v>
      </c>
      <c r="AU152" s="23">
        <v>0</v>
      </c>
      <c r="AV152" s="23">
        <v>0</v>
      </c>
      <c r="AW152" s="23">
        <v>-2572779.3910233872</v>
      </c>
      <c r="AX152" s="23">
        <v>-21384663.368218157</v>
      </c>
      <c r="AY152" s="23">
        <v>0</v>
      </c>
      <c r="AZ152" s="23">
        <v>0</v>
      </c>
      <c r="BA152" s="23">
        <v>-21384663.368218157</v>
      </c>
      <c r="BB152" s="23">
        <v>1.375</v>
      </c>
      <c r="BC152" s="23">
        <v>1.375</v>
      </c>
      <c r="BD152" s="23">
        <v>-2575270.5120422654</v>
      </c>
      <c r="BE152" s="23">
        <v>0</v>
      </c>
      <c r="BF152" s="23">
        <v>0</v>
      </c>
      <c r="BG152" s="23">
        <v>-2575270.5120422654</v>
      </c>
      <c r="BH152" s="23">
        <v>-21387154.489237037</v>
      </c>
      <c r="BI152" s="23">
        <v>0</v>
      </c>
      <c r="BJ152" s="23">
        <v>0</v>
      </c>
      <c r="BK152" s="23">
        <v>-21387154.489237037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3">
        <v>0</v>
      </c>
      <c r="BQ152" s="552">
        <v>0</v>
      </c>
      <c r="BR152" s="552">
        <v>0</v>
      </c>
      <c r="BS152" s="556">
        <v>7</v>
      </c>
      <c r="BT152" s="552">
        <v>0</v>
      </c>
      <c r="BU152" s="556">
        <v>1761270.6202490211</v>
      </c>
      <c r="BV152" s="552">
        <v>127</v>
      </c>
      <c r="BW152" s="31">
        <v>1.375</v>
      </c>
      <c r="BX152" s="31">
        <v>1.375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-4669163.3212702284</v>
      </c>
      <c r="CH152" s="23">
        <v>0</v>
      </c>
      <c r="CI152" s="23">
        <v>0</v>
      </c>
      <c r="CJ152" s="23">
        <v>-4669163.3212702284</v>
      </c>
      <c r="CK152" s="552">
        <v>0.43</v>
      </c>
      <c r="CL152" s="552">
        <v>0</v>
      </c>
    </row>
    <row r="153" spans="1:90" s="566" customFormat="1" ht="20.100000000000001" customHeight="1" outlineLevel="2">
      <c r="A153" s="558" t="s">
        <v>121</v>
      </c>
      <c r="B153" s="558"/>
      <c r="C153" s="558"/>
      <c r="D153" s="558"/>
      <c r="E153" s="558"/>
      <c r="F153" s="558"/>
      <c r="G153" s="558"/>
      <c r="H153" s="558"/>
      <c r="I153" s="559"/>
      <c r="J153" s="560"/>
      <c r="K153" s="560"/>
      <c r="L153" s="561"/>
      <c r="M153" s="561"/>
      <c r="N153" s="561"/>
      <c r="O153" s="35"/>
      <c r="P153" s="561"/>
      <c r="Q153" s="561"/>
      <c r="R153" s="36">
        <v>0</v>
      </c>
      <c r="S153" s="36">
        <v>0</v>
      </c>
      <c r="T153" s="36">
        <v>0</v>
      </c>
      <c r="U153" s="562">
        <v>1287320.4606456282</v>
      </c>
      <c r="V153" s="35"/>
      <c r="W153" s="35">
        <v>1041351.2542222338</v>
      </c>
      <c r="X153" s="35">
        <v>0</v>
      </c>
      <c r="Y153" s="35">
        <v>1041351.2542222338</v>
      </c>
      <c r="Z153" s="35">
        <v>1041351.2542222338</v>
      </c>
      <c r="AA153" s="35">
        <v>0</v>
      </c>
      <c r="AB153" s="35">
        <v>1041351.2542222338</v>
      </c>
      <c r="AC153" s="562">
        <v>1284829.3396267502</v>
      </c>
      <c r="AD153" s="35">
        <v>2491.1210188779514</v>
      </c>
      <c r="AE153" s="35">
        <v>0</v>
      </c>
      <c r="AF153" s="35">
        <v>0</v>
      </c>
      <c r="AG153" s="35">
        <v>2491.1210188779514</v>
      </c>
      <c r="AH153" s="563">
        <v>-4666672.2002513502</v>
      </c>
      <c r="AI153" s="35">
        <v>0</v>
      </c>
      <c r="AJ153" s="35">
        <v>0</v>
      </c>
      <c r="AK153" s="564">
        <v>-4666672.2002513502</v>
      </c>
      <c r="AL153" s="41"/>
      <c r="AM153" s="35">
        <v>5953992.6608969783</v>
      </c>
      <c r="AN153" s="41"/>
      <c r="AO153" s="41"/>
      <c r="AP153" s="35">
        <v>13706016.359765276</v>
      </c>
      <c r="AQ153" s="42"/>
      <c r="AR153" s="35"/>
      <c r="AS153" s="35"/>
      <c r="AT153" s="35">
        <v>-2572779.3910233872</v>
      </c>
      <c r="AU153" s="35">
        <v>0</v>
      </c>
      <c r="AV153" s="35">
        <v>0</v>
      </c>
      <c r="AW153" s="35">
        <v>-2572779.3910233872</v>
      </c>
      <c r="AX153" s="35">
        <v>-21384663.368218157</v>
      </c>
      <c r="AY153" s="35">
        <v>0</v>
      </c>
      <c r="AZ153" s="35">
        <v>0</v>
      </c>
      <c r="BA153" s="35">
        <v>-21384663.368218157</v>
      </c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561"/>
      <c r="BR153" s="561"/>
      <c r="BS153" s="565"/>
      <c r="BT153" s="561"/>
      <c r="BU153" s="565"/>
      <c r="BV153" s="561"/>
      <c r="BW153" s="43"/>
      <c r="BX153" s="43"/>
      <c r="BY153" s="35"/>
      <c r="BZ153" s="35"/>
      <c r="CA153" s="35">
        <v>0</v>
      </c>
      <c r="CB153" s="35"/>
      <c r="CC153" s="35"/>
      <c r="CD153" s="35"/>
      <c r="CE153" s="35"/>
      <c r="CF153" s="35"/>
      <c r="CG153" s="35"/>
      <c r="CH153" s="35"/>
      <c r="CI153" s="35"/>
      <c r="CJ153" s="35"/>
      <c r="CK153" s="561"/>
      <c r="CL153" s="561"/>
    </row>
    <row r="154" spans="1:90" s="575" customFormat="1" ht="30" customHeight="1" outlineLevel="1">
      <c r="A154" s="558"/>
      <c r="B154" s="558" t="s">
        <v>255</v>
      </c>
      <c r="C154" s="558"/>
      <c r="D154" s="558"/>
      <c r="E154" s="558"/>
      <c r="F154" s="558"/>
      <c r="G154" s="558"/>
      <c r="H154" s="558"/>
      <c r="I154" s="559"/>
      <c r="J154" s="569"/>
      <c r="K154" s="569"/>
      <c r="L154" s="570"/>
      <c r="M154" s="570"/>
      <c r="N154" s="570"/>
      <c r="O154" s="59"/>
      <c r="P154" s="570"/>
      <c r="Q154" s="570"/>
      <c r="R154" s="61">
        <v>0</v>
      </c>
      <c r="S154" s="61">
        <v>0</v>
      </c>
      <c r="T154" s="61">
        <v>0</v>
      </c>
      <c r="U154" s="571">
        <v>534093737.65220839</v>
      </c>
      <c r="V154" s="59"/>
      <c r="W154" s="59">
        <v>190698835.22376692</v>
      </c>
      <c r="X154" s="59">
        <v>0</v>
      </c>
      <c r="Y154" s="59">
        <v>190698835.22376692</v>
      </c>
      <c r="Z154" s="59">
        <v>78721217.723766878</v>
      </c>
      <c r="AA154" s="59">
        <v>0</v>
      </c>
      <c r="AB154" s="59">
        <v>78721217.723766878</v>
      </c>
      <c r="AC154" s="571">
        <v>532815704.07729769</v>
      </c>
      <c r="AD154" s="59">
        <v>1186424.4449107188</v>
      </c>
      <c r="AE154" s="59">
        <v>99792.13000000082</v>
      </c>
      <c r="AF154" s="59">
        <v>6627.171854950001</v>
      </c>
      <c r="AG154" s="59">
        <v>1292843.7467656697</v>
      </c>
      <c r="AH154" s="572">
        <v>-51522518.80201567</v>
      </c>
      <c r="AI154" s="59">
        <v>253916.67</v>
      </c>
      <c r="AJ154" s="59">
        <v>429101.77352481196</v>
      </c>
      <c r="AK154" s="573">
        <v>-50839500.358490847</v>
      </c>
      <c r="AL154" s="66"/>
      <c r="AM154" s="59">
        <v>582708313.57894206</v>
      </c>
      <c r="AN154" s="66"/>
      <c r="AO154" s="66"/>
      <c r="AP154" s="59">
        <v>491893921.92897654</v>
      </c>
      <c r="AQ154" s="67"/>
      <c r="AR154" s="59"/>
      <c r="AS154" s="59"/>
      <c r="AT154" s="59">
        <v>-23409749.722310092</v>
      </c>
      <c r="AU154" s="59">
        <v>-315072.75</v>
      </c>
      <c r="AV154" s="59">
        <v>29145.006088253955</v>
      </c>
      <c r="AW154" s="59">
        <v>-23695677.466221835</v>
      </c>
      <c r="AX154" s="59">
        <v>-55577371.163470507</v>
      </c>
      <c r="AY154" s="59">
        <v>-13986971.419999998</v>
      </c>
      <c r="AZ154" s="59">
        <v>12649212.840865267</v>
      </c>
      <c r="BA154" s="59">
        <v>-56915129.742605239</v>
      </c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70"/>
      <c r="BR154" s="570"/>
      <c r="BS154" s="574"/>
      <c r="BT154" s="570"/>
      <c r="BU154" s="574"/>
      <c r="BV154" s="570"/>
      <c r="BW154" s="68"/>
      <c r="BX154" s="68"/>
      <c r="BY154" s="59"/>
      <c r="BZ154" s="59"/>
      <c r="CA154" s="59">
        <v>2566803.4300000002</v>
      </c>
      <c r="CB154" s="59"/>
      <c r="CC154" s="59"/>
      <c r="CD154" s="59"/>
      <c r="CE154" s="59"/>
      <c r="CF154" s="59"/>
      <c r="CG154" s="59"/>
      <c r="CH154" s="59"/>
      <c r="CI154" s="59"/>
      <c r="CJ154" s="59"/>
      <c r="CK154" s="570"/>
      <c r="CL154" s="570"/>
    </row>
    <row r="155" spans="1:90" outlineLevel="3">
      <c r="A155" s="548" t="s">
        <v>82</v>
      </c>
      <c r="B155" s="548" t="s">
        <v>256</v>
      </c>
      <c r="C155" s="548" t="s">
        <v>0</v>
      </c>
      <c r="D155" s="548" t="s">
        <v>0</v>
      </c>
      <c r="E155" s="548" t="s">
        <v>257</v>
      </c>
      <c r="F155" s="548" t="s">
        <v>0</v>
      </c>
      <c r="G155" s="548" t="s">
        <v>256</v>
      </c>
      <c r="H155" s="548" t="s">
        <v>85</v>
      </c>
      <c r="I155" s="549" t="s">
        <v>86</v>
      </c>
      <c r="J155" s="550">
        <v>0</v>
      </c>
      <c r="K155" s="550">
        <v>0</v>
      </c>
      <c r="L155" s="552">
        <v>0</v>
      </c>
      <c r="M155" s="552">
        <v>0</v>
      </c>
      <c r="N155" s="552">
        <v>0</v>
      </c>
      <c r="O155" s="23">
        <v>0</v>
      </c>
      <c r="P155" s="552">
        <v>0</v>
      </c>
      <c r="Q155" s="552">
        <v>0</v>
      </c>
      <c r="R155" s="24">
        <v>0</v>
      </c>
      <c r="S155" s="24">
        <v>0</v>
      </c>
      <c r="T155" s="24">
        <v>0</v>
      </c>
      <c r="U155" s="553">
        <v>0</v>
      </c>
      <c r="V155" s="23" t="s">
        <v>87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553">
        <v>0</v>
      </c>
      <c r="AD155" s="23">
        <v>0</v>
      </c>
      <c r="AE155" s="23">
        <v>0</v>
      </c>
      <c r="AF155" s="23">
        <v>0</v>
      </c>
      <c r="AG155" s="23">
        <v>0</v>
      </c>
      <c r="AH155" s="554">
        <v>0</v>
      </c>
      <c r="AI155" s="23">
        <v>0</v>
      </c>
      <c r="AJ155" s="23">
        <v>88783.45</v>
      </c>
      <c r="AK155" s="555">
        <v>88783.45</v>
      </c>
      <c r="AL155" s="29">
        <v>0.14999999999417923</v>
      </c>
      <c r="AM155" s="23">
        <v>0</v>
      </c>
      <c r="AN155" s="552">
        <v>0</v>
      </c>
      <c r="AO155" s="29">
        <v>0</v>
      </c>
      <c r="AP155" s="23">
        <v>0</v>
      </c>
      <c r="AQ155" s="30">
        <v>1</v>
      </c>
      <c r="AR155" s="23">
        <v>0</v>
      </c>
      <c r="AS155" s="23">
        <v>0</v>
      </c>
      <c r="AT155" s="23">
        <v>0</v>
      </c>
      <c r="AU155" s="23">
        <v>0</v>
      </c>
      <c r="AV155" s="23">
        <v>5431.66</v>
      </c>
      <c r="AW155" s="23">
        <v>5431.66</v>
      </c>
      <c r="AX155" s="23">
        <v>0</v>
      </c>
      <c r="AY155" s="23">
        <v>0</v>
      </c>
      <c r="AZ155" s="23">
        <v>242447.24</v>
      </c>
      <c r="BA155" s="23">
        <v>242447.24</v>
      </c>
      <c r="BB155" s="23" t="s">
        <v>0</v>
      </c>
      <c r="BC155" s="23" t="s">
        <v>0</v>
      </c>
      <c r="BD155" s="23">
        <v>0</v>
      </c>
      <c r="BE155" s="23">
        <v>0</v>
      </c>
      <c r="BF155" s="23">
        <v>5431.66</v>
      </c>
      <c r="BG155" s="23">
        <v>5431.66</v>
      </c>
      <c r="BH155" s="23">
        <v>0</v>
      </c>
      <c r="BI155" s="23">
        <v>0</v>
      </c>
      <c r="BJ155" s="23">
        <v>242447.24</v>
      </c>
      <c r="BK155" s="23">
        <v>242447.24</v>
      </c>
      <c r="BL155" s="23">
        <v>0</v>
      </c>
      <c r="BM155" s="23" t="s">
        <v>88</v>
      </c>
      <c r="BN155" s="23">
        <v>0</v>
      </c>
      <c r="BO155" s="23" t="b">
        <v>0</v>
      </c>
      <c r="BP155" s="23">
        <v>88783.45</v>
      </c>
      <c r="BQ155" s="24">
        <v>0</v>
      </c>
      <c r="BR155" s="552">
        <v>0</v>
      </c>
      <c r="BS155" s="556">
        <v>99</v>
      </c>
      <c r="BT155" s="552">
        <v>0</v>
      </c>
      <c r="BU155" s="556">
        <v>0</v>
      </c>
      <c r="BV155" s="552">
        <v>159</v>
      </c>
      <c r="BW155" s="31">
        <v>0</v>
      </c>
      <c r="BX155" s="31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88783.45</v>
      </c>
      <c r="CJ155" s="23">
        <v>88783.45</v>
      </c>
      <c r="CK155" s="552">
        <v>0</v>
      </c>
      <c r="CL155" s="552">
        <v>0</v>
      </c>
    </row>
    <row r="156" spans="1:90" s="566" customFormat="1" ht="20.100000000000001" customHeight="1" outlineLevel="2">
      <c r="A156" s="558" t="s">
        <v>89</v>
      </c>
      <c r="B156" s="558"/>
      <c r="C156" s="558"/>
      <c r="D156" s="558"/>
      <c r="E156" s="558"/>
      <c r="F156" s="558"/>
      <c r="G156" s="558"/>
      <c r="H156" s="558"/>
      <c r="I156" s="559"/>
      <c r="J156" s="560"/>
      <c r="K156" s="560"/>
      <c r="L156" s="561"/>
      <c r="M156" s="561"/>
      <c r="N156" s="561"/>
      <c r="O156" s="35"/>
      <c r="P156" s="561"/>
      <c r="Q156" s="561"/>
      <c r="R156" s="36">
        <v>0</v>
      </c>
      <c r="S156" s="36">
        <v>0</v>
      </c>
      <c r="T156" s="36">
        <v>0</v>
      </c>
      <c r="U156" s="562">
        <v>0</v>
      </c>
      <c r="V156" s="35"/>
      <c r="W156" s="35">
        <v>0</v>
      </c>
      <c r="X156" s="35">
        <v>0</v>
      </c>
      <c r="Y156" s="35">
        <v>0</v>
      </c>
      <c r="Z156" s="35">
        <v>0</v>
      </c>
      <c r="AA156" s="35">
        <v>0</v>
      </c>
      <c r="AB156" s="35">
        <v>0</v>
      </c>
      <c r="AC156" s="562">
        <v>0</v>
      </c>
      <c r="AD156" s="35">
        <v>0</v>
      </c>
      <c r="AE156" s="35">
        <v>0</v>
      </c>
      <c r="AF156" s="35">
        <v>0</v>
      </c>
      <c r="AG156" s="35">
        <v>0</v>
      </c>
      <c r="AH156" s="563">
        <v>0</v>
      </c>
      <c r="AI156" s="35">
        <v>0</v>
      </c>
      <c r="AJ156" s="35">
        <v>88783.45</v>
      </c>
      <c r="AK156" s="564">
        <v>88783.45</v>
      </c>
      <c r="AL156" s="41"/>
      <c r="AM156" s="35">
        <v>0</v>
      </c>
      <c r="AN156" s="561"/>
      <c r="AO156" s="41"/>
      <c r="AP156" s="35">
        <v>0</v>
      </c>
      <c r="AQ156" s="42"/>
      <c r="AR156" s="35"/>
      <c r="AS156" s="35"/>
      <c r="AT156" s="35">
        <v>0</v>
      </c>
      <c r="AU156" s="35">
        <v>0</v>
      </c>
      <c r="AV156" s="35">
        <v>5431.66</v>
      </c>
      <c r="AW156" s="35">
        <v>5431.66</v>
      </c>
      <c r="AX156" s="35">
        <v>0</v>
      </c>
      <c r="AY156" s="35">
        <v>0</v>
      </c>
      <c r="AZ156" s="35">
        <v>242447.24</v>
      </c>
      <c r="BA156" s="35">
        <v>242447.24</v>
      </c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6"/>
      <c r="BR156" s="561"/>
      <c r="BS156" s="565"/>
      <c r="BT156" s="561"/>
      <c r="BU156" s="565"/>
      <c r="BV156" s="561"/>
      <c r="BW156" s="43"/>
      <c r="BX156" s="43"/>
      <c r="BY156" s="35"/>
      <c r="BZ156" s="35"/>
      <c r="CA156" s="35">
        <v>0</v>
      </c>
      <c r="CB156" s="35"/>
      <c r="CC156" s="35"/>
      <c r="CD156" s="35"/>
      <c r="CE156" s="35"/>
      <c r="CF156" s="35"/>
      <c r="CG156" s="35"/>
      <c r="CH156" s="35"/>
      <c r="CI156" s="35"/>
      <c r="CJ156" s="35"/>
      <c r="CK156" s="561"/>
      <c r="CL156" s="561"/>
    </row>
    <row r="157" spans="1:90" outlineLevel="3">
      <c r="A157" s="548" t="s">
        <v>258</v>
      </c>
      <c r="B157" s="548" t="s">
        <v>256</v>
      </c>
      <c r="C157" s="548" t="s">
        <v>259</v>
      </c>
      <c r="D157" s="548" t="s">
        <v>260</v>
      </c>
      <c r="E157" s="548" t="s">
        <v>261</v>
      </c>
      <c r="F157" s="548" t="s">
        <v>621</v>
      </c>
      <c r="G157" s="548" t="s">
        <v>263</v>
      </c>
      <c r="H157" s="548" t="s">
        <v>144</v>
      </c>
      <c r="I157" s="549" t="s">
        <v>145</v>
      </c>
      <c r="J157" s="550">
        <v>0</v>
      </c>
      <c r="K157" s="550">
        <v>0</v>
      </c>
      <c r="L157" s="552">
        <v>0</v>
      </c>
      <c r="M157" s="552">
        <v>0</v>
      </c>
      <c r="N157" s="552">
        <v>0.89933153966429624</v>
      </c>
      <c r="O157" s="552">
        <v>213.47811394930642</v>
      </c>
      <c r="P157" s="46">
        <v>214.38755834403548</v>
      </c>
      <c r="Q157" s="46">
        <v>-0.90944439472906424</v>
      </c>
      <c r="R157" s="24" t="s">
        <v>622</v>
      </c>
      <c r="S157" s="24">
        <v>0</v>
      </c>
      <c r="T157" s="24">
        <v>0</v>
      </c>
      <c r="U157" s="553">
        <v>0</v>
      </c>
      <c r="V157" s="23" t="s">
        <v>97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553">
        <v>0</v>
      </c>
      <c r="AD157" s="23">
        <v>0</v>
      </c>
      <c r="AE157" s="23">
        <v>0</v>
      </c>
      <c r="AF157" s="23">
        <v>0</v>
      </c>
      <c r="AG157" s="23">
        <v>0</v>
      </c>
      <c r="AH157" s="554">
        <v>0</v>
      </c>
      <c r="AI157" s="23">
        <v>0</v>
      </c>
      <c r="AJ157" s="23">
        <v>0</v>
      </c>
      <c r="AK157" s="555">
        <v>0</v>
      </c>
      <c r="AL157" s="29">
        <v>-3145353.4325060286</v>
      </c>
      <c r="AM157" s="23">
        <v>0</v>
      </c>
      <c r="AN157" s="29">
        <v>0</v>
      </c>
      <c r="AO157" s="552">
        <v>0</v>
      </c>
      <c r="AP157" s="23">
        <v>0</v>
      </c>
      <c r="AQ157" s="30">
        <v>5.3836349999999999</v>
      </c>
      <c r="AR157" s="23">
        <v>0</v>
      </c>
      <c r="AS157" s="23">
        <v>42.875</v>
      </c>
      <c r="AT157" s="23">
        <v>0</v>
      </c>
      <c r="AU157" s="23">
        <v>0</v>
      </c>
      <c r="AV157" s="23">
        <v>0</v>
      </c>
      <c r="AW157" s="23">
        <v>0</v>
      </c>
      <c r="AX157" s="23">
        <v>68069972.499192059</v>
      </c>
      <c r="AY157" s="23">
        <v>0</v>
      </c>
      <c r="AZ157" s="23">
        <v>683723.95</v>
      </c>
      <c r="BA157" s="23">
        <v>68753696.449192062</v>
      </c>
      <c r="BB157" s="23">
        <v>42.875</v>
      </c>
      <c r="BC157" s="23">
        <v>43.0625</v>
      </c>
      <c r="BD157" s="23">
        <v>0</v>
      </c>
      <c r="BE157" s="23">
        <v>0</v>
      </c>
      <c r="BF157" s="23">
        <v>0</v>
      </c>
      <c r="BG157" s="23">
        <v>0</v>
      </c>
      <c r="BH157" s="23">
        <v>68069972.499192059</v>
      </c>
      <c r="BI157" s="23">
        <v>0</v>
      </c>
      <c r="BJ157" s="23">
        <v>683723.95</v>
      </c>
      <c r="BK157" s="23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3">
        <v>0</v>
      </c>
      <c r="BQ157" s="552">
        <v>308.4375</v>
      </c>
      <c r="BR157" s="552">
        <v>0</v>
      </c>
      <c r="BS157" s="556">
        <v>5</v>
      </c>
      <c r="BT157" s="552">
        <v>0</v>
      </c>
      <c r="BU157" s="556">
        <v>0</v>
      </c>
      <c r="BV157" s="552">
        <v>94</v>
      </c>
      <c r="BW157" s="31">
        <v>42.875</v>
      </c>
      <c r="BX157" s="31">
        <v>42.875</v>
      </c>
      <c r="BY157" s="23">
        <v>0</v>
      </c>
      <c r="BZ157" s="23">
        <v>0</v>
      </c>
      <c r="CA157" s="23">
        <v>0</v>
      </c>
      <c r="CB157" s="23">
        <v>-130122819.449663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552">
        <v>0.76</v>
      </c>
      <c r="CL157" s="552">
        <v>0</v>
      </c>
    </row>
    <row r="158" spans="1:90" outlineLevel="3">
      <c r="A158" s="548" t="s">
        <v>258</v>
      </c>
      <c r="B158" s="548" t="s">
        <v>256</v>
      </c>
      <c r="C158" s="548" t="s">
        <v>259</v>
      </c>
      <c r="D158" s="548" t="s">
        <v>260</v>
      </c>
      <c r="E158" s="548" t="s">
        <v>264</v>
      </c>
      <c r="F158" s="548" t="s">
        <v>621</v>
      </c>
      <c r="G158" s="548" t="s">
        <v>263</v>
      </c>
      <c r="H158" s="548" t="s">
        <v>144</v>
      </c>
      <c r="I158" s="549" t="s">
        <v>145</v>
      </c>
      <c r="J158" s="550">
        <v>0</v>
      </c>
      <c r="K158" s="550">
        <v>0</v>
      </c>
      <c r="L158" s="552">
        <v>0</v>
      </c>
      <c r="M158" s="552">
        <v>0</v>
      </c>
      <c r="N158" s="552">
        <v>0.89933153966429624</v>
      </c>
      <c r="O158" s="552">
        <v>213.47811394930642</v>
      </c>
      <c r="P158" s="46">
        <v>214.38755834403548</v>
      </c>
      <c r="Q158" s="46">
        <v>-0.90944439472906424</v>
      </c>
      <c r="R158" s="24">
        <v>0</v>
      </c>
      <c r="S158" s="24">
        <v>0</v>
      </c>
      <c r="T158" s="24">
        <v>0</v>
      </c>
      <c r="U158" s="553">
        <v>0</v>
      </c>
      <c r="V158" s="23" t="s">
        <v>97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553">
        <v>0</v>
      </c>
      <c r="AD158" s="23">
        <v>0</v>
      </c>
      <c r="AE158" s="23">
        <v>0</v>
      </c>
      <c r="AF158" s="23">
        <v>0</v>
      </c>
      <c r="AG158" s="23">
        <v>0</v>
      </c>
      <c r="AH158" s="554">
        <v>0</v>
      </c>
      <c r="AI158" s="23">
        <v>0</v>
      </c>
      <c r="AJ158" s="23">
        <v>0</v>
      </c>
      <c r="AK158" s="555">
        <v>0</v>
      </c>
      <c r="AL158" s="29">
        <v>315687.80981162563</v>
      </c>
      <c r="AM158" s="23">
        <v>0</v>
      </c>
      <c r="AN158" s="29">
        <v>0</v>
      </c>
      <c r="AO158" s="552">
        <v>0</v>
      </c>
      <c r="AP158" s="23">
        <v>0</v>
      </c>
      <c r="AQ158" s="30">
        <v>5.3836349999999999</v>
      </c>
      <c r="AR158" s="23">
        <v>0</v>
      </c>
      <c r="AS158" s="23">
        <v>42.875</v>
      </c>
      <c r="AT158" s="23">
        <v>0</v>
      </c>
      <c r="AU158" s="23">
        <v>0</v>
      </c>
      <c r="AV158" s="23">
        <v>0</v>
      </c>
      <c r="AW158" s="23">
        <v>0</v>
      </c>
      <c r="AX158" s="23">
        <v>-315687.96981162578</v>
      </c>
      <c r="AY158" s="23">
        <v>0</v>
      </c>
      <c r="AZ158" s="23">
        <v>-3.3527612686157227E-8</v>
      </c>
      <c r="BA158" s="23">
        <v>-315687.96981165931</v>
      </c>
      <c r="BB158" s="23">
        <v>42.875</v>
      </c>
      <c r="BC158" s="23">
        <v>43.0625</v>
      </c>
      <c r="BD158" s="23">
        <v>0</v>
      </c>
      <c r="BE158" s="23">
        <v>0</v>
      </c>
      <c r="BF158" s="23">
        <v>0</v>
      </c>
      <c r="BG158" s="23">
        <v>0</v>
      </c>
      <c r="BH158" s="23">
        <v>-315687.96981162578</v>
      </c>
      <c r="BI158" s="23">
        <v>0</v>
      </c>
      <c r="BJ158" s="23">
        <v>-3.3527612686157227E-8</v>
      </c>
      <c r="BK158" s="23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3">
        <v>0</v>
      </c>
      <c r="BQ158" s="552">
        <v>308.4375</v>
      </c>
      <c r="BR158" s="552">
        <v>0</v>
      </c>
      <c r="BS158" s="556">
        <v>5</v>
      </c>
      <c r="BT158" s="552">
        <v>0</v>
      </c>
      <c r="BU158" s="556">
        <v>0</v>
      </c>
      <c r="BV158" s="552">
        <v>95</v>
      </c>
      <c r="BW158" s="31">
        <v>42.875</v>
      </c>
      <c r="BX158" s="31">
        <v>42.875</v>
      </c>
      <c r="BY158" s="23">
        <v>0</v>
      </c>
      <c r="BZ158" s="23">
        <v>0</v>
      </c>
      <c r="CA158" s="23">
        <v>0</v>
      </c>
      <c r="CB158" s="23">
        <v>25136826.75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552">
        <v>0.76</v>
      </c>
      <c r="CL158" s="552">
        <v>0</v>
      </c>
    </row>
    <row r="159" spans="1:90" s="566" customFormat="1" ht="20.100000000000001" customHeight="1" outlineLevel="2">
      <c r="A159" s="558" t="s">
        <v>265</v>
      </c>
      <c r="B159" s="558"/>
      <c r="C159" s="558"/>
      <c r="D159" s="558"/>
      <c r="E159" s="558"/>
      <c r="F159" s="558"/>
      <c r="G159" s="558"/>
      <c r="H159" s="558"/>
      <c r="I159" s="559"/>
      <c r="J159" s="560"/>
      <c r="K159" s="560"/>
      <c r="L159" s="561"/>
      <c r="M159" s="561"/>
      <c r="N159" s="561"/>
      <c r="O159" s="561"/>
      <c r="P159" s="50"/>
      <c r="Q159" s="50"/>
      <c r="R159" s="36">
        <v>0</v>
      </c>
      <c r="S159" s="36">
        <v>0</v>
      </c>
      <c r="T159" s="36">
        <v>0</v>
      </c>
      <c r="U159" s="562">
        <v>0</v>
      </c>
      <c r="V159" s="35"/>
      <c r="W159" s="35">
        <v>0</v>
      </c>
      <c r="X159" s="35">
        <v>0</v>
      </c>
      <c r="Y159" s="35">
        <v>0</v>
      </c>
      <c r="Z159" s="35">
        <v>0</v>
      </c>
      <c r="AA159" s="35">
        <v>0</v>
      </c>
      <c r="AB159" s="35">
        <v>0</v>
      </c>
      <c r="AC159" s="562">
        <v>0</v>
      </c>
      <c r="AD159" s="35">
        <v>0</v>
      </c>
      <c r="AE159" s="35">
        <v>0</v>
      </c>
      <c r="AF159" s="35">
        <v>0</v>
      </c>
      <c r="AG159" s="35">
        <v>0</v>
      </c>
      <c r="AH159" s="563">
        <v>0</v>
      </c>
      <c r="AI159" s="35">
        <v>0</v>
      </c>
      <c r="AJ159" s="35">
        <v>0</v>
      </c>
      <c r="AK159" s="564">
        <v>0</v>
      </c>
      <c r="AL159" s="41"/>
      <c r="AM159" s="35">
        <v>0</v>
      </c>
      <c r="AN159" s="41"/>
      <c r="AO159" s="561"/>
      <c r="AP159" s="35">
        <v>0</v>
      </c>
      <c r="AQ159" s="42"/>
      <c r="AR159" s="35"/>
      <c r="AS159" s="35"/>
      <c r="AT159" s="35">
        <v>0</v>
      </c>
      <c r="AU159" s="35">
        <v>0</v>
      </c>
      <c r="AV159" s="35">
        <v>0</v>
      </c>
      <c r="AW159" s="35">
        <v>0</v>
      </c>
      <c r="AX159" s="35">
        <v>67754284.529380441</v>
      </c>
      <c r="AY159" s="35">
        <v>0</v>
      </c>
      <c r="AZ159" s="35">
        <v>683723.94999996643</v>
      </c>
      <c r="BA159" s="35">
        <v>68438008.479380399</v>
      </c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43"/>
      <c r="BM159" s="35"/>
      <c r="BN159" s="35"/>
      <c r="BO159" s="35"/>
      <c r="BP159" s="35"/>
      <c r="BQ159" s="561"/>
      <c r="BR159" s="561"/>
      <c r="BS159" s="565"/>
      <c r="BT159" s="561"/>
      <c r="BU159" s="565"/>
      <c r="BV159" s="561"/>
      <c r="BW159" s="43"/>
      <c r="BX159" s="43"/>
      <c r="BY159" s="35"/>
      <c r="BZ159" s="35"/>
      <c r="CA159" s="35">
        <v>0</v>
      </c>
      <c r="CB159" s="35"/>
      <c r="CC159" s="35"/>
      <c r="CD159" s="35"/>
      <c r="CE159" s="35"/>
      <c r="CF159" s="35"/>
      <c r="CG159" s="35"/>
      <c r="CH159" s="35"/>
      <c r="CI159" s="35"/>
      <c r="CJ159" s="35"/>
      <c r="CK159" s="561"/>
      <c r="CL159" s="561"/>
    </row>
    <row r="160" spans="1:90" outlineLevel="3">
      <c r="A160" s="548" t="s">
        <v>147</v>
      </c>
      <c r="B160" s="548" t="s">
        <v>256</v>
      </c>
      <c r="C160" s="548" t="s">
        <v>266</v>
      </c>
      <c r="D160" s="548" t="s">
        <v>267</v>
      </c>
      <c r="E160" s="548" t="s">
        <v>268</v>
      </c>
      <c r="F160" s="548" t="s">
        <v>0</v>
      </c>
      <c r="G160" s="548" t="s">
        <v>143</v>
      </c>
      <c r="H160" s="548" t="s">
        <v>95</v>
      </c>
      <c r="I160" s="549" t="s">
        <v>128</v>
      </c>
      <c r="J160" s="550">
        <v>1</v>
      </c>
      <c r="K160" s="550">
        <v>1</v>
      </c>
      <c r="L160" s="552">
        <v>0</v>
      </c>
      <c r="M160" s="552">
        <v>0</v>
      </c>
      <c r="N160" s="552">
        <v>0</v>
      </c>
      <c r="O160" s="23">
        <v>0</v>
      </c>
      <c r="P160" s="552">
        <v>0</v>
      </c>
      <c r="Q160" s="552">
        <v>0</v>
      </c>
      <c r="R160" s="24" t="s">
        <v>623</v>
      </c>
      <c r="S160" s="24">
        <v>0</v>
      </c>
      <c r="T160" s="24">
        <v>0</v>
      </c>
      <c r="U160" s="553">
        <v>0</v>
      </c>
      <c r="V160" s="23" t="s">
        <v>97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553">
        <v>0</v>
      </c>
      <c r="AD160" s="23">
        <v>0</v>
      </c>
      <c r="AE160" s="23">
        <v>0</v>
      </c>
      <c r="AF160" s="23">
        <v>0</v>
      </c>
      <c r="AG160" s="23">
        <v>0</v>
      </c>
      <c r="AH160" s="554">
        <v>0</v>
      </c>
      <c r="AI160" s="23">
        <v>0</v>
      </c>
      <c r="AJ160" s="23">
        <v>0</v>
      </c>
      <c r="AK160" s="555">
        <v>0</v>
      </c>
      <c r="AL160" s="29">
        <v>0</v>
      </c>
      <c r="AM160" s="23">
        <v>0</v>
      </c>
      <c r="AN160" s="552">
        <v>0</v>
      </c>
      <c r="AO160" s="29">
        <v>0</v>
      </c>
      <c r="AP160" s="23">
        <v>0</v>
      </c>
      <c r="AQ160" s="30">
        <v>1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2301742.67</v>
      </c>
      <c r="AY160" s="23">
        <v>0</v>
      </c>
      <c r="AZ160" s="23">
        <v>0</v>
      </c>
      <c r="BA160" s="23">
        <v>2301742.67</v>
      </c>
      <c r="BB160" s="23" t="s">
        <v>0</v>
      </c>
      <c r="BC160" s="23" t="s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2301742.67</v>
      </c>
      <c r="BI160" s="23">
        <v>0</v>
      </c>
      <c r="BJ160" s="23">
        <v>0</v>
      </c>
      <c r="BK160" s="23">
        <v>2301742.67</v>
      </c>
      <c r="BL160" s="23">
        <v>0</v>
      </c>
      <c r="BM160" s="23" t="s">
        <v>98</v>
      </c>
      <c r="BN160" s="23">
        <v>0</v>
      </c>
      <c r="BO160" s="23" t="b">
        <v>0</v>
      </c>
      <c r="BP160" s="23">
        <v>0</v>
      </c>
      <c r="BQ160" s="46">
        <v>0</v>
      </c>
      <c r="BR160" s="552">
        <v>0</v>
      </c>
      <c r="BS160" s="556">
        <v>12</v>
      </c>
      <c r="BT160" s="552">
        <v>0</v>
      </c>
      <c r="BU160" s="556">
        <v>0</v>
      </c>
      <c r="BV160" s="552">
        <v>191</v>
      </c>
      <c r="BW160" s="31">
        <v>0</v>
      </c>
      <c r="BX160" s="31">
        <v>0</v>
      </c>
      <c r="BY160" s="23">
        <v>0</v>
      </c>
      <c r="BZ160" s="23">
        <v>0</v>
      </c>
      <c r="CA160" s="23">
        <v>0</v>
      </c>
      <c r="CB160" s="23">
        <v>-4967134.67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552">
        <v>0</v>
      </c>
      <c r="CL160" s="552">
        <v>0</v>
      </c>
    </row>
    <row r="161" spans="1:90" outlineLevel="3">
      <c r="A161" s="548" t="s">
        <v>147</v>
      </c>
      <c r="B161" s="548" t="s">
        <v>256</v>
      </c>
      <c r="C161" s="548" t="s">
        <v>259</v>
      </c>
      <c r="D161" s="548" t="s">
        <v>260</v>
      </c>
      <c r="E161" s="548" t="s">
        <v>269</v>
      </c>
      <c r="F161" s="548" t="s">
        <v>0</v>
      </c>
      <c r="G161" s="548" t="s">
        <v>123</v>
      </c>
      <c r="H161" s="548" t="s">
        <v>95</v>
      </c>
      <c r="I161" s="549" t="s">
        <v>128</v>
      </c>
      <c r="J161" s="550">
        <v>1</v>
      </c>
      <c r="K161" s="550">
        <v>1</v>
      </c>
      <c r="L161" s="552">
        <v>0</v>
      </c>
      <c r="M161" s="552">
        <v>0</v>
      </c>
      <c r="N161" s="552">
        <v>0</v>
      </c>
      <c r="O161" s="23">
        <v>12009716</v>
      </c>
      <c r="P161" s="552">
        <v>12009716</v>
      </c>
      <c r="Q161" s="552">
        <v>0</v>
      </c>
      <c r="R161" s="24" t="s">
        <v>624</v>
      </c>
      <c r="S161" s="24">
        <v>0</v>
      </c>
      <c r="T161" s="24">
        <v>0</v>
      </c>
      <c r="U161" s="553">
        <v>12009716</v>
      </c>
      <c r="V161" s="23" t="s">
        <v>97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553">
        <v>12009716</v>
      </c>
      <c r="AD161" s="23">
        <v>0</v>
      </c>
      <c r="AE161" s="23">
        <v>0</v>
      </c>
      <c r="AF161" s="23">
        <v>0</v>
      </c>
      <c r="AG161" s="23">
        <v>0</v>
      </c>
      <c r="AH161" s="554">
        <v>0</v>
      </c>
      <c r="AI161" s="23">
        <v>0</v>
      </c>
      <c r="AJ161" s="23">
        <v>-46278.32</v>
      </c>
      <c r="AK161" s="555">
        <v>-46278.32</v>
      </c>
      <c r="AL161" s="29">
        <v>0</v>
      </c>
      <c r="AM161" s="23">
        <v>11830793</v>
      </c>
      <c r="AN161" s="552">
        <v>0</v>
      </c>
      <c r="AO161" s="29">
        <v>0</v>
      </c>
      <c r="AP161" s="23">
        <v>11830793</v>
      </c>
      <c r="AQ161" s="30">
        <v>1</v>
      </c>
      <c r="AR161" s="23">
        <v>0</v>
      </c>
      <c r="AS161" s="23">
        <v>12009716</v>
      </c>
      <c r="AT161" s="23">
        <v>0</v>
      </c>
      <c r="AU161" s="23">
        <v>0</v>
      </c>
      <c r="AV161" s="23">
        <v>-1431.5</v>
      </c>
      <c r="AW161" s="23">
        <v>-1431.5</v>
      </c>
      <c r="AX161" s="23">
        <v>0</v>
      </c>
      <c r="AY161" s="23">
        <v>0</v>
      </c>
      <c r="AZ161" s="23">
        <v>-143066.29</v>
      </c>
      <c r="BA161" s="23">
        <v>-143066.29</v>
      </c>
      <c r="BB161" s="23" t="s">
        <v>0</v>
      </c>
      <c r="BC161" s="23" t="s">
        <v>0</v>
      </c>
      <c r="BD161" s="23">
        <v>0</v>
      </c>
      <c r="BE161" s="23">
        <v>0</v>
      </c>
      <c r="BF161" s="23">
        <v>-1431.5</v>
      </c>
      <c r="BG161" s="23">
        <v>-1431.5</v>
      </c>
      <c r="BH161" s="23">
        <v>0</v>
      </c>
      <c r="BI161" s="23">
        <v>0</v>
      </c>
      <c r="BJ161" s="23">
        <v>-143066.29</v>
      </c>
      <c r="BK161" s="23">
        <v>-143066.29</v>
      </c>
      <c r="BL161" s="23">
        <v>11830793</v>
      </c>
      <c r="BM161" s="23" t="s">
        <v>98</v>
      </c>
      <c r="BN161" s="23">
        <v>0</v>
      </c>
      <c r="BO161" s="23" t="b">
        <v>0</v>
      </c>
      <c r="BP161" s="23">
        <v>-46278.32</v>
      </c>
      <c r="BQ161" s="46">
        <v>-23598800</v>
      </c>
      <c r="BR161" s="552">
        <v>-23598800</v>
      </c>
      <c r="BS161" s="556">
        <v>12</v>
      </c>
      <c r="BT161" s="552">
        <v>0</v>
      </c>
      <c r="BU161" s="556">
        <v>0</v>
      </c>
      <c r="BV161" s="552">
        <v>193</v>
      </c>
      <c r="BW161" s="31">
        <v>0</v>
      </c>
      <c r="BX161" s="31">
        <v>0</v>
      </c>
      <c r="BY161" s="23">
        <v>0</v>
      </c>
      <c r="BZ161" s="23">
        <v>0</v>
      </c>
      <c r="CA161" s="23">
        <v>178923</v>
      </c>
      <c r="CB161" s="23">
        <v>-2246301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-46278.32</v>
      </c>
      <c r="CJ161" s="23">
        <v>-46278.32</v>
      </c>
      <c r="CK161" s="552">
        <v>0</v>
      </c>
      <c r="CL161" s="552">
        <v>0</v>
      </c>
    </row>
    <row r="162" spans="1:90" outlineLevel="3">
      <c r="A162" s="548" t="s">
        <v>147</v>
      </c>
      <c r="B162" s="548" t="s">
        <v>256</v>
      </c>
      <c r="C162" s="548" t="s">
        <v>266</v>
      </c>
      <c r="D162" s="548" t="s">
        <v>267</v>
      </c>
      <c r="E162" s="548" t="s">
        <v>363</v>
      </c>
      <c r="F162" s="548" t="s">
        <v>0</v>
      </c>
      <c r="G162" s="548" t="s">
        <v>143</v>
      </c>
      <c r="H162" s="548" t="s">
        <v>95</v>
      </c>
      <c r="I162" s="549" t="s">
        <v>128</v>
      </c>
      <c r="J162" s="550">
        <v>1</v>
      </c>
      <c r="K162" s="550">
        <v>1</v>
      </c>
      <c r="L162" s="552">
        <v>0</v>
      </c>
      <c r="M162" s="552">
        <v>0</v>
      </c>
      <c r="N162" s="552">
        <v>0</v>
      </c>
      <c r="O162" s="23">
        <v>4077000</v>
      </c>
      <c r="P162" s="552">
        <v>4077000</v>
      </c>
      <c r="Q162" s="552">
        <v>0</v>
      </c>
      <c r="R162" s="24" t="s">
        <v>625</v>
      </c>
      <c r="S162" s="24">
        <v>0</v>
      </c>
      <c r="T162" s="24">
        <v>0</v>
      </c>
      <c r="U162" s="553">
        <v>4077000</v>
      </c>
      <c r="V162" s="23" t="s">
        <v>97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553">
        <v>4077000</v>
      </c>
      <c r="AD162" s="23">
        <v>0</v>
      </c>
      <c r="AE162" s="23">
        <v>0</v>
      </c>
      <c r="AF162" s="23">
        <v>0</v>
      </c>
      <c r="AG162" s="23">
        <v>0</v>
      </c>
      <c r="AH162" s="554">
        <v>0</v>
      </c>
      <c r="AI162" s="23">
        <v>0</v>
      </c>
      <c r="AJ162" s="23">
        <v>0</v>
      </c>
      <c r="AK162" s="555">
        <v>0</v>
      </c>
      <c r="AL162" s="29">
        <v>0</v>
      </c>
      <c r="AM162" s="23">
        <v>4077000</v>
      </c>
      <c r="AN162" s="552">
        <v>0</v>
      </c>
      <c r="AO162" s="29">
        <v>0</v>
      </c>
      <c r="AP162" s="23">
        <v>4077000</v>
      </c>
      <c r="AQ162" s="30">
        <v>1</v>
      </c>
      <c r="AR162" s="23">
        <v>0</v>
      </c>
      <c r="AS162" s="23">
        <v>4077000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 t="s">
        <v>0</v>
      </c>
      <c r="BC162" s="23" t="s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4077000</v>
      </c>
      <c r="BM162" s="23" t="s">
        <v>98</v>
      </c>
      <c r="BN162" s="23">
        <v>0</v>
      </c>
      <c r="BO162" s="23" t="b">
        <v>0</v>
      </c>
      <c r="BP162" s="23">
        <v>0</v>
      </c>
      <c r="BQ162" s="46">
        <v>0</v>
      </c>
      <c r="BR162" s="552">
        <v>0</v>
      </c>
      <c r="BS162" s="556">
        <v>12</v>
      </c>
      <c r="BT162" s="552">
        <v>0</v>
      </c>
      <c r="BU162" s="556">
        <v>0</v>
      </c>
      <c r="BV162" s="552">
        <v>223</v>
      </c>
      <c r="BW162" s="31">
        <v>0</v>
      </c>
      <c r="BX162" s="31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  <c r="CJ162" s="23">
        <v>0</v>
      </c>
      <c r="CK162" s="552">
        <v>0</v>
      </c>
      <c r="CL162" s="552">
        <v>0</v>
      </c>
    </row>
    <row r="163" spans="1:90" s="566" customFormat="1" ht="20.100000000000001" customHeight="1" outlineLevel="2">
      <c r="A163" s="558" t="s">
        <v>151</v>
      </c>
      <c r="B163" s="558"/>
      <c r="C163" s="558"/>
      <c r="D163" s="558"/>
      <c r="E163" s="558"/>
      <c r="F163" s="558"/>
      <c r="G163" s="558"/>
      <c r="H163" s="558"/>
      <c r="I163" s="559"/>
      <c r="J163" s="560"/>
      <c r="K163" s="560"/>
      <c r="L163" s="561"/>
      <c r="M163" s="561"/>
      <c r="N163" s="561"/>
      <c r="O163" s="35"/>
      <c r="P163" s="561"/>
      <c r="Q163" s="561"/>
      <c r="R163" s="36">
        <v>0</v>
      </c>
      <c r="S163" s="36">
        <v>0</v>
      </c>
      <c r="T163" s="36">
        <v>0</v>
      </c>
      <c r="U163" s="562">
        <v>16086716</v>
      </c>
      <c r="V163" s="35"/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562">
        <v>16086716</v>
      </c>
      <c r="AD163" s="35">
        <v>0</v>
      </c>
      <c r="AE163" s="35">
        <v>0</v>
      </c>
      <c r="AF163" s="35">
        <v>0</v>
      </c>
      <c r="AG163" s="35">
        <v>0</v>
      </c>
      <c r="AH163" s="563">
        <v>0</v>
      </c>
      <c r="AI163" s="35">
        <v>0</v>
      </c>
      <c r="AJ163" s="35">
        <v>-46278.32</v>
      </c>
      <c r="AK163" s="564">
        <v>-46278.32</v>
      </c>
      <c r="AL163" s="41"/>
      <c r="AM163" s="35">
        <v>15907793</v>
      </c>
      <c r="AN163" s="561"/>
      <c r="AO163" s="41"/>
      <c r="AP163" s="35">
        <v>15907793</v>
      </c>
      <c r="AQ163" s="42"/>
      <c r="AR163" s="35"/>
      <c r="AS163" s="35"/>
      <c r="AT163" s="35">
        <v>0</v>
      </c>
      <c r="AU163" s="35">
        <v>0</v>
      </c>
      <c r="AV163" s="35">
        <v>-1431.5</v>
      </c>
      <c r="AW163" s="35">
        <v>-1431.5</v>
      </c>
      <c r="AX163" s="35">
        <v>2301742.67</v>
      </c>
      <c r="AY163" s="35">
        <v>0</v>
      </c>
      <c r="AZ163" s="35">
        <v>-143066.29</v>
      </c>
      <c r="BA163" s="35">
        <v>2158676.38</v>
      </c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50"/>
      <c r="BR163" s="561"/>
      <c r="BS163" s="565"/>
      <c r="BT163" s="561"/>
      <c r="BU163" s="565"/>
      <c r="BV163" s="561"/>
      <c r="BW163" s="43"/>
      <c r="BX163" s="43"/>
      <c r="BY163" s="35"/>
      <c r="BZ163" s="35"/>
      <c r="CA163" s="35">
        <v>178923</v>
      </c>
      <c r="CB163" s="35"/>
      <c r="CC163" s="35"/>
      <c r="CD163" s="35"/>
      <c r="CE163" s="35"/>
      <c r="CF163" s="35"/>
      <c r="CG163" s="35"/>
      <c r="CH163" s="35"/>
      <c r="CI163" s="35"/>
      <c r="CJ163" s="35"/>
      <c r="CK163" s="561"/>
      <c r="CL163" s="561"/>
    </row>
    <row r="164" spans="1:90" outlineLevel="3">
      <c r="A164" s="548" t="s">
        <v>127</v>
      </c>
      <c r="B164" s="548" t="s">
        <v>256</v>
      </c>
      <c r="C164" s="548" t="s">
        <v>271</v>
      </c>
      <c r="D164" s="548" t="s">
        <v>272</v>
      </c>
      <c r="E164" s="548" t="s">
        <v>273</v>
      </c>
      <c r="F164" s="548" t="s">
        <v>0</v>
      </c>
      <c r="G164" s="576" t="s">
        <v>213</v>
      </c>
      <c r="H164" s="576" t="s">
        <v>125</v>
      </c>
      <c r="I164" s="549" t="s">
        <v>96</v>
      </c>
      <c r="J164" s="567">
        <v>1</v>
      </c>
      <c r="K164" s="550">
        <v>1</v>
      </c>
      <c r="L164" s="552">
        <v>0</v>
      </c>
      <c r="M164" s="552">
        <v>0</v>
      </c>
      <c r="N164" s="55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553">
        <v>3000000</v>
      </c>
      <c r="V164" s="23" t="s">
        <v>97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553">
        <v>3000000</v>
      </c>
      <c r="AD164" s="23">
        <v>0</v>
      </c>
      <c r="AE164" s="23">
        <v>0</v>
      </c>
      <c r="AF164" s="23">
        <v>0</v>
      </c>
      <c r="AG164" s="23">
        <v>0</v>
      </c>
      <c r="AH164" s="554">
        <v>0</v>
      </c>
      <c r="AI164" s="23">
        <v>0</v>
      </c>
      <c r="AJ164" s="23">
        <v>0</v>
      </c>
      <c r="AK164" s="555">
        <v>0</v>
      </c>
      <c r="AL164" s="29">
        <v>0</v>
      </c>
      <c r="AM164" s="23">
        <v>3000000</v>
      </c>
      <c r="AN164" s="29">
        <v>0</v>
      </c>
      <c r="AO164" s="552">
        <v>0</v>
      </c>
      <c r="AP164" s="23">
        <v>3000000</v>
      </c>
      <c r="AQ164" s="30">
        <v>1</v>
      </c>
      <c r="AR164" s="23">
        <v>3000000</v>
      </c>
      <c r="AS164" s="23">
        <v>3000000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 t="s">
        <v>0</v>
      </c>
      <c r="BC164" s="23" t="s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3">
        <v>0</v>
      </c>
      <c r="BQ164" s="552">
        <v>0</v>
      </c>
      <c r="BR164" s="552">
        <v>0</v>
      </c>
      <c r="BS164" s="556">
        <v>2</v>
      </c>
      <c r="BT164" s="552">
        <v>0</v>
      </c>
      <c r="BU164" s="556">
        <v>0</v>
      </c>
      <c r="BV164" s="552">
        <v>38</v>
      </c>
      <c r="BW164" s="31">
        <v>0</v>
      </c>
      <c r="BX164" s="31">
        <v>0</v>
      </c>
      <c r="BY164" s="23">
        <v>0</v>
      </c>
      <c r="BZ164" s="23">
        <v>0</v>
      </c>
      <c r="CA164" s="23">
        <v>0</v>
      </c>
      <c r="CB164" s="23">
        <v>3000000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552">
        <v>0</v>
      </c>
      <c r="CL164" s="552">
        <v>0</v>
      </c>
    </row>
    <row r="165" spans="1:90" outlineLevel="3">
      <c r="A165" s="548" t="s">
        <v>127</v>
      </c>
      <c r="B165" s="548" t="s">
        <v>256</v>
      </c>
      <c r="C165" s="548" t="s">
        <v>266</v>
      </c>
      <c r="D165" s="548" t="s">
        <v>267</v>
      </c>
      <c r="E165" s="548" t="s">
        <v>628</v>
      </c>
      <c r="F165" s="548" t="s">
        <v>0</v>
      </c>
      <c r="G165" s="576" t="s">
        <v>213</v>
      </c>
      <c r="H165" s="576" t="s">
        <v>125</v>
      </c>
      <c r="I165" s="549" t="s">
        <v>96</v>
      </c>
      <c r="J165" s="567">
        <v>1</v>
      </c>
      <c r="K165" s="550">
        <v>1</v>
      </c>
      <c r="L165" s="552">
        <v>0</v>
      </c>
      <c r="M165" s="552">
        <v>0</v>
      </c>
      <c r="N165" s="55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553">
        <v>1000000</v>
      </c>
      <c r="V165" s="23" t="s">
        <v>97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553">
        <v>1000000</v>
      </c>
      <c r="AD165" s="23">
        <v>0</v>
      </c>
      <c r="AE165" s="23">
        <v>0</v>
      </c>
      <c r="AF165" s="23">
        <v>0</v>
      </c>
      <c r="AG165" s="23">
        <v>0</v>
      </c>
      <c r="AH165" s="554">
        <v>0</v>
      </c>
      <c r="AI165" s="23">
        <v>0</v>
      </c>
      <c r="AJ165" s="23">
        <v>0</v>
      </c>
      <c r="AK165" s="555">
        <v>0</v>
      </c>
      <c r="AL165" s="29">
        <v>0</v>
      </c>
      <c r="AM165" s="23">
        <v>1000000</v>
      </c>
      <c r="AN165" s="29">
        <v>0</v>
      </c>
      <c r="AO165" s="552">
        <v>0</v>
      </c>
      <c r="AP165" s="23">
        <v>1000000</v>
      </c>
      <c r="AQ165" s="30">
        <v>1</v>
      </c>
      <c r="AR165" s="23">
        <v>1000000</v>
      </c>
      <c r="AS165" s="23">
        <v>1000000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 t="s">
        <v>0</v>
      </c>
      <c r="BC165" s="23" t="s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3">
        <v>0</v>
      </c>
      <c r="BQ165" s="552">
        <v>0</v>
      </c>
      <c r="BR165" s="552">
        <v>0</v>
      </c>
      <c r="BS165" s="556">
        <v>2</v>
      </c>
      <c r="BT165" s="552">
        <v>0</v>
      </c>
      <c r="BU165" s="556">
        <v>0</v>
      </c>
      <c r="BV165" s="552">
        <v>40</v>
      </c>
      <c r="BW165" s="31">
        <v>0</v>
      </c>
      <c r="BX165" s="31">
        <v>0</v>
      </c>
      <c r="BY165" s="23">
        <v>0</v>
      </c>
      <c r="BZ165" s="23">
        <v>0</v>
      </c>
      <c r="CA165" s="23">
        <v>0</v>
      </c>
      <c r="CB165" s="23">
        <v>1000000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552">
        <v>0</v>
      </c>
      <c r="CL165" s="552">
        <v>0</v>
      </c>
    </row>
    <row r="166" spans="1:90" outlineLevel="3">
      <c r="A166" s="548" t="s">
        <v>127</v>
      </c>
      <c r="B166" s="548" t="s">
        <v>256</v>
      </c>
      <c r="C166" s="548" t="s">
        <v>630</v>
      </c>
      <c r="D166" s="548" t="s">
        <v>631</v>
      </c>
      <c r="E166" s="548" t="s">
        <v>632</v>
      </c>
      <c r="F166" s="548" t="s">
        <v>0</v>
      </c>
      <c r="G166" s="576" t="s">
        <v>263</v>
      </c>
      <c r="H166" s="576" t="s">
        <v>125</v>
      </c>
      <c r="I166" s="549" t="s">
        <v>96</v>
      </c>
      <c r="J166" s="567">
        <v>1</v>
      </c>
      <c r="K166" s="550">
        <v>1</v>
      </c>
      <c r="L166" s="552">
        <v>0</v>
      </c>
      <c r="M166" s="552">
        <v>0.5</v>
      </c>
      <c r="N166" s="55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553">
        <v>5000000</v>
      </c>
      <c r="V166" s="23" t="s">
        <v>97</v>
      </c>
      <c r="W166" s="23">
        <v>2500000</v>
      </c>
      <c r="X166" s="23">
        <v>0</v>
      </c>
      <c r="Y166" s="23">
        <v>2500000</v>
      </c>
      <c r="Z166" s="23">
        <v>0</v>
      </c>
      <c r="AA166" s="23">
        <v>0</v>
      </c>
      <c r="AB166" s="23">
        <v>0</v>
      </c>
      <c r="AC166" s="553">
        <v>5000000</v>
      </c>
      <c r="AD166" s="23">
        <v>0</v>
      </c>
      <c r="AE166" s="23">
        <v>0</v>
      </c>
      <c r="AF166" s="23">
        <v>0</v>
      </c>
      <c r="AG166" s="23">
        <v>0</v>
      </c>
      <c r="AH166" s="554">
        <v>0</v>
      </c>
      <c r="AI166" s="23">
        <v>0</v>
      </c>
      <c r="AJ166" s="23">
        <v>0</v>
      </c>
      <c r="AK166" s="555">
        <v>0</v>
      </c>
      <c r="AL166" s="29">
        <v>0</v>
      </c>
      <c r="AM166" s="23">
        <v>5000000</v>
      </c>
      <c r="AN166" s="29">
        <v>0</v>
      </c>
      <c r="AO166" s="552">
        <v>0</v>
      </c>
      <c r="AP166" s="23">
        <v>5000000</v>
      </c>
      <c r="AQ166" s="30">
        <v>1</v>
      </c>
      <c r="AR166" s="23">
        <v>5000000</v>
      </c>
      <c r="AS166" s="23">
        <v>5000000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 t="s">
        <v>0</v>
      </c>
      <c r="BC166" s="23" t="s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3">
        <v>0</v>
      </c>
      <c r="BQ166" s="46">
        <v>89.228099999999998</v>
      </c>
      <c r="BR166" s="552">
        <v>89.228099999999998</v>
      </c>
      <c r="BS166" s="556">
        <v>2</v>
      </c>
      <c r="BT166" s="552">
        <v>0</v>
      </c>
      <c r="BU166" s="556">
        <v>0</v>
      </c>
      <c r="BV166" s="552">
        <v>49</v>
      </c>
      <c r="BW166" s="31">
        <v>0</v>
      </c>
      <c r="BX166" s="31">
        <v>0</v>
      </c>
      <c r="BY166" s="23">
        <v>0</v>
      </c>
      <c r="BZ166" s="23">
        <v>0</v>
      </c>
      <c r="CA166" s="23">
        <v>0</v>
      </c>
      <c r="CB166" s="23">
        <v>5000000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0</v>
      </c>
      <c r="CJ166" s="23">
        <v>0</v>
      </c>
      <c r="CK166" s="552">
        <v>0.5</v>
      </c>
      <c r="CL166" s="552">
        <v>0</v>
      </c>
    </row>
    <row r="167" spans="1:90" outlineLevel="3">
      <c r="A167" s="548" t="s">
        <v>127</v>
      </c>
      <c r="B167" s="548" t="s">
        <v>256</v>
      </c>
      <c r="C167" s="548" t="s">
        <v>266</v>
      </c>
      <c r="D167" s="548" t="s">
        <v>267</v>
      </c>
      <c r="E167" s="548" t="s">
        <v>1005</v>
      </c>
      <c r="F167" s="548" t="s">
        <v>0</v>
      </c>
      <c r="G167" s="576" t="s">
        <v>1006</v>
      </c>
      <c r="H167" s="576" t="s">
        <v>125</v>
      </c>
      <c r="I167" s="549" t="s">
        <v>96</v>
      </c>
      <c r="J167" s="567">
        <v>6937.5</v>
      </c>
      <c r="K167" s="550">
        <v>6937.5</v>
      </c>
      <c r="L167" s="552">
        <v>0</v>
      </c>
      <c r="M167" s="552">
        <v>0</v>
      </c>
      <c r="N167" s="552">
        <v>1</v>
      </c>
      <c r="O167" s="23">
        <v>1079.3513513513512</v>
      </c>
      <c r="P167" s="46">
        <v>1079.3513513513512</v>
      </c>
      <c r="Q167" s="46">
        <v>0</v>
      </c>
      <c r="R167" s="24" t="s">
        <v>635</v>
      </c>
      <c r="S167" s="24">
        <v>0</v>
      </c>
      <c r="T167" s="24">
        <v>0</v>
      </c>
      <c r="U167" s="553">
        <v>7488000</v>
      </c>
      <c r="V167" s="23" t="s">
        <v>97</v>
      </c>
      <c r="W167" s="23">
        <v>3744000</v>
      </c>
      <c r="X167" s="23">
        <v>0</v>
      </c>
      <c r="Y167" s="23">
        <v>3744000</v>
      </c>
      <c r="Z167" s="23">
        <v>3744000</v>
      </c>
      <c r="AA167" s="23">
        <v>0</v>
      </c>
      <c r="AB167" s="23">
        <v>3744000</v>
      </c>
      <c r="AC167" s="553">
        <v>7488000</v>
      </c>
      <c r="AD167" s="23">
        <v>0</v>
      </c>
      <c r="AE167" s="23">
        <v>0</v>
      </c>
      <c r="AF167" s="23">
        <v>0</v>
      </c>
      <c r="AG167" s="23">
        <v>0</v>
      </c>
      <c r="AH167" s="554">
        <v>0</v>
      </c>
      <c r="AI167" s="23">
        <v>0</v>
      </c>
      <c r="AJ167" s="23">
        <v>0</v>
      </c>
      <c r="AK167" s="555">
        <v>0</v>
      </c>
      <c r="AL167" s="29">
        <v>0</v>
      </c>
      <c r="AM167" s="23">
        <v>0</v>
      </c>
      <c r="AN167" s="29">
        <v>0</v>
      </c>
      <c r="AO167" s="552">
        <v>0</v>
      </c>
      <c r="AP167" s="23">
        <v>0</v>
      </c>
      <c r="AQ167" s="30">
        <v>1</v>
      </c>
      <c r="AR167" s="23">
        <v>7488000</v>
      </c>
      <c r="AS167" s="23">
        <v>1079.3513513513512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 t="s">
        <v>0</v>
      </c>
      <c r="BC167" s="23" t="s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31">
        <v>0</v>
      </c>
      <c r="BM167" s="23" t="s">
        <v>98</v>
      </c>
      <c r="BN167" s="23">
        <v>0</v>
      </c>
      <c r="BO167" s="23" t="b">
        <v>0</v>
      </c>
      <c r="BP167" s="23">
        <v>0</v>
      </c>
      <c r="BQ167" s="552">
        <v>0</v>
      </c>
      <c r="BR167" s="552">
        <v>0</v>
      </c>
      <c r="BS167" s="556">
        <v>2</v>
      </c>
      <c r="BT167" s="552">
        <v>0</v>
      </c>
      <c r="BU167" s="556">
        <v>0</v>
      </c>
      <c r="BV167" s="552">
        <v>54</v>
      </c>
      <c r="BW167" s="31">
        <v>0</v>
      </c>
      <c r="BX167" s="31">
        <v>0</v>
      </c>
      <c r="BY167" s="23">
        <v>0</v>
      </c>
      <c r="BZ167" s="23">
        <v>7488000</v>
      </c>
      <c r="CA167" s="23">
        <v>7488000</v>
      </c>
      <c r="CB167" s="23">
        <v>7488000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552">
        <v>0.5</v>
      </c>
      <c r="CL167" s="552">
        <v>0</v>
      </c>
    </row>
    <row r="168" spans="1:90" outlineLevel="3">
      <c r="A168" s="548" t="s">
        <v>127</v>
      </c>
      <c r="B168" s="548" t="s">
        <v>256</v>
      </c>
      <c r="C168" s="548" t="s">
        <v>630</v>
      </c>
      <c r="D168" s="548" t="s">
        <v>631</v>
      </c>
      <c r="E168" s="548" t="s">
        <v>634</v>
      </c>
      <c r="F168" s="548" t="s">
        <v>0</v>
      </c>
      <c r="G168" s="576" t="s">
        <v>263</v>
      </c>
      <c r="H168" s="576" t="s">
        <v>125</v>
      </c>
      <c r="I168" s="549" t="s">
        <v>96</v>
      </c>
      <c r="J168" s="567">
        <v>6937.5</v>
      </c>
      <c r="K168" s="550">
        <v>6937.5</v>
      </c>
      <c r="L168" s="552">
        <v>0</v>
      </c>
      <c r="M168" s="552">
        <v>0</v>
      </c>
      <c r="N168" s="552">
        <v>1</v>
      </c>
      <c r="O168" s="23">
        <v>2315.0450450450448</v>
      </c>
      <c r="P168" s="46">
        <v>2315.0450450450448</v>
      </c>
      <c r="Q168" s="46">
        <v>0</v>
      </c>
      <c r="R168" s="24" t="s">
        <v>635</v>
      </c>
      <c r="S168" s="24">
        <v>0</v>
      </c>
      <c r="T168" s="24">
        <v>0</v>
      </c>
      <c r="U168" s="553">
        <v>16060625</v>
      </c>
      <c r="V168" s="23" t="s">
        <v>97</v>
      </c>
      <c r="W168" s="23">
        <v>8030312.4999999991</v>
      </c>
      <c r="X168" s="23">
        <v>0</v>
      </c>
      <c r="Y168" s="23">
        <v>8030312.4999999991</v>
      </c>
      <c r="Z168" s="23">
        <v>8030312.4999999991</v>
      </c>
      <c r="AA168" s="23">
        <v>0</v>
      </c>
      <c r="AB168" s="23">
        <v>8030312.4999999991</v>
      </c>
      <c r="AC168" s="553">
        <v>16060625</v>
      </c>
      <c r="AD168" s="23">
        <v>0</v>
      </c>
      <c r="AE168" s="23">
        <v>0</v>
      </c>
      <c r="AF168" s="23">
        <v>0</v>
      </c>
      <c r="AG168" s="23">
        <v>0</v>
      </c>
      <c r="AH168" s="554">
        <v>0</v>
      </c>
      <c r="AI168" s="23">
        <v>0</v>
      </c>
      <c r="AJ168" s="23">
        <v>62500</v>
      </c>
      <c r="AK168" s="555">
        <v>62500</v>
      </c>
      <c r="AL168" s="29">
        <v>7.4114520233698436E-9</v>
      </c>
      <c r="AM168" s="23">
        <v>16060625</v>
      </c>
      <c r="AN168" s="29">
        <v>0</v>
      </c>
      <c r="AO168" s="552">
        <v>0</v>
      </c>
      <c r="AP168" s="23">
        <v>16060625</v>
      </c>
      <c r="AQ168" s="30">
        <v>1</v>
      </c>
      <c r="AR168" s="23">
        <v>16060624.999999998</v>
      </c>
      <c r="AS168" s="23">
        <v>2315.0450450450448</v>
      </c>
      <c r="AT168" s="23">
        <v>0</v>
      </c>
      <c r="AU168" s="23">
        <v>0</v>
      </c>
      <c r="AV168" s="23">
        <v>0</v>
      </c>
      <c r="AW168" s="23">
        <v>0</v>
      </c>
      <c r="AX168" s="23">
        <v>-2913659</v>
      </c>
      <c r="AY168" s="23">
        <v>0</v>
      </c>
      <c r="AZ168" s="23">
        <v>187500</v>
      </c>
      <c r="BA168" s="23">
        <v>-2726159</v>
      </c>
      <c r="BB168" s="23" t="s">
        <v>0</v>
      </c>
      <c r="BC168" s="23" t="s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-2913659</v>
      </c>
      <c r="BI168" s="23">
        <v>0</v>
      </c>
      <c r="BJ168" s="23">
        <v>187500</v>
      </c>
      <c r="BK168" s="23">
        <v>-2726159</v>
      </c>
      <c r="BL168" s="31">
        <v>16060625</v>
      </c>
      <c r="BM168" s="23" t="s">
        <v>98</v>
      </c>
      <c r="BN168" s="23">
        <v>0</v>
      </c>
      <c r="BO168" s="23" t="b">
        <v>0</v>
      </c>
      <c r="BP168" s="23">
        <v>62500</v>
      </c>
      <c r="BQ168" s="552">
        <v>1000</v>
      </c>
      <c r="BR168" s="552">
        <v>6937500</v>
      </c>
      <c r="BS168" s="556">
        <v>2</v>
      </c>
      <c r="BT168" s="552">
        <v>0</v>
      </c>
      <c r="BU168" s="556">
        <v>0</v>
      </c>
      <c r="BV168" s="552">
        <v>55</v>
      </c>
      <c r="BW168" s="31">
        <v>0</v>
      </c>
      <c r="BX168" s="31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62500</v>
      </c>
      <c r="CJ168" s="23">
        <v>62500</v>
      </c>
      <c r="CK168" s="552">
        <v>0.5</v>
      </c>
      <c r="CL168" s="552">
        <v>0</v>
      </c>
    </row>
    <row r="169" spans="1:90" outlineLevel="3">
      <c r="A169" s="548" t="s">
        <v>127</v>
      </c>
      <c r="B169" s="548" t="s">
        <v>256</v>
      </c>
      <c r="C169" s="548" t="s">
        <v>630</v>
      </c>
      <c r="D169" s="548" t="s">
        <v>631</v>
      </c>
      <c r="E169" s="548" t="s">
        <v>274</v>
      </c>
      <c r="F169" s="548" t="s">
        <v>0</v>
      </c>
      <c r="G169" s="576" t="s">
        <v>275</v>
      </c>
      <c r="H169" s="576" t="s">
        <v>125</v>
      </c>
      <c r="I169" s="549" t="s">
        <v>96</v>
      </c>
      <c r="J169" s="567">
        <v>1</v>
      </c>
      <c r="K169" s="550">
        <v>1</v>
      </c>
      <c r="L169" s="552">
        <v>0</v>
      </c>
      <c r="M169" s="552">
        <v>0.6</v>
      </c>
      <c r="N169" s="552">
        <v>1</v>
      </c>
      <c r="O169" s="23">
        <v>0</v>
      </c>
      <c r="P169" s="46">
        <v>0</v>
      </c>
      <c r="Q169" s="46">
        <v>0</v>
      </c>
      <c r="R169" s="24" t="s">
        <v>636</v>
      </c>
      <c r="S169" s="24">
        <v>0</v>
      </c>
      <c r="T169" s="24">
        <v>0</v>
      </c>
      <c r="U169" s="553">
        <v>0</v>
      </c>
      <c r="V169" s="23" t="s">
        <v>97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553">
        <v>0</v>
      </c>
      <c r="AD169" s="23">
        <v>0</v>
      </c>
      <c r="AE169" s="23">
        <v>0</v>
      </c>
      <c r="AF169" s="23">
        <v>0</v>
      </c>
      <c r="AG169" s="23">
        <v>0</v>
      </c>
      <c r="AH169" s="554">
        <v>0</v>
      </c>
      <c r="AI169" s="23">
        <v>0</v>
      </c>
      <c r="AJ169" s="23">
        <v>0</v>
      </c>
      <c r="AK169" s="555">
        <v>0</v>
      </c>
      <c r="AL169" s="29">
        <v>298066</v>
      </c>
      <c r="AM169" s="23">
        <v>0</v>
      </c>
      <c r="AN169" s="29">
        <v>0</v>
      </c>
      <c r="AO169" s="552">
        <v>0</v>
      </c>
      <c r="AP169" s="23">
        <v>0</v>
      </c>
      <c r="AQ169" s="30">
        <v>1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 t="s">
        <v>0</v>
      </c>
      <c r="BC169" s="23" t="s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31">
        <v>0</v>
      </c>
      <c r="BM169" s="23" t="s">
        <v>98</v>
      </c>
      <c r="BN169" s="23">
        <v>0</v>
      </c>
      <c r="BO169" s="23" t="b">
        <v>0</v>
      </c>
      <c r="BP169" s="23">
        <v>0</v>
      </c>
      <c r="BQ169" s="46">
        <v>3</v>
      </c>
      <c r="BR169" s="552">
        <v>3</v>
      </c>
      <c r="BS169" s="556">
        <v>2</v>
      </c>
      <c r="BT169" s="552">
        <v>0</v>
      </c>
      <c r="BU169" s="556">
        <v>0</v>
      </c>
      <c r="BV169" s="552">
        <v>83</v>
      </c>
      <c r="BW169" s="31">
        <v>0</v>
      </c>
      <c r="BX169" s="31">
        <v>0</v>
      </c>
      <c r="BY169" s="23">
        <v>0</v>
      </c>
      <c r="BZ169" s="23">
        <v>0</v>
      </c>
      <c r="CA169" s="23">
        <v>0</v>
      </c>
      <c r="CB169" s="23">
        <v>-86930900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552">
        <v>0.6</v>
      </c>
      <c r="CL169" s="552">
        <v>0</v>
      </c>
    </row>
    <row r="170" spans="1:90" s="566" customFormat="1" ht="20.100000000000001" customHeight="1" outlineLevel="2">
      <c r="A170" s="558" t="s">
        <v>131</v>
      </c>
      <c r="B170" s="558"/>
      <c r="C170" s="558"/>
      <c r="D170" s="558"/>
      <c r="E170" s="558"/>
      <c r="F170" s="558"/>
      <c r="G170" s="577"/>
      <c r="H170" s="577"/>
      <c r="I170" s="559"/>
      <c r="J170" s="568"/>
      <c r="K170" s="560"/>
      <c r="L170" s="561"/>
      <c r="M170" s="561"/>
      <c r="N170" s="561"/>
      <c r="O170" s="35"/>
      <c r="P170" s="50"/>
      <c r="Q170" s="50"/>
      <c r="R170" s="36">
        <v>0</v>
      </c>
      <c r="S170" s="36">
        <v>0</v>
      </c>
      <c r="T170" s="36">
        <v>0</v>
      </c>
      <c r="U170" s="562">
        <v>32548625</v>
      </c>
      <c r="V170" s="35"/>
      <c r="W170" s="35">
        <v>14274312.5</v>
      </c>
      <c r="X170" s="35">
        <v>0</v>
      </c>
      <c r="Y170" s="35">
        <v>14274312.5</v>
      </c>
      <c r="Z170" s="35">
        <v>11774312.499999998</v>
      </c>
      <c r="AA170" s="35">
        <v>0</v>
      </c>
      <c r="AB170" s="35">
        <v>11774312.499999998</v>
      </c>
      <c r="AC170" s="562">
        <v>32548625</v>
      </c>
      <c r="AD170" s="35">
        <v>0</v>
      </c>
      <c r="AE170" s="35">
        <v>0</v>
      </c>
      <c r="AF170" s="35">
        <v>0</v>
      </c>
      <c r="AG170" s="35">
        <v>0</v>
      </c>
      <c r="AH170" s="563">
        <v>0</v>
      </c>
      <c r="AI170" s="35">
        <v>0</v>
      </c>
      <c r="AJ170" s="35">
        <v>62500</v>
      </c>
      <c r="AK170" s="564">
        <v>62500</v>
      </c>
      <c r="AL170" s="41"/>
      <c r="AM170" s="35">
        <v>25060625</v>
      </c>
      <c r="AN170" s="41"/>
      <c r="AO170" s="561"/>
      <c r="AP170" s="35">
        <v>25060625</v>
      </c>
      <c r="AQ170" s="42"/>
      <c r="AR170" s="35"/>
      <c r="AS170" s="35"/>
      <c r="AT170" s="35">
        <v>0</v>
      </c>
      <c r="AU170" s="35">
        <v>0</v>
      </c>
      <c r="AV170" s="35">
        <v>0</v>
      </c>
      <c r="AW170" s="35">
        <v>0</v>
      </c>
      <c r="AX170" s="35">
        <v>-2913659</v>
      </c>
      <c r="AY170" s="35">
        <v>0</v>
      </c>
      <c r="AZ170" s="35">
        <v>187500</v>
      </c>
      <c r="BA170" s="35">
        <v>-2726159</v>
      </c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43"/>
      <c r="BM170" s="35"/>
      <c r="BN170" s="35"/>
      <c r="BO170" s="35"/>
      <c r="BP170" s="35"/>
      <c r="BQ170" s="50"/>
      <c r="BR170" s="561"/>
      <c r="BS170" s="565"/>
      <c r="BT170" s="561"/>
      <c r="BU170" s="565"/>
      <c r="BV170" s="561"/>
      <c r="BW170" s="43"/>
      <c r="BX170" s="43"/>
      <c r="BY170" s="35"/>
      <c r="BZ170" s="35"/>
      <c r="CA170" s="35">
        <v>7488000</v>
      </c>
      <c r="CB170" s="35"/>
      <c r="CC170" s="35"/>
      <c r="CD170" s="35"/>
      <c r="CE170" s="35"/>
      <c r="CF170" s="35"/>
      <c r="CG170" s="35"/>
      <c r="CH170" s="35"/>
      <c r="CI170" s="35"/>
      <c r="CJ170" s="35"/>
      <c r="CK170" s="561"/>
      <c r="CL170" s="561"/>
    </row>
    <row r="171" spans="1:90" outlineLevel="3">
      <c r="A171" s="548" t="s">
        <v>155</v>
      </c>
      <c r="B171" s="548" t="s">
        <v>256</v>
      </c>
      <c r="C171" s="548" t="s">
        <v>259</v>
      </c>
      <c r="D171" s="548" t="s">
        <v>260</v>
      </c>
      <c r="E171" s="548" t="s">
        <v>277</v>
      </c>
      <c r="F171" s="548" t="s">
        <v>621</v>
      </c>
      <c r="G171" s="548" t="s">
        <v>263</v>
      </c>
      <c r="H171" s="548" t="s">
        <v>85</v>
      </c>
      <c r="I171" s="549" t="s">
        <v>96</v>
      </c>
      <c r="J171" s="550">
        <v>0</v>
      </c>
      <c r="K171" s="550">
        <v>0</v>
      </c>
      <c r="L171" s="552">
        <v>0</v>
      </c>
      <c r="M171" s="552">
        <v>0.03</v>
      </c>
      <c r="N171" s="552">
        <v>1</v>
      </c>
      <c r="O171" s="23">
        <v>42.875</v>
      </c>
      <c r="P171" s="46">
        <v>43.0625</v>
      </c>
      <c r="Q171" s="46">
        <v>-0.1875</v>
      </c>
      <c r="R171" s="24">
        <v>0</v>
      </c>
      <c r="S171" s="24">
        <v>0</v>
      </c>
      <c r="T171" s="24">
        <v>0</v>
      </c>
      <c r="U171" s="553">
        <v>0</v>
      </c>
      <c r="V171" s="23" t="s">
        <v>97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553">
        <v>0</v>
      </c>
      <c r="AD171" s="23">
        <v>0</v>
      </c>
      <c r="AE171" s="23">
        <v>0</v>
      </c>
      <c r="AF171" s="23">
        <v>0</v>
      </c>
      <c r="AG171" s="23">
        <v>0</v>
      </c>
      <c r="AH171" s="554">
        <v>0</v>
      </c>
      <c r="AI171" s="23">
        <v>0</v>
      </c>
      <c r="AJ171" s="23">
        <v>0</v>
      </c>
      <c r="AK171" s="555">
        <v>0</v>
      </c>
      <c r="AL171" s="29">
        <v>0</v>
      </c>
      <c r="AM171" s="23">
        <v>0</v>
      </c>
      <c r="AN171" s="552">
        <v>0</v>
      </c>
      <c r="AO171" s="29">
        <v>0</v>
      </c>
      <c r="AP171" s="23">
        <v>0</v>
      </c>
      <c r="AQ171" s="30">
        <v>1</v>
      </c>
      <c r="AR171" s="23">
        <v>0</v>
      </c>
      <c r="AS171" s="23">
        <v>42.875</v>
      </c>
      <c r="AT171" s="23">
        <v>0</v>
      </c>
      <c r="AU171" s="23">
        <v>0</v>
      </c>
      <c r="AV171" s="23">
        <v>0</v>
      </c>
      <c r="AW171" s="23">
        <v>0</v>
      </c>
      <c r="AX171" s="23">
        <v>5309248.5190870017</v>
      </c>
      <c r="AY171" s="23">
        <v>0</v>
      </c>
      <c r="AZ171" s="23">
        <v>-6771603.3984375</v>
      </c>
      <c r="BA171" s="23">
        <v>-1462354.8793504983</v>
      </c>
      <c r="BB171" s="23">
        <v>42.875</v>
      </c>
      <c r="BC171" s="23">
        <v>43.0625</v>
      </c>
      <c r="BD171" s="23">
        <v>0</v>
      </c>
      <c r="BE171" s="23">
        <v>0</v>
      </c>
      <c r="BF171" s="23">
        <v>0</v>
      </c>
      <c r="BG171" s="23">
        <v>0</v>
      </c>
      <c r="BH171" s="23">
        <v>5309248.5190870017</v>
      </c>
      <c r="BI171" s="23">
        <v>0</v>
      </c>
      <c r="BJ171" s="23">
        <v>-6771603.3984375</v>
      </c>
      <c r="BK171" s="23">
        <v>-1462354.8793504983</v>
      </c>
      <c r="BL171" s="23">
        <v>0</v>
      </c>
      <c r="BM171" s="23" t="s">
        <v>88</v>
      </c>
      <c r="BN171" s="23">
        <v>0</v>
      </c>
      <c r="BO171" s="23" t="b">
        <v>0</v>
      </c>
      <c r="BP171" s="23">
        <v>0</v>
      </c>
      <c r="BQ171" s="46">
        <v>0</v>
      </c>
      <c r="BR171" s="552">
        <v>0</v>
      </c>
      <c r="BS171" s="556">
        <v>1</v>
      </c>
      <c r="BT171" s="552">
        <v>0</v>
      </c>
      <c r="BU171" s="556">
        <v>0</v>
      </c>
      <c r="BV171" s="552">
        <v>31</v>
      </c>
      <c r="BW171" s="31">
        <v>42.875</v>
      </c>
      <c r="BX171" s="31">
        <v>0</v>
      </c>
      <c r="BY171" s="23">
        <v>0</v>
      </c>
      <c r="BZ171" s="23">
        <v>0</v>
      </c>
      <c r="CA171" s="23">
        <v>0</v>
      </c>
      <c r="CB171" s="23">
        <v>-5309248.5190870017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552">
        <v>0.42</v>
      </c>
      <c r="CL171" s="552">
        <v>0</v>
      </c>
    </row>
    <row r="172" spans="1:90" outlineLevel="3">
      <c r="A172" s="548" t="s">
        <v>155</v>
      </c>
      <c r="B172" s="548" t="s">
        <v>256</v>
      </c>
      <c r="C172" s="548" t="s">
        <v>630</v>
      </c>
      <c r="D172" s="548" t="s">
        <v>631</v>
      </c>
      <c r="E172" s="548" t="s">
        <v>270</v>
      </c>
      <c r="F172" s="548" t="s">
        <v>1007</v>
      </c>
      <c r="G172" s="548" t="s">
        <v>213</v>
      </c>
      <c r="H172" s="548" t="s">
        <v>85</v>
      </c>
      <c r="I172" s="549" t="s">
        <v>96</v>
      </c>
      <c r="J172" s="550">
        <v>0</v>
      </c>
      <c r="K172" s="550">
        <v>0</v>
      </c>
      <c r="L172" s="552">
        <v>0</v>
      </c>
      <c r="M172" s="552">
        <v>0</v>
      </c>
      <c r="N172" s="552">
        <v>1</v>
      </c>
      <c r="O172" s="23">
        <v>52.75</v>
      </c>
      <c r="P172" s="46">
        <v>52.75</v>
      </c>
      <c r="Q172" s="46">
        <v>0</v>
      </c>
      <c r="R172" s="24" t="s">
        <v>626</v>
      </c>
      <c r="S172" s="24">
        <v>0</v>
      </c>
      <c r="T172" s="24">
        <v>0</v>
      </c>
      <c r="U172" s="553">
        <v>0</v>
      </c>
      <c r="V172" s="23" t="s">
        <v>97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553">
        <v>0</v>
      </c>
      <c r="AD172" s="23">
        <v>0</v>
      </c>
      <c r="AE172" s="23">
        <v>0</v>
      </c>
      <c r="AF172" s="23">
        <v>0</v>
      </c>
      <c r="AG172" s="23">
        <v>0</v>
      </c>
      <c r="AH172" s="554">
        <v>60951299.25</v>
      </c>
      <c r="AI172" s="23">
        <v>0</v>
      </c>
      <c r="AJ172" s="23">
        <v>0</v>
      </c>
      <c r="AK172" s="555">
        <v>60951299.25</v>
      </c>
      <c r="AL172" s="29">
        <v>0</v>
      </c>
      <c r="AM172" s="23">
        <v>5000000</v>
      </c>
      <c r="AN172" s="552">
        <v>0</v>
      </c>
      <c r="AO172" s="29">
        <v>0</v>
      </c>
      <c r="AP172" s="23">
        <v>5000000</v>
      </c>
      <c r="AQ172" s="30">
        <v>1</v>
      </c>
      <c r="AR172" s="23">
        <v>0</v>
      </c>
      <c r="AS172" s="23">
        <v>52.75</v>
      </c>
      <c r="AT172" s="23">
        <v>60951299.25</v>
      </c>
      <c r="AU172" s="23">
        <v>0</v>
      </c>
      <c r="AV172" s="23">
        <v>0</v>
      </c>
      <c r="AW172" s="23">
        <v>60951299.25</v>
      </c>
      <c r="AX172" s="23">
        <v>60951299.25</v>
      </c>
      <c r="AY172" s="23">
        <v>0</v>
      </c>
      <c r="AZ172" s="23">
        <v>-1.1999999999825377</v>
      </c>
      <c r="BA172" s="23">
        <v>60951298.049999997</v>
      </c>
      <c r="BB172" s="23">
        <v>52.75</v>
      </c>
      <c r="BC172" s="23">
        <v>52.75</v>
      </c>
      <c r="BD172" s="23">
        <v>60951299.25</v>
      </c>
      <c r="BE172" s="23">
        <v>0</v>
      </c>
      <c r="BF172" s="23">
        <v>0</v>
      </c>
      <c r="BG172" s="23">
        <v>60951299.25</v>
      </c>
      <c r="BH172" s="23">
        <v>60951299.25</v>
      </c>
      <c r="BI172" s="23">
        <v>0</v>
      </c>
      <c r="BJ172" s="23">
        <v>-1.1999999999825377</v>
      </c>
      <c r="BK172" s="23">
        <v>60951298.049999997</v>
      </c>
      <c r="BL172" s="23">
        <v>5000000</v>
      </c>
      <c r="BM172" s="23" t="s">
        <v>88</v>
      </c>
      <c r="BN172" s="23">
        <v>0</v>
      </c>
      <c r="BO172" s="23" t="b">
        <v>0</v>
      </c>
      <c r="BP172" s="23">
        <v>0</v>
      </c>
      <c r="BQ172" s="46">
        <v>0</v>
      </c>
      <c r="BR172" s="552">
        <v>0</v>
      </c>
      <c r="BS172" s="556">
        <v>1</v>
      </c>
      <c r="BT172" s="552">
        <v>0</v>
      </c>
      <c r="BU172" s="556">
        <v>0</v>
      </c>
      <c r="BV172" s="552">
        <v>35</v>
      </c>
      <c r="BW172" s="31">
        <v>52.75</v>
      </c>
      <c r="BX172" s="31">
        <v>0</v>
      </c>
      <c r="BY172" s="23">
        <v>0</v>
      </c>
      <c r="BZ172" s="23">
        <v>-65951299.25</v>
      </c>
      <c r="CA172" s="23">
        <v>-65951299.25</v>
      </c>
      <c r="CB172" s="23">
        <v>-65951299.25</v>
      </c>
      <c r="CC172" s="23">
        <v>0</v>
      </c>
      <c r="CD172" s="23">
        <v>0</v>
      </c>
      <c r="CE172" s="23">
        <v>0</v>
      </c>
      <c r="CF172" s="23">
        <v>0</v>
      </c>
      <c r="CG172" s="23">
        <v>60951299.25</v>
      </c>
      <c r="CH172" s="23">
        <v>0</v>
      </c>
      <c r="CI172" s="23">
        <v>0</v>
      </c>
      <c r="CJ172" s="23">
        <v>60951299.25</v>
      </c>
      <c r="CK172" s="552">
        <v>0</v>
      </c>
      <c r="CL172" s="552">
        <v>0</v>
      </c>
    </row>
    <row r="173" spans="1:90" s="566" customFormat="1" ht="20.100000000000001" customHeight="1" outlineLevel="2">
      <c r="A173" s="558" t="s">
        <v>160</v>
      </c>
      <c r="B173" s="558"/>
      <c r="C173" s="558"/>
      <c r="D173" s="558"/>
      <c r="E173" s="558"/>
      <c r="F173" s="558"/>
      <c r="G173" s="558"/>
      <c r="H173" s="558"/>
      <c r="I173" s="559"/>
      <c r="J173" s="560"/>
      <c r="K173" s="560"/>
      <c r="L173" s="561"/>
      <c r="M173" s="561"/>
      <c r="N173" s="561"/>
      <c r="O173" s="35"/>
      <c r="P173" s="50"/>
      <c r="Q173" s="50"/>
      <c r="R173" s="36">
        <v>0</v>
      </c>
      <c r="S173" s="36">
        <v>0</v>
      </c>
      <c r="T173" s="36">
        <v>0</v>
      </c>
      <c r="U173" s="562">
        <v>0</v>
      </c>
      <c r="V173" s="35"/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562">
        <v>0</v>
      </c>
      <c r="AD173" s="35">
        <v>0</v>
      </c>
      <c r="AE173" s="35">
        <v>0</v>
      </c>
      <c r="AF173" s="35">
        <v>0</v>
      </c>
      <c r="AG173" s="35">
        <v>0</v>
      </c>
      <c r="AH173" s="563">
        <v>60951299.25</v>
      </c>
      <c r="AI173" s="35">
        <v>0</v>
      </c>
      <c r="AJ173" s="35">
        <v>0</v>
      </c>
      <c r="AK173" s="564">
        <v>60951299.25</v>
      </c>
      <c r="AL173" s="41"/>
      <c r="AM173" s="35">
        <v>5000000</v>
      </c>
      <c r="AN173" s="561"/>
      <c r="AO173" s="41"/>
      <c r="AP173" s="35">
        <v>5000000</v>
      </c>
      <c r="AQ173" s="42"/>
      <c r="AR173" s="35"/>
      <c r="AS173" s="35"/>
      <c r="AT173" s="35">
        <v>60951299.25</v>
      </c>
      <c r="AU173" s="35">
        <v>0</v>
      </c>
      <c r="AV173" s="35">
        <v>0</v>
      </c>
      <c r="AW173" s="35">
        <v>60951299.25</v>
      </c>
      <c r="AX173" s="35">
        <v>66260547.769087002</v>
      </c>
      <c r="AY173" s="35">
        <v>0</v>
      </c>
      <c r="AZ173" s="35">
        <v>-6771604.5984375002</v>
      </c>
      <c r="BA173" s="35">
        <v>59488943.170649499</v>
      </c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50"/>
      <c r="BR173" s="561"/>
      <c r="BS173" s="565"/>
      <c r="BT173" s="561"/>
      <c r="BU173" s="565"/>
      <c r="BV173" s="561"/>
      <c r="BW173" s="43"/>
      <c r="BX173" s="43"/>
      <c r="BY173" s="35"/>
      <c r="BZ173" s="35"/>
      <c r="CA173" s="35">
        <v>-65951299.25</v>
      </c>
      <c r="CB173" s="35"/>
      <c r="CC173" s="35"/>
      <c r="CD173" s="35"/>
      <c r="CE173" s="35"/>
      <c r="CF173" s="35"/>
      <c r="CG173" s="35"/>
      <c r="CH173" s="35"/>
      <c r="CI173" s="35"/>
      <c r="CJ173" s="35"/>
      <c r="CK173" s="561"/>
      <c r="CL173" s="561"/>
    </row>
    <row r="174" spans="1:90" outlineLevel="3">
      <c r="A174" s="548" t="s">
        <v>161</v>
      </c>
      <c r="B174" s="548" t="s">
        <v>256</v>
      </c>
      <c r="C174" s="548" t="s">
        <v>630</v>
      </c>
      <c r="D174" s="548" t="s">
        <v>631</v>
      </c>
      <c r="E174" s="548" t="s">
        <v>1008</v>
      </c>
      <c r="F174" s="548" t="s">
        <v>0</v>
      </c>
      <c r="G174" s="548" t="s">
        <v>1006</v>
      </c>
      <c r="H174" s="548" t="s">
        <v>95</v>
      </c>
      <c r="I174" s="549" t="s">
        <v>134</v>
      </c>
      <c r="J174" s="550">
        <v>1</v>
      </c>
      <c r="K174" s="550">
        <v>1</v>
      </c>
      <c r="L174" s="552">
        <v>0</v>
      </c>
      <c r="M174" s="552">
        <v>0</v>
      </c>
      <c r="N174" s="552">
        <v>0</v>
      </c>
      <c r="O174" s="23">
        <v>1250000</v>
      </c>
      <c r="P174" s="552">
        <v>1250000</v>
      </c>
      <c r="Q174" s="552">
        <v>0</v>
      </c>
      <c r="R174" s="24" t="s">
        <v>544</v>
      </c>
      <c r="S174" s="24">
        <v>0</v>
      </c>
      <c r="T174" s="24">
        <v>0</v>
      </c>
      <c r="U174" s="553">
        <v>1250000</v>
      </c>
      <c r="V174" s="23" t="s">
        <v>97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553">
        <v>1250000</v>
      </c>
      <c r="AD174" s="23">
        <v>0</v>
      </c>
      <c r="AE174" s="23">
        <v>0</v>
      </c>
      <c r="AF174" s="23">
        <v>0</v>
      </c>
      <c r="AG174" s="23">
        <v>0</v>
      </c>
      <c r="AH174" s="554">
        <v>0</v>
      </c>
      <c r="AI174" s="23">
        <v>0</v>
      </c>
      <c r="AJ174" s="23">
        <v>0</v>
      </c>
      <c r="AK174" s="555">
        <v>0</v>
      </c>
      <c r="AL174" s="29">
        <v>0</v>
      </c>
      <c r="AM174" s="23">
        <v>0</v>
      </c>
      <c r="AN174" s="552">
        <v>0</v>
      </c>
      <c r="AO174" s="29">
        <v>0</v>
      </c>
      <c r="AP174" s="23">
        <v>0</v>
      </c>
      <c r="AQ174" s="30">
        <v>1</v>
      </c>
      <c r="AR174" s="23">
        <v>0</v>
      </c>
      <c r="AS174" s="23">
        <v>1250000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 t="s">
        <v>0</v>
      </c>
      <c r="BC174" s="23" t="s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 t="s">
        <v>98</v>
      </c>
      <c r="BN174" s="23">
        <v>0</v>
      </c>
      <c r="BO174" s="23" t="b">
        <v>0</v>
      </c>
      <c r="BP174" s="23">
        <v>0</v>
      </c>
      <c r="BQ174" s="46">
        <v>0</v>
      </c>
      <c r="BR174" s="552">
        <v>0</v>
      </c>
      <c r="BS174" s="556">
        <v>17</v>
      </c>
      <c r="BT174" s="552">
        <v>0</v>
      </c>
      <c r="BU174" s="556">
        <v>0</v>
      </c>
      <c r="BV174" s="552">
        <v>238</v>
      </c>
      <c r="BW174" s="31">
        <v>0</v>
      </c>
      <c r="BX174" s="31">
        <v>0</v>
      </c>
      <c r="BY174" s="23">
        <v>0</v>
      </c>
      <c r="BZ174" s="23">
        <v>1250000</v>
      </c>
      <c r="CA174" s="23">
        <v>1250000</v>
      </c>
      <c r="CB174" s="23">
        <v>1250000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552">
        <v>0</v>
      </c>
      <c r="CL174" s="552">
        <v>0</v>
      </c>
    </row>
    <row r="175" spans="1:90" s="566" customFormat="1" ht="20.100000000000001" customHeight="1" outlineLevel="2">
      <c r="A175" s="558" t="s">
        <v>163</v>
      </c>
      <c r="B175" s="558"/>
      <c r="C175" s="558"/>
      <c r="D175" s="558"/>
      <c r="E175" s="558"/>
      <c r="F175" s="558"/>
      <c r="G175" s="558"/>
      <c r="H175" s="558"/>
      <c r="I175" s="559"/>
      <c r="J175" s="560"/>
      <c r="K175" s="560"/>
      <c r="L175" s="561"/>
      <c r="M175" s="561"/>
      <c r="N175" s="561"/>
      <c r="O175" s="35"/>
      <c r="P175" s="561"/>
      <c r="Q175" s="561"/>
      <c r="R175" s="36">
        <v>0</v>
      </c>
      <c r="S175" s="36">
        <v>0</v>
      </c>
      <c r="T175" s="36">
        <v>0</v>
      </c>
      <c r="U175" s="562">
        <v>1250000</v>
      </c>
      <c r="V175" s="35"/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562">
        <v>1250000</v>
      </c>
      <c r="AD175" s="35">
        <v>0</v>
      </c>
      <c r="AE175" s="35">
        <v>0</v>
      </c>
      <c r="AF175" s="35">
        <v>0</v>
      </c>
      <c r="AG175" s="35">
        <v>0</v>
      </c>
      <c r="AH175" s="563">
        <v>0</v>
      </c>
      <c r="AI175" s="35">
        <v>0</v>
      </c>
      <c r="AJ175" s="35">
        <v>0</v>
      </c>
      <c r="AK175" s="564">
        <v>0</v>
      </c>
      <c r="AL175" s="41"/>
      <c r="AM175" s="35">
        <v>0</v>
      </c>
      <c r="AN175" s="561"/>
      <c r="AO175" s="41"/>
      <c r="AP175" s="35">
        <v>0</v>
      </c>
      <c r="AQ175" s="42"/>
      <c r="AR175" s="35"/>
      <c r="AS175" s="35"/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50"/>
      <c r="BR175" s="561"/>
      <c r="BS175" s="565"/>
      <c r="BT175" s="561"/>
      <c r="BU175" s="565"/>
      <c r="BV175" s="561"/>
      <c r="BW175" s="43"/>
      <c r="BX175" s="43"/>
      <c r="BY175" s="35"/>
      <c r="BZ175" s="35"/>
      <c r="CA175" s="35">
        <v>1250000</v>
      </c>
      <c r="CB175" s="35"/>
      <c r="CC175" s="35"/>
      <c r="CD175" s="35"/>
      <c r="CE175" s="35"/>
      <c r="CF175" s="35"/>
      <c r="CG175" s="35"/>
      <c r="CH175" s="35"/>
      <c r="CI175" s="35"/>
      <c r="CJ175" s="35"/>
      <c r="CK175" s="561"/>
      <c r="CL175" s="561"/>
    </row>
    <row r="176" spans="1:90" outlineLevel="3">
      <c r="A176" s="548" t="s">
        <v>278</v>
      </c>
      <c r="B176" s="548" t="s">
        <v>256</v>
      </c>
      <c r="C176" s="548" t="s">
        <v>630</v>
      </c>
      <c r="D176" s="548" t="s">
        <v>631</v>
      </c>
      <c r="E176" s="548" t="s">
        <v>279</v>
      </c>
      <c r="F176" s="548" t="s">
        <v>526</v>
      </c>
      <c r="G176" s="548" t="s">
        <v>275</v>
      </c>
      <c r="H176" s="548" t="s">
        <v>120</v>
      </c>
      <c r="I176" s="549" t="s">
        <v>120</v>
      </c>
      <c r="J176" s="567">
        <v>1</v>
      </c>
      <c r="K176" s="550">
        <v>1</v>
      </c>
      <c r="L176" s="552">
        <v>0</v>
      </c>
      <c r="M176" s="552">
        <v>0</v>
      </c>
      <c r="N176" s="552">
        <v>1</v>
      </c>
      <c r="O176" s="23">
        <v>0</v>
      </c>
      <c r="P176" s="552">
        <v>0</v>
      </c>
      <c r="Q176" s="552">
        <v>0</v>
      </c>
      <c r="R176" s="24">
        <v>0</v>
      </c>
      <c r="S176" s="24">
        <v>0</v>
      </c>
      <c r="T176" s="24">
        <v>0</v>
      </c>
      <c r="U176" s="553">
        <v>0</v>
      </c>
      <c r="V176" s="23" t="s">
        <v>97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553">
        <v>0</v>
      </c>
      <c r="AD176" s="23">
        <v>0</v>
      </c>
      <c r="AE176" s="23">
        <v>0</v>
      </c>
      <c r="AF176" s="23">
        <v>0</v>
      </c>
      <c r="AG176" s="23">
        <v>0</v>
      </c>
      <c r="AH176" s="554">
        <v>0</v>
      </c>
      <c r="AI176" s="23">
        <v>0</v>
      </c>
      <c r="AJ176" s="23">
        <v>0</v>
      </c>
      <c r="AK176" s="555">
        <v>0</v>
      </c>
      <c r="AL176" s="29">
        <v>19767</v>
      </c>
      <c r="AM176" s="23">
        <v>0</v>
      </c>
      <c r="AN176" s="29">
        <v>0</v>
      </c>
      <c r="AO176" s="29">
        <v>0</v>
      </c>
      <c r="AP176" s="23">
        <v>0</v>
      </c>
      <c r="AQ176" s="30">
        <v>1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 t="s">
        <v>0</v>
      </c>
      <c r="BC176" s="23" t="s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 t="s">
        <v>98</v>
      </c>
      <c r="BN176" s="23">
        <v>0</v>
      </c>
      <c r="BO176" s="23" t="b">
        <v>0</v>
      </c>
      <c r="BP176" s="23">
        <v>0</v>
      </c>
      <c r="BQ176" s="552">
        <v>0</v>
      </c>
      <c r="BR176" s="552">
        <v>0</v>
      </c>
      <c r="BS176" s="556">
        <v>8</v>
      </c>
      <c r="BT176" s="552">
        <v>0</v>
      </c>
      <c r="BU176" s="556">
        <v>0</v>
      </c>
      <c r="BV176" s="552">
        <v>107</v>
      </c>
      <c r="BW176" s="31">
        <v>0</v>
      </c>
      <c r="BX176" s="31">
        <v>0</v>
      </c>
      <c r="BY176" s="23">
        <v>0</v>
      </c>
      <c r="BZ176" s="23">
        <v>0</v>
      </c>
      <c r="CA176" s="23">
        <v>0</v>
      </c>
      <c r="CB176" s="23">
        <v>-62202933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552">
        <v>0</v>
      </c>
      <c r="CL176" s="552">
        <v>0</v>
      </c>
    </row>
    <row r="177" spans="1:90" s="566" customFormat="1" ht="20.100000000000001" customHeight="1" outlineLevel="2">
      <c r="A177" s="558" t="s">
        <v>280</v>
      </c>
      <c r="B177" s="558"/>
      <c r="C177" s="558"/>
      <c r="D177" s="558"/>
      <c r="E177" s="558"/>
      <c r="F177" s="558"/>
      <c r="G177" s="558"/>
      <c r="H177" s="558"/>
      <c r="I177" s="559"/>
      <c r="J177" s="568"/>
      <c r="K177" s="560"/>
      <c r="L177" s="561"/>
      <c r="M177" s="561"/>
      <c r="N177" s="561"/>
      <c r="O177" s="35"/>
      <c r="P177" s="561"/>
      <c r="Q177" s="561"/>
      <c r="R177" s="36">
        <v>0</v>
      </c>
      <c r="S177" s="36">
        <v>0</v>
      </c>
      <c r="T177" s="36">
        <v>0</v>
      </c>
      <c r="U177" s="562">
        <v>0</v>
      </c>
      <c r="V177" s="35"/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562">
        <v>0</v>
      </c>
      <c r="AD177" s="35">
        <v>0</v>
      </c>
      <c r="AE177" s="35">
        <v>0</v>
      </c>
      <c r="AF177" s="35">
        <v>0</v>
      </c>
      <c r="AG177" s="35">
        <v>0</v>
      </c>
      <c r="AH177" s="563">
        <v>0</v>
      </c>
      <c r="AI177" s="35">
        <v>0</v>
      </c>
      <c r="AJ177" s="35">
        <v>0</v>
      </c>
      <c r="AK177" s="564">
        <v>0</v>
      </c>
      <c r="AL177" s="41"/>
      <c r="AM177" s="35">
        <v>0</v>
      </c>
      <c r="AN177" s="41"/>
      <c r="AO177" s="41"/>
      <c r="AP177" s="35">
        <v>0</v>
      </c>
      <c r="AQ177" s="42"/>
      <c r="AR177" s="35"/>
      <c r="AS177" s="35"/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561"/>
      <c r="BR177" s="561"/>
      <c r="BS177" s="565"/>
      <c r="BT177" s="561"/>
      <c r="BU177" s="565"/>
      <c r="BV177" s="561"/>
      <c r="BW177" s="43"/>
      <c r="BX177" s="43"/>
      <c r="BY177" s="35"/>
      <c r="BZ177" s="35"/>
      <c r="CA177" s="35">
        <v>0</v>
      </c>
      <c r="CB177" s="35"/>
      <c r="CC177" s="35"/>
      <c r="CD177" s="35"/>
      <c r="CE177" s="35"/>
      <c r="CF177" s="35"/>
      <c r="CG177" s="35"/>
      <c r="CH177" s="35"/>
      <c r="CI177" s="35"/>
      <c r="CJ177" s="35"/>
      <c r="CK177" s="561"/>
      <c r="CL177" s="561"/>
    </row>
    <row r="178" spans="1:90" outlineLevel="3">
      <c r="A178" s="548" t="s">
        <v>118</v>
      </c>
      <c r="B178" s="548" t="s">
        <v>256</v>
      </c>
      <c r="C178" s="548" t="s">
        <v>630</v>
      </c>
      <c r="D178" s="548" t="s">
        <v>631</v>
      </c>
      <c r="E178" s="548" t="s">
        <v>827</v>
      </c>
      <c r="F178" s="548" t="s">
        <v>637</v>
      </c>
      <c r="G178" s="548" t="s">
        <v>275</v>
      </c>
      <c r="H178" s="548" t="s">
        <v>85</v>
      </c>
      <c r="I178" s="549" t="s">
        <v>96</v>
      </c>
      <c r="J178" s="550">
        <v>3000000</v>
      </c>
      <c r="K178" s="550">
        <v>3000000</v>
      </c>
      <c r="L178" s="552">
        <v>0.101479015819205</v>
      </c>
      <c r="M178" s="552">
        <v>0</v>
      </c>
      <c r="N178" s="552">
        <v>0.80611475461973003</v>
      </c>
      <c r="O178" s="23">
        <v>1.3296547435654633</v>
      </c>
      <c r="P178" s="552">
        <v>1.3781461873859495</v>
      </c>
      <c r="Q178" s="552">
        <v>-4.8491443820486202E-2</v>
      </c>
      <c r="R178" s="24" t="s">
        <v>638</v>
      </c>
      <c r="S178" s="24">
        <v>0</v>
      </c>
      <c r="T178" s="24">
        <v>0</v>
      </c>
      <c r="U178" s="553">
        <v>3988964.2306963899</v>
      </c>
      <c r="V178" s="23" t="s">
        <v>97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553">
        <v>4134438.5621578484</v>
      </c>
      <c r="AD178" s="23">
        <v>-145474.33146145847</v>
      </c>
      <c r="AE178" s="23">
        <v>0</v>
      </c>
      <c r="AF178" s="23">
        <v>0</v>
      </c>
      <c r="AG178" s="23">
        <v>-145474.33146145847</v>
      </c>
      <c r="AH178" s="554">
        <v>-18511035.769303616</v>
      </c>
      <c r="AI178" s="23">
        <v>0</v>
      </c>
      <c r="AJ178" s="23">
        <v>100274.73</v>
      </c>
      <c r="AK178" s="555">
        <v>-18410761.039303612</v>
      </c>
      <c r="AL178" s="29">
        <v>0</v>
      </c>
      <c r="AM178" s="23">
        <v>31500000</v>
      </c>
      <c r="AN178" s="29">
        <v>0</v>
      </c>
      <c r="AO178" s="29">
        <v>941852.11557199643</v>
      </c>
      <c r="AP178" s="23">
        <v>61125000</v>
      </c>
      <c r="AQ178" s="30">
        <v>1</v>
      </c>
      <c r="AR178" s="23">
        <v>7481752.5663143694</v>
      </c>
      <c r="AS178" s="23">
        <v>3.09375</v>
      </c>
      <c r="AT178" s="23">
        <v>1085515.9122319086</v>
      </c>
      <c r="AU178" s="23">
        <v>0</v>
      </c>
      <c r="AV178" s="23">
        <v>0</v>
      </c>
      <c r="AW178" s="23">
        <v>1085515.9122319086</v>
      </c>
      <c r="AX178" s="23">
        <v>-19316205.769303616</v>
      </c>
      <c r="AY178" s="23">
        <v>0</v>
      </c>
      <c r="AZ178" s="23">
        <v>-132574.26999999999</v>
      </c>
      <c r="BA178" s="23">
        <v>-19448780.039303612</v>
      </c>
      <c r="BB178" s="23">
        <v>3.09375</v>
      </c>
      <c r="BC178" s="552">
        <v>3.15625</v>
      </c>
      <c r="BD178" s="23">
        <v>1230990.2436933671</v>
      </c>
      <c r="BE178" s="23">
        <v>0</v>
      </c>
      <c r="BF178" s="23">
        <v>0</v>
      </c>
      <c r="BG178" s="23">
        <v>1230990.2436933671</v>
      </c>
      <c r="BH178" s="23">
        <v>-19170731.437842157</v>
      </c>
      <c r="BI178" s="23">
        <v>0</v>
      </c>
      <c r="BJ178" s="23">
        <v>-132574.26999999999</v>
      </c>
      <c r="BK178" s="23">
        <v>-19303305.707842153</v>
      </c>
      <c r="BL178" s="23">
        <v>61125000</v>
      </c>
      <c r="BM178" s="23" t="s">
        <v>88</v>
      </c>
      <c r="BN178" s="23">
        <v>0</v>
      </c>
      <c r="BO178" s="23" t="b">
        <v>0</v>
      </c>
      <c r="BP178" s="23">
        <v>100274.73</v>
      </c>
      <c r="BQ178" s="552">
        <v>1.1200000000000001</v>
      </c>
      <c r="BR178" s="552">
        <v>3360000</v>
      </c>
      <c r="BS178" s="556">
        <v>7</v>
      </c>
      <c r="BT178" s="552">
        <v>0</v>
      </c>
      <c r="BU178" s="556">
        <v>2418344.26385919</v>
      </c>
      <c r="BV178" s="552">
        <v>7</v>
      </c>
      <c r="BW178" s="31">
        <v>3.09375</v>
      </c>
      <c r="BX178" s="31">
        <v>3.09375</v>
      </c>
      <c r="BY178" s="23">
        <v>0</v>
      </c>
      <c r="BZ178" s="23">
        <v>0</v>
      </c>
      <c r="CA178" s="23">
        <v>-9000000</v>
      </c>
      <c r="CB178" s="23">
        <v>23305170</v>
      </c>
      <c r="CC178" s="23">
        <v>0</v>
      </c>
      <c r="CD178" s="23">
        <v>0</v>
      </c>
      <c r="CE178" s="23">
        <v>0</v>
      </c>
      <c r="CF178" s="23">
        <v>0</v>
      </c>
      <c r="CG178" s="23">
        <v>-18365561.437842157</v>
      </c>
      <c r="CH178" s="23">
        <v>0</v>
      </c>
      <c r="CI178" s="23">
        <v>100274.73</v>
      </c>
      <c r="CJ178" s="23">
        <v>-18265286.707842153</v>
      </c>
      <c r="CK178" s="552">
        <v>0</v>
      </c>
      <c r="CL178" s="552">
        <v>0</v>
      </c>
    </row>
    <row r="179" spans="1:90" s="566" customFormat="1" ht="20.100000000000001" customHeight="1" outlineLevel="2">
      <c r="A179" s="558" t="s">
        <v>121</v>
      </c>
      <c r="B179" s="558"/>
      <c r="C179" s="558"/>
      <c r="D179" s="558"/>
      <c r="E179" s="558"/>
      <c r="F179" s="558"/>
      <c r="G179" s="558"/>
      <c r="H179" s="558"/>
      <c r="I179" s="559"/>
      <c r="J179" s="560"/>
      <c r="K179" s="560"/>
      <c r="L179" s="561"/>
      <c r="M179" s="561"/>
      <c r="N179" s="561"/>
      <c r="O179" s="35"/>
      <c r="P179" s="561"/>
      <c r="Q179" s="561"/>
      <c r="R179" s="36">
        <v>0</v>
      </c>
      <c r="S179" s="36">
        <v>0</v>
      </c>
      <c r="T179" s="36">
        <v>0</v>
      </c>
      <c r="U179" s="562">
        <v>3988964.2306963899</v>
      </c>
      <c r="V179" s="35"/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562">
        <v>4134438.5621578484</v>
      </c>
      <c r="AD179" s="35">
        <v>-145474.33146145847</v>
      </c>
      <c r="AE179" s="35">
        <v>0</v>
      </c>
      <c r="AF179" s="35">
        <v>0</v>
      </c>
      <c r="AG179" s="35">
        <v>-145474.33146145847</v>
      </c>
      <c r="AH179" s="563">
        <v>-18511035.769303616</v>
      </c>
      <c r="AI179" s="35">
        <v>0</v>
      </c>
      <c r="AJ179" s="35">
        <v>100274.73</v>
      </c>
      <c r="AK179" s="564">
        <v>-18410761.039303612</v>
      </c>
      <c r="AL179" s="41"/>
      <c r="AM179" s="35">
        <v>31500000</v>
      </c>
      <c r="AN179" s="41"/>
      <c r="AO179" s="41"/>
      <c r="AP179" s="35">
        <v>61125000</v>
      </c>
      <c r="AQ179" s="42"/>
      <c r="AR179" s="35"/>
      <c r="AS179" s="35"/>
      <c r="AT179" s="35">
        <v>1085515.9122319086</v>
      </c>
      <c r="AU179" s="35">
        <v>0</v>
      </c>
      <c r="AV179" s="35">
        <v>0</v>
      </c>
      <c r="AW179" s="35">
        <v>1085515.9122319086</v>
      </c>
      <c r="AX179" s="35">
        <v>-19316205.769303616</v>
      </c>
      <c r="AY179" s="35">
        <v>0</v>
      </c>
      <c r="AZ179" s="35">
        <v>-132574.26999999999</v>
      </c>
      <c r="BA179" s="35">
        <v>-19448780.039303612</v>
      </c>
      <c r="BB179" s="35"/>
      <c r="BC179" s="561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561"/>
      <c r="BR179" s="561"/>
      <c r="BS179" s="565"/>
      <c r="BT179" s="561"/>
      <c r="BU179" s="565"/>
      <c r="BV179" s="561"/>
      <c r="BW179" s="43"/>
      <c r="BX179" s="43"/>
      <c r="BY179" s="35"/>
      <c r="BZ179" s="35"/>
      <c r="CA179" s="35">
        <v>-9000000</v>
      </c>
      <c r="CB179" s="35"/>
      <c r="CC179" s="35"/>
      <c r="CD179" s="35"/>
      <c r="CE179" s="35"/>
      <c r="CF179" s="35"/>
      <c r="CG179" s="35"/>
      <c r="CH179" s="35"/>
      <c r="CI179" s="35"/>
      <c r="CJ179" s="35"/>
      <c r="CK179" s="561"/>
      <c r="CL179" s="561"/>
    </row>
    <row r="180" spans="1:90" s="575" customFormat="1" ht="30" customHeight="1" outlineLevel="1">
      <c r="A180" s="558"/>
      <c r="B180" s="558" t="s">
        <v>281</v>
      </c>
      <c r="C180" s="558"/>
      <c r="D180" s="558"/>
      <c r="E180" s="558"/>
      <c r="F180" s="558"/>
      <c r="G180" s="558"/>
      <c r="H180" s="558"/>
      <c r="I180" s="559"/>
      <c r="J180" s="569"/>
      <c r="K180" s="569"/>
      <c r="L180" s="570"/>
      <c r="M180" s="570"/>
      <c r="N180" s="570"/>
      <c r="O180" s="59"/>
      <c r="P180" s="570"/>
      <c r="Q180" s="570"/>
      <c r="R180" s="61">
        <v>0</v>
      </c>
      <c r="S180" s="61">
        <v>0</v>
      </c>
      <c r="T180" s="61">
        <v>0</v>
      </c>
      <c r="U180" s="571">
        <v>53874305.230696388</v>
      </c>
      <c r="V180" s="59"/>
      <c r="W180" s="59">
        <v>14274312.5</v>
      </c>
      <c r="X180" s="59">
        <v>0</v>
      </c>
      <c r="Y180" s="59">
        <v>14274312.5</v>
      </c>
      <c r="Z180" s="59">
        <v>11774312.499999998</v>
      </c>
      <c r="AA180" s="59">
        <v>0</v>
      </c>
      <c r="AB180" s="59">
        <v>11774312.499999998</v>
      </c>
      <c r="AC180" s="571">
        <v>54019779.562157847</v>
      </c>
      <c r="AD180" s="59">
        <v>-145474.33146145847</v>
      </c>
      <c r="AE180" s="59">
        <v>0</v>
      </c>
      <c r="AF180" s="59">
        <v>0</v>
      </c>
      <c r="AG180" s="59">
        <v>-145474.33146145847</v>
      </c>
      <c r="AH180" s="572">
        <v>42440263.48069638</v>
      </c>
      <c r="AI180" s="59">
        <v>0</v>
      </c>
      <c r="AJ180" s="59">
        <v>205279.86</v>
      </c>
      <c r="AK180" s="573">
        <v>42645543.340696394</v>
      </c>
      <c r="AL180" s="66"/>
      <c r="AM180" s="59">
        <v>77468418</v>
      </c>
      <c r="AN180" s="66"/>
      <c r="AO180" s="66"/>
      <c r="AP180" s="59">
        <v>107093418</v>
      </c>
      <c r="AQ180" s="67"/>
      <c r="AR180" s="59"/>
      <c r="AS180" s="59"/>
      <c r="AT180" s="59">
        <v>62036815.162231907</v>
      </c>
      <c r="AU180" s="59">
        <v>0</v>
      </c>
      <c r="AV180" s="59">
        <v>4000.16</v>
      </c>
      <c r="AW180" s="59">
        <v>62040815.322231904</v>
      </c>
      <c r="AX180" s="59">
        <v>114086710.19916382</v>
      </c>
      <c r="AY180" s="59">
        <v>0</v>
      </c>
      <c r="AZ180" s="59">
        <v>-5933573.9684375329</v>
      </c>
      <c r="BA180" s="59">
        <v>108153136.23072627</v>
      </c>
      <c r="BB180" s="59"/>
      <c r="BC180" s="570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70"/>
      <c r="BR180" s="570"/>
      <c r="BS180" s="574"/>
      <c r="BT180" s="570"/>
      <c r="BU180" s="574"/>
      <c r="BV180" s="570"/>
      <c r="BW180" s="68"/>
      <c r="BX180" s="68"/>
      <c r="BY180" s="59"/>
      <c r="BZ180" s="59"/>
      <c r="CA180" s="59">
        <v>-66034376.25</v>
      </c>
      <c r="CB180" s="59"/>
      <c r="CC180" s="59"/>
      <c r="CD180" s="59"/>
      <c r="CE180" s="59"/>
      <c r="CF180" s="59"/>
      <c r="CG180" s="59"/>
      <c r="CH180" s="59"/>
      <c r="CI180" s="59"/>
      <c r="CJ180" s="59"/>
      <c r="CK180" s="570"/>
      <c r="CL180" s="570"/>
    </row>
    <row r="181" spans="1:90" outlineLevel="3">
      <c r="A181" s="548" t="s">
        <v>82</v>
      </c>
      <c r="B181" s="548" t="s">
        <v>282</v>
      </c>
      <c r="C181" s="548" t="s">
        <v>0</v>
      </c>
      <c r="D181" s="548" t="s">
        <v>0</v>
      </c>
      <c r="E181" s="548" t="s">
        <v>283</v>
      </c>
      <c r="F181" s="548" t="s">
        <v>0</v>
      </c>
      <c r="G181" s="548" t="s">
        <v>284</v>
      </c>
      <c r="H181" s="548" t="s">
        <v>85</v>
      </c>
      <c r="I181" s="549" t="s">
        <v>86</v>
      </c>
      <c r="J181" s="550">
        <v>0</v>
      </c>
      <c r="K181" s="550">
        <v>0</v>
      </c>
      <c r="L181" s="552">
        <v>0</v>
      </c>
      <c r="M181" s="552">
        <v>0</v>
      </c>
      <c r="N181" s="552">
        <v>0</v>
      </c>
      <c r="O181" s="23">
        <v>0</v>
      </c>
      <c r="P181" s="552">
        <v>0</v>
      </c>
      <c r="Q181" s="552">
        <v>0</v>
      </c>
      <c r="R181" s="24">
        <v>0</v>
      </c>
      <c r="S181" s="24">
        <v>0</v>
      </c>
      <c r="T181" s="24">
        <v>0</v>
      </c>
      <c r="U181" s="553">
        <v>0</v>
      </c>
      <c r="V181" s="23" t="s">
        <v>87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553">
        <v>0</v>
      </c>
      <c r="AD181" s="23">
        <v>0</v>
      </c>
      <c r="AE181" s="23">
        <v>0</v>
      </c>
      <c r="AF181" s="23">
        <v>0</v>
      </c>
      <c r="AG181" s="23">
        <v>0</v>
      </c>
      <c r="AH181" s="554">
        <v>0</v>
      </c>
      <c r="AI181" s="23">
        <v>0</v>
      </c>
      <c r="AJ181" s="23">
        <v>91922.35</v>
      </c>
      <c r="AK181" s="555">
        <v>91922.35</v>
      </c>
      <c r="AL181" s="29">
        <v>-236000.31</v>
      </c>
      <c r="AM181" s="23">
        <v>0</v>
      </c>
      <c r="AN181" s="552">
        <v>0</v>
      </c>
      <c r="AO181" s="29">
        <v>0</v>
      </c>
      <c r="AP181" s="23">
        <v>0</v>
      </c>
      <c r="AQ181" s="30">
        <v>1</v>
      </c>
      <c r="AR181" s="23">
        <v>0</v>
      </c>
      <c r="AS181" s="23">
        <v>0</v>
      </c>
      <c r="AT181" s="23">
        <v>0</v>
      </c>
      <c r="AU181" s="23">
        <v>0</v>
      </c>
      <c r="AV181" s="23">
        <v>91922.35</v>
      </c>
      <c r="AW181" s="23">
        <v>91922.35</v>
      </c>
      <c r="AX181" s="23">
        <v>0</v>
      </c>
      <c r="AY181" s="23">
        <v>0</v>
      </c>
      <c r="AZ181" s="23">
        <v>223937.58</v>
      </c>
      <c r="BA181" s="23">
        <v>223937.58</v>
      </c>
      <c r="BB181" s="23" t="s">
        <v>0</v>
      </c>
      <c r="BC181" s="23" t="s">
        <v>0</v>
      </c>
      <c r="BD181" s="23">
        <v>0</v>
      </c>
      <c r="BE181" s="23">
        <v>0</v>
      </c>
      <c r="BF181" s="23">
        <v>91922.35</v>
      </c>
      <c r="BG181" s="23">
        <v>91922.35</v>
      </c>
      <c r="BH181" s="23">
        <v>0</v>
      </c>
      <c r="BI181" s="23">
        <v>0</v>
      </c>
      <c r="BJ181" s="23">
        <v>223937.58</v>
      </c>
      <c r="BK181" s="23">
        <v>223937.58</v>
      </c>
      <c r="BL181" s="23">
        <v>0</v>
      </c>
      <c r="BM181" s="23" t="s">
        <v>88</v>
      </c>
      <c r="BN181" s="23">
        <v>0</v>
      </c>
      <c r="BO181" s="23" t="b">
        <v>0</v>
      </c>
      <c r="BP181" s="23">
        <v>91922.35</v>
      </c>
      <c r="BQ181" s="24">
        <v>0</v>
      </c>
      <c r="BR181" s="552">
        <v>0</v>
      </c>
      <c r="BS181" s="556">
        <v>99</v>
      </c>
      <c r="BT181" s="552">
        <v>0</v>
      </c>
      <c r="BU181" s="556">
        <v>0</v>
      </c>
      <c r="BV181" s="552">
        <v>160</v>
      </c>
      <c r="BW181" s="31">
        <v>0</v>
      </c>
      <c r="BX181" s="31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91922.35</v>
      </c>
      <c r="CJ181" s="23">
        <v>91922.35</v>
      </c>
      <c r="CK181" s="552">
        <v>0</v>
      </c>
      <c r="CL181" s="552">
        <v>0</v>
      </c>
    </row>
    <row r="182" spans="1:90" s="566" customFormat="1" ht="20.100000000000001" customHeight="1" outlineLevel="2">
      <c r="A182" s="558" t="s">
        <v>89</v>
      </c>
      <c r="B182" s="558"/>
      <c r="C182" s="558"/>
      <c r="D182" s="558"/>
      <c r="E182" s="558"/>
      <c r="F182" s="558"/>
      <c r="G182" s="558"/>
      <c r="H182" s="558"/>
      <c r="I182" s="559"/>
      <c r="J182" s="560"/>
      <c r="K182" s="560"/>
      <c r="L182" s="561"/>
      <c r="M182" s="561"/>
      <c r="N182" s="561"/>
      <c r="O182" s="35"/>
      <c r="P182" s="561"/>
      <c r="Q182" s="561"/>
      <c r="R182" s="36">
        <v>0</v>
      </c>
      <c r="S182" s="36">
        <v>0</v>
      </c>
      <c r="T182" s="36">
        <v>0</v>
      </c>
      <c r="U182" s="562">
        <v>0</v>
      </c>
      <c r="V182" s="35"/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562">
        <v>0</v>
      </c>
      <c r="AD182" s="35">
        <v>0</v>
      </c>
      <c r="AE182" s="35">
        <v>0</v>
      </c>
      <c r="AF182" s="35">
        <v>0</v>
      </c>
      <c r="AG182" s="35">
        <v>0</v>
      </c>
      <c r="AH182" s="563">
        <v>0</v>
      </c>
      <c r="AI182" s="35">
        <v>0</v>
      </c>
      <c r="AJ182" s="35">
        <v>91922.35</v>
      </c>
      <c r="AK182" s="564">
        <v>91922.35</v>
      </c>
      <c r="AL182" s="41"/>
      <c r="AM182" s="35">
        <v>0</v>
      </c>
      <c r="AN182" s="561"/>
      <c r="AO182" s="41"/>
      <c r="AP182" s="35">
        <v>0</v>
      </c>
      <c r="AQ182" s="42"/>
      <c r="AR182" s="35"/>
      <c r="AS182" s="35"/>
      <c r="AT182" s="35">
        <v>0</v>
      </c>
      <c r="AU182" s="35">
        <v>0</v>
      </c>
      <c r="AV182" s="35">
        <v>91922.35</v>
      </c>
      <c r="AW182" s="35">
        <v>91922.35</v>
      </c>
      <c r="AX182" s="35">
        <v>0</v>
      </c>
      <c r="AY182" s="35">
        <v>0</v>
      </c>
      <c r="AZ182" s="35">
        <v>223937.58</v>
      </c>
      <c r="BA182" s="35">
        <v>223937.58</v>
      </c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6"/>
      <c r="BR182" s="561"/>
      <c r="BS182" s="565"/>
      <c r="BT182" s="561"/>
      <c r="BU182" s="565"/>
      <c r="BV182" s="561"/>
      <c r="BW182" s="43"/>
      <c r="BX182" s="43"/>
      <c r="BY182" s="35"/>
      <c r="BZ182" s="35"/>
      <c r="CA182" s="35">
        <v>0</v>
      </c>
      <c r="CB182" s="35"/>
      <c r="CC182" s="35"/>
      <c r="CD182" s="35"/>
      <c r="CE182" s="35"/>
      <c r="CF182" s="35"/>
      <c r="CG182" s="35"/>
      <c r="CH182" s="35"/>
      <c r="CI182" s="35"/>
      <c r="CJ182" s="35"/>
      <c r="CK182" s="561"/>
      <c r="CL182" s="561"/>
    </row>
    <row r="183" spans="1:90" outlineLevel="3">
      <c r="A183" s="548" t="s">
        <v>139</v>
      </c>
      <c r="B183" s="548" t="s">
        <v>282</v>
      </c>
      <c r="C183" s="548" t="s">
        <v>285</v>
      </c>
      <c r="D183" s="548" t="s">
        <v>286</v>
      </c>
      <c r="E183" s="548" t="s">
        <v>287</v>
      </c>
      <c r="F183" s="548" t="s">
        <v>639</v>
      </c>
      <c r="G183" s="548" t="s">
        <v>288</v>
      </c>
      <c r="H183" s="548" t="s">
        <v>144</v>
      </c>
      <c r="I183" s="549" t="s">
        <v>289</v>
      </c>
      <c r="J183" s="567">
        <v>817049</v>
      </c>
      <c r="K183" s="550">
        <v>817049</v>
      </c>
      <c r="L183" s="552">
        <v>0</v>
      </c>
      <c r="M183" s="552">
        <v>0</v>
      </c>
      <c r="N183" s="552">
        <v>0.28000000000000003</v>
      </c>
      <c r="O183" s="23">
        <v>0</v>
      </c>
      <c r="P183" s="46">
        <v>0</v>
      </c>
      <c r="Q183" s="46">
        <v>0</v>
      </c>
      <c r="R183" s="24" t="s">
        <v>640</v>
      </c>
      <c r="S183" s="24">
        <v>0</v>
      </c>
      <c r="T183" s="24">
        <v>0</v>
      </c>
      <c r="U183" s="553">
        <v>0</v>
      </c>
      <c r="V183" s="23" t="s">
        <v>97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553">
        <v>0</v>
      </c>
      <c r="AD183" s="23">
        <v>0</v>
      </c>
      <c r="AE183" s="23">
        <v>0</v>
      </c>
      <c r="AF183" s="23">
        <v>0</v>
      </c>
      <c r="AG183" s="23">
        <v>0</v>
      </c>
      <c r="AH183" s="554">
        <v>-3020000</v>
      </c>
      <c r="AI183" s="23">
        <v>0</v>
      </c>
      <c r="AJ183" s="23">
        <v>-100000</v>
      </c>
      <c r="AK183" s="555">
        <v>-3120000</v>
      </c>
      <c r="AL183" s="29">
        <v>0</v>
      </c>
      <c r="AM183" s="23">
        <v>3020000</v>
      </c>
      <c r="AN183" s="29">
        <v>0</v>
      </c>
      <c r="AO183" s="552">
        <v>0</v>
      </c>
      <c r="AP183" s="23">
        <v>0</v>
      </c>
      <c r="AQ183" s="30">
        <v>1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-3020000</v>
      </c>
      <c r="AY183" s="23">
        <v>0</v>
      </c>
      <c r="AZ183" s="23">
        <v>-100000</v>
      </c>
      <c r="BA183" s="23">
        <v>-3120000</v>
      </c>
      <c r="BB183" s="23" t="s">
        <v>0</v>
      </c>
      <c r="BC183" s="23" t="s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-3020000</v>
      </c>
      <c r="BI183" s="23">
        <v>0</v>
      </c>
      <c r="BJ183" s="23">
        <v>-100000</v>
      </c>
      <c r="BK183" s="23">
        <v>-3120000</v>
      </c>
      <c r="BL183" s="31">
        <v>0</v>
      </c>
      <c r="BM183" s="23" t="s">
        <v>98</v>
      </c>
      <c r="BN183" s="23">
        <v>0</v>
      </c>
      <c r="BO183" s="23" t="b">
        <v>0</v>
      </c>
      <c r="BP183" s="23">
        <v>-100000</v>
      </c>
      <c r="BQ183" s="552">
        <v>10</v>
      </c>
      <c r="BR183" s="552">
        <v>8170490</v>
      </c>
      <c r="BS183" s="556">
        <v>6</v>
      </c>
      <c r="BT183" s="552">
        <v>0</v>
      </c>
      <c r="BU183" s="556">
        <v>0</v>
      </c>
      <c r="BV183" s="552">
        <v>92</v>
      </c>
      <c r="BW183" s="31">
        <v>0</v>
      </c>
      <c r="BX183" s="31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-3020000</v>
      </c>
      <c r="CH183" s="23">
        <v>0</v>
      </c>
      <c r="CI183" s="23">
        <v>-100000</v>
      </c>
      <c r="CJ183" s="23">
        <v>-3120000</v>
      </c>
      <c r="CK183" s="552">
        <v>0</v>
      </c>
      <c r="CL183" s="552">
        <v>0</v>
      </c>
    </row>
    <row r="184" spans="1:90" outlineLevel="3">
      <c r="A184" s="548" t="s">
        <v>139</v>
      </c>
      <c r="B184" s="548" t="s">
        <v>282</v>
      </c>
      <c r="C184" s="548" t="s">
        <v>285</v>
      </c>
      <c r="D184" s="548" t="s">
        <v>286</v>
      </c>
      <c r="E184" s="548" t="s">
        <v>290</v>
      </c>
      <c r="F184" s="548" t="s">
        <v>526</v>
      </c>
      <c r="G184" s="548" t="s">
        <v>143</v>
      </c>
      <c r="H184" s="548" t="s">
        <v>144</v>
      </c>
      <c r="I184" s="549" t="s">
        <v>289</v>
      </c>
      <c r="J184" s="567">
        <v>2000</v>
      </c>
      <c r="K184" s="550">
        <v>2000</v>
      </c>
      <c r="L184" s="552">
        <v>0</v>
      </c>
      <c r="M184" s="552">
        <v>0</v>
      </c>
      <c r="N184" s="552">
        <v>0</v>
      </c>
      <c r="O184" s="23">
        <v>0</v>
      </c>
      <c r="P184" s="46">
        <v>0</v>
      </c>
      <c r="Q184" s="46">
        <v>0</v>
      </c>
      <c r="R184" s="24" t="s">
        <v>641</v>
      </c>
      <c r="S184" s="24">
        <v>0</v>
      </c>
      <c r="T184" s="24">
        <v>0</v>
      </c>
      <c r="U184" s="553">
        <v>0</v>
      </c>
      <c r="V184" s="23" t="s">
        <v>97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553">
        <v>0</v>
      </c>
      <c r="AD184" s="23">
        <v>0</v>
      </c>
      <c r="AE184" s="23">
        <v>0</v>
      </c>
      <c r="AF184" s="23">
        <v>0</v>
      </c>
      <c r="AG184" s="23">
        <v>0</v>
      </c>
      <c r="AH184" s="554">
        <v>0</v>
      </c>
      <c r="AI184" s="23">
        <v>0</v>
      </c>
      <c r="AJ184" s="23">
        <v>0</v>
      </c>
      <c r="AK184" s="555">
        <v>0</v>
      </c>
      <c r="AL184" s="29">
        <v>0</v>
      </c>
      <c r="AM184" s="23">
        <v>0</v>
      </c>
      <c r="AN184" s="29">
        <v>0</v>
      </c>
      <c r="AO184" s="552">
        <v>0</v>
      </c>
      <c r="AP184" s="23">
        <v>0</v>
      </c>
      <c r="AQ184" s="30">
        <v>1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 t="s">
        <v>0</v>
      </c>
      <c r="BC184" s="23" t="s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31">
        <v>0</v>
      </c>
      <c r="BM184" s="23" t="s">
        <v>98</v>
      </c>
      <c r="BN184" s="23">
        <v>0</v>
      </c>
      <c r="BO184" s="23" t="b">
        <v>0</v>
      </c>
      <c r="BP184" s="23">
        <v>0</v>
      </c>
      <c r="BQ184" s="552">
        <v>1000</v>
      </c>
      <c r="BR184" s="552">
        <v>2000000</v>
      </c>
      <c r="BS184" s="556">
        <v>6</v>
      </c>
      <c r="BT184" s="552">
        <v>0</v>
      </c>
      <c r="BU184" s="556">
        <v>0</v>
      </c>
      <c r="BV184" s="552">
        <v>103</v>
      </c>
      <c r="BW184" s="31">
        <v>0</v>
      </c>
      <c r="BX184" s="31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552">
        <v>0</v>
      </c>
      <c r="CL184" s="552">
        <v>0</v>
      </c>
    </row>
    <row r="185" spans="1:90" outlineLevel="3">
      <c r="A185" s="548" t="s">
        <v>139</v>
      </c>
      <c r="B185" s="548" t="s">
        <v>282</v>
      </c>
      <c r="C185" s="548" t="s">
        <v>285</v>
      </c>
      <c r="D185" s="548" t="s">
        <v>286</v>
      </c>
      <c r="E185" s="548" t="s">
        <v>642</v>
      </c>
      <c r="F185" s="548" t="s">
        <v>0</v>
      </c>
      <c r="G185" s="548" t="s">
        <v>291</v>
      </c>
      <c r="H185" s="548" t="s">
        <v>95</v>
      </c>
      <c r="I185" s="549" t="s">
        <v>134</v>
      </c>
      <c r="J185" s="567">
        <v>1</v>
      </c>
      <c r="K185" s="550">
        <v>1</v>
      </c>
      <c r="L185" s="552">
        <v>0</v>
      </c>
      <c r="M185" s="552">
        <v>0</v>
      </c>
      <c r="N185" s="552">
        <v>0</v>
      </c>
      <c r="O185" s="23">
        <v>4272668.04</v>
      </c>
      <c r="P185" s="552">
        <v>4272668.04</v>
      </c>
      <c r="Q185" s="552">
        <v>0</v>
      </c>
      <c r="R185" s="24" t="s">
        <v>643</v>
      </c>
      <c r="S185" s="24">
        <v>0</v>
      </c>
      <c r="T185" s="24">
        <v>0</v>
      </c>
      <c r="U185" s="553">
        <v>4272668.04</v>
      </c>
      <c r="V185" s="23" t="s">
        <v>97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553">
        <v>4272668.04</v>
      </c>
      <c r="AD185" s="23">
        <v>0</v>
      </c>
      <c r="AE185" s="23">
        <v>0</v>
      </c>
      <c r="AF185" s="23">
        <v>0</v>
      </c>
      <c r="AG185" s="23">
        <v>0</v>
      </c>
      <c r="AH185" s="554">
        <v>0</v>
      </c>
      <c r="AI185" s="23">
        <v>0</v>
      </c>
      <c r="AJ185" s="23">
        <v>0</v>
      </c>
      <c r="AK185" s="555">
        <v>0</v>
      </c>
      <c r="AL185" s="29">
        <v>6000</v>
      </c>
      <c r="AM185" s="23">
        <v>4190713.51</v>
      </c>
      <c r="AN185" s="552">
        <v>0</v>
      </c>
      <c r="AO185" s="29">
        <v>0</v>
      </c>
      <c r="AP185" s="23">
        <v>4190713.51</v>
      </c>
      <c r="AQ185" s="30">
        <v>1</v>
      </c>
      <c r="AR185" s="23">
        <v>0</v>
      </c>
      <c r="AS185" s="23">
        <v>4272668.04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 t="s">
        <v>0</v>
      </c>
      <c r="BC185" s="23" t="s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4190713.51</v>
      </c>
      <c r="BM185" s="23" t="s">
        <v>98</v>
      </c>
      <c r="BN185" s="23">
        <v>0</v>
      </c>
      <c r="BO185" s="23" t="b">
        <v>0</v>
      </c>
      <c r="BP185" s="23">
        <v>0</v>
      </c>
      <c r="BQ185" s="46">
        <v>0</v>
      </c>
      <c r="BR185" s="552">
        <v>0</v>
      </c>
      <c r="BS185" s="556">
        <v>6</v>
      </c>
      <c r="BT185" s="552">
        <v>0</v>
      </c>
      <c r="BU185" s="556">
        <v>0</v>
      </c>
      <c r="BV185" s="552">
        <v>288</v>
      </c>
      <c r="BW185" s="31">
        <v>0</v>
      </c>
      <c r="BX185" s="31">
        <v>0</v>
      </c>
      <c r="BY185" s="23">
        <v>0</v>
      </c>
      <c r="BZ185" s="23">
        <v>0</v>
      </c>
      <c r="CA185" s="23">
        <v>81954.53</v>
      </c>
      <c r="CB185" s="23">
        <v>251168.04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0</v>
      </c>
      <c r="CJ185" s="23">
        <v>0</v>
      </c>
      <c r="CK185" s="552">
        <v>0</v>
      </c>
      <c r="CL185" s="552">
        <v>0</v>
      </c>
    </row>
    <row r="186" spans="1:90" s="566" customFormat="1" ht="20.100000000000001" customHeight="1" outlineLevel="2">
      <c r="A186" s="558" t="s">
        <v>146</v>
      </c>
      <c r="B186" s="558"/>
      <c r="C186" s="558"/>
      <c r="D186" s="558"/>
      <c r="E186" s="558"/>
      <c r="F186" s="558"/>
      <c r="G186" s="558"/>
      <c r="H186" s="558"/>
      <c r="I186" s="559"/>
      <c r="J186" s="568"/>
      <c r="K186" s="560"/>
      <c r="L186" s="561"/>
      <c r="M186" s="561"/>
      <c r="N186" s="561"/>
      <c r="O186" s="35"/>
      <c r="P186" s="561"/>
      <c r="Q186" s="561"/>
      <c r="R186" s="36">
        <v>0</v>
      </c>
      <c r="S186" s="36">
        <v>0</v>
      </c>
      <c r="T186" s="36">
        <v>0</v>
      </c>
      <c r="U186" s="562">
        <v>4272668.04</v>
      </c>
      <c r="V186" s="35"/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562">
        <v>4272668.04</v>
      </c>
      <c r="AD186" s="35">
        <v>0</v>
      </c>
      <c r="AE186" s="35">
        <v>0</v>
      </c>
      <c r="AF186" s="35">
        <v>0</v>
      </c>
      <c r="AG186" s="35">
        <v>0</v>
      </c>
      <c r="AH186" s="563">
        <v>-3020000</v>
      </c>
      <c r="AI186" s="35">
        <v>0</v>
      </c>
      <c r="AJ186" s="35">
        <v>-100000</v>
      </c>
      <c r="AK186" s="564">
        <v>-3120000</v>
      </c>
      <c r="AL186" s="41"/>
      <c r="AM186" s="35">
        <v>7210713.5099999998</v>
      </c>
      <c r="AN186" s="561"/>
      <c r="AO186" s="41"/>
      <c r="AP186" s="35">
        <v>4190713.51</v>
      </c>
      <c r="AQ186" s="42"/>
      <c r="AR186" s="35"/>
      <c r="AS186" s="35"/>
      <c r="AT186" s="35">
        <v>0</v>
      </c>
      <c r="AU186" s="35">
        <v>0</v>
      </c>
      <c r="AV186" s="35">
        <v>0</v>
      </c>
      <c r="AW186" s="35">
        <v>0</v>
      </c>
      <c r="AX186" s="35">
        <v>-3020000</v>
      </c>
      <c r="AY186" s="35">
        <v>0</v>
      </c>
      <c r="AZ186" s="35">
        <v>-100000</v>
      </c>
      <c r="BA186" s="35">
        <v>-3120000</v>
      </c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50"/>
      <c r="BR186" s="561"/>
      <c r="BS186" s="565"/>
      <c r="BT186" s="561"/>
      <c r="BU186" s="565"/>
      <c r="BV186" s="561"/>
      <c r="BW186" s="43"/>
      <c r="BX186" s="43"/>
      <c r="BY186" s="35"/>
      <c r="BZ186" s="35"/>
      <c r="CA186" s="35">
        <v>81954.53</v>
      </c>
      <c r="CB186" s="35"/>
      <c r="CC186" s="35"/>
      <c r="CD186" s="35"/>
      <c r="CE186" s="35"/>
      <c r="CF186" s="35"/>
      <c r="CG186" s="35"/>
      <c r="CH186" s="35"/>
      <c r="CI186" s="35"/>
      <c r="CJ186" s="35"/>
      <c r="CK186" s="561"/>
      <c r="CL186" s="561"/>
    </row>
    <row r="187" spans="1:90" outlineLevel="3">
      <c r="A187" s="548" t="s">
        <v>258</v>
      </c>
      <c r="B187" s="548" t="s">
        <v>282</v>
      </c>
      <c r="C187" s="548" t="s">
        <v>285</v>
      </c>
      <c r="D187" s="548" t="s">
        <v>286</v>
      </c>
      <c r="E187" s="548" t="s">
        <v>292</v>
      </c>
      <c r="F187" s="548" t="s">
        <v>644</v>
      </c>
      <c r="G187" s="548" t="s">
        <v>143</v>
      </c>
      <c r="H187" s="548" t="s">
        <v>144</v>
      </c>
      <c r="I187" s="549" t="s">
        <v>289</v>
      </c>
      <c r="J187" s="550">
        <v>31250</v>
      </c>
      <c r="K187" s="550">
        <v>31250</v>
      </c>
      <c r="L187" s="552">
        <v>0</v>
      </c>
      <c r="M187" s="552">
        <v>0</v>
      </c>
      <c r="N187" s="552">
        <v>0</v>
      </c>
      <c r="O187" s="552">
        <v>0</v>
      </c>
      <c r="P187" s="46">
        <v>0</v>
      </c>
      <c r="Q187" s="46">
        <v>0</v>
      </c>
      <c r="R187" s="24" t="s">
        <v>645</v>
      </c>
      <c r="S187" s="24">
        <v>0</v>
      </c>
      <c r="T187" s="24">
        <v>0</v>
      </c>
      <c r="U187" s="553">
        <v>0</v>
      </c>
      <c r="V187" s="23" t="s">
        <v>97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553">
        <v>0</v>
      </c>
      <c r="AD187" s="23">
        <v>0</v>
      </c>
      <c r="AE187" s="23">
        <v>0</v>
      </c>
      <c r="AF187" s="23">
        <v>0</v>
      </c>
      <c r="AG187" s="23">
        <v>0</v>
      </c>
      <c r="AH187" s="554">
        <v>0</v>
      </c>
      <c r="AI187" s="23">
        <v>0</v>
      </c>
      <c r="AJ187" s="23">
        <v>0</v>
      </c>
      <c r="AK187" s="555">
        <v>0</v>
      </c>
      <c r="AL187" s="29">
        <v>0</v>
      </c>
      <c r="AM187" s="23">
        <v>0</v>
      </c>
      <c r="AN187" s="29">
        <v>0</v>
      </c>
      <c r="AO187" s="552">
        <v>0</v>
      </c>
      <c r="AP187" s="23">
        <v>0</v>
      </c>
      <c r="AQ187" s="30">
        <v>80.709999999999994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9.9999999999999995E-7</v>
      </c>
      <c r="BC187" s="23">
        <v>9.9999999999999995E-7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31">
        <v>0</v>
      </c>
      <c r="BM187" s="23" t="s">
        <v>88</v>
      </c>
      <c r="BN187" s="23">
        <v>0</v>
      </c>
      <c r="BO187" s="23" t="b">
        <v>0</v>
      </c>
      <c r="BP187" s="23">
        <v>0</v>
      </c>
      <c r="BQ187" s="552">
        <v>1000</v>
      </c>
      <c r="BR187" s="552">
        <v>31250000</v>
      </c>
      <c r="BS187" s="556">
        <v>5</v>
      </c>
      <c r="BT187" s="552">
        <v>0</v>
      </c>
      <c r="BU187" s="556">
        <v>0</v>
      </c>
      <c r="BV187" s="552">
        <v>90</v>
      </c>
      <c r="BW187" s="31">
        <v>9.9999999999999995E-7</v>
      </c>
      <c r="BX187" s="31">
        <v>4.4999999999999998E-2</v>
      </c>
      <c r="BY187" s="23">
        <v>0</v>
      </c>
      <c r="BZ187" s="23">
        <v>0</v>
      </c>
      <c r="CA187" s="23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  <c r="CJ187" s="23">
        <v>0</v>
      </c>
      <c r="CK187" s="552">
        <v>0</v>
      </c>
      <c r="CL187" s="552">
        <v>0</v>
      </c>
    </row>
    <row r="188" spans="1:90" outlineLevel="3">
      <c r="A188" s="548" t="s">
        <v>258</v>
      </c>
      <c r="B188" s="548" t="s">
        <v>282</v>
      </c>
      <c r="C188" s="548" t="s">
        <v>285</v>
      </c>
      <c r="D188" s="548" t="s">
        <v>286</v>
      </c>
      <c r="E188" s="548" t="s">
        <v>293</v>
      </c>
      <c r="F188" s="548" t="s">
        <v>646</v>
      </c>
      <c r="G188" s="548" t="s">
        <v>143</v>
      </c>
      <c r="H188" s="548" t="s">
        <v>144</v>
      </c>
      <c r="I188" s="549" t="s">
        <v>289</v>
      </c>
      <c r="J188" s="550">
        <v>0</v>
      </c>
      <c r="K188" s="550">
        <v>0</v>
      </c>
      <c r="L188" s="552">
        <v>0</v>
      </c>
      <c r="M188" s="552">
        <v>0</v>
      </c>
      <c r="N188" s="552">
        <v>0.20089686885755564</v>
      </c>
      <c r="O188" s="552">
        <v>81.051432927818894</v>
      </c>
      <c r="P188" s="46">
        <v>81.117197222217698</v>
      </c>
      <c r="Q188" s="46">
        <v>-6.5764294398803713E-2</v>
      </c>
      <c r="R188" s="24" t="s">
        <v>647</v>
      </c>
      <c r="S188" s="24">
        <v>0</v>
      </c>
      <c r="T188" s="24">
        <v>0</v>
      </c>
      <c r="U188" s="553">
        <v>0</v>
      </c>
      <c r="V188" s="23" t="s">
        <v>97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553">
        <v>0</v>
      </c>
      <c r="AD188" s="23">
        <v>0</v>
      </c>
      <c r="AE188" s="23">
        <v>0</v>
      </c>
      <c r="AF188" s="23">
        <v>0</v>
      </c>
      <c r="AG188" s="23">
        <v>0</v>
      </c>
      <c r="AH188" s="554">
        <v>0</v>
      </c>
      <c r="AI188" s="23">
        <v>0</v>
      </c>
      <c r="AJ188" s="23">
        <v>0</v>
      </c>
      <c r="AK188" s="555">
        <v>0</v>
      </c>
      <c r="AL188" s="29">
        <v>1698620</v>
      </c>
      <c r="AM188" s="23">
        <v>0</v>
      </c>
      <c r="AN188" s="29">
        <v>0</v>
      </c>
      <c r="AO188" s="552">
        <v>0</v>
      </c>
      <c r="AP188" s="23">
        <v>0</v>
      </c>
      <c r="AQ188" s="30">
        <v>8.33</v>
      </c>
      <c r="AR188" s="23">
        <v>0</v>
      </c>
      <c r="AS188" s="23">
        <v>4.25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4.25</v>
      </c>
      <c r="BC188" s="23">
        <v>4.25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31">
        <v>0</v>
      </c>
      <c r="BM188" s="23" t="s">
        <v>88</v>
      </c>
      <c r="BN188" s="23">
        <v>0</v>
      </c>
      <c r="BO188" s="23" t="b">
        <v>0</v>
      </c>
      <c r="BP188" s="23">
        <v>0</v>
      </c>
      <c r="BQ188" s="30">
        <v>115.65</v>
      </c>
      <c r="BR188" s="552">
        <v>0</v>
      </c>
      <c r="BS188" s="556">
        <v>5</v>
      </c>
      <c r="BT188" s="552">
        <v>0</v>
      </c>
      <c r="BU188" s="556">
        <v>0</v>
      </c>
      <c r="BV188" s="552">
        <v>91</v>
      </c>
      <c r="BW188" s="31">
        <v>4.25</v>
      </c>
      <c r="BX188" s="31">
        <v>4.25</v>
      </c>
      <c r="BY188" s="23">
        <v>0</v>
      </c>
      <c r="BZ188" s="23">
        <v>0</v>
      </c>
      <c r="CA188" s="23">
        <v>0</v>
      </c>
      <c r="CB188" s="23">
        <v>0</v>
      </c>
      <c r="CC188" s="23">
        <v>0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0</v>
      </c>
      <c r="CJ188" s="23">
        <v>0</v>
      </c>
      <c r="CK188" s="552">
        <v>0</v>
      </c>
      <c r="CL188" s="552">
        <v>0</v>
      </c>
    </row>
    <row r="189" spans="1:90" s="566" customFormat="1" ht="20.100000000000001" customHeight="1" outlineLevel="2">
      <c r="A189" s="558" t="s">
        <v>265</v>
      </c>
      <c r="B189" s="558"/>
      <c r="C189" s="558"/>
      <c r="D189" s="558"/>
      <c r="E189" s="558"/>
      <c r="F189" s="558"/>
      <c r="G189" s="558"/>
      <c r="H189" s="558"/>
      <c r="I189" s="559"/>
      <c r="J189" s="560"/>
      <c r="K189" s="560"/>
      <c r="L189" s="561"/>
      <c r="M189" s="561"/>
      <c r="N189" s="561"/>
      <c r="O189" s="561"/>
      <c r="P189" s="50"/>
      <c r="Q189" s="50"/>
      <c r="R189" s="36">
        <v>0</v>
      </c>
      <c r="S189" s="36">
        <v>0</v>
      </c>
      <c r="T189" s="36">
        <v>0</v>
      </c>
      <c r="U189" s="562">
        <v>0</v>
      </c>
      <c r="V189" s="35"/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562">
        <v>0</v>
      </c>
      <c r="AD189" s="35">
        <v>0</v>
      </c>
      <c r="AE189" s="35">
        <v>0</v>
      </c>
      <c r="AF189" s="35">
        <v>0</v>
      </c>
      <c r="AG189" s="35">
        <v>0</v>
      </c>
      <c r="AH189" s="563">
        <v>0</v>
      </c>
      <c r="AI189" s="35">
        <v>0</v>
      </c>
      <c r="AJ189" s="35">
        <v>0</v>
      </c>
      <c r="AK189" s="564">
        <v>0</v>
      </c>
      <c r="AL189" s="41"/>
      <c r="AM189" s="35">
        <v>0</v>
      </c>
      <c r="AN189" s="41"/>
      <c r="AO189" s="561"/>
      <c r="AP189" s="35">
        <v>0</v>
      </c>
      <c r="AQ189" s="42"/>
      <c r="AR189" s="35"/>
      <c r="AS189" s="35"/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43"/>
      <c r="BM189" s="35"/>
      <c r="BN189" s="35"/>
      <c r="BO189" s="35"/>
      <c r="BP189" s="35"/>
      <c r="BQ189" s="42"/>
      <c r="BR189" s="561"/>
      <c r="BS189" s="565"/>
      <c r="BT189" s="561"/>
      <c r="BU189" s="565"/>
      <c r="BV189" s="561"/>
      <c r="BW189" s="43"/>
      <c r="BX189" s="43"/>
      <c r="BY189" s="35"/>
      <c r="BZ189" s="35"/>
      <c r="CA189" s="35">
        <v>0</v>
      </c>
      <c r="CB189" s="35"/>
      <c r="CC189" s="35"/>
      <c r="CD189" s="35"/>
      <c r="CE189" s="35"/>
      <c r="CF189" s="35"/>
      <c r="CG189" s="35"/>
      <c r="CH189" s="35"/>
      <c r="CI189" s="35"/>
      <c r="CJ189" s="35"/>
      <c r="CK189" s="561"/>
      <c r="CL189" s="561"/>
    </row>
    <row r="190" spans="1:90" outlineLevel="3">
      <c r="A190" s="548" t="s">
        <v>147</v>
      </c>
      <c r="B190" s="548" t="s">
        <v>282</v>
      </c>
      <c r="C190" s="548" t="s">
        <v>285</v>
      </c>
      <c r="D190" s="548" t="s">
        <v>286</v>
      </c>
      <c r="E190" s="548" t="s">
        <v>299</v>
      </c>
      <c r="F190" s="548" t="s">
        <v>0</v>
      </c>
      <c r="G190" s="548" t="s">
        <v>143</v>
      </c>
      <c r="H190" s="548" t="s">
        <v>95</v>
      </c>
      <c r="I190" s="549" t="s">
        <v>128</v>
      </c>
      <c r="J190" s="550">
        <v>1</v>
      </c>
      <c r="K190" s="550">
        <v>1</v>
      </c>
      <c r="L190" s="552">
        <v>0</v>
      </c>
      <c r="M190" s="552">
        <v>0</v>
      </c>
      <c r="N190" s="552">
        <v>0</v>
      </c>
      <c r="O190" s="23">
        <v>0</v>
      </c>
      <c r="P190" s="552">
        <v>0</v>
      </c>
      <c r="Q190" s="552">
        <v>0</v>
      </c>
      <c r="R190" s="24" t="s">
        <v>648</v>
      </c>
      <c r="S190" s="24">
        <v>0</v>
      </c>
      <c r="T190" s="24">
        <v>0</v>
      </c>
      <c r="U190" s="553">
        <v>0</v>
      </c>
      <c r="V190" s="23" t="s">
        <v>97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553">
        <v>0</v>
      </c>
      <c r="AD190" s="23">
        <v>0</v>
      </c>
      <c r="AE190" s="23">
        <v>0</v>
      </c>
      <c r="AF190" s="23">
        <v>0</v>
      </c>
      <c r="AG190" s="23">
        <v>0</v>
      </c>
      <c r="AH190" s="554">
        <v>0</v>
      </c>
      <c r="AI190" s="23">
        <v>0</v>
      </c>
      <c r="AJ190" s="23">
        <v>0</v>
      </c>
      <c r="AK190" s="555">
        <v>0</v>
      </c>
      <c r="AL190" s="29">
        <v>0</v>
      </c>
      <c r="AM190" s="23">
        <v>0</v>
      </c>
      <c r="AN190" s="552">
        <v>0</v>
      </c>
      <c r="AO190" s="29">
        <v>0</v>
      </c>
      <c r="AP190" s="23">
        <v>0</v>
      </c>
      <c r="AQ190" s="30">
        <v>1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-578493.17600000021</v>
      </c>
      <c r="AY190" s="23">
        <v>0</v>
      </c>
      <c r="AZ190" s="23">
        <v>0</v>
      </c>
      <c r="BA190" s="23">
        <v>-578493.17600000021</v>
      </c>
      <c r="BB190" s="23" t="s">
        <v>0</v>
      </c>
      <c r="BC190" s="23" t="s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-578493.17600000021</v>
      </c>
      <c r="BI190" s="23">
        <v>0</v>
      </c>
      <c r="BJ190" s="23">
        <v>0</v>
      </c>
      <c r="BK190" s="23">
        <v>-578493.17600000021</v>
      </c>
      <c r="BL190" s="23">
        <v>0</v>
      </c>
      <c r="BM190" s="23" t="s">
        <v>98</v>
      </c>
      <c r="BN190" s="23">
        <v>0</v>
      </c>
      <c r="BO190" s="23" t="b">
        <v>0</v>
      </c>
      <c r="BP190" s="23">
        <v>0</v>
      </c>
      <c r="BQ190" s="46">
        <v>-23598800</v>
      </c>
      <c r="BR190" s="552">
        <v>-23598800</v>
      </c>
      <c r="BS190" s="556">
        <v>12</v>
      </c>
      <c r="BT190" s="552">
        <v>0</v>
      </c>
      <c r="BU190" s="556">
        <v>0</v>
      </c>
      <c r="BV190" s="552">
        <v>197</v>
      </c>
      <c r="BW190" s="31">
        <v>0</v>
      </c>
      <c r="BX190" s="31">
        <v>0</v>
      </c>
      <c r="BY190" s="23">
        <v>0</v>
      </c>
      <c r="BZ190" s="23">
        <v>0</v>
      </c>
      <c r="CA190" s="23">
        <v>0</v>
      </c>
      <c r="CB190" s="23">
        <v>-1876880.824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552">
        <v>0</v>
      </c>
      <c r="CL190" s="552">
        <v>0</v>
      </c>
    </row>
    <row r="191" spans="1:90" outlineLevel="3">
      <c r="A191" s="548" t="s">
        <v>147</v>
      </c>
      <c r="B191" s="548" t="s">
        <v>282</v>
      </c>
      <c r="C191" s="548" t="s">
        <v>285</v>
      </c>
      <c r="D191" s="548" t="s">
        <v>286</v>
      </c>
      <c r="E191" s="548" t="s">
        <v>300</v>
      </c>
      <c r="F191" s="548" t="s">
        <v>0</v>
      </c>
      <c r="G191" s="548" t="s">
        <v>143</v>
      </c>
      <c r="H191" s="548" t="s">
        <v>95</v>
      </c>
      <c r="I191" s="549" t="s">
        <v>128</v>
      </c>
      <c r="J191" s="550">
        <v>1</v>
      </c>
      <c r="K191" s="550">
        <v>1</v>
      </c>
      <c r="L191" s="552">
        <v>0</v>
      </c>
      <c r="M191" s="552">
        <v>0</v>
      </c>
      <c r="N191" s="552">
        <v>0</v>
      </c>
      <c r="O191" s="23">
        <v>0</v>
      </c>
      <c r="P191" s="552">
        <v>0</v>
      </c>
      <c r="Q191" s="552">
        <v>0</v>
      </c>
      <c r="R191" s="24" t="s">
        <v>649</v>
      </c>
      <c r="S191" s="24">
        <v>0</v>
      </c>
      <c r="T191" s="24">
        <v>0</v>
      </c>
      <c r="U191" s="553">
        <v>0</v>
      </c>
      <c r="V191" s="23" t="s">
        <v>97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553">
        <v>0</v>
      </c>
      <c r="AD191" s="23">
        <v>0</v>
      </c>
      <c r="AE191" s="23">
        <v>0</v>
      </c>
      <c r="AF191" s="23">
        <v>0</v>
      </c>
      <c r="AG191" s="23">
        <v>0</v>
      </c>
      <c r="AH191" s="554">
        <v>0</v>
      </c>
      <c r="AI191" s="23">
        <v>0</v>
      </c>
      <c r="AJ191" s="23">
        <v>0</v>
      </c>
      <c r="AK191" s="555">
        <v>0</v>
      </c>
      <c r="AL191" s="29">
        <v>0</v>
      </c>
      <c r="AM191" s="23">
        <v>0</v>
      </c>
      <c r="AN191" s="552">
        <v>0</v>
      </c>
      <c r="AO191" s="29">
        <v>0</v>
      </c>
      <c r="AP191" s="23">
        <v>0</v>
      </c>
      <c r="AQ191" s="30">
        <v>1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 t="s">
        <v>0</v>
      </c>
      <c r="BC191" s="23" t="s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 t="s">
        <v>98</v>
      </c>
      <c r="BN191" s="23">
        <v>0</v>
      </c>
      <c r="BO191" s="23" t="b">
        <v>0</v>
      </c>
      <c r="BP191" s="23">
        <v>0</v>
      </c>
      <c r="BQ191" s="46">
        <v>216000</v>
      </c>
      <c r="BR191" s="552">
        <v>216000</v>
      </c>
      <c r="BS191" s="556">
        <v>12</v>
      </c>
      <c r="BT191" s="552">
        <v>0</v>
      </c>
      <c r="BU191" s="556">
        <v>0</v>
      </c>
      <c r="BV191" s="552">
        <v>202</v>
      </c>
      <c r="BW191" s="31">
        <v>0</v>
      </c>
      <c r="BX191" s="31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552">
        <v>0</v>
      </c>
      <c r="CL191" s="552">
        <v>0</v>
      </c>
    </row>
    <row r="192" spans="1:90" outlineLevel="3">
      <c r="A192" s="548" t="s">
        <v>147</v>
      </c>
      <c r="B192" s="548" t="s">
        <v>282</v>
      </c>
      <c r="C192" s="548" t="s">
        <v>285</v>
      </c>
      <c r="D192" s="548" t="s">
        <v>286</v>
      </c>
      <c r="E192" s="548" t="s">
        <v>304</v>
      </c>
      <c r="F192" s="548" t="s">
        <v>0</v>
      </c>
      <c r="G192" s="548" t="s">
        <v>143</v>
      </c>
      <c r="H192" s="548" t="s">
        <v>95</v>
      </c>
      <c r="I192" s="549" t="s">
        <v>128</v>
      </c>
      <c r="J192" s="550">
        <v>1</v>
      </c>
      <c r="K192" s="550">
        <v>1</v>
      </c>
      <c r="L192" s="552">
        <v>0</v>
      </c>
      <c r="M192" s="552">
        <v>0</v>
      </c>
      <c r="N192" s="552">
        <v>0</v>
      </c>
      <c r="O192" s="23">
        <v>0</v>
      </c>
      <c r="P192" s="552">
        <v>0</v>
      </c>
      <c r="Q192" s="552">
        <v>0</v>
      </c>
      <c r="R192" s="24" t="s">
        <v>650</v>
      </c>
      <c r="S192" s="24">
        <v>0</v>
      </c>
      <c r="T192" s="24">
        <v>0</v>
      </c>
      <c r="U192" s="553">
        <v>0</v>
      </c>
      <c r="V192" s="23" t="s">
        <v>97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553">
        <v>0</v>
      </c>
      <c r="AD192" s="23">
        <v>0</v>
      </c>
      <c r="AE192" s="23">
        <v>0</v>
      </c>
      <c r="AF192" s="23">
        <v>0</v>
      </c>
      <c r="AG192" s="23">
        <v>0</v>
      </c>
      <c r="AH192" s="554">
        <v>0</v>
      </c>
      <c r="AI192" s="23">
        <v>0</v>
      </c>
      <c r="AJ192" s="23">
        <v>0</v>
      </c>
      <c r="AK192" s="555">
        <v>0</v>
      </c>
      <c r="AL192" s="29">
        <v>0</v>
      </c>
      <c r="AM192" s="23">
        <v>0</v>
      </c>
      <c r="AN192" s="552">
        <v>0</v>
      </c>
      <c r="AO192" s="29">
        <v>0</v>
      </c>
      <c r="AP192" s="23">
        <v>0</v>
      </c>
      <c r="AQ192" s="30">
        <v>1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-83400</v>
      </c>
      <c r="AY192" s="23">
        <v>0</v>
      </c>
      <c r="AZ192" s="23">
        <v>0</v>
      </c>
      <c r="BA192" s="23">
        <v>-83400</v>
      </c>
      <c r="BB192" s="23" t="s">
        <v>0</v>
      </c>
      <c r="BC192" s="23" t="s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-83400</v>
      </c>
      <c r="BI192" s="23">
        <v>0</v>
      </c>
      <c r="BJ192" s="23">
        <v>0</v>
      </c>
      <c r="BK192" s="23">
        <v>-83400</v>
      </c>
      <c r="BL192" s="23">
        <v>0</v>
      </c>
      <c r="BM192" s="23" t="s">
        <v>98</v>
      </c>
      <c r="BN192" s="23">
        <v>0</v>
      </c>
      <c r="BO192" s="23" t="b">
        <v>0</v>
      </c>
      <c r="BP192" s="23">
        <v>0</v>
      </c>
      <c r="BQ192" s="46">
        <v>19983360</v>
      </c>
      <c r="BR192" s="552">
        <v>19983360</v>
      </c>
      <c r="BS192" s="556">
        <v>12</v>
      </c>
      <c r="BT192" s="552">
        <v>0</v>
      </c>
      <c r="BU192" s="556">
        <v>0</v>
      </c>
      <c r="BV192" s="552">
        <v>214</v>
      </c>
      <c r="BW192" s="31">
        <v>0</v>
      </c>
      <c r="BX192" s="31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  <c r="CJ192" s="23">
        <v>0</v>
      </c>
      <c r="CK192" s="552">
        <v>0</v>
      </c>
      <c r="CL192" s="552">
        <v>0</v>
      </c>
    </row>
    <row r="193" spans="1:90" outlineLevel="3">
      <c r="A193" s="548" t="s">
        <v>147</v>
      </c>
      <c r="B193" s="548" t="s">
        <v>282</v>
      </c>
      <c r="C193" s="548" t="s">
        <v>285</v>
      </c>
      <c r="D193" s="548" t="s">
        <v>286</v>
      </c>
      <c r="E193" s="548" t="s">
        <v>305</v>
      </c>
      <c r="F193" s="548" t="s">
        <v>0</v>
      </c>
      <c r="G193" s="548" t="s">
        <v>143</v>
      </c>
      <c r="H193" s="548" t="s">
        <v>95</v>
      </c>
      <c r="I193" s="549" t="s">
        <v>134</v>
      </c>
      <c r="J193" s="550">
        <v>1</v>
      </c>
      <c r="K193" s="550">
        <v>1</v>
      </c>
      <c r="L193" s="552">
        <v>0</v>
      </c>
      <c r="M193" s="552">
        <v>0</v>
      </c>
      <c r="N193" s="552">
        <v>0</v>
      </c>
      <c r="O193" s="23">
        <v>5424769.9300000006</v>
      </c>
      <c r="P193" s="552">
        <v>5424769.9300000006</v>
      </c>
      <c r="Q193" s="552">
        <v>0</v>
      </c>
      <c r="R193" s="24" t="s">
        <v>651</v>
      </c>
      <c r="S193" s="24">
        <v>0</v>
      </c>
      <c r="T193" s="24">
        <v>0</v>
      </c>
      <c r="U193" s="553">
        <v>5424769.9300000006</v>
      </c>
      <c r="V193" s="23" t="s">
        <v>97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553">
        <v>5424769.9300000006</v>
      </c>
      <c r="AD193" s="23">
        <v>0</v>
      </c>
      <c r="AE193" s="23">
        <v>0</v>
      </c>
      <c r="AF193" s="23">
        <v>0</v>
      </c>
      <c r="AG193" s="23">
        <v>0</v>
      </c>
      <c r="AH193" s="554">
        <v>0</v>
      </c>
      <c r="AI193" s="23">
        <v>0</v>
      </c>
      <c r="AJ193" s="23">
        <v>-136071.20000000001</v>
      </c>
      <c r="AK193" s="555">
        <v>-136071.20000000001</v>
      </c>
      <c r="AL193" s="29">
        <v>0</v>
      </c>
      <c r="AM193" s="23">
        <v>5457647.3200000003</v>
      </c>
      <c r="AN193" s="552">
        <v>0</v>
      </c>
      <c r="AO193" s="29">
        <v>0</v>
      </c>
      <c r="AP193" s="23">
        <v>5457647.3200000003</v>
      </c>
      <c r="AQ193" s="30">
        <v>1</v>
      </c>
      <c r="AR193" s="23">
        <v>0</v>
      </c>
      <c r="AS193" s="23">
        <v>5424769.9300000006</v>
      </c>
      <c r="AT193" s="23">
        <v>0</v>
      </c>
      <c r="AU193" s="23">
        <v>0</v>
      </c>
      <c r="AV193" s="23">
        <v>23978.799999999999</v>
      </c>
      <c r="AW193" s="23">
        <v>23978.799999999999</v>
      </c>
      <c r="AX193" s="23">
        <v>0</v>
      </c>
      <c r="AY193" s="23">
        <v>0</v>
      </c>
      <c r="AZ193" s="23">
        <v>-356498.35</v>
      </c>
      <c r="BA193" s="23">
        <v>-356498.35</v>
      </c>
      <c r="BB193" s="23" t="s">
        <v>0</v>
      </c>
      <c r="BC193" s="23" t="s">
        <v>0</v>
      </c>
      <c r="BD193" s="23">
        <v>0</v>
      </c>
      <c r="BE193" s="23">
        <v>0</v>
      </c>
      <c r="BF193" s="23">
        <v>23978.799999999999</v>
      </c>
      <c r="BG193" s="23">
        <v>23978.799999999999</v>
      </c>
      <c r="BH193" s="23">
        <v>0</v>
      </c>
      <c r="BI193" s="23">
        <v>0</v>
      </c>
      <c r="BJ193" s="23">
        <v>-356498.35</v>
      </c>
      <c r="BK193" s="23">
        <v>-356498.35</v>
      </c>
      <c r="BL193" s="23">
        <v>5457647.3200000003</v>
      </c>
      <c r="BM193" s="23" t="s">
        <v>98</v>
      </c>
      <c r="BN193" s="23">
        <v>0</v>
      </c>
      <c r="BO193" s="23" t="b">
        <v>0</v>
      </c>
      <c r="BP193" s="23">
        <v>-136071.20000000001</v>
      </c>
      <c r="BQ193" s="46">
        <v>0</v>
      </c>
      <c r="BR193" s="552">
        <v>0</v>
      </c>
      <c r="BS193" s="556">
        <v>12</v>
      </c>
      <c r="BT193" s="552">
        <v>0</v>
      </c>
      <c r="BU193" s="556">
        <v>0</v>
      </c>
      <c r="BV193" s="552">
        <v>286</v>
      </c>
      <c r="BW193" s="31">
        <v>0</v>
      </c>
      <c r="BX193" s="31">
        <v>0</v>
      </c>
      <c r="BY193" s="23">
        <v>0</v>
      </c>
      <c r="BZ193" s="23">
        <v>0</v>
      </c>
      <c r="CA193" s="23">
        <v>-32877.39</v>
      </c>
      <c r="CB193" s="23">
        <v>-452245.07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-136071.20000000001</v>
      </c>
      <c r="CJ193" s="23">
        <v>-136071.20000000001</v>
      </c>
      <c r="CK193" s="552">
        <v>0</v>
      </c>
      <c r="CL193" s="552">
        <v>0</v>
      </c>
    </row>
    <row r="194" spans="1:90" s="566" customFormat="1" ht="20.100000000000001" customHeight="1" outlineLevel="2">
      <c r="A194" s="558" t="s">
        <v>151</v>
      </c>
      <c r="B194" s="558"/>
      <c r="C194" s="558"/>
      <c r="D194" s="558"/>
      <c r="E194" s="558"/>
      <c r="F194" s="558"/>
      <c r="G194" s="558"/>
      <c r="H194" s="558"/>
      <c r="I194" s="559"/>
      <c r="J194" s="560"/>
      <c r="K194" s="560"/>
      <c r="L194" s="561"/>
      <c r="M194" s="561"/>
      <c r="N194" s="561"/>
      <c r="O194" s="35"/>
      <c r="P194" s="561"/>
      <c r="Q194" s="561"/>
      <c r="R194" s="36">
        <v>0</v>
      </c>
      <c r="S194" s="36">
        <v>0</v>
      </c>
      <c r="T194" s="36">
        <v>0</v>
      </c>
      <c r="U194" s="562">
        <v>5424769.9300000006</v>
      </c>
      <c r="V194" s="35"/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562">
        <v>5424769.9300000006</v>
      </c>
      <c r="AD194" s="35">
        <v>0</v>
      </c>
      <c r="AE194" s="35">
        <v>0</v>
      </c>
      <c r="AF194" s="35">
        <v>0</v>
      </c>
      <c r="AG194" s="35">
        <v>0</v>
      </c>
      <c r="AH194" s="563">
        <v>0</v>
      </c>
      <c r="AI194" s="35">
        <v>0</v>
      </c>
      <c r="AJ194" s="35">
        <v>-136071.20000000001</v>
      </c>
      <c r="AK194" s="564">
        <v>-136071.20000000001</v>
      </c>
      <c r="AL194" s="41"/>
      <c r="AM194" s="35">
        <v>5457647.3200000003</v>
      </c>
      <c r="AN194" s="561"/>
      <c r="AO194" s="41"/>
      <c r="AP194" s="35">
        <v>5457647.3200000003</v>
      </c>
      <c r="AQ194" s="42"/>
      <c r="AR194" s="35"/>
      <c r="AS194" s="35"/>
      <c r="AT194" s="35">
        <v>0</v>
      </c>
      <c r="AU194" s="35">
        <v>0</v>
      </c>
      <c r="AV194" s="35">
        <v>23978.799999999999</v>
      </c>
      <c r="AW194" s="35">
        <v>23978.799999999999</v>
      </c>
      <c r="AX194" s="35">
        <v>-661893.17600000021</v>
      </c>
      <c r="AY194" s="35">
        <v>0</v>
      </c>
      <c r="AZ194" s="35">
        <v>-356498.35</v>
      </c>
      <c r="BA194" s="35">
        <v>-1018391.5260000002</v>
      </c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50"/>
      <c r="BR194" s="561"/>
      <c r="BS194" s="565"/>
      <c r="BT194" s="561"/>
      <c r="BU194" s="565"/>
      <c r="BV194" s="561"/>
      <c r="BW194" s="43"/>
      <c r="BX194" s="43"/>
      <c r="BY194" s="35"/>
      <c r="BZ194" s="35"/>
      <c r="CA194" s="35">
        <v>-32877.39</v>
      </c>
      <c r="CB194" s="35"/>
      <c r="CC194" s="35"/>
      <c r="CD194" s="35"/>
      <c r="CE194" s="35"/>
      <c r="CF194" s="35"/>
      <c r="CG194" s="35"/>
      <c r="CH194" s="35"/>
      <c r="CI194" s="35"/>
      <c r="CJ194" s="35"/>
      <c r="CK194" s="561"/>
      <c r="CL194" s="561"/>
    </row>
    <row r="195" spans="1:90" outlineLevel="3">
      <c r="A195" s="548" t="s">
        <v>127</v>
      </c>
      <c r="B195" s="548" t="s">
        <v>282</v>
      </c>
      <c r="C195" s="548" t="s">
        <v>285</v>
      </c>
      <c r="D195" s="548" t="s">
        <v>286</v>
      </c>
      <c r="E195" s="548" t="s">
        <v>306</v>
      </c>
      <c r="F195" s="548" t="s">
        <v>0</v>
      </c>
      <c r="G195" s="576" t="s">
        <v>143</v>
      </c>
      <c r="H195" s="548" t="s">
        <v>125</v>
      </c>
      <c r="I195" s="549" t="s">
        <v>96</v>
      </c>
      <c r="J195" s="567">
        <v>1635</v>
      </c>
      <c r="K195" s="550">
        <v>1635</v>
      </c>
      <c r="L195" s="552">
        <v>0</v>
      </c>
      <c r="M195" s="552">
        <v>0</v>
      </c>
      <c r="N195" s="552">
        <v>1</v>
      </c>
      <c r="O195" s="23">
        <v>0</v>
      </c>
      <c r="P195" s="46">
        <v>0</v>
      </c>
      <c r="Q195" s="46">
        <v>0</v>
      </c>
      <c r="R195" s="24" t="s">
        <v>652</v>
      </c>
      <c r="S195" s="24">
        <v>0</v>
      </c>
      <c r="T195" s="24">
        <v>0</v>
      </c>
      <c r="U195" s="553">
        <v>0</v>
      </c>
      <c r="V195" s="23" t="s">
        <v>97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553">
        <v>0</v>
      </c>
      <c r="AD195" s="23">
        <v>0</v>
      </c>
      <c r="AE195" s="23">
        <v>0</v>
      </c>
      <c r="AF195" s="23">
        <v>0</v>
      </c>
      <c r="AG195" s="23">
        <v>0</v>
      </c>
      <c r="AH195" s="554">
        <v>0</v>
      </c>
      <c r="AI195" s="23">
        <v>0</v>
      </c>
      <c r="AJ195" s="23">
        <v>0</v>
      </c>
      <c r="AK195" s="555">
        <v>0</v>
      </c>
      <c r="AL195" s="29">
        <v>0</v>
      </c>
      <c r="AM195" s="23">
        <v>0</v>
      </c>
      <c r="AN195" s="29">
        <v>0</v>
      </c>
      <c r="AO195" s="552">
        <v>0</v>
      </c>
      <c r="AP195" s="23">
        <v>0</v>
      </c>
      <c r="AQ195" s="30">
        <v>1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 t="s">
        <v>0</v>
      </c>
      <c r="BC195" s="23" t="s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31">
        <v>0</v>
      </c>
      <c r="BM195" s="23" t="s">
        <v>98</v>
      </c>
      <c r="BN195" s="23">
        <v>0</v>
      </c>
      <c r="BO195" s="23" t="b">
        <v>0</v>
      </c>
      <c r="BP195" s="23">
        <v>0</v>
      </c>
      <c r="BQ195" s="552">
        <v>1000</v>
      </c>
      <c r="BR195" s="552">
        <v>1635000</v>
      </c>
      <c r="BS195" s="556">
        <v>2</v>
      </c>
      <c r="BT195" s="552">
        <v>0</v>
      </c>
      <c r="BU195" s="556">
        <v>0</v>
      </c>
      <c r="BV195" s="552">
        <v>26</v>
      </c>
      <c r="BW195" s="31">
        <v>0</v>
      </c>
      <c r="BX195" s="31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552">
        <v>0</v>
      </c>
      <c r="CL195" s="552">
        <v>0</v>
      </c>
    </row>
    <row r="196" spans="1:90" outlineLevel="3">
      <c r="A196" s="548" t="s">
        <v>127</v>
      </c>
      <c r="B196" s="548" t="s">
        <v>282</v>
      </c>
      <c r="C196" s="548" t="s">
        <v>285</v>
      </c>
      <c r="D196" s="548" t="s">
        <v>286</v>
      </c>
      <c r="E196" s="548" t="s">
        <v>307</v>
      </c>
      <c r="F196" s="548" t="s">
        <v>0</v>
      </c>
      <c r="G196" s="576" t="s">
        <v>143</v>
      </c>
      <c r="H196" s="548" t="s">
        <v>125</v>
      </c>
      <c r="I196" s="549" t="s">
        <v>96</v>
      </c>
      <c r="J196" s="567">
        <v>99999.6</v>
      </c>
      <c r="K196" s="550">
        <v>99999.6</v>
      </c>
      <c r="L196" s="552">
        <v>0</v>
      </c>
      <c r="M196" s="552">
        <v>0</v>
      </c>
      <c r="N196" s="552">
        <v>1</v>
      </c>
      <c r="O196" s="23">
        <v>0</v>
      </c>
      <c r="P196" s="46">
        <v>0</v>
      </c>
      <c r="Q196" s="46">
        <v>0</v>
      </c>
      <c r="R196" s="24" t="s">
        <v>653</v>
      </c>
      <c r="S196" s="24">
        <v>0</v>
      </c>
      <c r="T196" s="24">
        <v>0</v>
      </c>
      <c r="U196" s="553">
        <v>0</v>
      </c>
      <c r="V196" s="23" t="s">
        <v>97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553">
        <v>0</v>
      </c>
      <c r="AD196" s="23">
        <v>0</v>
      </c>
      <c r="AE196" s="23">
        <v>0</v>
      </c>
      <c r="AF196" s="23">
        <v>0</v>
      </c>
      <c r="AG196" s="23">
        <v>0</v>
      </c>
      <c r="AH196" s="554">
        <v>0</v>
      </c>
      <c r="AI196" s="23">
        <v>0</v>
      </c>
      <c r="AJ196" s="23">
        <v>0</v>
      </c>
      <c r="AK196" s="555">
        <v>0</v>
      </c>
      <c r="AL196" s="29">
        <v>0</v>
      </c>
      <c r="AM196" s="23">
        <v>0</v>
      </c>
      <c r="AN196" s="29">
        <v>0</v>
      </c>
      <c r="AO196" s="552">
        <v>0</v>
      </c>
      <c r="AP196" s="23">
        <v>0</v>
      </c>
      <c r="AQ196" s="30">
        <v>1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 t="s">
        <v>0</v>
      </c>
      <c r="BC196" s="23" t="s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3">
        <v>0</v>
      </c>
      <c r="BQ196" s="46">
        <v>6</v>
      </c>
      <c r="BR196" s="552">
        <v>599997.6</v>
      </c>
      <c r="BS196" s="556">
        <v>2</v>
      </c>
      <c r="BT196" s="552">
        <v>0</v>
      </c>
      <c r="BU196" s="556">
        <v>0</v>
      </c>
      <c r="BV196" s="552">
        <v>27</v>
      </c>
      <c r="BW196" s="31">
        <v>0</v>
      </c>
      <c r="BX196" s="31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552">
        <v>0</v>
      </c>
      <c r="CL196" s="552">
        <v>0</v>
      </c>
    </row>
    <row r="197" spans="1:90" outlineLevel="3">
      <c r="A197" s="548" t="s">
        <v>127</v>
      </c>
      <c r="B197" s="548" t="s">
        <v>282</v>
      </c>
      <c r="C197" s="548" t="s">
        <v>285</v>
      </c>
      <c r="D197" s="548" t="s">
        <v>286</v>
      </c>
      <c r="E197" s="548" t="s">
        <v>378</v>
      </c>
      <c r="F197" s="548" t="s">
        <v>0</v>
      </c>
      <c r="G197" s="576" t="s">
        <v>171</v>
      </c>
      <c r="H197" s="576" t="s">
        <v>125</v>
      </c>
      <c r="I197" s="549" t="s">
        <v>96</v>
      </c>
      <c r="J197" s="567">
        <v>172031</v>
      </c>
      <c r="K197" s="550">
        <v>172031</v>
      </c>
      <c r="L197" s="552">
        <v>0</v>
      </c>
      <c r="M197" s="552">
        <v>0.5</v>
      </c>
      <c r="N197" s="552">
        <v>1</v>
      </c>
      <c r="O197" s="23">
        <v>162.09551185542139</v>
      </c>
      <c r="P197" s="46">
        <v>162.09551185542139</v>
      </c>
      <c r="Q197" s="46">
        <v>0</v>
      </c>
      <c r="R197" s="24" t="s">
        <v>654</v>
      </c>
      <c r="S197" s="24">
        <v>0</v>
      </c>
      <c r="T197" s="24">
        <v>0</v>
      </c>
      <c r="U197" s="553">
        <v>27885453</v>
      </c>
      <c r="V197" s="23" t="s">
        <v>97</v>
      </c>
      <c r="W197" s="23">
        <v>13942726.499999998</v>
      </c>
      <c r="X197" s="23">
        <v>0</v>
      </c>
      <c r="Y197" s="23">
        <v>13942726.499999998</v>
      </c>
      <c r="Z197" s="23">
        <v>0</v>
      </c>
      <c r="AA197" s="23">
        <v>0</v>
      </c>
      <c r="AB197" s="23">
        <v>0</v>
      </c>
      <c r="AC197" s="553">
        <v>27885453</v>
      </c>
      <c r="AD197" s="23">
        <v>0</v>
      </c>
      <c r="AE197" s="23">
        <v>0</v>
      </c>
      <c r="AF197" s="23">
        <v>0</v>
      </c>
      <c r="AG197" s="23">
        <v>0</v>
      </c>
      <c r="AH197" s="554">
        <v>0</v>
      </c>
      <c r="AI197" s="23">
        <v>0</v>
      </c>
      <c r="AJ197" s="23">
        <v>0</v>
      </c>
      <c r="AK197" s="555">
        <v>0</v>
      </c>
      <c r="AL197" s="29">
        <v>0</v>
      </c>
      <c r="AM197" s="23">
        <v>27885453</v>
      </c>
      <c r="AN197" s="29">
        <v>0</v>
      </c>
      <c r="AO197" s="552">
        <v>0</v>
      </c>
      <c r="AP197" s="23">
        <v>27885453</v>
      </c>
      <c r="AQ197" s="30">
        <v>1</v>
      </c>
      <c r="AR197" s="23">
        <v>27885452.999999996</v>
      </c>
      <c r="AS197" s="23">
        <v>162.09551185542139</v>
      </c>
      <c r="AT197" s="23">
        <v>0</v>
      </c>
      <c r="AU197" s="23">
        <v>0</v>
      </c>
      <c r="AV197" s="23">
        <v>0</v>
      </c>
      <c r="AW197" s="23">
        <v>0</v>
      </c>
      <c r="AX197" s="23">
        <v>-5588014</v>
      </c>
      <c r="AY197" s="23">
        <v>0</v>
      </c>
      <c r="AZ197" s="23">
        <v>6730</v>
      </c>
      <c r="BA197" s="23">
        <v>-5581284</v>
      </c>
      <c r="BB197" s="23" t="s">
        <v>0</v>
      </c>
      <c r="BC197" s="23" t="s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-5588014</v>
      </c>
      <c r="BI197" s="23">
        <v>0</v>
      </c>
      <c r="BJ197" s="23">
        <v>6730</v>
      </c>
      <c r="BK197" s="23">
        <v>-5581284</v>
      </c>
      <c r="BL197" s="31">
        <v>27885453</v>
      </c>
      <c r="BM197" s="23" t="s">
        <v>98</v>
      </c>
      <c r="BN197" s="23">
        <v>0</v>
      </c>
      <c r="BO197" s="23" t="b">
        <v>0</v>
      </c>
      <c r="BP197" s="23">
        <v>0</v>
      </c>
      <c r="BQ197" s="46">
        <v>89.228099999999998</v>
      </c>
      <c r="BR197" s="552">
        <v>15349999.2711</v>
      </c>
      <c r="BS197" s="556">
        <v>2</v>
      </c>
      <c r="BT197" s="552">
        <v>0</v>
      </c>
      <c r="BU197" s="556">
        <v>0</v>
      </c>
      <c r="BV197" s="552">
        <v>50</v>
      </c>
      <c r="BW197" s="31">
        <v>0</v>
      </c>
      <c r="BX197" s="31">
        <v>0</v>
      </c>
      <c r="BY197" s="23">
        <v>0</v>
      </c>
      <c r="BZ197" s="23">
        <v>0</v>
      </c>
      <c r="CA197" s="23">
        <v>0</v>
      </c>
      <c r="CB197" s="23">
        <v>-14753533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  <c r="CJ197" s="23">
        <v>0</v>
      </c>
      <c r="CK197" s="552">
        <v>0.5</v>
      </c>
      <c r="CL197" s="552">
        <v>0</v>
      </c>
    </row>
    <row r="198" spans="1:90" outlineLevel="3">
      <c r="A198" s="548" t="s">
        <v>127</v>
      </c>
      <c r="B198" s="548" t="s">
        <v>282</v>
      </c>
      <c r="C198" s="548" t="s">
        <v>285</v>
      </c>
      <c r="D198" s="548" t="s">
        <v>286</v>
      </c>
      <c r="E198" s="548" t="s">
        <v>379</v>
      </c>
      <c r="F198" s="548" t="s">
        <v>0</v>
      </c>
      <c r="G198" s="576" t="s">
        <v>171</v>
      </c>
      <c r="H198" s="576" t="s">
        <v>125</v>
      </c>
      <c r="I198" s="549" t="s">
        <v>96</v>
      </c>
      <c r="J198" s="567">
        <v>1</v>
      </c>
      <c r="K198" s="550">
        <v>1</v>
      </c>
      <c r="L198" s="552">
        <v>0</v>
      </c>
      <c r="M198" s="552">
        <v>0</v>
      </c>
      <c r="N198" s="552">
        <v>1</v>
      </c>
      <c r="O198" s="23">
        <v>14753533</v>
      </c>
      <c r="P198" s="46">
        <v>14753533</v>
      </c>
      <c r="Q198" s="46">
        <v>0</v>
      </c>
      <c r="R198" s="24" t="s">
        <v>655</v>
      </c>
      <c r="S198" s="24">
        <v>0</v>
      </c>
      <c r="T198" s="24">
        <v>0</v>
      </c>
      <c r="U198" s="553">
        <v>14753533</v>
      </c>
      <c r="V198" s="23" t="s">
        <v>97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553">
        <v>14753533</v>
      </c>
      <c r="AD198" s="23">
        <v>0</v>
      </c>
      <c r="AE198" s="23">
        <v>0</v>
      </c>
      <c r="AF198" s="23">
        <v>0</v>
      </c>
      <c r="AG198" s="23">
        <v>0</v>
      </c>
      <c r="AH198" s="554">
        <v>0</v>
      </c>
      <c r="AI198" s="23">
        <v>0</v>
      </c>
      <c r="AJ198" s="23">
        <v>0</v>
      </c>
      <c r="AK198" s="555">
        <v>0</v>
      </c>
      <c r="AL198" s="29">
        <v>0</v>
      </c>
      <c r="AM198" s="23">
        <v>14753533</v>
      </c>
      <c r="AN198" s="29">
        <v>0</v>
      </c>
      <c r="AO198" s="552">
        <v>0</v>
      </c>
      <c r="AP198" s="23">
        <v>14753533</v>
      </c>
      <c r="AQ198" s="30">
        <v>1</v>
      </c>
      <c r="AR198" s="23">
        <v>14753533</v>
      </c>
      <c r="AS198" s="23">
        <v>14753533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 t="s">
        <v>0</v>
      </c>
      <c r="BC198" s="23" t="s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31">
        <v>14753533</v>
      </c>
      <c r="BM198" s="23" t="s">
        <v>98</v>
      </c>
      <c r="BN198" s="23">
        <v>0</v>
      </c>
      <c r="BO198" s="23" t="b">
        <v>0</v>
      </c>
      <c r="BP198" s="23">
        <v>0</v>
      </c>
      <c r="BQ198" s="46">
        <v>0</v>
      </c>
      <c r="BR198" s="552">
        <v>0</v>
      </c>
      <c r="BS198" s="556">
        <v>2</v>
      </c>
      <c r="BT198" s="552">
        <v>0</v>
      </c>
      <c r="BU198" s="556">
        <v>0</v>
      </c>
      <c r="BV198" s="552">
        <v>52</v>
      </c>
      <c r="BW198" s="31">
        <v>0</v>
      </c>
      <c r="BX198" s="31">
        <v>0</v>
      </c>
      <c r="BY198" s="23">
        <v>0</v>
      </c>
      <c r="BZ198" s="23">
        <v>0</v>
      </c>
      <c r="CA198" s="23">
        <v>0</v>
      </c>
      <c r="CB198" s="23">
        <v>29507065.600000001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0</v>
      </c>
      <c r="CJ198" s="23">
        <v>0</v>
      </c>
      <c r="CK198" s="552">
        <v>0</v>
      </c>
      <c r="CL198" s="552">
        <v>0</v>
      </c>
    </row>
    <row r="199" spans="1:90" outlineLevel="3">
      <c r="A199" s="548" t="s">
        <v>127</v>
      </c>
      <c r="B199" s="548" t="s">
        <v>282</v>
      </c>
      <c r="C199" s="548" t="s">
        <v>285</v>
      </c>
      <c r="D199" s="548" t="s">
        <v>286</v>
      </c>
      <c r="E199" s="548" t="s">
        <v>308</v>
      </c>
      <c r="F199" s="548" t="s">
        <v>0</v>
      </c>
      <c r="G199" s="576" t="s">
        <v>171</v>
      </c>
      <c r="H199" s="576" t="s">
        <v>125</v>
      </c>
      <c r="I199" s="549" t="s">
        <v>96</v>
      </c>
      <c r="J199" s="567">
        <v>27955691</v>
      </c>
      <c r="K199" s="550">
        <v>27955691</v>
      </c>
      <c r="L199" s="552">
        <v>0</v>
      </c>
      <c r="M199" s="552">
        <v>0</v>
      </c>
      <c r="N199" s="552">
        <v>1</v>
      </c>
      <c r="O199" s="23">
        <v>0</v>
      </c>
      <c r="P199" s="46">
        <v>0</v>
      </c>
      <c r="Q199" s="46">
        <v>0</v>
      </c>
      <c r="R199" s="24" t="s">
        <v>656</v>
      </c>
      <c r="S199" s="24">
        <v>0</v>
      </c>
      <c r="T199" s="24">
        <v>0</v>
      </c>
      <c r="U199" s="553">
        <v>0</v>
      </c>
      <c r="V199" s="23" t="s">
        <v>97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553">
        <v>0</v>
      </c>
      <c r="AD199" s="23">
        <v>0</v>
      </c>
      <c r="AE199" s="23">
        <v>0</v>
      </c>
      <c r="AF199" s="23">
        <v>0</v>
      </c>
      <c r="AG199" s="23">
        <v>0</v>
      </c>
      <c r="AH199" s="554">
        <v>0</v>
      </c>
      <c r="AI199" s="23">
        <v>0</v>
      </c>
      <c r="AJ199" s="23">
        <v>0</v>
      </c>
      <c r="AK199" s="555">
        <v>0</v>
      </c>
      <c r="AL199" s="29">
        <v>0</v>
      </c>
      <c r="AM199" s="23">
        <v>0</v>
      </c>
      <c r="AN199" s="29">
        <v>0</v>
      </c>
      <c r="AO199" s="552">
        <v>0</v>
      </c>
      <c r="AP199" s="23">
        <v>0</v>
      </c>
      <c r="AQ199" s="30">
        <v>1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 t="s">
        <v>0</v>
      </c>
      <c r="BC199" s="23" t="s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31">
        <v>0</v>
      </c>
      <c r="BM199" s="23" t="s">
        <v>98</v>
      </c>
      <c r="BN199" s="23">
        <v>0</v>
      </c>
      <c r="BO199" s="23" t="b">
        <v>0</v>
      </c>
      <c r="BP199" s="23">
        <v>0</v>
      </c>
      <c r="BQ199" s="552">
        <v>0</v>
      </c>
      <c r="BR199" s="552">
        <v>0</v>
      </c>
      <c r="BS199" s="556">
        <v>2</v>
      </c>
      <c r="BT199" s="552">
        <v>0</v>
      </c>
      <c r="BU199" s="556">
        <v>0</v>
      </c>
      <c r="BV199" s="552">
        <v>87</v>
      </c>
      <c r="BW199" s="31">
        <v>0</v>
      </c>
      <c r="BX199" s="31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552">
        <v>0</v>
      </c>
      <c r="CL199" s="552">
        <v>0</v>
      </c>
    </row>
    <row r="200" spans="1:90" outlineLevel="3">
      <c r="A200" s="548" t="s">
        <v>127</v>
      </c>
      <c r="B200" s="548" t="s">
        <v>282</v>
      </c>
      <c r="C200" s="548" t="s">
        <v>285</v>
      </c>
      <c r="D200" s="548" t="s">
        <v>286</v>
      </c>
      <c r="E200" s="548" t="s">
        <v>321</v>
      </c>
      <c r="F200" s="548" t="s">
        <v>0</v>
      </c>
      <c r="G200" s="548" t="s">
        <v>143</v>
      </c>
      <c r="H200" s="548" t="s">
        <v>95</v>
      </c>
      <c r="I200" s="549" t="s">
        <v>134</v>
      </c>
      <c r="J200" s="567">
        <v>1</v>
      </c>
      <c r="K200" s="550">
        <v>1</v>
      </c>
      <c r="L200" s="552">
        <v>0</v>
      </c>
      <c r="M200" s="552">
        <v>0</v>
      </c>
      <c r="N200" s="552">
        <v>0</v>
      </c>
      <c r="O200" s="23">
        <v>5102616</v>
      </c>
      <c r="P200" s="552">
        <v>5102616</v>
      </c>
      <c r="Q200" s="552">
        <v>0</v>
      </c>
      <c r="R200" s="24" t="s">
        <v>664</v>
      </c>
      <c r="S200" s="24">
        <v>0</v>
      </c>
      <c r="T200" s="24">
        <v>0</v>
      </c>
      <c r="U200" s="553">
        <v>5102616</v>
      </c>
      <c r="V200" s="23" t="s">
        <v>97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553">
        <v>5102616</v>
      </c>
      <c r="AD200" s="23">
        <v>0</v>
      </c>
      <c r="AE200" s="23">
        <v>0</v>
      </c>
      <c r="AF200" s="23">
        <v>0</v>
      </c>
      <c r="AG200" s="23">
        <v>0</v>
      </c>
      <c r="AH200" s="554">
        <v>0</v>
      </c>
      <c r="AI200" s="23">
        <v>0</v>
      </c>
      <c r="AJ200" s="23">
        <v>0</v>
      </c>
      <c r="AK200" s="555">
        <v>0</v>
      </c>
      <c r="AL200" s="29">
        <v>-1768456.1958036928</v>
      </c>
      <c r="AM200" s="23">
        <v>5102616</v>
      </c>
      <c r="AN200" s="552">
        <v>0</v>
      </c>
      <c r="AO200" s="29">
        <v>0</v>
      </c>
      <c r="AP200" s="23">
        <v>5102616</v>
      </c>
      <c r="AQ200" s="30">
        <v>1</v>
      </c>
      <c r="AR200" s="23">
        <v>0</v>
      </c>
      <c r="AS200" s="23">
        <v>5102616</v>
      </c>
      <c r="AT200" s="23">
        <v>0</v>
      </c>
      <c r="AU200" s="23">
        <v>0</v>
      </c>
      <c r="AV200" s="23">
        <v>0</v>
      </c>
      <c r="AW200" s="23">
        <v>0</v>
      </c>
      <c r="AX200" s="23">
        <v>919878.40970514109</v>
      </c>
      <c r="AY200" s="23">
        <v>0</v>
      </c>
      <c r="AZ200" s="23">
        <v>4.0017766878008842E-11</v>
      </c>
      <c r="BA200" s="23">
        <v>919878.40970514074</v>
      </c>
      <c r="BB200" s="23" t="s">
        <v>0</v>
      </c>
      <c r="BC200" s="23" t="s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919878.40970514109</v>
      </c>
      <c r="BI200" s="23">
        <v>0</v>
      </c>
      <c r="BJ200" s="23">
        <v>4.0017766878008842E-11</v>
      </c>
      <c r="BK200" s="23">
        <v>919878.40970514074</v>
      </c>
      <c r="BL200" s="23">
        <v>5102616</v>
      </c>
      <c r="BM200" s="23" t="s">
        <v>98</v>
      </c>
      <c r="BN200" s="23">
        <v>0</v>
      </c>
      <c r="BO200" s="23" t="b">
        <v>0</v>
      </c>
      <c r="BP200" s="23">
        <v>0</v>
      </c>
      <c r="BQ200" s="46">
        <v>0</v>
      </c>
      <c r="BR200" s="552">
        <v>0</v>
      </c>
      <c r="BS200" s="556">
        <v>2</v>
      </c>
      <c r="BT200" s="552">
        <v>0</v>
      </c>
      <c r="BU200" s="556">
        <v>0</v>
      </c>
      <c r="BV200" s="552">
        <v>254</v>
      </c>
      <c r="BW200" s="31">
        <v>0</v>
      </c>
      <c r="BX200" s="31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552">
        <v>0</v>
      </c>
      <c r="CL200" s="552">
        <v>0</v>
      </c>
    </row>
    <row r="201" spans="1:90" s="566" customFormat="1" ht="20.100000000000001" customHeight="1" outlineLevel="2">
      <c r="A201" s="558" t="s">
        <v>131</v>
      </c>
      <c r="B201" s="558"/>
      <c r="C201" s="558"/>
      <c r="D201" s="558"/>
      <c r="E201" s="558"/>
      <c r="F201" s="558"/>
      <c r="G201" s="558"/>
      <c r="H201" s="558"/>
      <c r="I201" s="559"/>
      <c r="J201" s="568"/>
      <c r="K201" s="560"/>
      <c r="L201" s="561"/>
      <c r="M201" s="561"/>
      <c r="N201" s="561"/>
      <c r="O201" s="35"/>
      <c r="P201" s="561"/>
      <c r="Q201" s="561"/>
      <c r="R201" s="36">
        <v>0</v>
      </c>
      <c r="S201" s="36">
        <v>0</v>
      </c>
      <c r="T201" s="36">
        <v>0</v>
      </c>
      <c r="U201" s="562">
        <v>47741602</v>
      </c>
      <c r="V201" s="35"/>
      <c r="W201" s="35">
        <v>13942726.499999998</v>
      </c>
      <c r="X201" s="35">
        <v>0</v>
      </c>
      <c r="Y201" s="35">
        <v>13942726.499999998</v>
      </c>
      <c r="Z201" s="35">
        <v>0</v>
      </c>
      <c r="AA201" s="35">
        <v>0</v>
      </c>
      <c r="AB201" s="35">
        <v>0</v>
      </c>
      <c r="AC201" s="562">
        <v>47741602</v>
      </c>
      <c r="AD201" s="35">
        <v>0</v>
      </c>
      <c r="AE201" s="35">
        <v>0</v>
      </c>
      <c r="AF201" s="35">
        <v>0</v>
      </c>
      <c r="AG201" s="35">
        <v>0</v>
      </c>
      <c r="AH201" s="563">
        <v>0</v>
      </c>
      <c r="AI201" s="35">
        <v>0</v>
      </c>
      <c r="AJ201" s="35">
        <v>0</v>
      </c>
      <c r="AK201" s="564">
        <v>0</v>
      </c>
      <c r="AL201" s="41"/>
      <c r="AM201" s="35">
        <v>47741602</v>
      </c>
      <c r="AN201" s="561"/>
      <c r="AO201" s="41"/>
      <c r="AP201" s="35">
        <v>47741602</v>
      </c>
      <c r="AQ201" s="42"/>
      <c r="AR201" s="35"/>
      <c r="AS201" s="35"/>
      <c r="AT201" s="35">
        <v>0</v>
      </c>
      <c r="AU201" s="35">
        <v>0</v>
      </c>
      <c r="AV201" s="35">
        <v>0</v>
      </c>
      <c r="AW201" s="35">
        <v>0</v>
      </c>
      <c r="AX201" s="35">
        <v>-4668135.5902948584</v>
      </c>
      <c r="AY201" s="35">
        <v>0</v>
      </c>
      <c r="AZ201" s="35">
        <v>6730.00000000004</v>
      </c>
      <c r="BA201" s="35">
        <v>-4661405.5902948594</v>
      </c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50"/>
      <c r="BR201" s="561"/>
      <c r="BS201" s="565"/>
      <c r="BT201" s="561"/>
      <c r="BU201" s="565"/>
      <c r="BV201" s="561"/>
      <c r="BW201" s="43"/>
      <c r="BX201" s="43"/>
      <c r="BY201" s="35"/>
      <c r="BZ201" s="35"/>
      <c r="CA201" s="35">
        <v>0</v>
      </c>
      <c r="CB201" s="35"/>
      <c r="CC201" s="35"/>
      <c r="CD201" s="35"/>
      <c r="CE201" s="35"/>
      <c r="CF201" s="35"/>
      <c r="CG201" s="35"/>
      <c r="CH201" s="35"/>
      <c r="CI201" s="35"/>
      <c r="CJ201" s="35"/>
      <c r="CK201" s="561"/>
      <c r="CL201" s="561"/>
    </row>
    <row r="202" spans="1:90" outlineLevel="3">
      <c r="A202" s="548" t="s">
        <v>155</v>
      </c>
      <c r="B202" s="548" t="s">
        <v>282</v>
      </c>
      <c r="C202" s="548" t="s">
        <v>285</v>
      </c>
      <c r="D202" s="548" t="s">
        <v>286</v>
      </c>
      <c r="E202" s="548" t="s">
        <v>309</v>
      </c>
      <c r="F202" s="548" t="s">
        <v>1009</v>
      </c>
      <c r="G202" s="548" t="s">
        <v>143</v>
      </c>
      <c r="H202" s="548" t="s">
        <v>85</v>
      </c>
      <c r="I202" s="549" t="s">
        <v>96</v>
      </c>
      <c r="J202" s="550">
        <v>0</v>
      </c>
      <c r="K202" s="550">
        <v>0</v>
      </c>
      <c r="L202" s="552">
        <v>0</v>
      </c>
      <c r="M202" s="552">
        <v>0</v>
      </c>
      <c r="N202" s="552">
        <v>1</v>
      </c>
      <c r="O202" s="23">
        <v>2.1875</v>
      </c>
      <c r="P202" s="46">
        <v>2.1875</v>
      </c>
      <c r="Q202" s="46">
        <v>0</v>
      </c>
      <c r="R202" s="24" t="s">
        <v>658</v>
      </c>
      <c r="S202" s="24">
        <v>0</v>
      </c>
      <c r="T202" s="24">
        <v>0</v>
      </c>
      <c r="U202" s="553">
        <v>0</v>
      </c>
      <c r="V202" s="23" t="s">
        <v>97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553">
        <v>0</v>
      </c>
      <c r="AD202" s="23">
        <v>0</v>
      </c>
      <c r="AE202" s="23">
        <v>0</v>
      </c>
      <c r="AF202" s="23">
        <v>0</v>
      </c>
      <c r="AG202" s="23">
        <v>0</v>
      </c>
      <c r="AH202" s="554">
        <v>-205592.10546875</v>
      </c>
      <c r="AI202" s="23">
        <v>0</v>
      </c>
      <c r="AJ202" s="23">
        <v>0</v>
      </c>
      <c r="AK202" s="555">
        <v>-205592.10546875</v>
      </c>
      <c r="AL202" s="29">
        <v>246710.52656250005</v>
      </c>
      <c r="AM202" s="23">
        <v>1644736.84375</v>
      </c>
      <c r="AN202" s="552">
        <v>0</v>
      </c>
      <c r="AO202" s="29">
        <v>0</v>
      </c>
      <c r="AP202" s="23">
        <v>1480263.159375</v>
      </c>
      <c r="AQ202" s="30">
        <v>1</v>
      </c>
      <c r="AR202" s="23">
        <v>0</v>
      </c>
      <c r="AS202" s="23">
        <v>2.1875</v>
      </c>
      <c r="AT202" s="23">
        <v>-20559.21054687514</v>
      </c>
      <c r="AU202" s="23">
        <v>0</v>
      </c>
      <c r="AV202" s="23">
        <v>0</v>
      </c>
      <c r="AW202" s="23">
        <v>-20559.21054687514</v>
      </c>
      <c r="AX202" s="23">
        <v>431743.42148437491</v>
      </c>
      <c r="AY202" s="23">
        <v>0</v>
      </c>
      <c r="AZ202" s="23">
        <v>0</v>
      </c>
      <c r="BA202" s="23">
        <v>431743.42148437491</v>
      </c>
      <c r="BB202" s="23">
        <v>2.1875</v>
      </c>
      <c r="BC202" s="23">
        <v>2.1875</v>
      </c>
      <c r="BD202" s="23">
        <v>-20559.21054687514</v>
      </c>
      <c r="BE202" s="23">
        <v>0</v>
      </c>
      <c r="BF202" s="23">
        <v>0</v>
      </c>
      <c r="BG202" s="23">
        <v>-20559.21054687514</v>
      </c>
      <c r="BH202" s="23">
        <v>431743.42148437491</v>
      </c>
      <c r="BI202" s="23">
        <v>0</v>
      </c>
      <c r="BJ202" s="23">
        <v>0</v>
      </c>
      <c r="BK202" s="23">
        <v>431743.42148437491</v>
      </c>
      <c r="BL202" s="23">
        <v>1480263.159375</v>
      </c>
      <c r="BM202" s="23" t="s">
        <v>1010</v>
      </c>
      <c r="BN202" s="23">
        <v>0</v>
      </c>
      <c r="BO202" s="23" t="b">
        <v>0</v>
      </c>
      <c r="BP202" s="23">
        <v>0</v>
      </c>
      <c r="BQ202" s="46">
        <v>9.4999962000015206</v>
      </c>
      <c r="BR202" s="552">
        <v>0</v>
      </c>
      <c r="BS202" s="556">
        <v>1</v>
      </c>
      <c r="BT202" s="552">
        <v>0</v>
      </c>
      <c r="BU202" s="556">
        <v>0</v>
      </c>
      <c r="BV202" s="552">
        <v>2</v>
      </c>
      <c r="BW202" s="31">
        <v>2.1875</v>
      </c>
      <c r="BX202" s="31">
        <v>0</v>
      </c>
      <c r="BY202" s="23">
        <v>0</v>
      </c>
      <c r="BZ202" s="23">
        <v>-1439144.73828125</v>
      </c>
      <c r="CA202" s="23">
        <v>-1439144.73828125</v>
      </c>
      <c r="CB202" s="23">
        <v>-1439144.73828125</v>
      </c>
      <c r="CC202" s="23">
        <v>0</v>
      </c>
      <c r="CD202" s="23">
        <v>0</v>
      </c>
      <c r="CE202" s="23">
        <v>0</v>
      </c>
      <c r="CF202" s="23">
        <v>0</v>
      </c>
      <c r="CG202" s="23">
        <v>-205592.10546875</v>
      </c>
      <c r="CH202" s="23">
        <v>0</v>
      </c>
      <c r="CI202" s="23">
        <v>0</v>
      </c>
      <c r="CJ202" s="23">
        <v>-205592.10546875</v>
      </c>
      <c r="CK202" s="552">
        <v>0</v>
      </c>
      <c r="CL202" s="552">
        <v>0</v>
      </c>
    </row>
    <row r="203" spans="1:90" outlineLevel="3">
      <c r="A203" s="548" t="s">
        <v>155</v>
      </c>
      <c r="B203" s="548" t="s">
        <v>282</v>
      </c>
      <c r="C203" s="548" t="s">
        <v>285</v>
      </c>
      <c r="D203" s="548" t="s">
        <v>286</v>
      </c>
      <c r="E203" s="548" t="s">
        <v>310</v>
      </c>
      <c r="F203" s="548" t="s">
        <v>644</v>
      </c>
      <c r="G203" s="548" t="s">
        <v>143</v>
      </c>
      <c r="H203" s="548" t="s">
        <v>85</v>
      </c>
      <c r="I203" s="549" t="s">
        <v>96</v>
      </c>
      <c r="J203" s="550">
        <v>387862.5</v>
      </c>
      <c r="K203" s="550">
        <v>387862.5</v>
      </c>
      <c r="L203" s="552">
        <v>0</v>
      </c>
      <c r="M203" s="552">
        <v>0</v>
      </c>
      <c r="N203" s="552">
        <v>0</v>
      </c>
      <c r="O203" s="23">
        <v>9.9999999999999995E-7</v>
      </c>
      <c r="P203" s="46">
        <v>9.9999999999999995E-7</v>
      </c>
      <c r="Q203" s="46">
        <v>0</v>
      </c>
      <c r="R203" s="24" t="s">
        <v>659</v>
      </c>
      <c r="S203" s="24">
        <v>0</v>
      </c>
      <c r="T203" s="24">
        <v>0</v>
      </c>
      <c r="U203" s="553">
        <v>0.3878625</v>
      </c>
      <c r="V203" s="23" t="s">
        <v>97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553">
        <v>0.3878625</v>
      </c>
      <c r="AD203" s="23">
        <v>0</v>
      </c>
      <c r="AE203" s="23">
        <v>0</v>
      </c>
      <c r="AF203" s="23">
        <v>0</v>
      </c>
      <c r="AG203" s="23">
        <v>0</v>
      </c>
      <c r="AH203" s="554">
        <v>0</v>
      </c>
      <c r="AI203" s="23">
        <v>0</v>
      </c>
      <c r="AJ203" s="23">
        <v>0</v>
      </c>
      <c r="AK203" s="555">
        <v>0</v>
      </c>
      <c r="AL203" s="29">
        <v>0</v>
      </c>
      <c r="AM203" s="23">
        <v>0.3878625</v>
      </c>
      <c r="AN203" s="552">
        <v>0</v>
      </c>
      <c r="AO203" s="29">
        <v>0</v>
      </c>
      <c r="AP203" s="23">
        <v>0</v>
      </c>
      <c r="AQ203" s="30">
        <v>1</v>
      </c>
      <c r="AR203" s="23">
        <v>0</v>
      </c>
      <c r="AS203" s="23">
        <v>9.9999999999999995E-7</v>
      </c>
      <c r="AT203" s="23">
        <v>0</v>
      </c>
      <c r="AU203" s="23">
        <v>0</v>
      </c>
      <c r="AV203" s="23">
        <v>0</v>
      </c>
      <c r="AW203" s="23">
        <v>0</v>
      </c>
      <c r="AX203" s="23">
        <v>0.3878625</v>
      </c>
      <c r="AY203" s="23">
        <v>0</v>
      </c>
      <c r="AZ203" s="23">
        <v>0</v>
      </c>
      <c r="BA203" s="23">
        <v>0.3878625</v>
      </c>
      <c r="BB203" s="23">
        <v>9.9999999999999995E-7</v>
      </c>
      <c r="BC203" s="23">
        <v>9.9999999999999995E-7</v>
      </c>
      <c r="BD203" s="23">
        <v>0</v>
      </c>
      <c r="BE203" s="23">
        <v>0</v>
      </c>
      <c r="BF203" s="23">
        <v>0</v>
      </c>
      <c r="BG203" s="23">
        <v>0</v>
      </c>
      <c r="BH203" s="23">
        <v>0.3878625</v>
      </c>
      <c r="BI203" s="23">
        <v>0</v>
      </c>
      <c r="BJ203" s="23">
        <v>0</v>
      </c>
      <c r="BK203" s="23">
        <v>0.3878625</v>
      </c>
      <c r="BL203" s="23">
        <v>0</v>
      </c>
      <c r="BM203" s="23" t="s">
        <v>88</v>
      </c>
      <c r="BN203" s="23">
        <v>0</v>
      </c>
      <c r="BO203" s="23" t="b">
        <v>0</v>
      </c>
      <c r="BP203" s="23">
        <v>0</v>
      </c>
      <c r="BQ203" s="46">
        <v>2.8600192193291538</v>
      </c>
      <c r="BR203" s="552">
        <v>1109294.2044570539</v>
      </c>
      <c r="BS203" s="556">
        <v>1</v>
      </c>
      <c r="BT203" s="552">
        <v>0</v>
      </c>
      <c r="BU203" s="556">
        <v>0</v>
      </c>
      <c r="BV203" s="552">
        <v>5</v>
      </c>
      <c r="BW203" s="31">
        <v>9.9999999999999995E-7</v>
      </c>
      <c r="BX203" s="31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552">
        <v>0</v>
      </c>
      <c r="CL203" s="552">
        <v>0</v>
      </c>
    </row>
    <row r="204" spans="1:90" outlineLevel="3">
      <c r="A204" s="548" t="s">
        <v>155</v>
      </c>
      <c r="B204" s="548" t="s">
        <v>282</v>
      </c>
      <c r="C204" s="548" t="s">
        <v>285</v>
      </c>
      <c r="D204" s="548" t="s">
        <v>286</v>
      </c>
      <c r="E204" s="548" t="s">
        <v>311</v>
      </c>
      <c r="F204" s="548" t="s">
        <v>1011</v>
      </c>
      <c r="G204" s="548" t="s">
        <v>143</v>
      </c>
      <c r="H204" s="548" t="s">
        <v>85</v>
      </c>
      <c r="I204" s="549" t="s">
        <v>96</v>
      </c>
      <c r="J204" s="550">
        <v>0</v>
      </c>
      <c r="K204" s="550">
        <v>0</v>
      </c>
      <c r="L204" s="552">
        <v>0</v>
      </c>
      <c r="M204" s="552">
        <v>0</v>
      </c>
      <c r="N204" s="552">
        <v>1</v>
      </c>
      <c r="O204" s="23">
        <v>4.75</v>
      </c>
      <c r="P204" s="46">
        <v>4.75</v>
      </c>
      <c r="Q204" s="46">
        <v>0</v>
      </c>
      <c r="R204" s="24" t="s">
        <v>660</v>
      </c>
      <c r="S204" s="24">
        <v>0</v>
      </c>
      <c r="T204" s="24">
        <v>0</v>
      </c>
      <c r="U204" s="553">
        <v>0</v>
      </c>
      <c r="V204" s="23" t="s">
        <v>97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553">
        <v>0</v>
      </c>
      <c r="AD204" s="23">
        <v>0</v>
      </c>
      <c r="AE204" s="23">
        <v>0</v>
      </c>
      <c r="AF204" s="23">
        <v>0</v>
      </c>
      <c r="AG204" s="23">
        <v>0</v>
      </c>
      <c r="AH204" s="554">
        <v>-273841.40625</v>
      </c>
      <c r="AI204" s="23">
        <v>0</v>
      </c>
      <c r="AJ204" s="23">
        <v>0</v>
      </c>
      <c r="AK204" s="555">
        <v>-273841.40625</v>
      </c>
      <c r="AL204" s="29">
        <v>-803268.125</v>
      </c>
      <c r="AM204" s="23">
        <v>967572.96875</v>
      </c>
      <c r="AN204" s="552">
        <v>0</v>
      </c>
      <c r="AO204" s="29">
        <v>0</v>
      </c>
      <c r="AP204" s="23">
        <v>310353.59375</v>
      </c>
      <c r="AQ204" s="30">
        <v>1</v>
      </c>
      <c r="AR204" s="23">
        <v>0</v>
      </c>
      <c r="AS204" s="23">
        <v>4.75</v>
      </c>
      <c r="AT204" s="23">
        <v>-146048.75</v>
      </c>
      <c r="AU204" s="23">
        <v>0</v>
      </c>
      <c r="AV204" s="23">
        <v>0</v>
      </c>
      <c r="AW204" s="23">
        <v>-146048.75</v>
      </c>
      <c r="AX204" s="23">
        <v>219073.125</v>
      </c>
      <c r="AY204" s="23">
        <v>0</v>
      </c>
      <c r="AZ204" s="23">
        <v>0</v>
      </c>
      <c r="BA204" s="23">
        <v>219073.125</v>
      </c>
      <c r="BB204" s="23">
        <v>4.75</v>
      </c>
      <c r="BC204" s="23">
        <v>4.75</v>
      </c>
      <c r="BD204" s="23">
        <v>-146048.75</v>
      </c>
      <c r="BE204" s="23">
        <v>0</v>
      </c>
      <c r="BF204" s="23">
        <v>0</v>
      </c>
      <c r="BG204" s="23">
        <v>-146048.75</v>
      </c>
      <c r="BH204" s="23">
        <v>219073.125</v>
      </c>
      <c r="BI204" s="23">
        <v>0</v>
      </c>
      <c r="BJ204" s="23">
        <v>0</v>
      </c>
      <c r="BK204" s="23">
        <v>219073.125</v>
      </c>
      <c r="BL204" s="23">
        <v>310353.59375</v>
      </c>
      <c r="BM204" s="23" t="s">
        <v>88</v>
      </c>
      <c r="BN204" s="23">
        <v>0</v>
      </c>
      <c r="BO204" s="23" t="b">
        <v>0</v>
      </c>
      <c r="BP204" s="23">
        <v>0</v>
      </c>
      <c r="BQ204" s="46">
        <v>1.1200000000000001</v>
      </c>
      <c r="BR204" s="552">
        <v>0</v>
      </c>
      <c r="BS204" s="556">
        <v>1</v>
      </c>
      <c r="BT204" s="552">
        <v>0</v>
      </c>
      <c r="BU204" s="556">
        <v>0</v>
      </c>
      <c r="BV204" s="552">
        <v>8</v>
      </c>
      <c r="BW204" s="31">
        <v>4.75</v>
      </c>
      <c r="BX204" s="31">
        <v>0</v>
      </c>
      <c r="BY204" s="23">
        <v>0</v>
      </c>
      <c r="BZ204" s="23">
        <v>-693731.5625</v>
      </c>
      <c r="CA204" s="23">
        <v>-693731.5625</v>
      </c>
      <c r="CB204" s="23">
        <v>-693731.5625</v>
      </c>
      <c r="CC204" s="23">
        <v>0</v>
      </c>
      <c r="CD204" s="23">
        <v>0</v>
      </c>
      <c r="CE204" s="23">
        <v>0</v>
      </c>
      <c r="CF204" s="23">
        <v>0</v>
      </c>
      <c r="CG204" s="23">
        <v>-273841.40625</v>
      </c>
      <c r="CH204" s="23">
        <v>0</v>
      </c>
      <c r="CI204" s="23">
        <v>0</v>
      </c>
      <c r="CJ204" s="23">
        <v>-273841.40625</v>
      </c>
      <c r="CK204" s="552">
        <v>0</v>
      </c>
      <c r="CL204" s="552">
        <v>0</v>
      </c>
    </row>
    <row r="205" spans="1:90" outlineLevel="3">
      <c r="A205" s="548" t="s">
        <v>155</v>
      </c>
      <c r="B205" s="548" t="s">
        <v>282</v>
      </c>
      <c r="C205" s="548" t="s">
        <v>285</v>
      </c>
      <c r="D205" s="548" t="s">
        <v>286</v>
      </c>
      <c r="E205" s="548" t="s">
        <v>312</v>
      </c>
      <c r="F205" s="548" t="s">
        <v>1012</v>
      </c>
      <c r="G205" s="548" t="s">
        <v>143</v>
      </c>
      <c r="H205" s="548" t="s">
        <v>85</v>
      </c>
      <c r="I205" s="549" t="s">
        <v>96</v>
      </c>
      <c r="J205" s="550">
        <v>0</v>
      </c>
      <c r="K205" s="550">
        <v>0</v>
      </c>
      <c r="L205" s="552">
        <v>0</v>
      </c>
      <c r="M205" s="552">
        <v>0</v>
      </c>
      <c r="N205" s="552">
        <v>1</v>
      </c>
      <c r="O205" s="23">
        <v>7.4999999999999997E-2</v>
      </c>
      <c r="P205" s="46">
        <v>7.4999999999999997E-2</v>
      </c>
      <c r="Q205" s="46">
        <v>0</v>
      </c>
      <c r="R205" s="24" t="s">
        <v>662</v>
      </c>
      <c r="S205" s="24">
        <v>0</v>
      </c>
      <c r="T205" s="24">
        <v>0</v>
      </c>
      <c r="U205" s="553">
        <v>0</v>
      </c>
      <c r="V205" s="23" t="s">
        <v>97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553">
        <v>0</v>
      </c>
      <c r="AD205" s="23">
        <v>0</v>
      </c>
      <c r="AE205" s="23">
        <v>0</v>
      </c>
      <c r="AF205" s="23">
        <v>0</v>
      </c>
      <c r="AG205" s="23">
        <v>0</v>
      </c>
      <c r="AH205" s="554">
        <v>-73409.279999999999</v>
      </c>
      <c r="AI205" s="23">
        <v>0</v>
      </c>
      <c r="AJ205" s="23">
        <v>0</v>
      </c>
      <c r="AK205" s="555">
        <v>-73409.279999999999</v>
      </c>
      <c r="AL205" s="29">
        <v>-284462.6339999999</v>
      </c>
      <c r="AM205" s="23">
        <v>734097.12</v>
      </c>
      <c r="AN205" s="552">
        <v>0</v>
      </c>
      <c r="AO205" s="29">
        <v>0</v>
      </c>
      <c r="AP205" s="23">
        <v>3009798.1919999998</v>
      </c>
      <c r="AQ205" s="30">
        <v>1</v>
      </c>
      <c r="AR205" s="23">
        <v>0</v>
      </c>
      <c r="AS205" s="23">
        <v>7.4999999999999997E-2</v>
      </c>
      <c r="AT205" s="23">
        <v>80751.1152</v>
      </c>
      <c r="AU205" s="23">
        <v>0</v>
      </c>
      <c r="AV205" s="23">
        <v>0</v>
      </c>
      <c r="AW205" s="23">
        <v>80751.1152</v>
      </c>
      <c r="AX205" s="23">
        <v>-2495929.7759999996</v>
      </c>
      <c r="AY205" s="23">
        <v>0</v>
      </c>
      <c r="AZ205" s="23">
        <v>50000</v>
      </c>
      <c r="BA205" s="23">
        <v>-2445929.7759999996</v>
      </c>
      <c r="BB205" s="23">
        <v>7.4999999999999997E-2</v>
      </c>
      <c r="BC205" s="23">
        <v>7.4999999999999997E-2</v>
      </c>
      <c r="BD205" s="23">
        <v>80751.1152</v>
      </c>
      <c r="BE205" s="23">
        <v>0</v>
      </c>
      <c r="BF205" s="23">
        <v>0</v>
      </c>
      <c r="BG205" s="23">
        <v>80751.1152</v>
      </c>
      <c r="BH205" s="23">
        <v>-2495929.7759999996</v>
      </c>
      <c r="BI205" s="23">
        <v>0</v>
      </c>
      <c r="BJ205" s="23">
        <v>50000</v>
      </c>
      <c r="BK205" s="23">
        <v>-2445929.7759999996</v>
      </c>
      <c r="BL205" s="23">
        <v>3009798.1919999998</v>
      </c>
      <c r="BM205" s="23" t="s">
        <v>88</v>
      </c>
      <c r="BN205" s="23">
        <v>0</v>
      </c>
      <c r="BO205" s="23" t="b">
        <v>0</v>
      </c>
      <c r="BP205" s="23">
        <v>0</v>
      </c>
      <c r="BQ205" s="46">
        <v>1.1200000000000001</v>
      </c>
      <c r="BR205" s="552">
        <v>0</v>
      </c>
      <c r="BS205" s="556">
        <v>1</v>
      </c>
      <c r="BT205" s="552">
        <v>0</v>
      </c>
      <c r="BU205" s="556">
        <v>0</v>
      </c>
      <c r="BV205" s="552">
        <v>12</v>
      </c>
      <c r="BW205" s="31">
        <v>7.4999999999999997E-2</v>
      </c>
      <c r="BX205" s="31">
        <v>0</v>
      </c>
      <c r="BY205" s="23">
        <v>0</v>
      </c>
      <c r="BZ205" s="23">
        <v>-660687.84</v>
      </c>
      <c r="CA205" s="23">
        <v>-660687.84</v>
      </c>
      <c r="CB205" s="23">
        <v>-660687.84</v>
      </c>
      <c r="CC205" s="23">
        <v>0</v>
      </c>
      <c r="CD205" s="23">
        <v>0</v>
      </c>
      <c r="CE205" s="23">
        <v>0</v>
      </c>
      <c r="CF205" s="23">
        <v>0</v>
      </c>
      <c r="CG205" s="23">
        <v>-73409.279999999999</v>
      </c>
      <c r="CH205" s="23">
        <v>0</v>
      </c>
      <c r="CI205" s="23">
        <v>0</v>
      </c>
      <c r="CJ205" s="23">
        <v>-73409.279999999999</v>
      </c>
      <c r="CK205" s="552">
        <v>0</v>
      </c>
      <c r="CL205" s="552">
        <v>0</v>
      </c>
    </row>
    <row r="206" spans="1:90" s="566" customFormat="1" ht="20.100000000000001" customHeight="1" outlineLevel="2">
      <c r="A206" s="558" t="s">
        <v>160</v>
      </c>
      <c r="B206" s="558"/>
      <c r="C206" s="558"/>
      <c r="D206" s="558"/>
      <c r="E206" s="558"/>
      <c r="F206" s="558"/>
      <c r="G206" s="558"/>
      <c r="H206" s="558"/>
      <c r="I206" s="559"/>
      <c r="J206" s="560"/>
      <c r="K206" s="560"/>
      <c r="L206" s="561"/>
      <c r="M206" s="561"/>
      <c r="N206" s="561"/>
      <c r="O206" s="35"/>
      <c r="P206" s="50"/>
      <c r="Q206" s="50"/>
      <c r="R206" s="36">
        <v>0</v>
      </c>
      <c r="S206" s="36">
        <v>0</v>
      </c>
      <c r="T206" s="36">
        <v>0</v>
      </c>
      <c r="U206" s="562">
        <v>0.3878625</v>
      </c>
      <c r="V206" s="35"/>
      <c r="W206" s="35">
        <v>0</v>
      </c>
      <c r="X206" s="35">
        <v>0</v>
      </c>
      <c r="Y206" s="35">
        <v>0</v>
      </c>
      <c r="Z206" s="35">
        <v>0</v>
      </c>
      <c r="AA206" s="35">
        <v>0</v>
      </c>
      <c r="AB206" s="35">
        <v>0</v>
      </c>
      <c r="AC206" s="562">
        <v>0.3878625</v>
      </c>
      <c r="AD206" s="35">
        <v>0</v>
      </c>
      <c r="AE206" s="35">
        <v>0</v>
      </c>
      <c r="AF206" s="35">
        <v>0</v>
      </c>
      <c r="AG206" s="35">
        <v>0</v>
      </c>
      <c r="AH206" s="563">
        <v>-552842.79171875003</v>
      </c>
      <c r="AI206" s="35">
        <v>0</v>
      </c>
      <c r="AJ206" s="35">
        <v>0</v>
      </c>
      <c r="AK206" s="564">
        <v>-552842.79171875003</v>
      </c>
      <c r="AL206" s="41"/>
      <c r="AM206" s="35">
        <v>3346407.3203624999</v>
      </c>
      <c r="AN206" s="561"/>
      <c r="AO206" s="41"/>
      <c r="AP206" s="35">
        <v>4800414.9451249996</v>
      </c>
      <c r="AQ206" s="42"/>
      <c r="AR206" s="35"/>
      <c r="AS206" s="35"/>
      <c r="AT206" s="35">
        <v>-85856.84534687514</v>
      </c>
      <c r="AU206" s="35">
        <v>0</v>
      </c>
      <c r="AV206" s="35">
        <v>0</v>
      </c>
      <c r="AW206" s="35">
        <v>-85856.84534687514</v>
      </c>
      <c r="AX206" s="35">
        <v>-1845112.8416531247</v>
      </c>
      <c r="AY206" s="35">
        <v>0</v>
      </c>
      <c r="AZ206" s="35">
        <v>50000</v>
      </c>
      <c r="BA206" s="35">
        <v>-1795112.8416531247</v>
      </c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50"/>
      <c r="BR206" s="561"/>
      <c r="BS206" s="565"/>
      <c r="BT206" s="561"/>
      <c r="BU206" s="565"/>
      <c r="BV206" s="561"/>
      <c r="BW206" s="43"/>
      <c r="BX206" s="43"/>
      <c r="BY206" s="35"/>
      <c r="BZ206" s="35"/>
      <c r="CA206" s="35">
        <v>-2793564.1407812499</v>
      </c>
      <c r="CB206" s="35"/>
      <c r="CC206" s="35"/>
      <c r="CD206" s="35"/>
      <c r="CE206" s="35"/>
      <c r="CF206" s="35"/>
      <c r="CG206" s="35"/>
      <c r="CH206" s="35"/>
      <c r="CI206" s="35"/>
      <c r="CJ206" s="35"/>
      <c r="CK206" s="561"/>
      <c r="CL206" s="561"/>
    </row>
    <row r="207" spans="1:90" outlineLevel="3">
      <c r="A207" s="548" t="s">
        <v>319</v>
      </c>
      <c r="B207" s="548" t="s">
        <v>282</v>
      </c>
      <c r="C207" s="548" t="s">
        <v>285</v>
      </c>
      <c r="D207" s="548" t="s">
        <v>286</v>
      </c>
      <c r="E207" s="548" t="s">
        <v>320</v>
      </c>
      <c r="F207" s="548" t="s">
        <v>0</v>
      </c>
      <c r="G207" s="548" t="s">
        <v>171</v>
      </c>
      <c r="H207" s="548" t="s">
        <v>95</v>
      </c>
      <c r="I207" s="549" t="s">
        <v>134</v>
      </c>
      <c r="J207" s="550">
        <v>1</v>
      </c>
      <c r="K207" s="550">
        <v>1</v>
      </c>
      <c r="L207" s="552">
        <v>0</v>
      </c>
      <c r="M207" s="552">
        <v>0</v>
      </c>
      <c r="N207" s="552">
        <v>0</v>
      </c>
      <c r="O207" s="23">
        <v>0</v>
      </c>
      <c r="P207" s="552">
        <v>0</v>
      </c>
      <c r="Q207" s="552">
        <v>0</v>
      </c>
      <c r="R207" s="24" t="s">
        <v>663</v>
      </c>
      <c r="S207" s="24">
        <v>0</v>
      </c>
      <c r="T207" s="24">
        <v>0</v>
      </c>
      <c r="U207" s="553">
        <v>0</v>
      </c>
      <c r="V207" s="23" t="s">
        <v>97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553">
        <v>0</v>
      </c>
      <c r="AD207" s="23">
        <v>0</v>
      </c>
      <c r="AE207" s="23">
        <v>0</v>
      </c>
      <c r="AF207" s="23">
        <v>0</v>
      </c>
      <c r="AG207" s="23">
        <v>0</v>
      </c>
      <c r="AH207" s="554">
        <v>0</v>
      </c>
      <c r="AI207" s="23">
        <v>0</v>
      </c>
      <c r="AJ207" s="23">
        <v>0</v>
      </c>
      <c r="AK207" s="555">
        <v>0</v>
      </c>
      <c r="AL207" s="29">
        <v>0</v>
      </c>
      <c r="AM207" s="23">
        <v>0</v>
      </c>
      <c r="AN207" s="552">
        <v>0</v>
      </c>
      <c r="AO207" s="29">
        <v>0</v>
      </c>
      <c r="AP207" s="23">
        <v>0</v>
      </c>
      <c r="AQ207" s="30">
        <v>1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 t="s">
        <v>0</v>
      </c>
      <c r="BC207" s="23" t="s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  <c r="BL207" s="23">
        <v>0</v>
      </c>
      <c r="BM207" s="23" t="s">
        <v>98</v>
      </c>
      <c r="BN207" s="23">
        <v>0</v>
      </c>
      <c r="BO207" s="23" t="b">
        <v>0</v>
      </c>
      <c r="BP207" s="23">
        <v>0</v>
      </c>
      <c r="BQ207" s="46">
        <v>0</v>
      </c>
      <c r="BR207" s="552">
        <v>0</v>
      </c>
      <c r="BS207" s="556">
        <v>15</v>
      </c>
      <c r="BT207" s="552">
        <v>0</v>
      </c>
      <c r="BU207" s="556">
        <v>0</v>
      </c>
      <c r="BV207" s="552">
        <v>251</v>
      </c>
      <c r="BW207" s="31">
        <v>0</v>
      </c>
      <c r="BX207" s="31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552">
        <v>0</v>
      </c>
      <c r="CL207" s="552">
        <v>0</v>
      </c>
    </row>
    <row r="208" spans="1:90" outlineLevel="3">
      <c r="A208" s="548" t="s">
        <v>319</v>
      </c>
      <c r="B208" s="548" t="s">
        <v>282</v>
      </c>
      <c r="C208" s="548" t="s">
        <v>285</v>
      </c>
      <c r="D208" s="548" t="s">
        <v>286</v>
      </c>
      <c r="E208" s="548" t="s">
        <v>322</v>
      </c>
      <c r="F208" s="548" t="s">
        <v>0</v>
      </c>
      <c r="G208" s="548" t="s">
        <v>143</v>
      </c>
      <c r="H208" s="548" t="s">
        <v>95</v>
      </c>
      <c r="I208" s="549" t="s">
        <v>134</v>
      </c>
      <c r="J208" s="550">
        <v>1</v>
      </c>
      <c r="K208" s="550">
        <v>1</v>
      </c>
      <c r="L208" s="552">
        <v>0</v>
      </c>
      <c r="M208" s="552">
        <v>0</v>
      </c>
      <c r="N208" s="552">
        <v>0</v>
      </c>
      <c r="O208" s="23">
        <v>24598904.219999995</v>
      </c>
      <c r="P208" s="552">
        <v>24598904.219999995</v>
      </c>
      <c r="Q208" s="552">
        <v>0</v>
      </c>
      <c r="R208" s="24" t="s">
        <v>665</v>
      </c>
      <c r="S208" s="24">
        <v>0</v>
      </c>
      <c r="T208" s="24">
        <v>0</v>
      </c>
      <c r="U208" s="553">
        <v>24598904.219999995</v>
      </c>
      <c r="V208" s="23" t="s">
        <v>97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553">
        <v>24598904.219999995</v>
      </c>
      <c r="AD208" s="23">
        <v>0</v>
      </c>
      <c r="AE208" s="23">
        <v>0</v>
      </c>
      <c r="AF208" s="23">
        <v>0</v>
      </c>
      <c r="AG208" s="23">
        <v>0</v>
      </c>
      <c r="AH208" s="554">
        <v>0</v>
      </c>
      <c r="AI208" s="23">
        <v>0</v>
      </c>
      <c r="AJ208" s="23">
        <v>0</v>
      </c>
      <c r="AK208" s="555">
        <v>0</v>
      </c>
      <c r="AL208" s="29">
        <v>1.5285574947483838E-2</v>
      </c>
      <c r="AM208" s="23">
        <v>26224900.119999997</v>
      </c>
      <c r="AN208" s="552">
        <v>0</v>
      </c>
      <c r="AO208" s="29">
        <v>0</v>
      </c>
      <c r="AP208" s="23">
        <v>26224900.119999997</v>
      </c>
      <c r="AQ208" s="30">
        <v>1</v>
      </c>
      <c r="AR208" s="23">
        <v>0</v>
      </c>
      <c r="AS208" s="23">
        <v>24598904.219999995</v>
      </c>
      <c r="AT208" s="23">
        <v>0</v>
      </c>
      <c r="AU208" s="23">
        <v>0</v>
      </c>
      <c r="AV208" s="23">
        <v>0</v>
      </c>
      <c r="AW208" s="23">
        <v>0</v>
      </c>
      <c r="AX208" s="23">
        <v>-3000001.6900107525</v>
      </c>
      <c r="AY208" s="23">
        <v>0</v>
      </c>
      <c r="AZ208" s="23">
        <v>5499.9999999995925</v>
      </c>
      <c r="BA208" s="23">
        <v>-2994501.690010753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-3000001.6900107525</v>
      </c>
      <c r="BI208" s="23">
        <v>0</v>
      </c>
      <c r="BJ208" s="23">
        <v>5499.9999999995925</v>
      </c>
      <c r="BK208" s="23">
        <v>-2994501.690010753</v>
      </c>
      <c r="BL208" s="23">
        <v>26224900.119999997</v>
      </c>
      <c r="BM208" s="23" t="s">
        <v>98</v>
      </c>
      <c r="BN208" s="23">
        <v>0</v>
      </c>
      <c r="BO208" s="23" t="b">
        <v>0</v>
      </c>
      <c r="BP208" s="23">
        <v>0</v>
      </c>
      <c r="BQ208" s="46">
        <v>0</v>
      </c>
      <c r="BR208" s="552">
        <v>0</v>
      </c>
      <c r="BS208" s="556">
        <v>15</v>
      </c>
      <c r="BT208" s="552">
        <v>0</v>
      </c>
      <c r="BU208" s="556">
        <v>0</v>
      </c>
      <c r="BV208" s="552">
        <v>261</v>
      </c>
      <c r="BW208" s="31">
        <v>0</v>
      </c>
      <c r="BX208" s="31">
        <v>0</v>
      </c>
      <c r="BY208" s="23">
        <v>0</v>
      </c>
      <c r="BZ208" s="23">
        <v>-10330.67</v>
      </c>
      <c r="CA208" s="23">
        <v>-1625995.9</v>
      </c>
      <c r="CB208" s="23">
        <v>224041.22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552">
        <v>0</v>
      </c>
      <c r="CL208" s="552">
        <v>0</v>
      </c>
    </row>
    <row r="209" spans="1:90" outlineLevel="3">
      <c r="A209" s="548" t="s">
        <v>319</v>
      </c>
      <c r="B209" s="548" t="s">
        <v>282</v>
      </c>
      <c r="C209" s="548" t="s">
        <v>285</v>
      </c>
      <c r="D209" s="548" t="s">
        <v>286</v>
      </c>
      <c r="E209" s="548" t="s">
        <v>390</v>
      </c>
      <c r="F209" s="548" t="s">
        <v>0</v>
      </c>
      <c r="G209" s="548" t="s">
        <v>171</v>
      </c>
      <c r="H209" s="548" t="s">
        <v>95</v>
      </c>
      <c r="I209" s="549" t="s">
        <v>134</v>
      </c>
      <c r="J209" s="550">
        <v>1</v>
      </c>
      <c r="K209" s="550">
        <v>1</v>
      </c>
      <c r="L209" s="552">
        <v>0</v>
      </c>
      <c r="M209" s="552">
        <v>0</v>
      </c>
      <c r="N209" s="552">
        <v>0</v>
      </c>
      <c r="O209" s="23">
        <v>2444129.7200000002</v>
      </c>
      <c r="P209" s="552">
        <v>2444129.7200000002</v>
      </c>
      <c r="Q209" s="552">
        <v>0</v>
      </c>
      <c r="R209" s="24" t="s">
        <v>666</v>
      </c>
      <c r="S209" s="24">
        <v>0</v>
      </c>
      <c r="T209" s="24">
        <v>0</v>
      </c>
      <c r="U209" s="553">
        <v>2444129.7200000002</v>
      </c>
      <c r="V209" s="23" t="s">
        <v>97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553">
        <v>2444129.7200000002</v>
      </c>
      <c r="AD209" s="23">
        <v>0</v>
      </c>
      <c r="AE209" s="23">
        <v>0</v>
      </c>
      <c r="AF209" s="23">
        <v>0</v>
      </c>
      <c r="AG209" s="23">
        <v>0</v>
      </c>
      <c r="AH209" s="554">
        <v>0</v>
      </c>
      <c r="AI209" s="23">
        <v>0</v>
      </c>
      <c r="AJ209" s="23">
        <v>0</v>
      </c>
      <c r="AK209" s="555">
        <v>0</v>
      </c>
      <c r="AL209" s="29">
        <v>0</v>
      </c>
      <c r="AM209" s="23">
        <v>2500000</v>
      </c>
      <c r="AN209" s="552">
        <v>0</v>
      </c>
      <c r="AO209" s="29">
        <v>0</v>
      </c>
      <c r="AP209" s="23">
        <v>2500000</v>
      </c>
      <c r="AQ209" s="30">
        <v>1</v>
      </c>
      <c r="AR209" s="23">
        <v>0</v>
      </c>
      <c r="AS209" s="23">
        <v>2444129.7200000002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 t="s">
        <v>0</v>
      </c>
      <c r="BC209" s="23" t="s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2500000</v>
      </c>
      <c r="BM209" s="23" t="s">
        <v>98</v>
      </c>
      <c r="BN209" s="23">
        <v>0</v>
      </c>
      <c r="BO209" s="23" t="b">
        <v>0</v>
      </c>
      <c r="BP209" s="23">
        <v>0</v>
      </c>
      <c r="BQ209" s="46">
        <v>0</v>
      </c>
      <c r="BR209" s="552">
        <v>0</v>
      </c>
      <c r="BS209" s="556">
        <v>15</v>
      </c>
      <c r="BT209" s="552">
        <v>0</v>
      </c>
      <c r="BU209" s="556">
        <v>0</v>
      </c>
      <c r="BV209" s="552">
        <v>263</v>
      </c>
      <c r="BW209" s="31">
        <v>0</v>
      </c>
      <c r="BX209" s="31">
        <v>0</v>
      </c>
      <c r="BY209" s="23">
        <v>0</v>
      </c>
      <c r="BZ209" s="23">
        <v>0</v>
      </c>
      <c r="CA209" s="23">
        <v>-55870.28</v>
      </c>
      <c r="CB209" s="23">
        <v>2444129.7200000002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552">
        <v>0</v>
      </c>
      <c r="CL209" s="552">
        <v>0</v>
      </c>
    </row>
    <row r="210" spans="1:90" outlineLevel="3">
      <c r="A210" s="548" t="s">
        <v>319</v>
      </c>
      <c r="B210" s="548" t="s">
        <v>282</v>
      </c>
      <c r="C210" s="548" t="s">
        <v>285</v>
      </c>
      <c r="D210" s="548" t="s">
        <v>286</v>
      </c>
      <c r="E210" s="548" t="s">
        <v>324</v>
      </c>
      <c r="F210" s="548" t="s">
        <v>0</v>
      </c>
      <c r="G210" s="548" t="s">
        <v>143</v>
      </c>
      <c r="H210" s="548" t="s">
        <v>95</v>
      </c>
      <c r="I210" s="549" t="s">
        <v>134</v>
      </c>
      <c r="J210" s="550">
        <v>1</v>
      </c>
      <c r="K210" s="550">
        <v>1</v>
      </c>
      <c r="L210" s="552">
        <v>0</v>
      </c>
      <c r="M210" s="552">
        <v>0</v>
      </c>
      <c r="N210" s="552">
        <v>0</v>
      </c>
      <c r="O210" s="23">
        <v>0</v>
      </c>
      <c r="P210" s="552">
        <v>0</v>
      </c>
      <c r="Q210" s="552">
        <v>0</v>
      </c>
      <c r="R210" s="24">
        <v>0</v>
      </c>
      <c r="S210" s="24">
        <v>0</v>
      </c>
      <c r="T210" s="24">
        <v>0</v>
      </c>
      <c r="U210" s="553">
        <v>0</v>
      </c>
      <c r="V210" s="23" t="s">
        <v>97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553">
        <v>0</v>
      </c>
      <c r="AD210" s="23">
        <v>0</v>
      </c>
      <c r="AE210" s="23">
        <v>0</v>
      </c>
      <c r="AF210" s="23">
        <v>0</v>
      </c>
      <c r="AG210" s="23">
        <v>0</v>
      </c>
      <c r="AH210" s="554">
        <v>0</v>
      </c>
      <c r="AI210" s="23">
        <v>0</v>
      </c>
      <c r="AJ210" s="23">
        <v>0</v>
      </c>
      <c r="AK210" s="555">
        <v>0</v>
      </c>
      <c r="AL210" s="29">
        <v>2859375</v>
      </c>
      <c r="AM210" s="23">
        <v>0</v>
      </c>
      <c r="AN210" s="552">
        <v>0</v>
      </c>
      <c r="AO210" s="29">
        <v>0</v>
      </c>
      <c r="AP210" s="23">
        <v>0</v>
      </c>
      <c r="AQ210" s="30">
        <v>1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 t="s">
        <v>0</v>
      </c>
      <c r="BC210" s="23" t="s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 t="s">
        <v>98</v>
      </c>
      <c r="BN210" s="23">
        <v>0</v>
      </c>
      <c r="BO210" s="23" t="b">
        <v>0</v>
      </c>
      <c r="BP210" s="23">
        <v>0</v>
      </c>
      <c r="BQ210" s="46">
        <v>0</v>
      </c>
      <c r="BR210" s="552">
        <v>0</v>
      </c>
      <c r="BS210" s="556">
        <v>15</v>
      </c>
      <c r="BT210" s="552">
        <v>0</v>
      </c>
      <c r="BU210" s="556">
        <v>0</v>
      </c>
      <c r="BV210" s="552">
        <v>266</v>
      </c>
      <c r="BW210" s="31">
        <v>0</v>
      </c>
      <c r="BX210" s="31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552">
        <v>0</v>
      </c>
      <c r="CL210" s="552">
        <v>0</v>
      </c>
    </row>
    <row r="211" spans="1:90" outlineLevel="3">
      <c r="A211" s="548" t="s">
        <v>319</v>
      </c>
      <c r="B211" s="548" t="s">
        <v>282</v>
      </c>
      <c r="C211" s="548" t="s">
        <v>285</v>
      </c>
      <c r="D211" s="548" t="s">
        <v>286</v>
      </c>
      <c r="E211" s="548" t="s">
        <v>325</v>
      </c>
      <c r="F211" s="548" t="s">
        <v>0</v>
      </c>
      <c r="G211" s="548" t="s">
        <v>143</v>
      </c>
      <c r="H211" s="548" t="s">
        <v>95</v>
      </c>
      <c r="I211" s="549" t="s">
        <v>134</v>
      </c>
      <c r="J211" s="550">
        <v>1</v>
      </c>
      <c r="K211" s="550">
        <v>1</v>
      </c>
      <c r="L211" s="552">
        <v>0</v>
      </c>
      <c r="M211" s="552">
        <v>0</v>
      </c>
      <c r="N211" s="552">
        <v>0</v>
      </c>
      <c r="O211" s="23">
        <v>0</v>
      </c>
      <c r="P211" s="552">
        <v>0</v>
      </c>
      <c r="Q211" s="552">
        <v>0</v>
      </c>
      <c r="R211" s="24" t="s">
        <v>667</v>
      </c>
      <c r="S211" s="24">
        <v>0</v>
      </c>
      <c r="T211" s="24">
        <v>0</v>
      </c>
      <c r="U211" s="553">
        <v>0</v>
      </c>
      <c r="V211" s="23" t="s">
        <v>97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553">
        <v>0</v>
      </c>
      <c r="AD211" s="23">
        <v>0</v>
      </c>
      <c r="AE211" s="23">
        <v>0</v>
      </c>
      <c r="AF211" s="23">
        <v>0</v>
      </c>
      <c r="AG211" s="23">
        <v>0</v>
      </c>
      <c r="AH211" s="554">
        <v>0</v>
      </c>
      <c r="AI211" s="23">
        <v>0</v>
      </c>
      <c r="AJ211" s="23">
        <v>0</v>
      </c>
      <c r="AK211" s="555">
        <v>0</v>
      </c>
      <c r="AL211" s="29">
        <v>3049.7789271452493</v>
      </c>
      <c r="AM211" s="23">
        <v>0</v>
      </c>
      <c r="AN211" s="552">
        <v>0</v>
      </c>
      <c r="AO211" s="29">
        <v>0</v>
      </c>
      <c r="AP211" s="23">
        <v>0</v>
      </c>
      <c r="AQ211" s="30">
        <v>1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-160970.14000000001</v>
      </c>
      <c r="AY211" s="23">
        <v>0</v>
      </c>
      <c r="AZ211" s="23">
        <v>0</v>
      </c>
      <c r="BA211" s="23">
        <v>-160970.14000000001</v>
      </c>
      <c r="BB211" s="23" t="s">
        <v>0</v>
      </c>
      <c r="BC211" s="23" t="s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-160970.14000000001</v>
      </c>
      <c r="BI211" s="23">
        <v>0</v>
      </c>
      <c r="BJ211" s="23">
        <v>0</v>
      </c>
      <c r="BK211" s="23">
        <v>-160970.14000000001</v>
      </c>
      <c r="BL211" s="23">
        <v>0</v>
      </c>
      <c r="BM211" s="23" t="s">
        <v>98</v>
      </c>
      <c r="BN211" s="23">
        <v>0</v>
      </c>
      <c r="BO211" s="23" t="b">
        <v>0</v>
      </c>
      <c r="BP211" s="23">
        <v>0</v>
      </c>
      <c r="BQ211" s="46">
        <v>0</v>
      </c>
      <c r="BR211" s="552">
        <v>0</v>
      </c>
      <c r="BS211" s="556">
        <v>15</v>
      </c>
      <c r="BT211" s="552">
        <v>0</v>
      </c>
      <c r="BU211" s="556">
        <v>0</v>
      </c>
      <c r="BV211" s="552">
        <v>275</v>
      </c>
      <c r="BW211" s="31">
        <v>0</v>
      </c>
      <c r="BX211" s="31">
        <v>0</v>
      </c>
      <c r="BY211" s="23">
        <v>0</v>
      </c>
      <c r="BZ211" s="23">
        <v>0</v>
      </c>
      <c r="CA211" s="23">
        <v>0</v>
      </c>
      <c r="CB211" s="23">
        <v>-648805.86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552">
        <v>0</v>
      </c>
      <c r="CL211" s="552">
        <v>0</v>
      </c>
    </row>
    <row r="212" spans="1:90" outlineLevel="3">
      <c r="A212" s="548" t="s">
        <v>319</v>
      </c>
      <c r="B212" s="548" t="s">
        <v>282</v>
      </c>
      <c r="C212" s="548" t="s">
        <v>285</v>
      </c>
      <c r="D212" s="548" t="s">
        <v>286</v>
      </c>
      <c r="E212" s="548" t="s">
        <v>326</v>
      </c>
      <c r="F212" s="548" t="s">
        <v>0</v>
      </c>
      <c r="G212" s="548" t="s">
        <v>143</v>
      </c>
      <c r="H212" s="548" t="s">
        <v>95</v>
      </c>
      <c r="I212" s="549" t="s">
        <v>134</v>
      </c>
      <c r="J212" s="550">
        <v>1</v>
      </c>
      <c r="K212" s="550">
        <v>1</v>
      </c>
      <c r="L212" s="552">
        <v>0</v>
      </c>
      <c r="M212" s="552">
        <v>0</v>
      </c>
      <c r="N212" s="552">
        <v>0</v>
      </c>
      <c r="O212" s="23">
        <v>0</v>
      </c>
      <c r="P212" s="552">
        <v>0</v>
      </c>
      <c r="Q212" s="552">
        <v>0</v>
      </c>
      <c r="R212" s="24">
        <v>0</v>
      </c>
      <c r="S212" s="24">
        <v>0</v>
      </c>
      <c r="T212" s="24">
        <v>0</v>
      </c>
      <c r="U212" s="553">
        <v>0</v>
      </c>
      <c r="V212" s="23" t="s">
        <v>97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553">
        <v>0</v>
      </c>
      <c r="AD212" s="23">
        <v>0</v>
      </c>
      <c r="AE212" s="23">
        <v>0</v>
      </c>
      <c r="AF212" s="23">
        <v>0</v>
      </c>
      <c r="AG212" s="23">
        <v>0</v>
      </c>
      <c r="AH212" s="554">
        <v>0</v>
      </c>
      <c r="AI212" s="23">
        <v>0</v>
      </c>
      <c r="AJ212" s="23">
        <v>0</v>
      </c>
      <c r="AK212" s="555">
        <v>0</v>
      </c>
      <c r="AL212" s="29">
        <v>4496.946167295313</v>
      </c>
      <c r="AM212" s="23">
        <v>0</v>
      </c>
      <c r="AN212" s="552">
        <v>0</v>
      </c>
      <c r="AO212" s="29">
        <v>0</v>
      </c>
      <c r="AP212" s="23">
        <v>0</v>
      </c>
      <c r="AQ212" s="30">
        <v>1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-8252.66</v>
      </c>
      <c r="AY212" s="23">
        <v>0</v>
      </c>
      <c r="AZ212" s="23">
        <v>0</v>
      </c>
      <c r="BA212" s="23">
        <v>-8252.66</v>
      </c>
      <c r="BB212" s="23" t="s">
        <v>0</v>
      </c>
      <c r="BC212" s="23" t="s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-8252.66</v>
      </c>
      <c r="BI212" s="23">
        <v>0</v>
      </c>
      <c r="BJ212" s="23">
        <v>0</v>
      </c>
      <c r="BK212" s="23">
        <v>-8252.66</v>
      </c>
      <c r="BL212" s="23">
        <v>0</v>
      </c>
      <c r="BM212" s="23" t="s">
        <v>98</v>
      </c>
      <c r="BN212" s="23">
        <v>0</v>
      </c>
      <c r="BO212" s="23" t="b">
        <v>0</v>
      </c>
      <c r="BP212" s="23">
        <v>0</v>
      </c>
      <c r="BQ212" s="46">
        <v>0</v>
      </c>
      <c r="BR212" s="552">
        <v>0</v>
      </c>
      <c r="BS212" s="556">
        <v>15</v>
      </c>
      <c r="BT212" s="552">
        <v>0</v>
      </c>
      <c r="BU212" s="556">
        <v>0</v>
      </c>
      <c r="BV212" s="552">
        <v>276</v>
      </c>
      <c r="BW212" s="31">
        <v>0</v>
      </c>
      <c r="BX212" s="31">
        <v>0</v>
      </c>
      <c r="BY212" s="23">
        <v>0</v>
      </c>
      <c r="BZ212" s="23">
        <v>0</v>
      </c>
      <c r="CA212" s="23">
        <v>0</v>
      </c>
      <c r="CB212" s="23">
        <v>-255083.34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552">
        <v>0</v>
      </c>
      <c r="CL212" s="552">
        <v>0</v>
      </c>
    </row>
    <row r="213" spans="1:90" outlineLevel="3">
      <c r="A213" s="548" t="s">
        <v>319</v>
      </c>
      <c r="B213" s="548" t="s">
        <v>282</v>
      </c>
      <c r="C213" s="548" t="s">
        <v>285</v>
      </c>
      <c r="D213" s="548" t="s">
        <v>286</v>
      </c>
      <c r="E213" s="548" t="s">
        <v>327</v>
      </c>
      <c r="F213" s="548" t="s">
        <v>0</v>
      </c>
      <c r="G213" s="548" t="s">
        <v>143</v>
      </c>
      <c r="H213" s="548" t="s">
        <v>95</v>
      </c>
      <c r="I213" s="549" t="s">
        <v>134</v>
      </c>
      <c r="J213" s="550">
        <v>1</v>
      </c>
      <c r="K213" s="550">
        <v>1</v>
      </c>
      <c r="L213" s="552">
        <v>0</v>
      </c>
      <c r="M213" s="552">
        <v>0</v>
      </c>
      <c r="N213" s="552">
        <v>0</v>
      </c>
      <c r="O213" s="23">
        <v>715350</v>
      </c>
      <c r="P213" s="552">
        <v>715350</v>
      </c>
      <c r="Q213" s="552">
        <v>0</v>
      </c>
      <c r="R213" s="24" t="s">
        <v>668</v>
      </c>
      <c r="S213" s="24">
        <v>0</v>
      </c>
      <c r="T213" s="24">
        <v>0</v>
      </c>
      <c r="U213" s="553">
        <v>715350</v>
      </c>
      <c r="V213" s="23" t="s">
        <v>97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553">
        <v>715350</v>
      </c>
      <c r="AD213" s="23">
        <v>0</v>
      </c>
      <c r="AE213" s="23">
        <v>0</v>
      </c>
      <c r="AF213" s="23">
        <v>0</v>
      </c>
      <c r="AG213" s="23">
        <v>0</v>
      </c>
      <c r="AH213" s="554">
        <v>0</v>
      </c>
      <c r="AI213" s="23">
        <v>0</v>
      </c>
      <c r="AJ213" s="23">
        <v>0</v>
      </c>
      <c r="AK213" s="555">
        <v>0</v>
      </c>
      <c r="AL213" s="29">
        <v>0</v>
      </c>
      <c r="AM213" s="23">
        <v>1215350</v>
      </c>
      <c r="AN213" s="552">
        <v>0</v>
      </c>
      <c r="AO213" s="29">
        <v>0</v>
      </c>
      <c r="AP213" s="23">
        <v>1215350</v>
      </c>
      <c r="AQ213" s="30">
        <v>1</v>
      </c>
      <c r="AR213" s="23">
        <v>0</v>
      </c>
      <c r="AS213" s="23">
        <v>715350</v>
      </c>
      <c r="AT213" s="23">
        <v>0</v>
      </c>
      <c r="AU213" s="23">
        <v>0</v>
      </c>
      <c r="AV213" s="23">
        <v>0</v>
      </c>
      <c r="AW213" s="23">
        <v>0</v>
      </c>
      <c r="AX213" s="23">
        <v>-5587470</v>
      </c>
      <c r="AY213" s="23">
        <v>0</v>
      </c>
      <c r="AZ213" s="23">
        <v>191226</v>
      </c>
      <c r="BA213" s="23">
        <v>-5396244</v>
      </c>
      <c r="BB213" s="23" t="s">
        <v>0</v>
      </c>
      <c r="BC213" s="23" t="s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-5587470</v>
      </c>
      <c r="BI213" s="23">
        <v>0</v>
      </c>
      <c r="BJ213" s="23">
        <v>191226</v>
      </c>
      <c r="BK213" s="23">
        <v>-5396244</v>
      </c>
      <c r="BL213" s="23">
        <v>1215350</v>
      </c>
      <c r="BM213" s="23" t="s">
        <v>98</v>
      </c>
      <c r="BN213" s="23">
        <v>0</v>
      </c>
      <c r="BO213" s="23" t="b">
        <v>0</v>
      </c>
      <c r="BP213" s="23">
        <v>0</v>
      </c>
      <c r="BQ213" s="46">
        <v>0</v>
      </c>
      <c r="BR213" s="552">
        <v>0</v>
      </c>
      <c r="BS213" s="556">
        <v>15</v>
      </c>
      <c r="BT213" s="552">
        <v>0</v>
      </c>
      <c r="BU213" s="556">
        <v>0</v>
      </c>
      <c r="BV213" s="552">
        <v>277</v>
      </c>
      <c r="BW213" s="31">
        <v>0</v>
      </c>
      <c r="BX213" s="31">
        <v>0</v>
      </c>
      <c r="BY213" s="23">
        <v>0</v>
      </c>
      <c r="BZ213" s="23">
        <v>0</v>
      </c>
      <c r="CA213" s="23">
        <v>-500000</v>
      </c>
      <c r="CB213" s="23">
        <v>-1847180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0</v>
      </c>
      <c r="CK213" s="552">
        <v>0</v>
      </c>
      <c r="CL213" s="552">
        <v>0</v>
      </c>
    </row>
    <row r="214" spans="1:90" outlineLevel="3">
      <c r="A214" s="548" t="s">
        <v>319</v>
      </c>
      <c r="B214" s="548" t="s">
        <v>282</v>
      </c>
      <c r="C214" s="548" t="s">
        <v>285</v>
      </c>
      <c r="D214" s="548" t="s">
        <v>286</v>
      </c>
      <c r="E214" s="548" t="s">
        <v>328</v>
      </c>
      <c r="F214" s="548" t="s">
        <v>0</v>
      </c>
      <c r="G214" s="548" t="s">
        <v>143</v>
      </c>
      <c r="H214" s="548" t="s">
        <v>95</v>
      </c>
      <c r="I214" s="549" t="s">
        <v>134</v>
      </c>
      <c r="J214" s="550">
        <v>1</v>
      </c>
      <c r="K214" s="550">
        <v>1</v>
      </c>
      <c r="L214" s="552">
        <v>0</v>
      </c>
      <c r="M214" s="552">
        <v>0</v>
      </c>
      <c r="N214" s="552">
        <v>0</v>
      </c>
      <c r="O214" s="23">
        <v>784650</v>
      </c>
      <c r="P214" s="552">
        <v>784650</v>
      </c>
      <c r="Q214" s="552">
        <v>0</v>
      </c>
      <c r="R214" s="24" t="s">
        <v>669</v>
      </c>
      <c r="S214" s="24">
        <v>0</v>
      </c>
      <c r="T214" s="24">
        <v>0</v>
      </c>
      <c r="U214" s="553">
        <v>784650</v>
      </c>
      <c r="V214" s="23" t="s">
        <v>97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553">
        <v>784650</v>
      </c>
      <c r="AD214" s="23">
        <v>0</v>
      </c>
      <c r="AE214" s="23">
        <v>0</v>
      </c>
      <c r="AF214" s="23">
        <v>0</v>
      </c>
      <c r="AG214" s="23">
        <v>0</v>
      </c>
      <c r="AH214" s="554">
        <v>0</v>
      </c>
      <c r="AI214" s="23">
        <v>0</v>
      </c>
      <c r="AJ214" s="23">
        <v>0</v>
      </c>
      <c r="AK214" s="555">
        <v>0</v>
      </c>
      <c r="AL214" s="29">
        <v>8100.0104928369692</v>
      </c>
      <c r="AM214" s="23">
        <v>784650</v>
      </c>
      <c r="AN214" s="552">
        <v>0</v>
      </c>
      <c r="AO214" s="29">
        <v>0</v>
      </c>
      <c r="AP214" s="23">
        <v>784650</v>
      </c>
      <c r="AQ214" s="30">
        <v>1</v>
      </c>
      <c r="AR214" s="23">
        <v>0</v>
      </c>
      <c r="AS214" s="23">
        <v>784650</v>
      </c>
      <c r="AT214" s="23">
        <v>0</v>
      </c>
      <c r="AU214" s="23">
        <v>0</v>
      </c>
      <c r="AV214" s="23">
        <v>0</v>
      </c>
      <c r="AW214" s="23">
        <v>0</v>
      </c>
      <c r="AX214" s="23">
        <v>0</v>
      </c>
      <c r="AY214" s="23">
        <v>0</v>
      </c>
      <c r="AZ214" s="23">
        <v>34724</v>
      </c>
      <c r="BA214" s="23">
        <v>34724</v>
      </c>
      <c r="BB214" s="23" t="s">
        <v>0</v>
      </c>
      <c r="BC214" s="23" t="s">
        <v>0</v>
      </c>
      <c r="BD214" s="23">
        <v>0</v>
      </c>
      <c r="BE214" s="23">
        <v>0</v>
      </c>
      <c r="BF214" s="23">
        <v>0</v>
      </c>
      <c r="BG214" s="23">
        <v>0</v>
      </c>
      <c r="BH214" s="23">
        <v>0</v>
      </c>
      <c r="BI214" s="23">
        <v>0</v>
      </c>
      <c r="BJ214" s="23">
        <v>34724</v>
      </c>
      <c r="BK214" s="23">
        <v>34724</v>
      </c>
      <c r="BL214" s="23">
        <v>784650</v>
      </c>
      <c r="BM214" s="23" t="s">
        <v>98</v>
      </c>
      <c r="BN214" s="23">
        <v>0</v>
      </c>
      <c r="BO214" s="23" t="b">
        <v>0</v>
      </c>
      <c r="BP214" s="23">
        <v>0</v>
      </c>
      <c r="BQ214" s="46">
        <v>0</v>
      </c>
      <c r="BR214" s="552">
        <v>0</v>
      </c>
      <c r="BS214" s="556">
        <v>15</v>
      </c>
      <c r="BT214" s="552">
        <v>0</v>
      </c>
      <c r="BU214" s="556">
        <v>0</v>
      </c>
      <c r="BV214" s="552">
        <v>279</v>
      </c>
      <c r="BW214" s="31">
        <v>0</v>
      </c>
      <c r="BX214" s="31">
        <v>0</v>
      </c>
      <c r="BY214" s="23">
        <v>0</v>
      </c>
      <c r="BZ214" s="23">
        <v>0</v>
      </c>
      <c r="CA214" s="23">
        <v>0</v>
      </c>
      <c r="CB214" s="23">
        <v>0</v>
      </c>
      <c r="CC214" s="23">
        <v>0</v>
      </c>
      <c r="CD214" s="23">
        <v>0</v>
      </c>
      <c r="CE214" s="23">
        <v>0</v>
      </c>
      <c r="CF214" s="23">
        <v>0</v>
      </c>
      <c r="CG214" s="23">
        <v>0</v>
      </c>
      <c r="CH214" s="23">
        <v>0</v>
      </c>
      <c r="CI214" s="23">
        <v>0</v>
      </c>
      <c r="CJ214" s="23">
        <v>0</v>
      </c>
      <c r="CK214" s="552">
        <v>0</v>
      </c>
      <c r="CL214" s="552">
        <v>0</v>
      </c>
    </row>
    <row r="215" spans="1:90" outlineLevel="3">
      <c r="A215" s="548" t="s">
        <v>319</v>
      </c>
      <c r="B215" s="548" t="s">
        <v>282</v>
      </c>
      <c r="C215" s="548" t="s">
        <v>285</v>
      </c>
      <c r="D215" s="548" t="s">
        <v>286</v>
      </c>
      <c r="E215" s="548" t="s">
        <v>329</v>
      </c>
      <c r="F215" s="548" t="s">
        <v>0</v>
      </c>
      <c r="G215" s="548" t="s">
        <v>291</v>
      </c>
      <c r="H215" s="548" t="s">
        <v>95</v>
      </c>
      <c r="I215" s="549" t="s">
        <v>134</v>
      </c>
      <c r="J215" s="550">
        <v>1</v>
      </c>
      <c r="K215" s="550">
        <v>1</v>
      </c>
      <c r="L215" s="552">
        <v>0</v>
      </c>
      <c r="M215" s="552">
        <v>0</v>
      </c>
      <c r="N215" s="552">
        <v>0</v>
      </c>
      <c r="O215" s="23">
        <v>7121810</v>
      </c>
      <c r="P215" s="552">
        <v>7121810</v>
      </c>
      <c r="Q215" s="552">
        <v>0</v>
      </c>
      <c r="R215" s="24" t="s">
        <v>670</v>
      </c>
      <c r="S215" s="24">
        <v>0</v>
      </c>
      <c r="T215" s="24">
        <v>0</v>
      </c>
      <c r="U215" s="553">
        <v>7121810</v>
      </c>
      <c r="V215" s="23" t="s">
        <v>97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553">
        <v>7121810</v>
      </c>
      <c r="AD215" s="23">
        <v>0</v>
      </c>
      <c r="AE215" s="23">
        <v>0</v>
      </c>
      <c r="AF215" s="23">
        <v>0</v>
      </c>
      <c r="AG215" s="23">
        <v>0</v>
      </c>
      <c r="AH215" s="554">
        <v>0</v>
      </c>
      <c r="AI215" s="23">
        <v>0</v>
      </c>
      <c r="AJ215" s="23">
        <v>0</v>
      </c>
      <c r="AK215" s="555">
        <v>0</v>
      </c>
      <c r="AL215" s="29">
        <v>-34679.254906467235</v>
      </c>
      <c r="AM215" s="23">
        <v>7121810</v>
      </c>
      <c r="AN215" s="552">
        <v>0</v>
      </c>
      <c r="AO215" s="29">
        <v>0</v>
      </c>
      <c r="AP215" s="23">
        <v>7121810</v>
      </c>
      <c r="AQ215" s="30">
        <v>1</v>
      </c>
      <c r="AR215" s="23">
        <v>0</v>
      </c>
      <c r="AS215" s="23">
        <v>7121810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 t="s">
        <v>0</v>
      </c>
      <c r="BC215" s="23" t="s">
        <v>0</v>
      </c>
      <c r="BD215" s="23">
        <v>0</v>
      </c>
      <c r="BE215" s="23">
        <v>0</v>
      </c>
      <c r="BF215" s="23">
        <v>0</v>
      </c>
      <c r="BG215" s="23">
        <v>0</v>
      </c>
      <c r="BH215" s="23">
        <v>0</v>
      </c>
      <c r="BI215" s="23">
        <v>0</v>
      </c>
      <c r="BJ215" s="23">
        <v>0</v>
      </c>
      <c r="BK215" s="23">
        <v>0</v>
      </c>
      <c r="BL215" s="23">
        <v>7121810</v>
      </c>
      <c r="BM215" s="23" t="s">
        <v>98</v>
      </c>
      <c r="BN215" s="23">
        <v>0</v>
      </c>
      <c r="BO215" s="23" t="b">
        <v>0</v>
      </c>
      <c r="BP215" s="23">
        <v>0</v>
      </c>
      <c r="BQ215" s="46">
        <v>0</v>
      </c>
      <c r="BR215" s="552">
        <v>0</v>
      </c>
      <c r="BS215" s="556">
        <v>15</v>
      </c>
      <c r="BT215" s="552">
        <v>0</v>
      </c>
      <c r="BU215" s="556">
        <v>0</v>
      </c>
      <c r="BV215" s="552">
        <v>281</v>
      </c>
      <c r="BW215" s="31">
        <v>0</v>
      </c>
      <c r="BX215" s="31">
        <v>0</v>
      </c>
      <c r="BY215" s="23">
        <v>0</v>
      </c>
      <c r="BZ215" s="23">
        <v>0</v>
      </c>
      <c r="CA215" s="23">
        <v>0</v>
      </c>
      <c r="CB215" s="23">
        <v>0</v>
      </c>
      <c r="CC215" s="23">
        <v>0</v>
      </c>
      <c r="CD215" s="23">
        <v>0</v>
      </c>
      <c r="CE215" s="23">
        <v>0</v>
      </c>
      <c r="CF215" s="23">
        <v>0</v>
      </c>
      <c r="CG215" s="23">
        <v>0</v>
      </c>
      <c r="CH215" s="23">
        <v>0</v>
      </c>
      <c r="CI215" s="23">
        <v>0</v>
      </c>
      <c r="CJ215" s="23">
        <v>0</v>
      </c>
      <c r="CK215" s="552">
        <v>0</v>
      </c>
      <c r="CL215" s="552">
        <v>0</v>
      </c>
    </row>
    <row r="216" spans="1:90" outlineLevel="3">
      <c r="A216" s="548" t="s">
        <v>319</v>
      </c>
      <c r="B216" s="548" t="s">
        <v>282</v>
      </c>
      <c r="C216" s="548" t="s">
        <v>285</v>
      </c>
      <c r="D216" s="548" t="s">
        <v>286</v>
      </c>
      <c r="E216" s="548" t="s">
        <v>330</v>
      </c>
      <c r="F216" s="548" t="s">
        <v>0</v>
      </c>
      <c r="G216" s="548" t="s">
        <v>171</v>
      </c>
      <c r="H216" s="548" t="s">
        <v>95</v>
      </c>
      <c r="I216" s="549" t="s">
        <v>134</v>
      </c>
      <c r="J216" s="550">
        <v>1</v>
      </c>
      <c r="K216" s="550">
        <v>1</v>
      </c>
      <c r="L216" s="552">
        <v>0</v>
      </c>
      <c r="M216" s="552">
        <v>0</v>
      </c>
      <c r="N216" s="552">
        <v>0</v>
      </c>
      <c r="O216" s="23">
        <v>0</v>
      </c>
      <c r="P216" s="552">
        <v>0</v>
      </c>
      <c r="Q216" s="552">
        <v>0</v>
      </c>
      <c r="R216" s="24" t="s">
        <v>671</v>
      </c>
      <c r="S216" s="24">
        <v>0</v>
      </c>
      <c r="T216" s="24">
        <v>0</v>
      </c>
      <c r="U216" s="553">
        <v>0</v>
      </c>
      <c r="V216" s="23" t="s">
        <v>97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553">
        <v>0</v>
      </c>
      <c r="AD216" s="23">
        <v>0</v>
      </c>
      <c r="AE216" s="23">
        <v>0</v>
      </c>
      <c r="AF216" s="23">
        <v>0</v>
      </c>
      <c r="AG216" s="23">
        <v>0</v>
      </c>
      <c r="AH216" s="554">
        <v>0</v>
      </c>
      <c r="AI216" s="23">
        <v>0</v>
      </c>
      <c r="AJ216" s="23">
        <v>0</v>
      </c>
      <c r="AK216" s="555">
        <v>0</v>
      </c>
      <c r="AL216" s="29">
        <v>0</v>
      </c>
      <c r="AM216" s="23">
        <v>0</v>
      </c>
      <c r="AN216" s="552">
        <v>0</v>
      </c>
      <c r="AO216" s="29">
        <v>0</v>
      </c>
      <c r="AP216" s="23">
        <v>0</v>
      </c>
      <c r="AQ216" s="30">
        <v>1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 t="s">
        <v>0</v>
      </c>
      <c r="BC216" s="23" t="s">
        <v>0</v>
      </c>
      <c r="BD216" s="23">
        <v>0</v>
      </c>
      <c r="BE216" s="23">
        <v>0</v>
      </c>
      <c r="BF216" s="23">
        <v>0</v>
      </c>
      <c r="BG216" s="23">
        <v>0</v>
      </c>
      <c r="BH216" s="23">
        <v>0</v>
      </c>
      <c r="BI216" s="23">
        <v>0</v>
      </c>
      <c r="BJ216" s="23">
        <v>0</v>
      </c>
      <c r="BK216" s="23">
        <v>0</v>
      </c>
      <c r="BL216" s="23">
        <v>0</v>
      </c>
      <c r="BM216" s="23" t="s">
        <v>98</v>
      </c>
      <c r="BN216" s="23">
        <v>0</v>
      </c>
      <c r="BO216" s="23" t="b">
        <v>0</v>
      </c>
      <c r="BP216" s="23">
        <v>0</v>
      </c>
      <c r="BQ216" s="46">
        <v>0</v>
      </c>
      <c r="BR216" s="552">
        <v>0</v>
      </c>
      <c r="BS216" s="556">
        <v>15</v>
      </c>
      <c r="BT216" s="552">
        <v>0</v>
      </c>
      <c r="BU216" s="556">
        <v>0</v>
      </c>
      <c r="BV216" s="552">
        <v>313</v>
      </c>
      <c r="BW216" s="31">
        <v>0</v>
      </c>
      <c r="BX216" s="31">
        <v>0</v>
      </c>
      <c r="BY216" s="23">
        <v>0</v>
      </c>
      <c r="BZ216" s="23">
        <v>0</v>
      </c>
      <c r="CA216" s="23">
        <v>0</v>
      </c>
      <c r="CB216" s="23">
        <v>0</v>
      </c>
      <c r="CC216" s="23">
        <v>0</v>
      </c>
      <c r="CD216" s="23">
        <v>0</v>
      </c>
      <c r="CE216" s="23">
        <v>0</v>
      </c>
      <c r="CF216" s="23">
        <v>0</v>
      </c>
      <c r="CG216" s="23">
        <v>0</v>
      </c>
      <c r="CH216" s="23">
        <v>0</v>
      </c>
      <c r="CI216" s="23">
        <v>0</v>
      </c>
      <c r="CJ216" s="23">
        <v>0</v>
      </c>
      <c r="CK216" s="552">
        <v>0</v>
      </c>
      <c r="CL216" s="552">
        <v>0</v>
      </c>
    </row>
    <row r="217" spans="1:90" s="566" customFormat="1" ht="20.100000000000001" customHeight="1" outlineLevel="2">
      <c r="A217" s="558" t="s">
        <v>331</v>
      </c>
      <c r="B217" s="558"/>
      <c r="C217" s="558"/>
      <c r="D217" s="558"/>
      <c r="E217" s="558"/>
      <c r="F217" s="558"/>
      <c r="G217" s="558"/>
      <c r="H217" s="558"/>
      <c r="I217" s="559"/>
      <c r="J217" s="560"/>
      <c r="K217" s="560"/>
      <c r="L217" s="561"/>
      <c r="M217" s="561"/>
      <c r="N217" s="561"/>
      <c r="O217" s="35"/>
      <c r="P217" s="561"/>
      <c r="Q217" s="561"/>
      <c r="R217" s="36">
        <v>0</v>
      </c>
      <c r="S217" s="36">
        <v>0</v>
      </c>
      <c r="T217" s="36">
        <v>0</v>
      </c>
      <c r="U217" s="562">
        <v>35664843.939999998</v>
      </c>
      <c r="V217" s="35"/>
      <c r="W217" s="35">
        <v>0</v>
      </c>
      <c r="X217" s="35">
        <v>0</v>
      </c>
      <c r="Y217" s="35">
        <v>0</v>
      </c>
      <c r="Z217" s="35">
        <v>0</v>
      </c>
      <c r="AA217" s="35">
        <v>0</v>
      </c>
      <c r="AB217" s="35">
        <v>0</v>
      </c>
      <c r="AC217" s="562">
        <v>35664843.939999998</v>
      </c>
      <c r="AD217" s="35">
        <v>0</v>
      </c>
      <c r="AE217" s="35">
        <v>0</v>
      </c>
      <c r="AF217" s="35">
        <v>0</v>
      </c>
      <c r="AG217" s="35">
        <v>0</v>
      </c>
      <c r="AH217" s="563">
        <v>0</v>
      </c>
      <c r="AI217" s="35">
        <v>0</v>
      </c>
      <c r="AJ217" s="35">
        <v>0</v>
      </c>
      <c r="AK217" s="564">
        <v>0</v>
      </c>
      <c r="AL217" s="41"/>
      <c r="AM217" s="35">
        <v>37846710.119999997</v>
      </c>
      <c r="AN217" s="561"/>
      <c r="AO217" s="41"/>
      <c r="AP217" s="35">
        <v>37846710.119999997</v>
      </c>
      <c r="AQ217" s="42"/>
      <c r="AR217" s="35"/>
      <c r="AS217" s="35"/>
      <c r="AT217" s="35">
        <v>0</v>
      </c>
      <c r="AU217" s="35">
        <v>0</v>
      </c>
      <c r="AV217" s="35">
        <v>0</v>
      </c>
      <c r="AW217" s="35">
        <v>0</v>
      </c>
      <c r="AX217" s="35">
        <v>-8756694.4900107533</v>
      </c>
      <c r="AY217" s="35">
        <v>0</v>
      </c>
      <c r="AZ217" s="35">
        <v>231450</v>
      </c>
      <c r="BA217" s="35">
        <v>-8525244.4900107533</v>
      </c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50"/>
      <c r="BR217" s="561"/>
      <c r="BS217" s="565"/>
      <c r="BT217" s="561"/>
      <c r="BU217" s="565"/>
      <c r="BV217" s="561"/>
      <c r="BW217" s="43"/>
      <c r="BX217" s="43"/>
      <c r="BY217" s="35"/>
      <c r="BZ217" s="35"/>
      <c r="CA217" s="35">
        <v>-2181866.1800000002</v>
      </c>
      <c r="CB217" s="35"/>
      <c r="CC217" s="35"/>
      <c r="CD217" s="35"/>
      <c r="CE217" s="35"/>
      <c r="CF217" s="35"/>
      <c r="CG217" s="35"/>
      <c r="CH217" s="35"/>
      <c r="CI217" s="35"/>
      <c r="CJ217" s="35"/>
      <c r="CK217" s="561"/>
      <c r="CL217" s="561"/>
    </row>
    <row r="218" spans="1:90" outlineLevel="3">
      <c r="A218" s="548" t="s">
        <v>335</v>
      </c>
      <c r="B218" s="548" t="s">
        <v>282</v>
      </c>
      <c r="C218" s="548" t="s">
        <v>285</v>
      </c>
      <c r="D218" s="548" t="s">
        <v>286</v>
      </c>
      <c r="E218" s="548" t="s">
        <v>336</v>
      </c>
      <c r="F218" s="548" t="s">
        <v>0</v>
      </c>
      <c r="G218" s="548" t="s">
        <v>291</v>
      </c>
      <c r="H218" s="548" t="s">
        <v>95</v>
      </c>
      <c r="I218" s="549" t="s">
        <v>134</v>
      </c>
      <c r="J218" s="550">
        <v>1</v>
      </c>
      <c r="K218" s="550">
        <v>1</v>
      </c>
      <c r="L218" s="552">
        <v>0</v>
      </c>
      <c r="M218" s="552">
        <v>0</v>
      </c>
      <c r="N218" s="552">
        <v>0</v>
      </c>
      <c r="O218" s="23">
        <v>0</v>
      </c>
      <c r="P218" s="552">
        <v>0</v>
      </c>
      <c r="Q218" s="552">
        <v>0</v>
      </c>
      <c r="R218" s="24" t="s">
        <v>672</v>
      </c>
      <c r="S218" s="24">
        <v>0</v>
      </c>
      <c r="T218" s="24">
        <v>0</v>
      </c>
      <c r="U218" s="553">
        <v>0</v>
      </c>
      <c r="V218" s="23" t="s">
        <v>97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553">
        <v>0</v>
      </c>
      <c r="AD218" s="23">
        <v>0</v>
      </c>
      <c r="AE218" s="23">
        <v>0</v>
      </c>
      <c r="AF218" s="23">
        <v>0</v>
      </c>
      <c r="AG218" s="23">
        <v>0</v>
      </c>
      <c r="AH218" s="554">
        <v>0</v>
      </c>
      <c r="AI218" s="23">
        <v>0</v>
      </c>
      <c r="AJ218" s="23">
        <v>0</v>
      </c>
      <c r="AK218" s="555">
        <v>0</v>
      </c>
      <c r="AL218" s="29">
        <v>54792.681189856652</v>
      </c>
      <c r="AM218" s="23">
        <v>0</v>
      </c>
      <c r="AN218" s="552">
        <v>0</v>
      </c>
      <c r="AO218" s="29">
        <v>0</v>
      </c>
      <c r="AP218" s="23">
        <v>0</v>
      </c>
      <c r="AQ218" s="30">
        <v>1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113359.25069294474</v>
      </c>
      <c r="AY218" s="23">
        <v>0</v>
      </c>
      <c r="AZ218" s="23">
        <v>19049.25722181952</v>
      </c>
      <c r="BA218" s="23">
        <v>132408.50791476428</v>
      </c>
      <c r="BB218" s="23" t="s">
        <v>0</v>
      </c>
      <c r="BC218" s="23" t="s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113359.25069294474</v>
      </c>
      <c r="BI218" s="23">
        <v>0</v>
      </c>
      <c r="BJ218" s="23">
        <v>19049.25722181952</v>
      </c>
      <c r="BK218" s="23">
        <v>132408.50791476428</v>
      </c>
      <c r="BL218" s="23">
        <v>0</v>
      </c>
      <c r="BM218" s="23" t="s">
        <v>88</v>
      </c>
      <c r="BN218" s="23">
        <v>0</v>
      </c>
      <c r="BO218" s="23" t="b">
        <v>0</v>
      </c>
      <c r="BP218" s="23">
        <v>0</v>
      </c>
      <c r="BQ218" s="46">
        <v>0</v>
      </c>
      <c r="BR218" s="552">
        <v>0</v>
      </c>
      <c r="BS218" s="556">
        <v>14</v>
      </c>
      <c r="BT218" s="552">
        <v>0</v>
      </c>
      <c r="BU218" s="556">
        <v>0</v>
      </c>
      <c r="BV218" s="552">
        <v>256</v>
      </c>
      <c r="BW218" s="31">
        <v>0</v>
      </c>
      <c r="BX218" s="31">
        <v>0</v>
      </c>
      <c r="BY218" s="23">
        <v>0</v>
      </c>
      <c r="BZ218" s="23">
        <v>0</v>
      </c>
      <c r="CA218" s="23">
        <v>0</v>
      </c>
      <c r="CB218" s="23">
        <v>-1575000</v>
      </c>
      <c r="CC218" s="23">
        <v>0</v>
      </c>
      <c r="CD218" s="23">
        <v>0</v>
      </c>
      <c r="CE218" s="23">
        <v>0</v>
      </c>
      <c r="CF218" s="23">
        <v>0</v>
      </c>
      <c r="CG218" s="23">
        <v>0</v>
      </c>
      <c r="CH218" s="23">
        <v>0</v>
      </c>
      <c r="CI218" s="23">
        <v>0</v>
      </c>
      <c r="CJ218" s="23">
        <v>0</v>
      </c>
      <c r="CK218" s="552">
        <v>0</v>
      </c>
      <c r="CL218" s="552">
        <v>0</v>
      </c>
    </row>
    <row r="219" spans="1:90" outlineLevel="3">
      <c r="A219" s="548" t="s">
        <v>335</v>
      </c>
      <c r="B219" s="548" t="s">
        <v>282</v>
      </c>
      <c r="C219" s="548" t="s">
        <v>285</v>
      </c>
      <c r="D219" s="548" t="s">
        <v>286</v>
      </c>
      <c r="E219" s="548" t="s">
        <v>337</v>
      </c>
      <c r="F219" s="548" t="s">
        <v>0</v>
      </c>
      <c r="G219" s="548" t="s">
        <v>291</v>
      </c>
      <c r="H219" s="548" t="s">
        <v>95</v>
      </c>
      <c r="I219" s="549" t="s">
        <v>134</v>
      </c>
      <c r="J219" s="550">
        <v>1</v>
      </c>
      <c r="K219" s="550">
        <v>1</v>
      </c>
      <c r="L219" s="552">
        <v>0</v>
      </c>
      <c r="M219" s="552">
        <v>0</v>
      </c>
      <c r="N219" s="552">
        <v>0</v>
      </c>
      <c r="O219" s="23">
        <v>0</v>
      </c>
      <c r="P219" s="552">
        <v>0</v>
      </c>
      <c r="Q219" s="552">
        <v>0</v>
      </c>
      <c r="R219" s="24" t="s">
        <v>673</v>
      </c>
      <c r="S219" s="24">
        <v>0</v>
      </c>
      <c r="T219" s="24">
        <v>0</v>
      </c>
      <c r="U219" s="553">
        <v>0</v>
      </c>
      <c r="V219" s="23" t="s">
        <v>97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553">
        <v>0</v>
      </c>
      <c r="AD219" s="23">
        <v>0</v>
      </c>
      <c r="AE219" s="23">
        <v>0</v>
      </c>
      <c r="AF219" s="23">
        <v>0</v>
      </c>
      <c r="AG219" s="23">
        <v>0</v>
      </c>
      <c r="AH219" s="554">
        <v>0</v>
      </c>
      <c r="AI219" s="23">
        <v>0</v>
      </c>
      <c r="AJ219" s="23">
        <v>0</v>
      </c>
      <c r="AK219" s="555">
        <v>0</v>
      </c>
      <c r="AL219" s="29">
        <v>118850.09248811041</v>
      </c>
      <c r="AM219" s="23">
        <v>0</v>
      </c>
      <c r="AN219" s="552">
        <v>0</v>
      </c>
      <c r="AO219" s="29">
        <v>0</v>
      </c>
      <c r="AP219" s="23">
        <v>0</v>
      </c>
      <c r="AQ219" s="30">
        <v>1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251128.73062770395</v>
      </c>
      <c r="AY219" s="23">
        <v>0</v>
      </c>
      <c r="AZ219" s="23">
        <v>66735.443333333329</v>
      </c>
      <c r="BA219" s="23">
        <v>317864.1739610373</v>
      </c>
      <c r="BB219" s="23" t="s">
        <v>0</v>
      </c>
      <c r="BC219" s="23" t="s">
        <v>0</v>
      </c>
      <c r="BD219" s="23">
        <v>0</v>
      </c>
      <c r="BE219" s="23">
        <v>0</v>
      </c>
      <c r="BF219" s="23">
        <v>0</v>
      </c>
      <c r="BG219" s="23">
        <v>0</v>
      </c>
      <c r="BH219" s="23">
        <v>251128.73062770395</v>
      </c>
      <c r="BI219" s="23">
        <v>0</v>
      </c>
      <c r="BJ219" s="23">
        <v>66735.443333333329</v>
      </c>
      <c r="BK219" s="23">
        <v>317864.1739610373</v>
      </c>
      <c r="BL219" s="23">
        <v>0</v>
      </c>
      <c r="BM219" s="23" t="s">
        <v>88</v>
      </c>
      <c r="BN219" s="23">
        <v>0</v>
      </c>
      <c r="BO219" s="23" t="b">
        <v>0</v>
      </c>
      <c r="BP219" s="23">
        <v>0</v>
      </c>
      <c r="BQ219" s="46">
        <v>0</v>
      </c>
      <c r="BR219" s="552">
        <v>0</v>
      </c>
      <c r="BS219" s="556">
        <v>14</v>
      </c>
      <c r="BT219" s="552">
        <v>0</v>
      </c>
      <c r="BU219" s="556">
        <v>0</v>
      </c>
      <c r="BV219" s="552">
        <v>257</v>
      </c>
      <c r="BW219" s="31">
        <v>0</v>
      </c>
      <c r="BX219" s="31">
        <v>0</v>
      </c>
      <c r="BY219" s="23">
        <v>0</v>
      </c>
      <c r="BZ219" s="23">
        <v>0</v>
      </c>
      <c r="CA219" s="23">
        <v>0</v>
      </c>
      <c r="CB219" s="23">
        <v>-3437500</v>
      </c>
      <c r="CC219" s="23">
        <v>0</v>
      </c>
      <c r="CD219" s="23">
        <v>0</v>
      </c>
      <c r="CE219" s="23">
        <v>0</v>
      </c>
      <c r="CF219" s="23">
        <v>0</v>
      </c>
      <c r="CG219" s="23">
        <v>0</v>
      </c>
      <c r="CH219" s="23">
        <v>0</v>
      </c>
      <c r="CI219" s="23">
        <v>0</v>
      </c>
      <c r="CJ219" s="23">
        <v>0</v>
      </c>
      <c r="CK219" s="552">
        <v>0</v>
      </c>
      <c r="CL219" s="552">
        <v>0</v>
      </c>
    </row>
    <row r="220" spans="1:90" outlineLevel="3">
      <c r="A220" s="548" t="s">
        <v>335</v>
      </c>
      <c r="B220" s="548" t="s">
        <v>282</v>
      </c>
      <c r="C220" s="548" t="s">
        <v>285</v>
      </c>
      <c r="D220" s="548" t="s">
        <v>286</v>
      </c>
      <c r="E220" s="548" t="s">
        <v>338</v>
      </c>
      <c r="F220" s="548" t="s">
        <v>0</v>
      </c>
      <c r="G220" s="548" t="s">
        <v>143</v>
      </c>
      <c r="H220" s="548" t="s">
        <v>95</v>
      </c>
      <c r="I220" s="549" t="s">
        <v>134</v>
      </c>
      <c r="J220" s="550">
        <v>1</v>
      </c>
      <c r="K220" s="550">
        <v>1</v>
      </c>
      <c r="L220" s="552">
        <v>0</v>
      </c>
      <c r="M220" s="552">
        <v>0</v>
      </c>
      <c r="N220" s="552">
        <v>0</v>
      </c>
      <c r="O220" s="23">
        <v>0</v>
      </c>
      <c r="P220" s="552">
        <v>0</v>
      </c>
      <c r="Q220" s="552">
        <v>0</v>
      </c>
      <c r="R220" s="24">
        <v>0</v>
      </c>
      <c r="S220" s="24">
        <v>0</v>
      </c>
      <c r="T220" s="24">
        <v>0</v>
      </c>
      <c r="U220" s="553">
        <v>0</v>
      </c>
      <c r="V220" s="23" t="s">
        <v>97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553">
        <v>0</v>
      </c>
      <c r="AD220" s="23">
        <v>0</v>
      </c>
      <c r="AE220" s="23">
        <v>0</v>
      </c>
      <c r="AF220" s="23">
        <v>0</v>
      </c>
      <c r="AG220" s="23">
        <v>0</v>
      </c>
      <c r="AH220" s="554">
        <v>0</v>
      </c>
      <c r="AI220" s="23">
        <v>0</v>
      </c>
      <c r="AJ220" s="23">
        <v>0</v>
      </c>
      <c r="AK220" s="555">
        <v>0</v>
      </c>
      <c r="AL220" s="29">
        <v>403936.91749005613</v>
      </c>
      <c r="AM220" s="23">
        <v>0</v>
      </c>
      <c r="AN220" s="552">
        <v>0</v>
      </c>
      <c r="AO220" s="29">
        <v>0</v>
      </c>
      <c r="AP220" s="23">
        <v>0</v>
      </c>
      <c r="AQ220" s="30">
        <v>1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3">
        <v>0</v>
      </c>
      <c r="BA220" s="23">
        <v>0</v>
      </c>
      <c r="BB220" s="23" t="s">
        <v>0</v>
      </c>
      <c r="BC220" s="23" t="s">
        <v>0</v>
      </c>
      <c r="BD220" s="23">
        <v>0</v>
      </c>
      <c r="BE220" s="23">
        <v>0</v>
      </c>
      <c r="BF220" s="23">
        <v>0</v>
      </c>
      <c r="BG220" s="23">
        <v>0</v>
      </c>
      <c r="BH220" s="23">
        <v>0</v>
      </c>
      <c r="BI220" s="23">
        <v>0</v>
      </c>
      <c r="BJ220" s="23">
        <v>0</v>
      </c>
      <c r="BK220" s="23">
        <v>0</v>
      </c>
      <c r="BL220" s="23">
        <v>0</v>
      </c>
      <c r="BM220" s="23" t="s">
        <v>88</v>
      </c>
      <c r="BN220" s="23">
        <v>0</v>
      </c>
      <c r="BO220" s="23" t="b">
        <v>0</v>
      </c>
      <c r="BP220" s="23">
        <v>0</v>
      </c>
      <c r="BQ220" s="46">
        <v>0</v>
      </c>
      <c r="BR220" s="552">
        <v>0</v>
      </c>
      <c r="BS220" s="556">
        <v>14</v>
      </c>
      <c r="BT220" s="552">
        <v>0</v>
      </c>
      <c r="BU220" s="556">
        <v>0</v>
      </c>
      <c r="BV220" s="552">
        <v>287</v>
      </c>
      <c r="BW220" s="31">
        <v>0</v>
      </c>
      <c r="BX220" s="31">
        <v>0</v>
      </c>
      <c r="BY220" s="23">
        <v>0</v>
      </c>
      <c r="BZ220" s="23">
        <v>0</v>
      </c>
      <c r="CA220" s="23">
        <v>0</v>
      </c>
      <c r="CB220" s="23">
        <v>0</v>
      </c>
      <c r="CC220" s="23">
        <v>0</v>
      </c>
      <c r="CD220" s="23">
        <v>0</v>
      </c>
      <c r="CE220" s="23">
        <v>0</v>
      </c>
      <c r="CF220" s="23">
        <v>0</v>
      </c>
      <c r="CG220" s="23">
        <v>0</v>
      </c>
      <c r="CH220" s="23">
        <v>0</v>
      </c>
      <c r="CI220" s="23">
        <v>0</v>
      </c>
      <c r="CJ220" s="23">
        <v>0</v>
      </c>
      <c r="CK220" s="552">
        <v>0</v>
      </c>
      <c r="CL220" s="552">
        <v>0</v>
      </c>
    </row>
    <row r="221" spans="1:90" s="566" customFormat="1" ht="20.100000000000001" customHeight="1" outlineLevel="2">
      <c r="A221" s="558" t="s">
        <v>339</v>
      </c>
      <c r="B221" s="558"/>
      <c r="C221" s="558"/>
      <c r="D221" s="558"/>
      <c r="E221" s="558"/>
      <c r="F221" s="558"/>
      <c r="G221" s="558"/>
      <c r="H221" s="558"/>
      <c r="I221" s="559"/>
      <c r="J221" s="560"/>
      <c r="K221" s="560"/>
      <c r="L221" s="561"/>
      <c r="M221" s="561"/>
      <c r="N221" s="561"/>
      <c r="O221" s="35"/>
      <c r="P221" s="561"/>
      <c r="Q221" s="561"/>
      <c r="R221" s="36">
        <v>0</v>
      </c>
      <c r="S221" s="36">
        <v>0</v>
      </c>
      <c r="T221" s="36">
        <v>0</v>
      </c>
      <c r="U221" s="562">
        <v>0</v>
      </c>
      <c r="V221" s="35"/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562">
        <v>0</v>
      </c>
      <c r="AD221" s="35">
        <v>0</v>
      </c>
      <c r="AE221" s="35">
        <v>0</v>
      </c>
      <c r="AF221" s="35">
        <v>0</v>
      </c>
      <c r="AG221" s="35">
        <v>0</v>
      </c>
      <c r="AH221" s="563">
        <v>0</v>
      </c>
      <c r="AI221" s="35">
        <v>0</v>
      </c>
      <c r="AJ221" s="35">
        <v>0</v>
      </c>
      <c r="AK221" s="564">
        <v>0</v>
      </c>
      <c r="AL221" s="41"/>
      <c r="AM221" s="35">
        <v>0</v>
      </c>
      <c r="AN221" s="561"/>
      <c r="AO221" s="41"/>
      <c r="AP221" s="35">
        <v>0</v>
      </c>
      <c r="AQ221" s="42"/>
      <c r="AR221" s="35"/>
      <c r="AS221" s="35"/>
      <c r="AT221" s="35">
        <v>0</v>
      </c>
      <c r="AU221" s="35">
        <v>0</v>
      </c>
      <c r="AV221" s="35">
        <v>0</v>
      </c>
      <c r="AW221" s="35">
        <v>0</v>
      </c>
      <c r="AX221" s="35">
        <v>364487.98132064869</v>
      </c>
      <c r="AY221" s="35">
        <v>0</v>
      </c>
      <c r="AZ221" s="35">
        <v>85784.700555152842</v>
      </c>
      <c r="BA221" s="35">
        <v>450272.68187580159</v>
      </c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50"/>
      <c r="BR221" s="561"/>
      <c r="BS221" s="565"/>
      <c r="BT221" s="561"/>
      <c r="BU221" s="565"/>
      <c r="BV221" s="561"/>
      <c r="BW221" s="43"/>
      <c r="BX221" s="43"/>
      <c r="BY221" s="35"/>
      <c r="BZ221" s="35"/>
      <c r="CA221" s="35">
        <v>0</v>
      </c>
      <c r="CB221" s="35"/>
      <c r="CC221" s="35"/>
      <c r="CD221" s="35"/>
      <c r="CE221" s="35"/>
      <c r="CF221" s="35"/>
      <c r="CG221" s="35"/>
      <c r="CH221" s="35"/>
      <c r="CI221" s="35"/>
      <c r="CJ221" s="35"/>
      <c r="CK221" s="561"/>
      <c r="CL221" s="561"/>
    </row>
    <row r="222" spans="1:90" outlineLevel="3">
      <c r="A222" s="548" t="s">
        <v>278</v>
      </c>
      <c r="B222" s="548" t="s">
        <v>282</v>
      </c>
      <c r="C222" s="548" t="s">
        <v>285</v>
      </c>
      <c r="D222" s="548" t="s">
        <v>286</v>
      </c>
      <c r="E222" s="548" t="s">
        <v>340</v>
      </c>
      <c r="F222" s="548" t="s">
        <v>526</v>
      </c>
      <c r="G222" s="548" t="s">
        <v>143</v>
      </c>
      <c r="H222" s="548" t="s">
        <v>120</v>
      </c>
      <c r="I222" s="549" t="s">
        <v>120</v>
      </c>
      <c r="J222" s="567">
        <v>1</v>
      </c>
      <c r="K222" s="550">
        <v>1</v>
      </c>
      <c r="L222" s="552">
        <v>0</v>
      </c>
      <c r="M222" s="552">
        <v>0</v>
      </c>
      <c r="N222" s="552">
        <v>1</v>
      </c>
      <c r="O222" s="23">
        <v>0</v>
      </c>
      <c r="P222" s="552">
        <v>0</v>
      </c>
      <c r="Q222" s="552">
        <v>0</v>
      </c>
      <c r="R222" s="24" t="s">
        <v>674</v>
      </c>
      <c r="S222" s="24">
        <v>0</v>
      </c>
      <c r="T222" s="24">
        <v>0</v>
      </c>
      <c r="U222" s="553">
        <v>0</v>
      </c>
      <c r="V222" s="23" t="s">
        <v>97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553">
        <v>0</v>
      </c>
      <c r="AD222" s="23">
        <v>0</v>
      </c>
      <c r="AE222" s="23">
        <v>0</v>
      </c>
      <c r="AF222" s="23">
        <v>0</v>
      </c>
      <c r="AG222" s="23">
        <v>0</v>
      </c>
      <c r="AH222" s="554">
        <v>0</v>
      </c>
      <c r="AI222" s="23">
        <v>0</v>
      </c>
      <c r="AJ222" s="23">
        <v>0</v>
      </c>
      <c r="AK222" s="555">
        <v>0</v>
      </c>
      <c r="AL222" s="29">
        <v>0</v>
      </c>
      <c r="AM222" s="23">
        <v>0</v>
      </c>
      <c r="AN222" s="29">
        <v>0</v>
      </c>
      <c r="AO222" s="29">
        <v>0</v>
      </c>
      <c r="AP222" s="23">
        <v>0</v>
      </c>
      <c r="AQ222" s="30">
        <v>1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3">
        <v>0</v>
      </c>
      <c r="BA222" s="23">
        <v>0</v>
      </c>
      <c r="BB222" s="23" t="s">
        <v>0</v>
      </c>
      <c r="BC222" s="23" t="s">
        <v>0</v>
      </c>
      <c r="BD222" s="23">
        <v>0</v>
      </c>
      <c r="BE222" s="23">
        <v>0</v>
      </c>
      <c r="BF222" s="23">
        <v>0</v>
      </c>
      <c r="BG222" s="23">
        <v>0</v>
      </c>
      <c r="BH222" s="23">
        <v>0</v>
      </c>
      <c r="BI222" s="23">
        <v>0</v>
      </c>
      <c r="BJ222" s="23">
        <v>0</v>
      </c>
      <c r="BK222" s="23">
        <v>0</v>
      </c>
      <c r="BL222" s="23">
        <v>0</v>
      </c>
      <c r="BM222" s="23" t="s">
        <v>98</v>
      </c>
      <c r="BN222" s="23">
        <v>0</v>
      </c>
      <c r="BO222" s="23" t="b">
        <v>0</v>
      </c>
      <c r="BP222" s="23">
        <v>0</v>
      </c>
      <c r="BQ222" s="552">
        <v>0</v>
      </c>
      <c r="BR222" s="552">
        <v>0</v>
      </c>
      <c r="BS222" s="556">
        <v>8</v>
      </c>
      <c r="BT222" s="552">
        <v>0</v>
      </c>
      <c r="BU222" s="556">
        <v>0</v>
      </c>
      <c r="BV222" s="552">
        <v>108</v>
      </c>
      <c r="BW222" s="31">
        <v>0</v>
      </c>
      <c r="BX222" s="31">
        <v>0</v>
      </c>
      <c r="BY222" s="23">
        <v>0</v>
      </c>
      <c r="BZ222" s="23">
        <v>0</v>
      </c>
      <c r="CA222" s="23">
        <v>0</v>
      </c>
      <c r="CB222" s="23">
        <v>0</v>
      </c>
      <c r="CC222" s="23">
        <v>0</v>
      </c>
      <c r="CD222" s="23">
        <v>0</v>
      </c>
      <c r="CE222" s="23">
        <v>0</v>
      </c>
      <c r="CF222" s="23">
        <v>0</v>
      </c>
      <c r="CG222" s="23">
        <v>0</v>
      </c>
      <c r="CH222" s="23">
        <v>0</v>
      </c>
      <c r="CI222" s="23">
        <v>0</v>
      </c>
      <c r="CJ222" s="23">
        <v>0</v>
      </c>
      <c r="CK222" s="552">
        <v>0</v>
      </c>
      <c r="CL222" s="552">
        <v>0</v>
      </c>
    </row>
    <row r="223" spans="1:90" outlineLevel="3">
      <c r="A223" s="548" t="s">
        <v>278</v>
      </c>
      <c r="B223" s="548" t="s">
        <v>282</v>
      </c>
      <c r="C223" s="548" t="s">
        <v>285</v>
      </c>
      <c r="D223" s="548" t="s">
        <v>286</v>
      </c>
      <c r="E223" s="548" t="s">
        <v>395</v>
      </c>
      <c r="F223" s="548" t="s">
        <v>526</v>
      </c>
      <c r="G223" s="548" t="s">
        <v>171</v>
      </c>
      <c r="H223" s="548" t="s">
        <v>120</v>
      </c>
      <c r="I223" s="549" t="s">
        <v>120</v>
      </c>
      <c r="J223" s="567">
        <v>1</v>
      </c>
      <c r="K223" s="550">
        <v>1</v>
      </c>
      <c r="L223" s="552">
        <v>0</v>
      </c>
      <c r="M223" s="552">
        <v>0</v>
      </c>
      <c r="N223" s="552">
        <v>1</v>
      </c>
      <c r="O223" s="23">
        <v>4217177</v>
      </c>
      <c r="P223" s="552">
        <v>4217177</v>
      </c>
      <c r="Q223" s="552">
        <v>0</v>
      </c>
      <c r="R223" s="24" t="s">
        <v>675</v>
      </c>
      <c r="S223" s="24">
        <v>0</v>
      </c>
      <c r="T223" s="24">
        <v>0</v>
      </c>
      <c r="U223" s="553">
        <v>4217177</v>
      </c>
      <c r="V223" s="23" t="s">
        <v>97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553">
        <v>4217177</v>
      </c>
      <c r="AD223" s="23">
        <v>0</v>
      </c>
      <c r="AE223" s="23">
        <v>0</v>
      </c>
      <c r="AF223" s="23">
        <v>0</v>
      </c>
      <c r="AG223" s="23">
        <v>0</v>
      </c>
      <c r="AH223" s="554">
        <v>0</v>
      </c>
      <c r="AI223" s="23">
        <v>0</v>
      </c>
      <c r="AJ223" s="23">
        <v>0</v>
      </c>
      <c r="AK223" s="555">
        <v>0</v>
      </c>
      <c r="AL223" s="29">
        <v>0</v>
      </c>
      <c r="AM223" s="23">
        <v>4217177</v>
      </c>
      <c r="AN223" s="29">
        <v>0</v>
      </c>
      <c r="AO223" s="29">
        <v>0</v>
      </c>
      <c r="AP223" s="23">
        <v>4217177</v>
      </c>
      <c r="AQ223" s="30">
        <v>1</v>
      </c>
      <c r="AR223" s="23">
        <v>4217177</v>
      </c>
      <c r="AS223" s="23">
        <v>4217177</v>
      </c>
      <c r="AT223" s="23">
        <v>0</v>
      </c>
      <c r="AU223" s="23">
        <v>0</v>
      </c>
      <c r="AV223" s="23">
        <v>0</v>
      </c>
      <c r="AW223" s="23">
        <v>0</v>
      </c>
      <c r="AX223" s="23">
        <v>-915823</v>
      </c>
      <c r="AY223" s="23">
        <v>0</v>
      </c>
      <c r="AZ223" s="23">
        <v>0</v>
      </c>
      <c r="BA223" s="23">
        <v>-915823</v>
      </c>
      <c r="BB223" s="23" t="s">
        <v>0</v>
      </c>
      <c r="BC223" s="23" t="s">
        <v>0</v>
      </c>
      <c r="BD223" s="23">
        <v>0</v>
      </c>
      <c r="BE223" s="23">
        <v>0</v>
      </c>
      <c r="BF223" s="23">
        <v>0</v>
      </c>
      <c r="BG223" s="23">
        <v>0</v>
      </c>
      <c r="BH223" s="23">
        <v>-915823</v>
      </c>
      <c r="BI223" s="23">
        <v>0</v>
      </c>
      <c r="BJ223" s="23">
        <v>0</v>
      </c>
      <c r="BK223" s="23">
        <v>-915823</v>
      </c>
      <c r="BL223" s="23">
        <v>4217177</v>
      </c>
      <c r="BM223" s="23" t="s">
        <v>98</v>
      </c>
      <c r="BN223" s="23">
        <v>0</v>
      </c>
      <c r="BO223" s="23" t="b">
        <v>0</v>
      </c>
      <c r="BP223" s="23">
        <v>0</v>
      </c>
      <c r="BQ223" s="552">
        <v>0</v>
      </c>
      <c r="BR223" s="552">
        <v>0</v>
      </c>
      <c r="BS223" s="556">
        <v>8</v>
      </c>
      <c r="BT223" s="552">
        <v>0</v>
      </c>
      <c r="BU223" s="556">
        <v>0</v>
      </c>
      <c r="BV223" s="552">
        <v>111</v>
      </c>
      <c r="BW223" s="31">
        <v>0</v>
      </c>
      <c r="BX223" s="31">
        <v>0</v>
      </c>
      <c r="BY223" s="23">
        <v>0</v>
      </c>
      <c r="BZ223" s="23">
        <v>0</v>
      </c>
      <c r="CA223" s="23">
        <v>0</v>
      </c>
      <c r="CB223" s="23">
        <v>0</v>
      </c>
      <c r="CC223" s="23">
        <v>0</v>
      </c>
      <c r="CD223" s="23">
        <v>0</v>
      </c>
      <c r="CE223" s="23">
        <v>0</v>
      </c>
      <c r="CF223" s="23">
        <v>0</v>
      </c>
      <c r="CG223" s="23">
        <v>0</v>
      </c>
      <c r="CH223" s="23">
        <v>0</v>
      </c>
      <c r="CI223" s="23">
        <v>0</v>
      </c>
      <c r="CJ223" s="23">
        <v>0</v>
      </c>
      <c r="CK223" s="552">
        <v>0</v>
      </c>
      <c r="CL223" s="552">
        <v>0</v>
      </c>
    </row>
    <row r="224" spans="1:90" outlineLevel="3">
      <c r="A224" s="548" t="s">
        <v>278</v>
      </c>
      <c r="B224" s="548" t="s">
        <v>282</v>
      </c>
      <c r="C224" s="548" t="s">
        <v>285</v>
      </c>
      <c r="D224" s="548" t="s">
        <v>286</v>
      </c>
      <c r="E224" s="548" t="s">
        <v>676</v>
      </c>
      <c r="F224" s="548" t="s">
        <v>526</v>
      </c>
      <c r="G224" s="548" t="s">
        <v>291</v>
      </c>
      <c r="H224" s="548" t="s">
        <v>120</v>
      </c>
      <c r="I224" s="549" t="s">
        <v>120</v>
      </c>
      <c r="J224" s="567">
        <v>1</v>
      </c>
      <c r="K224" s="550">
        <v>1</v>
      </c>
      <c r="L224" s="552">
        <v>0</v>
      </c>
      <c r="M224" s="552">
        <v>0</v>
      </c>
      <c r="N224" s="552">
        <v>1</v>
      </c>
      <c r="O224" s="23">
        <v>0</v>
      </c>
      <c r="P224" s="552">
        <v>0</v>
      </c>
      <c r="Q224" s="552">
        <v>0</v>
      </c>
      <c r="R224" s="24" t="s">
        <v>677</v>
      </c>
      <c r="S224" s="24">
        <v>0</v>
      </c>
      <c r="T224" s="24">
        <v>0</v>
      </c>
      <c r="U224" s="553">
        <v>0</v>
      </c>
      <c r="V224" s="23" t="s">
        <v>97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553">
        <v>0</v>
      </c>
      <c r="AD224" s="23">
        <v>0</v>
      </c>
      <c r="AE224" s="23">
        <v>0</v>
      </c>
      <c r="AF224" s="23">
        <v>0</v>
      </c>
      <c r="AG224" s="23">
        <v>0</v>
      </c>
      <c r="AH224" s="554">
        <v>0</v>
      </c>
      <c r="AI224" s="23">
        <v>0</v>
      </c>
      <c r="AJ224" s="23">
        <v>0</v>
      </c>
      <c r="AK224" s="555">
        <v>0</v>
      </c>
      <c r="AL224" s="29">
        <v>0</v>
      </c>
      <c r="AM224" s="23">
        <v>0</v>
      </c>
      <c r="AN224" s="29">
        <v>0</v>
      </c>
      <c r="AO224" s="29">
        <v>0</v>
      </c>
      <c r="AP224" s="23">
        <v>0</v>
      </c>
      <c r="AQ224" s="30">
        <v>1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3">
        <v>0</v>
      </c>
      <c r="BA224" s="23">
        <v>0</v>
      </c>
      <c r="BB224" s="23" t="s">
        <v>0</v>
      </c>
      <c r="BC224" s="23" t="s">
        <v>0</v>
      </c>
      <c r="BD224" s="23">
        <v>0</v>
      </c>
      <c r="BE224" s="23">
        <v>0</v>
      </c>
      <c r="BF224" s="23">
        <v>0</v>
      </c>
      <c r="BG224" s="23">
        <v>0</v>
      </c>
      <c r="BH224" s="23">
        <v>0</v>
      </c>
      <c r="BI224" s="23">
        <v>0</v>
      </c>
      <c r="BJ224" s="23">
        <v>0</v>
      </c>
      <c r="BK224" s="23">
        <v>0</v>
      </c>
      <c r="BL224" s="23">
        <v>0</v>
      </c>
      <c r="BM224" s="23" t="s">
        <v>98</v>
      </c>
      <c r="BN224" s="23">
        <v>0</v>
      </c>
      <c r="BO224" s="23" t="b">
        <v>0</v>
      </c>
      <c r="BP224" s="23">
        <v>0</v>
      </c>
      <c r="BQ224" s="552">
        <v>0</v>
      </c>
      <c r="BR224" s="552">
        <v>0</v>
      </c>
      <c r="BS224" s="556">
        <v>8</v>
      </c>
      <c r="BT224" s="552">
        <v>0</v>
      </c>
      <c r="BU224" s="556">
        <v>0</v>
      </c>
      <c r="BV224" s="552">
        <v>116</v>
      </c>
      <c r="BW224" s="31">
        <v>0</v>
      </c>
      <c r="BX224" s="31">
        <v>0</v>
      </c>
      <c r="BY224" s="23">
        <v>0</v>
      </c>
      <c r="BZ224" s="23">
        <v>0</v>
      </c>
      <c r="CA224" s="23">
        <v>0</v>
      </c>
      <c r="CB224" s="23">
        <v>0</v>
      </c>
      <c r="CC224" s="23">
        <v>0</v>
      </c>
      <c r="CD224" s="23">
        <v>0</v>
      </c>
      <c r="CE224" s="23">
        <v>0</v>
      </c>
      <c r="CF224" s="23">
        <v>0</v>
      </c>
      <c r="CG224" s="23">
        <v>0</v>
      </c>
      <c r="CH224" s="23">
        <v>0</v>
      </c>
      <c r="CI224" s="23">
        <v>0</v>
      </c>
      <c r="CJ224" s="23">
        <v>0</v>
      </c>
      <c r="CK224" s="552">
        <v>0</v>
      </c>
      <c r="CL224" s="552">
        <v>0</v>
      </c>
    </row>
    <row r="225" spans="1:90" outlineLevel="3">
      <c r="A225" s="548" t="s">
        <v>278</v>
      </c>
      <c r="B225" s="548" t="s">
        <v>282</v>
      </c>
      <c r="C225" s="548" t="s">
        <v>285</v>
      </c>
      <c r="D225" s="548" t="s">
        <v>286</v>
      </c>
      <c r="E225" s="548" t="s">
        <v>341</v>
      </c>
      <c r="F225" s="548" t="s">
        <v>526</v>
      </c>
      <c r="G225" s="548" t="s">
        <v>291</v>
      </c>
      <c r="H225" s="548" t="s">
        <v>120</v>
      </c>
      <c r="I225" s="549" t="s">
        <v>120</v>
      </c>
      <c r="J225" s="567">
        <v>1</v>
      </c>
      <c r="K225" s="550">
        <v>1</v>
      </c>
      <c r="L225" s="552">
        <v>0</v>
      </c>
      <c r="M225" s="552">
        <v>0</v>
      </c>
      <c r="N225" s="552">
        <v>1</v>
      </c>
      <c r="O225" s="23">
        <v>0</v>
      </c>
      <c r="P225" s="552">
        <v>0</v>
      </c>
      <c r="Q225" s="552">
        <v>0</v>
      </c>
      <c r="R225" s="24" t="s">
        <v>678</v>
      </c>
      <c r="S225" s="24">
        <v>0</v>
      </c>
      <c r="T225" s="24">
        <v>0</v>
      </c>
      <c r="U225" s="553">
        <v>0</v>
      </c>
      <c r="V225" s="23" t="s">
        <v>97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553">
        <v>0</v>
      </c>
      <c r="AD225" s="23">
        <v>0</v>
      </c>
      <c r="AE225" s="23">
        <v>0</v>
      </c>
      <c r="AF225" s="23">
        <v>0</v>
      </c>
      <c r="AG225" s="23">
        <v>0</v>
      </c>
      <c r="AH225" s="554">
        <v>0</v>
      </c>
      <c r="AI225" s="23">
        <v>0</v>
      </c>
      <c r="AJ225" s="23">
        <v>0</v>
      </c>
      <c r="AK225" s="555">
        <v>0</v>
      </c>
      <c r="AL225" s="29">
        <v>0</v>
      </c>
      <c r="AM225" s="23">
        <v>0</v>
      </c>
      <c r="AN225" s="29">
        <v>0</v>
      </c>
      <c r="AO225" s="29">
        <v>0</v>
      </c>
      <c r="AP225" s="23">
        <v>0</v>
      </c>
      <c r="AQ225" s="30">
        <v>1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937000</v>
      </c>
      <c r="AY225" s="23">
        <v>0</v>
      </c>
      <c r="AZ225" s="23">
        <v>0</v>
      </c>
      <c r="BA225" s="23">
        <v>937000</v>
      </c>
      <c r="BB225" s="23" t="s">
        <v>0</v>
      </c>
      <c r="BC225" s="23" t="s">
        <v>0</v>
      </c>
      <c r="BD225" s="23">
        <v>0</v>
      </c>
      <c r="BE225" s="23">
        <v>0</v>
      </c>
      <c r="BF225" s="23">
        <v>0</v>
      </c>
      <c r="BG225" s="23">
        <v>0</v>
      </c>
      <c r="BH225" s="23">
        <v>937000</v>
      </c>
      <c r="BI225" s="23">
        <v>0</v>
      </c>
      <c r="BJ225" s="23">
        <v>0</v>
      </c>
      <c r="BK225" s="23">
        <v>937000</v>
      </c>
      <c r="BL225" s="23">
        <v>0</v>
      </c>
      <c r="BM225" s="23" t="s">
        <v>98</v>
      </c>
      <c r="BN225" s="23">
        <v>0</v>
      </c>
      <c r="BO225" s="23" t="b">
        <v>0</v>
      </c>
      <c r="BP225" s="23">
        <v>0</v>
      </c>
      <c r="BQ225" s="552">
        <v>0</v>
      </c>
      <c r="BR225" s="552">
        <v>0</v>
      </c>
      <c r="BS225" s="556">
        <v>8</v>
      </c>
      <c r="BT225" s="552">
        <v>0</v>
      </c>
      <c r="BU225" s="556">
        <v>0</v>
      </c>
      <c r="BV225" s="552">
        <v>117</v>
      </c>
      <c r="BW225" s="31">
        <v>0</v>
      </c>
      <c r="BX225" s="31">
        <v>0</v>
      </c>
      <c r="BY225" s="23">
        <v>0</v>
      </c>
      <c r="BZ225" s="23">
        <v>0</v>
      </c>
      <c r="CA225" s="23">
        <v>0</v>
      </c>
      <c r="CB225" s="23">
        <v>-1000000</v>
      </c>
      <c r="CC225" s="23">
        <v>0</v>
      </c>
      <c r="CD225" s="23">
        <v>0</v>
      </c>
      <c r="CE225" s="23">
        <v>0</v>
      </c>
      <c r="CF225" s="23">
        <v>0</v>
      </c>
      <c r="CG225" s="23">
        <v>0</v>
      </c>
      <c r="CH225" s="23">
        <v>0</v>
      </c>
      <c r="CI225" s="23">
        <v>0</v>
      </c>
      <c r="CJ225" s="23">
        <v>0</v>
      </c>
      <c r="CK225" s="552">
        <v>0</v>
      </c>
      <c r="CL225" s="552">
        <v>0</v>
      </c>
    </row>
    <row r="226" spans="1:90" s="566" customFormat="1" ht="20.100000000000001" customHeight="1" outlineLevel="2">
      <c r="A226" s="558" t="s">
        <v>280</v>
      </c>
      <c r="B226" s="558"/>
      <c r="C226" s="558"/>
      <c r="D226" s="558"/>
      <c r="E226" s="558"/>
      <c r="F226" s="558"/>
      <c r="G226" s="558"/>
      <c r="H226" s="558"/>
      <c r="I226" s="559"/>
      <c r="J226" s="568"/>
      <c r="K226" s="560"/>
      <c r="L226" s="561"/>
      <c r="M226" s="561"/>
      <c r="N226" s="561"/>
      <c r="O226" s="35"/>
      <c r="P226" s="561"/>
      <c r="Q226" s="561"/>
      <c r="R226" s="36">
        <v>0</v>
      </c>
      <c r="S226" s="36">
        <v>0</v>
      </c>
      <c r="T226" s="36">
        <v>0</v>
      </c>
      <c r="U226" s="562">
        <v>4217177</v>
      </c>
      <c r="V226" s="35"/>
      <c r="W226" s="35">
        <v>0</v>
      </c>
      <c r="X226" s="35">
        <v>0</v>
      </c>
      <c r="Y226" s="35">
        <v>0</v>
      </c>
      <c r="Z226" s="35">
        <v>0</v>
      </c>
      <c r="AA226" s="35">
        <v>0</v>
      </c>
      <c r="AB226" s="35">
        <v>0</v>
      </c>
      <c r="AC226" s="562">
        <v>4217177</v>
      </c>
      <c r="AD226" s="35">
        <v>0</v>
      </c>
      <c r="AE226" s="35">
        <v>0</v>
      </c>
      <c r="AF226" s="35">
        <v>0</v>
      </c>
      <c r="AG226" s="35">
        <v>0</v>
      </c>
      <c r="AH226" s="563">
        <v>0</v>
      </c>
      <c r="AI226" s="35">
        <v>0</v>
      </c>
      <c r="AJ226" s="35">
        <v>0</v>
      </c>
      <c r="AK226" s="564">
        <v>0</v>
      </c>
      <c r="AL226" s="41"/>
      <c r="AM226" s="35">
        <v>4217177</v>
      </c>
      <c r="AN226" s="41"/>
      <c r="AO226" s="41"/>
      <c r="AP226" s="35">
        <v>4217177</v>
      </c>
      <c r="AQ226" s="42"/>
      <c r="AR226" s="35"/>
      <c r="AS226" s="35"/>
      <c r="AT226" s="35">
        <v>0</v>
      </c>
      <c r="AU226" s="35">
        <v>0</v>
      </c>
      <c r="AV226" s="35">
        <v>0</v>
      </c>
      <c r="AW226" s="35">
        <v>0</v>
      </c>
      <c r="AX226" s="35">
        <v>21177</v>
      </c>
      <c r="AY226" s="35">
        <v>0</v>
      </c>
      <c r="AZ226" s="35">
        <v>0</v>
      </c>
      <c r="BA226" s="35">
        <v>21177</v>
      </c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561"/>
      <c r="BR226" s="561"/>
      <c r="BS226" s="565"/>
      <c r="BT226" s="561"/>
      <c r="BU226" s="565"/>
      <c r="BV226" s="561"/>
      <c r="BW226" s="43"/>
      <c r="BX226" s="43"/>
      <c r="BY226" s="35"/>
      <c r="BZ226" s="35"/>
      <c r="CA226" s="35">
        <v>0</v>
      </c>
      <c r="CB226" s="35"/>
      <c r="CC226" s="35"/>
      <c r="CD226" s="35"/>
      <c r="CE226" s="35"/>
      <c r="CF226" s="35"/>
      <c r="CG226" s="35"/>
      <c r="CH226" s="35"/>
      <c r="CI226" s="35"/>
      <c r="CJ226" s="35"/>
      <c r="CK226" s="561"/>
      <c r="CL226" s="561"/>
    </row>
    <row r="227" spans="1:90" outlineLevel="3">
      <c r="A227" s="548" t="s">
        <v>118</v>
      </c>
      <c r="B227" s="548" t="s">
        <v>282</v>
      </c>
      <c r="C227" s="548" t="s">
        <v>285</v>
      </c>
      <c r="D227" s="548" t="s">
        <v>286</v>
      </c>
      <c r="E227" s="548" t="s">
        <v>342</v>
      </c>
      <c r="F227" s="548" t="s">
        <v>679</v>
      </c>
      <c r="G227" s="548" t="s">
        <v>143</v>
      </c>
      <c r="H227" s="548" t="s">
        <v>120</v>
      </c>
      <c r="I227" s="549" t="s">
        <v>120</v>
      </c>
      <c r="J227" s="550">
        <v>1000000</v>
      </c>
      <c r="K227" s="550">
        <v>1000000</v>
      </c>
      <c r="L227" s="552">
        <v>1.1198914955928567E-7</v>
      </c>
      <c r="M227" s="552">
        <v>0</v>
      </c>
      <c r="N227" s="552">
        <v>3.7079362000347231E-8</v>
      </c>
      <c r="O227" s="23">
        <v>1.1213995405476012E-8</v>
      </c>
      <c r="P227" s="552">
        <v>2.8646675692865292E-8</v>
      </c>
      <c r="Q227" s="552">
        <v>-1.7432680287389278E-8</v>
      </c>
      <c r="R227" s="24" t="s">
        <v>680</v>
      </c>
      <c r="S227" s="24">
        <v>0</v>
      </c>
      <c r="T227" s="24">
        <v>0</v>
      </c>
      <c r="U227" s="553">
        <v>1.1213995405476013E-2</v>
      </c>
      <c r="V227" s="23" t="s">
        <v>97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553">
        <v>2.8646675692865293E-2</v>
      </c>
      <c r="AD227" s="23">
        <v>-1.7432680287389278E-2</v>
      </c>
      <c r="AE227" s="23">
        <v>0</v>
      </c>
      <c r="AF227" s="23">
        <v>0</v>
      </c>
      <c r="AG227" s="23">
        <v>-1.7432680287389278E-2</v>
      </c>
      <c r="AH227" s="554">
        <v>-2.2702460333754582</v>
      </c>
      <c r="AI227" s="23">
        <v>0</v>
      </c>
      <c r="AJ227" s="23">
        <v>0</v>
      </c>
      <c r="AK227" s="555">
        <v>-2.2702460333754582</v>
      </c>
      <c r="AL227" s="29">
        <v>-1301.4066097702657</v>
      </c>
      <c r="AM227" s="23">
        <v>2.2814600287809346</v>
      </c>
      <c r="AN227" s="29">
        <v>0</v>
      </c>
      <c r="AO227" s="29">
        <v>1.0289003115759372</v>
      </c>
      <c r="AP227" s="23">
        <v>2846.7346192135979</v>
      </c>
      <c r="AQ227" s="30">
        <v>1</v>
      </c>
      <c r="AR227" s="23">
        <v>0.34066663837819017</v>
      </c>
      <c r="AS227" s="23">
        <v>9.1875</v>
      </c>
      <c r="AT227" s="23">
        <v>-4.6790921016452949E-2</v>
      </c>
      <c r="AU227" s="23">
        <v>0</v>
      </c>
      <c r="AV227" s="23">
        <v>0</v>
      </c>
      <c r="AW227" s="23">
        <v>-4.6790921016452949E-2</v>
      </c>
      <c r="AX227" s="23">
        <v>-20.302623673484828</v>
      </c>
      <c r="AY227" s="23">
        <v>0</v>
      </c>
      <c r="AZ227" s="23">
        <v>0</v>
      </c>
      <c r="BA227" s="23">
        <v>-20.302623673484828</v>
      </c>
      <c r="BB227" s="23">
        <v>9.1875</v>
      </c>
      <c r="BC227" s="23">
        <v>9.3125</v>
      </c>
      <c r="BD227" s="23">
        <v>-2.9358240729063675E-2</v>
      </c>
      <c r="BE227" s="23">
        <v>0</v>
      </c>
      <c r="BF227" s="23">
        <v>0</v>
      </c>
      <c r="BG227" s="23">
        <v>-2.9358240729063675E-2</v>
      </c>
      <c r="BH227" s="23">
        <v>-20.285190993197439</v>
      </c>
      <c r="BI227" s="23">
        <v>0</v>
      </c>
      <c r="BJ227" s="23">
        <v>0</v>
      </c>
      <c r="BK227" s="23">
        <v>-20.285190993197439</v>
      </c>
      <c r="BL227" s="23">
        <v>2846.7346192135979</v>
      </c>
      <c r="BM227" s="23" t="s">
        <v>88</v>
      </c>
      <c r="BN227" s="23">
        <v>0</v>
      </c>
      <c r="BO227" s="23" t="b">
        <v>0</v>
      </c>
      <c r="BP227" s="23">
        <v>0</v>
      </c>
      <c r="BQ227" s="552">
        <v>0</v>
      </c>
      <c r="BR227" s="552">
        <v>0</v>
      </c>
      <c r="BS227" s="556">
        <v>7</v>
      </c>
      <c r="BT227" s="552">
        <v>0</v>
      </c>
      <c r="BU227" s="556">
        <v>3.7079362000347234E-2</v>
      </c>
      <c r="BV227" s="552">
        <v>118</v>
      </c>
      <c r="BW227" s="31">
        <v>9.1875</v>
      </c>
      <c r="BX227" s="31">
        <v>9.1875</v>
      </c>
      <c r="BY227" s="23">
        <v>0</v>
      </c>
      <c r="BZ227" s="23">
        <v>0</v>
      </c>
      <c r="CA227" s="23">
        <v>0</v>
      </c>
      <c r="CB227" s="23">
        <v>0</v>
      </c>
      <c r="CC227" s="23">
        <v>0</v>
      </c>
      <c r="CD227" s="23">
        <v>0</v>
      </c>
      <c r="CE227" s="23">
        <v>0</v>
      </c>
      <c r="CF227" s="23">
        <v>0</v>
      </c>
      <c r="CG227" s="23">
        <v>-2.2528133530880687</v>
      </c>
      <c r="CH227" s="23">
        <v>0</v>
      </c>
      <c r="CI227" s="23">
        <v>0</v>
      </c>
      <c r="CJ227" s="23">
        <v>-2.2528133530880687</v>
      </c>
      <c r="CK227" s="552">
        <v>0</v>
      </c>
      <c r="CL227" s="552">
        <v>0</v>
      </c>
    </row>
    <row r="228" spans="1:90" outlineLevel="3">
      <c r="A228" s="548" t="s">
        <v>118</v>
      </c>
      <c r="B228" s="548" t="s">
        <v>282</v>
      </c>
      <c r="C228" s="548" t="s">
        <v>285</v>
      </c>
      <c r="D228" s="548" t="s">
        <v>286</v>
      </c>
      <c r="E228" s="548" t="s">
        <v>344</v>
      </c>
      <c r="F228" s="548" t="s">
        <v>1013</v>
      </c>
      <c r="G228" s="548" t="s">
        <v>143</v>
      </c>
      <c r="H228" s="548" t="s">
        <v>120</v>
      </c>
      <c r="I228" s="549" t="s">
        <v>120</v>
      </c>
      <c r="J228" s="550">
        <v>156250</v>
      </c>
      <c r="K228" s="550">
        <v>156250</v>
      </c>
      <c r="L228" s="552">
        <v>1.8367962855079266E-2</v>
      </c>
      <c r="M228" s="552">
        <v>0</v>
      </c>
      <c r="N228" s="552">
        <v>0.93896448373777097</v>
      </c>
      <c r="O228" s="23">
        <v>0</v>
      </c>
      <c r="P228" s="552">
        <v>0</v>
      </c>
      <c r="Q228" s="552">
        <v>0</v>
      </c>
      <c r="R228" s="24" t="s">
        <v>682</v>
      </c>
      <c r="S228" s="24">
        <v>0</v>
      </c>
      <c r="T228" s="24">
        <v>0</v>
      </c>
      <c r="U228" s="553">
        <v>0</v>
      </c>
      <c r="V228" s="23" t="s">
        <v>97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553">
        <v>0</v>
      </c>
      <c r="AD228" s="23">
        <v>0</v>
      </c>
      <c r="AE228" s="23">
        <v>0</v>
      </c>
      <c r="AF228" s="23">
        <v>0</v>
      </c>
      <c r="AG228" s="23">
        <v>0</v>
      </c>
      <c r="AH228" s="554">
        <v>128216.0393596373</v>
      </c>
      <c r="AI228" s="23">
        <v>0</v>
      </c>
      <c r="AJ228" s="23">
        <v>0</v>
      </c>
      <c r="AK228" s="555">
        <v>128216.0393596373</v>
      </c>
      <c r="AL228" s="29">
        <v>24441.655815211678</v>
      </c>
      <c r="AM228" s="23">
        <v>527315.52718584274</v>
      </c>
      <c r="AN228" s="29">
        <v>0</v>
      </c>
      <c r="AO228" s="29">
        <v>22601.204294335814</v>
      </c>
      <c r="AP228" s="23">
        <v>259546.05641988531</v>
      </c>
      <c r="AQ228" s="30">
        <v>1</v>
      </c>
      <c r="AR228" s="23">
        <v>1155366.4545992103</v>
      </c>
      <c r="AS228" s="23">
        <v>7.875</v>
      </c>
      <c r="AT228" s="23">
        <v>166339.52087433549</v>
      </c>
      <c r="AU228" s="23">
        <v>0</v>
      </c>
      <c r="AV228" s="23">
        <v>0</v>
      </c>
      <c r="AW228" s="23">
        <v>166339.52087433549</v>
      </c>
      <c r="AX228" s="23">
        <v>582920.2676713292</v>
      </c>
      <c r="AY228" s="23">
        <v>0</v>
      </c>
      <c r="AZ228" s="23">
        <v>0</v>
      </c>
      <c r="BA228" s="23">
        <v>582920.2676713292</v>
      </c>
      <c r="BB228" s="23">
        <v>7.875</v>
      </c>
      <c r="BC228" s="23">
        <v>7.875</v>
      </c>
      <c r="BD228" s="23">
        <v>166339.52087433549</v>
      </c>
      <c r="BE228" s="23">
        <v>0</v>
      </c>
      <c r="BF228" s="23">
        <v>0</v>
      </c>
      <c r="BG228" s="23">
        <v>166339.52087433549</v>
      </c>
      <c r="BH228" s="23">
        <v>582920.2676713292</v>
      </c>
      <c r="BI228" s="23">
        <v>0</v>
      </c>
      <c r="BJ228" s="23">
        <v>0</v>
      </c>
      <c r="BK228" s="23">
        <v>582920.2676713292</v>
      </c>
      <c r="BL228" s="23">
        <v>259546.05641988531</v>
      </c>
      <c r="BM228" s="23" t="s">
        <v>88</v>
      </c>
      <c r="BN228" s="23">
        <v>0</v>
      </c>
      <c r="BO228" s="23" t="b">
        <v>0</v>
      </c>
      <c r="BP228" s="23">
        <v>0</v>
      </c>
      <c r="BQ228" s="552">
        <v>0</v>
      </c>
      <c r="BR228" s="552">
        <v>0</v>
      </c>
      <c r="BS228" s="556">
        <v>7</v>
      </c>
      <c r="BT228" s="552">
        <v>0</v>
      </c>
      <c r="BU228" s="556">
        <v>146713.20058402672</v>
      </c>
      <c r="BV228" s="552">
        <v>119</v>
      </c>
      <c r="BW228" s="31">
        <v>7.875</v>
      </c>
      <c r="BX228" s="31">
        <v>7.875</v>
      </c>
      <c r="BY228" s="23">
        <v>0</v>
      </c>
      <c r="BZ228" s="23">
        <v>-655531.56654548005</v>
      </c>
      <c r="CA228" s="23">
        <v>-655531.56654548005</v>
      </c>
      <c r="CB228" s="23">
        <v>-655531.56654548005</v>
      </c>
      <c r="CC228" s="23">
        <v>0</v>
      </c>
      <c r="CD228" s="23">
        <v>0</v>
      </c>
      <c r="CE228" s="23">
        <v>0</v>
      </c>
      <c r="CF228" s="23">
        <v>0</v>
      </c>
      <c r="CG228" s="23">
        <v>128216.0393596373</v>
      </c>
      <c r="CH228" s="23">
        <v>0</v>
      </c>
      <c r="CI228" s="23">
        <v>0</v>
      </c>
      <c r="CJ228" s="23">
        <v>128216.0393596373</v>
      </c>
      <c r="CK228" s="552">
        <v>0</v>
      </c>
      <c r="CL228" s="552">
        <v>0</v>
      </c>
    </row>
    <row r="229" spans="1:90" outlineLevel="3">
      <c r="A229" s="548" t="s">
        <v>118</v>
      </c>
      <c r="B229" s="548" t="s">
        <v>282</v>
      </c>
      <c r="C229" s="548" t="s">
        <v>285</v>
      </c>
      <c r="D229" s="548" t="s">
        <v>286</v>
      </c>
      <c r="E229" s="548" t="s">
        <v>346</v>
      </c>
      <c r="F229" s="548" t="s">
        <v>683</v>
      </c>
      <c r="G229" s="548" t="s">
        <v>291</v>
      </c>
      <c r="H229" s="548" t="s">
        <v>120</v>
      </c>
      <c r="I229" s="549" t="s">
        <v>120</v>
      </c>
      <c r="J229" s="550">
        <v>204000</v>
      </c>
      <c r="K229" s="550">
        <v>204000</v>
      </c>
      <c r="L229" s="552">
        <v>1.6407862403253718E-3</v>
      </c>
      <c r="M229" s="552">
        <v>0</v>
      </c>
      <c r="N229" s="552">
        <v>1.0264334644732689E-5</v>
      </c>
      <c r="O229" s="23">
        <v>0</v>
      </c>
      <c r="P229" s="552">
        <v>5.1843002027410863E-8</v>
      </c>
      <c r="Q229" s="552">
        <v>-5.1843002027410863E-8</v>
      </c>
      <c r="R229" s="24" t="s">
        <v>684</v>
      </c>
      <c r="S229" s="24">
        <v>0</v>
      </c>
      <c r="T229" s="24">
        <v>0</v>
      </c>
      <c r="U229" s="553">
        <v>1.0651247246230592E-2</v>
      </c>
      <c r="V229" s="23" t="s">
        <v>97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553">
        <v>1.0651247246230592E-2</v>
      </c>
      <c r="AD229" s="23">
        <v>0</v>
      </c>
      <c r="AE229" s="23">
        <v>0</v>
      </c>
      <c r="AF229" s="23">
        <v>0</v>
      </c>
      <c r="AG229" s="23">
        <v>0</v>
      </c>
      <c r="AH229" s="554">
        <v>-125.49122019896134</v>
      </c>
      <c r="AI229" s="23">
        <v>0</v>
      </c>
      <c r="AJ229" s="23">
        <v>0</v>
      </c>
      <c r="AK229" s="555">
        <v>-125.49122019896134</v>
      </c>
      <c r="AL229" s="29">
        <v>22501.192348760553</v>
      </c>
      <c r="AM229" s="23">
        <v>125.50187144620757</v>
      </c>
      <c r="AN229" s="29">
        <v>0</v>
      </c>
      <c r="AO229" s="29">
        <v>10.041611790791276</v>
      </c>
      <c r="AP229" s="23">
        <v>60801.824999343167</v>
      </c>
      <c r="AQ229" s="30">
        <v>1</v>
      </c>
      <c r="AR229" s="23">
        <v>6.2817728025764061E-2</v>
      </c>
      <c r="AS229" s="23">
        <v>0.03</v>
      </c>
      <c r="AT229" s="23">
        <v>-2.4908378920610874E-3</v>
      </c>
      <c r="AU229" s="23">
        <v>0</v>
      </c>
      <c r="AV229" s="23">
        <v>0</v>
      </c>
      <c r="AW229" s="23">
        <v>-2.4908378920610874E-3</v>
      </c>
      <c r="AX229" s="23">
        <v>-265515.6978470055</v>
      </c>
      <c r="AY229" s="23">
        <v>0</v>
      </c>
      <c r="AZ229" s="23">
        <v>0</v>
      </c>
      <c r="BA229" s="23">
        <v>-265515.6978470055</v>
      </c>
      <c r="BB229" s="23">
        <v>0</v>
      </c>
      <c r="BC229" s="23">
        <v>0.03</v>
      </c>
      <c r="BD229" s="23">
        <v>-2.4908378920610874E-3</v>
      </c>
      <c r="BE229" s="23">
        <v>0</v>
      </c>
      <c r="BF229" s="23">
        <v>0</v>
      </c>
      <c r="BG229" s="23">
        <v>-2.4908378920610874E-3</v>
      </c>
      <c r="BH229" s="23">
        <v>-265515.6978470055</v>
      </c>
      <c r="BI229" s="23">
        <v>0</v>
      </c>
      <c r="BJ229" s="23">
        <v>0</v>
      </c>
      <c r="BK229" s="23">
        <v>-265515.6978470055</v>
      </c>
      <c r="BL229" s="23">
        <v>60801.824999343167</v>
      </c>
      <c r="BM229" s="23" t="s">
        <v>88</v>
      </c>
      <c r="BN229" s="23">
        <v>0</v>
      </c>
      <c r="BO229" s="23" t="b">
        <v>0</v>
      </c>
      <c r="BP229" s="23">
        <v>0</v>
      </c>
      <c r="BQ229" s="552">
        <v>0</v>
      </c>
      <c r="BR229" s="552">
        <v>0</v>
      </c>
      <c r="BS229" s="556">
        <v>7</v>
      </c>
      <c r="BT229" s="552">
        <v>0</v>
      </c>
      <c r="BU229" s="556">
        <v>2.0939242675254688</v>
      </c>
      <c r="BV229" s="552">
        <v>122</v>
      </c>
      <c r="BW229" s="31">
        <v>0</v>
      </c>
      <c r="BX229" s="31">
        <v>0</v>
      </c>
      <c r="BY229" s="23">
        <v>0</v>
      </c>
      <c r="BZ229" s="23">
        <v>0</v>
      </c>
      <c r="CA229" s="23">
        <v>0</v>
      </c>
      <c r="CB229" s="23">
        <v>0</v>
      </c>
      <c r="CC229" s="23">
        <v>0</v>
      </c>
      <c r="CD229" s="23">
        <v>0</v>
      </c>
      <c r="CE229" s="23">
        <v>0</v>
      </c>
      <c r="CF229" s="23">
        <v>0</v>
      </c>
      <c r="CG229" s="23">
        <v>-125.49122019896134</v>
      </c>
      <c r="CH229" s="23">
        <v>0</v>
      </c>
      <c r="CI229" s="23">
        <v>0</v>
      </c>
      <c r="CJ229" s="23">
        <v>-125.49122019896134</v>
      </c>
      <c r="CK229" s="552">
        <v>0</v>
      </c>
      <c r="CL229" s="552">
        <v>0</v>
      </c>
    </row>
    <row r="230" spans="1:90" outlineLevel="3">
      <c r="A230" s="548" t="s">
        <v>118</v>
      </c>
      <c r="B230" s="548" t="s">
        <v>282</v>
      </c>
      <c r="C230" s="548" t="s">
        <v>285</v>
      </c>
      <c r="D230" s="548" t="s">
        <v>286</v>
      </c>
      <c r="E230" s="548" t="s">
        <v>685</v>
      </c>
      <c r="F230" s="548" t="s">
        <v>1014</v>
      </c>
      <c r="G230" s="548" t="s">
        <v>143</v>
      </c>
      <c r="H230" s="548" t="s">
        <v>120</v>
      </c>
      <c r="I230" s="549" t="s">
        <v>120</v>
      </c>
      <c r="J230" s="550">
        <v>78000</v>
      </c>
      <c r="K230" s="550">
        <v>78000</v>
      </c>
      <c r="L230" s="552">
        <v>3.7639346694984248E-2</v>
      </c>
      <c r="M230" s="552">
        <v>0.5</v>
      </c>
      <c r="N230" s="552">
        <v>0.28089599737161447</v>
      </c>
      <c r="O230" s="23">
        <v>0</v>
      </c>
      <c r="P230" s="552">
        <v>0</v>
      </c>
      <c r="Q230" s="552">
        <v>0</v>
      </c>
      <c r="R230" s="24" t="s">
        <v>687</v>
      </c>
      <c r="S230" s="24">
        <v>0</v>
      </c>
      <c r="T230" s="24">
        <v>0</v>
      </c>
      <c r="U230" s="553">
        <v>0</v>
      </c>
      <c r="V230" s="23" t="s">
        <v>97</v>
      </c>
      <c r="W230" s="23">
        <v>262918.65353983117</v>
      </c>
      <c r="X230" s="23">
        <v>0</v>
      </c>
      <c r="Y230" s="23">
        <v>262918.65353983117</v>
      </c>
      <c r="Z230" s="23">
        <v>131459.32676991558</v>
      </c>
      <c r="AA230" s="23">
        <v>0</v>
      </c>
      <c r="AB230" s="23">
        <v>131459.32676991558</v>
      </c>
      <c r="AC230" s="553">
        <v>0</v>
      </c>
      <c r="AD230" s="23">
        <v>0</v>
      </c>
      <c r="AE230" s="23">
        <v>0</v>
      </c>
      <c r="AF230" s="23">
        <v>0</v>
      </c>
      <c r="AG230" s="23">
        <v>0</v>
      </c>
      <c r="AH230" s="554">
        <v>39258.257562041821</v>
      </c>
      <c r="AI230" s="23">
        <v>0</v>
      </c>
      <c r="AJ230" s="23">
        <v>0</v>
      </c>
      <c r="AK230" s="555">
        <v>39258.257562041821</v>
      </c>
      <c r="AL230" s="29">
        <v>0</v>
      </c>
      <c r="AM230" s="23">
        <v>52678.800638790286</v>
      </c>
      <c r="AN230" s="29">
        <v>0</v>
      </c>
      <c r="AO230" s="29">
        <v>35230.428506505254</v>
      </c>
      <c r="AP230" s="23">
        <v>0</v>
      </c>
      <c r="AQ230" s="30">
        <v>1</v>
      </c>
      <c r="AR230" s="23">
        <v>262918.65353983117</v>
      </c>
      <c r="AS230" s="23">
        <v>12</v>
      </c>
      <c r="AT230" s="23">
        <v>942.7311823812197</v>
      </c>
      <c r="AU230" s="23">
        <v>0</v>
      </c>
      <c r="AV230" s="23">
        <v>0</v>
      </c>
      <c r="AW230" s="23">
        <v>942.7311823812197</v>
      </c>
      <c r="AX230" s="23">
        <v>91937.058200832107</v>
      </c>
      <c r="AY230" s="23">
        <v>0</v>
      </c>
      <c r="AZ230" s="23">
        <v>0</v>
      </c>
      <c r="BA230" s="23">
        <v>91937.058200832107</v>
      </c>
      <c r="BB230" s="23">
        <v>12</v>
      </c>
      <c r="BC230" s="23">
        <v>12</v>
      </c>
      <c r="BD230" s="23">
        <v>942.7311823812197</v>
      </c>
      <c r="BE230" s="23">
        <v>0</v>
      </c>
      <c r="BF230" s="23">
        <v>0</v>
      </c>
      <c r="BG230" s="23">
        <v>942.7311823812197</v>
      </c>
      <c r="BH230" s="23">
        <v>91937.058200832107</v>
      </c>
      <c r="BI230" s="23">
        <v>0</v>
      </c>
      <c r="BJ230" s="23">
        <v>0</v>
      </c>
      <c r="BK230" s="23">
        <v>91937.058200832107</v>
      </c>
      <c r="BL230" s="23">
        <v>0</v>
      </c>
      <c r="BM230" s="23" t="s">
        <v>88</v>
      </c>
      <c r="BN230" s="23">
        <v>0</v>
      </c>
      <c r="BO230" s="23" t="b">
        <v>0</v>
      </c>
      <c r="BP230" s="23">
        <v>0</v>
      </c>
      <c r="BQ230" s="552">
        <v>0</v>
      </c>
      <c r="BR230" s="552">
        <v>0</v>
      </c>
      <c r="BS230" s="556">
        <v>7</v>
      </c>
      <c r="BT230" s="552">
        <v>0</v>
      </c>
      <c r="BU230" s="556">
        <v>21909.887794985927</v>
      </c>
      <c r="BV230" s="552">
        <v>123</v>
      </c>
      <c r="BW230" s="31">
        <v>12</v>
      </c>
      <c r="BX230" s="31">
        <v>12</v>
      </c>
      <c r="BY230" s="23">
        <v>0</v>
      </c>
      <c r="BZ230" s="23">
        <v>-91937.058200832107</v>
      </c>
      <c r="CA230" s="23">
        <v>-91937.058200832107</v>
      </c>
      <c r="CB230" s="23">
        <v>-91937.058200832107</v>
      </c>
      <c r="CC230" s="23">
        <v>0</v>
      </c>
      <c r="CD230" s="23">
        <v>0</v>
      </c>
      <c r="CE230" s="23">
        <v>0</v>
      </c>
      <c r="CF230" s="23">
        <v>0</v>
      </c>
      <c r="CG230" s="23">
        <v>39258.257562041821</v>
      </c>
      <c r="CH230" s="23">
        <v>0</v>
      </c>
      <c r="CI230" s="23">
        <v>0</v>
      </c>
      <c r="CJ230" s="23">
        <v>39258.257562041821</v>
      </c>
      <c r="CK230" s="552">
        <v>1</v>
      </c>
      <c r="CL230" s="552">
        <v>0</v>
      </c>
    </row>
    <row r="231" spans="1:90" outlineLevel="3">
      <c r="A231" s="548" t="s">
        <v>118</v>
      </c>
      <c r="B231" s="548" t="s">
        <v>282</v>
      </c>
      <c r="C231" s="548" t="s">
        <v>285</v>
      </c>
      <c r="D231" s="548" t="s">
        <v>286</v>
      </c>
      <c r="E231" s="548" t="s">
        <v>347</v>
      </c>
      <c r="F231" s="548" t="s">
        <v>1009</v>
      </c>
      <c r="G231" s="548" t="s">
        <v>143</v>
      </c>
      <c r="H231" s="548" t="s">
        <v>120</v>
      </c>
      <c r="I231" s="549" t="s">
        <v>120</v>
      </c>
      <c r="J231" s="550">
        <v>625000</v>
      </c>
      <c r="K231" s="550">
        <v>625000</v>
      </c>
      <c r="L231" s="552">
        <v>0.13928562747405149</v>
      </c>
      <c r="M231" s="552">
        <v>0.5</v>
      </c>
      <c r="N231" s="552">
        <v>0.71584022578764661</v>
      </c>
      <c r="O231" s="23">
        <v>0</v>
      </c>
      <c r="P231" s="552">
        <v>0</v>
      </c>
      <c r="Q231" s="552">
        <v>0</v>
      </c>
      <c r="R231" s="24" t="s">
        <v>688</v>
      </c>
      <c r="S231" s="24">
        <v>0</v>
      </c>
      <c r="T231" s="24">
        <v>0</v>
      </c>
      <c r="U231" s="553">
        <v>0</v>
      </c>
      <c r="V231" s="23" t="s">
        <v>97</v>
      </c>
      <c r="W231" s="23">
        <v>978687.80869404809</v>
      </c>
      <c r="X231" s="23">
        <v>0</v>
      </c>
      <c r="Y231" s="23">
        <v>978687.80869404809</v>
      </c>
      <c r="Z231" s="23">
        <v>489343.90434702404</v>
      </c>
      <c r="AA231" s="23">
        <v>0</v>
      </c>
      <c r="AB231" s="23">
        <v>489343.90434702404</v>
      </c>
      <c r="AC231" s="553">
        <v>0</v>
      </c>
      <c r="AD231" s="23">
        <v>0</v>
      </c>
      <c r="AE231" s="23">
        <v>0</v>
      </c>
      <c r="AF231" s="23">
        <v>0</v>
      </c>
      <c r="AG231" s="23">
        <v>0</v>
      </c>
      <c r="AH231" s="554">
        <v>-153593.60130890436</v>
      </c>
      <c r="AI231" s="23">
        <v>0</v>
      </c>
      <c r="AJ231" s="23">
        <v>0</v>
      </c>
      <c r="AK231" s="555">
        <v>-153593.60130890436</v>
      </c>
      <c r="AL231" s="29">
        <v>139104.75578382559</v>
      </c>
      <c r="AM231" s="23">
        <v>740728.7579753173</v>
      </c>
      <c r="AN231" s="29">
        <v>0</v>
      </c>
      <c r="AO231" s="29">
        <v>190429.56881217976</v>
      </c>
      <c r="AP231" s="23">
        <v>642824.89538220502</v>
      </c>
      <c r="AQ231" s="30">
        <v>1</v>
      </c>
      <c r="AR231" s="23">
        <v>978687.80869404809</v>
      </c>
      <c r="AS231" s="23">
        <v>2.1875</v>
      </c>
      <c r="AT231" s="23">
        <v>-16890.26425232552</v>
      </c>
      <c r="AU231" s="23">
        <v>0</v>
      </c>
      <c r="AV231" s="23">
        <v>0</v>
      </c>
      <c r="AW231" s="23">
        <v>-16890.26425232552</v>
      </c>
      <c r="AX231" s="23">
        <v>233959.53322237858</v>
      </c>
      <c r="AY231" s="23">
        <v>0</v>
      </c>
      <c r="AZ231" s="23">
        <v>0</v>
      </c>
      <c r="BA231" s="23">
        <v>233959.53322237858</v>
      </c>
      <c r="BB231" s="23">
        <v>2.1875</v>
      </c>
      <c r="BC231" s="23">
        <v>2.1875</v>
      </c>
      <c r="BD231" s="23">
        <v>-16890.26425232552</v>
      </c>
      <c r="BE231" s="23">
        <v>0</v>
      </c>
      <c r="BF231" s="23">
        <v>0</v>
      </c>
      <c r="BG231" s="23">
        <v>-16890.26425232552</v>
      </c>
      <c r="BH231" s="23">
        <v>233959.53322237858</v>
      </c>
      <c r="BI231" s="23">
        <v>0</v>
      </c>
      <c r="BJ231" s="23">
        <v>0</v>
      </c>
      <c r="BK231" s="23">
        <v>233959.53322237858</v>
      </c>
      <c r="BL231" s="23">
        <v>642824.89538220502</v>
      </c>
      <c r="BM231" s="23" t="s">
        <v>88</v>
      </c>
      <c r="BN231" s="23">
        <v>0</v>
      </c>
      <c r="BO231" s="23" t="b">
        <v>0</v>
      </c>
      <c r="BP231" s="23">
        <v>0</v>
      </c>
      <c r="BQ231" s="552">
        <v>0</v>
      </c>
      <c r="BR231" s="552">
        <v>0</v>
      </c>
      <c r="BS231" s="556">
        <v>7</v>
      </c>
      <c r="BT231" s="552">
        <v>0</v>
      </c>
      <c r="BU231" s="556">
        <v>447400.14111727913</v>
      </c>
      <c r="BV231" s="552">
        <v>125</v>
      </c>
      <c r="BW231" s="31">
        <v>2.1875</v>
      </c>
      <c r="BX231" s="31">
        <v>2.1875</v>
      </c>
      <c r="BY231" s="23">
        <v>0</v>
      </c>
      <c r="BZ231" s="23">
        <v>-587135.15666641295</v>
      </c>
      <c r="CA231" s="23">
        <v>-587135.15666641295</v>
      </c>
      <c r="CB231" s="23">
        <v>-587135.15666641295</v>
      </c>
      <c r="CC231" s="23">
        <v>0</v>
      </c>
      <c r="CD231" s="23">
        <v>0</v>
      </c>
      <c r="CE231" s="23">
        <v>0</v>
      </c>
      <c r="CF231" s="23">
        <v>0</v>
      </c>
      <c r="CG231" s="23">
        <v>-153593.60130890436</v>
      </c>
      <c r="CH231" s="23">
        <v>0</v>
      </c>
      <c r="CI231" s="23">
        <v>0</v>
      </c>
      <c r="CJ231" s="23">
        <v>-153593.60130890436</v>
      </c>
      <c r="CK231" s="552">
        <v>1</v>
      </c>
      <c r="CL231" s="552">
        <v>0</v>
      </c>
    </row>
    <row r="232" spans="1:90" s="566" customFormat="1" ht="20.100000000000001" customHeight="1" outlineLevel="2">
      <c r="A232" s="558" t="s">
        <v>121</v>
      </c>
      <c r="B232" s="558"/>
      <c r="C232" s="558"/>
      <c r="D232" s="558"/>
      <c r="E232" s="558"/>
      <c r="F232" s="558"/>
      <c r="G232" s="558"/>
      <c r="H232" s="558"/>
      <c r="I232" s="559"/>
      <c r="J232" s="560"/>
      <c r="K232" s="560"/>
      <c r="L232" s="561"/>
      <c r="M232" s="561"/>
      <c r="N232" s="561"/>
      <c r="O232" s="35"/>
      <c r="P232" s="561"/>
      <c r="Q232" s="561"/>
      <c r="R232" s="36">
        <v>0</v>
      </c>
      <c r="S232" s="36">
        <v>0</v>
      </c>
      <c r="T232" s="36">
        <v>0</v>
      </c>
      <c r="U232" s="562">
        <v>2.1865242651706605E-2</v>
      </c>
      <c r="V232" s="35"/>
      <c r="W232" s="35">
        <v>1241606.4622338791</v>
      </c>
      <c r="X232" s="35">
        <v>0</v>
      </c>
      <c r="Y232" s="35">
        <v>1241606.4622338791</v>
      </c>
      <c r="Z232" s="35">
        <v>620803.23111693957</v>
      </c>
      <c r="AA232" s="35">
        <v>0</v>
      </c>
      <c r="AB232" s="35">
        <v>620803.23111693957</v>
      </c>
      <c r="AC232" s="562">
        <v>3.9297922939095883E-2</v>
      </c>
      <c r="AD232" s="35">
        <v>-1.7432680287389278E-2</v>
      </c>
      <c r="AE232" s="35">
        <v>0</v>
      </c>
      <c r="AF232" s="35">
        <v>0</v>
      </c>
      <c r="AG232" s="35">
        <v>-1.7432680287389278E-2</v>
      </c>
      <c r="AH232" s="563">
        <v>13752.934146542422</v>
      </c>
      <c r="AI232" s="35">
        <v>0</v>
      </c>
      <c r="AJ232" s="35">
        <v>0</v>
      </c>
      <c r="AK232" s="564">
        <v>13752.934146542422</v>
      </c>
      <c r="AL232" s="41"/>
      <c r="AM232" s="35">
        <v>1320850.8691314254</v>
      </c>
      <c r="AN232" s="41"/>
      <c r="AO232" s="41"/>
      <c r="AP232" s="35">
        <v>966019.51142064715</v>
      </c>
      <c r="AQ232" s="42"/>
      <c r="AR232" s="35"/>
      <c r="AS232" s="35"/>
      <c r="AT232" s="35">
        <v>150391.93852263229</v>
      </c>
      <c r="AU232" s="35">
        <v>0</v>
      </c>
      <c r="AV232" s="35">
        <v>0</v>
      </c>
      <c r="AW232" s="35">
        <v>150391.93852263229</v>
      </c>
      <c r="AX232" s="35">
        <v>643280.85862386087</v>
      </c>
      <c r="AY232" s="35">
        <v>0</v>
      </c>
      <c r="AZ232" s="35">
        <v>0</v>
      </c>
      <c r="BA232" s="35">
        <v>643280.85862386087</v>
      </c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561"/>
      <c r="BR232" s="561"/>
      <c r="BS232" s="565"/>
      <c r="BT232" s="561"/>
      <c r="BU232" s="565"/>
      <c r="BV232" s="561"/>
      <c r="BW232" s="43"/>
      <c r="BX232" s="43"/>
      <c r="BY232" s="35"/>
      <c r="BZ232" s="35"/>
      <c r="CA232" s="35">
        <v>-1334603.7814127251</v>
      </c>
      <c r="CB232" s="35"/>
      <c r="CC232" s="35"/>
      <c r="CD232" s="35"/>
      <c r="CE232" s="35"/>
      <c r="CF232" s="35"/>
      <c r="CG232" s="35"/>
      <c r="CH232" s="35"/>
      <c r="CI232" s="35"/>
      <c r="CJ232" s="35"/>
      <c r="CK232" s="561"/>
      <c r="CL232" s="561"/>
    </row>
    <row r="233" spans="1:90" s="575" customFormat="1" ht="30" customHeight="1" outlineLevel="1">
      <c r="A233" s="558"/>
      <c r="B233" s="558" t="s">
        <v>349</v>
      </c>
      <c r="C233" s="558"/>
      <c r="D233" s="558"/>
      <c r="E233" s="558"/>
      <c r="F233" s="558"/>
      <c r="G233" s="558"/>
      <c r="H233" s="558"/>
      <c r="I233" s="559"/>
      <c r="J233" s="569"/>
      <c r="K233" s="569"/>
      <c r="L233" s="570"/>
      <c r="M233" s="570"/>
      <c r="N233" s="570"/>
      <c r="O233" s="59"/>
      <c r="P233" s="570"/>
      <c r="Q233" s="570"/>
      <c r="R233" s="61">
        <v>0</v>
      </c>
      <c r="S233" s="61">
        <v>0</v>
      </c>
      <c r="T233" s="61">
        <v>0</v>
      </c>
      <c r="U233" s="571">
        <v>97321061.319727734</v>
      </c>
      <c r="V233" s="59"/>
      <c r="W233" s="59">
        <v>15184332.962233877</v>
      </c>
      <c r="X233" s="59">
        <v>0</v>
      </c>
      <c r="Y233" s="59">
        <v>15184332.962233877</v>
      </c>
      <c r="Z233" s="59">
        <v>620803.23111693957</v>
      </c>
      <c r="AA233" s="59">
        <v>0</v>
      </c>
      <c r="AB233" s="59">
        <v>620803.23111693957</v>
      </c>
      <c r="AC233" s="571">
        <v>97321061.337160423</v>
      </c>
      <c r="AD233" s="59">
        <v>-1.7432680287389278E-2</v>
      </c>
      <c r="AE233" s="59">
        <v>0</v>
      </c>
      <c r="AF233" s="59">
        <v>0</v>
      </c>
      <c r="AG233" s="59">
        <v>-1.7432680287389278E-2</v>
      </c>
      <c r="AH233" s="572">
        <v>-3559089.8575722082</v>
      </c>
      <c r="AI233" s="59">
        <v>0</v>
      </c>
      <c r="AJ233" s="59">
        <v>-144148.85</v>
      </c>
      <c r="AK233" s="573">
        <v>-3703238.7075722078</v>
      </c>
      <c r="AL233" s="66"/>
      <c r="AM233" s="59">
        <v>107141108.13949393</v>
      </c>
      <c r="AN233" s="66"/>
      <c r="AO233" s="66"/>
      <c r="AP233" s="59">
        <v>105220284.40654565</v>
      </c>
      <c r="AQ233" s="67"/>
      <c r="AR233" s="59"/>
      <c r="AS233" s="59"/>
      <c r="AT233" s="59">
        <v>64535.093175757138</v>
      </c>
      <c r="AU233" s="59">
        <v>0</v>
      </c>
      <c r="AV233" s="59">
        <v>115901.15</v>
      </c>
      <c r="AW233" s="59">
        <v>180436.24317575715</v>
      </c>
      <c r="AX233" s="59">
        <v>-17922890.258014228</v>
      </c>
      <c r="AY233" s="59">
        <v>0</v>
      </c>
      <c r="AZ233" s="59">
        <v>141403.93055515247</v>
      </c>
      <c r="BA233" s="59">
        <v>-17781486.327459078</v>
      </c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70"/>
      <c r="BR233" s="570"/>
      <c r="BS233" s="574"/>
      <c r="BT233" s="570"/>
      <c r="BU233" s="574"/>
      <c r="BV233" s="570"/>
      <c r="BW233" s="68"/>
      <c r="BX233" s="68"/>
      <c r="BY233" s="59"/>
      <c r="BZ233" s="59"/>
      <c r="CA233" s="59">
        <v>-6260956.9621939762</v>
      </c>
      <c r="CB233" s="59"/>
      <c r="CC233" s="59"/>
      <c r="CD233" s="59"/>
      <c r="CE233" s="59"/>
      <c r="CF233" s="59"/>
      <c r="CG233" s="59"/>
      <c r="CH233" s="59"/>
      <c r="CI233" s="59"/>
      <c r="CJ233" s="59"/>
      <c r="CK233" s="570"/>
      <c r="CL233" s="570"/>
    </row>
    <row r="234" spans="1:90" outlineLevel="3">
      <c r="A234" s="548" t="s">
        <v>82</v>
      </c>
      <c r="B234" s="548" t="s">
        <v>350</v>
      </c>
      <c r="C234" s="548" t="s">
        <v>0</v>
      </c>
      <c r="D234" s="548" t="s">
        <v>0</v>
      </c>
      <c r="E234" s="548" t="s">
        <v>351</v>
      </c>
      <c r="F234" s="548" t="s">
        <v>0</v>
      </c>
      <c r="G234" s="548" t="s">
        <v>352</v>
      </c>
      <c r="H234" s="548" t="s">
        <v>85</v>
      </c>
      <c r="I234" s="549" t="s">
        <v>86</v>
      </c>
      <c r="J234" s="550">
        <v>0</v>
      </c>
      <c r="K234" s="550">
        <v>0</v>
      </c>
      <c r="L234" s="552">
        <v>0</v>
      </c>
      <c r="M234" s="552">
        <v>0</v>
      </c>
      <c r="N234" s="552">
        <v>0</v>
      </c>
      <c r="O234" s="23">
        <v>0</v>
      </c>
      <c r="P234" s="552">
        <v>0</v>
      </c>
      <c r="Q234" s="552">
        <v>0</v>
      </c>
      <c r="R234" s="24">
        <v>0</v>
      </c>
      <c r="S234" s="24">
        <v>0</v>
      </c>
      <c r="T234" s="24">
        <v>0</v>
      </c>
      <c r="U234" s="553">
        <v>0</v>
      </c>
      <c r="V234" s="23" t="s">
        <v>87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553">
        <v>0</v>
      </c>
      <c r="AD234" s="23">
        <v>0</v>
      </c>
      <c r="AE234" s="23">
        <v>0</v>
      </c>
      <c r="AF234" s="23">
        <v>0</v>
      </c>
      <c r="AG234" s="23">
        <v>0</v>
      </c>
      <c r="AH234" s="554">
        <v>0</v>
      </c>
      <c r="AI234" s="23">
        <v>0</v>
      </c>
      <c r="AJ234" s="23">
        <v>93215.61</v>
      </c>
      <c r="AK234" s="555">
        <v>93215.61</v>
      </c>
      <c r="AL234" s="29">
        <v>-4321048.18</v>
      </c>
      <c r="AM234" s="23">
        <v>0</v>
      </c>
      <c r="AN234" s="552">
        <v>0</v>
      </c>
      <c r="AO234" s="29">
        <v>0</v>
      </c>
      <c r="AP234" s="23">
        <v>0</v>
      </c>
      <c r="AQ234" s="30">
        <v>1</v>
      </c>
      <c r="AR234" s="23">
        <v>0</v>
      </c>
      <c r="AS234" s="23">
        <v>0</v>
      </c>
      <c r="AT234" s="23">
        <v>0</v>
      </c>
      <c r="AU234" s="23">
        <v>0</v>
      </c>
      <c r="AV234" s="23">
        <v>93215.61</v>
      </c>
      <c r="AW234" s="23">
        <v>93215.61</v>
      </c>
      <c r="AX234" s="23">
        <v>0</v>
      </c>
      <c r="AY234" s="23">
        <v>0</v>
      </c>
      <c r="AZ234" s="23">
        <v>216666.88</v>
      </c>
      <c r="BA234" s="23">
        <v>216666.88</v>
      </c>
      <c r="BB234" s="23" t="s">
        <v>0</v>
      </c>
      <c r="BC234" s="23" t="s">
        <v>0</v>
      </c>
      <c r="BD234" s="23">
        <v>0</v>
      </c>
      <c r="BE234" s="23">
        <v>0</v>
      </c>
      <c r="BF234" s="23">
        <v>93215.61</v>
      </c>
      <c r="BG234" s="23">
        <v>93215.61</v>
      </c>
      <c r="BH234" s="23">
        <v>0</v>
      </c>
      <c r="BI234" s="23">
        <v>0</v>
      </c>
      <c r="BJ234" s="23">
        <v>216666.88</v>
      </c>
      <c r="BK234" s="23">
        <v>216666.88</v>
      </c>
      <c r="BL234" s="23">
        <v>0</v>
      </c>
      <c r="BM234" s="23" t="s">
        <v>88</v>
      </c>
      <c r="BN234" s="23">
        <v>0</v>
      </c>
      <c r="BO234" s="23" t="b">
        <v>0</v>
      </c>
      <c r="BP234" s="23">
        <v>93215.61</v>
      </c>
      <c r="BQ234" s="24">
        <v>0</v>
      </c>
      <c r="BR234" s="552">
        <v>0</v>
      </c>
      <c r="BS234" s="556">
        <v>99</v>
      </c>
      <c r="BT234" s="552">
        <v>0</v>
      </c>
      <c r="BU234" s="556">
        <v>0</v>
      </c>
      <c r="BV234" s="552">
        <v>155</v>
      </c>
      <c r="BW234" s="31">
        <v>0</v>
      </c>
      <c r="BX234" s="31">
        <v>0</v>
      </c>
      <c r="BY234" s="23">
        <v>0</v>
      </c>
      <c r="BZ234" s="23">
        <v>0</v>
      </c>
      <c r="CA234" s="23">
        <v>0</v>
      </c>
      <c r="CB234" s="23">
        <v>0</v>
      </c>
      <c r="CC234" s="23">
        <v>0</v>
      </c>
      <c r="CD234" s="23">
        <v>0</v>
      </c>
      <c r="CE234" s="23">
        <v>0</v>
      </c>
      <c r="CF234" s="23">
        <v>0</v>
      </c>
      <c r="CG234" s="23">
        <v>0</v>
      </c>
      <c r="CH234" s="23">
        <v>0</v>
      </c>
      <c r="CI234" s="23">
        <v>93215.61</v>
      </c>
      <c r="CJ234" s="23">
        <v>93215.61</v>
      </c>
      <c r="CK234" s="552">
        <v>0</v>
      </c>
      <c r="CL234" s="552">
        <v>0</v>
      </c>
    </row>
    <row r="235" spans="1:90" s="566" customFormat="1" ht="20.100000000000001" customHeight="1" outlineLevel="2">
      <c r="A235" s="558" t="s">
        <v>89</v>
      </c>
      <c r="B235" s="558"/>
      <c r="C235" s="558"/>
      <c r="D235" s="558"/>
      <c r="E235" s="558"/>
      <c r="F235" s="558"/>
      <c r="G235" s="558"/>
      <c r="H235" s="558"/>
      <c r="I235" s="559"/>
      <c r="J235" s="560"/>
      <c r="K235" s="560"/>
      <c r="L235" s="561"/>
      <c r="M235" s="561"/>
      <c r="N235" s="561"/>
      <c r="O235" s="35"/>
      <c r="P235" s="561"/>
      <c r="Q235" s="561"/>
      <c r="R235" s="36">
        <v>0</v>
      </c>
      <c r="S235" s="36">
        <v>0</v>
      </c>
      <c r="T235" s="36">
        <v>0</v>
      </c>
      <c r="U235" s="562">
        <v>0</v>
      </c>
      <c r="V235" s="35"/>
      <c r="W235" s="35">
        <v>0</v>
      </c>
      <c r="X235" s="35">
        <v>0</v>
      </c>
      <c r="Y235" s="35">
        <v>0</v>
      </c>
      <c r="Z235" s="35">
        <v>0</v>
      </c>
      <c r="AA235" s="35">
        <v>0</v>
      </c>
      <c r="AB235" s="35">
        <v>0</v>
      </c>
      <c r="AC235" s="562">
        <v>0</v>
      </c>
      <c r="AD235" s="35">
        <v>0</v>
      </c>
      <c r="AE235" s="35">
        <v>0</v>
      </c>
      <c r="AF235" s="35">
        <v>0</v>
      </c>
      <c r="AG235" s="35">
        <v>0</v>
      </c>
      <c r="AH235" s="563">
        <v>0</v>
      </c>
      <c r="AI235" s="35">
        <v>0</v>
      </c>
      <c r="AJ235" s="35">
        <v>93215.61</v>
      </c>
      <c r="AK235" s="564">
        <v>93215.61</v>
      </c>
      <c r="AL235" s="41"/>
      <c r="AM235" s="35">
        <v>0</v>
      </c>
      <c r="AN235" s="561"/>
      <c r="AO235" s="41"/>
      <c r="AP235" s="35">
        <v>0</v>
      </c>
      <c r="AQ235" s="42"/>
      <c r="AR235" s="35"/>
      <c r="AS235" s="35"/>
      <c r="AT235" s="35">
        <v>0</v>
      </c>
      <c r="AU235" s="35">
        <v>0</v>
      </c>
      <c r="AV235" s="35">
        <v>93215.61</v>
      </c>
      <c r="AW235" s="35">
        <v>93215.61</v>
      </c>
      <c r="AX235" s="35">
        <v>0</v>
      </c>
      <c r="AY235" s="35">
        <v>0</v>
      </c>
      <c r="AZ235" s="35">
        <v>216666.88</v>
      </c>
      <c r="BA235" s="35">
        <v>216666.88</v>
      </c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6"/>
      <c r="BR235" s="561"/>
      <c r="BS235" s="565"/>
      <c r="BT235" s="561"/>
      <c r="BU235" s="565"/>
      <c r="BV235" s="561"/>
      <c r="BW235" s="43"/>
      <c r="BX235" s="43"/>
      <c r="BY235" s="35"/>
      <c r="BZ235" s="35"/>
      <c r="CA235" s="35">
        <v>0</v>
      </c>
      <c r="CB235" s="35"/>
      <c r="CC235" s="35"/>
      <c r="CD235" s="35"/>
      <c r="CE235" s="35"/>
      <c r="CF235" s="35"/>
      <c r="CG235" s="35"/>
      <c r="CH235" s="35"/>
      <c r="CI235" s="35"/>
      <c r="CJ235" s="35"/>
      <c r="CK235" s="561"/>
      <c r="CL235" s="561"/>
    </row>
    <row r="236" spans="1:90" outlineLevel="3">
      <c r="A236" s="548" t="s">
        <v>139</v>
      </c>
      <c r="B236" s="548" t="s">
        <v>350</v>
      </c>
      <c r="C236" s="548" t="s">
        <v>285</v>
      </c>
      <c r="D236" s="548" t="s">
        <v>286</v>
      </c>
      <c r="E236" s="548" t="s">
        <v>353</v>
      </c>
      <c r="F236" s="548" t="s">
        <v>526</v>
      </c>
      <c r="G236" s="548" t="s">
        <v>143</v>
      </c>
      <c r="H236" s="548" t="s">
        <v>144</v>
      </c>
      <c r="I236" s="549" t="s">
        <v>289</v>
      </c>
      <c r="J236" s="567">
        <v>375000</v>
      </c>
      <c r="K236" s="550">
        <v>375000</v>
      </c>
      <c r="L236" s="552">
        <v>0</v>
      </c>
      <c r="M236" s="552">
        <v>0</v>
      </c>
      <c r="N236" s="552">
        <v>0</v>
      </c>
      <c r="O236" s="23">
        <v>125.00921200000001</v>
      </c>
      <c r="P236" s="46">
        <v>125.00921200000001</v>
      </c>
      <c r="Q236" s="46">
        <v>0</v>
      </c>
      <c r="R236" s="24" t="s">
        <v>689</v>
      </c>
      <c r="S236" s="24">
        <v>0</v>
      </c>
      <c r="T236" s="24">
        <v>0</v>
      </c>
      <c r="U236" s="553">
        <v>46878454.5</v>
      </c>
      <c r="V236" s="23" t="s">
        <v>97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553">
        <v>46878454.5</v>
      </c>
      <c r="AD236" s="23">
        <v>0</v>
      </c>
      <c r="AE236" s="23">
        <v>0</v>
      </c>
      <c r="AF236" s="23">
        <v>0</v>
      </c>
      <c r="AG236" s="23">
        <v>0</v>
      </c>
      <c r="AH236" s="554">
        <v>0</v>
      </c>
      <c r="AI236" s="23">
        <v>0</v>
      </c>
      <c r="AJ236" s="23">
        <v>1005673.37</v>
      </c>
      <c r="AK236" s="555">
        <v>1005673.37</v>
      </c>
      <c r="AL236" s="29">
        <v>0</v>
      </c>
      <c r="AM236" s="23">
        <v>45892500</v>
      </c>
      <c r="AN236" s="29">
        <v>0</v>
      </c>
      <c r="AO236" s="552">
        <v>0</v>
      </c>
      <c r="AP236" s="23">
        <v>45892500</v>
      </c>
      <c r="AQ236" s="30">
        <v>1</v>
      </c>
      <c r="AR236" s="23">
        <v>0</v>
      </c>
      <c r="AS236" s="23">
        <v>125.00921200000001</v>
      </c>
      <c r="AT236" s="23">
        <v>0</v>
      </c>
      <c r="AU236" s="23">
        <v>0</v>
      </c>
      <c r="AV236" s="23">
        <v>0</v>
      </c>
      <c r="AW236" s="23">
        <v>0</v>
      </c>
      <c r="AX236" s="23">
        <v>2249042.39</v>
      </c>
      <c r="AY236" s="23">
        <v>0</v>
      </c>
      <c r="AZ236" s="23">
        <v>2951116.89</v>
      </c>
      <c r="BA236" s="23">
        <v>5200159.28</v>
      </c>
      <c r="BB236" s="23" t="s">
        <v>0</v>
      </c>
      <c r="BC236" s="23" t="s">
        <v>0</v>
      </c>
      <c r="BD236" s="23">
        <v>0</v>
      </c>
      <c r="BE236" s="23">
        <v>0</v>
      </c>
      <c r="BF236" s="23">
        <v>0</v>
      </c>
      <c r="BG236" s="23">
        <v>0</v>
      </c>
      <c r="BH236" s="23">
        <v>2249042.39</v>
      </c>
      <c r="BI236" s="23">
        <v>0</v>
      </c>
      <c r="BJ236" s="23">
        <v>2951116.89</v>
      </c>
      <c r="BK236" s="23">
        <v>5200159.28</v>
      </c>
      <c r="BL236" s="23">
        <v>45892500</v>
      </c>
      <c r="BM236" s="23" t="s">
        <v>98</v>
      </c>
      <c r="BN236" s="23">
        <v>0</v>
      </c>
      <c r="BO236" s="23" t="b">
        <v>0</v>
      </c>
      <c r="BP236" s="23">
        <v>1005673.37</v>
      </c>
      <c r="BQ236" s="552">
        <v>100</v>
      </c>
      <c r="BR236" s="552">
        <v>37500000</v>
      </c>
      <c r="BS236" s="556">
        <v>6</v>
      </c>
      <c r="BT236" s="552">
        <v>0</v>
      </c>
      <c r="BU236" s="556">
        <v>0</v>
      </c>
      <c r="BV236" s="552">
        <v>101</v>
      </c>
      <c r="BW236" s="31">
        <v>0</v>
      </c>
      <c r="BX236" s="31">
        <v>0</v>
      </c>
      <c r="BY236" s="23">
        <v>0</v>
      </c>
      <c r="BZ236" s="23">
        <v>985954.5</v>
      </c>
      <c r="CA236" s="23">
        <v>985954.5</v>
      </c>
      <c r="CB236" s="23">
        <v>2893252.11</v>
      </c>
      <c r="CC236" s="23">
        <v>0</v>
      </c>
      <c r="CD236" s="23">
        <v>0</v>
      </c>
      <c r="CE236" s="23">
        <v>0</v>
      </c>
      <c r="CF236" s="23">
        <v>0</v>
      </c>
      <c r="CG236" s="23">
        <v>0</v>
      </c>
      <c r="CH236" s="23">
        <v>0</v>
      </c>
      <c r="CI236" s="23">
        <v>1005673.37</v>
      </c>
      <c r="CJ236" s="23">
        <v>1005673.37</v>
      </c>
      <c r="CK236" s="552">
        <v>0</v>
      </c>
      <c r="CL236" s="552">
        <v>0</v>
      </c>
    </row>
    <row r="237" spans="1:90" s="566" customFormat="1" ht="20.100000000000001" customHeight="1" outlineLevel="2">
      <c r="A237" s="558" t="s">
        <v>146</v>
      </c>
      <c r="B237" s="558"/>
      <c r="C237" s="558"/>
      <c r="D237" s="558"/>
      <c r="E237" s="558"/>
      <c r="F237" s="558"/>
      <c r="G237" s="558"/>
      <c r="H237" s="558"/>
      <c r="I237" s="559"/>
      <c r="J237" s="568"/>
      <c r="K237" s="560"/>
      <c r="L237" s="561"/>
      <c r="M237" s="561"/>
      <c r="N237" s="561"/>
      <c r="O237" s="35"/>
      <c r="P237" s="50"/>
      <c r="Q237" s="50"/>
      <c r="R237" s="36">
        <v>0</v>
      </c>
      <c r="S237" s="36">
        <v>0</v>
      </c>
      <c r="T237" s="36">
        <v>0</v>
      </c>
      <c r="U237" s="562">
        <v>46878454.5</v>
      </c>
      <c r="V237" s="35"/>
      <c r="W237" s="35">
        <v>0</v>
      </c>
      <c r="X237" s="35">
        <v>0</v>
      </c>
      <c r="Y237" s="35">
        <v>0</v>
      </c>
      <c r="Z237" s="35">
        <v>0</v>
      </c>
      <c r="AA237" s="35">
        <v>0</v>
      </c>
      <c r="AB237" s="35">
        <v>0</v>
      </c>
      <c r="AC237" s="562">
        <v>46878454.5</v>
      </c>
      <c r="AD237" s="35">
        <v>0</v>
      </c>
      <c r="AE237" s="35">
        <v>0</v>
      </c>
      <c r="AF237" s="35">
        <v>0</v>
      </c>
      <c r="AG237" s="35">
        <v>0</v>
      </c>
      <c r="AH237" s="563">
        <v>0</v>
      </c>
      <c r="AI237" s="35">
        <v>0</v>
      </c>
      <c r="AJ237" s="35">
        <v>1005673.37</v>
      </c>
      <c r="AK237" s="564">
        <v>1005673.37</v>
      </c>
      <c r="AL237" s="41"/>
      <c r="AM237" s="35">
        <v>45892500</v>
      </c>
      <c r="AN237" s="41"/>
      <c r="AO237" s="561"/>
      <c r="AP237" s="35">
        <v>45892500</v>
      </c>
      <c r="AQ237" s="42"/>
      <c r="AR237" s="35"/>
      <c r="AS237" s="35"/>
      <c r="AT237" s="35">
        <v>0</v>
      </c>
      <c r="AU237" s="35">
        <v>0</v>
      </c>
      <c r="AV237" s="35">
        <v>0</v>
      </c>
      <c r="AW237" s="35">
        <v>0</v>
      </c>
      <c r="AX237" s="35">
        <v>2249042.39</v>
      </c>
      <c r="AY237" s="35">
        <v>0</v>
      </c>
      <c r="AZ237" s="35">
        <v>2951116.89</v>
      </c>
      <c r="BA237" s="35">
        <v>5200159.28</v>
      </c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561"/>
      <c r="BR237" s="561"/>
      <c r="BS237" s="565"/>
      <c r="BT237" s="561"/>
      <c r="BU237" s="565"/>
      <c r="BV237" s="561"/>
      <c r="BW237" s="43"/>
      <c r="BX237" s="43"/>
      <c r="BY237" s="35"/>
      <c r="BZ237" s="35"/>
      <c r="CA237" s="35">
        <v>985954.5</v>
      </c>
      <c r="CB237" s="35"/>
      <c r="CC237" s="35"/>
      <c r="CD237" s="35"/>
      <c r="CE237" s="35"/>
      <c r="CF237" s="35"/>
      <c r="CG237" s="35"/>
      <c r="CH237" s="35"/>
      <c r="CI237" s="35"/>
      <c r="CJ237" s="35"/>
      <c r="CK237" s="561"/>
      <c r="CL237" s="561"/>
    </row>
    <row r="238" spans="1:90" outlineLevel="3">
      <c r="A238" s="548" t="s">
        <v>147</v>
      </c>
      <c r="B238" s="548" t="s">
        <v>350</v>
      </c>
      <c r="C238" s="548" t="s">
        <v>630</v>
      </c>
      <c r="D238" s="548" t="s">
        <v>631</v>
      </c>
      <c r="E238" s="548" t="s">
        <v>354</v>
      </c>
      <c r="F238" s="548" t="s">
        <v>0</v>
      </c>
      <c r="G238" s="548" t="s">
        <v>143</v>
      </c>
      <c r="H238" s="548" t="s">
        <v>95</v>
      </c>
      <c r="I238" s="549" t="s">
        <v>128</v>
      </c>
      <c r="J238" s="550">
        <v>1</v>
      </c>
      <c r="K238" s="550">
        <v>1</v>
      </c>
      <c r="L238" s="552">
        <v>0</v>
      </c>
      <c r="M238" s="552">
        <v>0</v>
      </c>
      <c r="N238" s="552">
        <v>0</v>
      </c>
      <c r="O238" s="23">
        <v>0</v>
      </c>
      <c r="P238" s="552">
        <v>0</v>
      </c>
      <c r="Q238" s="552">
        <v>0</v>
      </c>
      <c r="R238" s="24" t="s">
        <v>690</v>
      </c>
      <c r="S238" s="24">
        <v>0</v>
      </c>
      <c r="T238" s="24">
        <v>0</v>
      </c>
      <c r="U238" s="553">
        <v>0</v>
      </c>
      <c r="V238" s="23" t="s">
        <v>97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553">
        <v>0</v>
      </c>
      <c r="AD238" s="23">
        <v>0</v>
      </c>
      <c r="AE238" s="23">
        <v>0</v>
      </c>
      <c r="AF238" s="23">
        <v>0</v>
      </c>
      <c r="AG238" s="23">
        <v>0</v>
      </c>
      <c r="AH238" s="554">
        <v>0</v>
      </c>
      <c r="AI238" s="23">
        <v>0</v>
      </c>
      <c r="AJ238" s="23">
        <v>174343.02</v>
      </c>
      <c r="AK238" s="555">
        <v>174343.02</v>
      </c>
      <c r="AL238" s="29">
        <v>0</v>
      </c>
      <c r="AM238" s="23">
        <v>0</v>
      </c>
      <c r="AN238" s="552">
        <v>0</v>
      </c>
      <c r="AO238" s="29">
        <v>0</v>
      </c>
      <c r="AP238" s="23">
        <v>0</v>
      </c>
      <c r="AQ238" s="30">
        <v>1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0.5</v>
      </c>
      <c r="AY238" s="23">
        <v>0</v>
      </c>
      <c r="AZ238" s="23">
        <v>307041.58</v>
      </c>
      <c r="BA238" s="23">
        <v>307042.08</v>
      </c>
      <c r="BB238" s="23" t="s">
        <v>0</v>
      </c>
      <c r="BC238" s="23" t="s">
        <v>0</v>
      </c>
      <c r="BD238" s="23">
        <v>0</v>
      </c>
      <c r="BE238" s="23">
        <v>0</v>
      </c>
      <c r="BF238" s="23">
        <v>0</v>
      </c>
      <c r="BG238" s="23">
        <v>0</v>
      </c>
      <c r="BH238" s="23">
        <v>0.5</v>
      </c>
      <c r="BI238" s="23">
        <v>0</v>
      </c>
      <c r="BJ238" s="23">
        <v>307041.58</v>
      </c>
      <c r="BK238" s="23">
        <v>307042.08</v>
      </c>
      <c r="BL238" s="23">
        <v>0</v>
      </c>
      <c r="BM238" s="23" t="s">
        <v>98</v>
      </c>
      <c r="BN238" s="23">
        <v>0</v>
      </c>
      <c r="BO238" s="23" t="b">
        <v>0</v>
      </c>
      <c r="BP238" s="23">
        <v>174343.02</v>
      </c>
      <c r="BQ238" s="46">
        <v>608514</v>
      </c>
      <c r="BR238" s="552">
        <v>608514</v>
      </c>
      <c r="BS238" s="556">
        <v>12</v>
      </c>
      <c r="BT238" s="552">
        <v>0</v>
      </c>
      <c r="BU238" s="556">
        <v>0</v>
      </c>
      <c r="BV238" s="552">
        <v>166</v>
      </c>
      <c r="BW238" s="31">
        <v>0</v>
      </c>
      <c r="BX238" s="31">
        <v>0</v>
      </c>
      <c r="BY238" s="23">
        <v>0</v>
      </c>
      <c r="BZ238" s="23">
        <v>0</v>
      </c>
      <c r="CA238" s="23">
        <v>0</v>
      </c>
      <c r="CB238" s="23">
        <v>-210000.5</v>
      </c>
      <c r="CC238" s="23">
        <v>0</v>
      </c>
      <c r="CD238" s="23">
        <v>0</v>
      </c>
      <c r="CE238" s="23">
        <v>0</v>
      </c>
      <c r="CF238" s="23">
        <v>0</v>
      </c>
      <c r="CG238" s="23">
        <v>0</v>
      </c>
      <c r="CH238" s="23">
        <v>0</v>
      </c>
      <c r="CI238" s="23">
        <v>174343.02</v>
      </c>
      <c r="CJ238" s="23">
        <v>174343.02</v>
      </c>
      <c r="CK238" s="552">
        <v>0</v>
      </c>
      <c r="CL238" s="552">
        <v>0</v>
      </c>
    </row>
    <row r="239" spans="1:90" outlineLevel="3">
      <c r="A239" s="548" t="s">
        <v>147</v>
      </c>
      <c r="B239" s="548" t="s">
        <v>350</v>
      </c>
      <c r="C239" s="548" t="s">
        <v>285</v>
      </c>
      <c r="D239" s="548" t="s">
        <v>286</v>
      </c>
      <c r="E239" s="548" t="s">
        <v>355</v>
      </c>
      <c r="F239" s="548" t="s">
        <v>0</v>
      </c>
      <c r="G239" s="548" t="s">
        <v>143</v>
      </c>
      <c r="H239" s="576" t="s">
        <v>125</v>
      </c>
      <c r="I239" s="549" t="s">
        <v>297</v>
      </c>
      <c r="J239" s="550">
        <v>1</v>
      </c>
      <c r="K239" s="550">
        <v>1</v>
      </c>
      <c r="L239" s="552">
        <v>0</v>
      </c>
      <c r="M239" s="552">
        <v>0</v>
      </c>
      <c r="N239" s="552">
        <v>0</v>
      </c>
      <c r="O239" s="23">
        <v>429975</v>
      </c>
      <c r="P239" s="552">
        <v>429975</v>
      </c>
      <c r="Q239" s="552">
        <v>0</v>
      </c>
      <c r="R239" s="24" t="s">
        <v>691</v>
      </c>
      <c r="S239" s="24">
        <v>0</v>
      </c>
      <c r="T239" s="24">
        <v>0</v>
      </c>
      <c r="U239" s="553">
        <v>429975</v>
      </c>
      <c r="V239" s="23" t="s">
        <v>97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553">
        <v>429975</v>
      </c>
      <c r="AD239" s="23">
        <v>0</v>
      </c>
      <c r="AE239" s="23">
        <v>0</v>
      </c>
      <c r="AF239" s="23">
        <v>0</v>
      </c>
      <c r="AG239" s="23">
        <v>0</v>
      </c>
      <c r="AH239" s="554">
        <v>0</v>
      </c>
      <c r="AI239" s="23">
        <v>0</v>
      </c>
      <c r="AJ239" s="23">
        <v>0</v>
      </c>
      <c r="AK239" s="555">
        <v>0</v>
      </c>
      <c r="AL239" s="29">
        <v>0</v>
      </c>
      <c r="AM239" s="23">
        <v>429975</v>
      </c>
      <c r="AN239" s="552">
        <v>0</v>
      </c>
      <c r="AO239" s="29">
        <v>0</v>
      </c>
      <c r="AP239" s="23">
        <v>429975</v>
      </c>
      <c r="AQ239" s="30">
        <v>1</v>
      </c>
      <c r="AR239" s="23">
        <v>0</v>
      </c>
      <c r="AS239" s="23">
        <v>429975</v>
      </c>
      <c r="AT239" s="23">
        <v>0</v>
      </c>
      <c r="AU239" s="23">
        <v>0</v>
      </c>
      <c r="AV239" s="23">
        <v>0</v>
      </c>
      <c r="AW239" s="23">
        <v>0</v>
      </c>
      <c r="AX239" s="23">
        <v>-739800</v>
      </c>
      <c r="AY239" s="23">
        <v>0</v>
      </c>
      <c r="AZ239" s="23">
        <v>0</v>
      </c>
      <c r="BA239" s="23">
        <v>-739800</v>
      </c>
      <c r="BB239" s="23" t="s">
        <v>0</v>
      </c>
      <c r="BC239" s="23" t="s">
        <v>0</v>
      </c>
      <c r="BD239" s="23">
        <v>0</v>
      </c>
      <c r="BE239" s="23">
        <v>0</v>
      </c>
      <c r="BF239" s="23">
        <v>0</v>
      </c>
      <c r="BG239" s="23">
        <v>0</v>
      </c>
      <c r="BH239" s="23">
        <v>-739800</v>
      </c>
      <c r="BI239" s="23">
        <v>0</v>
      </c>
      <c r="BJ239" s="23">
        <v>0</v>
      </c>
      <c r="BK239" s="23">
        <v>-739800</v>
      </c>
      <c r="BL239" s="23">
        <v>429975</v>
      </c>
      <c r="BM239" s="23" t="s">
        <v>98</v>
      </c>
      <c r="BN239" s="23">
        <v>0</v>
      </c>
      <c r="BO239" s="23" t="b">
        <v>0</v>
      </c>
      <c r="BP239" s="23">
        <v>0</v>
      </c>
      <c r="BQ239" s="552">
        <v>4407894</v>
      </c>
      <c r="BR239" s="552">
        <v>4407894</v>
      </c>
      <c r="BS239" s="556">
        <v>12</v>
      </c>
      <c r="BT239" s="552">
        <v>0</v>
      </c>
      <c r="BU239" s="556">
        <v>0</v>
      </c>
      <c r="BV239" s="552">
        <v>172</v>
      </c>
      <c r="BW239" s="31">
        <v>0</v>
      </c>
      <c r="BX239" s="31">
        <v>0</v>
      </c>
      <c r="BY239" s="23">
        <v>0</v>
      </c>
      <c r="BZ239" s="23">
        <v>0</v>
      </c>
      <c r="CA239" s="23">
        <v>0</v>
      </c>
      <c r="CB239" s="23">
        <v>-1488376</v>
      </c>
      <c r="CC239" s="23">
        <v>0</v>
      </c>
      <c r="CD239" s="23">
        <v>0</v>
      </c>
      <c r="CE239" s="23">
        <v>0</v>
      </c>
      <c r="CF239" s="23">
        <v>0</v>
      </c>
      <c r="CG239" s="23">
        <v>0</v>
      </c>
      <c r="CH239" s="23">
        <v>0</v>
      </c>
      <c r="CI239" s="23">
        <v>0</v>
      </c>
      <c r="CJ239" s="23">
        <v>0</v>
      </c>
      <c r="CK239" s="552">
        <v>0</v>
      </c>
      <c r="CL239" s="552">
        <v>0</v>
      </c>
    </row>
    <row r="240" spans="1:90" outlineLevel="3">
      <c r="A240" s="548" t="s">
        <v>147</v>
      </c>
      <c r="B240" s="548" t="s">
        <v>350</v>
      </c>
      <c r="C240" s="548" t="s">
        <v>285</v>
      </c>
      <c r="D240" s="548" t="s">
        <v>286</v>
      </c>
      <c r="E240" s="548" t="s">
        <v>356</v>
      </c>
      <c r="F240" s="548" t="s">
        <v>0</v>
      </c>
      <c r="G240" s="576" t="s">
        <v>231</v>
      </c>
      <c r="H240" s="576" t="s">
        <v>125</v>
      </c>
      <c r="I240" s="549" t="s">
        <v>297</v>
      </c>
      <c r="J240" s="550">
        <v>1</v>
      </c>
      <c r="K240" s="550">
        <v>1</v>
      </c>
      <c r="L240" s="552">
        <v>0</v>
      </c>
      <c r="M240" s="552">
        <v>0</v>
      </c>
      <c r="N240" s="552">
        <v>0</v>
      </c>
      <c r="O240" s="23">
        <v>765729.46</v>
      </c>
      <c r="P240" s="552">
        <v>765729.46</v>
      </c>
      <c r="Q240" s="552">
        <v>0</v>
      </c>
      <c r="R240" s="24" t="s">
        <v>692</v>
      </c>
      <c r="S240" s="24">
        <v>0</v>
      </c>
      <c r="T240" s="24">
        <v>0</v>
      </c>
      <c r="U240" s="553">
        <v>765729.46</v>
      </c>
      <c r="V240" s="23" t="s">
        <v>97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553">
        <v>765729.46</v>
      </c>
      <c r="AD240" s="23">
        <v>0</v>
      </c>
      <c r="AE240" s="23">
        <v>0</v>
      </c>
      <c r="AF240" s="23">
        <v>0</v>
      </c>
      <c r="AG240" s="23">
        <v>0</v>
      </c>
      <c r="AH240" s="554">
        <v>0</v>
      </c>
      <c r="AI240" s="23">
        <v>0</v>
      </c>
      <c r="AJ240" s="23">
        <v>0</v>
      </c>
      <c r="AK240" s="555">
        <v>0</v>
      </c>
      <c r="AL240" s="29">
        <v>0</v>
      </c>
      <c r="AM240" s="23">
        <v>803007.23</v>
      </c>
      <c r="AN240" s="552">
        <v>0</v>
      </c>
      <c r="AO240" s="29">
        <v>0</v>
      </c>
      <c r="AP240" s="23">
        <v>803007.23</v>
      </c>
      <c r="AQ240" s="30">
        <v>1</v>
      </c>
      <c r="AR240" s="23">
        <v>0</v>
      </c>
      <c r="AS240" s="23">
        <v>765729.46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 t="s">
        <v>0</v>
      </c>
      <c r="BC240" s="23" t="s">
        <v>0</v>
      </c>
      <c r="BD240" s="23">
        <v>0</v>
      </c>
      <c r="BE240" s="23">
        <v>0</v>
      </c>
      <c r="BF240" s="23">
        <v>0</v>
      </c>
      <c r="BG240" s="23">
        <v>0</v>
      </c>
      <c r="BH240" s="23">
        <v>0</v>
      </c>
      <c r="BI240" s="23">
        <v>0</v>
      </c>
      <c r="BJ240" s="23">
        <v>0</v>
      </c>
      <c r="BK240" s="23">
        <v>0</v>
      </c>
      <c r="BL240" s="23">
        <v>803007.23</v>
      </c>
      <c r="BM240" s="23" t="s">
        <v>98</v>
      </c>
      <c r="BN240" s="23">
        <v>0</v>
      </c>
      <c r="BO240" s="23" t="b">
        <v>0</v>
      </c>
      <c r="BP240" s="23">
        <v>0</v>
      </c>
      <c r="BQ240" s="552">
        <v>0</v>
      </c>
      <c r="BR240" s="552">
        <v>0</v>
      </c>
      <c r="BS240" s="556">
        <v>12</v>
      </c>
      <c r="BT240" s="552">
        <v>0</v>
      </c>
      <c r="BU240" s="556">
        <v>0</v>
      </c>
      <c r="BV240" s="552">
        <v>176</v>
      </c>
      <c r="BW240" s="31">
        <v>0</v>
      </c>
      <c r="BX240" s="31">
        <v>0</v>
      </c>
      <c r="BY240" s="23">
        <v>0</v>
      </c>
      <c r="BZ240" s="23">
        <v>-18944.439999999999</v>
      </c>
      <c r="CA240" s="23">
        <v>-37277.769999999997</v>
      </c>
      <c r="CB240" s="23">
        <v>-128943.54</v>
      </c>
      <c r="CC240" s="23">
        <v>0</v>
      </c>
      <c r="CD240" s="23">
        <v>0</v>
      </c>
      <c r="CE240" s="23">
        <v>0</v>
      </c>
      <c r="CF240" s="23">
        <v>0</v>
      </c>
      <c r="CG240" s="23">
        <v>0</v>
      </c>
      <c r="CH240" s="23">
        <v>0</v>
      </c>
      <c r="CI240" s="23">
        <v>0</v>
      </c>
      <c r="CJ240" s="23">
        <v>0</v>
      </c>
      <c r="CK240" s="552">
        <v>0</v>
      </c>
      <c r="CL240" s="552">
        <v>0</v>
      </c>
    </row>
    <row r="241" spans="1:90" outlineLevel="3">
      <c r="A241" s="548" t="s">
        <v>147</v>
      </c>
      <c r="B241" s="548" t="s">
        <v>350</v>
      </c>
      <c r="C241" s="548" t="s">
        <v>285</v>
      </c>
      <c r="D241" s="548" t="s">
        <v>286</v>
      </c>
      <c r="E241" s="548" t="s">
        <v>357</v>
      </c>
      <c r="F241" s="548" t="s">
        <v>0</v>
      </c>
      <c r="G241" s="576" t="s">
        <v>231</v>
      </c>
      <c r="H241" s="576" t="s">
        <v>125</v>
      </c>
      <c r="I241" s="549" t="s">
        <v>297</v>
      </c>
      <c r="J241" s="550">
        <v>1</v>
      </c>
      <c r="K241" s="550">
        <v>1</v>
      </c>
      <c r="L241" s="552">
        <v>0</v>
      </c>
      <c r="M241" s="552">
        <v>0</v>
      </c>
      <c r="N241" s="552">
        <v>0</v>
      </c>
      <c r="O241" s="23">
        <v>1663000</v>
      </c>
      <c r="P241" s="552">
        <v>1663000</v>
      </c>
      <c r="Q241" s="552">
        <v>0</v>
      </c>
      <c r="R241" s="24" t="s">
        <v>693</v>
      </c>
      <c r="S241" s="24">
        <v>0</v>
      </c>
      <c r="T241" s="24">
        <v>0</v>
      </c>
      <c r="U241" s="553">
        <v>1663000</v>
      </c>
      <c r="V241" s="23" t="s">
        <v>97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553">
        <v>1663000</v>
      </c>
      <c r="AD241" s="23">
        <v>0</v>
      </c>
      <c r="AE241" s="23">
        <v>0</v>
      </c>
      <c r="AF241" s="23">
        <v>0</v>
      </c>
      <c r="AG241" s="23">
        <v>0</v>
      </c>
      <c r="AH241" s="554">
        <v>0</v>
      </c>
      <c r="AI241" s="23">
        <v>0</v>
      </c>
      <c r="AJ241" s="23">
        <v>0</v>
      </c>
      <c r="AK241" s="555">
        <v>0</v>
      </c>
      <c r="AL241" s="29">
        <v>0</v>
      </c>
      <c r="AM241" s="23">
        <v>1663000</v>
      </c>
      <c r="AN241" s="552">
        <v>0</v>
      </c>
      <c r="AO241" s="29">
        <v>0</v>
      </c>
      <c r="AP241" s="23">
        <v>1663000</v>
      </c>
      <c r="AQ241" s="30">
        <v>1</v>
      </c>
      <c r="AR241" s="23">
        <v>0</v>
      </c>
      <c r="AS241" s="23">
        <v>1663000</v>
      </c>
      <c r="AT241" s="23">
        <v>0</v>
      </c>
      <c r="AU241" s="23">
        <v>0</v>
      </c>
      <c r="AV241" s="23">
        <v>0</v>
      </c>
      <c r="AW241" s="23">
        <v>0</v>
      </c>
      <c r="AX241" s="23">
        <v>-2087000</v>
      </c>
      <c r="AY241" s="23">
        <v>0</v>
      </c>
      <c r="AZ241" s="23">
        <v>0</v>
      </c>
      <c r="BA241" s="23">
        <v>-2087000</v>
      </c>
      <c r="BB241" s="23" t="s">
        <v>0</v>
      </c>
      <c r="BC241" s="23" t="s">
        <v>0</v>
      </c>
      <c r="BD241" s="23">
        <v>0</v>
      </c>
      <c r="BE241" s="23">
        <v>0</v>
      </c>
      <c r="BF241" s="23">
        <v>0</v>
      </c>
      <c r="BG241" s="23">
        <v>0</v>
      </c>
      <c r="BH241" s="23">
        <v>-2087000</v>
      </c>
      <c r="BI241" s="23">
        <v>0</v>
      </c>
      <c r="BJ241" s="23">
        <v>0</v>
      </c>
      <c r="BK241" s="23">
        <v>-2087000</v>
      </c>
      <c r="BL241" s="23">
        <v>1663000</v>
      </c>
      <c r="BM241" s="23" t="s">
        <v>98</v>
      </c>
      <c r="BN241" s="23">
        <v>0</v>
      </c>
      <c r="BO241" s="23" t="b">
        <v>0</v>
      </c>
      <c r="BP241" s="23">
        <v>0</v>
      </c>
      <c r="BQ241" s="552">
        <v>0</v>
      </c>
      <c r="BR241" s="552">
        <v>0</v>
      </c>
      <c r="BS241" s="556">
        <v>12</v>
      </c>
      <c r="BT241" s="552">
        <v>0</v>
      </c>
      <c r="BU241" s="556">
        <v>0</v>
      </c>
      <c r="BV241" s="552">
        <v>178</v>
      </c>
      <c r="BW241" s="31">
        <v>0</v>
      </c>
      <c r="BX241" s="31">
        <v>0</v>
      </c>
      <c r="BY241" s="23">
        <v>0</v>
      </c>
      <c r="BZ241" s="23">
        <v>0</v>
      </c>
      <c r="CA241" s="23">
        <v>0</v>
      </c>
      <c r="CB241" s="23">
        <v>0</v>
      </c>
      <c r="CC241" s="23">
        <v>0</v>
      </c>
      <c r="CD241" s="23">
        <v>0</v>
      </c>
      <c r="CE241" s="23">
        <v>0</v>
      </c>
      <c r="CF241" s="23">
        <v>0</v>
      </c>
      <c r="CG241" s="23">
        <v>0</v>
      </c>
      <c r="CH241" s="23">
        <v>0</v>
      </c>
      <c r="CI241" s="23">
        <v>0</v>
      </c>
      <c r="CJ241" s="23">
        <v>0</v>
      </c>
      <c r="CK241" s="552">
        <v>0</v>
      </c>
      <c r="CL241" s="552">
        <v>0</v>
      </c>
    </row>
    <row r="242" spans="1:90" outlineLevel="3">
      <c r="A242" s="548" t="s">
        <v>147</v>
      </c>
      <c r="B242" s="548" t="s">
        <v>350</v>
      </c>
      <c r="C242" s="548" t="s">
        <v>285</v>
      </c>
      <c r="D242" s="548" t="s">
        <v>286</v>
      </c>
      <c r="E242" s="548" t="s">
        <v>358</v>
      </c>
      <c r="F242" s="548" t="s">
        <v>0</v>
      </c>
      <c r="G242" s="548" t="s">
        <v>143</v>
      </c>
      <c r="H242" s="548" t="s">
        <v>95</v>
      </c>
      <c r="I242" s="549" t="s">
        <v>185</v>
      </c>
      <c r="J242" s="550">
        <v>1</v>
      </c>
      <c r="K242" s="550">
        <v>1</v>
      </c>
      <c r="L242" s="552">
        <v>0</v>
      </c>
      <c r="M242" s="552">
        <v>0</v>
      </c>
      <c r="N242" s="552">
        <v>0</v>
      </c>
      <c r="O242" s="23">
        <v>0</v>
      </c>
      <c r="P242" s="552">
        <v>0</v>
      </c>
      <c r="Q242" s="552">
        <v>0</v>
      </c>
      <c r="R242" s="24" t="s">
        <v>694</v>
      </c>
      <c r="S242" s="24">
        <v>0</v>
      </c>
      <c r="T242" s="24">
        <v>0</v>
      </c>
      <c r="U242" s="553">
        <v>0</v>
      </c>
      <c r="V242" s="23" t="s">
        <v>97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553">
        <v>0</v>
      </c>
      <c r="AD242" s="23">
        <v>0</v>
      </c>
      <c r="AE242" s="23">
        <v>0</v>
      </c>
      <c r="AF242" s="23">
        <v>0</v>
      </c>
      <c r="AG242" s="23">
        <v>0</v>
      </c>
      <c r="AH242" s="554">
        <v>0</v>
      </c>
      <c r="AI242" s="23">
        <v>0</v>
      </c>
      <c r="AJ242" s="23">
        <v>0</v>
      </c>
      <c r="AK242" s="555">
        <v>0</v>
      </c>
      <c r="AL242" s="29">
        <v>0</v>
      </c>
      <c r="AM242" s="23">
        <v>0</v>
      </c>
      <c r="AN242" s="552">
        <v>0</v>
      </c>
      <c r="AO242" s="29">
        <v>0</v>
      </c>
      <c r="AP242" s="23">
        <v>0</v>
      </c>
      <c r="AQ242" s="30">
        <v>1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3">
        <v>12175</v>
      </c>
      <c r="BA242" s="23">
        <v>12175</v>
      </c>
      <c r="BB242" s="23" t="s">
        <v>0</v>
      </c>
      <c r="BC242" s="23" t="s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  <c r="BI242" s="23">
        <v>0</v>
      </c>
      <c r="BJ242" s="23">
        <v>12175</v>
      </c>
      <c r="BK242" s="23">
        <v>12175</v>
      </c>
      <c r="BL242" s="23">
        <v>0</v>
      </c>
      <c r="BM242" s="23" t="s">
        <v>98</v>
      </c>
      <c r="BN242" s="23">
        <v>0</v>
      </c>
      <c r="BO242" s="23" t="b">
        <v>0</v>
      </c>
      <c r="BP242" s="23">
        <v>0</v>
      </c>
      <c r="BQ242" s="46">
        <v>-23598800</v>
      </c>
      <c r="BR242" s="552">
        <v>-23598800</v>
      </c>
      <c r="BS242" s="556">
        <v>12</v>
      </c>
      <c r="BT242" s="552">
        <v>0</v>
      </c>
      <c r="BU242" s="556">
        <v>0</v>
      </c>
      <c r="BV242" s="552">
        <v>196</v>
      </c>
      <c r="BW242" s="31">
        <v>0</v>
      </c>
      <c r="BX242" s="31">
        <v>0</v>
      </c>
      <c r="BY242" s="23">
        <v>0</v>
      </c>
      <c r="BZ242" s="23">
        <v>0</v>
      </c>
      <c r="CA242" s="23">
        <v>0</v>
      </c>
      <c r="CB242" s="23">
        <v>0</v>
      </c>
      <c r="CC242" s="23">
        <v>0</v>
      </c>
      <c r="CD242" s="23">
        <v>0</v>
      </c>
      <c r="CE242" s="23">
        <v>0</v>
      </c>
      <c r="CF242" s="23">
        <v>0</v>
      </c>
      <c r="CG242" s="23">
        <v>0</v>
      </c>
      <c r="CH242" s="23">
        <v>0</v>
      </c>
      <c r="CI242" s="23">
        <v>0</v>
      </c>
      <c r="CJ242" s="23">
        <v>0</v>
      </c>
      <c r="CK242" s="552">
        <v>0</v>
      </c>
      <c r="CL242" s="552">
        <v>0</v>
      </c>
    </row>
    <row r="243" spans="1:90" outlineLevel="3">
      <c r="A243" s="548" t="s">
        <v>147</v>
      </c>
      <c r="B243" s="548" t="s">
        <v>350</v>
      </c>
      <c r="C243" s="548" t="s">
        <v>285</v>
      </c>
      <c r="D243" s="548" t="s">
        <v>286</v>
      </c>
      <c r="E243" s="548" t="s">
        <v>359</v>
      </c>
      <c r="F243" s="548" t="s">
        <v>0</v>
      </c>
      <c r="G243" s="548" t="s">
        <v>143</v>
      </c>
      <c r="H243" s="548" t="s">
        <v>95</v>
      </c>
      <c r="I243" s="549" t="s">
        <v>128</v>
      </c>
      <c r="J243" s="550">
        <v>1</v>
      </c>
      <c r="K243" s="550">
        <v>1</v>
      </c>
      <c r="L243" s="552">
        <v>0</v>
      </c>
      <c r="M243" s="552">
        <v>0</v>
      </c>
      <c r="N243" s="552">
        <v>0</v>
      </c>
      <c r="O243" s="23">
        <v>962000</v>
      </c>
      <c r="P243" s="552">
        <v>962000</v>
      </c>
      <c r="Q243" s="552">
        <v>0</v>
      </c>
      <c r="R243" s="24" t="s">
        <v>695</v>
      </c>
      <c r="S243" s="24">
        <v>0</v>
      </c>
      <c r="T243" s="24">
        <v>0</v>
      </c>
      <c r="U243" s="553">
        <v>962000</v>
      </c>
      <c r="V243" s="23" t="s">
        <v>97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553">
        <v>962000</v>
      </c>
      <c r="AD243" s="23">
        <v>0</v>
      </c>
      <c r="AE243" s="23">
        <v>0</v>
      </c>
      <c r="AF243" s="23">
        <v>0</v>
      </c>
      <c r="AG243" s="23">
        <v>0</v>
      </c>
      <c r="AH243" s="554">
        <v>0</v>
      </c>
      <c r="AI243" s="23">
        <v>0</v>
      </c>
      <c r="AJ243" s="23">
        <v>25000</v>
      </c>
      <c r="AK243" s="555">
        <v>25000</v>
      </c>
      <c r="AL243" s="29">
        <v>0</v>
      </c>
      <c r="AM243" s="23">
        <v>962000</v>
      </c>
      <c r="AN243" s="552">
        <v>0</v>
      </c>
      <c r="AO243" s="29">
        <v>0</v>
      </c>
      <c r="AP243" s="23">
        <v>962000</v>
      </c>
      <c r="AQ243" s="30">
        <v>1</v>
      </c>
      <c r="AR243" s="23">
        <v>0</v>
      </c>
      <c r="AS243" s="23">
        <v>962000</v>
      </c>
      <c r="AT243" s="23">
        <v>0</v>
      </c>
      <c r="AU243" s="23">
        <v>0</v>
      </c>
      <c r="AV243" s="23">
        <v>25000</v>
      </c>
      <c r="AW243" s="23">
        <v>25000</v>
      </c>
      <c r="AX243" s="23">
        <v>-386000</v>
      </c>
      <c r="AY243" s="23">
        <v>0</v>
      </c>
      <c r="AZ243" s="23">
        <v>100000</v>
      </c>
      <c r="BA243" s="23">
        <v>-286000</v>
      </c>
      <c r="BB243" s="23" t="s">
        <v>0</v>
      </c>
      <c r="BC243" s="23" t="s">
        <v>0</v>
      </c>
      <c r="BD243" s="23">
        <v>0</v>
      </c>
      <c r="BE243" s="23">
        <v>0</v>
      </c>
      <c r="BF243" s="23">
        <v>25000</v>
      </c>
      <c r="BG243" s="23">
        <v>25000</v>
      </c>
      <c r="BH243" s="23">
        <v>-386000</v>
      </c>
      <c r="BI243" s="23">
        <v>0</v>
      </c>
      <c r="BJ243" s="23">
        <v>100000</v>
      </c>
      <c r="BK243" s="23">
        <v>-286000</v>
      </c>
      <c r="BL243" s="23">
        <v>962000</v>
      </c>
      <c r="BM243" s="23" t="s">
        <v>98</v>
      </c>
      <c r="BN243" s="23">
        <v>0</v>
      </c>
      <c r="BO243" s="23" t="b">
        <v>0</v>
      </c>
      <c r="BP243" s="23">
        <v>25000</v>
      </c>
      <c r="BQ243" s="46">
        <v>2211500</v>
      </c>
      <c r="BR243" s="552">
        <v>2211500</v>
      </c>
      <c r="BS243" s="556">
        <v>12</v>
      </c>
      <c r="BT243" s="552">
        <v>0</v>
      </c>
      <c r="BU243" s="556">
        <v>0</v>
      </c>
      <c r="BV243" s="552">
        <v>198</v>
      </c>
      <c r="BW243" s="31">
        <v>0</v>
      </c>
      <c r="BX243" s="31">
        <v>0</v>
      </c>
      <c r="BY243" s="23">
        <v>0</v>
      </c>
      <c r="BZ243" s="23">
        <v>0</v>
      </c>
      <c r="CA243" s="23">
        <v>0</v>
      </c>
      <c r="CB243" s="23">
        <v>0</v>
      </c>
      <c r="CC243" s="23">
        <v>0</v>
      </c>
      <c r="CD243" s="23">
        <v>0</v>
      </c>
      <c r="CE243" s="23">
        <v>0</v>
      </c>
      <c r="CF243" s="23">
        <v>0</v>
      </c>
      <c r="CG243" s="23">
        <v>0</v>
      </c>
      <c r="CH243" s="23">
        <v>0</v>
      </c>
      <c r="CI243" s="23">
        <v>25000</v>
      </c>
      <c r="CJ243" s="23">
        <v>25000</v>
      </c>
      <c r="CK243" s="552">
        <v>0</v>
      </c>
      <c r="CL243" s="552">
        <v>0</v>
      </c>
    </row>
    <row r="244" spans="1:90" outlineLevel="3">
      <c r="A244" s="548" t="s">
        <v>147</v>
      </c>
      <c r="B244" s="548" t="s">
        <v>350</v>
      </c>
      <c r="C244" s="548" t="s">
        <v>285</v>
      </c>
      <c r="D244" s="548" t="s">
        <v>286</v>
      </c>
      <c r="E244" s="548" t="s">
        <v>360</v>
      </c>
      <c r="F244" s="548" t="s">
        <v>0</v>
      </c>
      <c r="G244" s="548" t="s">
        <v>143</v>
      </c>
      <c r="H244" s="548" t="s">
        <v>95</v>
      </c>
      <c r="I244" s="549" t="s">
        <v>128</v>
      </c>
      <c r="J244" s="550">
        <v>1</v>
      </c>
      <c r="K244" s="550">
        <v>1</v>
      </c>
      <c r="L244" s="552">
        <v>0</v>
      </c>
      <c r="M244" s="552">
        <v>0</v>
      </c>
      <c r="N244" s="552">
        <v>0</v>
      </c>
      <c r="O244" s="23">
        <v>4707450</v>
      </c>
      <c r="P244" s="552">
        <v>4707450</v>
      </c>
      <c r="Q244" s="552">
        <v>0</v>
      </c>
      <c r="R244" s="24" t="s">
        <v>696</v>
      </c>
      <c r="S244" s="24">
        <v>0</v>
      </c>
      <c r="T244" s="24">
        <v>0</v>
      </c>
      <c r="U244" s="553">
        <v>4707450</v>
      </c>
      <c r="V244" s="23" t="s">
        <v>97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553">
        <v>4707450</v>
      </c>
      <c r="AD244" s="23">
        <v>0</v>
      </c>
      <c r="AE244" s="23">
        <v>0</v>
      </c>
      <c r="AF244" s="23">
        <v>0</v>
      </c>
      <c r="AG244" s="23">
        <v>0</v>
      </c>
      <c r="AH244" s="554">
        <v>0</v>
      </c>
      <c r="AI244" s="23">
        <v>0</v>
      </c>
      <c r="AJ244" s="23">
        <v>0</v>
      </c>
      <c r="AK244" s="555">
        <v>0</v>
      </c>
      <c r="AL244" s="29">
        <v>0</v>
      </c>
      <c r="AM244" s="23">
        <v>4707450</v>
      </c>
      <c r="AN244" s="552">
        <v>0</v>
      </c>
      <c r="AO244" s="29">
        <v>0</v>
      </c>
      <c r="AP244" s="23">
        <v>4707450</v>
      </c>
      <c r="AQ244" s="30">
        <v>1</v>
      </c>
      <c r="AR244" s="23">
        <v>0</v>
      </c>
      <c r="AS244" s="23">
        <v>4707450</v>
      </c>
      <c r="AT244" s="23">
        <v>0</v>
      </c>
      <c r="AU244" s="23">
        <v>0</v>
      </c>
      <c r="AV244" s="23">
        <v>0</v>
      </c>
      <c r="AW244" s="23">
        <v>0</v>
      </c>
      <c r="AX244" s="23">
        <v>457649</v>
      </c>
      <c r="AY244" s="23">
        <v>0</v>
      </c>
      <c r="AZ244" s="23">
        <v>0</v>
      </c>
      <c r="BA244" s="23">
        <v>457649</v>
      </c>
      <c r="BB244" s="23" t="s">
        <v>0</v>
      </c>
      <c r="BC244" s="23" t="s">
        <v>0</v>
      </c>
      <c r="BD244" s="23">
        <v>0</v>
      </c>
      <c r="BE244" s="23">
        <v>0</v>
      </c>
      <c r="BF244" s="23">
        <v>0</v>
      </c>
      <c r="BG244" s="23">
        <v>0</v>
      </c>
      <c r="BH244" s="23">
        <v>457649</v>
      </c>
      <c r="BI244" s="23">
        <v>0</v>
      </c>
      <c r="BJ244" s="23">
        <v>0</v>
      </c>
      <c r="BK244" s="23">
        <v>457649</v>
      </c>
      <c r="BL244" s="23">
        <v>4707450</v>
      </c>
      <c r="BM244" s="23" t="s">
        <v>98</v>
      </c>
      <c r="BN244" s="23">
        <v>0</v>
      </c>
      <c r="BO244" s="23" t="b">
        <v>0</v>
      </c>
      <c r="BP244" s="23">
        <v>0</v>
      </c>
      <c r="BQ244" s="46">
        <v>0</v>
      </c>
      <c r="BR244" s="552">
        <v>0</v>
      </c>
      <c r="BS244" s="556">
        <v>12</v>
      </c>
      <c r="BT244" s="552">
        <v>0</v>
      </c>
      <c r="BU244" s="556">
        <v>0</v>
      </c>
      <c r="BV244" s="552">
        <v>210</v>
      </c>
      <c r="BW244" s="31">
        <v>0</v>
      </c>
      <c r="BX244" s="31">
        <v>0</v>
      </c>
      <c r="BY244" s="23">
        <v>0</v>
      </c>
      <c r="BZ244" s="23">
        <v>0</v>
      </c>
      <c r="CA244" s="23">
        <v>0</v>
      </c>
      <c r="CB244" s="23">
        <v>-1093499</v>
      </c>
      <c r="CC244" s="23">
        <v>0</v>
      </c>
      <c r="CD244" s="23">
        <v>0</v>
      </c>
      <c r="CE244" s="23">
        <v>0</v>
      </c>
      <c r="CF244" s="23">
        <v>0</v>
      </c>
      <c r="CG244" s="23">
        <v>0</v>
      </c>
      <c r="CH244" s="23">
        <v>0</v>
      </c>
      <c r="CI244" s="23">
        <v>0</v>
      </c>
      <c r="CJ244" s="23">
        <v>0</v>
      </c>
      <c r="CK244" s="552">
        <v>0</v>
      </c>
      <c r="CL244" s="552">
        <v>0</v>
      </c>
    </row>
    <row r="245" spans="1:90" outlineLevel="3">
      <c r="A245" s="548" t="s">
        <v>147</v>
      </c>
      <c r="B245" s="548" t="s">
        <v>350</v>
      </c>
      <c r="C245" s="548" t="s">
        <v>285</v>
      </c>
      <c r="D245" s="548" t="s">
        <v>286</v>
      </c>
      <c r="E245" s="548" t="s">
        <v>361</v>
      </c>
      <c r="F245" s="548" t="s">
        <v>0</v>
      </c>
      <c r="G245" s="548" t="s">
        <v>143</v>
      </c>
      <c r="H245" s="548" t="s">
        <v>95</v>
      </c>
      <c r="I245" s="549" t="s">
        <v>128</v>
      </c>
      <c r="J245" s="550">
        <v>1</v>
      </c>
      <c r="K245" s="550">
        <v>1</v>
      </c>
      <c r="L245" s="552">
        <v>0</v>
      </c>
      <c r="M245" s="552">
        <v>0</v>
      </c>
      <c r="N245" s="552">
        <v>0</v>
      </c>
      <c r="O245" s="23">
        <v>0</v>
      </c>
      <c r="P245" s="552">
        <v>0</v>
      </c>
      <c r="Q245" s="552">
        <v>0</v>
      </c>
      <c r="R245" s="24" t="s">
        <v>697</v>
      </c>
      <c r="S245" s="24">
        <v>0</v>
      </c>
      <c r="T245" s="24">
        <v>0</v>
      </c>
      <c r="U245" s="553">
        <v>0</v>
      </c>
      <c r="V245" s="23" t="s">
        <v>97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553">
        <v>0</v>
      </c>
      <c r="AD245" s="23">
        <v>0</v>
      </c>
      <c r="AE245" s="23">
        <v>0</v>
      </c>
      <c r="AF245" s="23">
        <v>0</v>
      </c>
      <c r="AG245" s="23">
        <v>0</v>
      </c>
      <c r="AH245" s="554">
        <v>993000</v>
      </c>
      <c r="AI245" s="23">
        <v>0</v>
      </c>
      <c r="AJ245" s="23">
        <v>60000</v>
      </c>
      <c r="AK245" s="555">
        <v>1053000</v>
      </c>
      <c r="AL245" s="29">
        <v>0</v>
      </c>
      <c r="AM245" s="23">
        <v>8307000</v>
      </c>
      <c r="AN245" s="552">
        <v>0</v>
      </c>
      <c r="AO245" s="29">
        <v>0</v>
      </c>
      <c r="AP245" s="23">
        <v>0</v>
      </c>
      <c r="AQ245" s="30">
        <v>1</v>
      </c>
      <c r="AR245" s="23">
        <v>0</v>
      </c>
      <c r="AS245" s="23">
        <v>0</v>
      </c>
      <c r="AT245" s="23">
        <v>0</v>
      </c>
      <c r="AU245" s="23">
        <v>0</v>
      </c>
      <c r="AV245" s="23">
        <v>-40000</v>
      </c>
      <c r="AW245" s="23">
        <v>-40000</v>
      </c>
      <c r="AX245" s="23">
        <v>993000</v>
      </c>
      <c r="AY245" s="23">
        <v>0</v>
      </c>
      <c r="AZ245" s="23">
        <v>60000</v>
      </c>
      <c r="BA245" s="23">
        <v>1053000</v>
      </c>
      <c r="BB245" s="23" t="s">
        <v>0</v>
      </c>
      <c r="BC245" s="23" t="s">
        <v>0</v>
      </c>
      <c r="BD245" s="23">
        <v>0</v>
      </c>
      <c r="BE245" s="23">
        <v>0</v>
      </c>
      <c r="BF245" s="23">
        <v>-40000</v>
      </c>
      <c r="BG245" s="23">
        <v>-40000</v>
      </c>
      <c r="BH245" s="23">
        <v>993000</v>
      </c>
      <c r="BI245" s="23">
        <v>0</v>
      </c>
      <c r="BJ245" s="23">
        <v>60000</v>
      </c>
      <c r="BK245" s="23">
        <v>1053000</v>
      </c>
      <c r="BL245" s="23">
        <v>0</v>
      </c>
      <c r="BM245" s="23" t="s">
        <v>98</v>
      </c>
      <c r="BN245" s="23">
        <v>0</v>
      </c>
      <c r="BO245" s="23" t="b">
        <v>0</v>
      </c>
      <c r="BP245" s="23">
        <v>60000</v>
      </c>
      <c r="BQ245" s="46">
        <v>8967000</v>
      </c>
      <c r="BR245" s="552">
        <v>8967000</v>
      </c>
      <c r="BS245" s="556">
        <v>12</v>
      </c>
      <c r="BT245" s="552">
        <v>0</v>
      </c>
      <c r="BU245" s="556">
        <v>0</v>
      </c>
      <c r="BV245" s="552">
        <v>212</v>
      </c>
      <c r="BW245" s="31">
        <v>0</v>
      </c>
      <c r="BX245" s="31">
        <v>0</v>
      </c>
      <c r="BY245" s="23">
        <v>0</v>
      </c>
      <c r="BZ245" s="23">
        <v>0</v>
      </c>
      <c r="CA245" s="23">
        <v>-9300000</v>
      </c>
      <c r="CB245" s="23">
        <v>-9300000</v>
      </c>
      <c r="CC245" s="23">
        <v>0</v>
      </c>
      <c r="CD245" s="23">
        <v>0</v>
      </c>
      <c r="CE245" s="23">
        <v>0</v>
      </c>
      <c r="CF245" s="23">
        <v>0</v>
      </c>
      <c r="CG245" s="23">
        <v>993000</v>
      </c>
      <c r="CH245" s="23">
        <v>0</v>
      </c>
      <c r="CI245" s="23">
        <v>60000</v>
      </c>
      <c r="CJ245" s="23">
        <v>1053000</v>
      </c>
      <c r="CK245" s="552">
        <v>0</v>
      </c>
      <c r="CL245" s="552">
        <v>0</v>
      </c>
    </row>
    <row r="246" spans="1:90" outlineLevel="3">
      <c r="A246" s="548" t="s">
        <v>147</v>
      </c>
      <c r="B246" s="548" t="s">
        <v>350</v>
      </c>
      <c r="C246" s="548" t="s">
        <v>285</v>
      </c>
      <c r="D246" s="548" t="s">
        <v>286</v>
      </c>
      <c r="E246" s="548" t="s">
        <v>362</v>
      </c>
      <c r="F246" s="548" t="s">
        <v>0</v>
      </c>
      <c r="G246" s="548" t="s">
        <v>143</v>
      </c>
      <c r="H246" s="548" t="s">
        <v>95</v>
      </c>
      <c r="I246" s="549" t="s">
        <v>128</v>
      </c>
      <c r="J246" s="550">
        <v>1</v>
      </c>
      <c r="K246" s="550">
        <v>1</v>
      </c>
      <c r="L246" s="552">
        <v>0</v>
      </c>
      <c r="M246" s="552">
        <v>0</v>
      </c>
      <c r="N246" s="552">
        <v>0</v>
      </c>
      <c r="O246" s="23">
        <v>16866017.18</v>
      </c>
      <c r="P246" s="552">
        <v>16866017.18</v>
      </c>
      <c r="Q246" s="552">
        <v>0</v>
      </c>
      <c r="R246" s="24" t="s">
        <v>698</v>
      </c>
      <c r="S246" s="24">
        <v>0</v>
      </c>
      <c r="T246" s="24">
        <v>0</v>
      </c>
      <c r="U246" s="553">
        <v>16866017.18</v>
      </c>
      <c r="V246" s="23" t="s">
        <v>97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553">
        <v>16866017.18</v>
      </c>
      <c r="AD246" s="23">
        <v>0</v>
      </c>
      <c r="AE246" s="23">
        <v>0</v>
      </c>
      <c r="AF246" s="23">
        <v>0</v>
      </c>
      <c r="AG246" s="23">
        <v>0</v>
      </c>
      <c r="AH246" s="554">
        <v>0</v>
      </c>
      <c r="AI246" s="23">
        <v>0</v>
      </c>
      <c r="AJ246" s="23">
        <v>0</v>
      </c>
      <c r="AK246" s="555">
        <v>0</v>
      </c>
      <c r="AL246" s="29">
        <v>0</v>
      </c>
      <c r="AM246" s="23">
        <v>17513077</v>
      </c>
      <c r="AN246" s="552">
        <v>0</v>
      </c>
      <c r="AO246" s="29">
        <v>0</v>
      </c>
      <c r="AP246" s="23">
        <v>17513077</v>
      </c>
      <c r="AQ246" s="30">
        <v>1</v>
      </c>
      <c r="AR246" s="23">
        <v>0</v>
      </c>
      <c r="AS246" s="23">
        <v>16866017.18</v>
      </c>
      <c r="AT246" s="23">
        <v>0</v>
      </c>
      <c r="AU246" s="23">
        <v>0</v>
      </c>
      <c r="AV246" s="23">
        <v>0</v>
      </c>
      <c r="AW246" s="23">
        <v>0</v>
      </c>
      <c r="AX246" s="23">
        <v>4185660.6649999972</v>
      </c>
      <c r="AY246" s="23">
        <v>0</v>
      </c>
      <c r="AZ246" s="23">
        <v>0</v>
      </c>
      <c r="BA246" s="23">
        <v>4185660.6649999972</v>
      </c>
      <c r="BB246" s="23" t="s">
        <v>0</v>
      </c>
      <c r="BC246" s="23" t="s">
        <v>0</v>
      </c>
      <c r="BD246" s="23">
        <v>0</v>
      </c>
      <c r="BE246" s="23">
        <v>0</v>
      </c>
      <c r="BF246" s="23">
        <v>0</v>
      </c>
      <c r="BG246" s="23">
        <v>0</v>
      </c>
      <c r="BH246" s="23">
        <v>4185660.6649999972</v>
      </c>
      <c r="BI246" s="23">
        <v>0</v>
      </c>
      <c r="BJ246" s="23">
        <v>0</v>
      </c>
      <c r="BK246" s="23">
        <v>4185660.6649999972</v>
      </c>
      <c r="BL246" s="23">
        <v>17513077</v>
      </c>
      <c r="BM246" s="23" t="s">
        <v>98</v>
      </c>
      <c r="BN246" s="23">
        <v>0</v>
      </c>
      <c r="BO246" s="23" t="b">
        <v>0</v>
      </c>
      <c r="BP246" s="23">
        <v>0</v>
      </c>
      <c r="BQ246" s="46">
        <v>19983360</v>
      </c>
      <c r="BR246" s="552">
        <v>19983360</v>
      </c>
      <c r="BS246" s="556">
        <v>12</v>
      </c>
      <c r="BT246" s="552">
        <v>0</v>
      </c>
      <c r="BU246" s="556">
        <v>0</v>
      </c>
      <c r="BV246" s="552">
        <v>213</v>
      </c>
      <c r="BW246" s="31">
        <v>0</v>
      </c>
      <c r="BX246" s="31">
        <v>0</v>
      </c>
      <c r="BY246" s="23">
        <v>0</v>
      </c>
      <c r="BZ246" s="23">
        <v>-520775.53</v>
      </c>
      <c r="CA246" s="23">
        <v>-647059.81999999995</v>
      </c>
      <c r="CB246" s="23">
        <v>-3780648.4850000003</v>
      </c>
      <c r="CC246" s="23">
        <v>0</v>
      </c>
      <c r="CD246" s="23">
        <v>0</v>
      </c>
      <c r="CE246" s="23">
        <v>0</v>
      </c>
      <c r="CF246" s="23">
        <v>0</v>
      </c>
      <c r="CG246" s="23">
        <v>0</v>
      </c>
      <c r="CH246" s="23">
        <v>0</v>
      </c>
      <c r="CI246" s="23">
        <v>0</v>
      </c>
      <c r="CJ246" s="23">
        <v>0</v>
      </c>
      <c r="CK246" s="552">
        <v>0</v>
      </c>
      <c r="CL246" s="552">
        <v>0</v>
      </c>
    </row>
    <row r="247" spans="1:90" outlineLevel="3">
      <c r="A247" s="548" t="s">
        <v>147</v>
      </c>
      <c r="B247" s="548" t="s">
        <v>350</v>
      </c>
      <c r="C247" s="548" t="s">
        <v>285</v>
      </c>
      <c r="D247" s="548" t="s">
        <v>286</v>
      </c>
      <c r="E247" s="548" t="s">
        <v>364</v>
      </c>
      <c r="F247" s="548" t="s">
        <v>526</v>
      </c>
      <c r="G247" s="576" t="s">
        <v>86</v>
      </c>
      <c r="H247" s="576" t="s">
        <v>125</v>
      </c>
      <c r="I247" s="549" t="s">
        <v>96</v>
      </c>
      <c r="J247" s="550">
        <v>1</v>
      </c>
      <c r="K247" s="550">
        <v>1</v>
      </c>
      <c r="L247" s="552">
        <v>0</v>
      </c>
      <c r="M247" s="552">
        <v>0</v>
      </c>
      <c r="N247" s="552">
        <v>0</v>
      </c>
      <c r="O247" s="23">
        <v>3054665.63</v>
      </c>
      <c r="P247" s="46">
        <v>3054665.63</v>
      </c>
      <c r="Q247" s="46">
        <v>0</v>
      </c>
      <c r="R247" s="24" t="s">
        <v>699</v>
      </c>
      <c r="S247" s="24">
        <v>0</v>
      </c>
      <c r="T247" s="24">
        <v>0</v>
      </c>
      <c r="U247" s="553">
        <v>3054665.63</v>
      </c>
      <c r="V247" s="23" t="s">
        <v>97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553">
        <v>3054665.63</v>
      </c>
      <c r="AD247" s="23">
        <v>0</v>
      </c>
      <c r="AE247" s="23">
        <v>0</v>
      </c>
      <c r="AF247" s="23">
        <v>0</v>
      </c>
      <c r="AG247" s="23">
        <v>0</v>
      </c>
      <c r="AH247" s="554">
        <v>0</v>
      </c>
      <c r="AI247" s="23">
        <v>0</v>
      </c>
      <c r="AJ247" s="23">
        <v>0</v>
      </c>
      <c r="AK247" s="555">
        <v>0</v>
      </c>
      <c r="AL247" s="29">
        <v>0</v>
      </c>
      <c r="AM247" s="23">
        <v>3530871.16</v>
      </c>
      <c r="AN247" s="29">
        <v>0</v>
      </c>
      <c r="AO247" s="29">
        <v>0</v>
      </c>
      <c r="AP247" s="23">
        <v>3530871.16</v>
      </c>
      <c r="AQ247" s="30">
        <v>1</v>
      </c>
      <c r="AR247" s="23">
        <v>0</v>
      </c>
      <c r="AS247" s="23">
        <v>3054665.63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3">
        <v>0</v>
      </c>
      <c r="BA247" s="23">
        <v>0</v>
      </c>
      <c r="BB247" s="23" t="s">
        <v>0</v>
      </c>
      <c r="BC247" s="23" t="s">
        <v>0</v>
      </c>
      <c r="BD247" s="23">
        <v>0</v>
      </c>
      <c r="BE247" s="23">
        <v>0</v>
      </c>
      <c r="BF247" s="23">
        <v>0</v>
      </c>
      <c r="BG247" s="23">
        <v>0</v>
      </c>
      <c r="BH247" s="23">
        <v>0</v>
      </c>
      <c r="BI247" s="23">
        <v>0</v>
      </c>
      <c r="BJ247" s="23">
        <v>0</v>
      </c>
      <c r="BK247" s="23">
        <v>0</v>
      </c>
      <c r="BL247" s="23">
        <v>3530871.16</v>
      </c>
      <c r="BM247" s="23" t="s">
        <v>98</v>
      </c>
      <c r="BN247" s="23">
        <v>0</v>
      </c>
      <c r="BO247" s="23" t="b">
        <v>0</v>
      </c>
      <c r="BP247" s="23">
        <v>0</v>
      </c>
      <c r="BQ247" s="552">
        <v>0</v>
      </c>
      <c r="BR247" s="552">
        <v>0</v>
      </c>
      <c r="BS247" s="556">
        <v>12</v>
      </c>
      <c r="BT247" s="552">
        <v>0</v>
      </c>
      <c r="BU247" s="556">
        <v>0</v>
      </c>
      <c r="BV247" s="552">
        <v>330</v>
      </c>
      <c r="BW247" s="31">
        <v>0</v>
      </c>
      <c r="BX247" s="31">
        <v>0</v>
      </c>
      <c r="BY247" s="23">
        <v>0</v>
      </c>
      <c r="BZ247" s="23">
        <v>0</v>
      </c>
      <c r="CA247" s="23">
        <v>-476205.53</v>
      </c>
      <c r="CB247" s="23">
        <v>-660832.37</v>
      </c>
      <c r="CC247" s="23">
        <v>0</v>
      </c>
      <c r="CD247" s="23">
        <v>0</v>
      </c>
      <c r="CE247" s="23">
        <v>0</v>
      </c>
      <c r="CF247" s="23">
        <v>0</v>
      </c>
      <c r="CG247" s="23">
        <v>0</v>
      </c>
      <c r="CH247" s="23">
        <v>0</v>
      </c>
      <c r="CI247" s="23">
        <v>0</v>
      </c>
      <c r="CJ247" s="23">
        <v>0</v>
      </c>
      <c r="CK247" s="552">
        <v>0</v>
      </c>
      <c r="CL247" s="552">
        <v>0</v>
      </c>
    </row>
    <row r="248" spans="1:90" outlineLevel="3">
      <c r="A248" s="548" t="s">
        <v>147</v>
      </c>
      <c r="B248" s="548" t="s">
        <v>350</v>
      </c>
      <c r="C248" s="548" t="s">
        <v>285</v>
      </c>
      <c r="D248" s="548" t="s">
        <v>286</v>
      </c>
      <c r="E248" s="548" t="s">
        <v>365</v>
      </c>
      <c r="F248" s="548" t="s">
        <v>526</v>
      </c>
      <c r="G248" s="576" t="s">
        <v>86</v>
      </c>
      <c r="H248" s="576" t="s">
        <v>125</v>
      </c>
      <c r="I248" s="549" t="s">
        <v>96</v>
      </c>
      <c r="J248" s="550">
        <v>1</v>
      </c>
      <c r="K248" s="550">
        <v>1</v>
      </c>
      <c r="L248" s="552">
        <v>0</v>
      </c>
      <c r="M248" s="552">
        <v>0</v>
      </c>
      <c r="N248" s="552">
        <v>0</v>
      </c>
      <c r="O248" s="23">
        <v>2498641.8199999998</v>
      </c>
      <c r="P248" s="46">
        <v>2498641.8199999998</v>
      </c>
      <c r="Q248" s="46">
        <v>0</v>
      </c>
      <c r="R248" s="24" t="s">
        <v>700</v>
      </c>
      <c r="S248" s="24">
        <v>0</v>
      </c>
      <c r="T248" s="24">
        <v>0</v>
      </c>
      <c r="U248" s="553">
        <v>2498641.8199999998</v>
      </c>
      <c r="V248" s="23" t="s">
        <v>97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553">
        <v>2498641.8199999998</v>
      </c>
      <c r="AD248" s="23">
        <v>0</v>
      </c>
      <c r="AE248" s="23">
        <v>0</v>
      </c>
      <c r="AF248" s="23">
        <v>0</v>
      </c>
      <c r="AG248" s="23">
        <v>0</v>
      </c>
      <c r="AH248" s="554">
        <v>0</v>
      </c>
      <c r="AI248" s="23">
        <v>0</v>
      </c>
      <c r="AJ248" s="23">
        <v>0</v>
      </c>
      <c r="AK248" s="555">
        <v>0</v>
      </c>
      <c r="AL248" s="29">
        <v>0</v>
      </c>
      <c r="AM248" s="23">
        <v>2498641.8199999998</v>
      </c>
      <c r="AN248" s="29">
        <v>0</v>
      </c>
      <c r="AO248" s="29">
        <v>0</v>
      </c>
      <c r="AP248" s="23">
        <v>2498641.8199999998</v>
      </c>
      <c r="AQ248" s="30">
        <v>1</v>
      </c>
      <c r="AR248" s="23">
        <v>0</v>
      </c>
      <c r="AS248" s="23">
        <v>2498641.8199999998</v>
      </c>
      <c r="AT248" s="23">
        <v>0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3">
        <v>0</v>
      </c>
      <c r="BA248" s="23">
        <v>0</v>
      </c>
      <c r="BB248" s="23" t="s">
        <v>0</v>
      </c>
      <c r="BC248" s="23" t="s">
        <v>0</v>
      </c>
      <c r="BD248" s="23">
        <v>0</v>
      </c>
      <c r="BE248" s="23">
        <v>0</v>
      </c>
      <c r="BF248" s="23">
        <v>0</v>
      </c>
      <c r="BG248" s="23">
        <v>0</v>
      </c>
      <c r="BH248" s="23">
        <v>0</v>
      </c>
      <c r="BI248" s="23">
        <v>0</v>
      </c>
      <c r="BJ248" s="23">
        <v>0</v>
      </c>
      <c r="BK248" s="23">
        <v>0</v>
      </c>
      <c r="BL248" s="23">
        <v>2498641.8199999998</v>
      </c>
      <c r="BM248" s="23" t="s">
        <v>98</v>
      </c>
      <c r="BN248" s="23">
        <v>0</v>
      </c>
      <c r="BO248" s="23" t="b">
        <v>0</v>
      </c>
      <c r="BP248" s="23">
        <v>0</v>
      </c>
      <c r="BQ248" s="552">
        <v>0</v>
      </c>
      <c r="BR248" s="552">
        <v>0</v>
      </c>
      <c r="BS248" s="556">
        <v>12</v>
      </c>
      <c r="BT248" s="552">
        <v>0</v>
      </c>
      <c r="BU248" s="556">
        <v>0</v>
      </c>
      <c r="BV248" s="552">
        <v>332</v>
      </c>
      <c r="BW248" s="31">
        <v>0</v>
      </c>
      <c r="BX248" s="31">
        <v>0</v>
      </c>
      <c r="BY248" s="23">
        <v>0</v>
      </c>
      <c r="BZ248" s="23">
        <v>0</v>
      </c>
      <c r="CA248" s="23">
        <v>0</v>
      </c>
      <c r="CB248" s="23">
        <v>721658.82</v>
      </c>
      <c r="CC248" s="23">
        <v>0</v>
      </c>
      <c r="CD248" s="23">
        <v>0</v>
      </c>
      <c r="CE248" s="23">
        <v>0</v>
      </c>
      <c r="CF248" s="23">
        <v>0</v>
      </c>
      <c r="CG248" s="23">
        <v>0</v>
      </c>
      <c r="CH248" s="23">
        <v>0</v>
      </c>
      <c r="CI248" s="23">
        <v>0</v>
      </c>
      <c r="CJ248" s="23">
        <v>0</v>
      </c>
      <c r="CK248" s="552">
        <v>0</v>
      </c>
      <c r="CL248" s="552">
        <v>0</v>
      </c>
    </row>
    <row r="249" spans="1:90" s="566" customFormat="1" ht="20.100000000000001" customHeight="1" outlineLevel="2">
      <c r="A249" s="558" t="s">
        <v>151</v>
      </c>
      <c r="B249" s="558"/>
      <c r="C249" s="558"/>
      <c r="D249" s="558"/>
      <c r="E249" s="558"/>
      <c r="F249" s="558"/>
      <c r="G249" s="577"/>
      <c r="H249" s="577"/>
      <c r="I249" s="559"/>
      <c r="J249" s="560"/>
      <c r="K249" s="560"/>
      <c r="L249" s="561"/>
      <c r="M249" s="561"/>
      <c r="N249" s="561"/>
      <c r="O249" s="35"/>
      <c r="P249" s="50"/>
      <c r="Q249" s="50"/>
      <c r="R249" s="36">
        <v>0</v>
      </c>
      <c r="S249" s="36">
        <v>0</v>
      </c>
      <c r="T249" s="36">
        <v>0</v>
      </c>
      <c r="U249" s="562">
        <v>30947479.09</v>
      </c>
      <c r="V249" s="35"/>
      <c r="W249" s="35">
        <v>0</v>
      </c>
      <c r="X249" s="35">
        <v>0</v>
      </c>
      <c r="Y249" s="35">
        <v>0</v>
      </c>
      <c r="Z249" s="35">
        <v>0</v>
      </c>
      <c r="AA249" s="35">
        <v>0</v>
      </c>
      <c r="AB249" s="35">
        <v>0</v>
      </c>
      <c r="AC249" s="562">
        <v>30947479.09</v>
      </c>
      <c r="AD249" s="35">
        <v>0</v>
      </c>
      <c r="AE249" s="35">
        <v>0</v>
      </c>
      <c r="AF249" s="35">
        <v>0</v>
      </c>
      <c r="AG249" s="35">
        <v>0</v>
      </c>
      <c r="AH249" s="563">
        <v>993000</v>
      </c>
      <c r="AI249" s="35">
        <v>0</v>
      </c>
      <c r="AJ249" s="35">
        <v>259343.02</v>
      </c>
      <c r="AK249" s="564">
        <v>1252343.02</v>
      </c>
      <c r="AL249" s="41"/>
      <c r="AM249" s="35">
        <v>40415022.210000001</v>
      </c>
      <c r="AN249" s="41"/>
      <c r="AO249" s="41"/>
      <c r="AP249" s="35">
        <v>32108022.210000001</v>
      </c>
      <c r="AQ249" s="42"/>
      <c r="AR249" s="35"/>
      <c r="AS249" s="35"/>
      <c r="AT249" s="35">
        <v>0</v>
      </c>
      <c r="AU249" s="35">
        <v>0</v>
      </c>
      <c r="AV249" s="35">
        <v>-15000</v>
      </c>
      <c r="AW249" s="35">
        <v>-15000</v>
      </c>
      <c r="AX249" s="35">
        <v>2423510.1649999972</v>
      </c>
      <c r="AY249" s="35">
        <v>0</v>
      </c>
      <c r="AZ249" s="35">
        <v>479216.58</v>
      </c>
      <c r="BA249" s="35">
        <v>2902726.7449999973</v>
      </c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561"/>
      <c r="BR249" s="561"/>
      <c r="BS249" s="565"/>
      <c r="BT249" s="561"/>
      <c r="BU249" s="565"/>
      <c r="BV249" s="561"/>
      <c r="BW249" s="43"/>
      <c r="BX249" s="43"/>
      <c r="BY249" s="35"/>
      <c r="BZ249" s="35"/>
      <c r="CA249" s="35">
        <v>-10460543.119999999</v>
      </c>
      <c r="CB249" s="35"/>
      <c r="CC249" s="35"/>
      <c r="CD249" s="35"/>
      <c r="CE249" s="35"/>
      <c r="CF249" s="35"/>
      <c r="CG249" s="35"/>
      <c r="CH249" s="35"/>
      <c r="CI249" s="35"/>
      <c r="CJ249" s="35"/>
      <c r="CK249" s="561"/>
      <c r="CL249" s="561"/>
    </row>
    <row r="250" spans="1:90" outlineLevel="3">
      <c r="A250" s="548" t="s">
        <v>366</v>
      </c>
      <c r="B250" s="548" t="s">
        <v>350</v>
      </c>
      <c r="C250" s="548" t="s">
        <v>285</v>
      </c>
      <c r="D250" s="548" t="s">
        <v>286</v>
      </c>
      <c r="E250" s="548" t="s">
        <v>367</v>
      </c>
      <c r="F250" s="548" t="s">
        <v>0</v>
      </c>
      <c r="G250" s="548" t="s">
        <v>143</v>
      </c>
      <c r="H250" s="548" t="s">
        <v>95</v>
      </c>
      <c r="I250" s="549" t="s">
        <v>134</v>
      </c>
      <c r="J250" s="550">
        <v>1</v>
      </c>
      <c r="K250" s="550">
        <v>1</v>
      </c>
      <c r="L250" s="552">
        <v>0</v>
      </c>
      <c r="M250" s="552">
        <v>0</v>
      </c>
      <c r="N250" s="552">
        <v>0</v>
      </c>
      <c r="O250" s="23">
        <v>1278784.3600000001</v>
      </c>
      <c r="P250" s="552">
        <v>1278784.3600000001</v>
      </c>
      <c r="Q250" s="552">
        <v>0</v>
      </c>
      <c r="R250" s="24" t="s">
        <v>701</v>
      </c>
      <c r="S250" s="24">
        <v>0</v>
      </c>
      <c r="T250" s="24">
        <v>0</v>
      </c>
      <c r="U250" s="553">
        <v>1278784.3600000001</v>
      </c>
      <c r="V250" s="23" t="s">
        <v>97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553">
        <v>1278784.3600000001</v>
      </c>
      <c r="AD250" s="23">
        <v>0</v>
      </c>
      <c r="AE250" s="23">
        <v>0</v>
      </c>
      <c r="AF250" s="23">
        <v>0</v>
      </c>
      <c r="AG250" s="23">
        <v>0</v>
      </c>
      <c r="AH250" s="554">
        <v>0</v>
      </c>
      <c r="AI250" s="23">
        <v>0</v>
      </c>
      <c r="AJ250" s="23">
        <v>-72528.12</v>
      </c>
      <c r="AK250" s="555">
        <v>-72528.12</v>
      </c>
      <c r="AL250" s="29">
        <v>0</v>
      </c>
      <c r="AM250" s="23">
        <v>1464766.31</v>
      </c>
      <c r="AN250" s="552">
        <v>0</v>
      </c>
      <c r="AO250" s="29">
        <v>0</v>
      </c>
      <c r="AP250" s="23">
        <v>1464766.31</v>
      </c>
      <c r="AQ250" s="30">
        <v>1</v>
      </c>
      <c r="AR250" s="23">
        <v>0</v>
      </c>
      <c r="AS250" s="23">
        <v>1278784.3600000001</v>
      </c>
      <c r="AT250" s="23">
        <v>0</v>
      </c>
      <c r="AU250" s="23">
        <v>0</v>
      </c>
      <c r="AV250" s="23">
        <v>-122528.12</v>
      </c>
      <c r="AW250" s="23">
        <v>-122528.12</v>
      </c>
      <c r="AX250" s="23">
        <v>0</v>
      </c>
      <c r="AY250" s="23">
        <v>0</v>
      </c>
      <c r="AZ250" s="23">
        <v>-115383.83</v>
      </c>
      <c r="BA250" s="23">
        <v>-115383.83</v>
      </c>
      <c r="BB250" s="23" t="s">
        <v>0</v>
      </c>
      <c r="BC250" s="23" t="s">
        <v>0</v>
      </c>
      <c r="BD250" s="23">
        <v>0</v>
      </c>
      <c r="BE250" s="23">
        <v>0</v>
      </c>
      <c r="BF250" s="23">
        <v>-122528.12</v>
      </c>
      <c r="BG250" s="23">
        <v>-122528.12</v>
      </c>
      <c r="BH250" s="23">
        <v>0</v>
      </c>
      <c r="BI250" s="23">
        <v>0</v>
      </c>
      <c r="BJ250" s="23">
        <v>-115383.83</v>
      </c>
      <c r="BK250" s="23">
        <v>-115383.83</v>
      </c>
      <c r="BL250" s="23">
        <v>1464766.31</v>
      </c>
      <c r="BM250" s="23" t="s">
        <v>98</v>
      </c>
      <c r="BN250" s="23">
        <v>0</v>
      </c>
      <c r="BO250" s="23" t="b">
        <v>0</v>
      </c>
      <c r="BP250" s="23">
        <v>-72528.12</v>
      </c>
      <c r="BQ250" s="46">
        <v>0</v>
      </c>
      <c r="BR250" s="552">
        <v>0</v>
      </c>
      <c r="BS250" s="556">
        <v>19</v>
      </c>
      <c r="BT250" s="552">
        <v>0</v>
      </c>
      <c r="BU250" s="556">
        <v>0</v>
      </c>
      <c r="BV250" s="552">
        <v>230</v>
      </c>
      <c r="BW250" s="31">
        <v>0</v>
      </c>
      <c r="BX250" s="31">
        <v>0</v>
      </c>
      <c r="BY250" s="23">
        <v>0</v>
      </c>
      <c r="BZ250" s="23">
        <v>-93029.03</v>
      </c>
      <c r="CA250" s="23">
        <v>-185981.95</v>
      </c>
      <c r="CB250" s="23">
        <v>-671972.64</v>
      </c>
      <c r="CC250" s="23">
        <v>0</v>
      </c>
      <c r="CD250" s="23">
        <v>0</v>
      </c>
      <c r="CE250" s="23">
        <v>0</v>
      </c>
      <c r="CF250" s="23">
        <v>0</v>
      </c>
      <c r="CG250" s="23">
        <v>0</v>
      </c>
      <c r="CH250" s="23">
        <v>0</v>
      </c>
      <c r="CI250" s="23">
        <v>-72528.12</v>
      </c>
      <c r="CJ250" s="23">
        <v>-72528.12</v>
      </c>
      <c r="CK250" s="552">
        <v>0</v>
      </c>
      <c r="CL250" s="552">
        <v>0</v>
      </c>
    </row>
    <row r="251" spans="1:90" outlineLevel="3">
      <c r="A251" s="548" t="s">
        <v>366</v>
      </c>
      <c r="B251" s="548" t="s">
        <v>350</v>
      </c>
      <c r="C251" s="548" t="s">
        <v>285</v>
      </c>
      <c r="D251" s="548" t="s">
        <v>286</v>
      </c>
      <c r="E251" s="548" t="s">
        <v>368</v>
      </c>
      <c r="F251" s="548" t="s">
        <v>0</v>
      </c>
      <c r="G251" s="548" t="s">
        <v>143</v>
      </c>
      <c r="H251" s="548" t="s">
        <v>95</v>
      </c>
      <c r="I251" s="549" t="s">
        <v>134</v>
      </c>
      <c r="J251" s="550">
        <v>1</v>
      </c>
      <c r="K251" s="550">
        <v>1</v>
      </c>
      <c r="L251" s="552">
        <v>0</v>
      </c>
      <c r="M251" s="552">
        <v>0</v>
      </c>
      <c r="N251" s="552">
        <v>0</v>
      </c>
      <c r="O251" s="23">
        <v>185622.51</v>
      </c>
      <c r="P251" s="552">
        <v>185622.51</v>
      </c>
      <c r="Q251" s="552">
        <v>0</v>
      </c>
      <c r="R251" s="24" t="s">
        <v>702</v>
      </c>
      <c r="S251" s="24">
        <v>0</v>
      </c>
      <c r="T251" s="24">
        <v>0</v>
      </c>
      <c r="U251" s="553">
        <v>185622.51</v>
      </c>
      <c r="V251" s="23" t="s">
        <v>97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553">
        <v>185622.51</v>
      </c>
      <c r="AD251" s="23">
        <v>0</v>
      </c>
      <c r="AE251" s="23">
        <v>0</v>
      </c>
      <c r="AF251" s="23">
        <v>0</v>
      </c>
      <c r="AG251" s="23">
        <v>0</v>
      </c>
      <c r="AH251" s="554">
        <v>0</v>
      </c>
      <c r="AI251" s="23">
        <v>0</v>
      </c>
      <c r="AJ251" s="23">
        <v>-253750.45</v>
      </c>
      <c r="AK251" s="555">
        <v>-253750.45</v>
      </c>
      <c r="AL251" s="29">
        <v>0</v>
      </c>
      <c r="AM251" s="23">
        <v>308698.13</v>
      </c>
      <c r="AN251" s="552">
        <v>0</v>
      </c>
      <c r="AO251" s="29">
        <v>0</v>
      </c>
      <c r="AP251" s="23">
        <v>308698.13</v>
      </c>
      <c r="AQ251" s="30">
        <v>1</v>
      </c>
      <c r="AR251" s="23">
        <v>0</v>
      </c>
      <c r="AS251" s="23">
        <v>185622.51</v>
      </c>
      <c r="AT251" s="23">
        <v>0</v>
      </c>
      <c r="AU251" s="23">
        <v>0</v>
      </c>
      <c r="AV251" s="23">
        <v>-303750.45</v>
      </c>
      <c r="AW251" s="23">
        <v>-303750.45</v>
      </c>
      <c r="AX251" s="23">
        <v>0</v>
      </c>
      <c r="AY251" s="23">
        <v>0</v>
      </c>
      <c r="AZ251" s="23">
        <v>-290343.71000000002</v>
      </c>
      <c r="BA251" s="23">
        <v>-290343.71000000002</v>
      </c>
      <c r="BB251" s="23" t="s">
        <v>0</v>
      </c>
      <c r="BC251" s="23" t="s">
        <v>0</v>
      </c>
      <c r="BD251" s="23">
        <v>0</v>
      </c>
      <c r="BE251" s="23">
        <v>0</v>
      </c>
      <c r="BF251" s="23">
        <v>-303750.45</v>
      </c>
      <c r="BG251" s="23">
        <v>-303750.45</v>
      </c>
      <c r="BH251" s="23">
        <v>0</v>
      </c>
      <c r="BI251" s="23">
        <v>0</v>
      </c>
      <c r="BJ251" s="23">
        <v>-290343.71000000002</v>
      </c>
      <c r="BK251" s="23">
        <v>-290343.71000000002</v>
      </c>
      <c r="BL251" s="23">
        <v>308698.13</v>
      </c>
      <c r="BM251" s="23" t="s">
        <v>98</v>
      </c>
      <c r="BN251" s="23">
        <v>0</v>
      </c>
      <c r="BO251" s="23" t="b">
        <v>0</v>
      </c>
      <c r="BP251" s="23">
        <v>-253750.45</v>
      </c>
      <c r="BQ251" s="46">
        <v>0</v>
      </c>
      <c r="BR251" s="552">
        <v>0</v>
      </c>
      <c r="BS251" s="556">
        <v>19</v>
      </c>
      <c r="BT251" s="552">
        <v>0</v>
      </c>
      <c r="BU251" s="556">
        <v>0</v>
      </c>
      <c r="BV251" s="552">
        <v>231</v>
      </c>
      <c r="BW251" s="31">
        <v>0</v>
      </c>
      <c r="BX251" s="31">
        <v>0</v>
      </c>
      <c r="BY251" s="23">
        <v>0</v>
      </c>
      <c r="BZ251" s="23">
        <v>-62546.63</v>
      </c>
      <c r="CA251" s="23">
        <v>-123075.62</v>
      </c>
      <c r="CB251" s="23">
        <v>-654397.49</v>
      </c>
      <c r="CC251" s="23">
        <v>0</v>
      </c>
      <c r="CD251" s="23">
        <v>0</v>
      </c>
      <c r="CE251" s="23">
        <v>0</v>
      </c>
      <c r="CF251" s="23">
        <v>0</v>
      </c>
      <c r="CG251" s="23">
        <v>0</v>
      </c>
      <c r="CH251" s="23">
        <v>0</v>
      </c>
      <c r="CI251" s="23">
        <v>-253750.45</v>
      </c>
      <c r="CJ251" s="23">
        <v>-253750.45</v>
      </c>
      <c r="CK251" s="552">
        <v>0</v>
      </c>
      <c r="CL251" s="552">
        <v>0</v>
      </c>
    </row>
    <row r="252" spans="1:90" outlineLevel="3">
      <c r="A252" s="548" t="s">
        <v>366</v>
      </c>
      <c r="B252" s="548" t="s">
        <v>350</v>
      </c>
      <c r="C252" s="548" t="s">
        <v>285</v>
      </c>
      <c r="D252" s="548" t="s">
        <v>286</v>
      </c>
      <c r="E252" s="548" t="s">
        <v>369</v>
      </c>
      <c r="F252" s="548" t="s">
        <v>0</v>
      </c>
      <c r="G252" s="548" t="s">
        <v>143</v>
      </c>
      <c r="H252" s="548" t="s">
        <v>95</v>
      </c>
      <c r="I252" s="549" t="s">
        <v>134</v>
      </c>
      <c r="J252" s="550">
        <v>1</v>
      </c>
      <c r="K252" s="550">
        <v>1</v>
      </c>
      <c r="L252" s="552">
        <v>0</v>
      </c>
      <c r="M252" s="552">
        <v>0</v>
      </c>
      <c r="N252" s="552">
        <v>0</v>
      </c>
      <c r="O252" s="23">
        <v>0</v>
      </c>
      <c r="P252" s="552">
        <v>0</v>
      </c>
      <c r="Q252" s="552">
        <v>0</v>
      </c>
      <c r="R252" s="24" t="s">
        <v>703</v>
      </c>
      <c r="S252" s="24">
        <v>0</v>
      </c>
      <c r="T252" s="24">
        <v>0</v>
      </c>
      <c r="U252" s="553">
        <v>0</v>
      </c>
      <c r="V252" s="23" t="s">
        <v>97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553">
        <v>0</v>
      </c>
      <c r="AD252" s="23">
        <v>0</v>
      </c>
      <c r="AE252" s="23">
        <v>0</v>
      </c>
      <c r="AF252" s="23">
        <v>0</v>
      </c>
      <c r="AG252" s="23">
        <v>0</v>
      </c>
      <c r="AH252" s="554">
        <v>0</v>
      </c>
      <c r="AI252" s="23">
        <v>0</v>
      </c>
      <c r="AJ252" s="23">
        <v>0</v>
      </c>
      <c r="AK252" s="555">
        <v>0</v>
      </c>
      <c r="AL252" s="29">
        <v>0</v>
      </c>
      <c r="AM252" s="23">
        <v>0</v>
      </c>
      <c r="AN252" s="552">
        <v>0</v>
      </c>
      <c r="AO252" s="29">
        <v>0</v>
      </c>
      <c r="AP252" s="23">
        <v>0</v>
      </c>
      <c r="AQ252" s="30">
        <v>1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3">
        <v>17465.96</v>
      </c>
      <c r="BA252" s="23">
        <v>17465.96</v>
      </c>
      <c r="BB252" s="23" t="s">
        <v>0</v>
      </c>
      <c r="BC252" s="23" t="s">
        <v>0</v>
      </c>
      <c r="BD252" s="23">
        <v>0</v>
      </c>
      <c r="BE252" s="23">
        <v>0</v>
      </c>
      <c r="BF252" s="23">
        <v>0</v>
      </c>
      <c r="BG252" s="23">
        <v>0</v>
      </c>
      <c r="BH252" s="23">
        <v>0</v>
      </c>
      <c r="BI252" s="23">
        <v>0</v>
      </c>
      <c r="BJ252" s="23">
        <v>17465.96</v>
      </c>
      <c r="BK252" s="23">
        <v>17465.96</v>
      </c>
      <c r="BL252" s="23">
        <v>0</v>
      </c>
      <c r="BM252" s="23" t="s">
        <v>98</v>
      </c>
      <c r="BN252" s="23">
        <v>0</v>
      </c>
      <c r="BO252" s="23" t="b">
        <v>0</v>
      </c>
      <c r="BP252" s="23">
        <v>0</v>
      </c>
      <c r="BQ252" s="46">
        <v>0</v>
      </c>
      <c r="BR252" s="552">
        <v>0</v>
      </c>
      <c r="BS252" s="556">
        <v>19</v>
      </c>
      <c r="BT252" s="552">
        <v>0</v>
      </c>
      <c r="BU252" s="556">
        <v>0</v>
      </c>
      <c r="BV252" s="552">
        <v>250</v>
      </c>
      <c r="BW252" s="31">
        <v>0</v>
      </c>
      <c r="BX252" s="31">
        <v>0</v>
      </c>
      <c r="BY252" s="23">
        <v>0</v>
      </c>
      <c r="BZ252" s="23">
        <v>0</v>
      </c>
      <c r="CA252" s="23">
        <v>0</v>
      </c>
      <c r="CB252" s="23">
        <v>0</v>
      </c>
      <c r="CC252" s="23">
        <v>0</v>
      </c>
      <c r="CD252" s="23">
        <v>0</v>
      </c>
      <c r="CE252" s="23">
        <v>0</v>
      </c>
      <c r="CF252" s="23">
        <v>0</v>
      </c>
      <c r="CG252" s="23">
        <v>0</v>
      </c>
      <c r="CH252" s="23">
        <v>0</v>
      </c>
      <c r="CI252" s="23">
        <v>0</v>
      </c>
      <c r="CJ252" s="23">
        <v>0</v>
      </c>
      <c r="CK252" s="552">
        <v>0</v>
      </c>
      <c r="CL252" s="552">
        <v>0</v>
      </c>
    </row>
    <row r="253" spans="1:90" s="566" customFormat="1" ht="20.100000000000001" customHeight="1" outlineLevel="2">
      <c r="A253" s="558" t="s">
        <v>370</v>
      </c>
      <c r="B253" s="558"/>
      <c r="C253" s="558"/>
      <c r="D253" s="558"/>
      <c r="E253" s="558"/>
      <c r="F253" s="558"/>
      <c r="G253" s="558"/>
      <c r="H253" s="558"/>
      <c r="I253" s="559"/>
      <c r="J253" s="560"/>
      <c r="K253" s="560"/>
      <c r="L253" s="561"/>
      <c r="M253" s="561"/>
      <c r="N253" s="561"/>
      <c r="O253" s="35"/>
      <c r="P253" s="561"/>
      <c r="Q253" s="561"/>
      <c r="R253" s="36">
        <v>0</v>
      </c>
      <c r="S253" s="36">
        <v>0</v>
      </c>
      <c r="T253" s="36">
        <v>0</v>
      </c>
      <c r="U253" s="562">
        <v>1464406.87</v>
      </c>
      <c r="V253" s="35"/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562">
        <v>1464406.87</v>
      </c>
      <c r="AD253" s="35">
        <v>0</v>
      </c>
      <c r="AE253" s="35">
        <v>0</v>
      </c>
      <c r="AF253" s="35">
        <v>0</v>
      </c>
      <c r="AG253" s="35">
        <v>0</v>
      </c>
      <c r="AH253" s="563">
        <v>0</v>
      </c>
      <c r="AI253" s="35">
        <v>0</v>
      </c>
      <c r="AJ253" s="35">
        <v>-326278.57</v>
      </c>
      <c r="AK253" s="564">
        <v>-326278.57</v>
      </c>
      <c r="AL253" s="41"/>
      <c r="AM253" s="35">
        <v>1773464.44</v>
      </c>
      <c r="AN253" s="561"/>
      <c r="AO253" s="41"/>
      <c r="AP253" s="35">
        <v>1773464.44</v>
      </c>
      <c r="AQ253" s="42"/>
      <c r="AR253" s="35"/>
      <c r="AS253" s="35"/>
      <c r="AT253" s="35">
        <v>0</v>
      </c>
      <c r="AU253" s="35">
        <v>0</v>
      </c>
      <c r="AV253" s="35">
        <v>-426278.57</v>
      </c>
      <c r="AW253" s="35">
        <v>-426278.57</v>
      </c>
      <c r="AX253" s="35">
        <v>0</v>
      </c>
      <c r="AY253" s="35">
        <v>0</v>
      </c>
      <c r="AZ253" s="35">
        <v>-388261.58</v>
      </c>
      <c r="BA253" s="35">
        <v>-388261.58</v>
      </c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50"/>
      <c r="BR253" s="561"/>
      <c r="BS253" s="565"/>
      <c r="BT253" s="561"/>
      <c r="BU253" s="565"/>
      <c r="BV253" s="561"/>
      <c r="BW253" s="43"/>
      <c r="BX253" s="43"/>
      <c r="BY253" s="35"/>
      <c r="BZ253" s="35"/>
      <c r="CA253" s="35">
        <v>-309057.57</v>
      </c>
      <c r="CB253" s="35"/>
      <c r="CC253" s="35"/>
      <c r="CD253" s="35"/>
      <c r="CE253" s="35"/>
      <c r="CF253" s="35"/>
      <c r="CG253" s="35"/>
      <c r="CH253" s="35"/>
      <c r="CI253" s="35"/>
      <c r="CJ253" s="35"/>
      <c r="CK253" s="561"/>
      <c r="CL253" s="561"/>
    </row>
    <row r="254" spans="1:90" outlineLevel="3">
      <c r="A254" s="548" t="s">
        <v>127</v>
      </c>
      <c r="B254" s="548" t="s">
        <v>350</v>
      </c>
      <c r="C254" s="548" t="s">
        <v>285</v>
      </c>
      <c r="D254" s="548" t="s">
        <v>286</v>
      </c>
      <c r="E254" s="548" t="s">
        <v>371</v>
      </c>
      <c r="F254" s="548" t="s">
        <v>0</v>
      </c>
      <c r="G254" s="548" t="s">
        <v>372</v>
      </c>
      <c r="H254" s="548" t="s">
        <v>125</v>
      </c>
      <c r="I254" s="549" t="s">
        <v>96</v>
      </c>
      <c r="J254" s="567">
        <v>1250000</v>
      </c>
      <c r="K254" s="550">
        <v>1250000</v>
      </c>
      <c r="L254" s="552">
        <v>0</v>
      </c>
      <c r="M254" s="552">
        <v>1</v>
      </c>
      <c r="N254" s="552">
        <v>1</v>
      </c>
      <c r="O254" s="23">
        <v>0</v>
      </c>
      <c r="P254" s="46">
        <v>0</v>
      </c>
      <c r="Q254" s="46">
        <v>0</v>
      </c>
      <c r="R254" s="24">
        <v>0</v>
      </c>
      <c r="S254" s="24">
        <v>0</v>
      </c>
      <c r="T254" s="24">
        <v>0</v>
      </c>
      <c r="U254" s="553">
        <v>0</v>
      </c>
      <c r="V254" s="23" t="s">
        <v>97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553">
        <v>0</v>
      </c>
      <c r="AD254" s="23">
        <v>0</v>
      </c>
      <c r="AE254" s="23">
        <v>0</v>
      </c>
      <c r="AF254" s="23">
        <v>0</v>
      </c>
      <c r="AG254" s="23">
        <v>0</v>
      </c>
      <c r="AH254" s="554">
        <v>0</v>
      </c>
      <c r="AI254" s="23">
        <v>0</v>
      </c>
      <c r="AJ254" s="23">
        <v>0</v>
      </c>
      <c r="AK254" s="555">
        <v>0</v>
      </c>
      <c r="AL254" s="29">
        <v>2.1027464214284919E-9</v>
      </c>
      <c r="AM254" s="23">
        <v>0</v>
      </c>
      <c r="AN254" s="29">
        <v>0</v>
      </c>
      <c r="AO254" s="552">
        <v>0</v>
      </c>
      <c r="AP254" s="23">
        <v>0</v>
      </c>
      <c r="AQ254" s="30">
        <v>1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-84.185789338313043</v>
      </c>
      <c r="AY254" s="23">
        <v>84.185789338080212</v>
      </c>
      <c r="AZ254" s="23">
        <v>0</v>
      </c>
      <c r="BA254" s="23">
        <v>-2.3283064365386963E-10</v>
      </c>
      <c r="BB254" s="23" t="s">
        <v>0</v>
      </c>
      <c r="BC254" s="23" t="s">
        <v>0</v>
      </c>
      <c r="BD254" s="23">
        <v>0</v>
      </c>
      <c r="BE254" s="23">
        <v>0</v>
      </c>
      <c r="BF254" s="23">
        <v>0</v>
      </c>
      <c r="BG254" s="23">
        <v>0</v>
      </c>
      <c r="BH254" s="23">
        <v>-84.185789338313043</v>
      </c>
      <c r="BI254" s="23">
        <v>84.185789338080212</v>
      </c>
      <c r="BJ254" s="23">
        <v>0</v>
      </c>
      <c r="BK254" s="23">
        <v>-2.3283064365386963E-10</v>
      </c>
      <c r="BL254" s="31">
        <v>0</v>
      </c>
      <c r="BM254" s="23" t="s">
        <v>98</v>
      </c>
      <c r="BN254" s="23">
        <v>0</v>
      </c>
      <c r="BO254" s="23" t="b">
        <v>0</v>
      </c>
      <c r="BP254" s="23">
        <v>0</v>
      </c>
      <c r="BQ254" s="46">
        <v>2.1</v>
      </c>
      <c r="BR254" s="552">
        <v>2625000</v>
      </c>
      <c r="BS254" s="556">
        <v>2</v>
      </c>
      <c r="BT254" s="552">
        <v>0</v>
      </c>
      <c r="BU254" s="556">
        <v>0</v>
      </c>
      <c r="BV254" s="552">
        <v>25</v>
      </c>
      <c r="BW254" s="31">
        <v>0</v>
      </c>
      <c r="BX254" s="31">
        <v>0</v>
      </c>
      <c r="BY254" s="23">
        <v>0</v>
      </c>
      <c r="BZ254" s="23">
        <v>0</v>
      </c>
      <c r="CA254" s="23">
        <v>0</v>
      </c>
      <c r="CB254" s="23">
        <v>-4186553.8142106598</v>
      </c>
      <c r="CC254" s="23">
        <v>0</v>
      </c>
      <c r="CD254" s="23">
        <v>0</v>
      </c>
      <c r="CE254" s="23">
        <v>0</v>
      </c>
      <c r="CF254" s="23">
        <v>0</v>
      </c>
      <c r="CG254" s="23">
        <v>0</v>
      </c>
      <c r="CH254" s="23">
        <v>0</v>
      </c>
      <c r="CI254" s="23">
        <v>0</v>
      </c>
      <c r="CJ254" s="23">
        <v>0</v>
      </c>
      <c r="CK254" s="552">
        <v>1</v>
      </c>
      <c r="CL254" s="552">
        <v>0</v>
      </c>
    </row>
    <row r="255" spans="1:90" outlineLevel="3">
      <c r="A255" s="548" t="s">
        <v>127</v>
      </c>
      <c r="B255" s="548" t="s">
        <v>350</v>
      </c>
      <c r="C255" s="548" t="s">
        <v>285</v>
      </c>
      <c r="D255" s="548" t="s">
        <v>286</v>
      </c>
      <c r="E255" s="548" t="s">
        <v>374</v>
      </c>
      <c r="F255" s="548" t="s">
        <v>0</v>
      </c>
      <c r="G255" s="576" t="s">
        <v>86</v>
      </c>
      <c r="H255" s="576" t="s">
        <v>125</v>
      </c>
      <c r="I255" s="549" t="s">
        <v>96</v>
      </c>
      <c r="J255" s="567">
        <v>795.75699999999995</v>
      </c>
      <c r="K255" s="550">
        <v>795.75699999999995</v>
      </c>
      <c r="L255" s="552">
        <v>0</v>
      </c>
      <c r="M255" s="552">
        <v>0</v>
      </c>
      <c r="N255" s="552">
        <v>1</v>
      </c>
      <c r="O255" s="23">
        <v>0</v>
      </c>
      <c r="P255" s="46">
        <v>0</v>
      </c>
      <c r="Q255" s="46">
        <v>0</v>
      </c>
      <c r="R255" s="24" t="s">
        <v>704</v>
      </c>
      <c r="S255" s="24">
        <v>0</v>
      </c>
      <c r="T255" s="24">
        <v>0</v>
      </c>
      <c r="U255" s="553">
        <v>0</v>
      </c>
      <c r="V255" s="23" t="s">
        <v>97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553">
        <v>0</v>
      </c>
      <c r="AD255" s="23">
        <v>0</v>
      </c>
      <c r="AE255" s="23">
        <v>0</v>
      </c>
      <c r="AF255" s="23">
        <v>0</v>
      </c>
      <c r="AG255" s="23">
        <v>0</v>
      </c>
      <c r="AH255" s="554">
        <v>-796000</v>
      </c>
      <c r="AI255" s="23">
        <v>0</v>
      </c>
      <c r="AJ255" s="23">
        <v>0</v>
      </c>
      <c r="AK255" s="555">
        <v>-796000</v>
      </c>
      <c r="AL255" s="29">
        <v>0</v>
      </c>
      <c r="AM255" s="23">
        <v>796000</v>
      </c>
      <c r="AN255" s="29">
        <v>0</v>
      </c>
      <c r="AO255" s="552">
        <v>0</v>
      </c>
      <c r="AP255" s="23">
        <v>0</v>
      </c>
      <c r="AQ255" s="30">
        <v>1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-796000</v>
      </c>
      <c r="AY255" s="23">
        <v>0</v>
      </c>
      <c r="AZ255" s="23">
        <v>0</v>
      </c>
      <c r="BA255" s="23">
        <v>-796000</v>
      </c>
      <c r="BB255" s="23" t="s">
        <v>0</v>
      </c>
      <c r="BC255" s="23" t="s">
        <v>0</v>
      </c>
      <c r="BD255" s="23">
        <v>0</v>
      </c>
      <c r="BE255" s="23">
        <v>0</v>
      </c>
      <c r="BF255" s="23">
        <v>0</v>
      </c>
      <c r="BG255" s="23">
        <v>0</v>
      </c>
      <c r="BH255" s="23">
        <v>-796000</v>
      </c>
      <c r="BI255" s="23">
        <v>0</v>
      </c>
      <c r="BJ255" s="23">
        <v>0</v>
      </c>
      <c r="BK255" s="23">
        <v>-796000</v>
      </c>
      <c r="BL255" s="31">
        <v>0</v>
      </c>
      <c r="BM255" s="23" t="s">
        <v>98</v>
      </c>
      <c r="BN255" s="23">
        <v>0</v>
      </c>
      <c r="BO255" s="23" t="b">
        <v>0</v>
      </c>
      <c r="BP255" s="23">
        <v>0</v>
      </c>
      <c r="BQ255" s="552">
        <v>1000</v>
      </c>
      <c r="BR255" s="552">
        <v>795757</v>
      </c>
      <c r="BS255" s="556">
        <v>2</v>
      </c>
      <c r="BT255" s="552">
        <v>0</v>
      </c>
      <c r="BU255" s="556">
        <v>0</v>
      </c>
      <c r="BV255" s="552">
        <v>41</v>
      </c>
      <c r="BW255" s="31">
        <v>0</v>
      </c>
      <c r="BX255" s="31">
        <v>0</v>
      </c>
      <c r="BY255" s="23">
        <v>0</v>
      </c>
      <c r="BZ255" s="23">
        <v>0</v>
      </c>
      <c r="CA255" s="23">
        <v>0</v>
      </c>
      <c r="CB255" s="23">
        <v>0</v>
      </c>
      <c r="CC255" s="23">
        <v>0</v>
      </c>
      <c r="CD255" s="23">
        <v>0</v>
      </c>
      <c r="CE255" s="23">
        <v>0</v>
      </c>
      <c r="CF255" s="23">
        <v>0</v>
      </c>
      <c r="CG255" s="23">
        <v>-796000</v>
      </c>
      <c r="CH255" s="23">
        <v>0</v>
      </c>
      <c r="CI255" s="23">
        <v>0</v>
      </c>
      <c r="CJ255" s="23">
        <v>-796000</v>
      </c>
      <c r="CK255" s="552">
        <v>0</v>
      </c>
      <c r="CL255" s="552">
        <v>0</v>
      </c>
    </row>
    <row r="256" spans="1:90" outlineLevel="3">
      <c r="A256" s="548" t="s">
        <v>127</v>
      </c>
      <c r="B256" s="548" t="s">
        <v>350</v>
      </c>
      <c r="C256" s="548" t="s">
        <v>285</v>
      </c>
      <c r="D256" s="548" t="s">
        <v>286</v>
      </c>
      <c r="E256" s="548" t="s">
        <v>375</v>
      </c>
      <c r="F256" s="548" t="s">
        <v>0</v>
      </c>
      <c r="G256" s="576" t="s">
        <v>143</v>
      </c>
      <c r="H256" s="576" t="s">
        <v>125</v>
      </c>
      <c r="I256" s="549" t="s">
        <v>96</v>
      </c>
      <c r="J256" s="567">
        <v>1000</v>
      </c>
      <c r="K256" s="550">
        <v>1000</v>
      </c>
      <c r="L256" s="552">
        <v>0</v>
      </c>
      <c r="M256" s="552">
        <v>0</v>
      </c>
      <c r="N256" s="552">
        <v>1</v>
      </c>
      <c r="O256" s="23">
        <v>1360</v>
      </c>
      <c r="P256" s="46">
        <v>1360</v>
      </c>
      <c r="Q256" s="46">
        <v>0</v>
      </c>
      <c r="R256" s="24" t="s">
        <v>705</v>
      </c>
      <c r="S256" s="24">
        <v>0</v>
      </c>
      <c r="T256" s="24">
        <v>0</v>
      </c>
      <c r="U256" s="553">
        <v>1360000</v>
      </c>
      <c r="V256" s="23" t="s">
        <v>97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553">
        <v>1360000</v>
      </c>
      <c r="AD256" s="23">
        <v>0</v>
      </c>
      <c r="AE256" s="23">
        <v>0</v>
      </c>
      <c r="AF256" s="23">
        <v>0</v>
      </c>
      <c r="AG256" s="23">
        <v>0</v>
      </c>
      <c r="AH256" s="554">
        <v>0</v>
      </c>
      <c r="AI256" s="23">
        <v>0</v>
      </c>
      <c r="AJ256" s="23">
        <v>0</v>
      </c>
      <c r="AK256" s="555">
        <v>0</v>
      </c>
      <c r="AL256" s="29">
        <v>0</v>
      </c>
      <c r="AM256" s="23">
        <v>1360000</v>
      </c>
      <c r="AN256" s="29">
        <v>0</v>
      </c>
      <c r="AO256" s="552">
        <v>0</v>
      </c>
      <c r="AP256" s="23">
        <v>1360000</v>
      </c>
      <c r="AQ256" s="30">
        <v>1</v>
      </c>
      <c r="AR256" s="23">
        <v>1360000</v>
      </c>
      <c r="AS256" s="23">
        <v>1360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3">
        <v>0</v>
      </c>
      <c r="BA256" s="23">
        <v>0</v>
      </c>
      <c r="BB256" s="23" t="s">
        <v>0</v>
      </c>
      <c r="BC256" s="23" t="s">
        <v>0</v>
      </c>
      <c r="BD256" s="23">
        <v>0</v>
      </c>
      <c r="BE256" s="23">
        <v>0</v>
      </c>
      <c r="BF256" s="23">
        <v>0</v>
      </c>
      <c r="BG256" s="23">
        <v>0</v>
      </c>
      <c r="BH256" s="23">
        <v>0</v>
      </c>
      <c r="BI256" s="23">
        <v>0</v>
      </c>
      <c r="BJ256" s="23">
        <v>0</v>
      </c>
      <c r="BK256" s="23">
        <v>0</v>
      </c>
      <c r="BL256" s="31">
        <v>1360000</v>
      </c>
      <c r="BM256" s="23" t="s">
        <v>98</v>
      </c>
      <c r="BN256" s="23">
        <v>0</v>
      </c>
      <c r="BO256" s="23" t="b">
        <v>0</v>
      </c>
      <c r="BP256" s="23">
        <v>0</v>
      </c>
      <c r="BQ256" s="552">
        <v>2360</v>
      </c>
      <c r="BR256" s="552">
        <v>2360000</v>
      </c>
      <c r="BS256" s="556">
        <v>2</v>
      </c>
      <c r="BT256" s="552">
        <v>0</v>
      </c>
      <c r="BU256" s="556">
        <v>0</v>
      </c>
      <c r="BV256" s="552">
        <v>44</v>
      </c>
      <c r="BW256" s="31">
        <v>0</v>
      </c>
      <c r="BX256" s="31">
        <v>0</v>
      </c>
      <c r="BY256" s="23">
        <v>0</v>
      </c>
      <c r="BZ256" s="23">
        <v>0</v>
      </c>
      <c r="CA256" s="23">
        <v>0</v>
      </c>
      <c r="CB256" s="23">
        <v>0</v>
      </c>
      <c r="CC256" s="23">
        <v>0</v>
      </c>
      <c r="CD256" s="23">
        <v>0</v>
      </c>
      <c r="CE256" s="23">
        <v>0</v>
      </c>
      <c r="CF256" s="23">
        <v>0</v>
      </c>
      <c r="CG256" s="23">
        <v>0</v>
      </c>
      <c r="CH256" s="23">
        <v>0</v>
      </c>
      <c r="CI256" s="23">
        <v>0</v>
      </c>
      <c r="CJ256" s="23">
        <v>0</v>
      </c>
      <c r="CK256" s="552">
        <v>0</v>
      </c>
      <c r="CL256" s="552">
        <v>0</v>
      </c>
    </row>
    <row r="257" spans="1:90" outlineLevel="3">
      <c r="A257" s="548" t="s">
        <v>127</v>
      </c>
      <c r="B257" s="548" t="s">
        <v>350</v>
      </c>
      <c r="C257" s="548" t="s">
        <v>285</v>
      </c>
      <c r="D257" s="548" t="s">
        <v>286</v>
      </c>
      <c r="E257" s="548" t="s">
        <v>376</v>
      </c>
      <c r="F257" s="548" t="s">
        <v>0</v>
      </c>
      <c r="G257" s="576" t="s">
        <v>143</v>
      </c>
      <c r="H257" s="576" t="s">
        <v>125</v>
      </c>
      <c r="I257" s="549" t="s">
        <v>96</v>
      </c>
      <c r="J257" s="567">
        <v>1000</v>
      </c>
      <c r="K257" s="550">
        <v>1000</v>
      </c>
      <c r="L257" s="552">
        <v>0</v>
      </c>
      <c r="M257" s="552">
        <v>0</v>
      </c>
      <c r="N257" s="552">
        <v>1</v>
      </c>
      <c r="O257" s="23">
        <v>0</v>
      </c>
      <c r="P257" s="46">
        <v>0</v>
      </c>
      <c r="Q257" s="46">
        <v>0</v>
      </c>
      <c r="R257" s="24" t="s">
        <v>706</v>
      </c>
      <c r="S257" s="24">
        <v>0</v>
      </c>
      <c r="T257" s="24">
        <v>0</v>
      </c>
      <c r="U257" s="553">
        <v>0</v>
      </c>
      <c r="V257" s="23" t="s">
        <v>97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553">
        <v>0</v>
      </c>
      <c r="AD257" s="23">
        <v>0</v>
      </c>
      <c r="AE257" s="23">
        <v>0</v>
      </c>
      <c r="AF257" s="23">
        <v>0</v>
      </c>
      <c r="AG257" s="23">
        <v>0</v>
      </c>
      <c r="AH257" s="554">
        <v>0</v>
      </c>
      <c r="AI257" s="23">
        <v>0</v>
      </c>
      <c r="AJ257" s="23">
        <v>0</v>
      </c>
      <c r="AK257" s="555">
        <v>0</v>
      </c>
      <c r="AL257" s="29">
        <v>0</v>
      </c>
      <c r="AM257" s="23">
        <v>0</v>
      </c>
      <c r="AN257" s="29">
        <v>0</v>
      </c>
      <c r="AO257" s="552">
        <v>0</v>
      </c>
      <c r="AP257" s="23">
        <v>0</v>
      </c>
      <c r="AQ257" s="30">
        <v>1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3">
        <v>0</v>
      </c>
      <c r="BA257" s="23">
        <v>0</v>
      </c>
      <c r="BB257" s="23" t="s">
        <v>0</v>
      </c>
      <c r="BC257" s="23" t="s">
        <v>0</v>
      </c>
      <c r="BD257" s="23">
        <v>0</v>
      </c>
      <c r="BE257" s="23">
        <v>0</v>
      </c>
      <c r="BF257" s="23">
        <v>0</v>
      </c>
      <c r="BG257" s="23">
        <v>0</v>
      </c>
      <c r="BH257" s="23">
        <v>0</v>
      </c>
      <c r="BI257" s="23">
        <v>0</v>
      </c>
      <c r="BJ257" s="23">
        <v>0</v>
      </c>
      <c r="BK257" s="23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3">
        <v>0</v>
      </c>
      <c r="BQ257" s="552">
        <v>2360</v>
      </c>
      <c r="BR257" s="552">
        <v>2360000</v>
      </c>
      <c r="BS257" s="556">
        <v>2</v>
      </c>
      <c r="BT257" s="552">
        <v>0</v>
      </c>
      <c r="BU257" s="556">
        <v>0</v>
      </c>
      <c r="BV257" s="552">
        <v>46</v>
      </c>
      <c r="BW257" s="31">
        <v>0</v>
      </c>
      <c r="BX257" s="31">
        <v>0</v>
      </c>
      <c r="BY257" s="23">
        <v>0</v>
      </c>
      <c r="BZ257" s="23">
        <v>0</v>
      </c>
      <c r="CA257" s="23">
        <v>0</v>
      </c>
      <c r="CB257" s="23">
        <v>0</v>
      </c>
      <c r="CC257" s="23">
        <v>0</v>
      </c>
      <c r="CD257" s="23">
        <v>0</v>
      </c>
      <c r="CE257" s="23">
        <v>0</v>
      </c>
      <c r="CF257" s="23">
        <v>0</v>
      </c>
      <c r="CG257" s="23">
        <v>0</v>
      </c>
      <c r="CH257" s="23">
        <v>0</v>
      </c>
      <c r="CI257" s="23">
        <v>0</v>
      </c>
      <c r="CJ257" s="23">
        <v>0</v>
      </c>
      <c r="CK257" s="552">
        <v>0</v>
      </c>
      <c r="CL257" s="552">
        <v>0</v>
      </c>
    </row>
    <row r="258" spans="1:90" outlineLevel="3">
      <c r="A258" s="548" t="s">
        <v>127</v>
      </c>
      <c r="B258" s="548" t="s">
        <v>350</v>
      </c>
      <c r="C258" s="548" t="s">
        <v>285</v>
      </c>
      <c r="D258" s="548" t="s">
        <v>286</v>
      </c>
      <c r="E258" s="548" t="s">
        <v>377</v>
      </c>
      <c r="F258" s="548" t="s">
        <v>0</v>
      </c>
      <c r="G258" s="576" t="s">
        <v>143</v>
      </c>
      <c r="H258" s="576" t="s">
        <v>125</v>
      </c>
      <c r="I258" s="549" t="s">
        <v>96</v>
      </c>
      <c r="J258" s="567">
        <v>1000</v>
      </c>
      <c r="K258" s="550">
        <v>1000</v>
      </c>
      <c r="L258" s="552">
        <v>0</v>
      </c>
      <c r="M258" s="552">
        <v>0</v>
      </c>
      <c r="N258" s="552">
        <v>1</v>
      </c>
      <c r="O258" s="23">
        <v>3896</v>
      </c>
      <c r="P258" s="46">
        <v>3896</v>
      </c>
      <c r="Q258" s="46">
        <v>0</v>
      </c>
      <c r="R258" s="24" t="s">
        <v>707</v>
      </c>
      <c r="S258" s="24">
        <v>0</v>
      </c>
      <c r="T258" s="24">
        <v>0</v>
      </c>
      <c r="U258" s="553">
        <v>3896000</v>
      </c>
      <c r="V258" s="23" t="s">
        <v>97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553">
        <v>3896000</v>
      </c>
      <c r="AD258" s="23">
        <v>0</v>
      </c>
      <c r="AE258" s="23">
        <v>0</v>
      </c>
      <c r="AF258" s="23">
        <v>0</v>
      </c>
      <c r="AG258" s="23">
        <v>0</v>
      </c>
      <c r="AH258" s="554">
        <v>0</v>
      </c>
      <c r="AI258" s="23">
        <v>0</v>
      </c>
      <c r="AJ258" s="23">
        <v>0</v>
      </c>
      <c r="AK258" s="555">
        <v>0</v>
      </c>
      <c r="AL258" s="29">
        <v>0</v>
      </c>
      <c r="AM258" s="23">
        <v>3896000</v>
      </c>
      <c r="AN258" s="29">
        <v>0</v>
      </c>
      <c r="AO258" s="552">
        <v>0</v>
      </c>
      <c r="AP258" s="23">
        <v>3896000</v>
      </c>
      <c r="AQ258" s="30">
        <v>1</v>
      </c>
      <c r="AR258" s="23">
        <v>3896000</v>
      </c>
      <c r="AS258" s="23">
        <v>3896</v>
      </c>
      <c r="AT258" s="23">
        <v>0</v>
      </c>
      <c r="AU258" s="23">
        <v>0</v>
      </c>
      <c r="AV258" s="23">
        <v>0</v>
      </c>
      <c r="AW258" s="23">
        <v>0</v>
      </c>
      <c r="AX258" s="23">
        <v>-892000</v>
      </c>
      <c r="AY258" s="23">
        <v>0</v>
      </c>
      <c r="AZ258" s="23">
        <v>0</v>
      </c>
      <c r="BA258" s="23">
        <v>-892000</v>
      </c>
      <c r="BB258" s="23" t="s">
        <v>0</v>
      </c>
      <c r="BC258" s="23" t="s">
        <v>0</v>
      </c>
      <c r="BD258" s="23">
        <v>0</v>
      </c>
      <c r="BE258" s="23">
        <v>0</v>
      </c>
      <c r="BF258" s="23">
        <v>0</v>
      </c>
      <c r="BG258" s="23">
        <v>0</v>
      </c>
      <c r="BH258" s="23">
        <v>-892000</v>
      </c>
      <c r="BI258" s="23">
        <v>0</v>
      </c>
      <c r="BJ258" s="23">
        <v>0</v>
      </c>
      <c r="BK258" s="23">
        <v>-892000</v>
      </c>
      <c r="BL258" s="31">
        <v>3896000</v>
      </c>
      <c r="BM258" s="23" t="s">
        <v>98</v>
      </c>
      <c r="BN258" s="23">
        <v>0</v>
      </c>
      <c r="BO258" s="23" t="b">
        <v>0</v>
      </c>
      <c r="BP258" s="23">
        <v>0</v>
      </c>
      <c r="BQ258" s="552">
        <v>2360</v>
      </c>
      <c r="BR258" s="552">
        <v>2360000</v>
      </c>
      <c r="BS258" s="556">
        <v>2</v>
      </c>
      <c r="BT258" s="552">
        <v>0</v>
      </c>
      <c r="BU258" s="556">
        <v>0</v>
      </c>
      <c r="BV258" s="552">
        <v>47</v>
      </c>
      <c r="BW258" s="31">
        <v>0</v>
      </c>
      <c r="BX258" s="31">
        <v>0</v>
      </c>
      <c r="BY258" s="23">
        <v>0</v>
      </c>
      <c r="BZ258" s="23">
        <v>0</v>
      </c>
      <c r="CA258" s="23">
        <v>0</v>
      </c>
      <c r="CB258" s="23">
        <v>0</v>
      </c>
      <c r="CC258" s="23">
        <v>0</v>
      </c>
      <c r="CD258" s="23">
        <v>0</v>
      </c>
      <c r="CE258" s="23">
        <v>0</v>
      </c>
      <c r="CF258" s="23">
        <v>0</v>
      </c>
      <c r="CG258" s="23">
        <v>0</v>
      </c>
      <c r="CH258" s="23">
        <v>0</v>
      </c>
      <c r="CI258" s="23">
        <v>0</v>
      </c>
      <c r="CJ258" s="23">
        <v>0</v>
      </c>
      <c r="CK258" s="552">
        <v>0</v>
      </c>
      <c r="CL258" s="552">
        <v>0</v>
      </c>
    </row>
    <row r="259" spans="1:90" outlineLevel="3">
      <c r="A259" s="548" t="s">
        <v>127</v>
      </c>
      <c r="B259" s="548" t="s">
        <v>350</v>
      </c>
      <c r="C259" s="548" t="s">
        <v>285</v>
      </c>
      <c r="D259" s="548" t="s">
        <v>286</v>
      </c>
      <c r="E259" s="548" t="s">
        <v>380</v>
      </c>
      <c r="F259" s="548" t="s">
        <v>0</v>
      </c>
      <c r="G259" s="576" t="s">
        <v>213</v>
      </c>
      <c r="H259" s="576" t="s">
        <v>125</v>
      </c>
      <c r="I259" s="549" t="s">
        <v>381</v>
      </c>
      <c r="J259" s="567">
        <v>30000</v>
      </c>
      <c r="K259" s="550">
        <v>30000</v>
      </c>
      <c r="L259" s="552">
        <v>0</v>
      </c>
      <c r="M259" s="552">
        <v>0</v>
      </c>
      <c r="N259" s="552">
        <v>1</v>
      </c>
      <c r="O259" s="23">
        <v>3195.6798333333331</v>
      </c>
      <c r="P259" s="46">
        <v>3195.6798333333331</v>
      </c>
      <c r="Q259" s="46">
        <v>0</v>
      </c>
      <c r="R259" s="24" t="s">
        <v>708</v>
      </c>
      <c r="S259" s="24">
        <v>0</v>
      </c>
      <c r="T259" s="24">
        <v>0</v>
      </c>
      <c r="U259" s="553">
        <v>95870395</v>
      </c>
      <c r="V259" s="23" t="s">
        <v>97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553">
        <v>95870395</v>
      </c>
      <c r="AD259" s="23">
        <v>0</v>
      </c>
      <c r="AE259" s="23">
        <v>0</v>
      </c>
      <c r="AF259" s="23">
        <v>0</v>
      </c>
      <c r="AG259" s="23">
        <v>0</v>
      </c>
      <c r="AH259" s="554">
        <v>49556395</v>
      </c>
      <c r="AI259" s="23">
        <v>0</v>
      </c>
      <c r="AJ259" s="23">
        <v>0</v>
      </c>
      <c r="AK259" s="555">
        <v>49556395</v>
      </c>
      <c r="AL259" s="29">
        <v>0</v>
      </c>
      <c r="AM259" s="23">
        <v>46314000</v>
      </c>
      <c r="AN259" s="29">
        <v>0</v>
      </c>
      <c r="AO259" s="552">
        <v>0</v>
      </c>
      <c r="AP259" s="23">
        <v>95870395</v>
      </c>
      <c r="AQ259" s="30">
        <v>1</v>
      </c>
      <c r="AR259" s="23">
        <v>95870395</v>
      </c>
      <c r="AS259" s="23">
        <v>3195.6798333333331</v>
      </c>
      <c r="AT259" s="23">
        <v>49556395</v>
      </c>
      <c r="AU259" s="23">
        <v>0</v>
      </c>
      <c r="AV259" s="23">
        <v>0</v>
      </c>
      <c r="AW259" s="23">
        <v>49556395</v>
      </c>
      <c r="AX259" s="23">
        <v>49842395</v>
      </c>
      <c r="AY259" s="23">
        <v>0</v>
      </c>
      <c r="AZ259" s="23">
        <v>106000</v>
      </c>
      <c r="BA259" s="23">
        <v>49948395</v>
      </c>
      <c r="BB259" s="23" t="s">
        <v>0</v>
      </c>
      <c r="BC259" s="23" t="s">
        <v>0</v>
      </c>
      <c r="BD259" s="23">
        <v>49556395</v>
      </c>
      <c r="BE259" s="23">
        <v>0</v>
      </c>
      <c r="BF259" s="23">
        <v>0</v>
      </c>
      <c r="BG259" s="23">
        <v>49556395</v>
      </c>
      <c r="BH259" s="23">
        <v>49842395</v>
      </c>
      <c r="BI259" s="23">
        <v>0</v>
      </c>
      <c r="BJ259" s="23">
        <v>106000</v>
      </c>
      <c r="BK259" s="23">
        <v>49948395</v>
      </c>
      <c r="BL259" s="31">
        <v>95870395</v>
      </c>
      <c r="BM259" s="23" t="s">
        <v>98</v>
      </c>
      <c r="BN259" s="23">
        <v>0</v>
      </c>
      <c r="BO259" s="23" t="b">
        <v>0</v>
      </c>
      <c r="BP259" s="23">
        <v>0</v>
      </c>
      <c r="BQ259" s="552">
        <v>1000</v>
      </c>
      <c r="BR259" s="552">
        <v>30000000</v>
      </c>
      <c r="BS259" s="556">
        <v>2</v>
      </c>
      <c r="BT259" s="552">
        <v>0</v>
      </c>
      <c r="BU259" s="556">
        <v>0</v>
      </c>
      <c r="BV259" s="552">
        <v>57</v>
      </c>
      <c r="BW259" s="31">
        <v>0</v>
      </c>
      <c r="BX259" s="31">
        <v>0</v>
      </c>
      <c r="BY259" s="23">
        <v>0</v>
      </c>
      <c r="BZ259" s="23">
        <v>0</v>
      </c>
      <c r="CA259" s="23">
        <v>0</v>
      </c>
      <c r="CB259" s="23">
        <v>0</v>
      </c>
      <c r="CC259" s="23">
        <v>0</v>
      </c>
      <c r="CD259" s="23">
        <v>0</v>
      </c>
      <c r="CE259" s="23">
        <v>0</v>
      </c>
      <c r="CF259" s="23">
        <v>0</v>
      </c>
      <c r="CG259" s="23">
        <v>49556395</v>
      </c>
      <c r="CH259" s="23">
        <v>0</v>
      </c>
      <c r="CI259" s="23">
        <v>0</v>
      </c>
      <c r="CJ259" s="23">
        <v>49556395</v>
      </c>
      <c r="CK259" s="552">
        <v>0</v>
      </c>
      <c r="CL259" s="552">
        <v>0</v>
      </c>
    </row>
    <row r="260" spans="1:90" outlineLevel="3">
      <c r="A260" s="548" t="s">
        <v>127</v>
      </c>
      <c r="B260" s="548" t="s">
        <v>350</v>
      </c>
      <c r="C260" s="548" t="s">
        <v>285</v>
      </c>
      <c r="D260" s="548" t="s">
        <v>286</v>
      </c>
      <c r="E260" s="548" t="s">
        <v>382</v>
      </c>
      <c r="F260" s="548" t="s">
        <v>0</v>
      </c>
      <c r="G260" s="576" t="s">
        <v>291</v>
      </c>
      <c r="H260" s="576" t="s">
        <v>125</v>
      </c>
      <c r="I260" s="549" t="s">
        <v>381</v>
      </c>
      <c r="J260" s="567">
        <v>4000</v>
      </c>
      <c r="K260" s="550">
        <v>4000</v>
      </c>
      <c r="L260" s="552">
        <v>0</v>
      </c>
      <c r="M260" s="552">
        <v>0</v>
      </c>
      <c r="N260" s="552">
        <v>1</v>
      </c>
      <c r="O260" s="23">
        <v>0</v>
      </c>
      <c r="P260" s="46">
        <v>0</v>
      </c>
      <c r="Q260" s="46">
        <v>0</v>
      </c>
      <c r="R260" s="24">
        <v>0</v>
      </c>
      <c r="S260" s="24">
        <v>0</v>
      </c>
      <c r="T260" s="24">
        <v>0</v>
      </c>
      <c r="U260" s="553">
        <v>0</v>
      </c>
      <c r="V260" s="23" t="s">
        <v>97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553">
        <v>0</v>
      </c>
      <c r="AD260" s="23">
        <v>0</v>
      </c>
      <c r="AE260" s="23">
        <v>0</v>
      </c>
      <c r="AF260" s="23">
        <v>0</v>
      </c>
      <c r="AG260" s="23">
        <v>0</v>
      </c>
      <c r="AH260" s="554">
        <v>0</v>
      </c>
      <c r="AI260" s="23">
        <v>0</v>
      </c>
      <c r="AJ260" s="23">
        <v>0</v>
      </c>
      <c r="AK260" s="555">
        <v>0</v>
      </c>
      <c r="AL260" s="29">
        <v>0</v>
      </c>
      <c r="AM260" s="23">
        <v>0</v>
      </c>
      <c r="AN260" s="29">
        <v>0</v>
      </c>
      <c r="AO260" s="552">
        <v>0</v>
      </c>
      <c r="AP260" s="23">
        <v>0</v>
      </c>
      <c r="AQ260" s="30">
        <v>1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3">
        <v>0</v>
      </c>
      <c r="BA260" s="23">
        <v>0</v>
      </c>
      <c r="BB260" s="23" t="s">
        <v>0</v>
      </c>
      <c r="BC260" s="23" t="s">
        <v>0</v>
      </c>
      <c r="BD260" s="23">
        <v>0</v>
      </c>
      <c r="BE260" s="23">
        <v>0</v>
      </c>
      <c r="BF260" s="23">
        <v>0</v>
      </c>
      <c r="BG260" s="23">
        <v>0</v>
      </c>
      <c r="BH260" s="23">
        <v>0</v>
      </c>
      <c r="BI260" s="23">
        <v>0</v>
      </c>
      <c r="BJ260" s="23">
        <v>0</v>
      </c>
      <c r="BK260" s="23">
        <v>0</v>
      </c>
      <c r="BL260" s="31">
        <v>0</v>
      </c>
      <c r="BM260" s="23" t="s">
        <v>98</v>
      </c>
      <c r="BN260" s="23">
        <v>0</v>
      </c>
      <c r="BO260" s="23" t="b">
        <v>0</v>
      </c>
      <c r="BP260" s="23">
        <v>0</v>
      </c>
      <c r="BQ260" s="552">
        <v>0</v>
      </c>
      <c r="BR260" s="552">
        <v>0</v>
      </c>
      <c r="BS260" s="556">
        <v>2</v>
      </c>
      <c r="BT260" s="552">
        <v>0</v>
      </c>
      <c r="BU260" s="556">
        <v>0</v>
      </c>
      <c r="BV260" s="552">
        <v>86</v>
      </c>
      <c r="BW260" s="31">
        <v>0</v>
      </c>
      <c r="BX260" s="31">
        <v>0</v>
      </c>
      <c r="BY260" s="23">
        <v>0</v>
      </c>
      <c r="BZ260" s="23">
        <v>0</v>
      </c>
      <c r="CA260" s="23">
        <v>0</v>
      </c>
      <c r="CB260" s="23">
        <v>0</v>
      </c>
      <c r="CC260" s="23">
        <v>0</v>
      </c>
      <c r="CD260" s="23">
        <v>0</v>
      </c>
      <c r="CE260" s="23">
        <v>0</v>
      </c>
      <c r="CF260" s="23">
        <v>0</v>
      </c>
      <c r="CG260" s="23">
        <v>0</v>
      </c>
      <c r="CH260" s="23">
        <v>0</v>
      </c>
      <c r="CI260" s="23">
        <v>0</v>
      </c>
      <c r="CJ260" s="23">
        <v>0</v>
      </c>
      <c r="CK260" s="552">
        <v>0</v>
      </c>
      <c r="CL260" s="552">
        <v>0</v>
      </c>
    </row>
    <row r="261" spans="1:90" s="566" customFormat="1" ht="20.100000000000001" customHeight="1" outlineLevel="2">
      <c r="A261" s="558" t="s">
        <v>131</v>
      </c>
      <c r="B261" s="558"/>
      <c r="C261" s="558"/>
      <c r="D261" s="558"/>
      <c r="E261" s="558"/>
      <c r="F261" s="558"/>
      <c r="G261" s="577"/>
      <c r="H261" s="577"/>
      <c r="I261" s="559"/>
      <c r="J261" s="568"/>
      <c r="K261" s="560"/>
      <c r="L261" s="561"/>
      <c r="M261" s="561"/>
      <c r="N261" s="561"/>
      <c r="O261" s="35"/>
      <c r="P261" s="50"/>
      <c r="Q261" s="50"/>
      <c r="R261" s="36">
        <v>0</v>
      </c>
      <c r="S261" s="36">
        <v>0</v>
      </c>
      <c r="T261" s="36">
        <v>0</v>
      </c>
      <c r="U261" s="562">
        <v>101126395</v>
      </c>
      <c r="V261" s="35"/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562">
        <v>101126395</v>
      </c>
      <c r="AD261" s="35">
        <v>0</v>
      </c>
      <c r="AE261" s="35">
        <v>0</v>
      </c>
      <c r="AF261" s="35">
        <v>0</v>
      </c>
      <c r="AG261" s="35">
        <v>0</v>
      </c>
      <c r="AH261" s="563">
        <v>48760395</v>
      </c>
      <c r="AI261" s="35">
        <v>0</v>
      </c>
      <c r="AJ261" s="35">
        <v>0</v>
      </c>
      <c r="AK261" s="564">
        <v>48760395</v>
      </c>
      <c r="AL261" s="41"/>
      <c r="AM261" s="35">
        <v>52366000</v>
      </c>
      <c r="AN261" s="41"/>
      <c r="AO261" s="561"/>
      <c r="AP261" s="35">
        <v>101126395</v>
      </c>
      <c r="AQ261" s="42"/>
      <c r="AR261" s="35"/>
      <c r="AS261" s="35"/>
      <c r="AT261" s="35">
        <v>49556395</v>
      </c>
      <c r="AU261" s="35">
        <v>0</v>
      </c>
      <c r="AV261" s="35">
        <v>0</v>
      </c>
      <c r="AW261" s="35">
        <v>49556395</v>
      </c>
      <c r="AX261" s="35">
        <v>48154310.814210661</v>
      </c>
      <c r="AY261" s="35">
        <v>84.185789338080212</v>
      </c>
      <c r="AZ261" s="35">
        <v>106000</v>
      </c>
      <c r="BA261" s="35">
        <v>48260395</v>
      </c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43"/>
      <c r="BM261" s="35"/>
      <c r="BN261" s="35"/>
      <c r="BO261" s="35"/>
      <c r="BP261" s="35"/>
      <c r="BQ261" s="561"/>
      <c r="BR261" s="561"/>
      <c r="BS261" s="565"/>
      <c r="BT261" s="561"/>
      <c r="BU261" s="565"/>
      <c r="BV261" s="561"/>
      <c r="BW261" s="43"/>
      <c r="BX261" s="43"/>
      <c r="BY261" s="35"/>
      <c r="BZ261" s="35"/>
      <c r="CA261" s="35">
        <v>0</v>
      </c>
      <c r="CB261" s="35"/>
      <c r="CC261" s="35"/>
      <c r="CD261" s="35"/>
      <c r="CE261" s="35"/>
      <c r="CF261" s="35"/>
      <c r="CG261" s="35"/>
      <c r="CH261" s="35"/>
      <c r="CI261" s="35"/>
      <c r="CJ261" s="35"/>
      <c r="CK261" s="561"/>
      <c r="CL261" s="561"/>
    </row>
    <row r="262" spans="1:90" outlineLevel="3">
      <c r="A262" s="548" t="s">
        <v>155</v>
      </c>
      <c r="B262" s="548" t="s">
        <v>350</v>
      </c>
      <c r="C262" s="548" t="s">
        <v>285</v>
      </c>
      <c r="D262" s="548" t="s">
        <v>286</v>
      </c>
      <c r="E262" s="548" t="s">
        <v>383</v>
      </c>
      <c r="F262" s="548" t="s">
        <v>1015</v>
      </c>
      <c r="G262" s="548" t="s">
        <v>143</v>
      </c>
      <c r="H262" s="548" t="s">
        <v>85</v>
      </c>
      <c r="I262" s="549" t="s">
        <v>96</v>
      </c>
      <c r="J262" s="550">
        <v>0</v>
      </c>
      <c r="K262" s="550">
        <v>0</v>
      </c>
      <c r="L262" s="552">
        <v>0</v>
      </c>
      <c r="M262" s="552">
        <v>0</v>
      </c>
      <c r="N262" s="552">
        <v>1</v>
      </c>
      <c r="O262" s="23">
        <v>2.0840336134453783</v>
      </c>
      <c r="P262" s="46">
        <v>2.0840336134453783</v>
      </c>
      <c r="Q262" s="46">
        <v>0</v>
      </c>
      <c r="R262" s="24" t="s">
        <v>710</v>
      </c>
      <c r="S262" s="24">
        <v>0</v>
      </c>
      <c r="T262" s="24">
        <v>0</v>
      </c>
      <c r="U262" s="553">
        <v>0</v>
      </c>
      <c r="V262" s="23" t="s">
        <v>97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553">
        <v>0</v>
      </c>
      <c r="AD262" s="23">
        <v>0</v>
      </c>
      <c r="AE262" s="23">
        <v>0</v>
      </c>
      <c r="AF262" s="23">
        <v>0</v>
      </c>
      <c r="AG262" s="23">
        <v>0</v>
      </c>
      <c r="AH262" s="554">
        <v>-124600.86733859696</v>
      </c>
      <c r="AI262" s="23">
        <v>0</v>
      </c>
      <c r="AJ262" s="23">
        <v>0</v>
      </c>
      <c r="AK262" s="555">
        <v>-124600.86733859696</v>
      </c>
      <c r="AL262" s="29">
        <v>-103464.29360395897</v>
      </c>
      <c r="AM262" s="23">
        <v>803234.79170834494</v>
      </c>
      <c r="AN262" s="552">
        <v>0</v>
      </c>
      <c r="AO262" s="29">
        <v>0</v>
      </c>
      <c r="AP262" s="23">
        <v>578536.26009870996</v>
      </c>
      <c r="AQ262" s="30">
        <v>1</v>
      </c>
      <c r="AR262" s="23">
        <v>0</v>
      </c>
      <c r="AS262" s="23">
        <v>2.0840336134453783</v>
      </c>
      <c r="AT262" s="23">
        <v>7898.2973968718434</v>
      </c>
      <c r="AU262" s="23">
        <v>0</v>
      </c>
      <c r="AV262" s="23">
        <v>0</v>
      </c>
      <c r="AW262" s="23">
        <v>7898.2973968718434</v>
      </c>
      <c r="AX262" s="23">
        <v>160223.08731664566</v>
      </c>
      <c r="AY262" s="23">
        <v>0</v>
      </c>
      <c r="AZ262" s="23">
        <v>0</v>
      </c>
      <c r="BA262" s="23">
        <v>160223.08731664566</v>
      </c>
      <c r="BB262" s="23">
        <v>2.0840336134453783</v>
      </c>
      <c r="BC262" s="23">
        <v>2.0840336134453783</v>
      </c>
      <c r="BD262" s="23">
        <v>7898.2973968718434</v>
      </c>
      <c r="BE262" s="23">
        <v>0</v>
      </c>
      <c r="BF262" s="23">
        <v>0</v>
      </c>
      <c r="BG262" s="23">
        <v>7898.2973968718434</v>
      </c>
      <c r="BH262" s="23">
        <v>160223.08731664566</v>
      </c>
      <c r="BI262" s="23">
        <v>0</v>
      </c>
      <c r="BJ262" s="23">
        <v>0</v>
      </c>
      <c r="BK262" s="23">
        <v>160223.08731664566</v>
      </c>
      <c r="BL262" s="23">
        <v>578536.26009870996</v>
      </c>
      <c r="BM262" s="23" t="s">
        <v>88</v>
      </c>
      <c r="BN262" s="23">
        <v>0</v>
      </c>
      <c r="BO262" s="23" t="b">
        <v>0</v>
      </c>
      <c r="BP262" s="23">
        <v>0</v>
      </c>
      <c r="BQ262" s="46">
        <v>9.4999962000015206</v>
      </c>
      <c r="BR262" s="552">
        <v>0</v>
      </c>
      <c r="BS262" s="556">
        <v>1</v>
      </c>
      <c r="BT262" s="552">
        <v>0</v>
      </c>
      <c r="BU262" s="556">
        <v>0</v>
      </c>
      <c r="BV262" s="552">
        <v>3</v>
      </c>
      <c r="BW262" s="31">
        <v>2.0840336134453783</v>
      </c>
      <c r="BX262" s="31">
        <v>0</v>
      </c>
      <c r="BY262" s="23">
        <v>0</v>
      </c>
      <c r="BZ262" s="23">
        <v>-678633.92436974798</v>
      </c>
      <c r="CA262" s="23">
        <v>-678633.92436974798</v>
      </c>
      <c r="CB262" s="23">
        <v>-678633.92436974798</v>
      </c>
      <c r="CC262" s="23">
        <v>0</v>
      </c>
      <c r="CD262" s="23">
        <v>0</v>
      </c>
      <c r="CE262" s="23">
        <v>0</v>
      </c>
      <c r="CF262" s="23">
        <v>0</v>
      </c>
      <c r="CG262" s="23">
        <v>-124600.86733859696</v>
      </c>
      <c r="CH262" s="23">
        <v>0</v>
      </c>
      <c r="CI262" s="23">
        <v>0</v>
      </c>
      <c r="CJ262" s="23">
        <v>-124600.86733859696</v>
      </c>
      <c r="CK262" s="552">
        <v>0</v>
      </c>
      <c r="CL262" s="552">
        <v>0</v>
      </c>
    </row>
    <row r="263" spans="1:90" outlineLevel="3">
      <c r="A263" s="548" t="s">
        <v>155</v>
      </c>
      <c r="B263" s="548" t="s">
        <v>350</v>
      </c>
      <c r="C263" s="548" t="s">
        <v>285</v>
      </c>
      <c r="D263" s="548" t="s">
        <v>286</v>
      </c>
      <c r="E263" s="548" t="s">
        <v>385</v>
      </c>
      <c r="F263" s="548" t="s">
        <v>711</v>
      </c>
      <c r="G263" s="548" t="s">
        <v>143</v>
      </c>
      <c r="H263" s="548" t="s">
        <v>85</v>
      </c>
      <c r="I263" s="549" t="s">
        <v>96</v>
      </c>
      <c r="J263" s="550">
        <v>0</v>
      </c>
      <c r="K263" s="550">
        <v>0</v>
      </c>
      <c r="L263" s="552">
        <v>0</v>
      </c>
      <c r="M263" s="552">
        <v>0</v>
      </c>
      <c r="N263" s="552">
        <v>1</v>
      </c>
      <c r="O263" s="23">
        <v>2.8125</v>
      </c>
      <c r="P263" s="46">
        <v>2.6875</v>
      </c>
      <c r="Q263" s="46">
        <v>0.125</v>
      </c>
      <c r="R263" s="24" t="s">
        <v>712</v>
      </c>
      <c r="S263" s="24">
        <v>0</v>
      </c>
      <c r="T263" s="24">
        <v>0</v>
      </c>
      <c r="U263" s="553">
        <v>0</v>
      </c>
      <c r="V263" s="23" t="s">
        <v>97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553">
        <v>0</v>
      </c>
      <c r="AD263" s="23">
        <v>0</v>
      </c>
      <c r="AE263" s="23">
        <v>0</v>
      </c>
      <c r="AF263" s="23">
        <v>0</v>
      </c>
      <c r="AG263" s="23">
        <v>0</v>
      </c>
      <c r="AH263" s="554">
        <v>0</v>
      </c>
      <c r="AI263" s="23">
        <v>0</v>
      </c>
      <c r="AJ263" s="23">
        <v>0</v>
      </c>
      <c r="AK263" s="555">
        <v>0</v>
      </c>
      <c r="AL263" s="29">
        <v>-92781.435000000012</v>
      </c>
      <c r="AM263" s="23">
        <v>0</v>
      </c>
      <c r="AN263" s="552">
        <v>0</v>
      </c>
      <c r="AO263" s="29">
        <v>0</v>
      </c>
      <c r="AP263" s="23">
        <v>86300</v>
      </c>
      <c r="AQ263" s="30">
        <v>1</v>
      </c>
      <c r="AR263" s="23">
        <v>0</v>
      </c>
      <c r="AS263" s="23">
        <v>2.8125</v>
      </c>
      <c r="AT263" s="23">
        <v>0</v>
      </c>
      <c r="AU263" s="23">
        <v>0</v>
      </c>
      <c r="AV263" s="23">
        <v>0</v>
      </c>
      <c r="AW263" s="23">
        <v>0</v>
      </c>
      <c r="AX263" s="23">
        <v>33395.006794333356</v>
      </c>
      <c r="AY263" s="23">
        <v>0</v>
      </c>
      <c r="AZ263" s="23">
        <v>0</v>
      </c>
      <c r="BA263" s="23">
        <v>33395.006794333356</v>
      </c>
      <c r="BB263" s="23">
        <v>2.8125</v>
      </c>
      <c r="BC263" s="23">
        <v>2.6875</v>
      </c>
      <c r="BD263" s="23">
        <v>0</v>
      </c>
      <c r="BE263" s="23">
        <v>0</v>
      </c>
      <c r="BF263" s="23">
        <v>0</v>
      </c>
      <c r="BG263" s="23">
        <v>0</v>
      </c>
      <c r="BH263" s="23">
        <v>33395.006794333356</v>
      </c>
      <c r="BI263" s="23">
        <v>0</v>
      </c>
      <c r="BJ263" s="23">
        <v>0</v>
      </c>
      <c r="BK263" s="23">
        <v>33395.006794333356</v>
      </c>
      <c r="BL263" s="23">
        <v>86300</v>
      </c>
      <c r="BM263" s="23" t="s">
        <v>88</v>
      </c>
      <c r="BN263" s="23">
        <v>0</v>
      </c>
      <c r="BO263" s="23" t="b">
        <v>0</v>
      </c>
      <c r="BP263" s="23">
        <v>0</v>
      </c>
      <c r="BQ263" s="46">
        <v>5.63</v>
      </c>
      <c r="BR263" s="552">
        <v>0</v>
      </c>
      <c r="BS263" s="556">
        <v>1</v>
      </c>
      <c r="BT263" s="552">
        <v>0</v>
      </c>
      <c r="BU263" s="556">
        <v>0</v>
      </c>
      <c r="BV263" s="552">
        <v>6</v>
      </c>
      <c r="BW263" s="31">
        <v>2.8125</v>
      </c>
      <c r="BX263" s="31">
        <v>0</v>
      </c>
      <c r="BY263" s="23">
        <v>0</v>
      </c>
      <c r="BZ263" s="23">
        <v>0</v>
      </c>
      <c r="CA263" s="23">
        <v>0</v>
      </c>
      <c r="CB263" s="23">
        <v>-379426.25679433334</v>
      </c>
      <c r="CC263" s="23">
        <v>0</v>
      </c>
      <c r="CD263" s="23">
        <v>0</v>
      </c>
      <c r="CE263" s="23">
        <v>0</v>
      </c>
      <c r="CF263" s="23">
        <v>0</v>
      </c>
      <c r="CG263" s="23">
        <v>0</v>
      </c>
      <c r="CH263" s="23">
        <v>0</v>
      </c>
      <c r="CI263" s="23">
        <v>0</v>
      </c>
      <c r="CJ263" s="23">
        <v>0</v>
      </c>
      <c r="CK263" s="552">
        <v>0.43</v>
      </c>
      <c r="CL263" s="552">
        <v>0</v>
      </c>
    </row>
    <row r="264" spans="1:90" outlineLevel="3">
      <c r="A264" s="548" t="s">
        <v>155</v>
      </c>
      <c r="B264" s="548" t="s">
        <v>350</v>
      </c>
      <c r="C264" s="548" t="s">
        <v>285</v>
      </c>
      <c r="D264" s="548" t="s">
        <v>286</v>
      </c>
      <c r="E264" s="548" t="s">
        <v>713</v>
      </c>
      <c r="F264" s="548" t="s">
        <v>1016</v>
      </c>
      <c r="G264" s="548" t="s">
        <v>291</v>
      </c>
      <c r="H264" s="548" t="s">
        <v>85</v>
      </c>
      <c r="I264" s="549" t="s">
        <v>96</v>
      </c>
      <c r="J264" s="550">
        <v>0</v>
      </c>
      <c r="K264" s="550">
        <v>0</v>
      </c>
      <c r="L264" s="552">
        <v>0</v>
      </c>
      <c r="M264" s="552">
        <v>0</v>
      </c>
      <c r="N264" s="552">
        <v>1</v>
      </c>
      <c r="O264" s="23">
        <v>5.75</v>
      </c>
      <c r="P264" s="46">
        <v>5.75</v>
      </c>
      <c r="Q264" s="46">
        <v>0</v>
      </c>
      <c r="R264" s="24" t="s">
        <v>715</v>
      </c>
      <c r="S264" s="24">
        <v>0</v>
      </c>
      <c r="T264" s="24">
        <v>0</v>
      </c>
      <c r="U264" s="553">
        <v>0</v>
      </c>
      <c r="V264" s="23" t="s">
        <v>97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553">
        <v>0</v>
      </c>
      <c r="AD264" s="23">
        <v>0</v>
      </c>
      <c r="AE264" s="23">
        <v>0</v>
      </c>
      <c r="AF264" s="23">
        <v>0</v>
      </c>
      <c r="AG264" s="23">
        <v>0</v>
      </c>
      <c r="AH264" s="554">
        <v>-5614.15625</v>
      </c>
      <c r="AI264" s="23">
        <v>0</v>
      </c>
      <c r="AJ264" s="23">
        <v>0</v>
      </c>
      <c r="AK264" s="555">
        <v>-5614.15625</v>
      </c>
      <c r="AL264" s="29">
        <v>0</v>
      </c>
      <c r="AM264" s="23">
        <v>357474.40625</v>
      </c>
      <c r="AN264" s="552">
        <v>0</v>
      </c>
      <c r="AO264" s="29">
        <v>0</v>
      </c>
      <c r="AP264" s="23">
        <v>0</v>
      </c>
      <c r="AQ264" s="30">
        <v>1</v>
      </c>
      <c r="AR264" s="23">
        <v>0</v>
      </c>
      <c r="AS264" s="23">
        <v>5.75</v>
      </c>
      <c r="AT264" s="23">
        <v>-22458.5</v>
      </c>
      <c r="AU264" s="23">
        <v>0</v>
      </c>
      <c r="AV264" s="23">
        <v>0</v>
      </c>
      <c r="AW264" s="23">
        <v>-22458.5</v>
      </c>
      <c r="AX264" s="23">
        <v>351860.25</v>
      </c>
      <c r="AY264" s="23">
        <v>0</v>
      </c>
      <c r="AZ264" s="23">
        <v>0</v>
      </c>
      <c r="BA264" s="23">
        <v>351860.25</v>
      </c>
      <c r="BB264" s="23">
        <v>5.75</v>
      </c>
      <c r="BC264" s="23">
        <v>5.75</v>
      </c>
      <c r="BD264" s="23">
        <v>-22458.5</v>
      </c>
      <c r="BE264" s="23">
        <v>0</v>
      </c>
      <c r="BF264" s="23">
        <v>0</v>
      </c>
      <c r="BG264" s="23">
        <v>-22458.5</v>
      </c>
      <c r="BH264" s="23">
        <v>351860.25</v>
      </c>
      <c r="BI264" s="23">
        <v>0</v>
      </c>
      <c r="BJ264" s="23">
        <v>0</v>
      </c>
      <c r="BK264" s="23">
        <v>351860.25</v>
      </c>
      <c r="BL264" s="23">
        <v>0</v>
      </c>
      <c r="BM264" s="23" t="s">
        <v>88</v>
      </c>
      <c r="BN264" s="23">
        <v>0</v>
      </c>
      <c r="BO264" s="23" t="b">
        <v>0</v>
      </c>
      <c r="BP264" s="23">
        <v>0</v>
      </c>
      <c r="BQ264" s="46">
        <v>1.1200000000000001</v>
      </c>
      <c r="BR264" s="552">
        <v>0</v>
      </c>
      <c r="BS264" s="556">
        <v>1</v>
      </c>
      <c r="BT264" s="552">
        <v>0</v>
      </c>
      <c r="BU264" s="556">
        <v>0</v>
      </c>
      <c r="BV264" s="552">
        <v>10</v>
      </c>
      <c r="BW264" s="31">
        <v>5.75</v>
      </c>
      <c r="BX264" s="31">
        <v>0</v>
      </c>
      <c r="BY264" s="23">
        <v>0</v>
      </c>
      <c r="BZ264" s="23">
        <v>-351860.25</v>
      </c>
      <c r="CA264" s="23">
        <v>-351860.25</v>
      </c>
      <c r="CB264" s="23">
        <v>-351860.25</v>
      </c>
      <c r="CC264" s="23">
        <v>0</v>
      </c>
      <c r="CD264" s="23">
        <v>0</v>
      </c>
      <c r="CE264" s="23">
        <v>0</v>
      </c>
      <c r="CF264" s="23">
        <v>0</v>
      </c>
      <c r="CG264" s="23">
        <v>-5614.15625</v>
      </c>
      <c r="CH264" s="23">
        <v>0</v>
      </c>
      <c r="CI264" s="23">
        <v>0</v>
      </c>
      <c r="CJ264" s="23">
        <v>-5614.15625</v>
      </c>
      <c r="CK264" s="552">
        <v>0</v>
      </c>
      <c r="CL264" s="552">
        <v>0</v>
      </c>
    </row>
    <row r="265" spans="1:90" outlineLevel="3">
      <c r="A265" s="548" t="s">
        <v>155</v>
      </c>
      <c r="B265" s="548" t="s">
        <v>350</v>
      </c>
      <c r="C265" s="548" t="s">
        <v>285</v>
      </c>
      <c r="D265" s="548" t="s">
        <v>286</v>
      </c>
      <c r="E265" s="548" t="s">
        <v>386</v>
      </c>
      <c r="F265" s="548" t="s">
        <v>1017</v>
      </c>
      <c r="G265" s="548" t="s">
        <v>372</v>
      </c>
      <c r="H265" s="548" t="s">
        <v>85</v>
      </c>
      <c r="I265" s="549" t="s">
        <v>96</v>
      </c>
      <c r="J265" s="550">
        <v>0</v>
      </c>
      <c r="K265" s="550">
        <v>0</v>
      </c>
      <c r="L265" s="552">
        <v>0</v>
      </c>
      <c r="M265" s="552">
        <v>0</v>
      </c>
      <c r="N265" s="552">
        <v>1</v>
      </c>
      <c r="O265" s="23">
        <v>2.4201680672268906</v>
      </c>
      <c r="P265" s="46">
        <v>2.4201680672268906</v>
      </c>
      <c r="Q265" s="46">
        <v>0</v>
      </c>
      <c r="R265" s="24" t="s">
        <v>717</v>
      </c>
      <c r="S265" s="24">
        <v>0</v>
      </c>
      <c r="T265" s="24">
        <v>0</v>
      </c>
      <c r="U265" s="553">
        <v>0</v>
      </c>
      <c r="V265" s="23" t="s">
        <v>97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553">
        <v>0</v>
      </c>
      <c r="AD265" s="23">
        <v>0</v>
      </c>
      <c r="AE265" s="23">
        <v>0</v>
      </c>
      <c r="AF265" s="23">
        <v>0</v>
      </c>
      <c r="AG265" s="23">
        <v>0</v>
      </c>
      <c r="AH265" s="554">
        <v>-96179.892685366794</v>
      </c>
      <c r="AI265" s="23">
        <v>0</v>
      </c>
      <c r="AJ265" s="23">
        <v>0</v>
      </c>
      <c r="AK265" s="555">
        <v>-96179.892685366794</v>
      </c>
      <c r="AL265" s="29">
        <v>0</v>
      </c>
      <c r="AM265" s="23">
        <v>5201713.8086517565</v>
      </c>
      <c r="AN265" s="552">
        <v>0</v>
      </c>
      <c r="AO265" s="29">
        <v>0</v>
      </c>
      <c r="AP265" s="23">
        <v>4488205.7070734147</v>
      </c>
      <c r="AQ265" s="30">
        <v>1</v>
      </c>
      <c r="AR265" s="23">
        <v>0</v>
      </c>
      <c r="AS265" s="23">
        <v>2.4201680672268906</v>
      </c>
      <c r="AT265" s="23">
        <v>46006.661939438432</v>
      </c>
      <c r="AU265" s="23">
        <v>0</v>
      </c>
      <c r="AV265" s="23">
        <v>0</v>
      </c>
      <c r="AW265" s="23">
        <v>46006.661939438432</v>
      </c>
      <c r="AX265" s="23">
        <v>918980.10175572988</v>
      </c>
      <c r="AY265" s="23">
        <v>0</v>
      </c>
      <c r="AZ265" s="23">
        <v>0</v>
      </c>
      <c r="BA265" s="23">
        <v>918980.10175572988</v>
      </c>
      <c r="BB265" s="23">
        <v>2.4201680672268906</v>
      </c>
      <c r="BC265" s="23">
        <v>2.4201680672268906</v>
      </c>
      <c r="BD265" s="23">
        <v>46006.661939438432</v>
      </c>
      <c r="BE265" s="23">
        <v>0</v>
      </c>
      <c r="BF265" s="23">
        <v>0</v>
      </c>
      <c r="BG265" s="23">
        <v>46006.661939438432</v>
      </c>
      <c r="BH265" s="23">
        <v>918980.10175572988</v>
      </c>
      <c r="BI265" s="23">
        <v>0</v>
      </c>
      <c r="BJ265" s="23">
        <v>0</v>
      </c>
      <c r="BK265" s="23">
        <v>918980.10175572988</v>
      </c>
      <c r="BL265" s="23">
        <v>4488205.7070734147</v>
      </c>
      <c r="BM265" s="23" t="s">
        <v>88</v>
      </c>
      <c r="BN265" s="23">
        <v>0</v>
      </c>
      <c r="BO265" s="23" t="b">
        <v>0</v>
      </c>
      <c r="BP265" s="23">
        <v>0</v>
      </c>
      <c r="BQ265" s="46">
        <v>2.92</v>
      </c>
      <c r="BR265" s="552">
        <v>0</v>
      </c>
      <c r="BS265" s="556">
        <v>1</v>
      </c>
      <c r="BT265" s="552">
        <v>0</v>
      </c>
      <c r="BU265" s="556">
        <v>0</v>
      </c>
      <c r="BV265" s="552">
        <v>16</v>
      </c>
      <c r="BW265" s="31">
        <v>2.4201680672268906</v>
      </c>
      <c r="BX265" s="31">
        <v>0</v>
      </c>
      <c r="BY265" s="23">
        <v>0</v>
      </c>
      <c r="BZ265" s="23">
        <v>-5105533.9159663897</v>
      </c>
      <c r="CA265" s="23">
        <v>-5105533.9159663897</v>
      </c>
      <c r="CB265" s="23">
        <v>-918980.10175572988</v>
      </c>
      <c r="CC265" s="23">
        <v>0</v>
      </c>
      <c r="CD265" s="23">
        <v>0</v>
      </c>
      <c r="CE265" s="23">
        <v>0</v>
      </c>
      <c r="CF265" s="23">
        <v>0</v>
      </c>
      <c r="CG265" s="23">
        <v>-96179.892685366794</v>
      </c>
      <c r="CH265" s="23">
        <v>0</v>
      </c>
      <c r="CI265" s="23">
        <v>0</v>
      </c>
      <c r="CJ265" s="23">
        <v>-96179.892685366794</v>
      </c>
      <c r="CK265" s="552">
        <v>0</v>
      </c>
      <c r="CL265" s="552">
        <v>0</v>
      </c>
    </row>
    <row r="266" spans="1:90" outlineLevel="3">
      <c r="A266" s="548" t="s">
        <v>155</v>
      </c>
      <c r="B266" s="548" t="s">
        <v>350</v>
      </c>
      <c r="C266" s="548" t="s">
        <v>285</v>
      </c>
      <c r="D266" s="548" t="s">
        <v>286</v>
      </c>
      <c r="E266" s="548" t="s">
        <v>388</v>
      </c>
      <c r="F266" s="548" t="s">
        <v>1018</v>
      </c>
      <c r="G266" s="548" t="s">
        <v>143</v>
      </c>
      <c r="H266" s="548" t="s">
        <v>85</v>
      </c>
      <c r="I266" s="549" t="s">
        <v>96</v>
      </c>
      <c r="J266" s="550">
        <v>0</v>
      </c>
      <c r="K266" s="550">
        <v>0</v>
      </c>
      <c r="L266" s="552">
        <v>0</v>
      </c>
      <c r="M266" s="552">
        <v>0.03</v>
      </c>
      <c r="N266" s="552">
        <v>1</v>
      </c>
      <c r="O266" s="23">
        <v>7.6875</v>
      </c>
      <c r="P266" s="46">
        <v>7.6875</v>
      </c>
      <c r="Q266" s="46">
        <v>0</v>
      </c>
      <c r="R266" s="24" t="s">
        <v>719</v>
      </c>
      <c r="S266" s="24">
        <v>0</v>
      </c>
      <c r="T266" s="24">
        <v>0</v>
      </c>
      <c r="U266" s="553">
        <v>0</v>
      </c>
      <c r="V266" s="23" t="s">
        <v>97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553">
        <v>0</v>
      </c>
      <c r="AD266" s="23">
        <v>0</v>
      </c>
      <c r="AE266" s="23">
        <v>0</v>
      </c>
      <c r="AF266" s="23">
        <v>0</v>
      </c>
      <c r="AG266" s="23">
        <v>0</v>
      </c>
      <c r="AH266" s="554">
        <v>402121.6875</v>
      </c>
      <c r="AI266" s="23">
        <v>0</v>
      </c>
      <c r="AJ266" s="23">
        <v>0</v>
      </c>
      <c r="AK266" s="555">
        <v>402121.6875</v>
      </c>
      <c r="AL266" s="29">
        <v>-1809546.7526801042</v>
      </c>
      <c r="AM266" s="23">
        <v>5730231.375</v>
      </c>
      <c r="AN266" s="552">
        <v>0</v>
      </c>
      <c r="AO266" s="29">
        <v>0</v>
      </c>
      <c r="AP266" s="23">
        <v>4825458</v>
      </c>
      <c r="AQ266" s="30">
        <v>1</v>
      </c>
      <c r="AR266" s="23">
        <v>0</v>
      </c>
      <c r="AS266" s="23">
        <v>7.6875</v>
      </c>
      <c r="AT266" s="23">
        <v>452386.875</v>
      </c>
      <c r="AU266" s="23">
        <v>0</v>
      </c>
      <c r="AV266" s="23">
        <v>0</v>
      </c>
      <c r="AW266" s="23">
        <v>452386.875</v>
      </c>
      <c r="AX266" s="23">
        <v>2613789.9375</v>
      </c>
      <c r="AY266" s="23">
        <v>0</v>
      </c>
      <c r="AZ266" s="23">
        <v>0</v>
      </c>
      <c r="BA266" s="23">
        <v>2613789.9375</v>
      </c>
      <c r="BB266" s="23">
        <v>7.6875</v>
      </c>
      <c r="BC266" s="23">
        <v>7.6875</v>
      </c>
      <c r="BD266" s="23">
        <v>452386.875</v>
      </c>
      <c r="BE266" s="23">
        <v>0</v>
      </c>
      <c r="BF266" s="23">
        <v>0</v>
      </c>
      <c r="BG266" s="23">
        <v>452386.875</v>
      </c>
      <c r="BH266" s="23">
        <v>2613789.9375</v>
      </c>
      <c r="BI266" s="23">
        <v>0</v>
      </c>
      <c r="BJ266" s="23">
        <v>0</v>
      </c>
      <c r="BK266" s="23">
        <v>2613789.9375</v>
      </c>
      <c r="BL266" s="23">
        <v>4825458</v>
      </c>
      <c r="BM266" s="23" t="s">
        <v>88</v>
      </c>
      <c r="BN266" s="23">
        <v>0</v>
      </c>
      <c r="BO266" s="23" t="b">
        <v>0</v>
      </c>
      <c r="BP266" s="23">
        <v>0</v>
      </c>
      <c r="BQ266" s="46">
        <v>7.5</v>
      </c>
      <c r="BR266" s="552">
        <v>0</v>
      </c>
      <c r="BS266" s="556">
        <v>1</v>
      </c>
      <c r="BT266" s="552">
        <v>0</v>
      </c>
      <c r="BU266" s="556">
        <v>0</v>
      </c>
      <c r="BV266" s="552">
        <v>32</v>
      </c>
      <c r="BW266" s="31">
        <v>7.6875</v>
      </c>
      <c r="BX266" s="31">
        <v>0</v>
      </c>
      <c r="BY266" s="23">
        <v>0</v>
      </c>
      <c r="BZ266" s="23">
        <v>-6132353.0625</v>
      </c>
      <c r="CA266" s="23">
        <v>-6132353.0625</v>
      </c>
      <c r="CB266" s="23">
        <v>-6132353.0625</v>
      </c>
      <c r="CC266" s="23">
        <v>0</v>
      </c>
      <c r="CD266" s="23">
        <v>0</v>
      </c>
      <c r="CE266" s="23">
        <v>0</v>
      </c>
      <c r="CF266" s="23">
        <v>0</v>
      </c>
      <c r="CG266" s="23">
        <v>402121.6875</v>
      </c>
      <c r="CH266" s="23">
        <v>0</v>
      </c>
      <c r="CI266" s="23">
        <v>0</v>
      </c>
      <c r="CJ266" s="23">
        <v>402121.6875</v>
      </c>
      <c r="CK266" s="552">
        <v>0.42</v>
      </c>
      <c r="CL266" s="552">
        <v>0</v>
      </c>
    </row>
    <row r="267" spans="1:90" s="566" customFormat="1" ht="20.100000000000001" customHeight="1" outlineLevel="2">
      <c r="A267" s="558" t="s">
        <v>160</v>
      </c>
      <c r="B267" s="558"/>
      <c r="C267" s="558"/>
      <c r="D267" s="558"/>
      <c r="E267" s="558"/>
      <c r="F267" s="558"/>
      <c r="G267" s="558"/>
      <c r="H267" s="558"/>
      <c r="I267" s="559"/>
      <c r="J267" s="560"/>
      <c r="K267" s="560"/>
      <c r="L267" s="561"/>
      <c r="M267" s="561"/>
      <c r="N267" s="561"/>
      <c r="O267" s="35"/>
      <c r="P267" s="50"/>
      <c r="Q267" s="50"/>
      <c r="R267" s="36">
        <v>0</v>
      </c>
      <c r="S267" s="36">
        <v>0</v>
      </c>
      <c r="T267" s="36">
        <v>0</v>
      </c>
      <c r="U267" s="562">
        <v>0</v>
      </c>
      <c r="V267" s="35"/>
      <c r="W267" s="35">
        <v>0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562">
        <v>0</v>
      </c>
      <c r="AD267" s="35">
        <v>0</v>
      </c>
      <c r="AE267" s="35">
        <v>0</v>
      </c>
      <c r="AF267" s="35">
        <v>0</v>
      </c>
      <c r="AG267" s="35">
        <v>0</v>
      </c>
      <c r="AH267" s="563">
        <v>175726.77122603625</v>
      </c>
      <c r="AI267" s="35">
        <v>0</v>
      </c>
      <c r="AJ267" s="35">
        <v>0</v>
      </c>
      <c r="AK267" s="564">
        <v>175726.77122603625</v>
      </c>
      <c r="AL267" s="41"/>
      <c r="AM267" s="35">
        <v>12092654.381610101</v>
      </c>
      <c r="AN267" s="561"/>
      <c r="AO267" s="41"/>
      <c r="AP267" s="35">
        <v>9978499.9671721235</v>
      </c>
      <c r="AQ267" s="42"/>
      <c r="AR267" s="35"/>
      <c r="AS267" s="35"/>
      <c r="AT267" s="35">
        <v>483833.33433631028</v>
      </c>
      <c r="AU267" s="35">
        <v>0</v>
      </c>
      <c r="AV267" s="35">
        <v>0</v>
      </c>
      <c r="AW267" s="35">
        <v>483833.33433631028</v>
      </c>
      <c r="AX267" s="35">
        <v>4078248.3833667086</v>
      </c>
      <c r="AY267" s="35">
        <v>0</v>
      </c>
      <c r="AZ267" s="35">
        <v>0</v>
      </c>
      <c r="BA267" s="35">
        <v>4078248.3833667086</v>
      </c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50"/>
      <c r="BR267" s="561"/>
      <c r="BS267" s="565"/>
      <c r="BT267" s="561"/>
      <c r="BU267" s="565"/>
      <c r="BV267" s="561"/>
      <c r="BW267" s="43"/>
      <c r="BX267" s="43"/>
      <c r="BY267" s="35"/>
      <c r="BZ267" s="35"/>
      <c r="CA267" s="35">
        <v>-12268381.152836137</v>
      </c>
      <c r="CB267" s="35"/>
      <c r="CC267" s="35"/>
      <c r="CD267" s="35"/>
      <c r="CE267" s="35"/>
      <c r="CF267" s="35"/>
      <c r="CG267" s="35"/>
      <c r="CH267" s="35"/>
      <c r="CI267" s="35"/>
      <c r="CJ267" s="35"/>
      <c r="CK267" s="561"/>
      <c r="CL267" s="561"/>
    </row>
    <row r="268" spans="1:90" outlineLevel="3">
      <c r="A268" s="548" t="s">
        <v>161</v>
      </c>
      <c r="B268" s="548" t="s">
        <v>350</v>
      </c>
      <c r="C268" s="548" t="s">
        <v>285</v>
      </c>
      <c r="D268" s="548" t="s">
        <v>286</v>
      </c>
      <c r="E268" s="548" t="s">
        <v>720</v>
      </c>
      <c r="F268" s="548" t="s">
        <v>0</v>
      </c>
      <c r="G268" s="548" t="s">
        <v>291</v>
      </c>
      <c r="H268" s="548" t="s">
        <v>95</v>
      </c>
      <c r="I268" s="549" t="s">
        <v>134</v>
      </c>
      <c r="J268" s="550">
        <v>1</v>
      </c>
      <c r="K268" s="550">
        <v>1</v>
      </c>
      <c r="L268" s="552">
        <v>0</v>
      </c>
      <c r="M268" s="552">
        <v>0</v>
      </c>
      <c r="N268" s="552">
        <v>0</v>
      </c>
      <c r="O268" s="23">
        <v>375000</v>
      </c>
      <c r="P268" s="552">
        <v>375000</v>
      </c>
      <c r="Q268" s="552">
        <v>0</v>
      </c>
      <c r="R268" s="24" t="s">
        <v>617</v>
      </c>
      <c r="S268" s="24">
        <v>0</v>
      </c>
      <c r="T268" s="24">
        <v>0</v>
      </c>
      <c r="U268" s="553">
        <v>375000</v>
      </c>
      <c r="V268" s="23" t="s">
        <v>97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553">
        <v>375000</v>
      </c>
      <c r="AD268" s="23">
        <v>0</v>
      </c>
      <c r="AE268" s="23">
        <v>0</v>
      </c>
      <c r="AF268" s="23">
        <v>0</v>
      </c>
      <c r="AG268" s="23">
        <v>0</v>
      </c>
      <c r="AH268" s="554">
        <v>0</v>
      </c>
      <c r="AI268" s="23">
        <v>0</v>
      </c>
      <c r="AJ268" s="23">
        <v>7198.58</v>
      </c>
      <c r="AK268" s="555">
        <v>7198.58</v>
      </c>
      <c r="AL268" s="29">
        <v>0</v>
      </c>
      <c r="AM268" s="23">
        <v>375000</v>
      </c>
      <c r="AN268" s="552">
        <v>0</v>
      </c>
      <c r="AO268" s="29">
        <v>0</v>
      </c>
      <c r="AP268" s="23">
        <v>375000</v>
      </c>
      <c r="AQ268" s="30">
        <v>1</v>
      </c>
      <c r="AR268" s="23">
        <v>0</v>
      </c>
      <c r="AS268" s="23">
        <v>375000</v>
      </c>
      <c r="AT268" s="23">
        <v>0</v>
      </c>
      <c r="AU268" s="23">
        <v>0</v>
      </c>
      <c r="AV268" s="23">
        <v>7198.58</v>
      </c>
      <c r="AW268" s="23">
        <v>7198.58</v>
      </c>
      <c r="AX268" s="23">
        <v>0</v>
      </c>
      <c r="AY268" s="23">
        <v>0</v>
      </c>
      <c r="AZ268" s="23">
        <v>12818.38</v>
      </c>
      <c r="BA268" s="23">
        <v>12818.38</v>
      </c>
      <c r="BB268" s="23" t="s">
        <v>0</v>
      </c>
      <c r="BC268" s="23" t="s">
        <v>0</v>
      </c>
      <c r="BD268" s="23">
        <v>0</v>
      </c>
      <c r="BE268" s="23">
        <v>0</v>
      </c>
      <c r="BF268" s="23">
        <v>7198.58</v>
      </c>
      <c r="BG268" s="23">
        <v>7198.58</v>
      </c>
      <c r="BH268" s="23">
        <v>0</v>
      </c>
      <c r="BI268" s="23">
        <v>0</v>
      </c>
      <c r="BJ268" s="23">
        <v>12818.38</v>
      </c>
      <c r="BK268" s="23">
        <v>12818.38</v>
      </c>
      <c r="BL268" s="23">
        <v>375000</v>
      </c>
      <c r="BM268" s="23" t="s">
        <v>98</v>
      </c>
      <c r="BN268" s="23">
        <v>0</v>
      </c>
      <c r="BO268" s="23" t="b">
        <v>0</v>
      </c>
      <c r="BP268" s="23">
        <v>7198.58</v>
      </c>
      <c r="BQ268" s="46">
        <v>0</v>
      </c>
      <c r="BR268" s="552">
        <v>0</v>
      </c>
      <c r="BS268" s="556">
        <v>17</v>
      </c>
      <c r="BT268" s="552">
        <v>0</v>
      </c>
      <c r="BU268" s="556">
        <v>0</v>
      </c>
      <c r="BV268" s="552">
        <v>236</v>
      </c>
      <c r="BW268" s="31">
        <v>0</v>
      </c>
      <c r="BX268" s="31">
        <v>0</v>
      </c>
      <c r="BY268" s="23">
        <v>0</v>
      </c>
      <c r="BZ268" s="23">
        <v>0</v>
      </c>
      <c r="CA268" s="23">
        <v>0</v>
      </c>
      <c r="CB268" s="23">
        <v>375000</v>
      </c>
      <c r="CC268" s="23">
        <v>0</v>
      </c>
      <c r="CD268" s="23">
        <v>0</v>
      </c>
      <c r="CE268" s="23">
        <v>0</v>
      </c>
      <c r="CF268" s="23">
        <v>0</v>
      </c>
      <c r="CG268" s="23">
        <v>0</v>
      </c>
      <c r="CH268" s="23">
        <v>0</v>
      </c>
      <c r="CI268" s="23">
        <v>7198.58</v>
      </c>
      <c r="CJ268" s="23">
        <v>7198.58</v>
      </c>
      <c r="CK268" s="552">
        <v>0</v>
      </c>
      <c r="CL268" s="552">
        <v>0</v>
      </c>
    </row>
    <row r="269" spans="1:90" s="566" customFormat="1" ht="20.100000000000001" customHeight="1" outlineLevel="2">
      <c r="A269" s="558" t="s">
        <v>163</v>
      </c>
      <c r="B269" s="558"/>
      <c r="C269" s="558"/>
      <c r="D269" s="558"/>
      <c r="E269" s="558"/>
      <c r="F269" s="558"/>
      <c r="G269" s="558"/>
      <c r="H269" s="558"/>
      <c r="I269" s="559"/>
      <c r="J269" s="560"/>
      <c r="K269" s="560"/>
      <c r="L269" s="561"/>
      <c r="M269" s="561"/>
      <c r="N269" s="561"/>
      <c r="O269" s="35"/>
      <c r="P269" s="561"/>
      <c r="Q269" s="561"/>
      <c r="R269" s="36">
        <v>0</v>
      </c>
      <c r="S269" s="36">
        <v>0</v>
      </c>
      <c r="T269" s="36">
        <v>0</v>
      </c>
      <c r="U269" s="562">
        <v>375000</v>
      </c>
      <c r="V269" s="35"/>
      <c r="W269" s="35">
        <v>0</v>
      </c>
      <c r="X269" s="35">
        <v>0</v>
      </c>
      <c r="Y269" s="35">
        <v>0</v>
      </c>
      <c r="Z269" s="35">
        <v>0</v>
      </c>
      <c r="AA269" s="35">
        <v>0</v>
      </c>
      <c r="AB269" s="35">
        <v>0</v>
      </c>
      <c r="AC269" s="562">
        <v>375000</v>
      </c>
      <c r="AD269" s="35">
        <v>0</v>
      </c>
      <c r="AE269" s="35">
        <v>0</v>
      </c>
      <c r="AF269" s="35">
        <v>0</v>
      </c>
      <c r="AG269" s="35">
        <v>0</v>
      </c>
      <c r="AH269" s="563">
        <v>0</v>
      </c>
      <c r="AI269" s="35">
        <v>0</v>
      </c>
      <c r="AJ269" s="35">
        <v>7198.58</v>
      </c>
      <c r="AK269" s="564">
        <v>7198.58</v>
      </c>
      <c r="AL269" s="41"/>
      <c r="AM269" s="35">
        <v>375000</v>
      </c>
      <c r="AN269" s="561"/>
      <c r="AO269" s="41"/>
      <c r="AP269" s="35">
        <v>375000</v>
      </c>
      <c r="AQ269" s="42"/>
      <c r="AR269" s="35"/>
      <c r="AS269" s="35"/>
      <c r="AT269" s="35">
        <v>0</v>
      </c>
      <c r="AU269" s="35">
        <v>0</v>
      </c>
      <c r="AV269" s="35">
        <v>7198.58</v>
      </c>
      <c r="AW269" s="35">
        <v>7198.58</v>
      </c>
      <c r="AX269" s="35">
        <v>0</v>
      </c>
      <c r="AY269" s="35">
        <v>0</v>
      </c>
      <c r="AZ269" s="35">
        <v>12818.38</v>
      </c>
      <c r="BA269" s="35">
        <v>12818.38</v>
      </c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50"/>
      <c r="BR269" s="561"/>
      <c r="BS269" s="565"/>
      <c r="BT269" s="561"/>
      <c r="BU269" s="565"/>
      <c r="BV269" s="561"/>
      <c r="BW269" s="43"/>
      <c r="BX269" s="43"/>
      <c r="BY269" s="35"/>
      <c r="BZ269" s="35"/>
      <c r="CA269" s="35">
        <v>0</v>
      </c>
      <c r="CB269" s="35"/>
      <c r="CC269" s="35"/>
      <c r="CD269" s="35"/>
      <c r="CE269" s="35"/>
      <c r="CF269" s="35"/>
      <c r="CG269" s="35"/>
      <c r="CH269" s="35"/>
      <c r="CI269" s="35"/>
      <c r="CJ269" s="35"/>
      <c r="CK269" s="561"/>
      <c r="CL269" s="561"/>
    </row>
    <row r="270" spans="1:90" outlineLevel="3">
      <c r="A270" s="548" t="s">
        <v>132</v>
      </c>
      <c r="B270" s="548" t="s">
        <v>350</v>
      </c>
      <c r="C270" s="548" t="s">
        <v>285</v>
      </c>
      <c r="D270" s="548" t="s">
        <v>286</v>
      </c>
      <c r="E270" s="548" t="s">
        <v>391</v>
      </c>
      <c r="F270" s="548" t="s">
        <v>0</v>
      </c>
      <c r="G270" s="548" t="s">
        <v>291</v>
      </c>
      <c r="H270" s="548" t="s">
        <v>95</v>
      </c>
      <c r="I270" s="549" t="s">
        <v>134</v>
      </c>
      <c r="J270" s="550">
        <v>1</v>
      </c>
      <c r="K270" s="550">
        <v>1</v>
      </c>
      <c r="L270" s="552">
        <v>0</v>
      </c>
      <c r="M270" s="552">
        <v>0</v>
      </c>
      <c r="N270" s="552">
        <v>0</v>
      </c>
      <c r="O270" s="23">
        <v>0</v>
      </c>
      <c r="P270" s="552">
        <v>0</v>
      </c>
      <c r="Q270" s="552">
        <v>0</v>
      </c>
      <c r="R270" s="24">
        <v>0</v>
      </c>
      <c r="S270" s="24">
        <v>0</v>
      </c>
      <c r="T270" s="24">
        <v>0</v>
      </c>
      <c r="U270" s="553">
        <v>0</v>
      </c>
      <c r="V270" s="23" t="s">
        <v>97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553">
        <v>0</v>
      </c>
      <c r="AD270" s="23">
        <v>0</v>
      </c>
      <c r="AE270" s="23">
        <v>0</v>
      </c>
      <c r="AF270" s="23">
        <v>0</v>
      </c>
      <c r="AG270" s="23">
        <v>0</v>
      </c>
      <c r="AH270" s="554">
        <v>0</v>
      </c>
      <c r="AI270" s="23">
        <v>0</v>
      </c>
      <c r="AJ270" s="23">
        <v>0</v>
      </c>
      <c r="AK270" s="555">
        <v>0</v>
      </c>
      <c r="AL270" s="29">
        <v>0</v>
      </c>
      <c r="AM270" s="23">
        <v>0</v>
      </c>
      <c r="AN270" s="552">
        <v>0</v>
      </c>
      <c r="AO270" s="29">
        <v>0</v>
      </c>
      <c r="AP270" s="23">
        <v>0</v>
      </c>
      <c r="AQ270" s="30">
        <v>1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3">
        <v>0</v>
      </c>
      <c r="BA270" s="23">
        <v>0</v>
      </c>
      <c r="BB270" s="23" t="s">
        <v>0</v>
      </c>
      <c r="BC270" s="23" t="s">
        <v>0</v>
      </c>
      <c r="BD270" s="23">
        <v>0</v>
      </c>
      <c r="BE270" s="23">
        <v>0</v>
      </c>
      <c r="BF270" s="23">
        <v>0</v>
      </c>
      <c r="BG270" s="23">
        <v>0</v>
      </c>
      <c r="BH270" s="23">
        <v>0</v>
      </c>
      <c r="BI270" s="23">
        <v>0</v>
      </c>
      <c r="BJ270" s="23">
        <v>0</v>
      </c>
      <c r="BK270" s="23">
        <v>0</v>
      </c>
      <c r="BL270" s="23">
        <v>0</v>
      </c>
      <c r="BM270" s="23" t="s">
        <v>88</v>
      </c>
      <c r="BN270" s="23">
        <v>0</v>
      </c>
      <c r="BO270" s="23" t="b">
        <v>0</v>
      </c>
      <c r="BP270" s="23">
        <v>0</v>
      </c>
      <c r="BQ270" s="46">
        <v>0</v>
      </c>
      <c r="BR270" s="552">
        <v>0</v>
      </c>
      <c r="BS270" s="556">
        <v>16</v>
      </c>
      <c r="BT270" s="552">
        <v>0</v>
      </c>
      <c r="BU270" s="556">
        <v>0</v>
      </c>
      <c r="BV270" s="552">
        <v>234</v>
      </c>
      <c r="BW270" s="31">
        <v>0</v>
      </c>
      <c r="BX270" s="31">
        <v>0</v>
      </c>
      <c r="BY270" s="23">
        <v>0</v>
      </c>
      <c r="BZ270" s="23">
        <v>0</v>
      </c>
      <c r="CA270" s="23">
        <v>0</v>
      </c>
      <c r="CB270" s="23">
        <v>0</v>
      </c>
      <c r="CC270" s="23">
        <v>0</v>
      </c>
      <c r="CD270" s="23">
        <v>0</v>
      </c>
      <c r="CE270" s="23">
        <v>0</v>
      </c>
      <c r="CF270" s="23">
        <v>0</v>
      </c>
      <c r="CG270" s="23">
        <v>0</v>
      </c>
      <c r="CH270" s="23">
        <v>0</v>
      </c>
      <c r="CI270" s="23">
        <v>0</v>
      </c>
      <c r="CJ270" s="23">
        <v>0</v>
      </c>
      <c r="CK270" s="552">
        <v>0</v>
      </c>
      <c r="CL270" s="552">
        <v>0</v>
      </c>
    </row>
    <row r="271" spans="1:90" outlineLevel="3">
      <c r="A271" s="548" t="s">
        <v>132</v>
      </c>
      <c r="B271" s="548" t="s">
        <v>350</v>
      </c>
      <c r="C271" s="548" t="s">
        <v>285</v>
      </c>
      <c r="D271" s="548" t="s">
        <v>286</v>
      </c>
      <c r="E271" s="548" t="s">
        <v>392</v>
      </c>
      <c r="F271" s="548" t="s">
        <v>0</v>
      </c>
      <c r="G271" s="576" t="s">
        <v>291</v>
      </c>
      <c r="H271" s="548" t="s">
        <v>95</v>
      </c>
      <c r="I271" s="549" t="s">
        <v>134</v>
      </c>
      <c r="J271" s="550">
        <v>1</v>
      </c>
      <c r="K271" s="550">
        <v>1</v>
      </c>
      <c r="L271" s="552">
        <v>0</v>
      </c>
      <c r="M271" s="552">
        <v>0</v>
      </c>
      <c r="N271" s="552">
        <v>0</v>
      </c>
      <c r="O271" s="23">
        <v>0</v>
      </c>
      <c r="P271" s="552">
        <v>0</v>
      </c>
      <c r="Q271" s="552">
        <v>0</v>
      </c>
      <c r="R271" s="24" t="s">
        <v>721</v>
      </c>
      <c r="S271" s="24">
        <v>0</v>
      </c>
      <c r="T271" s="24">
        <v>0</v>
      </c>
      <c r="U271" s="553">
        <v>0</v>
      </c>
      <c r="V271" s="23" t="s">
        <v>97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553">
        <v>0</v>
      </c>
      <c r="AD271" s="23">
        <v>0</v>
      </c>
      <c r="AE271" s="23">
        <v>0</v>
      </c>
      <c r="AF271" s="23">
        <v>0</v>
      </c>
      <c r="AG271" s="23">
        <v>0</v>
      </c>
      <c r="AH271" s="554">
        <v>65179.605139590989</v>
      </c>
      <c r="AI271" s="23">
        <v>0</v>
      </c>
      <c r="AJ271" s="23">
        <v>0</v>
      </c>
      <c r="AK271" s="555">
        <v>65179.605139590989</v>
      </c>
      <c r="AL271" s="29">
        <v>-730023.22451917874</v>
      </c>
      <c r="AM271" s="23">
        <v>2378867.4230870698</v>
      </c>
      <c r="AN271" s="552">
        <v>0</v>
      </c>
      <c r="AO271" s="29">
        <v>0</v>
      </c>
      <c r="AP271" s="23">
        <v>0</v>
      </c>
      <c r="AQ271" s="30">
        <v>1</v>
      </c>
      <c r="AR271" s="23">
        <v>0</v>
      </c>
      <c r="AS271" s="23">
        <v>0</v>
      </c>
      <c r="AT271" s="23">
        <v>8318.2050605515942</v>
      </c>
      <c r="AU271" s="23">
        <v>0</v>
      </c>
      <c r="AV271" s="23">
        <v>0</v>
      </c>
      <c r="AW271" s="23">
        <v>8318.2050605515942</v>
      </c>
      <c r="AX271" s="23">
        <v>1028617.2046531735</v>
      </c>
      <c r="AY271" s="23">
        <v>0</v>
      </c>
      <c r="AZ271" s="23">
        <v>-434000</v>
      </c>
      <c r="BA271" s="23">
        <v>594617.20465317345</v>
      </c>
      <c r="BB271" s="23" t="s">
        <v>0</v>
      </c>
      <c r="BC271" s="23" t="s">
        <v>0</v>
      </c>
      <c r="BD271" s="23">
        <v>8318.2050605515942</v>
      </c>
      <c r="BE271" s="23">
        <v>0</v>
      </c>
      <c r="BF271" s="23">
        <v>0</v>
      </c>
      <c r="BG271" s="23">
        <v>8318.2050605515942</v>
      </c>
      <c r="BH271" s="23">
        <v>1028617.2046531735</v>
      </c>
      <c r="BI271" s="23">
        <v>0</v>
      </c>
      <c r="BJ271" s="23">
        <v>-434000</v>
      </c>
      <c r="BK271" s="23">
        <v>594617.20465317345</v>
      </c>
      <c r="BL271" s="23">
        <v>0</v>
      </c>
      <c r="BM271" s="23" t="s">
        <v>98</v>
      </c>
      <c r="BN271" s="23">
        <v>0</v>
      </c>
      <c r="BO271" s="23" t="b">
        <v>0</v>
      </c>
      <c r="BP271" s="23">
        <v>0</v>
      </c>
      <c r="BQ271" s="46">
        <v>0</v>
      </c>
      <c r="BR271" s="552">
        <v>0</v>
      </c>
      <c r="BS271" s="556">
        <v>16</v>
      </c>
      <c r="BT271" s="552">
        <v>0</v>
      </c>
      <c r="BU271" s="556">
        <v>0</v>
      </c>
      <c r="BV271" s="552">
        <v>247</v>
      </c>
      <c r="BW271" s="31">
        <v>0</v>
      </c>
      <c r="BX271" s="31">
        <v>0</v>
      </c>
      <c r="BY271" s="23">
        <v>0</v>
      </c>
      <c r="BZ271" s="23">
        <v>-2438444.40562452</v>
      </c>
      <c r="CA271" s="23">
        <v>-2438444.40562452</v>
      </c>
      <c r="CB271" s="23">
        <v>-2438444.40562452</v>
      </c>
      <c r="CC271" s="23">
        <v>0</v>
      </c>
      <c r="CD271" s="23">
        <v>0</v>
      </c>
      <c r="CE271" s="23">
        <v>0</v>
      </c>
      <c r="CF271" s="23">
        <v>0</v>
      </c>
      <c r="CG271" s="23">
        <v>65179.605139590989</v>
      </c>
      <c r="CH271" s="23">
        <v>0</v>
      </c>
      <c r="CI271" s="23">
        <v>0</v>
      </c>
      <c r="CJ271" s="23">
        <v>65179.605139590989</v>
      </c>
      <c r="CK271" s="552">
        <v>0</v>
      </c>
      <c r="CL271" s="552">
        <v>0</v>
      </c>
    </row>
    <row r="272" spans="1:90" outlineLevel="3">
      <c r="A272" s="548" t="s">
        <v>132</v>
      </c>
      <c r="B272" s="548" t="s">
        <v>350</v>
      </c>
      <c r="C272" s="548" t="s">
        <v>285</v>
      </c>
      <c r="D272" s="548" t="s">
        <v>286</v>
      </c>
      <c r="E272" s="548" t="s">
        <v>393</v>
      </c>
      <c r="F272" s="548" t="s">
        <v>0</v>
      </c>
      <c r="G272" s="548" t="s">
        <v>143</v>
      </c>
      <c r="H272" s="548" t="s">
        <v>95</v>
      </c>
      <c r="I272" s="549" t="s">
        <v>134</v>
      </c>
      <c r="J272" s="550">
        <v>1</v>
      </c>
      <c r="K272" s="550">
        <v>1</v>
      </c>
      <c r="L272" s="552">
        <v>0</v>
      </c>
      <c r="M272" s="552">
        <v>0</v>
      </c>
      <c r="N272" s="552">
        <v>0</v>
      </c>
      <c r="O272" s="23">
        <v>0</v>
      </c>
      <c r="P272" s="552">
        <v>0</v>
      </c>
      <c r="Q272" s="552">
        <v>0</v>
      </c>
      <c r="R272" s="24" t="s">
        <v>722</v>
      </c>
      <c r="S272" s="24">
        <v>0</v>
      </c>
      <c r="T272" s="24">
        <v>0</v>
      </c>
      <c r="U272" s="553">
        <v>0</v>
      </c>
      <c r="V272" s="23" t="s">
        <v>97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553">
        <v>0</v>
      </c>
      <c r="AD272" s="23">
        <v>0</v>
      </c>
      <c r="AE272" s="23">
        <v>0</v>
      </c>
      <c r="AF272" s="23">
        <v>0</v>
      </c>
      <c r="AG272" s="23">
        <v>0</v>
      </c>
      <c r="AH272" s="554">
        <v>0</v>
      </c>
      <c r="AI272" s="23">
        <v>0</v>
      </c>
      <c r="AJ272" s="23">
        <v>0</v>
      </c>
      <c r="AK272" s="555">
        <v>0</v>
      </c>
      <c r="AL272" s="29">
        <v>9514.422398788849</v>
      </c>
      <c r="AM272" s="23">
        <v>0</v>
      </c>
      <c r="AN272" s="552">
        <v>0</v>
      </c>
      <c r="AO272" s="29">
        <v>0</v>
      </c>
      <c r="AP272" s="23">
        <v>0</v>
      </c>
      <c r="AQ272" s="30">
        <v>1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-6586.0608620434114</v>
      </c>
      <c r="AY272" s="23">
        <v>0</v>
      </c>
      <c r="AZ272" s="23">
        <v>-7486.2564645766306</v>
      </c>
      <c r="BA272" s="23">
        <v>-14072.317326620043</v>
      </c>
      <c r="BB272" s="23" t="s">
        <v>0</v>
      </c>
      <c r="BC272" s="23" t="s">
        <v>0</v>
      </c>
      <c r="BD272" s="23">
        <v>0</v>
      </c>
      <c r="BE272" s="23">
        <v>0</v>
      </c>
      <c r="BF272" s="23">
        <v>0</v>
      </c>
      <c r="BG272" s="23">
        <v>0</v>
      </c>
      <c r="BH272" s="23">
        <v>-6586.0608620434114</v>
      </c>
      <c r="BI272" s="23">
        <v>0</v>
      </c>
      <c r="BJ272" s="23">
        <v>-7486.2564645766306</v>
      </c>
      <c r="BK272" s="23">
        <v>-14072.317326620043</v>
      </c>
      <c r="BL272" s="23">
        <v>0</v>
      </c>
      <c r="BM272" s="23" t="s">
        <v>88</v>
      </c>
      <c r="BN272" s="23">
        <v>0</v>
      </c>
      <c r="BO272" s="23" t="b">
        <v>0</v>
      </c>
      <c r="BP272" s="23">
        <v>0</v>
      </c>
      <c r="BQ272" s="46">
        <v>0</v>
      </c>
      <c r="BR272" s="552">
        <v>0</v>
      </c>
      <c r="BS272" s="556">
        <v>16</v>
      </c>
      <c r="BT272" s="552">
        <v>0</v>
      </c>
      <c r="BU272" s="556">
        <v>0</v>
      </c>
      <c r="BV272" s="552">
        <v>267</v>
      </c>
      <c r="BW272" s="31">
        <v>0</v>
      </c>
      <c r="BX272" s="31">
        <v>0</v>
      </c>
      <c r="BY272" s="23">
        <v>0</v>
      </c>
      <c r="BZ272" s="23">
        <v>0</v>
      </c>
      <c r="CA272" s="23">
        <v>0</v>
      </c>
      <c r="CB272" s="23">
        <v>-6752.45</v>
      </c>
      <c r="CC272" s="23">
        <v>0</v>
      </c>
      <c r="CD272" s="23">
        <v>0</v>
      </c>
      <c r="CE272" s="23">
        <v>0</v>
      </c>
      <c r="CF272" s="23">
        <v>0</v>
      </c>
      <c r="CG272" s="23">
        <v>0</v>
      </c>
      <c r="CH272" s="23">
        <v>0</v>
      </c>
      <c r="CI272" s="23">
        <v>0</v>
      </c>
      <c r="CJ272" s="23">
        <v>0</v>
      </c>
      <c r="CK272" s="552">
        <v>0</v>
      </c>
      <c r="CL272" s="552">
        <v>0</v>
      </c>
    </row>
    <row r="273" spans="1:90" s="566" customFormat="1" ht="20.100000000000001" customHeight="1" outlineLevel="2">
      <c r="A273" s="558" t="s">
        <v>137</v>
      </c>
      <c r="B273" s="558"/>
      <c r="C273" s="558"/>
      <c r="D273" s="558"/>
      <c r="E273" s="558"/>
      <c r="F273" s="558"/>
      <c r="G273" s="558"/>
      <c r="H273" s="558"/>
      <c r="I273" s="559"/>
      <c r="J273" s="560"/>
      <c r="K273" s="560"/>
      <c r="L273" s="561"/>
      <c r="M273" s="561"/>
      <c r="N273" s="561"/>
      <c r="O273" s="35"/>
      <c r="P273" s="561"/>
      <c r="Q273" s="561"/>
      <c r="R273" s="36">
        <v>0</v>
      </c>
      <c r="S273" s="36">
        <v>0</v>
      </c>
      <c r="T273" s="36">
        <v>0</v>
      </c>
      <c r="U273" s="562">
        <v>0</v>
      </c>
      <c r="V273" s="35"/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562">
        <v>0</v>
      </c>
      <c r="AD273" s="35">
        <v>0</v>
      </c>
      <c r="AE273" s="35">
        <v>0</v>
      </c>
      <c r="AF273" s="35">
        <v>0</v>
      </c>
      <c r="AG273" s="35">
        <v>0</v>
      </c>
      <c r="AH273" s="563">
        <v>65179.605139590989</v>
      </c>
      <c r="AI273" s="35">
        <v>0</v>
      </c>
      <c r="AJ273" s="35">
        <v>0</v>
      </c>
      <c r="AK273" s="564">
        <v>65179.605139590989</v>
      </c>
      <c r="AL273" s="41"/>
      <c r="AM273" s="35">
        <v>2378867.4230870698</v>
      </c>
      <c r="AN273" s="561"/>
      <c r="AO273" s="41"/>
      <c r="AP273" s="35">
        <v>0</v>
      </c>
      <c r="AQ273" s="42"/>
      <c r="AR273" s="35"/>
      <c r="AS273" s="35"/>
      <c r="AT273" s="35">
        <v>8318.2050605515942</v>
      </c>
      <c r="AU273" s="35">
        <v>0</v>
      </c>
      <c r="AV273" s="35">
        <v>0</v>
      </c>
      <c r="AW273" s="35">
        <v>8318.2050605515942</v>
      </c>
      <c r="AX273" s="35">
        <v>1022031.14379113</v>
      </c>
      <c r="AY273" s="35">
        <v>0</v>
      </c>
      <c r="AZ273" s="35">
        <v>-441486.25646457664</v>
      </c>
      <c r="BA273" s="35">
        <v>580544.88732655346</v>
      </c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50"/>
      <c r="BR273" s="561"/>
      <c r="BS273" s="565"/>
      <c r="BT273" s="561"/>
      <c r="BU273" s="565"/>
      <c r="BV273" s="561"/>
      <c r="BW273" s="43"/>
      <c r="BX273" s="43"/>
      <c r="BY273" s="35"/>
      <c r="BZ273" s="35"/>
      <c r="CA273" s="35">
        <v>-2438444.40562452</v>
      </c>
      <c r="CB273" s="35"/>
      <c r="CC273" s="35"/>
      <c r="CD273" s="35"/>
      <c r="CE273" s="35"/>
      <c r="CF273" s="35"/>
      <c r="CG273" s="35"/>
      <c r="CH273" s="35"/>
      <c r="CI273" s="35"/>
      <c r="CJ273" s="35"/>
      <c r="CK273" s="561"/>
      <c r="CL273" s="561"/>
    </row>
    <row r="274" spans="1:90" outlineLevel="3">
      <c r="A274" s="548" t="s">
        <v>278</v>
      </c>
      <c r="B274" s="548" t="s">
        <v>350</v>
      </c>
      <c r="C274" s="548" t="s">
        <v>285</v>
      </c>
      <c r="D274" s="548" t="s">
        <v>286</v>
      </c>
      <c r="E274" s="548" t="s">
        <v>394</v>
      </c>
      <c r="F274" s="548" t="s">
        <v>526</v>
      </c>
      <c r="G274" s="548" t="s">
        <v>291</v>
      </c>
      <c r="H274" s="548" t="s">
        <v>120</v>
      </c>
      <c r="I274" s="549" t="s">
        <v>120</v>
      </c>
      <c r="J274" s="567">
        <v>1</v>
      </c>
      <c r="K274" s="550">
        <v>1</v>
      </c>
      <c r="L274" s="552">
        <v>0</v>
      </c>
      <c r="M274" s="552">
        <v>0</v>
      </c>
      <c r="N274" s="552">
        <v>1</v>
      </c>
      <c r="O274" s="23">
        <v>11804250</v>
      </c>
      <c r="P274" s="552">
        <v>11804250</v>
      </c>
      <c r="Q274" s="552">
        <v>0</v>
      </c>
      <c r="R274" s="24" t="s">
        <v>723</v>
      </c>
      <c r="S274" s="24">
        <v>0</v>
      </c>
      <c r="T274" s="24">
        <v>0</v>
      </c>
      <c r="U274" s="553">
        <v>11804250</v>
      </c>
      <c r="V274" s="23" t="s">
        <v>97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553">
        <v>11804250</v>
      </c>
      <c r="AD274" s="23">
        <v>0</v>
      </c>
      <c r="AE274" s="23">
        <v>0</v>
      </c>
      <c r="AF274" s="23">
        <v>0</v>
      </c>
      <c r="AG274" s="23">
        <v>0</v>
      </c>
      <c r="AH274" s="554">
        <v>0</v>
      </c>
      <c r="AI274" s="23">
        <v>0</v>
      </c>
      <c r="AJ274" s="23">
        <v>0</v>
      </c>
      <c r="AK274" s="555">
        <v>0</v>
      </c>
      <c r="AL274" s="29">
        <v>0</v>
      </c>
      <c r="AM274" s="23">
        <v>11804250</v>
      </c>
      <c r="AN274" s="29">
        <v>0</v>
      </c>
      <c r="AO274" s="29">
        <v>0</v>
      </c>
      <c r="AP274" s="23">
        <v>11804250</v>
      </c>
      <c r="AQ274" s="30">
        <v>1</v>
      </c>
      <c r="AR274" s="23">
        <v>11804250</v>
      </c>
      <c r="AS274" s="23">
        <v>11804250</v>
      </c>
      <c r="AT274" s="23">
        <v>0</v>
      </c>
      <c r="AU274" s="23">
        <v>0</v>
      </c>
      <c r="AV274" s="23">
        <v>0</v>
      </c>
      <c r="AW274" s="23">
        <v>0</v>
      </c>
      <c r="AX274" s="23">
        <v>3017001</v>
      </c>
      <c r="AY274" s="23">
        <v>0</v>
      </c>
      <c r="AZ274" s="23">
        <v>0</v>
      </c>
      <c r="BA274" s="23">
        <v>3017001</v>
      </c>
      <c r="BB274" s="23" t="s">
        <v>0</v>
      </c>
      <c r="BC274" s="23" t="s">
        <v>0</v>
      </c>
      <c r="BD274" s="23">
        <v>0</v>
      </c>
      <c r="BE274" s="23">
        <v>0</v>
      </c>
      <c r="BF274" s="23">
        <v>0</v>
      </c>
      <c r="BG274" s="23">
        <v>0</v>
      </c>
      <c r="BH274" s="23">
        <v>3017001</v>
      </c>
      <c r="BI274" s="23">
        <v>0</v>
      </c>
      <c r="BJ274" s="23">
        <v>0</v>
      </c>
      <c r="BK274" s="23">
        <v>3017001</v>
      </c>
      <c r="BL274" s="23">
        <v>11804250</v>
      </c>
      <c r="BM274" s="23" t="s">
        <v>98</v>
      </c>
      <c r="BN274" s="23">
        <v>0</v>
      </c>
      <c r="BO274" s="23" t="b">
        <v>0</v>
      </c>
      <c r="BP274" s="23">
        <v>0</v>
      </c>
      <c r="BQ274" s="552">
        <v>0</v>
      </c>
      <c r="BR274" s="552">
        <v>0</v>
      </c>
      <c r="BS274" s="556">
        <v>8</v>
      </c>
      <c r="BT274" s="552">
        <v>0</v>
      </c>
      <c r="BU274" s="556">
        <v>0</v>
      </c>
      <c r="BV274" s="552">
        <v>109</v>
      </c>
      <c r="BW274" s="31">
        <v>0</v>
      </c>
      <c r="BX274" s="31">
        <v>0</v>
      </c>
      <c r="BY274" s="23">
        <v>0</v>
      </c>
      <c r="BZ274" s="23">
        <v>0</v>
      </c>
      <c r="CA274" s="23">
        <v>0</v>
      </c>
      <c r="CB274" s="23">
        <v>0</v>
      </c>
      <c r="CC274" s="23">
        <v>0</v>
      </c>
      <c r="CD274" s="23">
        <v>0</v>
      </c>
      <c r="CE274" s="23">
        <v>0</v>
      </c>
      <c r="CF274" s="23">
        <v>0</v>
      </c>
      <c r="CG274" s="23">
        <v>0</v>
      </c>
      <c r="CH274" s="23">
        <v>0</v>
      </c>
      <c r="CI274" s="23">
        <v>0</v>
      </c>
      <c r="CJ274" s="23">
        <v>0</v>
      </c>
      <c r="CK274" s="552">
        <v>0</v>
      </c>
      <c r="CL274" s="552">
        <v>0</v>
      </c>
    </row>
    <row r="275" spans="1:90" outlineLevel="3">
      <c r="A275" s="548" t="s">
        <v>278</v>
      </c>
      <c r="B275" s="548" t="s">
        <v>350</v>
      </c>
      <c r="C275" s="548" t="s">
        <v>285</v>
      </c>
      <c r="D275" s="548" t="s">
        <v>286</v>
      </c>
      <c r="E275" s="548" t="s">
        <v>396</v>
      </c>
      <c r="F275" s="548" t="s">
        <v>526</v>
      </c>
      <c r="G275" s="548" t="s">
        <v>291</v>
      </c>
      <c r="H275" s="548" t="s">
        <v>120</v>
      </c>
      <c r="I275" s="549" t="s">
        <v>120</v>
      </c>
      <c r="J275" s="567">
        <v>1</v>
      </c>
      <c r="K275" s="550">
        <v>1</v>
      </c>
      <c r="L275" s="552">
        <v>0</v>
      </c>
      <c r="M275" s="552">
        <v>0</v>
      </c>
      <c r="N275" s="552">
        <v>1</v>
      </c>
      <c r="O275" s="23">
        <v>1118250</v>
      </c>
      <c r="P275" s="552">
        <v>1118250</v>
      </c>
      <c r="Q275" s="552">
        <v>0</v>
      </c>
      <c r="R275" s="24" t="s">
        <v>724</v>
      </c>
      <c r="S275" s="24">
        <v>0</v>
      </c>
      <c r="T275" s="24">
        <v>0</v>
      </c>
      <c r="U275" s="553">
        <v>1118250</v>
      </c>
      <c r="V275" s="23" t="s">
        <v>97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553">
        <v>1118250</v>
      </c>
      <c r="AD275" s="23">
        <v>0</v>
      </c>
      <c r="AE275" s="23">
        <v>0</v>
      </c>
      <c r="AF275" s="23">
        <v>0</v>
      </c>
      <c r="AG275" s="23">
        <v>0</v>
      </c>
      <c r="AH275" s="554">
        <v>0</v>
      </c>
      <c r="AI275" s="23">
        <v>0</v>
      </c>
      <c r="AJ275" s="23">
        <v>0</v>
      </c>
      <c r="AK275" s="555">
        <v>0</v>
      </c>
      <c r="AL275" s="29">
        <v>0</v>
      </c>
      <c r="AM275" s="23">
        <v>1118250</v>
      </c>
      <c r="AN275" s="29">
        <v>0</v>
      </c>
      <c r="AO275" s="29">
        <v>0</v>
      </c>
      <c r="AP275" s="23">
        <v>1118250</v>
      </c>
      <c r="AQ275" s="30">
        <v>1</v>
      </c>
      <c r="AR275" s="23">
        <v>1118250</v>
      </c>
      <c r="AS275" s="23">
        <v>1118250</v>
      </c>
      <c r="AT275" s="23">
        <v>0</v>
      </c>
      <c r="AU275" s="23">
        <v>0</v>
      </c>
      <c r="AV275" s="23">
        <v>0</v>
      </c>
      <c r="AW275" s="23">
        <v>0</v>
      </c>
      <c r="AX275" s="23">
        <v>-319500</v>
      </c>
      <c r="AY275" s="23">
        <v>0</v>
      </c>
      <c r="AZ275" s="23">
        <v>0</v>
      </c>
      <c r="BA275" s="23">
        <v>-319500</v>
      </c>
      <c r="BB275" s="23" t="s">
        <v>0</v>
      </c>
      <c r="BC275" s="23" t="s">
        <v>0</v>
      </c>
      <c r="BD275" s="23">
        <v>0</v>
      </c>
      <c r="BE275" s="23">
        <v>0</v>
      </c>
      <c r="BF275" s="23">
        <v>0</v>
      </c>
      <c r="BG275" s="23">
        <v>0</v>
      </c>
      <c r="BH275" s="23">
        <v>-319500</v>
      </c>
      <c r="BI275" s="23">
        <v>0</v>
      </c>
      <c r="BJ275" s="23">
        <v>0</v>
      </c>
      <c r="BK275" s="23">
        <v>-319500</v>
      </c>
      <c r="BL275" s="23">
        <v>1118250</v>
      </c>
      <c r="BM275" s="23" t="s">
        <v>98</v>
      </c>
      <c r="BN275" s="23">
        <v>0</v>
      </c>
      <c r="BO275" s="23" t="b">
        <v>0</v>
      </c>
      <c r="BP275" s="23">
        <v>0</v>
      </c>
      <c r="BQ275" s="552">
        <v>0</v>
      </c>
      <c r="BR275" s="552">
        <v>0</v>
      </c>
      <c r="BS275" s="556">
        <v>8</v>
      </c>
      <c r="BT275" s="552">
        <v>0</v>
      </c>
      <c r="BU275" s="556">
        <v>0</v>
      </c>
      <c r="BV275" s="552">
        <v>113</v>
      </c>
      <c r="BW275" s="31">
        <v>0</v>
      </c>
      <c r="BX275" s="31">
        <v>0</v>
      </c>
      <c r="BY275" s="23">
        <v>0</v>
      </c>
      <c r="BZ275" s="23">
        <v>0</v>
      </c>
      <c r="CA275" s="23">
        <v>0</v>
      </c>
      <c r="CB275" s="23">
        <v>0</v>
      </c>
      <c r="CC275" s="23">
        <v>0</v>
      </c>
      <c r="CD275" s="23">
        <v>0</v>
      </c>
      <c r="CE275" s="23">
        <v>0</v>
      </c>
      <c r="CF275" s="23">
        <v>0</v>
      </c>
      <c r="CG275" s="23">
        <v>0</v>
      </c>
      <c r="CH275" s="23">
        <v>0</v>
      </c>
      <c r="CI275" s="23">
        <v>0</v>
      </c>
      <c r="CJ275" s="23">
        <v>0</v>
      </c>
      <c r="CK275" s="552">
        <v>0</v>
      </c>
      <c r="CL275" s="552">
        <v>0</v>
      </c>
    </row>
    <row r="276" spans="1:90" s="566" customFormat="1" ht="20.100000000000001" customHeight="1" outlineLevel="2">
      <c r="A276" s="558" t="s">
        <v>280</v>
      </c>
      <c r="B276" s="558"/>
      <c r="C276" s="558"/>
      <c r="D276" s="558"/>
      <c r="E276" s="558"/>
      <c r="F276" s="558"/>
      <c r="G276" s="558"/>
      <c r="H276" s="558"/>
      <c r="I276" s="559"/>
      <c r="J276" s="568"/>
      <c r="K276" s="560"/>
      <c r="L276" s="561"/>
      <c r="M276" s="561"/>
      <c r="N276" s="561"/>
      <c r="O276" s="35"/>
      <c r="P276" s="561"/>
      <c r="Q276" s="561"/>
      <c r="R276" s="36">
        <v>0</v>
      </c>
      <c r="S276" s="36">
        <v>0</v>
      </c>
      <c r="T276" s="36">
        <v>0</v>
      </c>
      <c r="U276" s="562">
        <v>12922500</v>
      </c>
      <c r="V276" s="35"/>
      <c r="W276" s="35">
        <v>0</v>
      </c>
      <c r="X276" s="35">
        <v>0</v>
      </c>
      <c r="Y276" s="35">
        <v>0</v>
      </c>
      <c r="Z276" s="35">
        <v>0</v>
      </c>
      <c r="AA276" s="35">
        <v>0</v>
      </c>
      <c r="AB276" s="35">
        <v>0</v>
      </c>
      <c r="AC276" s="562">
        <v>12922500</v>
      </c>
      <c r="AD276" s="35">
        <v>0</v>
      </c>
      <c r="AE276" s="35">
        <v>0</v>
      </c>
      <c r="AF276" s="35">
        <v>0</v>
      </c>
      <c r="AG276" s="35">
        <v>0</v>
      </c>
      <c r="AH276" s="563">
        <v>0</v>
      </c>
      <c r="AI276" s="35">
        <v>0</v>
      </c>
      <c r="AJ276" s="35">
        <v>0</v>
      </c>
      <c r="AK276" s="564">
        <v>0</v>
      </c>
      <c r="AL276" s="41"/>
      <c r="AM276" s="35">
        <v>12922500</v>
      </c>
      <c r="AN276" s="41"/>
      <c r="AO276" s="41"/>
      <c r="AP276" s="35">
        <v>12922500</v>
      </c>
      <c r="AQ276" s="42"/>
      <c r="AR276" s="35"/>
      <c r="AS276" s="35"/>
      <c r="AT276" s="35">
        <v>0</v>
      </c>
      <c r="AU276" s="35">
        <v>0</v>
      </c>
      <c r="AV276" s="35">
        <v>0</v>
      </c>
      <c r="AW276" s="35">
        <v>0</v>
      </c>
      <c r="AX276" s="35">
        <v>2697501</v>
      </c>
      <c r="AY276" s="35">
        <v>0</v>
      </c>
      <c r="AZ276" s="35">
        <v>0</v>
      </c>
      <c r="BA276" s="35">
        <v>2697501</v>
      </c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561"/>
      <c r="BR276" s="561"/>
      <c r="BS276" s="565"/>
      <c r="BT276" s="561"/>
      <c r="BU276" s="565"/>
      <c r="BV276" s="561"/>
      <c r="BW276" s="43"/>
      <c r="BX276" s="43"/>
      <c r="BY276" s="35"/>
      <c r="BZ276" s="35"/>
      <c r="CA276" s="35">
        <v>0</v>
      </c>
      <c r="CB276" s="35"/>
      <c r="CC276" s="35"/>
      <c r="CD276" s="35"/>
      <c r="CE276" s="35"/>
      <c r="CF276" s="35"/>
      <c r="CG276" s="35"/>
      <c r="CH276" s="35"/>
      <c r="CI276" s="35"/>
      <c r="CJ276" s="35"/>
      <c r="CK276" s="561"/>
      <c r="CL276" s="561"/>
    </row>
    <row r="277" spans="1:90" outlineLevel="3">
      <c r="A277" s="548" t="s">
        <v>118</v>
      </c>
      <c r="B277" s="548" t="s">
        <v>350</v>
      </c>
      <c r="C277" s="548" t="s">
        <v>285</v>
      </c>
      <c r="D277" s="548" t="s">
        <v>286</v>
      </c>
      <c r="E277" s="548" t="s">
        <v>397</v>
      </c>
      <c r="F277" s="548" t="s">
        <v>714</v>
      </c>
      <c r="G277" s="548" t="s">
        <v>291</v>
      </c>
      <c r="H277" s="548" t="s">
        <v>120</v>
      </c>
      <c r="I277" s="549" t="s">
        <v>120</v>
      </c>
      <c r="J277" s="550">
        <v>1.7999999999999999E-2</v>
      </c>
      <c r="K277" s="550">
        <v>1.7999999999999999E-2</v>
      </c>
      <c r="L277" s="552">
        <v>5.9134457910658966E-2</v>
      </c>
      <c r="M277" s="552">
        <v>0</v>
      </c>
      <c r="N277" s="552">
        <v>0.77635766374228865</v>
      </c>
      <c r="O277" s="23">
        <v>0</v>
      </c>
      <c r="P277" s="552">
        <v>0</v>
      </c>
      <c r="Q277" s="552">
        <v>0</v>
      </c>
      <c r="R277" s="24" t="s">
        <v>725</v>
      </c>
      <c r="S277" s="24">
        <v>0</v>
      </c>
      <c r="T277" s="24">
        <v>0</v>
      </c>
      <c r="U277" s="553">
        <v>0</v>
      </c>
      <c r="V277" s="23" t="s">
        <v>97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553">
        <v>0</v>
      </c>
      <c r="AD277" s="23">
        <v>0</v>
      </c>
      <c r="AE277" s="23">
        <v>0</v>
      </c>
      <c r="AF277" s="23">
        <v>0</v>
      </c>
      <c r="AG277" s="23">
        <v>0</v>
      </c>
      <c r="AH277" s="554">
        <v>0</v>
      </c>
      <c r="AI277" s="23">
        <v>0</v>
      </c>
      <c r="AJ277" s="23">
        <v>0</v>
      </c>
      <c r="AK277" s="555">
        <v>0</v>
      </c>
      <c r="AL277" s="29">
        <v>-116689.07779418817</v>
      </c>
      <c r="AM277" s="23">
        <v>0</v>
      </c>
      <c r="AN277" s="29">
        <v>0</v>
      </c>
      <c r="AO277" s="29">
        <v>6.6526265149491328E-3</v>
      </c>
      <c r="AP277" s="23">
        <v>0</v>
      </c>
      <c r="AQ277" s="30">
        <v>1</v>
      </c>
      <c r="AR277" s="23">
        <v>8.7340237171007459E-2</v>
      </c>
      <c r="AS277" s="23">
        <v>6.25</v>
      </c>
      <c r="AT277" s="23">
        <v>0</v>
      </c>
      <c r="AU277" s="23">
        <v>0</v>
      </c>
      <c r="AV277" s="23">
        <v>0</v>
      </c>
      <c r="AW277" s="23">
        <v>0</v>
      </c>
      <c r="AX277" s="23">
        <v>-327752.09983459779</v>
      </c>
      <c r="AY277" s="23">
        <v>0</v>
      </c>
      <c r="AZ277" s="23">
        <v>-7420.35</v>
      </c>
      <c r="BA277" s="23">
        <v>-335172.44983459776</v>
      </c>
      <c r="BB277" s="23">
        <v>6.25</v>
      </c>
      <c r="BC277" s="23">
        <v>5.875</v>
      </c>
      <c r="BD277" s="23">
        <v>0</v>
      </c>
      <c r="BE277" s="23">
        <v>0</v>
      </c>
      <c r="BF277" s="23">
        <v>0</v>
      </c>
      <c r="BG277" s="23">
        <v>0</v>
      </c>
      <c r="BH277" s="23">
        <v>-327752.09983459779</v>
      </c>
      <c r="BI277" s="23">
        <v>0</v>
      </c>
      <c r="BJ277" s="23">
        <v>-7420.35</v>
      </c>
      <c r="BK277" s="23">
        <v>-335172.44983459776</v>
      </c>
      <c r="BL277" s="23">
        <v>0</v>
      </c>
      <c r="BM277" s="23" t="s">
        <v>88</v>
      </c>
      <c r="BN277" s="23">
        <v>0</v>
      </c>
      <c r="BO277" s="23" t="b">
        <v>0</v>
      </c>
      <c r="BP277" s="23">
        <v>0</v>
      </c>
      <c r="BQ277" s="552">
        <v>0</v>
      </c>
      <c r="BR277" s="552">
        <v>0</v>
      </c>
      <c r="BS277" s="556">
        <v>7</v>
      </c>
      <c r="BT277" s="552">
        <v>0</v>
      </c>
      <c r="BU277" s="556">
        <v>1.3974437947361194E-2</v>
      </c>
      <c r="BV277" s="552">
        <v>121</v>
      </c>
      <c r="BW277" s="31">
        <v>6.25</v>
      </c>
      <c r="BX277" s="31">
        <v>6.25</v>
      </c>
      <c r="BY277" s="23">
        <v>0</v>
      </c>
      <c r="BZ277" s="23">
        <v>0</v>
      </c>
      <c r="CA277" s="23">
        <v>0</v>
      </c>
      <c r="CB277" s="23">
        <v>0</v>
      </c>
      <c r="CC277" s="23">
        <v>0</v>
      </c>
      <c r="CD277" s="23">
        <v>0</v>
      </c>
      <c r="CE277" s="23">
        <v>0</v>
      </c>
      <c r="CF277" s="23">
        <v>0</v>
      </c>
      <c r="CG277" s="23">
        <v>0</v>
      </c>
      <c r="CH277" s="23">
        <v>0</v>
      </c>
      <c r="CI277" s="23">
        <v>0</v>
      </c>
      <c r="CJ277" s="23">
        <v>0</v>
      </c>
      <c r="CK277" s="552">
        <v>0</v>
      </c>
      <c r="CL277" s="552">
        <v>0</v>
      </c>
    </row>
    <row r="278" spans="1:90" s="566" customFormat="1" ht="20.100000000000001" customHeight="1" outlineLevel="2">
      <c r="A278" s="558" t="s">
        <v>121</v>
      </c>
      <c r="B278" s="558"/>
      <c r="C278" s="558"/>
      <c r="D278" s="558"/>
      <c r="E278" s="558"/>
      <c r="F278" s="558"/>
      <c r="G278" s="558"/>
      <c r="H278" s="558"/>
      <c r="I278" s="559"/>
      <c r="J278" s="560"/>
      <c r="K278" s="560"/>
      <c r="L278" s="561"/>
      <c r="M278" s="561"/>
      <c r="N278" s="561"/>
      <c r="O278" s="35"/>
      <c r="P278" s="561"/>
      <c r="Q278" s="561"/>
      <c r="R278" s="36">
        <v>0</v>
      </c>
      <c r="S278" s="36">
        <v>0</v>
      </c>
      <c r="T278" s="36">
        <v>0</v>
      </c>
      <c r="U278" s="562">
        <v>0</v>
      </c>
      <c r="V278" s="35"/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562">
        <v>0</v>
      </c>
      <c r="AD278" s="35">
        <v>0</v>
      </c>
      <c r="AE278" s="35">
        <v>0</v>
      </c>
      <c r="AF278" s="35">
        <v>0</v>
      </c>
      <c r="AG278" s="35">
        <v>0</v>
      </c>
      <c r="AH278" s="563">
        <v>0</v>
      </c>
      <c r="AI278" s="35">
        <v>0</v>
      </c>
      <c r="AJ278" s="35">
        <v>0</v>
      </c>
      <c r="AK278" s="564">
        <v>0</v>
      </c>
      <c r="AL278" s="41"/>
      <c r="AM278" s="35">
        <v>0</v>
      </c>
      <c r="AN278" s="41"/>
      <c r="AO278" s="41"/>
      <c r="AP278" s="35">
        <v>0</v>
      </c>
      <c r="AQ278" s="42"/>
      <c r="AR278" s="35"/>
      <c r="AS278" s="35"/>
      <c r="AT278" s="35">
        <v>0</v>
      </c>
      <c r="AU278" s="35">
        <v>0</v>
      </c>
      <c r="AV278" s="35">
        <v>0</v>
      </c>
      <c r="AW278" s="35">
        <v>0</v>
      </c>
      <c r="AX278" s="35">
        <v>-327752.09983459779</v>
      </c>
      <c r="AY278" s="35">
        <v>0</v>
      </c>
      <c r="AZ278" s="35">
        <v>-7420.35</v>
      </c>
      <c r="BA278" s="35">
        <v>-335172.44983459776</v>
      </c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561"/>
      <c r="BR278" s="561"/>
      <c r="BS278" s="565"/>
      <c r="BT278" s="561"/>
      <c r="BU278" s="565"/>
      <c r="BV278" s="561"/>
      <c r="BW278" s="43"/>
      <c r="BX278" s="43"/>
      <c r="BY278" s="35"/>
      <c r="BZ278" s="35"/>
      <c r="CA278" s="35">
        <v>0</v>
      </c>
      <c r="CB278" s="35"/>
      <c r="CC278" s="35"/>
      <c r="CD278" s="35"/>
      <c r="CE278" s="35"/>
      <c r="CF278" s="35"/>
      <c r="CG278" s="35"/>
      <c r="CH278" s="35"/>
      <c r="CI278" s="35"/>
      <c r="CJ278" s="35"/>
      <c r="CK278" s="561"/>
      <c r="CL278" s="561"/>
    </row>
    <row r="279" spans="1:90" s="575" customFormat="1" ht="30" customHeight="1" outlineLevel="1">
      <c r="A279" s="558"/>
      <c r="B279" s="558" t="s">
        <v>399</v>
      </c>
      <c r="C279" s="558"/>
      <c r="D279" s="558"/>
      <c r="E279" s="558"/>
      <c r="F279" s="558"/>
      <c r="G279" s="558"/>
      <c r="H279" s="558"/>
      <c r="I279" s="559"/>
      <c r="J279" s="569"/>
      <c r="K279" s="569"/>
      <c r="L279" s="570"/>
      <c r="M279" s="570"/>
      <c r="N279" s="570"/>
      <c r="O279" s="59"/>
      <c r="P279" s="570"/>
      <c r="Q279" s="570"/>
      <c r="R279" s="61">
        <v>0</v>
      </c>
      <c r="S279" s="61">
        <v>0</v>
      </c>
      <c r="T279" s="61">
        <v>0</v>
      </c>
      <c r="U279" s="571">
        <v>193714235.45999998</v>
      </c>
      <c r="V279" s="59"/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71">
        <v>193714235.45999998</v>
      </c>
      <c r="AD279" s="59">
        <v>0</v>
      </c>
      <c r="AE279" s="59">
        <v>0</v>
      </c>
      <c r="AF279" s="59">
        <v>0</v>
      </c>
      <c r="AG279" s="59">
        <v>0</v>
      </c>
      <c r="AH279" s="572">
        <v>49994301.376365624</v>
      </c>
      <c r="AI279" s="59">
        <v>0</v>
      </c>
      <c r="AJ279" s="59">
        <v>1039152.01</v>
      </c>
      <c r="AK279" s="573">
        <v>51033453.386365622</v>
      </c>
      <c r="AL279" s="66"/>
      <c r="AM279" s="59">
        <v>168216008.45469713</v>
      </c>
      <c r="AN279" s="66"/>
      <c r="AO279" s="66"/>
      <c r="AP279" s="59">
        <v>204176381.61717209</v>
      </c>
      <c r="AQ279" s="67"/>
      <c r="AR279" s="59"/>
      <c r="AS279" s="59"/>
      <c r="AT279" s="59">
        <v>50048546.53939686</v>
      </c>
      <c r="AU279" s="59">
        <v>0</v>
      </c>
      <c r="AV279" s="59">
        <v>-340864.38</v>
      </c>
      <c r="AW279" s="59">
        <v>49707682.15939685</v>
      </c>
      <c r="AX279" s="59">
        <v>60296891.796533905</v>
      </c>
      <c r="AY279" s="59">
        <v>84.185789338080212</v>
      </c>
      <c r="AZ279" s="59">
        <v>2928650.543535423</v>
      </c>
      <c r="BA279" s="59">
        <v>63225626.525858663</v>
      </c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70"/>
      <c r="BR279" s="570"/>
      <c r="BS279" s="574"/>
      <c r="BT279" s="570"/>
      <c r="BU279" s="574"/>
      <c r="BV279" s="570"/>
      <c r="BW279" s="68"/>
      <c r="BX279" s="68"/>
      <c r="BY279" s="59"/>
      <c r="BZ279" s="59"/>
      <c r="CA279" s="59">
        <v>-24490471.748460654</v>
      </c>
      <c r="CB279" s="59"/>
      <c r="CC279" s="59"/>
      <c r="CD279" s="59"/>
      <c r="CE279" s="59"/>
      <c r="CF279" s="59"/>
      <c r="CG279" s="59"/>
      <c r="CH279" s="59"/>
      <c r="CI279" s="59"/>
      <c r="CJ279" s="59"/>
      <c r="CK279" s="570"/>
      <c r="CL279" s="570"/>
    </row>
    <row r="280" spans="1:90" outlineLevel="3">
      <c r="A280" s="548" t="s">
        <v>127</v>
      </c>
      <c r="B280" s="548" t="s">
        <v>400</v>
      </c>
      <c r="C280" s="548" t="s">
        <v>200</v>
      </c>
      <c r="D280" s="548" t="s">
        <v>228</v>
      </c>
      <c r="E280" s="548" t="s">
        <v>401</v>
      </c>
      <c r="F280" s="548" t="s">
        <v>0</v>
      </c>
      <c r="G280" s="576" t="s">
        <v>143</v>
      </c>
      <c r="H280" s="576" t="s">
        <v>125</v>
      </c>
      <c r="I280" s="549" t="s">
        <v>381</v>
      </c>
      <c r="J280" s="567">
        <v>10694884</v>
      </c>
      <c r="K280" s="550">
        <v>10694884</v>
      </c>
      <c r="L280" s="552">
        <v>0</v>
      </c>
      <c r="M280" s="552">
        <v>0</v>
      </c>
      <c r="N280" s="552">
        <v>1</v>
      </c>
      <c r="O280" s="23">
        <v>0.26648255371446761</v>
      </c>
      <c r="P280" s="46">
        <v>0.26648255371446761</v>
      </c>
      <c r="Q280" s="46">
        <v>0</v>
      </c>
      <c r="R280" s="24" t="s">
        <v>726</v>
      </c>
      <c r="S280" s="24">
        <v>0</v>
      </c>
      <c r="T280" s="24">
        <v>0</v>
      </c>
      <c r="U280" s="553">
        <v>2850000</v>
      </c>
      <c r="V280" s="23" t="s">
        <v>97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553">
        <v>2850000</v>
      </c>
      <c r="AD280" s="23">
        <v>0</v>
      </c>
      <c r="AE280" s="23">
        <v>0</v>
      </c>
      <c r="AF280" s="23">
        <v>0</v>
      </c>
      <c r="AG280" s="23">
        <v>0</v>
      </c>
      <c r="AH280" s="554">
        <v>0</v>
      </c>
      <c r="AI280" s="23">
        <v>0</v>
      </c>
      <c r="AJ280" s="23">
        <v>0</v>
      </c>
      <c r="AK280" s="555">
        <v>0</v>
      </c>
      <c r="AL280" s="29">
        <v>0</v>
      </c>
      <c r="AM280" s="23">
        <v>2850000</v>
      </c>
      <c r="AN280" s="29">
        <v>0</v>
      </c>
      <c r="AO280" s="552">
        <v>0</v>
      </c>
      <c r="AP280" s="23">
        <v>2850000</v>
      </c>
      <c r="AQ280" s="30">
        <v>1</v>
      </c>
      <c r="AR280" s="23">
        <v>2850000</v>
      </c>
      <c r="AS280" s="23">
        <v>0.26648255371446761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3">
        <v>0</v>
      </c>
      <c r="BA280" s="23">
        <v>0</v>
      </c>
      <c r="BB280" s="23" t="s">
        <v>0</v>
      </c>
      <c r="BC280" s="23" t="s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0</v>
      </c>
      <c r="BI280" s="23">
        <v>0</v>
      </c>
      <c r="BJ280" s="23">
        <v>0</v>
      </c>
      <c r="BK280" s="23">
        <v>0</v>
      </c>
      <c r="BL280" s="31">
        <v>2850000</v>
      </c>
      <c r="BM280" s="23" t="s">
        <v>98</v>
      </c>
      <c r="BN280" s="23">
        <v>0</v>
      </c>
      <c r="BO280" s="23" t="b">
        <v>0</v>
      </c>
      <c r="BP280" s="23">
        <v>0</v>
      </c>
      <c r="BQ280" s="552">
        <v>0</v>
      </c>
      <c r="BR280" s="552">
        <v>0</v>
      </c>
      <c r="BS280" s="556">
        <v>2</v>
      </c>
      <c r="BT280" s="552">
        <v>0</v>
      </c>
      <c r="BU280" s="556">
        <v>0</v>
      </c>
      <c r="BV280" s="552">
        <v>84</v>
      </c>
      <c r="BW280" s="31">
        <v>0</v>
      </c>
      <c r="BX280" s="31">
        <v>0</v>
      </c>
      <c r="BY280" s="23">
        <v>0</v>
      </c>
      <c r="BZ280" s="23">
        <v>0</v>
      </c>
      <c r="CA280" s="23">
        <v>0</v>
      </c>
      <c r="CB280" s="23">
        <v>0</v>
      </c>
      <c r="CC280" s="23">
        <v>0</v>
      </c>
      <c r="CD280" s="23">
        <v>0</v>
      </c>
      <c r="CE280" s="23">
        <v>0</v>
      </c>
      <c r="CF280" s="23">
        <v>0</v>
      </c>
      <c r="CG280" s="23">
        <v>0</v>
      </c>
      <c r="CH280" s="23">
        <v>0</v>
      </c>
      <c r="CI280" s="23">
        <v>0</v>
      </c>
      <c r="CJ280" s="23">
        <v>0</v>
      </c>
      <c r="CK280" s="552">
        <v>0</v>
      </c>
      <c r="CL280" s="552">
        <v>0</v>
      </c>
    </row>
    <row r="281" spans="1:90" s="566" customFormat="1" ht="20.100000000000001" customHeight="1" outlineLevel="2">
      <c r="A281" s="558" t="s">
        <v>131</v>
      </c>
      <c r="B281" s="558"/>
      <c r="C281" s="558"/>
      <c r="D281" s="558"/>
      <c r="E281" s="558"/>
      <c r="F281" s="558"/>
      <c r="G281" s="577"/>
      <c r="H281" s="577"/>
      <c r="I281" s="559"/>
      <c r="J281" s="568"/>
      <c r="K281" s="560"/>
      <c r="L281" s="561"/>
      <c r="M281" s="561"/>
      <c r="N281" s="561"/>
      <c r="O281" s="35"/>
      <c r="P281" s="50"/>
      <c r="Q281" s="50"/>
      <c r="R281" s="36">
        <v>0</v>
      </c>
      <c r="S281" s="36">
        <v>0</v>
      </c>
      <c r="T281" s="36">
        <v>0</v>
      </c>
      <c r="U281" s="562">
        <v>2850000</v>
      </c>
      <c r="V281" s="35"/>
      <c r="W281" s="35">
        <v>0</v>
      </c>
      <c r="X281" s="35">
        <v>0</v>
      </c>
      <c r="Y281" s="35">
        <v>0</v>
      </c>
      <c r="Z281" s="35">
        <v>0</v>
      </c>
      <c r="AA281" s="35">
        <v>0</v>
      </c>
      <c r="AB281" s="35">
        <v>0</v>
      </c>
      <c r="AC281" s="562">
        <v>2850000</v>
      </c>
      <c r="AD281" s="35">
        <v>0</v>
      </c>
      <c r="AE281" s="35">
        <v>0</v>
      </c>
      <c r="AF281" s="35">
        <v>0</v>
      </c>
      <c r="AG281" s="35">
        <v>0</v>
      </c>
      <c r="AH281" s="563">
        <v>0</v>
      </c>
      <c r="AI281" s="35">
        <v>0</v>
      </c>
      <c r="AJ281" s="35">
        <v>0</v>
      </c>
      <c r="AK281" s="564">
        <v>0</v>
      </c>
      <c r="AL281" s="41"/>
      <c r="AM281" s="35">
        <v>2850000</v>
      </c>
      <c r="AN281" s="41"/>
      <c r="AO281" s="561"/>
      <c r="AP281" s="35">
        <v>2850000</v>
      </c>
      <c r="AQ281" s="42"/>
      <c r="AR281" s="35"/>
      <c r="AS281" s="35"/>
      <c r="AT281" s="35">
        <v>0</v>
      </c>
      <c r="AU281" s="35">
        <v>0</v>
      </c>
      <c r="AV281" s="35">
        <v>0</v>
      </c>
      <c r="AW281" s="35">
        <v>0</v>
      </c>
      <c r="AX281" s="35">
        <v>0</v>
      </c>
      <c r="AY281" s="35">
        <v>0</v>
      </c>
      <c r="AZ281" s="35">
        <v>0</v>
      </c>
      <c r="BA281" s="35">
        <v>0</v>
      </c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43"/>
      <c r="BM281" s="35"/>
      <c r="BN281" s="35"/>
      <c r="BO281" s="35"/>
      <c r="BP281" s="35"/>
      <c r="BQ281" s="561"/>
      <c r="BR281" s="561"/>
      <c r="BS281" s="565"/>
      <c r="BT281" s="561"/>
      <c r="BU281" s="565"/>
      <c r="BV281" s="561"/>
      <c r="BW281" s="43"/>
      <c r="BX281" s="43"/>
      <c r="BY281" s="35"/>
      <c r="BZ281" s="35"/>
      <c r="CA281" s="35">
        <v>0</v>
      </c>
      <c r="CB281" s="35"/>
      <c r="CC281" s="35"/>
      <c r="CD281" s="35"/>
      <c r="CE281" s="35"/>
      <c r="CF281" s="35"/>
      <c r="CG281" s="35"/>
      <c r="CH281" s="35"/>
      <c r="CI281" s="35"/>
      <c r="CJ281" s="35"/>
      <c r="CK281" s="561"/>
      <c r="CL281" s="561"/>
    </row>
    <row r="282" spans="1:90" outlineLevel="3">
      <c r="A282" s="548" t="s">
        <v>278</v>
      </c>
      <c r="B282" s="548" t="s">
        <v>400</v>
      </c>
      <c r="C282" s="548" t="s">
        <v>200</v>
      </c>
      <c r="D282" s="548" t="s">
        <v>228</v>
      </c>
      <c r="E282" s="548" t="s">
        <v>402</v>
      </c>
      <c r="F282" s="548" t="s">
        <v>526</v>
      </c>
      <c r="G282" s="548" t="s">
        <v>143</v>
      </c>
      <c r="H282" s="548" t="s">
        <v>120</v>
      </c>
      <c r="I282" s="549" t="s">
        <v>120</v>
      </c>
      <c r="J282" s="567">
        <v>1</v>
      </c>
      <c r="K282" s="550">
        <v>1</v>
      </c>
      <c r="L282" s="552">
        <v>0</v>
      </c>
      <c r="M282" s="552">
        <v>0</v>
      </c>
      <c r="N282" s="552">
        <v>1</v>
      </c>
      <c r="O282" s="23">
        <v>98263</v>
      </c>
      <c r="P282" s="552">
        <v>98263</v>
      </c>
      <c r="Q282" s="552">
        <v>0</v>
      </c>
      <c r="R282" s="24" t="s">
        <v>727</v>
      </c>
      <c r="S282" s="24">
        <v>0</v>
      </c>
      <c r="T282" s="24">
        <v>0</v>
      </c>
      <c r="U282" s="553">
        <v>98263</v>
      </c>
      <c r="V282" s="23" t="s">
        <v>97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553">
        <v>98263</v>
      </c>
      <c r="AD282" s="23">
        <v>0</v>
      </c>
      <c r="AE282" s="23">
        <v>0</v>
      </c>
      <c r="AF282" s="23">
        <v>0</v>
      </c>
      <c r="AG282" s="23">
        <v>0</v>
      </c>
      <c r="AH282" s="554">
        <v>0</v>
      </c>
      <c r="AI282" s="23">
        <v>0</v>
      </c>
      <c r="AJ282" s="23">
        <v>0</v>
      </c>
      <c r="AK282" s="555">
        <v>0</v>
      </c>
      <c r="AL282" s="29">
        <v>0</v>
      </c>
      <c r="AM282" s="23">
        <v>98263</v>
      </c>
      <c r="AN282" s="29">
        <v>0</v>
      </c>
      <c r="AO282" s="29">
        <v>0</v>
      </c>
      <c r="AP282" s="23">
        <v>98263</v>
      </c>
      <c r="AQ282" s="30">
        <v>1</v>
      </c>
      <c r="AR282" s="23">
        <v>98263</v>
      </c>
      <c r="AS282" s="23">
        <v>98263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3">
        <v>0</v>
      </c>
      <c r="BA282" s="23">
        <v>0</v>
      </c>
      <c r="BB282" s="23" t="s">
        <v>0</v>
      </c>
      <c r="BC282" s="23" t="s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0</v>
      </c>
      <c r="BI282" s="23">
        <v>0</v>
      </c>
      <c r="BJ282" s="23">
        <v>0</v>
      </c>
      <c r="BK282" s="23">
        <v>0</v>
      </c>
      <c r="BL282" s="23">
        <v>98263</v>
      </c>
      <c r="BM282" s="23" t="s">
        <v>98</v>
      </c>
      <c r="BN282" s="23">
        <v>0</v>
      </c>
      <c r="BO282" s="23" t="b">
        <v>0</v>
      </c>
      <c r="BP282" s="23">
        <v>0</v>
      </c>
      <c r="BQ282" s="552">
        <v>0</v>
      </c>
      <c r="BR282" s="552">
        <v>0</v>
      </c>
      <c r="BS282" s="556">
        <v>8</v>
      </c>
      <c r="BT282" s="552">
        <v>0</v>
      </c>
      <c r="BU282" s="556">
        <v>0</v>
      </c>
      <c r="BV282" s="552">
        <v>105</v>
      </c>
      <c r="BW282" s="31">
        <v>0</v>
      </c>
      <c r="BX282" s="31">
        <v>0</v>
      </c>
      <c r="BY282" s="23">
        <v>0</v>
      </c>
      <c r="BZ282" s="23">
        <v>0</v>
      </c>
      <c r="CA282" s="23">
        <v>0</v>
      </c>
      <c r="CB282" s="23">
        <v>0</v>
      </c>
      <c r="CC282" s="23">
        <v>0</v>
      </c>
      <c r="CD282" s="23">
        <v>0</v>
      </c>
      <c r="CE282" s="23">
        <v>0</v>
      </c>
      <c r="CF282" s="23">
        <v>0</v>
      </c>
      <c r="CG282" s="23">
        <v>0</v>
      </c>
      <c r="CH282" s="23">
        <v>0</v>
      </c>
      <c r="CI282" s="23">
        <v>0</v>
      </c>
      <c r="CJ282" s="23">
        <v>0</v>
      </c>
      <c r="CK282" s="552">
        <v>0</v>
      </c>
      <c r="CL282" s="552">
        <v>0</v>
      </c>
    </row>
    <row r="283" spans="1:90" s="566" customFormat="1" ht="20.100000000000001" customHeight="1" outlineLevel="2">
      <c r="A283" s="558" t="s">
        <v>280</v>
      </c>
      <c r="B283" s="558"/>
      <c r="C283" s="558"/>
      <c r="D283" s="558"/>
      <c r="E283" s="558"/>
      <c r="F283" s="558"/>
      <c r="G283" s="558"/>
      <c r="H283" s="558"/>
      <c r="I283" s="559"/>
      <c r="J283" s="568"/>
      <c r="K283" s="560"/>
      <c r="L283" s="561"/>
      <c r="M283" s="561"/>
      <c r="N283" s="561"/>
      <c r="O283" s="35"/>
      <c r="P283" s="561"/>
      <c r="Q283" s="561"/>
      <c r="R283" s="36">
        <v>0</v>
      </c>
      <c r="S283" s="36">
        <v>0</v>
      </c>
      <c r="T283" s="36">
        <v>0</v>
      </c>
      <c r="U283" s="562">
        <v>98263</v>
      </c>
      <c r="V283" s="35"/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562">
        <v>98263</v>
      </c>
      <c r="AD283" s="35">
        <v>0</v>
      </c>
      <c r="AE283" s="35">
        <v>0</v>
      </c>
      <c r="AF283" s="35">
        <v>0</v>
      </c>
      <c r="AG283" s="35">
        <v>0</v>
      </c>
      <c r="AH283" s="563">
        <v>0</v>
      </c>
      <c r="AI283" s="35">
        <v>0</v>
      </c>
      <c r="AJ283" s="35">
        <v>0</v>
      </c>
      <c r="AK283" s="564">
        <v>0</v>
      </c>
      <c r="AL283" s="41"/>
      <c r="AM283" s="35">
        <v>98263</v>
      </c>
      <c r="AN283" s="41"/>
      <c r="AO283" s="41"/>
      <c r="AP283" s="35">
        <v>98263</v>
      </c>
      <c r="AQ283" s="42"/>
      <c r="AR283" s="35"/>
      <c r="AS283" s="35"/>
      <c r="AT283" s="35">
        <v>0</v>
      </c>
      <c r="AU283" s="35">
        <v>0</v>
      </c>
      <c r="AV283" s="35">
        <v>0</v>
      </c>
      <c r="AW283" s="35">
        <v>0</v>
      </c>
      <c r="AX283" s="35">
        <v>0</v>
      </c>
      <c r="AY283" s="35">
        <v>0</v>
      </c>
      <c r="AZ283" s="35">
        <v>0</v>
      </c>
      <c r="BA283" s="35">
        <v>0</v>
      </c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561"/>
      <c r="BR283" s="561"/>
      <c r="BS283" s="565"/>
      <c r="BT283" s="561"/>
      <c r="BU283" s="565"/>
      <c r="BV283" s="561"/>
      <c r="BW283" s="43"/>
      <c r="BX283" s="43"/>
      <c r="BY283" s="35"/>
      <c r="BZ283" s="35"/>
      <c r="CA283" s="35">
        <v>0</v>
      </c>
      <c r="CB283" s="35"/>
      <c r="CC283" s="35"/>
      <c r="CD283" s="35"/>
      <c r="CE283" s="35"/>
      <c r="CF283" s="35"/>
      <c r="CG283" s="35"/>
      <c r="CH283" s="35"/>
      <c r="CI283" s="35"/>
      <c r="CJ283" s="35"/>
      <c r="CK283" s="561"/>
      <c r="CL283" s="561"/>
    </row>
    <row r="284" spans="1:90" s="575" customFormat="1" ht="30" customHeight="1" outlineLevel="1">
      <c r="A284" s="558"/>
      <c r="B284" s="558" t="s">
        <v>403</v>
      </c>
      <c r="C284" s="558"/>
      <c r="D284" s="558"/>
      <c r="E284" s="558"/>
      <c r="F284" s="558"/>
      <c r="G284" s="558"/>
      <c r="H284" s="558"/>
      <c r="I284" s="559"/>
      <c r="J284" s="569"/>
      <c r="K284" s="569"/>
      <c r="L284" s="570"/>
      <c r="M284" s="570"/>
      <c r="N284" s="570"/>
      <c r="O284" s="59"/>
      <c r="P284" s="570"/>
      <c r="Q284" s="570"/>
      <c r="R284" s="61">
        <v>0</v>
      </c>
      <c r="S284" s="61">
        <v>0</v>
      </c>
      <c r="T284" s="61">
        <v>0</v>
      </c>
      <c r="U284" s="571">
        <v>2948263</v>
      </c>
      <c r="V284" s="59"/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71">
        <v>2948263</v>
      </c>
      <c r="AD284" s="59">
        <v>0</v>
      </c>
      <c r="AE284" s="59">
        <v>0</v>
      </c>
      <c r="AF284" s="59">
        <v>0</v>
      </c>
      <c r="AG284" s="59">
        <v>0</v>
      </c>
      <c r="AH284" s="572">
        <v>0</v>
      </c>
      <c r="AI284" s="59">
        <v>0</v>
      </c>
      <c r="AJ284" s="59">
        <v>0</v>
      </c>
      <c r="AK284" s="573">
        <v>0</v>
      </c>
      <c r="AL284" s="66"/>
      <c r="AM284" s="59">
        <v>2948263</v>
      </c>
      <c r="AN284" s="66"/>
      <c r="AO284" s="66"/>
      <c r="AP284" s="59">
        <v>2948263</v>
      </c>
      <c r="AQ284" s="67"/>
      <c r="AR284" s="59"/>
      <c r="AS284" s="59"/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70"/>
      <c r="BR284" s="570"/>
      <c r="BS284" s="574"/>
      <c r="BT284" s="570"/>
      <c r="BU284" s="574"/>
      <c r="BV284" s="570"/>
      <c r="BW284" s="68"/>
      <c r="BX284" s="68"/>
      <c r="BY284" s="59"/>
      <c r="BZ284" s="59"/>
      <c r="CA284" s="59">
        <v>0</v>
      </c>
      <c r="CB284" s="59"/>
      <c r="CC284" s="59"/>
      <c r="CD284" s="59"/>
      <c r="CE284" s="59"/>
      <c r="CF284" s="59"/>
      <c r="CG284" s="59"/>
      <c r="CH284" s="59"/>
      <c r="CI284" s="59"/>
      <c r="CJ284" s="59"/>
      <c r="CK284" s="570"/>
      <c r="CL284" s="570"/>
    </row>
    <row r="285" spans="1:90" s="566" customFormat="1" ht="20.100000000000001" hidden="1" customHeight="1">
      <c r="A285" s="558" t="s">
        <v>404</v>
      </c>
      <c r="B285" s="558"/>
      <c r="C285" s="558"/>
      <c r="D285" s="558"/>
      <c r="E285" s="558"/>
      <c r="F285" s="558"/>
      <c r="G285" s="558"/>
      <c r="H285" s="558"/>
      <c r="I285" s="559"/>
      <c r="J285" s="560"/>
      <c r="K285" s="560"/>
      <c r="L285" s="561"/>
      <c r="M285" s="561"/>
      <c r="N285" s="561"/>
      <c r="O285" s="35"/>
      <c r="P285" s="561"/>
      <c r="Q285" s="561"/>
      <c r="R285" s="36">
        <v>0</v>
      </c>
      <c r="S285" s="36">
        <v>0</v>
      </c>
      <c r="T285" s="36">
        <v>0</v>
      </c>
      <c r="U285" s="562">
        <v>1475620339.2137144</v>
      </c>
      <c r="V285" s="35"/>
      <c r="W285" s="35">
        <v>247182147.67494869</v>
      </c>
      <c r="X285" s="35">
        <v>-2575674.1167745413</v>
      </c>
      <c r="Y285" s="35">
        <v>244606473.55817416</v>
      </c>
      <c r="Z285" s="35">
        <v>96078521.069471508</v>
      </c>
      <c r="AA285" s="35">
        <v>0</v>
      </c>
      <c r="AB285" s="35">
        <v>96078521.069471508</v>
      </c>
      <c r="AC285" s="562">
        <v>1470469257.8572466</v>
      </c>
      <c r="AD285" s="35">
        <v>2830529.1262120334</v>
      </c>
      <c r="AE285" s="35">
        <v>145824.2583136973</v>
      </c>
      <c r="AF285" s="35">
        <v>6627.171854950001</v>
      </c>
      <c r="AG285" s="35">
        <v>2982980.5563806808</v>
      </c>
      <c r="AH285" s="563">
        <v>37095787.366144307</v>
      </c>
      <c r="AI285" s="35">
        <v>-659834.01917877386</v>
      </c>
      <c r="AJ285" s="35">
        <v>7365949.413524813</v>
      </c>
      <c r="AK285" s="564">
        <v>43801902.760490358</v>
      </c>
      <c r="AL285" s="41"/>
      <c r="AM285" s="35">
        <v>1541367708.7720385</v>
      </c>
      <c r="AN285" s="41"/>
      <c r="AO285" s="41"/>
      <c r="AP285" s="35">
        <v>1520703871.8621337</v>
      </c>
      <c r="AQ285" s="42"/>
      <c r="AR285" s="35"/>
      <c r="AS285" s="35"/>
      <c r="AT285" s="35">
        <v>92183684.376266465</v>
      </c>
      <c r="AU285" s="35">
        <v>-1226737.8575248281</v>
      </c>
      <c r="AV285" s="35">
        <v>1283613.7060882545</v>
      </c>
      <c r="AW285" s="35">
        <v>92240560.224829882</v>
      </c>
      <c r="AX285" s="35">
        <v>176139721.77284506</v>
      </c>
      <c r="AY285" s="35">
        <v>-16453901.807224924</v>
      </c>
      <c r="AZ285" s="35">
        <v>17016192.743378051</v>
      </c>
      <c r="BA285" s="35">
        <v>176702012.70899817</v>
      </c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561"/>
      <c r="BR285" s="561"/>
      <c r="BS285" s="565"/>
      <c r="BT285" s="561"/>
      <c r="BU285" s="565"/>
      <c r="BV285" s="561"/>
      <c r="BW285" s="43"/>
      <c r="BX285" s="43"/>
      <c r="BY285" s="35"/>
      <c r="BZ285" s="35"/>
      <c r="CA285" s="35">
        <v>-103178693.74714902</v>
      </c>
      <c r="CB285" s="35"/>
      <c r="CC285" s="35"/>
      <c r="CD285" s="35"/>
      <c r="CE285" s="35"/>
      <c r="CF285" s="35"/>
      <c r="CG285" s="35"/>
      <c r="CH285" s="35"/>
      <c r="CI285" s="35"/>
      <c r="CJ285" s="35"/>
      <c r="CK285" s="561"/>
      <c r="CL285" s="561"/>
    </row>
    <row r="286" spans="1:90" s="575" customFormat="1" ht="30" customHeight="1" thickBot="1">
      <c r="A286" s="578"/>
      <c r="B286" s="578" t="s">
        <v>404</v>
      </c>
      <c r="C286" s="578"/>
      <c r="D286" s="578"/>
      <c r="E286" s="578"/>
      <c r="F286" s="578"/>
      <c r="G286" s="578"/>
      <c r="H286" s="578"/>
      <c r="I286" s="579"/>
      <c r="J286" s="580"/>
      <c r="K286" s="580"/>
      <c r="L286" s="581"/>
      <c r="M286" s="581"/>
      <c r="N286" s="581"/>
      <c r="O286" s="76"/>
      <c r="P286" s="581"/>
      <c r="Q286" s="581"/>
      <c r="R286" s="77">
        <v>0</v>
      </c>
      <c r="S286" s="77">
        <v>0</v>
      </c>
      <c r="T286" s="77">
        <v>0</v>
      </c>
      <c r="U286" s="582">
        <v>1475620339.2137144</v>
      </c>
      <c r="V286" s="76"/>
      <c r="W286" s="76">
        <v>247182147.67494869</v>
      </c>
      <c r="X286" s="76">
        <v>-2575674.1167745413</v>
      </c>
      <c r="Y286" s="76">
        <v>244606473.55817416</v>
      </c>
      <c r="Z286" s="76">
        <v>96078521.069471508</v>
      </c>
      <c r="AA286" s="76">
        <v>0</v>
      </c>
      <c r="AB286" s="76">
        <v>96078521.069471508</v>
      </c>
      <c r="AC286" s="582">
        <v>1470469257.8572466</v>
      </c>
      <c r="AD286" s="76">
        <v>2830529.1262120334</v>
      </c>
      <c r="AE286" s="76">
        <v>145824.2583136973</v>
      </c>
      <c r="AF286" s="76">
        <v>6627.171854950001</v>
      </c>
      <c r="AG286" s="76">
        <v>2982980.5563806808</v>
      </c>
      <c r="AH286" s="583">
        <v>37095787.366144307</v>
      </c>
      <c r="AI286" s="76">
        <v>-659834.01917877386</v>
      </c>
      <c r="AJ286" s="76">
        <v>7365949.413524813</v>
      </c>
      <c r="AK286" s="584">
        <v>43801902.760490358</v>
      </c>
      <c r="AL286" s="82"/>
      <c r="AM286" s="76">
        <v>1541367708.7720385</v>
      </c>
      <c r="AN286" s="82"/>
      <c r="AO286" s="82"/>
      <c r="AP286" s="76">
        <v>1520703871.8621337</v>
      </c>
      <c r="AQ286" s="83"/>
      <c r="AR286" s="76"/>
      <c r="AS286" s="76"/>
      <c r="AT286" s="76">
        <v>92183684.376266465</v>
      </c>
      <c r="AU286" s="76">
        <v>-1226737.8575248281</v>
      </c>
      <c r="AV286" s="76">
        <v>1283613.7060882545</v>
      </c>
      <c r="AW286" s="76">
        <v>92240560.224829882</v>
      </c>
      <c r="AX286" s="76">
        <v>176139721.77284506</v>
      </c>
      <c r="AY286" s="76">
        <v>-16453901.807224924</v>
      </c>
      <c r="AZ286" s="76">
        <v>17016192.743378051</v>
      </c>
      <c r="BA286" s="76">
        <v>176702012.70899817</v>
      </c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581"/>
      <c r="BR286" s="581"/>
      <c r="BS286" s="585"/>
      <c r="BT286" s="581"/>
      <c r="BU286" s="585"/>
      <c r="BV286" s="581"/>
      <c r="BW286" s="84"/>
      <c r="BX286" s="84"/>
      <c r="BY286" s="76"/>
      <c r="BZ286" s="76"/>
      <c r="CA286" s="76">
        <v>-103178693.74714902</v>
      </c>
      <c r="CB286" s="76"/>
      <c r="CC286" s="76"/>
      <c r="CD286" s="76"/>
      <c r="CE286" s="76"/>
      <c r="CF286" s="76"/>
      <c r="CG286" s="76"/>
      <c r="CH286" s="76"/>
      <c r="CI286" s="76"/>
      <c r="CJ286" s="76"/>
      <c r="CK286" s="581"/>
      <c r="CL286" s="58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25:BL37 BL40 BL42:BL79 AP4:AP79 AM4:AM79 BL83:BL102 BL116 AP83:AP118 AC136 BL127:BL129 BL133:BL137 AP120:AP159 AM83:AM159 AP181:AP183 BL181:BL182 AM181:AM182 AC181:AC187 AM193:AM194 BL193:BL194 AC193:AC194 AP193:AP194 BL200:BL201 AP200:AP201 AM200:AM201 AC200:AC202 AP203 AC207 AP207 BL214 AM214 AC214 AP214 AM282:AM286 BL282:BL286">
    <cfRule type="cellIs" priority="1" stopIfTrue="1" operator="notEqual">
      <formula>"$BM$54"</formula>
    </cfRule>
  </conditionalFormatting>
  <conditionalFormatting sqref="BO4:BO286">
    <cfRule type="cellIs" dxfId="7" priority="2" stopIfTrue="1" operator="notEqual">
      <formula>FALSE</formula>
    </cfRule>
  </conditionalFormatting>
  <conditionalFormatting sqref="BN4:BN286">
    <cfRule type="cellIs" dxfId="6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6" orientation="landscape" r:id="rId1"/>
  <headerFooter alignWithMargins="0">
    <oddHeader>&amp;L&amp;"Bookman Old Style,Bold"&amp;12FINAL -
CONFIDENTIAL AND PROPRIETARY
&amp;C&amp;"Bookman Old Style,Bold"&amp;12ENRON
MERCHANT PORTFOLIO REPORT
 As of Aug-28-2000&amp;R&amp;D
&amp;T</oddHeader>
    <oddFooter>&amp;C&amp;P  of  &amp;N</oddFooter>
  </headerFooter>
  <rowBreaks count="15" manualBreakCount="15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8" max="16383" man="1"/>
    <brk id="102" max="16383" man="1"/>
    <brk id="154" max="16383" man="1"/>
    <brk id="180" max="16383" man="1"/>
    <brk id="233" max="16383" man="1"/>
    <brk id="279" max="16383" man="1"/>
    <brk id="284" max="16383" man="1"/>
    <brk id="286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HF958"/>
  <sheetViews>
    <sheetView showZeros="0" topLeftCell="A2" zoomScale="75" workbookViewId="0">
      <pane xSplit="5" ySplit="7" topLeftCell="S50" activePane="bottomRight" state="frozen"/>
      <selection activeCell="A2" sqref="A2"/>
      <selection pane="topRight" activeCell="F2" sqref="F2"/>
      <selection pane="bottomLeft" activeCell="A9" sqref="A9"/>
      <selection pane="bottomRight" activeCell="X73" sqref="X73"/>
    </sheetView>
  </sheetViews>
  <sheetFormatPr defaultColWidth="9.109375" defaultRowHeight="13.2"/>
  <cols>
    <col min="1" max="1" width="10.44140625" style="586" customWidth="1"/>
    <col min="2" max="2" width="18.109375" style="586" customWidth="1"/>
    <col min="3" max="3" width="9" style="590" customWidth="1"/>
    <col min="4" max="4" width="39" style="586" customWidth="1"/>
    <col min="5" max="5" width="15.44140625" style="586" customWidth="1"/>
    <col min="6" max="6" width="17.5546875" style="586" customWidth="1"/>
    <col min="7" max="7" width="15.5546875" style="586" bestFit="1" customWidth="1"/>
    <col min="8" max="8" width="15.109375" style="586" bestFit="1" customWidth="1"/>
    <col min="9" max="9" width="18.33203125" style="586" customWidth="1"/>
    <col min="10" max="10" width="1.33203125" style="586" customWidth="1"/>
    <col min="11" max="11" width="15" style="586" customWidth="1"/>
    <col min="12" max="13" width="15.109375" style="586" bestFit="1" customWidth="1"/>
    <col min="14" max="14" width="15.109375" style="586" customWidth="1"/>
    <col min="15" max="15" width="1.109375" style="586" customWidth="1"/>
    <col min="16" max="16" width="21" style="586" customWidth="1"/>
    <col min="17" max="17" width="16.6640625" style="586" customWidth="1"/>
    <col min="18" max="18" width="19.6640625" style="586" customWidth="1"/>
    <col min="19" max="19" width="19.44140625" style="586" customWidth="1"/>
    <col min="20" max="20" width="1.33203125" style="586" customWidth="1"/>
    <col min="21" max="22" width="15.109375" style="586" bestFit="1" customWidth="1"/>
    <col min="23" max="23" width="14.44140625" style="586" bestFit="1" customWidth="1"/>
    <col min="24" max="24" width="15.109375" style="586" customWidth="1"/>
    <col min="25" max="25" width="1" style="586" customWidth="1"/>
    <col min="26" max="26" width="15.5546875" style="586" bestFit="1" customWidth="1"/>
    <col min="27" max="27" width="16.33203125" style="586" bestFit="1" customWidth="1"/>
    <col min="28" max="28" width="15.109375" style="586" bestFit="1" customWidth="1"/>
    <col min="29" max="29" width="15.109375" style="586" customWidth="1"/>
    <col min="30" max="30" width="1" style="586" customWidth="1"/>
    <col min="31" max="31" width="29.88671875" style="586" bestFit="1" customWidth="1"/>
    <col min="32" max="33" width="9.109375" style="586"/>
    <col min="34" max="34" width="33" style="586" bestFit="1" customWidth="1"/>
    <col min="35" max="35" width="9.109375" style="586"/>
    <col min="36" max="36" width="11.109375" style="586" bestFit="1" customWidth="1"/>
    <col min="37" max="37" width="12.88671875" style="586" bestFit="1" customWidth="1"/>
    <col min="38" max="38" width="9.109375" style="586"/>
    <col min="39" max="39" width="12.88671875" style="586" bestFit="1" customWidth="1"/>
    <col min="40" max="40" width="3.44140625" style="586" customWidth="1"/>
    <col min="41" max="44" width="12.88671875" style="586" customWidth="1"/>
    <col min="45" max="45" width="5" style="586" customWidth="1"/>
    <col min="46" max="49" width="12.88671875" style="586" customWidth="1"/>
    <col min="50" max="50" width="2.5546875" style="586" customWidth="1"/>
    <col min="51" max="51" width="11.109375" style="586" bestFit="1" customWidth="1"/>
    <col min="52" max="52" width="10.44140625" style="586" bestFit="1" customWidth="1"/>
    <col min="53" max="53" width="11.33203125" style="586" bestFit="1" customWidth="1"/>
    <col min="54" max="54" width="22.88671875" style="586" customWidth="1"/>
    <col min="55" max="58" width="15.109375" style="586" bestFit="1" customWidth="1"/>
    <col min="59" max="65" width="15.109375" style="586" customWidth="1"/>
    <col min="66" max="66" width="14" style="586" bestFit="1" customWidth="1"/>
    <col min="67" max="67" width="15.109375" style="586" bestFit="1" customWidth="1"/>
    <col min="68" max="68" width="13.33203125" style="586" bestFit="1" customWidth="1"/>
    <col min="69" max="69" width="12.33203125" style="586" bestFit="1" customWidth="1"/>
    <col min="70" max="70" width="15.109375" style="586" bestFit="1" customWidth="1"/>
    <col min="71" max="74" width="15.109375" style="586" customWidth="1"/>
    <col min="75" max="75" width="14" style="586" bestFit="1" customWidth="1"/>
    <col min="76" max="78" width="15.109375" style="586" bestFit="1" customWidth="1"/>
    <col min="79" max="79" width="14" style="586" bestFit="1" customWidth="1"/>
    <col min="80" max="80" width="13.33203125" style="586" bestFit="1" customWidth="1"/>
    <col min="81" max="81" width="11.5546875" style="586" bestFit="1" customWidth="1"/>
    <col min="82" max="82" width="14" style="586" bestFit="1" customWidth="1"/>
    <col min="83" max="83" width="13.33203125" style="586" bestFit="1" customWidth="1"/>
    <col min="84" max="84" width="14" style="586" bestFit="1" customWidth="1"/>
    <col min="85" max="85" width="10.44140625" style="586" bestFit="1" customWidth="1"/>
    <col min="86" max="87" width="14" style="586" bestFit="1" customWidth="1"/>
    <col min="88" max="88" width="13.33203125" style="586" bestFit="1" customWidth="1"/>
    <col min="89" max="89" width="11.5546875" style="586" bestFit="1" customWidth="1"/>
    <col min="90" max="90" width="14" style="586" bestFit="1" customWidth="1"/>
    <col min="91" max="91" width="14.44140625" style="586" bestFit="1" customWidth="1"/>
    <col min="92" max="92" width="9.109375" style="586"/>
    <col min="93" max="93" width="11.5546875" style="586" bestFit="1" customWidth="1"/>
    <col min="94" max="94" width="14.44140625" style="586" bestFit="1" customWidth="1"/>
    <col min="95" max="95" width="13.33203125" style="586" bestFit="1" customWidth="1"/>
    <col min="96" max="96" width="9.109375" style="586"/>
    <col min="97" max="97" width="12.33203125" style="586" bestFit="1" customWidth="1"/>
    <col min="98" max="98" width="13.33203125" style="586" bestFit="1" customWidth="1"/>
    <col min="99" max="99" width="14" style="586" bestFit="1" customWidth="1"/>
    <col min="100" max="101" width="9.109375" style="586"/>
    <col min="102" max="102" width="13.33203125" style="586" bestFit="1" customWidth="1"/>
    <col min="103" max="103" width="14" style="586" bestFit="1" customWidth="1"/>
    <col min="104" max="104" width="13.33203125" style="586" bestFit="1" customWidth="1"/>
    <col min="105" max="105" width="12.33203125" style="586" bestFit="1" customWidth="1"/>
    <col min="106" max="106" width="13.33203125" style="586" bestFit="1" customWidth="1"/>
    <col min="107" max="107" width="14" style="586" bestFit="1" customWidth="1"/>
    <col min="108" max="108" width="10.44140625" style="586" bestFit="1" customWidth="1"/>
    <col min="109" max="109" width="13.33203125" style="586" bestFit="1" customWidth="1"/>
    <col min="110" max="110" width="12.33203125" style="586" bestFit="1" customWidth="1"/>
    <col min="111" max="111" width="14" style="586" bestFit="1" customWidth="1"/>
    <col min="112" max="112" width="13.33203125" style="586" bestFit="1" customWidth="1"/>
    <col min="113" max="113" width="11.5546875" style="586" bestFit="1" customWidth="1"/>
    <col min="114" max="115" width="13.33203125" style="586" bestFit="1" customWidth="1"/>
    <col min="116" max="116" width="14" style="586" bestFit="1" customWidth="1"/>
    <col min="117" max="117" width="12.33203125" style="586" bestFit="1" customWidth="1"/>
    <col min="118" max="118" width="11.5546875" style="586" bestFit="1" customWidth="1"/>
    <col min="119" max="119" width="14" style="586" bestFit="1" customWidth="1"/>
    <col min="120" max="120" width="13.33203125" style="586" bestFit="1" customWidth="1"/>
    <col min="121" max="121" width="12.33203125" style="586" bestFit="1" customWidth="1"/>
    <col min="122" max="122" width="13.33203125" style="586" bestFit="1" customWidth="1"/>
    <col min="123" max="123" width="14" style="586" bestFit="1" customWidth="1"/>
    <col min="124" max="124" width="13.33203125" style="586" bestFit="1" customWidth="1"/>
    <col min="125" max="125" width="11.109375" style="586" bestFit="1" customWidth="1"/>
    <col min="126" max="128" width="12.33203125" style="586" bestFit="1" customWidth="1"/>
    <col min="129" max="129" width="11.109375" style="586" bestFit="1" customWidth="1"/>
    <col min="130" max="130" width="14" style="586" bestFit="1" customWidth="1"/>
    <col min="131" max="131" width="13.33203125" style="586" bestFit="1" customWidth="1"/>
    <col min="132" max="132" width="14" style="586" bestFit="1" customWidth="1"/>
    <col min="133" max="133" width="12.33203125" style="586" bestFit="1" customWidth="1"/>
    <col min="134" max="134" width="14" style="586" bestFit="1" customWidth="1"/>
    <col min="135" max="135" width="12.33203125" style="586" bestFit="1" customWidth="1"/>
    <col min="136" max="136" width="14" style="586" bestFit="1" customWidth="1"/>
    <col min="137" max="137" width="12.33203125" style="586" bestFit="1" customWidth="1"/>
    <col min="138" max="138" width="14" style="586" bestFit="1" customWidth="1"/>
    <col min="139" max="16384" width="9.109375" style="586"/>
  </cols>
  <sheetData>
    <row r="1" spans="1:214" ht="13.5" hidden="1" customHeight="1">
      <c r="B1" s="587">
        <v>2</v>
      </c>
      <c r="C1" s="588">
        <v>3</v>
      </c>
      <c r="D1" s="587">
        <v>4</v>
      </c>
      <c r="E1" s="587">
        <v>5</v>
      </c>
      <c r="F1" s="587">
        <v>6</v>
      </c>
      <c r="G1" s="587">
        <v>7</v>
      </c>
      <c r="H1" s="587">
        <v>8</v>
      </c>
      <c r="I1" s="587">
        <v>9</v>
      </c>
      <c r="J1" s="587">
        <v>10</v>
      </c>
      <c r="K1" s="587">
        <v>11</v>
      </c>
      <c r="L1" s="587">
        <v>12</v>
      </c>
      <c r="M1" s="587">
        <v>13</v>
      </c>
      <c r="N1" s="587">
        <v>14</v>
      </c>
      <c r="O1" s="587">
        <v>15</v>
      </c>
      <c r="P1" s="587">
        <v>16</v>
      </c>
      <c r="Q1" s="587">
        <v>17</v>
      </c>
      <c r="R1" s="587">
        <v>18</v>
      </c>
      <c r="S1" s="587">
        <v>19</v>
      </c>
      <c r="T1" s="587">
        <v>20</v>
      </c>
      <c r="U1" s="587">
        <v>21</v>
      </c>
      <c r="V1" s="587">
        <v>22</v>
      </c>
      <c r="W1" s="587">
        <v>23</v>
      </c>
      <c r="X1" s="587">
        <v>24</v>
      </c>
      <c r="Y1" s="587">
        <v>25</v>
      </c>
      <c r="Z1" s="587">
        <v>26</v>
      </c>
      <c r="AA1" s="587">
        <v>27</v>
      </c>
      <c r="AB1" s="587">
        <v>28</v>
      </c>
      <c r="AC1" s="587">
        <v>29</v>
      </c>
      <c r="AD1" s="587">
        <v>30</v>
      </c>
      <c r="AE1" s="587">
        <v>31</v>
      </c>
      <c r="AF1" s="587">
        <v>32</v>
      </c>
      <c r="AG1" s="587">
        <v>33</v>
      </c>
      <c r="AH1" s="587">
        <v>34</v>
      </c>
      <c r="AI1" s="587">
        <v>35</v>
      </c>
      <c r="AJ1" s="587">
        <v>36</v>
      </c>
      <c r="AK1" s="587">
        <v>37</v>
      </c>
      <c r="AL1" s="587">
        <v>38</v>
      </c>
      <c r="AM1" s="587">
        <v>39</v>
      </c>
      <c r="AN1" s="587">
        <v>40</v>
      </c>
      <c r="AO1" s="587">
        <v>41</v>
      </c>
      <c r="AP1" s="587">
        <v>42</v>
      </c>
      <c r="AQ1" s="587">
        <v>43</v>
      </c>
      <c r="AR1" s="587">
        <v>44</v>
      </c>
      <c r="AS1" s="587">
        <v>45</v>
      </c>
      <c r="AT1" s="587">
        <v>46</v>
      </c>
      <c r="AU1" s="587">
        <v>47</v>
      </c>
      <c r="AV1" s="587">
        <v>48</v>
      </c>
      <c r="AW1" s="587">
        <v>49</v>
      </c>
      <c r="AX1" s="587">
        <v>50</v>
      </c>
      <c r="AY1" s="587">
        <v>51</v>
      </c>
      <c r="AZ1" s="587">
        <v>52</v>
      </c>
      <c r="BA1" s="587">
        <v>53</v>
      </c>
      <c r="BB1" s="587">
        <v>54</v>
      </c>
      <c r="BC1" s="587">
        <v>55</v>
      </c>
      <c r="BD1" s="587">
        <v>56</v>
      </c>
      <c r="BE1" s="587">
        <v>57</v>
      </c>
      <c r="BF1" s="587">
        <v>58</v>
      </c>
      <c r="BG1" s="587">
        <v>59</v>
      </c>
      <c r="BH1" s="587">
        <v>60</v>
      </c>
      <c r="BI1" s="587">
        <v>61</v>
      </c>
      <c r="BJ1" s="587">
        <v>62</v>
      </c>
      <c r="BK1" s="587">
        <v>63</v>
      </c>
      <c r="BL1" s="587">
        <v>64</v>
      </c>
      <c r="BM1" s="587">
        <v>65</v>
      </c>
      <c r="BN1" s="587">
        <v>66</v>
      </c>
      <c r="BO1" s="587">
        <v>67</v>
      </c>
      <c r="BP1" s="587">
        <v>68</v>
      </c>
      <c r="BQ1" s="587">
        <v>69</v>
      </c>
      <c r="BR1" s="587">
        <v>70</v>
      </c>
      <c r="BS1" s="587">
        <v>71</v>
      </c>
      <c r="BT1" s="587">
        <v>72</v>
      </c>
      <c r="BU1" s="587">
        <v>73</v>
      </c>
      <c r="BV1" s="587">
        <v>74</v>
      </c>
      <c r="BW1" s="587">
        <v>75</v>
      </c>
      <c r="BX1" s="587">
        <v>76</v>
      </c>
      <c r="BY1" s="587">
        <v>77</v>
      </c>
      <c r="BZ1" s="587">
        <v>78</v>
      </c>
      <c r="CA1" s="587">
        <v>79</v>
      </c>
      <c r="CB1" s="587">
        <v>80</v>
      </c>
      <c r="CC1" s="587">
        <v>81</v>
      </c>
      <c r="CD1" s="587">
        <v>82</v>
      </c>
      <c r="CE1" s="587">
        <v>83</v>
      </c>
      <c r="CF1" s="587">
        <v>84</v>
      </c>
      <c r="CG1" s="587">
        <v>85</v>
      </c>
      <c r="CH1" s="587">
        <v>86</v>
      </c>
      <c r="CI1" s="587">
        <v>87</v>
      </c>
      <c r="CJ1" s="587">
        <v>88</v>
      </c>
      <c r="CK1" s="587">
        <v>89</v>
      </c>
      <c r="CL1" s="587">
        <v>90</v>
      </c>
      <c r="CM1" s="587">
        <v>91</v>
      </c>
      <c r="CN1" s="587">
        <v>92</v>
      </c>
      <c r="CO1" s="587">
        <v>93</v>
      </c>
      <c r="CP1" s="587">
        <v>94</v>
      </c>
      <c r="CQ1" s="587">
        <v>95</v>
      </c>
      <c r="CR1" s="587">
        <v>96</v>
      </c>
      <c r="CS1" s="587">
        <v>97</v>
      </c>
      <c r="CT1" s="587">
        <v>98</v>
      </c>
      <c r="CU1" s="587">
        <v>99</v>
      </c>
      <c r="CV1" s="587">
        <v>100</v>
      </c>
      <c r="CW1" s="587">
        <v>101</v>
      </c>
      <c r="CX1" s="587">
        <v>102</v>
      </c>
      <c r="CY1" s="587">
        <v>103</v>
      </c>
      <c r="CZ1" s="587">
        <v>104</v>
      </c>
      <c r="DA1" s="587">
        <v>105</v>
      </c>
      <c r="DB1" s="587">
        <v>106</v>
      </c>
      <c r="DC1" s="587">
        <v>107</v>
      </c>
      <c r="DD1" s="587">
        <v>108</v>
      </c>
      <c r="DE1" s="587">
        <v>109</v>
      </c>
      <c r="DF1" s="587">
        <v>110</v>
      </c>
      <c r="DG1" s="587">
        <v>111</v>
      </c>
      <c r="DH1" s="587">
        <v>112</v>
      </c>
      <c r="DI1" s="587">
        <v>113</v>
      </c>
      <c r="DJ1" s="587">
        <v>114</v>
      </c>
      <c r="DK1" s="587">
        <v>115</v>
      </c>
      <c r="DL1" s="587">
        <v>116</v>
      </c>
      <c r="DM1" s="587">
        <v>117</v>
      </c>
      <c r="DN1" s="587">
        <v>118</v>
      </c>
      <c r="DO1" s="587">
        <v>119</v>
      </c>
      <c r="DP1" s="587">
        <v>120</v>
      </c>
      <c r="DQ1" s="587">
        <v>121</v>
      </c>
      <c r="DR1" s="587">
        <v>122</v>
      </c>
      <c r="DS1" s="587">
        <v>123</v>
      </c>
      <c r="DT1" s="587">
        <v>124</v>
      </c>
      <c r="DU1" s="587">
        <v>125</v>
      </c>
      <c r="DV1" s="587">
        <v>126</v>
      </c>
      <c r="DW1" s="587">
        <v>127</v>
      </c>
      <c r="DX1" s="587">
        <v>128</v>
      </c>
      <c r="DY1" s="587">
        <v>129</v>
      </c>
      <c r="DZ1" s="587">
        <v>130</v>
      </c>
      <c r="EA1" s="587">
        <v>131</v>
      </c>
      <c r="EB1" s="587">
        <v>132</v>
      </c>
      <c r="EC1" s="587">
        <v>133</v>
      </c>
      <c r="ED1" s="587">
        <v>134</v>
      </c>
      <c r="EE1" s="587">
        <v>135</v>
      </c>
      <c r="EF1" s="587">
        <v>136</v>
      </c>
      <c r="EG1" s="587">
        <v>137</v>
      </c>
      <c r="EH1" s="587">
        <v>138</v>
      </c>
    </row>
    <row r="2" spans="1:214">
      <c r="A2" s="589"/>
      <c r="AH2" s="587"/>
      <c r="AJ2" s="540"/>
      <c r="AK2" s="540"/>
      <c r="AL2" s="540"/>
      <c r="AM2" s="540"/>
      <c r="AN2" s="540"/>
      <c r="AO2" s="540"/>
      <c r="AP2" s="540"/>
      <c r="AQ2" s="540"/>
      <c r="AR2" s="540"/>
      <c r="AS2" s="540"/>
      <c r="AT2" s="540"/>
      <c r="AU2" s="540"/>
      <c r="AV2" s="540"/>
      <c r="AW2" s="540"/>
      <c r="AX2" s="540"/>
      <c r="AY2" s="540"/>
      <c r="AZ2" s="540"/>
      <c r="BA2" s="540"/>
      <c r="BB2" s="586" t="s">
        <v>409</v>
      </c>
    </row>
    <row r="3" spans="1:214">
      <c r="AH3" s="587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40"/>
      <c r="AY3" s="540"/>
      <c r="AZ3" s="540"/>
      <c r="BA3" s="540"/>
      <c r="BW3" s="90"/>
      <c r="BX3" s="90"/>
      <c r="BY3" s="90"/>
      <c r="BZ3" s="90"/>
    </row>
    <row r="4" spans="1:214" ht="14.4">
      <c r="B4" s="591"/>
      <c r="C4" s="591"/>
      <c r="D4" s="540"/>
      <c r="F4" s="591"/>
      <c r="G4" s="591"/>
      <c r="H4" s="591"/>
      <c r="I4" s="591"/>
      <c r="J4" s="591"/>
      <c r="M4" s="591"/>
      <c r="N4" s="591"/>
      <c r="O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H4" s="587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91" t="s">
        <v>405</v>
      </c>
      <c r="BW4" s="90"/>
      <c r="BX4" s="90"/>
      <c r="BY4" s="90"/>
      <c r="BZ4" s="90"/>
    </row>
    <row r="5" spans="1:214" ht="15" thickBot="1">
      <c r="L5" s="591" t="s">
        <v>405</v>
      </c>
      <c r="AH5" s="587"/>
      <c r="AJ5" s="540"/>
      <c r="AK5" s="540"/>
      <c r="AL5" s="540"/>
      <c r="AM5" s="540"/>
      <c r="AN5" s="540"/>
      <c r="AO5" s="540"/>
      <c r="AP5" s="540"/>
      <c r="AQ5" s="540"/>
      <c r="AR5" s="540"/>
      <c r="AS5" s="540"/>
      <c r="AT5" s="540"/>
      <c r="AU5" s="540"/>
      <c r="AV5" s="540"/>
      <c r="AW5" s="540"/>
      <c r="AX5" s="540"/>
      <c r="AY5" s="540"/>
      <c r="AZ5" s="540"/>
      <c r="BA5" s="540"/>
      <c r="DK5" s="540"/>
      <c r="DL5" s="540"/>
      <c r="DM5" s="540"/>
      <c r="DN5" s="540"/>
      <c r="DO5" s="540"/>
      <c r="DP5" s="540"/>
      <c r="DQ5" s="540"/>
      <c r="DR5" s="540"/>
      <c r="DS5" s="540"/>
      <c r="DT5" s="540"/>
      <c r="DU5" s="540"/>
      <c r="DV5" s="540"/>
      <c r="DW5" s="540"/>
      <c r="DX5" s="540"/>
      <c r="DY5" s="540"/>
      <c r="DZ5" s="540"/>
      <c r="EA5" s="540"/>
      <c r="EB5" s="540"/>
      <c r="EC5" s="540"/>
      <c r="ED5" s="540"/>
      <c r="EE5" s="540"/>
      <c r="EF5" s="540"/>
      <c r="EG5" s="540"/>
      <c r="EH5" s="540"/>
    </row>
    <row r="6" spans="1:214" ht="15" thickBot="1">
      <c r="F6" s="686" t="s">
        <v>74</v>
      </c>
      <c r="G6" s="686"/>
      <c r="H6" s="686"/>
      <c r="I6" s="686"/>
      <c r="J6" s="592"/>
      <c r="K6" s="686" t="s">
        <v>406</v>
      </c>
      <c r="L6" s="686"/>
      <c r="M6" s="686"/>
      <c r="N6" s="686"/>
      <c r="O6" s="593"/>
      <c r="P6" s="686" t="s">
        <v>39</v>
      </c>
      <c r="Q6" s="686"/>
      <c r="R6" s="686"/>
      <c r="S6" s="686"/>
      <c r="T6" s="593"/>
      <c r="U6" s="686" t="s">
        <v>33</v>
      </c>
      <c r="V6" s="686"/>
      <c r="W6" s="686"/>
      <c r="X6" s="686"/>
      <c r="Y6" s="593"/>
      <c r="Z6" s="686" t="s">
        <v>34</v>
      </c>
      <c r="AA6" s="686"/>
      <c r="AB6" s="686"/>
      <c r="AC6" s="686"/>
      <c r="AH6" s="587"/>
      <c r="AJ6" s="540"/>
      <c r="AK6" s="540"/>
      <c r="AL6" s="540"/>
      <c r="AM6" s="540"/>
      <c r="AN6" s="540"/>
      <c r="AO6" s="540"/>
      <c r="AP6" s="540"/>
      <c r="AQ6" s="540"/>
      <c r="AR6" s="540"/>
      <c r="AS6" s="540"/>
      <c r="AT6" s="540"/>
      <c r="AU6" s="540"/>
      <c r="AV6" s="540"/>
      <c r="AW6" s="540"/>
      <c r="AX6" s="540"/>
      <c r="AY6" s="540"/>
      <c r="AZ6" s="540"/>
      <c r="BA6" s="540"/>
      <c r="BC6" s="687" t="s">
        <v>408</v>
      </c>
      <c r="BD6" s="688"/>
      <c r="BE6" s="688"/>
      <c r="BF6" s="688"/>
      <c r="BG6" s="551">
        <v>36763</v>
      </c>
      <c r="BH6" s="551"/>
      <c r="BI6" s="551"/>
      <c r="BJ6" s="551"/>
      <c r="BK6" s="551">
        <v>36762</v>
      </c>
      <c r="BL6" s="551"/>
      <c r="BM6" s="551"/>
      <c r="BN6" s="551"/>
      <c r="BO6" s="551">
        <v>36761</v>
      </c>
      <c r="BP6" s="551"/>
      <c r="BQ6" s="551"/>
      <c r="BR6" s="551"/>
      <c r="BS6" s="551">
        <v>36760</v>
      </c>
      <c r="BT6" s="551"/>
      <c r="BU6" s="551"/>
      <c r="BV6" s="551"/>
      <c r="BW6" s="551">
        <v>36759</v>
      </c>
      <c r="BX6" s="551"/>
      <c r="BY6" s="551"/>
      <c r="BZ6" s="551"/>
      <c r="CA6" s="551">
        <v>36756</v>
      </c>
      <c r="CB6" s="551"/>
      <c r="CC6" s="551"/>
      <c r="CD6" s="551"/>
      <c r="CE6" s="551">
        <v>36755</v>
      </c>
      <c r="CF6" s="551"/>
      <c r="CG6" s="551"/>
      <c r="CH6" s="551"/>
      <c r="CI6" s="551">
        <v>36754</v>
      </c>
      <c r="CJ6" s="551"/>
      <c r="CK6" s="551"/>
      <c r="CL6" s="551"/>
      <c r="CM6" s="551">
        <v>36753</v>
      </c>
      <c r="CN6" s="551"/>
      <c r="CO6" s="551"/>
      <c r="CP6" s="551"/>
      <c r="CQ6" s="551">
        <v>36752</v>
      </c>
      <c r="CR6" s="551"/>
      <c r="CS6" s="551"/>
      <c r="CT6" s="551"/>
      <c r="CU6" s="551">
        <v>36749</v>
      </c>
      <c r="CV6" s="551"/>
      <c r="CW6" s="551"/>
      <c r="CX6" s="551"/>
      <c r="CY6" s="551">
        <v>36748</v>
      </c>
      <c r="CZ6" s="551"/>
      <c r="DA6" s="551"/>
      <c r="DB6" s="551"/>
      <c r="DC6" s="551">
        <v>36747</v>
      </c>
      <c r="DD6" s="551"/>
      <c r="DE6" s="551"/>
      <c r="DF6" s="551"/>
      <c r="DG6" s="551">
        <v>36746</v>
      </c>
      <c r="DH6" s="551"/>
      <c r="DI6" s="551"/>
      <c r="DJ6" s="551"/>
      <c r="DK6" s="551">
        <v>36745</v>
      </c>
      <c r="DL6" s="551"/>
      <c r="DM6" s="551"/>
      <c r="DN6" s="551"/>
      <c r="DO6" s="551">
        <v>36742</v>
      </c>
      <c r="DP6" s="551"/>
      <c r="DQ6" s="551"/>
      <c r="DR6" s="551"/>
      <c r="DS6" s="551">
        <v>36741</v>
      </c>
      <c r="DT6" s="551"/>
      <c r="DU6" s="551"/>
      <c r="DV6" s="551"/>
      <c r="DW6" s="551">
        <v>36740</v>
      </c>
      <c r="DX6" s="551"/>
      <c r="DY6" s="551"/>
      <c r="DZ6" s="551"/>
      <c r="EA6" s="551">
        <v>36739</v>
      </c>
      <c r="EB6" s="551"/>
      <c r="EC6" s="551"/>
      <c r="ED6" s="551"/>
      <c r="EE6" s="551">
        <v>36738</v>
      </c>
      <c r="EF6" s="551"/>
      <c r="EG6" s="551"/>
      <c r="EH6" s="551"/>
      <c r="EI6" s="551">
        <v>36735</v>
      </c>
      <c r="EJ6" s="551"/>
      <c r="EK6" s="551"/>
      <c r="EL6" s="551"/>
      <c r="EM6" s="551">
        <v>36734</v>
      </c>
      <c r="EN6" s="551"/>
      <c r="EO6" s="551"/>
      <c r="EP6" s="551"/>
      <c r="EQ6" s="551">
        <v>36733</v>
      </c>
      <c r="ER6" s="551"/>
      <c r="ES6" s="551"/>
      <c r="ET6" s="551"/>
      <c r="EU6" s="551">
        <v>36732</v>
      </c>
      <c r="EV6" s="551"/>
      <c r="EW6" s="551"/>
      <c r="EX6" s="551"/>
      <c r="EY6" s="551">
        <v>36731</v>
      </c>
      <c r="EZ6" s="551"/>
      <c r="FA6" s="551"/>
      <c r="FB6" s="551"/>
      <c r="FC6" s="551">
        <v>36728</v>
      </c>
      <c r="FD6" s="551"/>
      <c r="FE6" s="551"/>
      <c r="FF6" s="551"/>
      <c r="FG6" s="551">
        <v>36727</v>
      </c>
      <c r="FH6" s="551"/>
      <c r="FI6" s="551"/>
      <c r="FJ6" s="551"/>
      <c r="FK6" s="551">
        <v>36726</v>
      </c>
      <c r="FL6" s="551"/>
      <c r="FM6" s="551"/>
      <c r="FN6" s="551"/>
      <c r="FO6" s="551">
        <v>36725</v>
      </c>
      <c r="FP6" s="551"/>
      <c r="FQ6" s="551"/>
      <c r="FR6" s="551"/>
      <c r="FS6" s="551">
        <v>36724</v>
      </c>
      <c r="FT6" s="551"/>
      <c r="FU6" s="551"/>
      <c r="FV6" s="551"/>
      <c r="FW6" s="551">
        <v>36721</v>
      </c>
      <c r="FX6" s="551"/>
      <c r="FY6" s="551"/>
      <c r="FZ6" s="551"/>
      <c r="GA6" s="551">
        <v>36720</v>
      </c>
      <c r="GB6" s="551"/>
      <c r="GC6" s="551"/>
      <c r="GD6" s="551"/>
      <c r="GE6" s="551">
        <v>36719</v>
      </c>
      <c r="GF6" s="551"/>
      <c r="GG6" s="551"/>
      <c r="GH6" s="551"/>
      <c r="GI6" s="551">
        <v>36718</v>
      </c>
      <c r="GJ6" s="551"/>
      <c r="GK6" s="551"/>
      <c r="GL6" s="551"/>
      <c r="GM6" s="551">
        <v>36717</v>
      </c>
      <c r="GN6" s="551"/>
      <c r="GO6" s="551"/>
      <c r="GP6" s="551"/>
      <c r="GQ6" s="551">
        <v>36714</v>
      </c>
      <c r="GR6" s="551"/>
      <c r="GS6" s="551"/>
      <c r="GT6" s="551"/>
      <c r="GU6" s="551">
        <v>36713</v>
      </c>
      <c r="GV6" s="551"/>
      <c r="GW6" s="551"/>
      <c r="GX6" s="551"/>
      <c r="GY6" s="551">
        <v>36712</v>
      </c>
      <c r="GZ6" s="551"/>
      <c r="HA6" s="551"/>
      <c r="HB6" s="551"/>
      <c r="HC6" s="551">
        <v>36710</v>
      </c>
      <c r="HD6" s="551"/>
      <c r="HE6" s="551"/>
      <c r="HF6" s="551"/>
    </row>
    <row r="7" spans="1:214" ht="5.25" customHeight="1">
      <c r="F7" s="594"/>
      <c r="I7" s="595"/>
      <c r="J7" s="596"/>
      <c r="K7" s="594"/>
      <c r="N7" s="595"/>
      <c r="O7" s="596"/>
      <c r="P7" s="594"/>
      <c r="S7" s="595"/>
      <c r="T7" s="596"/>
      <c r="U7" s="594"/>
      <c r="X7" s="595"/>
      <c r="Z7" s="594"/>
      <c r="AC7" s="595"/>
      <c r="AH7" s="587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G7" s="594"/>
      <c r="BJ7" s="595"/>
      <c r="BK7" s="594"/>
      <c r="BN7" s="595"/>
      <c r="BO7" s="594"/>
      <c r="BR7" s="595"/>
      <c r="BS7" s="594"/>
      <c r="BV7" s="595"/>
      <c r="BW7" s="594"/>
      <c r="BZ7" s="595"/>
      <c r="CA7" s="594"/>
      <c r="CD7" s="595"/>
      <c r="CE7" s="594"/>
      <c r="CH7" s="595"/>
      <c r="CI7" s="594"/>
      <c r="CL7" s="595"/>
      <c r="CM7" s="594"/>
      <c r="CP7" s="595"/>
      <c r="CQ7" s="594"/>
      <c r="CT7" s="595"/>
      <c r="CU7" s="594"/>
      <c r="CX7" s="595"/>
      <c r="CY7" s="594"/>
      <c r="DB7" s="595"/>
      <c r="DC7" s="594"/>
      <c r="DF7" s="595"/>
      <c r="DG7" s="594"/>
      <c r="DJ7" s="595"/>
      <c r="DK7" s="594"/>
      <c r="DN7" s="595"/>
      <c r="DO7" s="594"/>
      <c r="DR7" s="595"/>
      <c r="DS7" s="594"/>
      <c r="DV7" s="595"/>
      <c r="DW7" s="594"/>
      <c r="DZ7" s="595"/>
      <c r="EA7" s="594"/>
      <c r="ED7" s="595"/>
      <c r="EE7" s="594"/>
      <c r="EH7" s="595"/>
      <c r="EI7" s="594"/>
      <c r="EL7" s="595"/>
      <c r="EM7" s="594"/>
      <c r="EP7" s="595"/>
      <c r="EQ7" s="594"/>
      <c r="ET7" s="595"/>
      <c r="EU7" s="594"/>
      <c r="EX7" s="595"/>
      <c r="EY7" s="594"/>
      <c r="FB7" s="595"/>
      <c r="FC7" s="594"/>
      <c r="FF7" s="595"/>
      <c r="FG7" s="594"/>
      <c r="FJ7" s="595"/>
      <c r="FK7" s="594"/>
      <c r="FN7" s="595"/>
      <c r="FO7" s="594"/>
      <c r="FR7" s="595"/>
      <c r="FS7" s="594"/>
      <c r="FV7" s="595"/>
      <c r="FW7" s="594"/>
      <c r="FZ7" s="595"/>
      <c r="GA7" s="594"/>
      <c r="GD7" s="595"/>
      <c r="GE7" s="594"/>
      <c r="GH7" s="595"/>
      <c r="GI7" s="594"/>
      <c r="GL7" s="595"/>
      <c r="GM7" s="594"/>
      <c r="GP7" s="595"/>
      <c r="GQ7" s="594"/>
      <c r="GT7" s="595"/>
      <c r="GU7" s="594"/>
      <c r="GX7" s="595"/>
      <c r="GY7" s="594"/>
      <c r="HB7" s="595"/>
      <c r="HC7" s="594"/>
      <c r="HF7" s="595"/>
    </row>
    <row r="8" spans="1:214">
      <c r="A8" s="597" t="s">
        <v>415</v>
      </c>
      <c r="B8" s="597" t="s">
        <v>410</v>
      </c>
      <c r="E8" s="597" t="s">
        <v>416</v>
      </c>
      <c r="F8" s="598" t="s">
        <v>29</v>
      </c>
      <c r="G8" s="599" t="s">
        <v>30</v>
      </c>
      <c r="H8" s="599" t="s">
        <v>411</v>
      </c>
      <c r="I8" s="600" t="s">
        <v>61</v>
      </c>
      <c r="K8" s="598" t="s">
        <v>29</v>
      </c>
      <c r="L8" s="599" t="s">
        <v>30</v>
      </c>
      <c r="M8" s="599" t="s">
        <v>411</v>
      </c>
      <c r="N8" s="600" t="s">
        <v>61</v>
      </c>
      <c r="P8" s="598" t="s">
        <v>29</v>
      </c>
      <c r="Q8" s="599" t="s">
        <v>30</v>
      </c>
      <c r="R8" s="599" t="s">
        <v>411</v>
      </c>
      <c r="S8" s="600" t="s">
        <v>61</v>
      </c>
      <c r="U8" s="598" t="s">
        <v>29</v>
      </c>
      <c r="V8" s="599" t="s">
        <v>30</v>
      </c>
      <c r="W8" s="599" t="s">
        <v>411</v>
      </c>
      <c r="X8" s="600" t="s">
        <v>61</v>
      </c>
      <c r="Z8" s="598" t="s">
        <v>29</v>
      </c>
      <c r="AA8" s="599" t="s">
        <v>30</v>
      </c>
      <c r="AB8" s="599" t="s">
        <v>411</v>
      </c>
      <c r="AC8" s="600" t="s">
        <v>61</v>
      </c>
      <c r="AH8" s="601" t="s">
        <v>407</v>
      </c>
      <c r="AJ8" s="540"/>
      <c r="AK8" s="540"/>
      <c r="AL8" s="540"/>
      <c r="AM8" s="540"/>
      <c r="AN8" s="540"/>
      <c r="AO8" s="540"/>
      <c r="AP8" s="540"/>
      <c r="AQ8" s="540"/>
      <c r="AR8" s="540"/>
      <c r="AS8" s="540"/>
      <c r="AT8" s="540"/>
      <c r="AU8" s="540"/>
      <c r="AV8" s="540"/>
      <c r="AW8" s="540"/>
      <c r="AX8" s="540"/>
      <c r="AY8" s="540"/>
      <c r="AZ8" s="540"/>
      <c r="BA8" s="540"/>
      <c r="BB8" s="586" t="s">
        <v>407</v>
      </c>
      <c r="BC8" s="598" t="s">
        <v>29</v>
      </c>
      <c r="BD8" s="599" t="s">
        <v>30</v>
      </c>
      <c r="BE8" s="599" t="s">
        <v>411</v>
      </c>
      <c r="BF8" s="599" t="s">
        <v>61</v>
      </c>
      <c r="BG8" s="598" t="s">
        <v>29</v>
      </c>
      <c r="BH8" s="599" t="s">
        <v>30</v>
      </c>
      <c r="BI8" s="599" t="s">
        <v>411</v>
      </c>
      <c r="BJ8" s="600" t="s">
        <v>61</v>
      </c>
      <c r="BK8" s="598" t="s">
        <v>29</v>
      </c>
      <c r="BL8" s="599" t="s">
        <v>30</v>
      </c>
      <c r="BM8" s="599" t="s">
        <v>411</v>
      </c>
      <c r="BN8" s="600" t="s">
        <v>61</v>
      </c>
      <c r="BO8" s="598" t="s">
        <v>29</v>
      </c>
      <c r="BP8" s="599" t="s">
        <v>30</v>
      </c>
      <c r="BQ8" s="599" t="s">
        <v>411</v>
      </c>
      <c r="BR8" s="600" t="s">
        <v>61</v>
      </c>
      <c r="BS8" s="598" t="s">
        <v>29</v>
      </c>
      <c r="BT8" s="599" t="s">
        <v>30</v>
      </c>
      <c r="BU8" s="599" t="s">
        <v>411</v>
      </c>
      <c r="BV8" s="600" t="s">
        <v>61</v>
      </c>
      <c r="BW8" s="598" t="s">
        <v>29</v>
      </c>
      <c r="BX8" s="599" t="s">
        <v>30</v>
      </c>
      <c r="BY8" s="599" t="s">
        <v>411</v>
      </c>
      <c r="BZ8" s="600" t="s">
        <v>61</v>
      </c>
      <c r="CA8" s="598" t="s">
        <v>29</v>
      </c>
      <c r="CB8" s="599" t="s">
        <v>30</v>
      </c>
      <c r="CC8" s="599" t="s">
        <v>411</v>
      </c>
      <c r="CD8" s="600" t="s">
        <v>61</v>
      </c>
      <c r="CE8" s="598" t="s">
        <v>29</v>
      </c>
      <c r="CF8" s="599" t="s">
        <v>30</v>
      </c>
      <c r="CG8" s="599" t="s">
        <v>411</v>
      </c>
      <c r="CH8" s="600" t="s">
        <v>61</v>
      </c>
      <c r="CI8" s="598" t="s">
        <v>29</v>
      </c>
      <c r="CJ8" s="599" t="s">
        <v>30</v>
      </c>
      <c r="CK8" s="599" t="s">
        <v>411</v>
      </c>
      <c r="CL8" s="600" t="s">
        <v>61</v>
      </c>
      <c r="CM8" s="598" t="s">
        <v>29</v>
      </c>
      <c r="CN8" s="599" t="s">
        <v>30</v>
      </c>
      <c r="CO8" s="599" t="s">
        <v>411</v>
      </c>
      <c r="CP8" s="600" t="s">
        <v>61</v>
      </c>
      <c r="CQ8" s="598" t="s">
        <v>29</v>
      </c>
      <c r="CR8" s="599" t="s">
        <v>30</v>
      </c>
      <c r="CS8" s="599" t="s">
        <v>411</v>
      </c>
      <c r="CT8" s="600" t="s">
        <v>61</v>
      </c>
      <c r="CU8" s="598" t="s">
        <v>29</v>
      </c>
      <c r="CV8" s="599" t="s">
        <v>30</v>
      </c>
      <c r="CW8" s="599" t="s">
        <v>411</v>
      </c>
      <c r="CX8" s="600" t="s">
        <v>61</v>
      </c>
      <c r="CY8" s="598" t="s">
        <v>29</v>
      </c>
      <c r="CZ8" s="599" t="s">
        <v>30</v>
      </c>
      <c r="DA8" s="599" t="s">
        <v>411</v>
      </c>
      <c r="DB8" s="600" t="s">
        <v>61</v>
      </c>
      <c r="DC8" s="598" t="s">
        <v>29</v>
      </c>
      <c r="DD8" s="599" t="s">
        <v>30</v>
      </c>
      <c r="DE8" s="599" t="s">
        <v>411</v>
      </c>
      <c r="DF8" s="600" t="s">
        <v>61</v>
      </c>
      <c r="DG8" s="598" t="s">
        <v>29</v>
      </c>
      <c r="DH8" s="599" t="s">
        <v>30</v>
      </c>
      <c r="DI8" s="599" t="s">
        <v>411</v>
      </c>
      <c r="DJ8" s="600" t="s">
        <v>61</v>
      </c>
      <c r="DK8" s="598" t="s">
        <v>29</v>
      </c>
      <c r="DL8" s="599" t="s">
        <v>30</v>
      </c>
      <c r="DM8" s="599" t="s">
        <v>411</v>
      </c>
      <c r="DN8" s="600" t="s">
        <v>61</v>
      </c>
      <c r="DO8" s="598" t="s">
        <v>29</v>
      </c>
      <c r="DP8" s="599" t="s">
        <v>30</v>
      </c>
      <c r="DQ8" s="599" t="s">
        <v>411</v>
      </c>
      <c r="DR8" s="600" t="s">
        <v>61</v>
      </c>
      <c r="DS8" s="598" t="s">
        <v>29</v>
      </c>
      <c r="DT8" s="599" t="s">
        <v>30</v>
      </c>
      <c r="DU8" s="599" t="s">
        <v>411</v>
      </c>
      <c r="DV8" s="600" t="s">
        <v>61</v>
      </c>
      <c r="DW8" s="598" t="s">
        <v>29</v>
      </c>
      <c r="DX8" s="599" t="s">
        <v>30</v>
      </c>
      <c r="DY8" s="599" t="s">
        <v>411</v>
      </c>
      <c r="DZ8" s="600" t="s">
        <v>61</v>
      </c>
      <c r="EA8" s="598" t="s">
        <v>29</v>
      </c>
      <c r="EB8" s="599" t="s">
        <v>30</v>
      </c>
      <c r="EC8" s="599" t="s">
        <v>411</v>
      </c>
      <c r="ED8" s="600" t="s">
        <v>61</v>
      </c>
      <c r="EE8" s="598" t="s">
        <v>29</v>
      </c>
      <c r="EF8" s="599" t="s">
        <v>30</v>
      </c>
      <c r="EG8" s="599" t="s">
        <v>411</v>
      </c>
      <c r="EH8" s="600" t="s">
        <v>61</v>
      </c>
      <c r="EI8" s="598" t="s">
        <v>29</v>
      </c>
      <c r="EJ8" s="599" t="s">
        <v>30</v>
      </c>
      <c r="EK8" s="599" t="s">
        <v>411</v>
      </c>
      <c r="EL8" s="600" t="s">
        <v>61</v>
      </c>
      <c r="EM8" s="598" t="s">
        <v>29</v>
      </c>
      <c r="EN8" s="599" t="s">
        <v>30</v>
      </c>
      <c r="EO8" s="599" t="s">
        <v>411</v>
      </c>
      <c r="EP8" s="600" t="s">
        <v>61</v>
      </c>
      <c r="EQ8" s="598" t="s">
        <v>29</v>
      </c>
      <c r="ER8" s="599" t="s">
        <v>30</v>
      </c>
      <c r="ES8" s="599" t="s">
        <v>411</v>
      </c>
      <c r="ET8" s="600" t="s">
        <v>61</v>
      </c>
      <c r="EU8" s="598" t="s">
        <v>29</v>
      </c>
      <c r="EV8" s="599" t="s">
        <v>30</v>
      </c>
      <c r="EW8" s="599" t="s">
        <v>411</v>
      </c>
      <c r="EX8" s="600" t="s">
        <v>61</v>
      </c>
      <c r="EY8" s="598" t="s">
        <v>29</v>
      </c>
      <c r="EZ8" s="599" t="s">
        <v>30</v>
      </c>
      <c r="FA8" s="599" t="s">
        <v>411</v>
      </c>
      <c r="FB8" s="600" t="s">
        <v>61</v>
      </c>
      <c r="FC8" s="598" t="s">
        <v>29</v>
      </c>
      <c r="FD8" s="599" t="s">
        <v>30</v>
      </c>
      <c r="FE8" s="599" t="s">
        <v>411</v>
      </c>
      <c r="FF8" s="600" t="s">
        <v>61</v>
      </c>
      <c r="FG8" s="598" t="s">
        <v>29</v>
      </c>
      <c r="FH8" s="599" t="s">
        <v>30</v>
      </c>
      <c r="FI8" s="599" t="s">
        <v>411</v>
      </c>
      <c r="FJ8" s="600" t="s">
        <v>61</v>
      </c>
      <c r="FK8" s="598" t="s">
        <v>29</v>
      </c>
      <c r="FL8" s="599" t="s">
        <v>30</v>
      </c>
      <c r="FM8" s="599" t="s">
        <v>411</v>
      </c>
      <c r="FN8" s="600" t="s">
        <v>61</v>
      </c>
      <c r="FO8" s="598" t="s">
        <v>29</v>
      </c>
      <c r="FP8" s="599" t="s">
        <v>30</v>
      </c>
      <c r="FQ8" s="599" t="s">
        <v>411</v>
      </c>
      <c r="FR8" s="600" t="s">
        <v>61</v>
      </c>
      <c r="FS8" s="598" t="s">
        <v>29</v>
      </c>
      <c r="FT8" s="599" t="s">
        <v>30</v>
      </c>
      <c r="FU8" s="599" t="s">
        <v>411</v>
      </c>
      <c r="FV8" s="600" t="s">
        <v>61</v>
      </c>
      <c r="FW8" s="598" t="s">
        <v>29</v>
      </c>
      <c r="FX8" s="599" t="s">
        <v>30</v>
      </c>
      <c r="FY8" s="599" t="s">
        <v>411</v>
      </c>
      <c r="FZ8" s="600" t="s">
        <v>61</v>
      </c>
      <c r="GA8" s="598" t="s">
        <v>29</v>
      </c>
      <c r="GB8" s="599" t="s">
        <v>30</v>
      </c>
      <c r="GC8" s="599" t="s">
        <v>411</v>
      </c>
      <c r="GD8" s="600" t="s">
        <v>61</v>
      </c>
      <c r="GE8" s="598" t="s">
        <v>29</v>
      </c>
      <c r="GF8" s="599" t="s">
        <v>30</v>
      </c>
      <c r="GG8" s="599" t="s">
        <v>411</v>
      </c>
      <c r="GH8" s="600" t="s">
        <v>61</v>
      </c>
      <c r="GI8" s="598" t="s">
        <v>29</v>
      </c>
      <c r="GJ8" s="599" t="s">
        <v>30</v>
      </c>
      <c r="GK8" s="599" t="s">
        <v>411</v>
      </c>
      <c r="GL8" s="600" t="s">
        <v>61</v>
      </c>
      <c r="GM8" s="598" t="s">
        <v>29</v>
      </c>
      <c r="GN8" s="599" t="s">
        <v>30</v>
      </c>
      <c r="GO8" s="599" t="s">
        <v>411</v>
      </c>
      <c r="GP8" s="600" t="s">
        <v>61</v>
      </c>
      <c r="GQ8" s="598" t="s">
        <v>29</v>
      </c>
      <c r="GR8" s="599" t="s">
        <v>30</v>
      </c>
      <c r="GS8" s="599" t="s">
        <v>411</v>
      </c>
      <c r="GT8" s="600" t="s">
        <v>61</v>
      </c>
      <c r="GU8" s="598" t="s">
        <v>29</v>
      </c>
      <c r="GV8" s="599" t="s">
        <v>30</v>
      </c>
      <c r="GW8" s="599" t="s">
        <v>411</v>
      </c>
      <c r="GX8" s="600" t="s">
        <v>61</v>
      </c>
      <c r="GY8" s="598" t="s">
        <v>29</v>
      </c>
      <c r="GZ8" s="599" t="s">
        <v>30</v>
      </c>
      <c r="HA8" s="599" t="s">
        <v>411</v>
      </c>
      <c r="HB8" s="600" t="s">
        <v>61</v>
      </c>
      <c r="HC8" s="598" t="s">
        <v>29</v>
      </c>
      <c r="HD8" s="599" t="s">
        <v>30</v>
      </c>
      <c r="HE8" s="599" t="s">
        <v>411</v>
      </c>
      <c r="HF8" s="600" t="s">
        <v>61</v>
      </c>
    </row>
    <row r="9" spans="1:214" ht="13.5" customHeight="1">
      <c r="A9" s="602" t="s">
        <v>417</v>
      </c>
      <c r="B9" s="602" t="s">
        <v>27</v>
      </c>
      <c r="C9" s="602" t="s">
        <v>54</v>
      </c>
      <c r="D9" s="603"/>
      <c r="E9" s="602" t="s">
        <v>417</v>
      </c>
      <c r="G9" s="603"/>
      <c r="H9" s="603"/>
      <c r="I9" s="604"/>
      <c r="J9" s="590"/>
      <c r="K9" s="604"/>
      <c r="L9" s="604"/>
      <c r="M9" s="604"/>
      <c r="N9" s="604"/>
      <c r="O9" s="590"/>
      <c r="P9" s="604"/>
      <c r="S9" s="604"/>
      <c r="T9" s="590"/>
      <c r="V9" s="604"/>
      <c r="W9" s="604"/>
      <c r="X9" s="604"/>
      <c r="Y9" s="590"/>
      <c r="AC9" s="604"/>
      <c r="AE9" s="602"/>
      <c r="AF9" s="602"/>
      <c r="AH9" s="587"/>
      <c r="AJ9" s="540"/>
      <c r="AK9" s="540"/>
      <c r="AL9" s="540"/>
      <c r="AM9" s="540"/>
      <c r="AN9" s="540"/>
      <c r="AO9" s="540"/>
      <c r="AP9" s="540"/>
      <c r="AQ9" s="540"/>
      <c r="AR9" s="540"/>
      <c r="AS9" s="540"/>
      <c r="AT9" s="540"/>
      <c r="AU9" s="540"/>
      <c r="AV9" s="540"/>
      <c r="AW9" s="540"/>
      <c r="AX9" s="540"/>
      <c r="AY9" s="540"/>
      <c r="AZ9" s="540"/>
      <c r="BA9" s="540"/>
      <c r="BB9" s="603">
        <v>0</v>
      </c>
      <c r="BC9" s="603"/>
      <c r="BD9" s="603"/>
      <c r="BE9" s="603"/>
      <c r="BF9" s="604"/>
      <c r="BH9" s="603"/>
      <c r="BI9" s="603"/>
      <c r="BJ9" s="604"/>
      <c r="BL9" s="603"/>
      <c r="BM9" s="603"/>
      <c r="BN9" s="604"/>
      <c r="BP9" s="603"/>
      <c r="BQ9" s="603"/>
      <c r="BR9" s="604"/>
      <c r="BT9" s="603"/>
      <c r="BU9" s="603"/>
      <c r="BV9" s="604"/>
      <c r="BX9" s="603"/>
      <c r="BY9" s="603"/>
      <c r="BZ9" s="604"/>
      <c r="CB9" s="603"/>
      <c r="CC9" s="603"/>
      <c r="CD9" s="604"/>
      <c r="CF9" s="603"/>
      <c r="CG9" s="603"/>
      <c r="CH9" s="604"/>
      <c r="CJ9" s="603"/>
      <c r="CK9" s="603"/>
      <c r="CL9" s="604"/>
      <c r="CN9" s="603"/>
      <c r="CO9" s="603"/>
      <c r="CP9" s="604"/>
      <c r="CR9" s="603"/>
      <c r="CS9" s="603"/>
      <c r="CT9" s="604"/>
      <c r="CV9" s="603"/>
      <c r="CW9" s="603"/>
      <c r="CX9" s="604"/>
      <c r="CZ9" s="603"/>
      <c r="DA9" s="603"/>
      <c r="DB9" s="604"/>
      <c r="DD9" s="603"/>
      <c r="DE9" s="603"/>
      <c r="DF9" s="604"/>
      <c r="DH9" s="603"/>
      <c r="DI9" s="603"/>
      <c r="DJ9" s="604"/>
      <c r="DL9" s="603"/>
      <c r="DM9" s="603"/>
      <c r="DN9" s="604"/>
      <c r="DP9" s="603"/>
      <c r="DQ9" s="603"/>
      <c r="DR9" s="604"/>
      <c r="DT9" s="603"/>
      <c r="DU9" s="603"/>
      <c r="DV9" s="604"/>
      <c r="DX9" s="603"/>
      <c r="DY9" s="603"/>
      <c r="DZ9" s="604"/>
      <c r="EB9" s="603"/>
      <c r="EC9" s="603"/>
      <c r="ED9" s="604"/>
      <c r="EF9" s="603"/>
      <c r="EG9" s="603"/>
      <c r="EH9" s="604"/>
      <c r="EJ9" s="603"/>
      <c r="EK9" s="603"/>
      <c r="EL9" s="604"/>
      <c r="EN9" s="603"/>
      <c r="EO9" s="603"/>
      <c r="EP9" s="604"/>
      <c r="ER9" s="603"/>
      <c r="ES9" s="603"/>
      <c r="ET9" s="604"/>
      <c r="EV9" s="603"/>
      <c r="EW9" s="603"/>
      <c r="EX9" s="604"/>
      <c r="EZ9" s="603"/>
      <c r="FA9" s="603"/>
      <c r="FB9" s="604"/>
      <c r="FD9" s="603"/>
      <c r="FE9" s="603"/>
      <c r="FF9" s="604"/>
      <c r="FH9" s="603"/>
      <c r="FI9" s="603"/>
      <c r="FJ9" s="604"/>
      <c r="FL9" s="603"/>
      <c r="FM9" s="603"/>
      <c r="FN9" s="604"/>
      <c r="FP9" s="603"/>
      <c r="FQ9" s="603"/>
      <c r="FR9" s="604"/>
      <c r="FT9" s="603"/>
      <c r="FU9" s="603"/>
      <c r="FV9" s="604"/>
      <c r="FX9" s="603"/>
      <c r="FY9" s="603"/>
      <c r="FZ9" s="604"/>
      <c r="GB9" s="603"/>
      <c r="GC9" s="603"/>
      <c r="GD9" s="604"/>
      <c r="GF9" s="603"/>
      <c r="GG9" s="603"/>
      <c r="GH9" s="604"/>
      <c r="GJ9" s="603"/>
      <c r="GK9" s="603"/>
      <c r="GL9" s="604"/>
      <c r="GN9" s="603"/>
      <c r="GO9" s="603"/>
      <c r="GP9" s="604"/>
      <c r="GR9" s="603"/>
      <c r="GS9" s="603"/>
      <c r="GT9" s="604"/>
      <c r="GV9" s="603"/>
      <c r="GW9" s="603"/>
      <c r="GX9" s="604"/>
      <c r="GZ9" s="603"/>
      <c r="HA9" s="603"/>
      <c r="HB9" s="604"/>
      <c r="HD9" s="603"/>
      <c r="HE9" s="603"/>
      <c r="HF9" s="604"/>
    </row>
    <row r="10" spans="1:214" ht="13.8">
      <c r="D10" s="605" t="s">
        <v>418</v>
      </c>
      <c r="F10" s="603"/>
      <c r="G10" s="605"/>
      <c r="H10" s="605"/>
      <c r="J10" s="590"/>
      <c r="O10" s="590"/>
      <c r="T10" s="590"/>
      <c r="Y10" s="590"/>
      <c r="AH10" s="601" t="s">
        <v>85</v>
      </c>
      <c r="AJ10" s="540"/>
      <c r="AK10" s="540"/>
      <c r="AL10" s="540"/>
      <c r="AM10" s="540"/>
      <c r="AN10" s="540"/>
      <c r="AO10" s="540"/>
      <c r="AP10" s="540"/>
      <c r="AQ10" s="540"/>
      <c r="AR10" s="540"/>
      <c r="AS10" s="540"/>
      <c r="AT10" s="540"/>
      <c r="AU10" s="540"/>
      <c r="AV10" s="540"/>
      <c r="AW10" s="540"/>
      <c r="AX10" s="540"/>
      <c r="AY10" s="540"/>
      <c r="AZ10" s="540"/>
      <c r="BA10" s="540"/>
      <c r="BB10" s="605" t="s">
        <v>85</v>
      </c>
      <c r="BC10" s="90"/>
      <c r="BD10" s="90"/>
      <c r="BE10" s="90"/>
      <c r="BF10" s="90"/>
      <c r="BG10" s="603"/>
      <c r="BH10" s="605"/>
      <c r="BI10" s="605"/>
      <c r="BK10" s="603"/>
      <c r="BL10" s="605"/>
      <c r="BM10" s="605"/>
      <c r="BO10" s="603"/>
      <c r="BP10" s="605"/>
      <c r="BQ10" s="605"/>
      <c r="BS10" s="603"/>
      <c r="BT10" s="605"/>
      <c r="BU10" s="605"/>
      <c r="BW10" s="603"/>
      <c r="BX10" s="605"/>
      <c r="BY10" s="605"/>
      <c r="CA10" s="603"/>
      <c r="CB10" s="605"/>
      <c r="CC10" s="605"/>
      <c r="CE10" s="603"/>
      <c r="CF10" s="605"/>
      <c r="CG10" s="605"/>
      <c r="CI10" s="603"/>
      <c r="CJ10" s="605"/>
      <c r="CK10" s="605"/>
      <c r="CM10" s="603"/>
      <c r="CN10" s="605"/>
      <c r="CO10" s="605"/>
      <c r="CQ10" s="603"/>
      <c r="CR10" s="605"/>
      <c r="CS10" s="605"/>
      <c r="CU10" s="603"/>
      <c r="CV10" s="605"/>
      <c r="CW10" s="605"/>
      <c r="CY10" s="603"/>
      <c r="CZ10" s="605"/>
      <c r="DA10" s="605"/>
      <c r="DC10" s="603"/>
      <c r="DD10" s="605"/>
      <c r="DE10" s="605"/>
      <c r="DG10" s="603"/>
      <c r="DH10" s="605"/>
      <c r="DI10" s="605"/>
      <c r="DK10" s="603"/>
      <c r="DL10" s="605"/>
      <c r="DM10" s="605"/>
      <c r="DO10" s="603"/>
      <c r="DP10" s="605"/>
      <c r="DQ10" s="605"/>
      <c r="DS10" s="603"/>
      <c r="DT10" s="605"/>
      <c r="DU10" s="605"/>
      <c r="DW10" s="603"/>
      <c r="DX10" s="605"/>
      <c r="DY10" s="605"/>
      <c r="EA10" s="603"/>
      <c r="EB10" s="605"/>
      <c r="EC10" s="605"/>
      <c r="EE10" s="603"/>
      <c r="EF10" s="605"/>
      <c r="EG10" s="605"/>
      <c r="EI10" s="603"/>
      <c r="EJ10" s="605"/>
      <c r="EK10" s="605"/>
      <c r="EM10" s="603"/>
      <c r="EN10" s="605"/>
      <c r="EO10" s="605"/>
      <c r="EQ10" s="603"/>
      <c r="ER10" s="605"/>
      <c r="ES10" s="605"/>
      <c r="EU10" s="603"/>
      <c r="EV10" s="605"/>
      <c r="EW10" s="605"/>
      <c r="EY10" s="603"/>
      <c r="EZ10" s="605"/>
      <c r="FA10" s="605"/>
      <c r="FC10" s="603"/>
      <c r="FD10" s="605"/>
      <c r="FE10" s="605"/>
      <c r="FG10" s="603"/>
      <c r="FH10" s="605"/>
      <c r="FI10" s="605"/>
      <c r="FK10" s="603"/>
      <c r="FL10" s="605"/>
      <c r="FM10" s="605"/>
      <c r="FO10" s="603"/>
      <c r="FP10" s="605"/>
      <c r="FQ10" s="605"/>
      <c r="FS10" s="603"/>
      <c r="FT10" s="605"/>
      <c r="FU10" s="605"/>
      <c r="FW10" s="603"/>
      <c r="FX10" s="605"/>
      <c r="FY10" s="605"/>
      <c r="GA10" s="603"/>
      <c r="GB10" s="605"/>
      <c r="GC10" s="605"/>
      <c r="GE10" s="603"/>
      <c r="GF10" s="605"/>
      <c r="GG10" s="605"/>
      <c r="GI10" s="603"/>
      <c r="GJ10" s="605"/>
      <c r="GK10" s="605"/>
      <c r="GM10" s="603"/>
      <c r="GN10" s="605"/>
      <c r="GO10" s="605"/>
      <c r="GQ10" s="603"/>
      <c r="GR10" s="605"/>
      <c r="GS10" s="605"/>
      <c r="GU10" s="603"/>
      <c r="GV10" s="605"/>
      <c r="GW10" s="605"/>
      <c r="GY10" s="603"/>
      <c r="GZ10" s="605"/>
      <c r="HA10" s="605"/>
      <c r="HC10" s="603"/>
      <c r="HD10" s="605"/>
      <c r="HE10" s="605"/>
    </row>
    <row r="11" spans="1:214">
      <c r="A11" s="105">
        <v>42.875</v>
      </c>
      <c r="B11" s="106">
        <v>0</v>
      </c>
      <c r="C11" s="590" t="s">
        <v>262</v>
      </c>
      <c r="D11" s="606" t="s">
        <v>277</v>
      </c>
      <c r="E11" s="105">
        <v>-0.1875</v>
      </c>
      <c r="F11" s="106">
        <v>0</v>
      </c>
      <c r="G11" s="106">
        <v>0</v>
      </c>
      <c r="H11" s="106">
        <v>0</v>
      </c>
      <c r="I11" s="106">
        <v>0</v>
      </c>
      <c r="J11" s="106"/>
      <c r="K11" s="106">
        <v>0</v>
      </c>
      <c r="L11" s="106">
        <v>0</v>
      </c>
      <c r="M11" s="106">
        <v>0</v>
      </c>
      <c r="N11" s="106">
        <v>0</v>
      </c>
      <c r="O11" s="106"/>
      <c r="P11" s="106">
        <v>0</v>
      </c>
      <c r="Q11" s="106">
        <v>0</v>
      </c>
      <c r="R11" s="106">
        <v>0</v>
      </c>
      <c r="S11" s="106">
        <v>0</v>
      </c>
      <c r="T11" s="106"/>
      <c r="U11" s="106">
        <v>0</v>
      </c>
      <c r="V11" s="106">
        <v>0</v>
      </c>
      <c r="W11" s="106">
        <v>0</v>
      </c>
      <c r="X11" s="106">
        <v>0</v>
      </c>
      <c r="Y11" s="106"/>
      <c r="Z11" s="106">
        <v>5309248.5190870017</v>
      </c>
      <c r="AA11" s="106">
        <v>0</v>
      </c>
      <c r="AB11" s="106">
        <v>-6771603.3984375</v>
      </c>
      <c r="AC11" s="106">
        <v>-1462354.8793504983</v>
      </c>
      <c r="AF11" s="90"/>
      <c r="AH11" s="607" t="s">
        <v>277</v>
      </c>
      <c r="AJ11" s="540"/>
      <c r="AK11" s="540"/>
      <c r="AL11" s="540"/>
      <c r="AM11" s="540"/>
      <c r="AN11" s="540"/>
      <c r="AO11" s="540"/>
      <c r="AP11" s="540"/>
      <c r="AQ11" s="540"/>
      <c r="AR11" s="540"/>
      <c r="AS11" s="540"/>
      <c r="AT11" s="540"/>
      <c r="AU11" s="540"/>
      <c r="AV11" s="540"/>
      <c r="AW11" s="540"/>
      <c r="AX11" s="540"/>
      <c r="AY11" s="540"/>
      <c r="AZ11" s="540"/>
      <c r="BA11" s="540"/>
      <c r="BB11" s="608" t="s">
        <v>277</v>
      </c>
      <c r="BC11" s="90">
        <v>0</v>
      </c>
      <c r="BD11" s="90">
        <v>0</v>
      </c>
      <c r="BE11" s="90">
        <v>0</v>
      </c>
      <c r="BF11" s="90">
        <v>0</v>
      </c>
      <c r="BG11" s="106">
        <v>0</v>
      </c>
      <c r="BH11" s="106">
        <v>0</v>
      </c>
      <c r="BI11" s="106">
        <v>0</v>
      </c>
      <c r="BJ11" s="106">
        <v>0</v>
      </c>
      <c r="BK11" s="106">
        <v>0</v>
      </c>
      <c r="BL11" s="106">
        <v>0</v>
      </c>
      <c r="BM11" s="106">
        <v>0</v>
      </c>
      <c r="BN11" s="106">
        <v>0</v>
      </c>
      <c r="BO11" s="106">
        <v>0</v>
      </c>
      <c r="BP11" s="106">
        <v>0</v>
      </c>
      <c r="BQ11" s="106">
        <v>0</v>
      </c>
      <c r="BR11" s="106">
        <v>0</v>
      </c>
      <c r="BS11" s="106">
        <v>0</v>
      </c>
      <c r="BT11" s="106">
        <v>0</v>
      </c>
      <c r="BU11" s="106">
        <v>0</v>
      </c>
      <c r="BV11" s="106">
        <v>0</v>
      </c>
      <c r="BW11" s="106">
        <v>0</v>
      </c>
      <c r="BX11" s="106">
        <v>0</v>
      </c>
      <c r="BY11" s="106">
        <v>0</v>
      </c>
      <c r="BZ11" s="106">
        <v>0</v>
      </c>
      <c r="CA11" s="106">
        <v>0</v>
      </c>
      <c r="CB11" s="106">
        <v>0</v>
      </c>
      <c r="CC11" s="106">
        <v>0</v>
      </c>
      <c r="CD11" s="106">
        <v>0</v>
      </c>
      <c r="CE11" s="106">
        <v>0</v>
      </c>
      <c r="CF11" s="106">
        <v>0</v>
      </c>
      <c r="CG11" s="106">
        <v>0</v>
      </c>
      <c r="CH11" s="106">
        <v>0</v>
      </c>
      <c r="CI11" s="106">
        <v>0</v>
      </c>
      <c r="CJ11" s="106">
        <v>0</v>
      </c>
      <c r="CK11" s="106">
        <v>0</v>
      </c>
      <c r="CL11" s="106">
        <v>0</v>
      </c>
      <c r="CM11" s="106">
        <v>0</v>
      </c>
      <c r="CN11" s="106">
        <v>0</v>
      </c>
      <c r="CO11" s="106">
        <v>0</v>
      </c>
      <c r="CP11" s="106">
        <v>0</v>
      </c>
      <c r="CQ11" s="106">
        <v>0</v>
      </c>
      <c r="CR11" s="106">
        <v>0</v>
      </c>
      <c r="CS11" s="106">
        <v>0</v>
      </c>
      <c r="CT11" s="106">
        <v>0</v>
      </c>
      <c r="CU11" s="106">
        <v>0</v>
      </c>
      <c r="CV11" s="106">
        <v>0</v>
      </c>
      <c r="CW11" s="106">
        <v>0</v>
      </c>
      <c r="CX11" s="106">
        <v>0</v>
      </c>
      <c r="CY11" s="106">
        <v>0</v>
      </c>
      <c r="CZ11" s="106">
        <v>0</v>
      </c>
      <c r="DA11" s="106">
        <v>0</v>
      </c>
      <c r="DB11" s="106">
        <v>0</v>
      </c>
      <c r="DC11" s="106">
        <v>0</v>
      </c>
      <c r="DD11" s="106">
        <v>0</v>
      </c>
      <c r="DE11" s="106">
        <v>0</v>
      </c>
      <c r="DF11" s="106">
        <v>0</v>
      </c>
      <c r="DG11" s="106">
        <v>0</v>
      </c>
      <c r="DH11" s="106">
        <v>0</v>
      </c>
      <c r="DI11" s="106">
        <v>0</v>
      </c>
      <c r="DJ11" s="106">
        <v>0</v>
      </c>
      <c r="DK11" s="106">
        <v>0</v>
      </c>
      <c r="DL11" s="106">
        <v>0</v>
      </c>
      <c r="DM11" s="106">
        <v>0</v>
      </c>
      <c r="DN11" s="106">
        <v>0</v>
      </c>
      <c r="DO11" s="106">
        <v>0</v>
      </c>
      <c r="DP11" s="106">
        <v>0</v>
      </c>
      <c r="DQ11" s="106">
        <v>0</v>
      </c>
      <c r="DR11" s="106">
        <v>0</v>
      </c>
      <c r="DS11" s="106">
        <v>0</v>
      </c>
      <c r="DT11" s="106">
        <v>0</v>
      </c>
      <c r="DU11" s="106">
        <v>0</v>
      </c>
      <c r="DV11" s="106">
        <v>0</v>
      </c>
      <c r="DW11" s="106">
        <v>0</v>
      </c>
      <c r="DX11" s="106">
        <v>0</v>
      </c>
      <c r="DY11" s="106">
        <v>0</v>
      </c>
      <c r="DZ11" s="106">
        <v>0</v>
      </c>
      <c r="EA11" s="106">
        <v>0</v>
      </c>
      <c r="EB11" s="106">
        <v>0</v>
      </c>
      <c r="EC11" s="106">
        <v>0</v>
      </c>
      <c r="ED11" s="106">
        <v>0</v>
      </c>
      <c r="EE11" s="106">
        <v>0</v>
      </c>
      <c r="EF11" s="106">
        <v>0</v>
      </c>
      <c r="EG11" s="106">
        <v>0</v>
      </c>
      <c r="EH11" s="106">
        <v>0</v>
      </c>
      <c r="EI11" s="106">
        <v>0</v>
      </c>
      <c r="EJ11" s="106">
        <v>0</v>
      </c>
      <c r="EK11" s="106">
        <v>0</v>
      </c>
      <c r="EL11" s="106">
        <v>0</v>
      </c>
      <c r="EM11" s="106">
        <v>0</v>
      </c>
      <c r="EN11" s="106">
        <v>0</v>
      </c>
      <c r="EO11" s="106">
        <v>0</v>
      </c>
      <c r="EP11" s="106">
        <v>0</v>
      </c>
      <c r="EQ11" s="106">
        <v>0</v>
      </c>
      <c r="ER11" s="106">
        <v>0</v>
      </c>
      <c r="ES11" s="106">
        <v>0</v>
      </c>
      <c r="ET11" s="106">
        <v>0</v>
      </c>
      <c r="EU11" s="106">
        <v>0</v>
      </c>
      <c r="EV11" s="106">
        <v>0</v>
      </c>
      <c r="EW11" s="106">
        <v>0</v>
      </c>
      <c r="EX11" s="106">
        <v>0</v>
      </c>
      <c r="EY11" s="106">
        <v>0</v>
      </c>
      <c r="EZ11" s="106">
        <v>0</v>
      </c>
      <c r="FA11" s="106">
        <v>0</v>
      </c>
      <c r="FB11" s="106">
        <v>0</v>
      </c>
      <c r="FC11" s="106">
        <v>0</v>
      </c>
      <c r="FD11" s="106">
        <v>0</v>
      </c>
      <c r="FE11" s="106">
        <v>0</v>
      </c>
      <c r="FF11" s="106">
        <v>0</v>
      </c>
      <c r="FG11" s="106">
        <v>0</v>
      </c>
      <c r="FH11" s="106">
        <v>0</v>
      </c>
      <c r="FI11" s="106">
        <v>0</v>
      </c>
      <c r="FJ11" s="106">
        <v>0</v>
      </c>
      <c r="FK11" s="106">
        <v>0</v>
      </c>
      <c r="FL11" s="106">
        <v>0</v>
      </c>
      <c r="FM11" s="106">
        <v>0</v>
      </c>
      <c r="FN11" s="106">
        <v>0</v>
      </c>
      <c r="FO11" s="106">
        <v>0</v>
      </c>
      <c r="FP11" s="106">
        <v>0</v>
      </c>
      <c r="FQ11" s="106">
        <v>0</v>
      </c>
      <c r="FR11" s="106">
        <v>0</v>
      </c>
      <c r="FS11" s="106">
        <v>0</v>
      </c>
      <c r="FT11" s="106">
        <v>0</v>
      </c>
      <c r="FU11" s="106">
        <v>0</v>
      </c>
      <c r="FV11" s="106">
        <v>0</v>
      </c>
      <c r="FW11" s="106">
        <v>0</v>
      </c>
      <c r="FX11" s="106">
        <v>0</v>
      </c>
      <c r="FY11" s="106">
        <v>0</v>
      </c>
      <c r="FZ11" s="106">
        <v>0</v>
      </c>
      <c r="GA11" s="106">
        <v>0</v>
      </c>
      <c r="GB11" s="106">
        <v>0</v>
      </c>
      <c r="GC11" s="106">
        <v>0</v>
      </c>
      <c r="GD11" s="106">
        <v>0</v>
      </c>
      <c r="GE11" s="106">
        <v>0</v>
      </c>
      <c r="GF11" s="106">
        <v>0</v>
      </c>
      <c r="GG11" s="106">
        <v>0</v>
      </c>
      <c r="GH11" s="106">
        <v>0</v>
      </c>
      <c r="GI11" s="106">
        <v>0</v>
      </c>
      <c r="GJ11" s="106">
        <v>0</v>
      </c>
      <c r="GK11" s="106">
        <v>0</v>
      </c>
      <c r="GL11" s="106">
        <v>0</v>
      </c>
      <c r="GM11" s="106">
        <v>0</v>
      </c>
      <c r="GN11" s="106">
        <v>0</v>
      </c>
      <c r="GO11" s="106">
        <v>0</v>
      </c>
      <c r="GP11" s="106">
        <v>0</v>
      </c>
      <c r="GQ11" s="106">
        <v>0</v>
      </c>
      <c r="GR11" s="106">
        <v>0</v>
      </c>
      <c r="GS11" s="106">
        <v>0</v>
      </c>
      <c r="GT11" s="106">
        <v>0</v>
      </c>
      <c r="GU11" s="106">
        <v>0</v>
      </c>
      <c r="GV11" s="106">
        <v>0</v>
      </c>
      <c r="GW11" s="106">
        <v>0</v>
      </c>
      <c r="GX11" s="106">
        <v>0</v>
      </c>
      <c r="GY11" s="106">
        <v>0</v>
      </c>
      <c r="GZ11" s="106">
        <v>0</v>
      </c>
      <c r="HA11" s="106">
        <v>0</v>
      </c>
      <c r="HB11" s="106">
        <v>0</v>
      </c>
      <c r="HC11" s="106">
        <v>0</v>
      </c>
      <c r="HD11" s="106">
        <v>0</v>
      </c>
      <c r="HE11" s="106">
        <v>0</v>
      </c>
      <c r="HF11" s="106">
        <v>0</v>
      </c>
    </row>
    <row r="12" spans="1:214">
      <c r="A12" s="105">
        <v>31.25</v>
      </c>
      <c r="B12" s="106">
        <v>103573125</v>
      </c>
      <c r="C12" s="590" t="s">
        <v>159</v>
      </c>
      <c r="D12" s="606" t="s">
        <v>158</v>
      </c>
      <c r="E12" s="105">
        <v>0.5625</v>
      </c>
      <c r="F12" s="106">
        <v>1864316.25</v>
      </c>
      <c r="G12" s="106">
        <v>0</v>
      </c>
      <c r="H12" s="106">
        <v>0</v>
      </c>
      <c r="I12" s="106">
        <v>1864316.25</v>
      </c>
      <c r="J12" s="106"/>
      <c r="K12" s="106">
        <v>5800095</v>
      </c>
      <c r="L12" s="106">
        <v>0</v>
      </c>
      <c r="M12" s="106">
        <v>0</v>
      </c>
      <c r="N12" s="106">
        <v>5800095</v>
      </c>
      <c r="O12" s="106"/>
      <c r="P12" s="106">
        <v>-9528727.5</v>
      </c>
      <c r="Q12" s="106">
        <v>0</v>
      </c>
      <c r="R12" s="106">
        <v>0</v>
      </c>
      <c r="S12" s="106">
        <v>-9528727.5</v>
      </c>
      <c r="T12" s="106"/>
      <c r="U12" s="106">
        <v>-22371795</v>
      </c>
      <c r="V12" s="106">
        <v>0</v>
      </c>
      <c r="W12" s="106">
        <v>0</v>
      </c>
      <c r="X12" s="106">
        <v>-22371795</v>
      </c>
      <c r="Y12" s="106"/>
      <c r="Z12" s="106">
        <v>41014957.5</v>
      </c>
      <c r="AA12" s="106">
        <v>0</v>
      </c>
      <c r="AB12" s="106">
        <v>0</v>
      </c>
      <c r="AC12" s="106">
        <v>41014957.5</v>
      </c>
      <c r="AF12" s="90"/>
      <c r="AH12" s="607" t="s">
        <v>158</v>
      </c>
      <c r="AJ12" s="540"/>
      <c r="AK12" s="540"/>
      <c r="AL12" s="540"/>
      <c r="AM12" s="540"/>
      <c r="AN12" s="540"/>
      <c r="AO12" s="540"/>
      <c r="AP12" s="540"/>
      <c r="AQ12" s="540"/>
      <c r="AR12" s="540"/>
      <c r="AS12" s="540"/>
      <c r="AT12" s="540"/>
      <c r="AU12" s="540"/>
      <c r="AV12" s="540"/>
      <c r="AW12" s="540"/>
      <c r="AX12" s="540"/>
      <c r="AY12" s="540"/>
      <c r="AZ12" s="540"/>
      <c r="BA12" s="540"/>
      <c r="BB12" s="608" t="s">
        <v>158</v>
      </c>
      <c r="BC12" s="90">
        <v>3935778.75</v>
      </c>
      <c r="BD12" s="90">
        <v>0</v>
      </c>
      <c r="BE12" s="90">
        <v>0</v>
      </c>
      <c r="BF12" s="90">
        <v>3935778.75</v>
      </c>
      <c r="BG12" s="106">
        <v>207146.25</v>
      </c>
      <c r="BH12" s="106">
        <v>0</v>
      </c>
      <c r="BI12" s="106">
        <v>0</v>
      </c>
      <c r="BJ12" s="106">
        <v>207146.25</v>
      </c>
      <c r="BK12" s="106">
        <v>-1242877.5</v>
      </c>
      <c r="BL12" s="106">
        <v>0</v>
      </c>
      <c r="BM12" s="106">
        <v>0</v>
      </c>
      <c r="BN12" s="106">
        <v>-1242877.5</v>
      </c>
      <c r="BO12" s="106">
        <v>4142925</v>
      </c>
      <c r="BP12" s="106">
        <v>0</v>
      </c>
      <c r="BQ12" s="106">
        <v>0</v>
      </c>
      <c r="BR12" s="106">
        <v>4142925</v>
      </c>
      <c r="BS12" s="106">
        <v>828585</v>
      </c>
      <c r="BT12" s="106">
        <v>0</v>
      </c>
      <c r="BU12" s="106">
        <v>0</v>
      </c>
      <c r="BV12" s="106">
        <v>828585</v>
      </c>
      <c r="BW12" s="106">
        <v>5178656.25</v>
      </c>
      <c r="BX12" s="106">
        <v>0</v>
      </c>
      <c r="BY12" s="106">
        <v>0</v>
      </c>
      <c r="BZ12" s="106">
        <v>5178656.25</v>
      </c>
      <c r="CA12" s="106">
        <v>-6007241.25</v>
      </c>
      <c r="CB12" s="106">
        <v>0</v>
      </c>
      <c r="CC12" s="106">
        <v>0</v>
      </c>
      <c r="CD12" s="106">
        <v>-6007241.25</v>
      </c>
      <c r="CE12" s="106">
        <v>4350071.25</v>
      </c>
      <c r="CF12" s="106">
        <v>0</v>
      </c>
      <c r="CG12" s="106">
        <v>0</v>
      </c>
      <c r="CH12" s="106">
        <v>4350071.25</v>
      </c>
      <c r="CI12" s="106">
        <v>-1864316.25</v>
      </c>
      <c r="CJ12" s="106">
        <v>0</v>
      </c>
      <c r="CK12" s="106">
        <v>0</v>
      </c>
      <c r="CL12" s="106">
        <v>-1864316.25</v>
      </c>
      <c r="CM12" s="106">
        <v>-4971510</v>
      </c>
      <c r="CN12" s="106">
        <v>0</v>
      </c>
      <c r="CO12" s="106">
        <v>0</v>
      </c>
      <c r="CP12" s="106">
        <v>-4971510</v>
      </c>
      <c r="CQ12" s="106">
        <v>1864316.25</v>
      </c>
      <c r="CR12" s="106">
        <v>0</v>
      </c>
      <c r="CS12" s="106">
        <v>0</v>
      </c>
      <c r="CT12" s="106">
        <v>1864316.25</v>
      </c>
      <c r="CU12" s="106">
        <v>-2071462.5</v>
      </c>
      <c r="CV12" s="106">
        <v>0</v>
      </c>
      <c r="CW12" s="106">
        <v>0</v>
      </c>
      <c r="CX12" s="106">
        <v>-2071462.5</v>
      </c>
      <c r="CY12" s="106">
        <v>-18643162.5</v>
      </c>
      <c r="CZ12" s="106">
        <v>0</v>
      </c>
      <c r="DA12" s="106">
        <v>0</v>
      </c>
      <c r="DB12" s="106">
        <v>-18643162.5</v>
      </c>
      <c r="DC12" s="106">
        <v>621438.75</v>
      </c>
      <c r="DD12" s="106">
        <v>0</v>
      </c>
      <c r="DE12" s="106">
        <v>0</v>
      </c>
      <c r="DF12" s="106">
        <v>621438.75</v>
      </c>
      <c r="DG12" s="106">
        <v>8285850</v>
      </c>
      <c r="DH12" s="106">
        <v>0</v>
      </c>
      <c r="DI12" s="106">
        <v>0</v>
      </c>
      <c r="DJ12" s="106">
        <v>8285850</v>
      </c>
      <c r="DK12" s="106">
        <v>-1657170</v>
      </c>
      <c r="DL12" s="106">
        <v>0</v>
      </c>
      <c r="DM12" s="106">
        <v>0</v>
      </c>
      <c r="DN12" s="106">
        <v>-1657170</v>
      </c>
      <c r="DO12" s="106">
        <v>-621438.75</v>
      </c>
      <c r="DP12" s="106">
        <v>0</v>
      </c>
      <c r="DQ12" s="106">
        <v>0</v>
      </c>
      <c r="DR12" s="106">
        <v>-621438.75</v>
      </c>
      <c r="DS12" s="106">
        <v>207146.25</v>
      </c>
      <c r="DT12" s="106">
        <v>0</v>
      </c>
      <c r="DU12" s="106">
        <v>0</v>
      </c>
      <c r="DV12" s="106">
        <v>207146.25</v>
      </c>
      <c r="DW12" s="106">
        <v>-1035731.25</v>
      </c>
      <c r="DX12" s="106">
        <v>0</v>
      </c>
      <c r="DY12" s="106">
        <v>0</v>
      </c>
      <c r="DZ12" s="106">
        <v>-1035731.25</v>
      </c>
      <c r="EA12" s="106">
        <v>1035731.25</v>
      </c>
      <c r="EB12" s="106">
        <v>0</v>
      </c>
      <c r="EC12" s="106">
        <v>0</v>
      </c>
      <c r="ED12" s="106">
        <v>1035731.25</v>
      </c>
      <c r="EE12" s="106">
        <v>-2692901.25</v>
      </c>
      <c r="EF12" s="106">
        <v>0</v>
      </c>
      <c r="EG12" s="106">
        <v>0</v>
      </c>
      <c r="EH12" s="106">
        <v>-2692901.25</v>
      </c>
      <c r="EI12" s="106">
        <v>-207146.25</v>
      </c>
      <c r="EJ12" s="106">
        <v>0</v>
      </c>
      <c r="EK12" s="106">
        <v>0</v>
      </c>
      <c r="EL12" s="106">
        <v>-207146.25</v>
      </c>
      <c r="EM12" s="106">
        <v>2692901.25</v>
      </c>
      <c r="EN12" s="106">
        <v>0</v>
      </c>
      <c r="EO12" s="106">
        <v>0</v>
      </c>
      <c r="EP12" s="106">
        <v>2692901.25</v>
      </c>
      <c r="EQ12" s="106">
        <v>1035731.25</v>
      </c>
      <c r="ER12" s="106">
        <v>0</v>
      </c>
      <c r="ES12" s="106">
        <v>0</v>
      </c>
      <c r="ET12" s="106">
        <v>1035731.25</v>
      </c>
      <c r="EU12" s="106">
        <v>-2692901.25</v>
      </c>
      <c r="EV12" s="106">
        <v>0</v>
      </c>
      <c r="EW12" s="106">
        <v>0</v>
      </c>
      <c r="EX12" s="106">
        <v>-2692901.25</v>
      </c>
      <c r="EY12" s="106">
        <v>-6628680</v>
      </c>
      <c r="EZ12" s="106">
        <v>0</v>
      </c>
      <c r="FA12" s="106">
        <v>0</v>
      </c>
      <c r="FB12" s="106">
        <v>-6628680</v>
      </c>
      <c r="FC12" s="106">
        <v>-4557217.5</v>
      </c>
      <c r="FD12" s="106">
        <v>0</v>
      </c>
      <c r="FE12" s="106">
        <v>0</v>
      </c>
      <c r="FF12" s="106">
        <v>-4557217.5</v>
      </c>
      <c r="FG12" s="106">
        <v>828585</v>
      </c>
      <c r="FH12" s="106">
        <v>0</v>
      </c>
      <c r="FI12" s="106">
        <v>0</v>
      </c>
      <c r="FJ12" s="106">
        <v>828585</v>
      </c>
      <c r="FK12" s="106">
        <v>-4142925</v>
      </c>
      <c r="FL12" s="106">
        <v>0</v>
      </c>
      <c r="FM12" s="106">
        <v>0</v>
      </c>
      <c r="FN12" s="106">
        <v>-4142925</v>
      </c>
      <c r="FO12" s="106">
        <v>-4350071.25</v>
      </c>
      <c r="FP12" s="106">
        <v>0</v>
      </c>
      <c r="FQ12" s="106">
        <v>0</v>
      </c>
      <c r="FR12" s="106">
        <v>-4350071.25</v>
      </c>
      <c r="FS12" s="106">
        <v>3314340</v>
      </c>
      <c r="FT12" s="106">
        <v>0</v>
      </c>
      <c r="FU12" s="106">
        <v>0</v>
      </c>
      <c r="FV12" s="106">
        <v>3314340</v>
      </c>
      <c r="FW12" s="106">
        <v>-621438.75</v>
      </c>
      <c r="FX12" s="106">
        <v>0</v>
      </c>
      <c r="FY12" s="106">
        <v>0</v>
      </c>
      <c r="FZ12" s="106">
        <v>-621438.75</v>
      </c>
      <c r="GA12" s="106">
        <v>2278608.75</v>
      </c>
      <c r="GB12" s="106">
        <v>0</v>
      </c>
      <c r="GC12" s="106">
        <v>0</v>
      </c>
      <c r="GD12" s="106">
        <v>2278608.75</v>
      </c>
      <c r="GE12" s="106">
        <v>2071462.5</v>
      </c>
      <c r="GF12" s="106">
        <v>0</v>
      </c>
      <c r="GG12" s="106">
        <v>0</v>
      </c>
      <c r="GH12" s="106">
        <v>2071462.5</v>
      </c>
      <c r="GI12" s="106">
        <v>3314340</v>
      </c>
      <c r="GJ12" s="106">
        <v>0</v>
      </c>
      <c r="GK12" s="106">
        <v>0</v>
      </c>
      <c r="GL12" s="106">
        <v>3314340</v>
      </c>
      <c r="GM12" s="106">
        <v>3935778.75</v>
      </c>
      <c r="GN12" s="106">
        <v>0</v>
      </c>
      <c r="GO12" s="106">
        <v>0</v>
      </c>
      <c r="GP12" s="106">
        <v>3935778.75</v>
      </c>
      <c r="GQ12" s="106">
        <v>2071462.5</v>
      </c>
      <c r="GR12" s="106">
        <v>0</v>
      </c>
      <c r="GS12" s="106">
        <v>0</v>
      </c>
      <c r="GT12" s="106">
        <v>2071462.5</v>
      </c>
      <c r="GU12" s="106">
        <v>-414292.5</v>
      </c>
      <c r="GV12" s="106">
        <v>0</v>
      </c>
      <c r="GW12" s="106">
        <v>0</v>
      </c>
      <c r="GX12" s="106">
        <v>-414292.5</v>
      </c>
      <c r="GY12" s="106">
        <v>-5592948.75</v>
      </c>
      <c r="GZ12" s="106">
        <v>0</v>
      </c>
      <c r="HA12" s="106">
        <v>0</v>
      </c>
      <c r="HB12" s="106">
        <v>-5592948.75</v>
      </c>
      <c r="HC12" s="106">
        <v>-2485755</v>
      </c>
      <c r="HD12" s="106">
        <v>0</v>
      </c>
      <c r="HE12" s="106">
        <v>0</v>
      </c>
      <c r="HF12" s="106">
        <v>-2485755</v>
      </c>
    </row>
    <row r="13" spans="1:214">
      <c r="A13" s="105">
        <v>52.75</v>
      </c>
      <c r="B13" s="106">
        <v>0</v>
      </c>
      <c r="C13" s="590" t="s">
        <v>851</v>
      </c>
      <c r="D13" s="606" t="s">
        <v>270</v>
      </c>
      <c r="E13" s="105">
        <v>0</v>
      </c>
      <c r="F13" s="106">
        <v>0</v>
      </c>
      <c r="G13" s="106">
        <v>0</v>
      </c>
      <c r="H13" s="106">
        <v>0</v>
      </c>
      <c r="I13" s="106">
        <v>0</v>
      </c>
      <c r="J13" s="106"/>
      <c r="K13" s="106">
        <v>0</v>
      </c>
      <c r="L13" s="106">
        <v>0</v>
      </c>
      <c r="M13" s="106">
        <v>0</v>
      </c>
      <c r="N13" s="106">
        <v>0</v>
      </c>
      <c r="O13" s="106"/>
      <c r="P13" s="106">
        <v>60951299.25</v>
      </c>
      <c r="Q13" s="106">
        <v>0</v>
      </c>
      <c r="R13" s="106">
        <v>0</v>
      </c>
      <c r="S13" s="106">
        <v>60951299.25</v>
      </c>
      <c r="T13" s="106"/>
      <c r="U13" s="106">
        <v>60951299.25</v>
      </c>
      <c r="V13" s="106">
        <v>0</v>
      </c>
      <c r="W13" s="106">
        <v>0</v>
      </c>
      <c r="X13" s="106">
        <v>60951299.25</v>
      </c>
      <c r="Y13" s="106"/>
      <c r="Z13" s="106">
        <v>60951299.25</v>
      </c>
      <c r="AA13" s="106">
        <v>0</v>
      </c>
      <c r="AB13" s="106">
        <v>-1.1999999999825377</v>
      </c>
      <c r="AC13" s="106">
        <v>60951298.049999997</v>
      </c>
      <c r="AF13" s="90"/>
      <c r="AH13" s="607" t="s">
        <v>270</v>
      </c>
      <c r="AJ13" s="540"/>
      <c r="AK13" s="540"/>
      <c r="AL13" s="540"/>
      <c r="AM13" s="540"/>
      <c r="AN13" s="540"/>
      <c r="AO13" s="540"/>
      <c r="AP13" s="540"/>
      <c r="AQ13" s="540"/>
      <c r="AR13" s="540"/>
      <c r="AS13" s="540"/>
      <c r="AT13" s="540"/>
      <c r="AU13" s="540"/>
      <c r="AV13" s="540"/>
      <c r="AW13" s="540"/>
      <c r="AX13" s="540"/>
      <c r="AY13" s="540"/>
      <c r="AZ13" s="540"/>
      <c r="BA13" s="540"/>
      <c r="BB13" s="608" t="s">
        <v>270</v>
      </c>
      <c r="BC13" s="90">
        <v>0</v>
      </c>
      <c r="BD13" s="90">
        <v>0</v>
      </c>
      <c r="BE13" s="90">
        <v>0</v>
      </c>
      <c r="BF13" s="90">
        <v>0</v>
      </c>
      <c r="BG13" s="106">
        <v>0</v>
      </c>
      <c r="BH13" s="106">
        <v>0</v>
      </c>
      <c r="BI13" s="106">
        <v>0</v>
      </c>
      <c r="BJ13" s="106">
        <v>0</v>
      </c>
      <c r="BK13" s="106">
        <v>0</v>
      </c>
      <c r="BL13" s="106">
        <v>0</v>
      </c>
      <c r="BM13" s="106">
        <v>0</v>
      </c>
      <c r="BN13" s="106">
        <v>0</v>
      </c>
      <c r="BO13" s="106">
        <v>0</v>
      </c>
      <c r="BP13" s="106">
        <v>0</v>
      </c>
      <c r="BQ13" s="106">
        <v>0</v>
      </c>
      <c r="BR13" s="106">
        <v>0</v>
      </c>
      <c r="BS13" s="106">
        <v>0</v>
      </c>
      <c r="BT13" s="106">
        <v>0</v>
      </c>
      <c r="BU13" s="106">
        <v>0</v>
      </c>
      <c r="BV13" s="106">
        <v>0</v>
      </c>
      <c r="BW13" s="106">
        <v>0</v>
      </c>
      <c r="BX13" s="106">
        <v>0</v>
      </c>
      <c r="BY13" s="106">
        <v>0</v>
      </c>
      <c r="BZ13" s="106">
        <v>0</v>
      </c>
      <c r="CA13" s="106">
        <v>319096</v>
      </c>
      <c r="CB13" s="106">
        <v>0</v>
      </c>
      <c r="CC13" s="106">
        <v>0</v>
      </c>
      <c r="CD13" s="106">
        <v>319096</v>
      </c>
      <c r="CE13" s="106">
        <v>0</v>
      </c>
      <c r="CF13" s="106">
        <v>0</v>
      </c>
      <c r="CG13" s="106">
        <v>0</v>
      </c>
      <c r="CH13" s="106">
        <v>0</v>
      </c>
      <c r="CI13" s="106">
        <v>0</v>
      </c>
      <c r="CJ13" s="106">
        <v>0</v>
      </c>
      <c r="CK13" s="106">
        <v>0</v>
      </c>
      <c r="CL13" s="106">
        <v>0</v>
      </c>
      <c r="CM13" s="106">
        <v>0</v>
      </c>
      <c r="CN13" s="106">
        <v>0</v>
      </c>
      <c r="CO13" s="106">
        <v>0</v>
      </c>
      <c r="CP13" s="106">
        <v>0</v>
      </c>
      <c r="CQ13" s="106">
        <v>0</v>
      </c>
      <c r="CR13" s="106">
        <v>0</v>
      </c>
      <c r="CS13" s="106">
        <v>0</v>
      </c>
      <c r="CT13" s="106">
        <v>0</v>
      </c>
      <c r="CU13" s="106">
        <v>-1595478.75</v>
      </c>
      <c r="CV13" s="106">
        <v>0</v>
      </c>
      <c r="CW13" s="106">
        <v>0</v>
      </c>
      <c r="CX13" s="106">
        <v>-1595478.75</v>
      </c>
      <c r="CY13" s="106">
        <v>0</v>
      </c>
      <c r="CZ13" s="106">
        <v>0</v>
      </c>
      <c r="DA13" s="106">
        <v>0</v>
      </c>
      <c r="DB13" s="106">
        <v>0</v>
      </c>
      <c r="DC13" s="106">
        <v>0</v>
      </c>
      <c r="DD13" s="106">
        <v>0</v>
      </c>
      <c r="DE13" s="106">
        <v>0</v>
      </c>
      <c r="DF13" s="106">
        <v>0</v>
      </c>
      <c r="DG13" s="106">
        <v>62227682</v>
      </c>
      <c r="DH13" s="106">
        <v>0</v>
      </c>
      <c r="DI13" s="106">
        <v>0</v>
      </c>
      <c r="DJ13" s="106">
        <v>62227682</v>
      </c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  <c r="FO13" s="106"/>
      <c r="FP13" s="106"/>
      <c r="FQ13" s="106"/>
      <c r="FR13" s="106"/>
      <c r="FS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  <c r="GG13" s="106"/>
      <c r="GH13" s="106"/>
      <c r="GI13" s="106"/>
      <c r="GJ13" s="106"/>
      <c r="GK13" s="106"/>
      <c r="GL13" s="106"/>
      <c r="GM13" s="106"/>
      <c r="GN13" s="106"/>
      <c r="GO13" s="106"/>
      <c r="GP13" s="106"/>
      <c r="GQ13" s="106"/>
      <c r="GR13" s="106"/>
      <c r="GS13" s="106"/>
      <c r="GT13" s="106"/>
      <c r="GU13" s="106"/>
      <c r="GV13" s="106"/>
      <c r="GW13" s="106"/>
      <c r="GX13" s="106"/>
      <c r="GY13" s="106"/>
      <c r="GZ13" s="106"/>
      <c r="HA13" s="106"/>
      <c r="HB13" s="106"/>
      <c r="HC13" s="106"/>
      <c r="HD13" s="106"/>
      <c r="HE13" s="106"/>
      <c r="HF13" s="106"/>
    </row>
    <row r="14" spans="1:214">
      <c r="A14" s="105">
        <v>1.375</v>
      </c>
      <c r="B14" s="106">
        <v>6297500</v>
      </c>
      <c r="C14" s="590" t="s">
        <v>295</v>
      </c>
      <c r="D14" s="606" t="s">
        <v>313</v>
      </c>
      <c r="E14" s="105">
        <v>0</v>
      </c>
      <c r="F14" s="106">
        <v>0</v>
      </c>
      <c r="G14" s="106">
        <v>0</v>
      </c>
      <c r="H14" s="106">
        <v>0</v>
      </c>
      <c r="I14" s="106">
        <v>0</v>
      </c>
      <c r="J14" s="106"/>
      <c r="K14" s="106">
        <v>0</v>
      </c>
      <c r="L14" s="106">
        <v>0</v>
      </c>
      <c r="M14" s="106">
        <v>0</v>
      </c>
      <c r="N14" s="106">
        <v>0</v>
      </c>
      <c r="O14" s="106"/>
      <c r="P14" s="106">
        <v>-5438750</v>
      </c>
      <c r="Q14" s="106">
        <v>0</v>
      </c>
      <c r="R14" s="106">
        <v>0</v>
      </c>
      <c r="S14" s="106">
        <v>-5438750</v>
      </c>
      <c r="T14" s="106"/>
      <c r="U14" s="106">
        <v>-9160000</v>
      </c>
      <c r="V14" s="106">
        <v>0</v>
      </c>
      <c r="W14" s="106">
        <v>0</v>
      </c>
      <c r="X14" s="106">
        <v>-9160000</v>
      </c>
      <c r="Y14" s="106"/>
      <c r="Z14" s="106">
        <v>-34636250</v>
      </c>
      <c r="AA14" s="106">
        <v>0</v>
      </c>
      <c r="AB14" s="106">
        <v>375000</v>
      </c>
      <c r="AC14" s="106">
        <v>-34261250</v>
      </c>
      <c r="AF14" s="90"/>
      <c r="AH14" s="607" t="s">
        <v>313</v>
      </c>
      <c r="AJ14" s="540"/>
      <c r="AK14" s="540"/>
      <c r="AL14" s="540"/>
      <c r="AM14" s="540"/>
      <c r="AN14" s="540"/>
      <c r="AO14" s="540"/>
      <c r="AP14" s="540"/>
      <c r="AQ14" s="540"/>
      <c r="AR14" s="540"/>
      <c r="AS14" s="540"/>
      <c r="AT14" s="540"/>
      <c r="AU14" s="540"/>
      <c r="AV14" s="540"/>
      <c r="AW14" s="540"/>
      <c r="AX14" s="540"/>
      <c r="AY14" s="540"/>
      <c r="AZ14" s="540"/>
      <c r="BA14" s="540"/>
      <c r="BB14" s="609" t="s">
        <v>313</v>
      </c>
      <c r="BC14" s="90">
        <v>0</v>
      </c>
      <c r="BD14" s="90">
        <v>0</v>
      </c>
      <c r="BE14" s="90">
        <v>0</v>
      </c>
      <c r="BF14" s="90">
        <v>0</v>
      </c>
      <c r="BG14" s="106">
        <v>0</v>
      </c>
      <c r="BH14" s="106">
        <v>0</v>
      </c>
      <c r="BI14" s="106">
        <v>0</v>
      </c>
      <c r="BJ14" s="106">
        <v>0</v>
      </c>
      <c r="BK14" s="106">
        <v>0</v>
      </c>
      <c r="BL14" s="106">
        <v>0</v>
      </c>
      <c r="BM14" s="106">
        <v>0</v>
      </c>
      <c r="BN14" s="106">
        <v>0</v>
      </c>
      <c r="BO14" s="106">
        <v>0</v>
      </c>
      <c r="BP14" s="106">
        <v>0</v>
      </c>
      <c r="BQ14" s="106">
        <v>0</v>
      </c>
      <c r="BR14" s="106">
        <v>0</v>
      </c>
      <c r="BS14" s="106">
        <v>0</v>
      </c>
      <c r="BT14" s="106">
        <v>0</v>
      </c>
      <c r="BU14" s="106">
        <v>0</v>
      </c>
      <c r="BV14" s="106">
        <v>0</v>
      </c>
      <c r="BW14" s="106">
        <v>0</v>
      </c>
      <c r="BX14" s="106">
        <v>0</v>
      </c>
      <c r="BY14" s="106">
        <v>0</v>
      </c>
      <c r="BZ14" s="106">
        <v>0</v>
      </c>
      <c r="CA14" s="106">
        <v>0</v>
      </c>
      <c r="CB14" s="106">
        <v>0</v>
      </c>
      <c r="CC14" s="106">
        <v>0</v>
      </c>
      <c r="CD14" s="106">
        <v>0</v>
      </c>
      <c r="CE14" s="106">
        <v>0</v>
      </c>
      <c r="CF14" s="106">
        <v>0</v>
      </c>
      <c r="CG14" s="106">
        <v>0</v>
      </c>
      <c r="CH14" s="106">
        <v>0</v>
      </c>
      <c r="CI14" s="106">
        <v>0</v>
      </c>
      <c r="CJ14" s="106">
        <v>0</v>
      </c>
      <c r="CK14" s="106">
        <v>0</v>
      </c>
      <c r="CL14" s="106">
        <v>0</v>
      </c>
      <c r="CM14" s="106">
        <v>0</v>
      </c>
      <c r="CN14" s="106">
        <v>0</v>
      </c>
      <c r="CO14" s="106">
        <v>0</v>
      </c>
      <c r="CP14" s="106">
        <v>0</v>
      </c>
      <c r="CQ14" s="106">
        <v>0</v>
      </c>
      <c r="CR14" s="106">
        <v>0</v>
      </c>
      <c r="CS14" s="106">
        <v>0</v>
      </c>
      <c r="CT14" s="106">
        <v>0</v>
      </c>
      <c r="CU14" s="106">
        <v>0</v>
      </c>
      <c r="CV14" s="106">
        <v>0</v>
      </c>
      <c r="CW14" s="106">
        <v>0</v>
      </c>
      <c r="CX14" s="106">
        <v>0</v>
      </c>
      <c r="CY14" s="106">
        <v>0</v>
      </c>
      <c r="CZ14" s="106">
        <v>0</v>
      </c>
      <c r="DA14" s="106">
        <v>0</v>
      </c>
      <c r="DB14" s="106">
        <v>0</v>
      </c>
      <c r="DC14" s="106">
        <v>0</v>
      </c>
      <c r="DD14" s="106">
        <v>0</v>
      </c>
      <c r="DE14" s="106">
        <v>0</v>
      </c>
      <c r="DF14" s="106">
        <v>0</v>
      </c>
      <c r="DG14" s="106">
        <v>0</v>
      </c>
      <c r="DH14" s="106">
        <v>0</v>
      </c>
      <c r="DI14" s="106">
        <v>0</v>
      </c>
      <c r="DJ14" s="106">
        <v>0</v>
      </c>
      <c r="DK14" s="106">
        <v>0</v>
      </c>
      <c r="DL14" s="106">
        <v>0</v>
      </c>
      <c r="DM14" s="106">
        <v>0</v>
      </c>
      <c r="DN14" s="106">
        <v>0</v>
      </c>
      <c r="DO14" s="106">
        <v>0</v>
      </c>
      <c r="DP14" s="106">
        <v>0</v>
      </c>
      <c r="DQ14" s="106">
        <v>0</v>
      </c>
      <c r="DR14" s="106">
        <v>0</v>
      </c>
      <c r="DS14" s="106">
        <v>0</v>
      </c>
      <c r="DT14" s="106">
        <v>0</v>
      </c>
      <c r="DU14" s="106">
        <v>0</v>
      </c>
      <c r="DV14" s="106">
        <v>0</v>
      </c>
      <c r="DW14" s="106">
        <v>-4580000</v>
      </c>
      <c r="DX14" s="106">
        <v>0</v>
      </c>
      <c r="DY14" s="106">
        <v>0</v>
      </c>
      <c r="DZ14" s="106">
        <v>-4580000</v>
      </c>
      <c r="EA14" s="106">
        <v>-858750</v>
      </c>
      <c r="EB14" s="106">
        <v>0</v>
      </c>
      <c r="EC14" s="106">
        <v>0</v>
      </c>
      <c r="ED14" s="106">
        <v>-858750</v>
      </c>
      <c r="EE14" s="106">
        <v>1145000</v>
      </c>
      <c r="EF14" s="106">
        <v>0</v>
      </c>
      <c r="EG14" s="106">
        <v>0</v>
      </c>
      <c r="EH14" s="106">
        <v>1145000</v>
      </c>
      <c r="EI14" s="106">
        <v>-572500</v>
      </c>
      <c r="EJ14" s="106">
        <v>0</v>
      </c>
      <c r="EK14" s="106">
        <v>0</v>
      </c>
      <c r="EL14" s="106">
        <v>-572500</v>
      </c>
      <c r="EM14" s="106">
        <v>-286250</v>
      </c>
      <c r="EN14" s="106">
        <v>0</v>
      </c>
      <c r="EO14" s="106">
        <v>0</v>
      </c>
      <c r="EP14" s="106">
        <v>-286250</v>
      </c>
      <c r="EQ14" s="106">
        <v>-286250</v>
      </c>
      <c r="ER14" s="106">
        <v>0</v>
      </c>
      <c r="ES14" s="106">
        <v>0</v>
      </c>
      <c r="ET14" s="106">
        <v>-286250</v>
      </c>
      <c r="EU14" s="106">
        <v>-1431250</v>
      </c>
      <c r="EV14" s="106">
        <v>0</v>
      </c>
      <c r="EW14" s="106">
        <v>0</v>
      </c>
      <c r="EX14" s="106">
        <v>-1431250</v>
      </c>
      <c r="EY14" s="106">
        <v>-572500</v>
      </c>
      <c r="EZ14" s="106">
        <v>0</v>
      </c>
      <c r="FA14" s="106">
        <v>0</v>
      </c>
      <c r="FB14" s="106">
        <v>-572500</v>
      </c>
      <c r="FC14" s="106">
        <v>0</v>
      </c>
      <c r="FD14" s="106">
        <v>0</v>
      </c>
      <c r="FE14" s="106">
        <v>0</v>
      </c>
      <c r="FF14" s="106">
        <v>0</v>
      </c>
      <c r="FG14" s="106">
        <v>0</v>
      </c>
      <c r="FH14" s="106">
        <v>0</v>
      </c>
      <c r="FI14" s="106">
        <v>0</v>
      </c>
      <c r="FJ14" s="106">
        <v>0</v>
      </c>
      <c r="FK14" s="106">
        <v>0</v>
      </c>
      <c r="FL14" s="106">
        <v>0</v>
      </c>
      <c r="FM14" s="106">
        <v>0</v>
      </c>
      <c r="FN14" s="106">
        <v>0</v>
      </c>
      <c r="FO14" s="106">
        <v>0</v>
      </c>
      <c r="FP14" s="106">
        <v>0</v>
      </c>
      <c r="FQ14" s="106">
        <v>0</v>
      </c>
      <c r="FR14" s="106">
        <v>0</v>
      </c>
      <c r="FS14" s="106">
        <v>-572500</v>
      </c>
      <c r="FT14" s="106">
        <v>0</v>
      </c>
      <c r="FU14" s="106">
        <v>0</v>
      </c>
      <c r="FV14" s="106">
        <v>-572500</v>
      </c>
      <c r="FW14" s="106">
        <v>0</v>
      </c>
      <c r="FX14" s="106">
        <v>0</v>
      </c>
      <c r="FY14" s="106">
        <v>0</v>
      </c>
      <c r="FZ14" s="106">
        <v>0</v>
      </c>
      <c r="GA14" s="106">
        <v>0</v>
      </c>
      <c r="GB14" s="106">
        <v>0</v>
      </c>
      <c r="GC14" s="106">
        <v>0</v>
      </c>
      <c r="GD14" s="106">
        <v>0</v>
      </c>
      <c r="GE14" s="106">
        <v>572500</v>
      </c>
      <c r="GF14" s="106">
        <v>0</v>
      </c>
      <c r="GG14" s="106">
        <v>0</v>
      </c>
      <c r="GH14" s="106">
        <v>572500</v>
      </c>
      <c r="GI14" s="106">
        <v>-1717500</v>
      </c>
      <c r="GJ14" s="106">
        <v>0</v>
      </c>
      <c r="GK14" s="106">
        <v>0</v>
      </c>
      <c r="GL14" s="106">
        <v>-1717500</v>
      </c>
      <c r="GM14" s="106">
        <v>1145000</v>
      </c>
      <c r="GN14" s="106">
        <v>0</v>
      </c>
      <c r="GO14" s="106">
        <v>0</v>
      </c>
      <c r="GP14" s="106">
        <v>1145000</v>
      </c>
      <c r="GQ14" s="106">
        <v>0</v>
      </c>
      <c r="GR14" s="106">
        <v>0</v>
      </c>
      <c r="GS14" s="106">
        <v>0</v>
      </c>
      <c r="GT14" s="106">
        <v>0</v>
      </c>
      <c r="GU14" s="106">
        <v>-1145000</v>
      </c>
      <c r="GV14" s="106">
        <v>0</v>
      </c>
      <c r="GW14" s="106">
        <v>0</v>
      </c>
      <c r="GX14" s="106">
        <v>-1145000</v>
      </c>
      <c r="GY14" s="106">
        <v>0</v>
      </c>
      <c r="GZ14" s="106">
        <v>0</v>
      </c>
      <c r="HA14" s="106">
        <v>0</v>
      </c>
      <c r="HB14" s="106">
        <v>0</v>
      </c>
      <c r="HC14" s="106">
        <v>0</v>
      </c>
      <c r="HD14" s="106">
        <v>0</v>
      </c>
      <c r="HE14" s="106">
        <v>0</v>
      </c>
      <c r="HF14" s="106">
        <v>0</v>
      </c>
    </row>
    <row r="15" spans="1:214">
      <c r="A15" s="105">
        <v>1.375</v>
      </c>
      <c r="B15" s="106">
        <v>0</v>
      </c>
      <c r="C15" s="590" t="s">
        <v>295</v>
      </c>
      <c r="D15" s="606" t="s">
        <v>314</v>
      </c>
      <c r="E15" s="105">
        <v>0</v>
      </c>
      <c r="F15" s="106">
        <v>0</v>
      </c>
      <c r="G15" s="106">
        <v>0</v>
      </c>
      <c r="H15" s="106">
        <v>0</v>
      </c>
      <c r="I15" s="106">
        <v>0</v>
      </c>
      <c r="J15" s="106"/>
      <c r="K15" s="106">
        <v>0</v>
      </c>
      <c r="L15" s="106">
        <v>0</v>
      </c>
      <c r="M15" s="106">
        <v>0</v>
      </c>
      <c r="N15" s="106">
        <v>0</v>
      </c>
      <c r="O15" s="106"/>
      <c r="P15" s="106">
        <v>0</v>
      </c>
      <c r="Q15" s="106">
        <v>0</v>
      </c>
      <c r="R15" s="106">
        <v>0</v>
      </c>
      <c r="S15" s="106">
        <v>0</v>
      </c>
      <c r="T15" s="106"/>
      <c r="U15" s="106">
        <v>0</v>
      </c>
      <c r="V15" s="106">
        <v>0</v>
      </c>
      <c r="W15" s="106">
        <v>0</v>
      </c>
      <c r="X15" s="106">
        <v>0</v>
      </c>
      <c r="Y15" s="106"/>
      <c r="Z15" s="106">
        <v>2874998.875</v>
      </c>
      <c r="AA15" s="106">
        <v>0</v>
      </c>
      <c r="AB15" s="106">
        <v>2.7939677238464355E-9</v>
      </c>
      <c r="AC15" s="106">
        <v>2874998.8750000028</v>
      </c>
      <c r="AF15" s="90"/>
      <c r="AH15" s="607" t="s">
        <v>314</v>
      </c>
      <c r="AJ15" s="540"/>
      <c r="AK15" s="540"/>
      <c r="AL15" s="540"/>
      <c r="AM15" s="540"/>
      <c r="AN15" s="540"/>
      <c r="AO15" s="540"/>
      <c r="AP15" s="540"/>
      <c r="AQ15" s="540"/>
      <c r="AR15" s="540"/>
      <c r="AS15" s="540"/>
      <c r="AT15" s="540"/>
      <c r="AU15" s="540"/>
      <c r="AV15" s="540"/>
      <c r="AW15" s="540"/>
      <c r="AX15" s="540"/>
      <c r="AY15" s="540"/>
      <c r="AZ15" s="540"/>
      <c r="BA15" s="540"/>
      <c r="BB15" s="609" t="s">
        <v>314</v>
      </c>
      <c r="BC15" s="90">
        <v>0</v>
      </c>
      <c r="BD15" s="90">
        <v>0</v>
      </c>
      <c r="BE15" s="90">
        <v>0</v>
      </c>
      <c r="BF15" s="90">
        <v>0</v>
      </c>
      <c r="BG15" s="106">
        <v>0</v>
      </c>
      <c r="BH15" s="106">
        <v>0</v>
      </c>
      <c r="BI15" s="106">
        <v>0</v>
      </c>
      <c r="BJ15" s="106">
        <v>0</v>
      </c>
      <c r="BK15" s="106">
        <v>0</v>
      </c>
      <c r="BL15" s="106">
        <v>0</v>
      </c>
      <c r="BM15" s="106">
        <v>0</v>
      </c>
      <c r="BN15" s="106">
        <v>0</v>
      </c>
      <c r="BO15" s="106">
        <v>0</v>
      </c>
      <c r="BP15" s="106">
        <v>0</v>
      </c>
      <c r="BQ15" s="106">
        <v>0</v>
      </c>
      <c r="BR15" s="106">
        <v>0</v>
      </c>
      <c r="BS15" s="106">
        <v>0</v>
      </c>
      <c r="BT15" s="106">
        <v>0</v>
      </c>
      <c r="BU15" s="106">
        <v>0</v>
      </c>
      <c r="BV15" s="106">
        <v>0</v>
      </c>
      <c r="BW15" s="106">
        <v>0</v>
      </c>
      <c r="BX15" s="106">
        <v>0</v>
      </c>
      <c r="BY15" s="106">
        <v>0</v>
      </c>
      <c r="BZ15" s="106">
        <v>0</v>
      </c>
      <c r="CA15" s="106">
        <v>0</v>
      </c>
      <c r="CB15" s="106">
        <v>0</v>
      </c>
      <c r="CC15" s="106">
        <v>0</v>
      </c>
      <c r="CD15" s="106">
        <v>0</v>
      </c>
      <c r="CE15" s="106">
        <v>0</v>
      </c>
      <c r="CF15" s="106">
        <v>0</v>
      </c>
      <c r="CG15" s="106">
        <v>0</v>
      </c>
      <c r="CH15" s="106">
        <v>0</v>
      </c>
      <c r="CI15" s="106">
        <v>0</v>
      </c>
      <c r="CJ15" s="106">
        <v>0</v>
      </c>
      <c r="CK15" s="106">
        <v>0</v>
      </c>
      <c r="CL15" s="106">
        <v>0</v>
      </c>
      <c r="CM15" s="106">
        <v>0</v>
      </c>
      <c r="CN15" s="106">
        <v>0</v>
      </c>
      <c r="CO15" s="106">
        <v>0</v>
      </c>
      <c r="CP15" s="106">
        <v>0</v>
      </c>
      <c r="CQ15" s="106">
        <v>0</v>
      </c>
      <c r="CR15" s="106">
        <v>0</v>
      </c>
      <c r="CS15" s="106">
        <v>0</v>
      </c>
      <c r="CT15" s="106">
        <v>0</v>
      </c>
      <c r="CU15" s="106">
        <v>0</v>
      </c>
      <c r="CV15" s="106">
        <v>0</v>
      </c>
      <c r="CW15" s="106">
        <v>0</v>
      </c>
      <c r="CX15" s="106">
        <v>0</v>
      </c>
      <c r="CY15" s="106">
        <v>0</v>
      </c>
      <c r="CZ15" s="106">
        <v>0</v>
      </c>
      <c r="DA15" s="106">
        <v>0</v>
      </c>
      <c r="DB15" s="106">
        <v>0</v>
      </c>
      <c r="DC15" s="106">
        <v>0</v>
      </c>
      <c r="DD15" s="106">
        <v>0</v>
      </c>
      <c r="DE15" s="106">
        <v>0</v>
      </c>
      <c r="DF15" s="106">
        <v>0</v>
      </c>
      <c r="DG15" s="106">
        <v>0</v>
      </c>
      <c r="DH15" s="106">
        <v>0</v>
      </c>
      <c r="DI15" s="106">
        <v>0</v>
      </c>
      <c r="DJ15" s="106">
        <v>0</v>
      </c>
      <c r="DK15" s="106">
        <v>0</v>
      </c>
      <c r="DL15" s="106">
        <v>0</v>
      </c>
      <c r="DM15" s="106">
        <v>0</v>
      </c>
      <c r="DN15" s="106">
        <v>0</v>
      </c>
      <c r="DO15" s="106">
        <v>0</v>
      </c>
      <c r="DP15" s="106">
        <v>0</v>
      </c>
      <c r="DQ15" s="106">
        <v>0</v>
      </c>
      <c r="DR15" s="106">
        <v>0</v>
      </c>
      <c r="DS15" s="106">
        <v>0</v>
      </c>
      <c r="DT15" s="106">
        <v>0</v>
      </c>
      <c r="DU15" s="106">
        <v>0</v>
      </c>
      <c r="DV15" s="106">
        <v>0</v>
      </c>
      <c r="DW15" s="106">
        <v>0</v>
      </c>
      <c r="DX15" s="106">
        <v>0</v>
      </c>
      <c r="DY15" s="106">
        <v>0</v>
      </c>
      <c r="DZ15" s="106">
        <v>0</v>
      </c>
      <c r="EA15" s="106">
        <v>0</v>
      </c>
      <c r="EB15" s="106">
        <v>0</v>
      </c>
      <c r="EC15" s="106">
        <v>0</v>
      </c>
      <c r="ED15" s="106">
        <v>0</v>
      </c>
      <c r="EE15" s="106">
        <v>0</v>
      </c>
      <c r="EF15" s="106">
        <v>0</v>
      </c>
      <c r="EG15" s="106">
        <v>0</v>
      </c>
      <c r="EH15" s="106">
        <v>0</v>
      </c>
      <c r="EI15" s="106">
        <v>0</v>
      </c>
      <c r="EJ15" s="106">
        <v>0</v>
      </c>
      <c r="EK15" s="106">
        <v>0</v>
      </c>
      <c r="EL15" s="106">
        <v>0</v>
      </c>
      <c r="EM15" s="106">
        <v>0</v>
      </c>
      <c r="EN15" s="106">
        <v>0</v>
      </c>
      <c r="EO15" s="106">
        <v>0</v>
      </c>
      <c r="EP15" s="106">
        <v>0</v>
      </c>
      <c r="EQ15" s="106">
        <v>0</v>
      </c>
      <c r="ER15" s="106">
        <v>0</v>
      </c>
      <c r="ES15" s="106">
        <v>0</v>
      </c>
      <c r="ET15" s="106">
        <v>0</v>
      </c>
      <c r="EU15" s="106">
        <v>0</v>
      </c>
      <c r="EV15" s="106">
        <v>0</v>
      </c>
      <c r="EW15" s="106">
        <v>0</v>
      </c>
      <c r="EX15" s="106">
        <v>0</v>
      </c>
      <c r="EY15" s="106">
        <v>0</v>
      </c>
      <c r="EZ15" s="106">
        <v>0</v>
      </c>
      <c r="FA15" s="106">
        <v>0</v>
      </c>
      <c r="FB15" s="106">
        <v>0</v>
      </c>
      <c r="FC15" s="106">
        <v>0</v>
      </c>
      <c r="FD15" s="106">
        <v>0</v>
      </c>
      <c r="FE15" s="106">
        <v>0</v>
      </c>
      <c r="FF15" s="106">
        <v>0</v>
      </c>
      <c r="FG15" s="106">
        <v>0</v>
      </c>
      <c r="FH15" s="106">
        <v>0</v>
      </c>
      <c r="FI15" s="106">
        <v>0</v>
      </c>
      <c r="FJ15" s="106">
        <v>0</v>
      </c>
      <c r="FK15" s="106">
        <v>0</v>
      </c>
      <c r="FL15" s="106">
        <v>0</v>
      </c>
      <c r="FM15" s="106">
        <v>0</v>
      </c>
      <c r="FN15" s="106">
        <v>0</v>
      </c>
      <c r="FO15" s="106">
        <v>0</v>
      </c>
      <c r="FP15" s="106">
        <v>0</v>
      </c>
      <c r="FQ15" s="106">
        <v>0</v>
      </c>
      <c r="FR15" s="106">
        <v>0</v>
      </c>
      <c r="FS15" s="106">
        <v>0</v>
      </c>
      <c r="FT15" s="106">
        <v>0</v>
      </c>
      <c r="FU15" s="106">
        <v>0</v>
      </c>
      <c r="FV15" s="106">
        <v>0</v>
      </c>
      <c r="FW15" s="106">
        <v>0</v>
      </c>
      <c r="FX15" s="106">
        <v>0</v>
      </c>
      <c r="FY15" s="106">
        <v>0</v>
      </c>
      <c r="FZ15" s="106">
        <v>0</v>
      </c>
      <c r="GA15" s="106">
        <v>0</v>
      </c>
      <c r="GB15" s="106">
        <v>0</v>
      </c>
      <c r="GC15" s="106">
        <v>0</v>
      </c>
      <c r="GD15" s="106">
        <v>0</v>
      </c>
      <c r="GE15" s="106">
        <v>0</v>
      </c>
      <c r="GF15" s="106">
        <v>0</v>
      </c>
      <c r="GG15" s="106">
        <v>0</v>
      </c>
      <c r="GH15" s="106">
        <v>0</v>
      </c>
      <c r="GI15" s="106">
        <v>0</v>
      </c>
      <c r="GJ15" s="106">
        <v>0</v>
      </c>
      <c r="GK15" s="106">
        <v>0</v>
      </c>
      <c r="GL15" s="106">
        <v>0</v>
      </c>
      <c r="GM15" s="106">
        <v>0</v>
      </c>
      <c r="GN15" s="106">
        <v>0</v>
      </c>
      <c r="GO15" s="106">
        <v>0</v>
      </c>
      <c r="GP15" s="106">
        <v>0</v>
      </c>
      <c r="GQ15" s="106">
        <v>0</v>
      </c>
      <c r="GR15" s="106">
        <v>0</v>
      </c>
      <c r="GS15" s="106">
        <v>0</v>
      </c>
      <c r="GT15" s="106">
        <v>0</v>
      </c>
      <c r="GU15" s="106">
        <v>0</v>
      </c>
      <c r="GV15" s="106">
        <v>0</v>
      </c>
      <c r="GW15" s="106">
        <v>0</v>
      </c>
      <c r="GX15" s="106">
        <v>0</v>
      </c>
      <c r="GY15" s="106">
        <v>0</v>
      </c>
      <c r="GZ15" s="106">
        <v>0</v>
      </c>
      <c r="HA15" s="106">
        <v>0</v>
      </c>
      <c r="HB15" s="106">
        <v>0</v>
      </c>
      <c r="HC15" s="106">
        <v>0</v>
      </c>
      <c r="HD15" s="106">
        <v>0</v>
      </c>
      <c r="HE15" s="106">
        <v>0</v>
      </c>
      <c r="HF15" s="106">
        <v>0</v>
      </c>
    </row>
    <row r="16" spans="1:214">
      <c r="A16" s="105">
        <v>1.375</v>
      </c>
      <c r="B16" s="106">
        <v>1178571.625</v>
      </c>
      <c r="C16" s="590" t="s">
        <v>295</v>
      </c>
      <c r="D16" s="606" t="s">
        <v>315</v>
      </c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/>
      <c r="K16" s="106">
        <v>0</v>
      </c>
      <c r="L16" s="106">
        <v>0</v>
      </c>
      <c r="M16" s="106">
        <v>0</v>
      </c>
      <c r="N16" s="106">
        <v>0</v>
      </c>
      <c r="O16" s="106"/>
      <c r="P16" s="106">
        <v>-1017857.3125</v>
      </c>
      <c r="Q16" s="106">
        <v>0</v>
      </c>
      <c r="R16" s="106">
        <v>0</v>
      </c>
      <c r="S16" s="106">
        <v>-1017857.3125</v>
      </c>
      <c r="T16" s="106"/>
      <c r="U16" s="106">
        <v>-1714286</v>
      </c>
      <c r="V16" s="106">
        <v>0</v>
      </c>
      <c r="W16" s="106">
        <v>0</v>
      </c>
      <c r="X16" s="106">
        <v>-1714286</v>
      </c>
      <c r="Y16" s="106"/>
      <c r="Z16" s="106">
        <v>-6482143.9375</v>
      </c>
      <c r="AA16" s="106">
        <v>0</v>
      </c>
      <c r="AB16" s="106">
        <v>0</v>
      </c>
      <c r="AC16" s="106">
        <v>-6482143.9375</v>
      </c>
      <c r="AF16" s="90"/>
      <c r="AH16" s="607" t="s">
        <v>315</v>
      </c>
      <c r="AJ16" s="540"/>
      <c r="AK16" s="540"/>
      <c r="AL16" s="540"/>
      <c r="AM16" s="540"/>
      <c r="AN16" s="540"/>
      <c r="AO16" s="540"/>
      <c r="AP16" s="540"/>
      <c r="AQ16" s="540"/>
      <c r="AR16" s="540"/>
      <c r="AS16" s="540"/>
      <c r="AT16" s="540"/>
      <c r="AU16" s="540"/>
      <c r="AV16" s="540"/>
      <c r="AW16" s="540"/>
      <c r="AX16" s="540"/>
      <c r="AY16" s="540"/>
      <c r="AZ16" s="540"/>
      <c r="BA16" s="540"/>
      <c r="BB16" s="609" t="s">
        <v>315</v>
      </c>
      <c r="BC16" s="90">
        <v>0</v>
      </c>
      <c r="BD16" s="90">
        <v>0</v>
      </c>
      <c r="BE16" s="90">
        <v>0</v>
      </c>
      <c r="BF16" s="90">
        <v>0</v>
      </c>
      <c r="BG16" s="106">
        <v>0</v>
      </c>
      <c r="BH16" s="106">
        <v>0</v>
      </c>
      <c r="BI16" s="106">
        <v>0</v>
      </c>
      <c r="BJ16" s="106">
        <v>0</v>
      </c>
      <c r="BK16" s="106">
        <v>0</v>
      </c>
      <c r="BL16" s="106">
        <v>0</v>
      </c>
      <c r="BM16" s="106">
        <v>0</v>
      </c>
      <c r="BN16" s="106">
        <v>0</v>
      </c>
      <c r="BO16" s="106">
        <v>0</v>
      </c>
      <c r="BP16" s="106">
        <v>0</v>
      </c>
      <c r="BQ16" s="106">
        <v>0</v>
      </c>
      <c r="BR16" s="106">
        <v>0</v>
      </c>
      <c r="BS16" s="106">
        <v>0</v>
      </c>
      <c r="BT16" s="106">
        <v>0</v>
      </c>
      <c r="BU16" s="106">
        <v>0</v>
      </c>
      <c r="BV16" s="106">
        <v>0</v>
      </c>
      <c r="BW16" s="106">
        <v>0</v>
      </c>
      <c r="BX16" s="106">
        <v>0</v>
      </c>
      <c r="BY16" s="106">
        <v>0</v>
      </c>
      <c r="BZ16" s="106">
        <v>0</v>
      </c>
      <c r="CA16" s="106">
        <v>0</v>
      </c>
      <c r="CB16" s="106">
        <v>0</v>
      </c>
      <c r="CC16" s="106">
        <v>0</v>
      </c>
      <c r="CD16" s="106">
        <v>0</v>
      </c>
      <c r="CE16" s="106">
        <v>0</v>
      </c>
      <c r="CF16" s="106">
        <v>0</v>
      </c>
      <c r="CG16" s="106">
        <v>0</v>
      </c>
      <c r="CH16" s="106">
        <v>0</v>
      </c>
      <c r="CI16" s="106">
        <v>0</v>
      </c>
      <c r="CJ16" s="106">
        <v>0</v>
      </c>
      <c r="CK16" s="106">
        <v>0</v>
      </c>
      <c r="CL16" s="106">
        <v>0</v>
      </c>
      <c r="CM16" s="106">
        <v>0</v>
      </c>
      <c r="CN16" s="106">
        <v>0</v>
      </c>
      <c r="CO16" s="106">
        <v>0</v>
      </c>
      <c r="CP16" s="106">
        <v>0</v>
      </c>
      <c r="CQ16" s="106">
        <v>0</v>
      </c>
      <c r="CR16" s="106">
        <v>0</v>
      </c>
      <c r="CS16" s="106">
        <v>0</v>
      </c>
      <c r="CT16" s="106">
        <v>0</v>
      </c>
      <c r="CU16" s="106">
        <v>0</v>
      </c>
      <c r="CV16" s="106">
        <v>0</v>
      </c>
      <c r="CW16" s="106">
        <v>0</v>
      </c>
      <c r="CX16" s="106">
        <v>0</v>
      </c>
      <c r="CY16" s="106">
        <v>0</v>
      </c>
      <c r="CZ16" s="106">
        <v>0</v>
      </c>
      <c r="DA16" s="106">
        <v>0</v>
      </c>
      <c r="DB16" s="106">
        <v>0</v>
      </c>
      <c r="DC16" s="106">
        <v>0</v>
      </c>
      <c r="DD16" s="106">
        <v>0</v>
      </c>
      <c r="DE16" s="106">
        <v>0</v>
      </c>
      <c r="DF16" s="106">
        <v>0</v>
      </c>
      <c r="DG16" s="106">
        <v>0</v>
      </c>
      <c r="DH16" s="106">
        <v>0</v>
      </c>
      <c r="DI16" s="106">
        <v>0</v>
      </c>
      <c r="DJ16" s="106">
        <v>0</v>
      </c>
      <c r="DK16" s="106">
        <v>0</v>
      </c>
      <c r="DL16" s="106">
        <v>0</v>
      </c>
      <c r="DM16" s="106">
        <v>0</v>
      </c>
      <c r="DN16" s="106">
        <v>0</v>
      </c>
      <c r="DO16" s="106">
        <v>0</v>
      </c>
      <c r="DP16" s="106">
        <v>0</v>
      </c>
      <c r="DQ16" s="106">
        <v>0</v>
      </c>
      <c r="DR16" s="106">
        <v>0</v>
      </c>
      <c r="DS16" s="106">
        <v>0</v>
      </c>
      <c r="DT16" s="106">
        <v>0</v>
      </c>
      <c r="DU16" s="106">
        <v>0</v>
      </c>
      <c r="DV16" s="106">
        <v>0</v>
      </c>
      <c r="DW16" s="106">
        <v>-857143</v>
      </c>
      <c r="DX16" s="106">
        <v>0</v>
      </c>
      <c r="DY16" s="106">
        <v>0</v>
      </c>
      <c r="DZ16" s="106">
        <v>-857143</v>
      </c>
      <c r="EA16" s="106">
        <v>-160714.3125</v>
      </c>
      <c r="EB16" s="106">
        <v>0</v>
      </c>
      <c r="EC16" s="106">
        <v>0</v>
      </c>
      <c r="ED16" s="106">
        <v>-160714.3125</v>
      </c>
      <c r="EE16" s="106">
        <v>214285.75</v>
      </c>
      <c r="EF16" s="106">
        <v>0</v>
      </c>
      <c r="EG16" s="106">
        <v>0</v>
      </c>
      <c r="EH16" s="106">
        <v>214285.75</v>
      </c>
      <c r="EI16" s="106">
        <v>-107142.875</v>
      </c>
      <c r="EJ16" s="106">
        <v>0</v>
      </c>
      <c r="EK16" s="106">
        <v>0</v>
      </c>
      <c r="EL16" s="106">
        <v>-107142.875</v>
      </c>
      <c r="EM16" s="106">
        <v>-53571.4375</v>
      </c>
      <c r="EN16" s="106">
        <v>0</v>
      </c>
      <c r="EO16" s="106">
        <v>0</v>
      </c>
      <c r="EP16" s="106">
        <v>-53571.4375</v>
      </c>
      <c r="EQ16" s="106">
        <v>-53571.4375</v>
      </c>
      <c r="ER16" s="106">
        <v>0</v>
      </c>
      <c r="ES16" s="106">
        <v>0</v>
      </c>
      <c r="ET16" s="106">
        <v>-53571.4375</v>
      </c>
      <c r="EU16" s="106">
        <v>-267857.1875</v>
      </c>
      <c r="EV16" s="106">
        <v>0</v>
      </c>
      <c r="EW16" s="106">
        <v>0</v>
      </c>
      <c r="EX16" s="106">
        <v>-267857.1875</v>
      </c>
      <c r="EY16" s="106">
        <v>-107142.875</v>
      </c>
      <c r="EZ16" s="106">
        <v>0</v>
      </c>
      <c r="FA16" s="106">
        <v>0</v>
      </c>
      <c r="FB16" s="106">
        <v>-107142.875</v>
      </c>
      <c r="FC16" s="106">
        <v>0</v>
      </c>
      <c r="FD16" s="106">
        <v>0</v>
      </c>
      <c r="FE16" s="106">
        <v>0</v>
      </c>
      <c r="FF16" s="106">
        <v>0</v>
      </c>
      <c r="FG16" s="106">
        <v>0</v>
      </c>
      <c r="FH16" s="106">
        <v>0</v>
      </c>
      <c r="FI16" s="106">
        <v>0</v>
      </c>
      <c r="FJ16" s="106">
        <v>0</v>
      </c>
      <c r="FK16" s="106">
        <v>0</v>
      </c>
      <c r="FL16" s="106">
        <v>0</v>
      </c>
      <c r="FM16" s="106">
        <v>0</v>
      </c>
      <c r="FN16" s="106">
        <v>0</v>
      </c>
      <c r="FO16" s="106">
        <v>0</v>
      </c>
      <c r="FP16" s="106">
        <v>0</v>
      </c>
      <c r="FQ16" s="106">
        <v>0</v>
      </c>
      <c r="FR16" s="106">
        <v>0</v>
      </c>
      <c r="FS16" s="106">
        <v>-107142.875</v>
      </c>
      <c r="FT16" s="106">
        <v>0</v>
      </c>
      <c r="FU16" s="106">
        <v>0</v>
      </c>
      <c r="FV16" s="106">
        <v>-107142.875</v>
      </c>
      <c r="FW16" s="106">
        <v>0</v>
      </c>
      <c r="FX16" s="106">
        <v>0</v>
      </c>
      <c r="FY16" s="106">
        <v>0</v>
      </c>
      <c r="FZ16" s="106">
        <v>0</v>
      </c>
      <c r="GA16" s="106">
        <v>0</v>
      </c>
      <c r="GB16" s="106">
        <v>0</v>
      </c>
      <c r="GC16" s="106">
        <v>0</v>
      </c>
      <c r="GD16" s="106">
        <v>0</v>
      </c>
      <c r="GE16" s="106">
        <v>107142.875</v>
      </c>
      <c r="GF16" s="106">
        <v>0</v>
      </c>
      <c r="GG16" s="106">
        <v>0</v>
      </c>
      <c r="GH16" s="106">
        <v>107142.875</v>
      </c>
      <c r="GI16" s="106">
        <v>-321428.625</v>
      </c>
      <c r="GJ16" s="106">
        <v>0</v>
      </c>
      <c r="GK16" s="106">
        <v>0</v>
      </c>
      <c r="GL16" s="106">
        <v>-321428.625</v>
      </c>
      <c r="GM16" s="106">
        <v>214285.75</v>
      </c>
      <c r="GN16" s="106">
        <v>0</v>
      </c>
      <c r="GO16" s="106">
        <v>0</v>
      </c>
      <c r="GP16" s="106">
        <v>214285.75</v>
      </c>
      <c r="GQ16" s="106">
        <v>0</v>
      </c>
      <c r="GR16" s="106">
        <v>0</v>
      </c>
      <c r="GS16" s="106">
        <v>0</v>
      </c>
      <c r="GT16" s="106">
        <v>0</v>
      </c>
      <c r="GU16" s="106">
        <v>-214285.75</v>
      </c>
      <c r="GV16" s="106">
        <v>0</v>
      </c>
      <c r="GW16" s="106">
        <v>0</v>
      </c>
      <c r="GX16" s="106">
        <v>-214285.75</v>
      </c>
      <c r="GY16" s="106">
        <v>0</v>
      </c>
      <c r="GZ16" s="106">
        <v>0</v>
      </c>
      <c r="HA16" s="106">
        <v>0</v>
      </c>
      <c r="HB16" s="106">
        <v>0</v>
      </c>
      <c r="HC16" s="106">
        <v>0</v>
      </c>
      <c r="HD16" s="106">
        <v>0</v>
      </c>
      <c r="HE16" s="106">
        <v>0</v>
      </c>
      <c r="HF16" s="106">
        <v>0</v>
      </c>
    </row>
    <row r="17" spans="1:214">
      <c r="A17" s="105">
        <v>0</v>
      </c>
      <c r="B17" s="106">
        <v>0</v>
      </c>
      <c r="D17" s="606" t="s">
        <v>316</v>
      </c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/>
      <c r="K17" s="106">
        <v>0</v>
      </c>
      <c r="L17" s="106">
        <v>0</v>
      </c>
      <c r="M17" s="106">
        <v>0</v>
      </c>
      <c r="N17" s="106">
        <v>0</v>
      </c>
      <c r="O17" s="106"/>
      <c r="P17" s="106">
        <v>0</v>
      </c>
      <c r="Q17" s="106">
        <v>0</v>
      </c>
      <c r="R17" s="106">
        <v>0</v>
      </c>
      <c r="S17" s="106">
        <v>0</v>
      </c>
      <c r="T17" s="106"/>
      <c r="U17" s="106">
        <v>0</v>
      </c>
      <c r="V17" s="106">
        <v>0</v>
      </c>
      <c r="W17" s="106">
        <v>2329.7752820073492</v>
      </c>
      <c r="X17" s="106">
        <v>2329.7752820073492</v>
      </c>
      <c r="Y17" s="106"/>
      <c r="Z17" s="106">
        <v>0</v>
      </c>
      <c r="AA17" s="106">
        <v>0</v>
      </c>
      <c r="AB17" s="106">
        <v>7713014.6445011785</v>
      </c>
      <c r="AC17" s="106">
        <v>7713014.6445011785</v>
      </c>
      <c r="AF17" s="90"/>
      <c r="AH17" s="610" t="s">
        <v>316</v>
      </c>
      <c r="AJ17" s="540"/>
      <c r="AK17" s="540"/>
      <c r="AL17" s="540"/>
      <c r="AM17" s="540"/>
      <c r="AN17" s="540"/>
      <c r="AO17" s="540"/>
      <c r="AP17" s="540"/>
      <c r="AQ17" s="540"/>
      <c r="AR17" s="540"/>
      <c r="AS17" s="540"/>
      <c r="AT17" s="540"/>
      <c r="AU17" s="540"/>
      <c r="AV17" s="540"/>
      <c r="AW17" s="540"/>
      <c r="AX17" s="540"/>
      <c r="AY17" s="540"/>
      <c r="AZ17" s="540"/>
      <c r="BA17" s="540"/>
      <c r="BB17" s="609" t="s">
        <v>316</v>
      </c>
      <c r="BC17" s="90">
        <v>0</v>
      </c>
      <c r="BD17" s="90">
        <v>0</v>
      </c>
      <c r="BE17" s="90">
        <v>0</v>
      </c>
      <c r="BF17" s="90">
        <v>0</v>
      </c>
      <c r="BG17" s="106">
        <v>0</v>
      </c>
      <c r="BH17" s="106">
        <v>0</v>
      </c>
      <c r="BI17" s="106">
        <v>0</v>
      </c>
      <c r="BJ17" s="106">
        <v>0</v>
      </c>
      <c r="BK17" s="106">
        <v>0</v>
      </c>
      <c r="BL17" s="106">
        <v>0</v>
      </c>
      <c r="BM17" s="106">
        <v>0</v>
      </c>
      <c r="BN17" s="106">
        <v>0</v>
      </c>
      <c r="BO17" s="106">
        <v>0</v>
      </c>
      <c r="BP17" s="106">
        <v>0</v>
      </c>
      <c r="BQ17" s="106">
        <v>0</v>
      </c>
      <c r="BR17" s="106">
        <v>0</v>
      </c>
      <c r="BS17" s="106">
        <v>0</v>
      </c>
      <c r="BT17" s="106">
        <v>0</v>
      </c>
      <c r="BU17" s="106">
        <v>0</v>
      </c>
      <c r="BV17" s="106">
        <v>0</v>
      </c>
      <c r="BW17" s="106">
        <v>0</v>
      </c>
      <c r="BX17" s="106">
        <v>0</v>
      </c>
      <c r="BY17" s="106">
        <v>0</v>
      </c>
      <c r="BZ17" s="106">
        <v>0</v>
      </c>
      <c r="CA17" s="106">
        <v>0</v>
      </c>
      <c r="CB17" s="106">
        <v>0</v>
      </c>
      <c r="CC17" s="106">
        <v>0</v>
      </c>
      <c r="CD17" s="106">
        <v>0</v>
      </c>
      <c r="CE17" s="106">
        <v>0</v>
      </c>
      <c r="CF17" s="106">
        <v>0</v>
      </c>
      <c r="CG17" s="106">
        <v>0</v>
      </c>
      <c r="CH17" s="106">
        <v>0</v>
      </c>
      <c r="CI17" s="106">
        <v>0</v>
      </c>
      <c r="CJ17" s="106">
        <v>0</v>
      </c>
      <c r="CK17" s="106">
        <v>0</v>
      </c>
      <c r="CL17" s="106">
        <v>0</v>
      </c>
      <c r="CM17" s="106">
        <v>0</v>
      </c>
      <c r="CN17" s="106">
        <v>0</v>
      </c>
      <c r="CO17" s="106">
        <v>0</v>
      </c>
      <c r="CP17" s="106">
        <v>0</v>
      </c>
      <c r="CQ17" s="106">
        <v>0</v>
      </c>
      <c r="CR17" s="106">
        <v>0</v>
      </c>
      <c r="CS17" s="106">
        <v>0</v>
      </c>
      <c r="CT17" s="106">
        <v>0</v>
      </c>
      <c r="CU17" s="106">
        <v>0</v>
      </c>
      <c r="CV17" s="106">
        <v>0</v>
      </c>
      <c r="CW17" s="106">
        <v>0</v>
      </c>
      <c r="CX17" s="106">
        <v>0</v>
      </c>
      <c r="CY17" s="106">
        <v>0</v>
      </c>
      <c r="CZ17" s="106">
        <v>0</v>
      </c>
      <c r="DA17" s="106">
        <v>0</v>
      </c>
      <c r="DB17" s="106">
        <v>0</v>
      </c>
      <c r="DC17" s="106">
        <v>0</v>
      </c>
      <c r="DD17" s="106">
        <v>0</v>
      </c>
      <c r="DE17" s="106">
        <v>0</v>
      </c>
      <c r="DF17" s="106">
        <v>0</v>
      </c>
      <c r="DG17" s="106">
        <v>0</v>
      </c>
      <c r="DH17" s="106">
        <v>0</v>
      </c>
      <c r="DI17" s="106">
        <v>0</v>
      </c>
      <c r="DJ17" s="106">
        <v>0</v>
      </c>
      <c r="DK17" s="106">
        <v>0</v>
      </c>
      <c r="DL17" s="106">
        <v>0</v>
      </c>
      <c r="DM17" s="106">
        <v>0</v>
      </c>
      <c r="DN17" s="106">
        <v>0</v>
      </c>
      <c r="DO17" s="106">
        <v>0</v>
      </c>
      <c r="DP17" s="106">
        <v>0</v>
      </c>
      <c r="DQ17" s="106">
        <v>0</v>
      </c>
      <c r="DR17" s="106">
        <v>0</v>
      </c>
      <c r="DS17" s="106">
        <v>0</v>
      </c>
      <c r="DT17" s="106">
        <v>0</v>
      </c>
      <c r="DU17" s="106">
        <v>0</v>
      </c>
      <c r="DV17" s="106">
        <v>0</v>
      </c>
      <c r="DW17" s="106">
        <v>0</v>
      </c>
      <c r="DX17" s="106">
        <v>0</v>
      </c>
      <c r="DY17" s="106">
        <v>0</v>
      </c>
      <c r="DZ17" s="106">
        <v>0</v>
      </c>
      <c r="EA17" s="106">
        <v>0</v>
      </c>
      <c r="EB17" s="106">
        <v>0</v>
      </c>
      <c r="EC17" s="106">
        <v>0</v>
      </c>
      <c r="ED17" s="106">
        <v>0</v>
      </c>
      <c r="EE17" s="106">
        <v>0</v>
      </c>
      <c r="EF17" s="106">
        <v>0</v>
      </c>
      <c r="EG17" s="106">
        <v>0</v>
      </c>
      <c r="EH17" s="106">
        <v>0</v>
      </c>
      <c r="EI17" s="106">
        <v>0</v>
      </c>
      <c r="EJ17" s="106">
        <v>0</v>
      </c>
      <c r="EK17" s="106">
        <v>0</v>
      </c>
      <c r="EL17" s="106">
        <v>0</v>
      </c>
      <c r="EM17" s="106">
        <v>0</v>
      </c>
      <c r="EN17" s="106">
        <v>0</v>
      </c>
      <c r="EO17" s="106">
        <v>0</v>
      </c>
      <c r="EP17" s="106">
        <v>0</v>
      </c>
      <c r="EQ17" s="106">
        <v>0</v>
      </c>
      <c r="ER17" s="106">
        <v>0</v>
      </c>
      <c r="ES17" s="106">
        <v>0</v>
      </c>
      <c r="ET17" s="106">
        <v>0</v>
      </c>
      <c r="EU17" s="106">
        <v>0</v>
      </c>
      <c r="EV17" s="106">
        <v>0</v>
      </c>
      <c r="EW17" s="106">
        <v>97.485300528337618</v>
      </c>
      <c r="EX17" s="106">
        <v>97.485300528337618</v>
      </c>
      <c r="EY17" s="106">
        <v>0</v>
      </c>
      <c r="EZ17" s="106">
        <v>0</v>
      </c>
      <c r="FA17" s="106">
        <v>48.689145229383556</v>
      </c>
      <c r="FB17" s="106">
        <v>48.689145229383556</v>
      </c>
      <c r="FC17" s="106">
        <v>0</v>
      </c>
      <c r="FD17" s="106">
        <v>0</v>
      </c>
      <c r="FE17" s="106">
        <v>-146.17444575772117</v>
      </c>
      <c r="FF17" s="106">
        <v>-146.17444575772117</v>
      </c>
      <c r="FG17" s="106">
        <v>0</v>
      </c>
      <c r="FH17" s="106">
        <v>0</v>
      </c>
      <c r="FI17" s="106">
        <v>146.04562491820866</v>
      </c>
      <c r="FJ17" s="106">
        <v>146.04562491820866</v>
      </c>
      <c r="FK17" s="106">
        <v>0</v>
      </c>
      <c r="FL17" s="106">
        <v>0</v>
      </c>
      <c r="FM17" s="106">
        <v>-97.370968056019336</v>
      </c>
      <c r="FN17" s="106">
        <v>-97.370968056019336</v>
      </c>
      <c r="FO17" s="106">
        <v>0</v>
      </c>
      <c r="FP17" s="106">
        <v>0</v>
      </c>
      <c r="FQ17" s="106">
        <v>194.65924447588802</v>
      </c>
      <c r="FR17" s="106">
        <v>194.65924447588802</v>
      </c>
      <c r="FS17" s="106">
        <v>0</v>
      </c>
      <c r="FT17" s="106">
        <v>0</v>
      </c>
      <c r="FU17" s="106">
        <v>291.81306524514173</v>
      </c>
      <c r="FV17" s="106">
        <v>291.81306524514173</v>
      </c>
      <c r="FW17" s="106">
        <v>0</v>
      </c>
      <c r="FX17" s="106">
        <v>0</v>
      </c>
      <c r="FY17" s="106">
        <v>-340.44457041717811</v>
      </c>
      <c r="FZ17" s="106">
        <v>-340.44457041717811</v>
      </c>
      <c r="GA17" s="106">
        <v>0</v>
      </c>
      <c r="GB17" s="106">
        <v>0</v>
      </c>
      <c r="GC17" s="106">
        <v>243</v>
      </c>
      <c r="GD17" s="106">
        <v>243</v>
      </c>
      <c r="GE17" s="106">
        <v>0</v>
      </c>
      <c r="GF17" s="106">
        <v>0</v>
      </c>
      <c r="GG17" s="106">
        <v>-437.70239616604096</v>
      </c>
      <c r="GH17" s="106">
        <v>-437.70239616604096</v>
      </c>
      <c r="GI17" s="106">
        <v>0</v>
      </c>
      <c r="GJ17" s="106">
        <v>0</v>
      </c>
      <c r="GK17" s="106">
        <v>1653.0097160460032</v>
      </c>
      <c r="GL17" s="106">
        <v>1653.0097160460032</v>
      </c>
      <c r="GM17" s="106">
        <v>0</v>
      </c>
      <c r="GN17" s="106">
        <v>0</v>
      </c>
      <c r="GO17" s="106">
        <v>-1312.8172994930587</v>
      </c>
      <c r="GP17" s="106">
        <v>-1312.8172994930587</v>
      </c>
      <c r="GQ17" s="106">
        <v>0</v>
      </c>
      <c r="GR17" s="106">
        <v>0</v>
      </c>
      <c r="GS17" s="106">
        <v>2039.6682215913374</v>
      </c>
      <c r="GT17" s="106">
        <v>2039.6682215913374</v>
      </c>
      <c r="GU17" s="106">
        <v>0</v>
      </c>
      <c r="GV17" s="106">
        <v>0</v>
      </c>
      <c r="GW17" s="106">
        <v>-485.03719795832183</v>
      </c>
      <c r="GX17" s="106">
        <v>-485.03719795832183</v>
      </c>
      <c r="GY17" s="106">
        <v>0</v>
      </c>
      <c r="GZ17" s="106">
        <v>0</v>
      </c>
      <c r="HA17" s="106">
        <v>96.393529512221221</v>
      </c>
      <c r="HB17" s="106">
        <v>96.393529512221221</v>
      </c>
      <c r="HC17" s="106">
        <v>0</v>
      </c>
      <c r="HD17" s="106">
        <v>0</v>
      </c>
      <c r="HE17" s="106">
        <v>338.55831230916692</v>
      </c>
      <c r="HF17" s="106">
        <v>338.55831230916692</v>
      </c>
    </row>
    <row r="18" spans="1:214">
      <c r="A18" s="105">
        <v>18.3125</v>
      </c>
      <c r="B18" s="106">
        <v>2687742.9620107035</v>
      </c>
      <c r="C18" s="590" t="s">
        <v>728</v>
      </c>
      <c r="D18" s="606" t="s">
        <v>580</v>
      </c>
      <c r="E18" s="105">
        <v>1.9375</v>
      </c>
      <c r="F18" s="106">
        <v>557111.86175507354</v>
      </c>
      <c r="G18" s="106">
        <v>0</v>
      </c>
      <c r="H18" s="106">
        <v>0</v>
      </c>
      <c r="I18" s="106">
        <v>557111.86175507354</v>
      </c>
      <c r="J18" s="106"/>
      <c r="K18" s="106">
        <v>853882.86175507354</v>
      </c>
      <c r="L18" s="106">
        <v>0</v>
      </c>
      <c r="M18" s="106">
        <v>35725.79</v>
      </c>
      <c r="N18" s="106">
        <v>889608.65175507357</v>
      </c>
      <c r="O18" s="106"/>
      <c r="P18" s="106">
        <v>873225.60568082938</v>
      </c>
      <c r="Q18" s="106">
        <v>0</v>
      </c>
      <c r="R18" s="106">
        <v>35725.79</v>
      </c>
      <c r="S18" s="106">
        <v>908951.39568082942</v>
      </c>
      <c r="T18" s="106"/>
      <c r="U18" s="106">
        <v>-513564.36834136629</v>
      </c>
      <c r="V18" s="106">
        <v>0</v>
      </c>
      <c r="W18" s="106">
        <v>35725.79</v>
      </c>
      <c r="X18" s="106">
        <v>-477838.57834136626</v>
      </c>
      <c r="Y18" s="106"/>
      <c r="Z18" s="106">
        <v>3174275.5874745385</v>
      </c>
      <c r="AA18" s="106">
        <v>0</v>
      </c>
      <c r="AB18" s="106">
        <v>35725.79</v>
      </c>
      <c r="AC18" s="106">
        <v>3210001.3774745385</v>
      </c>
      <c r="AF18" s="90"/>
      <c r="AH18" s="610" t="s">
        <v>580</v>
      </c>
      <c r="AJ18" s="540"/>
      <c r="AK18" s="540"/>
      <c r="AL18" s="540"/>
      <c r="AM18" s="540"/>
      <c r="AN18" s="540"/>
      <c r="AO18" s="540"/>
      <c r="AP18" s="540"/>
      <c r="AQ18" s="540"/>
      <c r="AR18" s="540"/>
      <c r="AS18" s="540"/>
      <c r="AT18" s="540"/>
      <c r="AU18" s="540"/>
      <c r="AV18" s="540"/>
      <c r="AW18" s="540"/>
      <c r="AX18" s="540"/>
      <c r="AY18" s="540"/>
      <c r="AZ18" s="540"/>
      <c r="BA18" s="540"/>
      <c r="BB18" s="609" t="s">
        <v>580</v>
      </c>
      <c r="BC18" s="90">
        <v>296771</v>
      </c>
      <c r="BD18" s="90">
        <v>0</v>
      </c>
      <c r="BE18" s="90">
        <v>35725.79</v>
      </c>
      <c r="BF18" s="90">
        <v>332496.78999999998</v>
      </c>
      <c r="BG18" s="106">
        <v>0</v>
      </c>
      <c r="BH18" s="106">
        <v>0</v>
      </c>
      <c r="BI18" s="106">
        <v>0</v>
      </c>
      <c r="BJ18" s="106">
        <v>0</v>
      </c>
      <c r="BK18" s="106">
        <v>0</v>
      </c>
      <c r="BL18" s="106">
        <v>0</v>
      </c>
      <c r="BM18" s="106">
        <v>35725.79</v>
      </c>
      <c r="BN18" s="106">
        <v>35725.79</v>
      </c>
      <c r="BO18" s="106">
        <v>296771</v>
      </c>
      <c r="BP18" s="106">
        <v>0</v>
      </c>
      <c r="BQ18" s="106">
        <v>0</v>
      </c>
      <c r="BR18" s="106">
        <v>296771</v>
      </c>
      <c r="BS18" s="106">
        <v>0</v>
      </c>
      <c r="BT18" s="106">
        <v>0</v>
      </c>
      <c r="BU18" s="106">
        <v>0</v>
      </c>
      <c r="BV18" s="106">
        <v>0</v>
      </c>
      <c r="BW18" s="106">
        <v>0</v>
      </c>
      <c r="BX18" s="106">
        <v>0</v>
      </c>
      <c r="BY18" s="106">
        <v>0</v>
      </c>
      <c r="BZ18" s="106">
        <v>0</v>
      </c>
      <c r="CA18" s="106">
        <v>-408060</v>
      </c>
      <c r="CB18" s="106">
        <v>0</v>
      </c>
      <c r="CC18" s="106">
        <v>0</v>
      </c>
      <c r="CD18" s="106">
        <v>-408060</v>
      </c>
      <c r="CE18" s="106">
        <v>0</v>
      </c>
      <c r="CF18" s="106">
        <v>0</v>
      </c>
      <c r="CG18" s="106">
        <v>0</v>
      </c>
      <c r="CH18" s="106">
        <v>0</v>
      </c>
      <c r="CI18" s="106">
        <v>0</v>
      </c>
      <c r="CJ18" s="106">
        <v>0</v>
      </c>
      <c r="CK18" s="106">
        <v>0</v>
      </c>
      <c r="CL18" s="106">
        <v>0</v>
      </c>
      <c r="CM18" s="106">
        <v>0</v>
      </c>
      <c r="CN18" s="106">
        <v>0</v>
      </c>
      <c r="CO18" s="106">
        <v>0</v>
      </c>
      <c r="CP18" s="106">
        <v>0</v>
      </c>
      <c r="CQ18" s="106">
        <v>-217011.20604821853</v>
      </c>
      <c r="CR18" s="106">
        <v>0</v>
      </c>
      <c r="CS18" s="106">
        <v>0</v>
      </c>
      <c r="CT18" s="106">
        <v>-217011.20604821853</v>
      </c>
      <c r="CU18" s="106">
        <v>161366.65353616513</v>
      </c>
      <c r="CV18" s="106">
        <v>0</v>
      </c>
      <c r="CW18" s="106">
        <v>0</v>
      </c>
      <c r="CX18" s="106">
        <v>161366.65353616513</v>
      </c>
      <c r="CY18" s="106">
        <v>-129837.2891947953</v>
      </c>
      <c r="CZ18" s="106">
        <v>0</v>
      </c>
      <c r="DA18" s="106">
        <v>0</v>
      </c>
      <c r="DB18" s="106">
        <v>-129837.2891947953</v>
      </c>
      <c r="DC18" s="106">
        <v>185481.84170685057</v>
      </c>
      <c r="DD18" s="106">
        <v>0</v>
      </c>
      <c r="DE18" s="106">
        <v>0</v>
      </c>
      <c r="DF18" s="106">
        <v>185481.84170685057</v>
      </c>
      <c r="DG18" s="106">
        <v>-27822.276256027631</v>
      </c>
      <c r="DH18" s="106">
        <v>0</v>
      </c>
      <c r="DI18" s="106">
        <v>0</v>
      </c>
      <c r="DJ18" s="106">
        <v>-27822.276256027631</v>
      </c>
      <c r="DK18" s="106">
        <v>120563.19710945245</v>
      </c>
      <c r="DL18" s="106">
        <v>0</v>
      </c>
      <c r="DM18" s="106">
        <v>0</v>
      </c>
      <c r="DN18" s="106">
        <v>120563.19710945245</v>
      </c>
      <c r="DO18" s="106">
        <v>18548.184170684777</v>
      </c>
      <c r="DP18" s="106">
        <v>0</v>
      </c>
      <c r="DQ18" s="106">
        <v>0</v>
      </c>
      <c r="DR18" s="106">
        <v>18548.184170684777</v>
      </c>
      <c r="DS18" s="106">
        <v>296770.94673096016</v>
      </c>
      <c r="DT18" s="106">
        <v>0</v>
      </c>
      <c r="DU18" s="106">
        <v>0</v>
      </c>
      <c r="DV18" s="106">
        <v>296770.94673096016</v>
      </c>
      <c r="DW18" s="106">
        <v>19337.172170684673</v>
      </c>
      <c r="DX18" s="106">
        <v>0</v>
      </c>
      <c r="DY18" s="106">
        <v>0</v>
      </c>
      <c r="DZ18" s="106">
        <v>19337.172170684673</v>
      </c>
      <c r="EA18" s="106">
        <v>5.5199999995529652</v>
      </c>
      <c r="EB18" s="106">
        <v>0</v>
      </c>
      <c r="EC18" s="106">
        <v>0</v>
      </c>
      <c r="ED18" s="106">
        <v>5.5199999995529652</v>
      </c>
      <c r="EE18" s="106">
        <v>-23001.168170684949</v>
      </c>
      <c r="EF18" s="106">
        <v>0</v>
      </c>
      <c r="EG18" s="106">
        <v>0</v>
      </c>
      <c r="EH18" s="106">
        <v>-23001.168170684949</v>
      </c>
      <c r="EI18" s="106">
        <v>-76840.188512055203</v>
      </c>
      <c r="EJ18" s="106">
        <v>0</v>
      </c>
      <c r="EK18" s="106">
        <v>0</v>
      </c>
      <c r="EL18" s="106">
        <v>-76840.188512055203</v>
      </c>
      <c r="EM18" s="106">
        <v>24233.058170684613</v>
      </c>
      <c r="EN18" s="106">
        <v>0</v>
      </c>
      <c r="EO18" s="106">
        <v>0</v>
      </c>
      <c r="EP18" s="106">
        <v>24233.058170684613</v>
      </c>
      <c r="EQ18" s="106">
        <v>-419805.67438958958</v>
      </c>
      <c r="ER18" s="106">
        <v>0</v>
      </c>
      <c r="ES18" s="106">
        <v>0</v>
      </c>
      <c r="ET18" s="106">
        <v>-419805.67438958958</v>
      </c>
      <c r="EU18" s="106">
        <v>-148990.92085342482</v>
      </c>
      <c r="EV18" s="106">
        <v>0</v>
      </c>
      <c r="EW18" s="106">
        <v>0</v>
      </c>
      <c r="EX18" s="106">
        <v>-148990.92085342482</v>
      </c>
      <c r="EY18" s="106">
        <v>-446972.76256027538</v>
      </c>
      <c r="EZ18" s="106">
        <v>0</v>
      </c>
      <c r="FA18" s="106">
        <v>0</v>
      </c>
      <c r="FB18" s="106">
        <v>-446972.76256027538</v>
      </c>
      <c r="FC18" s="106">
        <v>-29798.184170684777</v>
      </c>
      <c r="FD18" s="106">
        <v>0</v>
      </c>
      <c r="FE18" s="106">
        <v>0</v>
      </c>
      <c r="FF18" s="106">
        <v>-29798.184170684777</v>
      </c>
      <c r="FG18" s="106">
        <v>-297980.58770684898</v>
      </c>
      <c r="FH18" s="106">
        <v>0</v>
      </c>
      <c r="FI18" s="106">
        <v>0</v>
      </c>
      <c r="FJ18" s="106">
        <v>-297980.58770684898</v>
      </c>
      <c r="FK18" s="106">
        <v>-179319.82302411087</v>
      </c>
      <c r="FL18" s="106">
        <v>0</v>
      </c>
      <c r="FM18" s="106">
        <v>0</v>
      </c>
      <c r="FN18" s="106">
        <v>-179319.82302411087</v>
      </c>
      <c r="FO18" s="106">
        <v>89664.552512055263</v>
      </c>
      <c r="FP18" s="106">
        <v>0</v>
      </c>
      <c r="FQ18" s="106">
        <v>0</v>
      </c>
      <c r="FR18" s="106">
        <v>89664.552512055263</v>
      </c>
      <c r="FS18" s="106">
        <v>59275.428341370076</v>
      </c>
      <c r="FT18" s="106">
        <v>0</v>
      </c>
      <c r="FU18" s="106">
        <v>0</v>
      </c>
      <c r="FV18" s="106">
        <v>59275.428341370076</v>
      </c>
      <c r="FW18" s="106">
        <v>30519.072170685977</v>
      </c>
      <c r="FX18" s="106">
        <v>0</v>
      </c>
      <c r="FY18" s="106">
        <v>0</v>
      </c>
      <c r="FZ18" s="106">
        <v>30519.072170685977</v>
      </c>
      <c r="GA18" s="106">
        <v>-30594.972170686349</v>
      </c>
      <c r="GB18" s="106">
        <v>0</v>
      </c>
      <c r="GC18" s="106">
        <v>0</v>
      </c>
      <c r="GD18" s="106">
        <v>-30594.972170686349</v>
      </c>
      <c r="GE18" s="106">
        <v>-242.88000000081956</v>
      </c>
      <c r="GF18" s="106">
        <v>0</v>
      </c>
      <c r="GG18" s="106">
        <v>0</v>
      </c>
      <c r="GH18" s="106">
        <v>-242.88000000081956</v>
      </c>
      <c r="GI18" s="106">
        <v>125080.05668274127</v>
      </c>
      <c r="GJ18" s="106">
        <v>0</v>
      </c>
      <c r="GK18" s="106">
        <v>0</v>
      </c>
      <c r="GL18" s="106">
        <v>125080.05668274127</v>
      </c>
      <c r="GM18" s="106">
        <v>-347883.63787753507</v>
      </c>
      <c r="GN18" s="106">
        <v>0</v>
      </c>
      <c r="GO18" s="106">
        <v>0</v>
      </c>
      <c r="GP18" s="106">
        <v>-347883.63787753507</v>
      </c>
      <c r="GQ18" s="106">
        <v>31763.184170685709</v>
      </c>
      <c r="GR18" s="106">
        <v>0</v>
      </c>
      <c r="GS18" s="106">
        <v>0</v>
      </c>
      <c r="GT18" s="106">
        <v>31763.184170685709</v>
      </c>
      <c r="GU18" s="106">
        <v>95289.5525120534</v>
      </c>
      <c r="GV18" s="106">
        <v>0</v>
      </c>
      <c r="GW18" s="106">
        <v>0</v>
      </c>
      <c r="GX18" s="106">
        <v>95289.5525120534</v>
      </c>
      <c r="GY18" s="106">
        <v>63526.368341371417</v>
      </c>
      <c r="GZ18" s="106">
        <v>0</v>
      </c>
      <c r="HA18" s="106">
        <v>0</v>
      </c>
      <c r="HB18" s="106">
        <v>63526.368341371417</v>
      </c>
      <c r="HC18" s="106">
        <v>95289.5525120534</v>
      </c>
      <c r="HD18" s="106">
        <v>0</v>
      </c>
      <c r="HE18" s="106">
        <v>0</v>
      </c>
      <c r="HF18" s="106">
        <v>95289.5525120534</v>
      </c>
    </row>
    <row r="19" spans="1:214">
      <c r="A19" s="105">
        <v>2.4201680672268906</v>
      </c>
      <c r="B19" s="106">
        <v>0</v>
      </c>
      <c r="C19" s="590" t="s">
        <v>387</v>
      </c>
      <c r="D19" s="606" t="s">
        <v>386</v>
      </c>
      <c r="E19" s="105">
        <v>0</v>
      </c>
      <c r="F19" s="106">
        <v>0</v>
      </c>
      <c r="G19" s="106">
        <v>0</v>
      </c>
      <c r="H19" s="106">
        <v>0</v>
      </c>
      <c r="I19" s="106">
        <v>0</v>
      </c>
      <c r="J19" s="106"/>
      <c r="K19" s="106">
        <v>125912</v>
      </c>
      <c r="L19" s="106">
        <v>0</v>
      </c>
      <c r="M19" s="106">
        <v>0</v>
      </c>
      <c r="N19" s="106">
        <v>125912</v>
      </c>
      <c r="O19" s="106"/>
      <c r="P19" s="106">
        <v>46006.661939438432</v>
      </c>
      <c r="Q19" s="106">
        <v>0</v>
      </c>
      <c r="R19" s="106">
        <v>0</v>
      </c>
      <c r="S19" s="106">
        <v>46006.661939438432</v>
      </c>
      <c r="T19" s="106"/>
      <c r="U19" s="106">
        <v>-96179.892685366794</v>
      </c>
      <c r="V19" s="106">
        <v>0</v>
      </c>
      <c r="W19" s="106">
        <v>0</v>
      </c>
      <c r="X19" s="106">
        <v>-96179.892685366794</v>
      </c>
      <c r="Y19" s="106"/>
      <c r="Z19" s="106">
        <v>918980.10175572988</v>
      </c>
      <c r="AA19" s="106">
        <v>0</v>
      </c>
      <c r="AB19" s="106">
        <v>0</v>
      </c>
      <c r="AC19" s="106">
        <v>918980.10175572988</v>
      </c>
      <c r="AF19" s="90"/>
      <c r="AH19" s="610" t="s">
        <v>386</v>
      </c>
      <c r="AJ19" s="540"/>
      <c r="AK19" s="540"/>
      <c r="AL19" s="540"/>
      <c r="AM19" s="540"/>
      <c r="AN19" s="540"/>
      <c r="AO19" s="540"/>
      <c r="AP19" s="540"/>
      <c r="AQ19" s="540"/>
      <c r="AR19" s="540"/>
      <c r="AS19" s="540"/>
      <c r="AT19" s="540"/>
      <c r="AU19" s="540"/>
      <c r="AV19" s="540"/>
      <c r="AW19" s="540"/>
      <c r="AX19" s="540"/>
      <c r="AY19" s="540"/>
      <c r="AZ19" s="540"/>
      <c r="BA19" s="540"/>
      <c r="BB19" s="609" t="s">
        <v>386</v>
      </c>
      <c r="BC19" s="90">
        <v>125912</v>
      </c>
      <c r="BD19" s="90">
        <v>0</v>
      </c>
      <c r="BE19" s="90">
        <v>0</v>
      </c>
      <c r="BF19" s="90">
        <v>125912</v>
      </c>
      <c r="BG19" s="106">
        <v>0</v>
      </c>
      <c r="BH19" s="106">
        <v>0</v>
      </c>
      <c r="BI19" s="106">
        <v>0</v>
      </c>
      <c r="BJ19" s="106">
        <v>0</v>
      </c>
      <c r="BK19" s="106">
        <v>0</v>
      </c>
      <c r="BL19" s="106">
        <v>0</v>
      </c>
      <c r="BM19" s="106">
        <v>0</v>
      </c>
      <c r="BN19" s="106">
        <v>0</v>
      </c>
      <c r="BO19" s="106">
        <v>125912</v>
      </c>
      <c r="BP19" s="106">
        <v>0</v>
      </c>
      <c r="BQ19" s="106">
        <v>0</v>
      </c>
      <c r="BR19" s="106">
        <v>125912</v>
      </c>
      <c r="BS19" s="106">
        <v>0</v>
      </c>
      <c r="BT19" s="106">
        <v>0</v>
      </c>
      <c r="BU19" s="106">
        <v>0</v>
      </c>
      <c r="BV19" s="106">
        <v>0</v>
      </c>
      <c r="BW19" s="106">
        <v>0</v>
      </c>
      <c r="BX19" s="106">
        <v>0</v>
      </c>
      <c r="BY19" s="106">
        <v>0</v>
      </c>
      <c r="BZ19" s="106">
        <v>0</v>
      </c>
      <c r="CA19" s="106">
        <v>21760</v>
      </c>
      <c r="CB19" s="106">
        <v>0</v>
      </c>
      <c r="CC19" s="106">
        <v>0</v>
      </c>
      <c r="CD19" s="106">
        <v>21760</v>
      </c>
      <c r="CE19" s="106">
        <v>0</v>
      </c>
      <c r="CF19" s="106">
        <v>0</v>
      </c>
      <c r="CG19" s="106">
        <v>0</v>
      </c>
      <c r="CH19" s="106">
        <v>0</v>
      </c>
      <c r="CI19" s="106">
        <v>0</v>
      </c>
      <c r="CJ19" s="106">
        <v>0</v>
      </c>
      <c r="CK19" s="106">
        <v>0</v>
      </c>
      <c r="CL19" s="106">
        <v>0</v>
      </c>
      <c r="CM19" s="106">
        <v>0</v>
      </c>
      <c r="CN19" s="106">
        <v>0</v>
      </c>
      <c r="CO19" s="106">
        <v>0</v>
      </c>
      <c r="CP19" s="106">
        <v>0</v>
      </c>
      <c r="CQ19" s="106">
        <v>123092.19243301172</v>
      </c>
      <c r="CR19" s="106">
        <v>0</v>
      </c>
      <c r="CS19" s="106">
        <v>0</v>
      </c>
      <c r="CT19" s="106">
        <v>123092.19243301172</v>
      </c>
      <c r="CU19" s="106">
        <v>-139813.48051383998</v>
      </c>
      <c r="CV19" s="106">
        <v>0</v>
      </c>
      <c r="CW19" s="106">
        <v>0</v>
      </c>
      <c r="CX19" s="106">
        <v>-139813.48051383998</v>
      </c>
      <c r="CY19" s="106">
        <v>1006.4573517758399</v>
      </c>
      <c r="CZ19" s="106">
        <v>0</v>
      </c>
      <c r="DA19" s="106">
        <v>0</v>
      </c>
      <c r="DB19" s="106">
        <v>1006.4573517758399</v>
      </c>
      <c r="DC19" s="106">
        <v>15714.83072905615</v>
      </c>
      <c r="DD19" s="106">
        <v>0</v>
      </c>
      <c r="DE19" s="106">
        <v>0</v>
      </c>
      <c r="DF19" s="106">
        <v>15714.83072905615</v>
      </c>
      <c r="DG19" s="106">
        <v>-1667.0685662301257</v>
      </c>
      <c r="DH19" s="106">
        <v>0</v>
      </c>
      <c r="DI19" s="106">
        <v>0</v>
      </c>
      <c r="DJ19" s="106">
        <v>-1667.0685662301257</v>
      </c>
      <c r="DK19" s="106">
        <v>8324.1506957579404</v>
      </c>
      <c r="DL19" s="106">
        <v>0</v>
      </c>
      <c r="DM19" s="106">
        <v>0</v>
      </c>
      <c r="DN19" s="106">
        <v>8324.1506957579404</v>
      </c>
      <c r="DO19" s="106">
        <v>-154329.11470146943</v>
      </c>
      <c r="DP19" s="106">
        <v>0</v>
      </c>
      <c r="DQ19" s="106">
        <v>0</v>
      </c>
      <c r="DR19" s="106">
        <v>-154329.11470146943</v>
      </c>
      <c r="DS19" s="106">
        <v>125912.34151604585</v>
      </c>
      <c r="DT19" s="106">
        <v>0</v>
      </c>
      <c r="DU19" s="106">
        <v>0</v>
      </c>
      <c r="DV19" s="106">
        <v>125912.34151604585</v>
      </c>
      <c r="DW19" s="106">
        <v>-44735.099065610208</v>
      </c>
      <c r="DX19" s="106">
        <v>0</v>
      </c>
      <c r="DY19" s="106">
        <v>0</v>
      </c>
      <c r="DZ19" s="106">
        <v>-44735.099065610208</v>
      </c>
      <c r="EA19" s="106">
        <v>-35170.547939059325</v>
      </c>
      <c r="EB19" s="106">
        <v>0</v>
      </c>
      <c r="EC19" s="106">
        <v>0</v>
      </c>
      <c r="ED19" s="106">
        <v>-35170.547939059325</v>
      </c>
      <c r="EE19" s="106">
        <v>-4643.1828169357032</v>
      </c>
      <c r="EF19" s="106">
        <v>0</v>
      </c>
      <c r="EG19" s="106">
        <v>0</v>
      </c>
      <c r="EH19" s="106">
        <v>-4643.1828169357032</v>
      </c>
      <c r="EI19" s="106">
        <v>-154650.0454930691</v>
      </c>
      <c r="EJ19" s="106">
        <v>0</v>
      </c>
      <c r="EK19" s="106">
        <v>0</v>
      </c>
      <c r="EL19" s="106">
        <v>-154650.0454930691</v>
      </c>
      <c r="EM19" s="106">
        <v>-24936.343601610512</v>
      </c>
      <c r="EN19" s="106">
        <v>0</v>
      </c>
      <c r="EO19" s="106">
        <v>0</v>
      </c>
      <c r="EP19" s="106">
        <v>-24936.343601610512</v>
      </c>
      <c r="EQ19" s="106">
        <v>216613.26765635796</v>
      </c>
      <c r="ER19" s="106">
        <v>0</v>
      </c>
      <c r="ES19" s="106">
        <v>0</v>
      </c>
      <c r="ET19" s="106">
        <v>216613.26765635796</v>
      </c>
      <c r="EU19" s="106">
        <v>-288344.1849748753</v>
      </c>
      <c r="EV19" s="106">
        <v>0</v>
      </c>
      <c r="EW19" s="106">
        <v>0</v>
      </c>
      <c r="EX19" s="106">
        <v>-288344.1849748753</v>
      </c>
      <c r="EY19" s="106">
        <v>25286.044310430996</v>
      </c>
      <c r="EZ19" s="106">
        <v>0</v>
      </c>
      <c r="FA19" s="106">
        <v>0</v>
      </c>
      <c r="FB19" s="106">
        <v>25286.044310430996</v>
      </c>
      <c r="FC19" s="106">
        <v>75632.224333566613</v>
      </c>
      <c r="FD19" s="106">
        <v>0</v>
      </c>
      <c r="FE19" s="106">
        <v>0</v>
      </c>
      <c r="FF19" s="106">
        <v>75632.224333566613</v>
      </c>
      <c r="FG19" s="106">
        <v>-63079.203353014775</v>
      </c>
      <c r="FH19" s="106">
        <v>0</v>
      </c>
      <c r="FI19" s="106">
        <v>0</v>
      </c>
      <c r="FJ19" s="106">
        <v>-63079.203353014775</v>
      </c>
      <c r="FK19" s="106">
        <v>74733.845592243597</v>
      </c>
      <c r="FL19" s="106">
        <v>0</v>
      </c>
      <c r="FM19" s="106">
        <v>0</v>
      </c>
      <c r="FN19" s="106">
        <v>74733.845592243597</v>
      </c>
      <c r="FO19" s="106">
        <v>16509.384088682942</v>
      </c>
      <c r="FP19" s="106">
        <v>0</v>
      </c>
      <c r="FQ19" s="106">
        <v>0</v>
      </c>
      <c r="FR19" s="106">
        <v>16509.384088682942</v>
      </c>
      <c r="FS19" s="106">
        <v>-59235.926377898082</v>
      </c>
      <c r="FT19" s="106">
        <v>0</v>
      </c>
      <c r="FU19" s="106">
        <v>0</v>
      </c>
      <c r="FV19" s="106">
        <v>-59235.926377898082</v>
      </c>
      <c r="FW19" s="106">
        <v>130805.21837722324</v>
      </c>
      <c r="FX19" s="106">
        <v>0</v>
      </c>
      <c r="FY19" s="106">
        <v>0</v>
      </c>
      <c r="FZ19" s="106">
        <v>130805.21837722324</v>
      </c>
      <c r="GA19" s="106">
        <v>-279753.91798828915</v>
      </c>
      <c r="GB19" s="106">
        <v>0</v>
      </c>
      <c r="GC19" s="106">
        <v>0</v>
      </c>
      <c r="GD19" s="106">
        <v>-279753.91798828915</v>
      </c>
      <c r="GE19" s="106">
        <v>132993.7241558563</v>
      </c>
      <c r="GF19" s="106">
        <v>0</v>
      </c>
      <c r="GG19" s="106">
        <v>0</v>
      </c>
      <c r="GH19" s="106">
        <v>132993.7241558563</v>
      </c>
      <c r="GI19" s="106">
        <v>136037.99199006986</v>
      </c>
      <c r="GJ19" s="106">
        <v>0</v>
      </c>
      <c r="GK19" s="106">
        <v>0</v>
      </c>
      <c r="GL19" s="106">
        <v>136037.99199006986</v>
      </c>
      <c r="GM19" s="106">
        <v>-61197.262694149278</v>
      </c>
      <c r="GN19" s="106">
        <v>0</v>
      </c>
      <c r="GO19" s="106">
        <v>0</v>
      </c>
      <c r="GP19" s="106">
        <v>-61197.262694149278</v>
      </c>
      <c r="GQ19" s="106">
        <v>80877.749485210516</v>
      </c>
      <c r="GR19" s="106">
        <v>0</v>
      </c>
      <c r="GS19" s="106">
        <v>0</v>
      </c>
      <c r="GT19" s="106">
        <v>80877.749485210516</v>
      </c>
      <c r="GU19" s="106">
        <v>-123202.4000405604</v>
      </c>
      <c r="GV19" s="106">
        <v>0</v>
      </c>
      <c r="GW19" s="106">
        <v>0</v>
      </c>
      <c r="GX19" s="106">
        <v>-123202.4000405604</v>
      </c>
      <c r="GY19" s="106">
        <v>36715.452182037756</v>
      </c>
      <c r="GZ19" s="106">
        <v>0</v>
      </c>
      <c r="HA19" s="106">
        <v>0</v>
      </c>
      <c r="HB19" s="106">
        <v>36715.452182037756</v>
      </c>
      <c r="HC19" s="106">
        <v>-9348.9894560826942</v>
      </c>
      <c r="HD19" s="106">
        <v>0</v>
      </c>
      <c r="HE19" s="106">
        <v>0</v>
      </c>
      <c r="HF19" s="106">
        <v>-9348.9894560826942</v>
      </c>
    </row>
    <row r="20" spans="1:214">
      <c r="A20" s="105">
        <v>7.6875</v>
      </c>
      <c r="B20" s="106">
        <v>0</v>
      </c>
      <c r="C20" s="590" t="s">
        <v>389</v>
      </c>
      <c r="D20" s="606" t="s">
        <v>388</v>
      </c>
      <c r="E20" s="105">
        <v>0</v>
      </c>
      <c r="F20" s="106">
        <v>0</v>
      </c>
      <c r="G20" s="106">
        <v>0</v>
      </c>
      <c r="H20" s="106">
        <v>0</v>
      </c>
      <c r="I20" s="106">
        <v>0</v>
      </c>
      <c r="J20" s="106"/>
      <c r="K20" s="106">
        <v>251326</v>
      </c>
      <c r="L20" s="106">
        <v>0</v>
      </c>
      <c r="M20" s="106">
        <v>0</v>
      </c>
      <c r="N20" s="106">
        <v>251326</v>
      </c>
      <c r="O20" s="106"/>
      <c r="P20" s="106">
        <v>452386.875</v>
      </c>
      <c r="Q20" s="106">
        <v>0</v>
      </c>
      <c r="R20" s="106">
        <v>0</v>
      </c>
      <c r="S20" s="106">
        <v>452386.875</v>
      </c>
      <c r="T20" s="106"/>
      <c r="U20" s="106">
        <v>402121.6875</v>
      </c>
      <c r="V20" s="106">
        <v>0</v>
      </c>
      <c r="W20" s="106">
        <v>0</v>
      </c>
      <c r="X20" s="106">
        <v>402121.6875</v>
      </c>
      <c r="Y20" s="106"/>
      <c r="Z20" s="106">
        <v>2613789.9375</v>
      </c>
      <c r="AA20" s="106">
        <v>0</v>
      </c>
      <c r="AB20" s="106">
        <v>0</v>
      </c>
      <c r="AC20" s="106">
        <v>2613789.9375</v>
      </c>
      <c r="AF20" s="90"/>
      <c r="AH20" s="610" t="s">
        <v>388</v>
      </c>
      <c r="AJ20" s="540"/>
      <c r="AK20" s="540"/>
      <c r="AL20" s="540"/>
      <c r="AM20" s="540"/>
      <c r="AN20" s="540"/>
      <c r="AO20" s="540"/>
      <c r="AP20" s="540"/>
      <c r="AQ20" s="540"/>
      <c r="AR20" s="540"/>
      <c r="AS20" s="540"/>
      <c r="AT20" s="540"/>
      <c r="AU20" s="540"/>
      <c r="AV20" s="540"/>
      <c r="AW20" s="540"/>
      <c r="AX20" s="540"/>
      <c r="AY20" s="540"/>
      <c r="AZ20" s="540"/>
      <c r="BA20" s="540"/>
      <c r="BB20" s="609" t="s">
        <v>388</v>
      </c>
      <c r="BC20" s="90">
        <v>251326</v>
      </c>
      <c r="BD20" s="90">
        <v>0</v>
      </c>
      <c r="BE20" s="90">
        <v>0</v>
      </c>
      <c r="BF20" s="90">
        <v>251326</v>
      </c>
      <c r="BG20" s="106">
        <v>0</v>
      </c>
      <c r="BH20" s="106">
        <v>0</v>
      </c>
      <c r="BI20" s="106">
        <v>0</v>
      </c>
      <c r="BJ20" s="106">
        <v>0</v>
      </c>
      <c r="BK20" s="106">
        <v>0</v>
      </c>
      <c r="BL20" s="106">
        <v>0</v>
      </c>
      <c r="BM20" s="106">
        <v>0</v>
      </c>
      <c r="BN20" s="106">
        <v>0</v>
      </c>
      <c r="BO20" s="106">
        <v>251326</v>
      </c>
      <c r="BP20" s="106">
        <v>0</v>
      </c>
      <c r="BQ20" s="106">
        <v>0</v>
      </c>
      <c r="BR20" s="106">
        <v>251326</v>
      </c>
      <c r="BS20" s="106">
        <v>0</v>
      </c>
      <c r="BT20" s="106">
        <v>0</v>
      </c>
      <c r="BU20" s="106">
        <v>0</v>
      </c>
      <c r="BV20" s="106">
        <v>0</v>
      </c>
      <c r="BW20" s="106">
        <v>0</v>
      </c>
      <c r="BX20" s="106">
        <v>0</v>
      </c>
      <c r="BY20" s="106">
        <v>0</v>
      </c>
      <c r="BZ20" s="106">
        <v>0</v>
      </c>
      <c r="CA20" s="106">
        <v>-301591</v>
      </c>
      <c r="CB20" s="106">
        <v>0</v>
      </c>
      <c r="CC20" s="106">
        <v>0</v>
      </c>
      <c r="CD20" s="106">
        <v>-301591</v>
      </c>
      <c r="CE20" s="106">
        <v>0</v>
      </c>
      <c r="CF20" s="106">
        <v>0</v>
      </c>
      <c r="CG20" s="106">
        <v>0</v>
      </c>
      <c r="CH20" s="106">
        <v>0</v>
      </c>
      <c r="CI20" s="106">
        <v>0</v>
      </c>
      <c r="CJ20" s="106">
        <v>0</v>
      </c>
      <c r="CK20" s="106">
        <v>0</v>
      </c>
      <c r="CL20" s="106">
        <v>0</v>
      </c>
      <c r="CM20" s="106">
        <v>0</v>
      </c>
      <c r="CN20" s="106">
        <v>0</v>
      </c>
      <c r="CO20" s="106">
        <v>0</v>
      </c>
      <c r="CP20" s="106">
        <v>0</v>
      </c>
      <c r="CQ20" s="106">
        <v>-150795.5625</v>
      </c>
      <c r="CR20" s="106">
        <v>0</v>
      </c>
      <c r="CS20" s="106">
        <v>0</v>
      </c>
      <c r="CT20" s="106">
        <v>-150795.5625</v>
      </c>
      <c r="CU20" s="106">
        <v>100530.375</v>
      </c>
      <c r="CV20" s="106">
        <v>0</v>
      </c>
      <c r="CW20" s="106">
        <v>0</v>
      </c>
      <c r="CX20" s="106">
        <v>100530.375</v>
      </c>
      <c r="CY20" s="106">
        <v>0</v>
      </c>
      <c r="CZ20" s="106">
        <v>0</v>
      </c>
      <c r="DA20" s="106">
        <v>0</v>
      </c>
      <c r="DB20" s="106">
        <v>0</v>
      </c>
      <c r="DC20" s="106">
        <v>50265.1875</v>
      </c>
      <c r="DD20" s="106">
        <v>0</v>
      </c>
      <c r="DE20" s="106">
        <v>0</v>
      </c>
      <c r="DF20" s="106">
        <v>50265.1875</v>
      </c>
      <c r="DG20" s="106">
        <v>-50265.1875</v>
      </c>
      <c r="DH20" s="106">
        <v>0</v>
      </c>
      <c r="DI20" s="106">
        <v>0</v>
      </c>
      <c r="DJ20" s="106">
        <v>-50265.1875</v>
      </c>
      <c r="DK20" s="106">
        <v>201060.75</v>
      </c>
      <c r="DL20" s="106">
        <v>0</v>
      </c>
      <c r="DM20" s="106">
        <v>0</v>
      </c>
      <c r="DN20" s="106">
        <v>201060.75</v>
      </c>
      <c r="DO20" s="106">
        <v>-100530.375</v>
      </c>
      <c r="DP20" s="106">
        <v>0</v>
      </c>
      <c r="DQ20" s="106">
        <v>0</v>
      </c>
      <c r="DR20" s="106">
        <v>-100530.375</v>
      </c>
      <c r="DS20" s="106">
        <v>251325.9375</v>
      </c>
      <c r="DT20" s="106">
        <v>0</v>
      </c>
      <c r="DU20" s="106">
        <v>0</v>
      </c>
      <c r="DV20" s="106">
        <v>251325.9375</v>
      </c>
      <c r="DW20" s="106">
        <v>150795.5625</v>
      </c>
      <c r="DX20" s="106">
        <v>0</v>
      </c>
      <c r="DY20" s="106">
        <v>0</v>
      </c>
      <c r="DZ20" s="106">
        <v>150795.5625</v>
      </c>
      <c r="EA20" s="106">
        <v>50265.1875</v>
      </c>
      <c r="EB20" s="106">
        <v>0</v>
      </c>
      <c r="EC20" s="106">
        <v>0</v>
      </c>
      <c r="ED20" s="106">
        <v>50265.1875</v>
      </c>
      <c r="EE20" s="106">
        <v>-301591.125</v>
      </c>
      <c r="EF20" s="106">
        <v>0</v>
      </c>
      <c r="EG20" s="106">
        <v>0</v>
      </c>
      <c r="EH20" s="106">
        <v>-301591.125</v>
      </c>
      <c r="EI20" s="106">
        <v>100530.375</v>
      </c>
      <c r="EJ20" s="106">
        <v>0</v>
      </c>
      <c r="EK20" s="106">
        <v>0</v>
      </c>
      <c r="EL20" s="106">
        <v>100530.375</v>
      </c>
      <c r="EM20" s="106">
        <v>251325.9375</v>
      </c>
      <c r="EN20" s="106">
        <v>0</v>
      </c>
      <c r="EO20" s="106">
        <v>0</v>
      </c>
      <c r="EP20" s="106">
        <v>251325.9375</v>
      </c>
      <c r="EQ20" s="106">
        <v>-50265.1875</v>
      </c>
      <c r="ER20" s="106">
        <v>0</v>
      </c>
      <c r="ES20" s="106">
        <v>0</v>
      </c>
      <c r="ET20" s="106">
        <v>-50265.1875</v>
      </c>
      <c r="EU20" s="106">
        <v>0</v>
      </c>
      <c r="EV20" s="106">
        <v>0</v>
      </c>
      <c r="EW20" s="106">
        <v>0</v>
      </c>
      <c r="EX20" s="106">
        <v>0</v>
      </c>
      <c r="EY20" s="106">
        <v>-402121.5</v>
      </c>
      <c r="EZ20" s="106">
        <v>0</v>
      </c>
      <c r="FA20" s="106">
        <v>0</v>
      </c>
      <c r="FB20" s="106">
        <v>-402121.5</v>
      </c>
      <c r="FC20" s="106">
        <v>-50265.1875</v>
      </c>
      <c r="FD20" s="106">
        <v>0</v>
      </c>
      <c r="FE20" s="106">
        <v>0</v>
      </c>
      <c r="FF20" s="106">
        <v>-50265.1875</v>
      </c>
      <c r="FG20" s="106">
        <v>0</v>
      </c>
      <c r="FH20" s="106">
        <v>0</v>
      </c>
      <c r="FI20" s="106">
        <v>0</v>
      </c>
      <c r="FJ20" s="106">
        <v>0</v>
      </c>
      <c r="FK20" s="106">
        <v>-251325.9375</v>
      </c>
      <c r="FL20" s="106">
        <v>0</v>
      </c>
      <c r="FM20" s="106">
        <v>0</v>
      </c>
      <c r="FN20" s="106">
        <v>-251325.9375</v>
      </c>
      <c r="FO20" s="106">
        <v>50265.1875</v>
      </c>
      <c r="FP20" s="106">
        <v>0</v>
      </c>
      <c r="FQ20" s="106">
        <v>0</v>
      </c>
      <c r="FR20" s="106">
        <v>50265.1875</v>
      </c>
      <c r="FS20" s="106">
        <v>-150795.5625</v>
      </c>
      <c r="FT20" s="106">
        <v>0</v>
      </c>
      <c r="FU20" s="106">
        <v>0</v>
      </c>
      <c r="FV20" s="106">
        <v>-150795.5625</v>
      </c>
      <c r="FW20" s="106">
        <v>150795.5625</v>
      </c>
      <c r="FX20" s="106">
        <v>0</v>
      </c>
      <c r="FY20" s="106">
        <v>0</v>
      </c>
      <c r="FZ20" s="106">
        <v>150795.5625</v>
      </c>
      <c r="GA20" s="106">
        <v>150795.5625</v>
      </c>
      <c r="GB20" s="106">
        <v>0</v>
      </c>
      <c r="GC20" s="106">
        <v>0</v>
      </c>
      <c r="GD20" s="106">
        <v>150795.5625</v>
      </c>
      <c r="GE20" s="106">
        <v>100530.375</v>
      </c>
      <c r="GF20" s="106">
        <v>0</v>
      </c>
      <c r="GG20" s="106">
        <v>0</v>
      </c>
      <c r="GH20" s="106">
        <v>100530.375</v>
      </c>
      <c r="GI20" s="106">
        <v>100530.375</v>
      </c>
      <c r="GJ20" s="106">
        <v>0</v>
      </c>
      <c r="GK20" s="106">
        <v>0</v>
      </c>
      <c r="GL20" s="106">
        <v>100530.375</v>
      </c>
      <c r="GM20" s="106">
        <v>50265.1875</v>
      </c>
      <c r="GN20" s="106">
        <v>0</v>
      </c>
      <c r="GO20" s="106">
        <v>0</v>
      </c>
      <c r="GP20" s="106">
        <v>50265.1875</v>
      </c>
      <c r="GQ20" s="106">
        <v>50265.1875</v>
      </c>
      <c r="GR20" s="106">
        <v>0</v>
      </c>
      <c r="GS20" s="106">
        <v>0</v>
      </c>
      <c r="GT20" s="106">
        <v>50265.1875</v>
      </c>
      <c r="GU20" s="106">
        <v>-50265.1875</v>
      </c>
      <c r="GV20" s="106">
        <v>0</v>
      </c>
      <c r="GW20" s="106">
        <v>0</v>
      </c>
      <c r="GX20" s="106">
        <v>-50265.1875</v>
      </c>
      <c r="GY20" s="106">
        <v>100530.375</v>
      </c>
      <c r="GZ20" s="106">
        <v>0</v>
      </c>
      <c r="HA20" s="106">
        <v>0</v>
      </c>
      <c r="HB20" s="106">
        <v>100530.375</v>
      </c>
      <c r="HC20" s="106">
        <v>100530.375</v>
      </c>
      <c r="HD20" s="106">
        <v>0</v>
      </c>
      <c r="HE20" s="106">
        <v>0</v>
      </c>
      <c r="HF20" s="106">
        <v>100530.375</v>
      </c>
    </row>
    <row r="21" spans="1:214">
      <c r="A21" s="105">
        <v>7.4999999999999997E-2</v>
      </c>
      <c r="B21" s="106">
        <v>0</v>
      </c>
      <c r="C21" s="590" t="s">
        <v>419</v>
      </c>
      <c r="D21" s="606" t="s">
        <v>312</v>
      </c>
      <c r="E21" s="105">
        <v>0</v>
      </c>
      <c r="F21" s="106">
        <v>0</v>
      </c>
      <c r="G21" s="106">
        <v>0</v>
      </c>
      <c r="H21" s="106">
        <v>0</v>
      </c>
      <c r="I21" s="106">
        <v>0</v>
      </c>
      <c r="J21" s="106"/>
      <c r="K21" s="106">
        <v>36705</v>
      </c>
      <c r="L21" s="106">
        <v>0</v>
      </c>
      <c r="M21" s="106">
        <v>0</v>
      </c>
      <c r="N21" s="106">
        <v>36705</v>
      </c>
      <c r="O21" s="106"/>
      <c r="P21" s="106">
        <v>80751.1152</v>
      </c>
      <c r="Q21" s="106">
        <v>0</v>
      </c>
      <c r="R21" s="106">
        <v>0</v>
      </c>
      <c r="S21" s="106">
        <v>80751.1152</v>
      </c>
      <c r="T21" s="106"/>
      <c r="U21" s="106">
        <v>-73409.279999999999</v>
      </c>
      <c r="V21" s="106">
        <v>0</v>
      </c>
      <c r="W21" s="106">
        <v>0</v>
      </c>
      <c r="X21" s="106">
        <v>-73409.279999999999</v>
      </c>
      <c r="Y21" s="106"/>
      <c r="Z21" s="106">
        <v>-2495929.7759999996</v>
      </c>
      <c r="AA21" s="106">
        <v>0</v>
      </c>
      <c r="AB21" s="106">
        <v>50000</v>
      </c>
      <c r="AC21" s="106">
        <v>-2445929.7759999996</v>
      </c>
      <c r="AF21" s="90"/>
      <c r="AH21" s="610" t="s">
        <v>312</v>
      </c>
      <c r="AJ21" s="540"/>
      <c r="AK21" s="540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609" t="s">
        <v>312</v>
      </c>
      <c r="BC21" s="90">
        <v>36705</v>
      </c>
      <c r="BD21" s="90">
        <v>0</v>
      </c>
      <c r="BE21" s="90">
        <v>0</v>
      </c>
      <c r="BF21" s="90">
        <v>36705</v>
      </c>
      <c r="BG21" s="106">
        <v>0</v>
      </c>
      <c r="BH21" s="106">
        <v>0</v>
      </c>
      <c r="BI21" s="106">
        <v>0</v>
      </c>
      <c r="BJ21" s="106">
        <v>0</v>
      </c>
      <c r="BK21" s="106">
        <v>0</v>
      </c>
      <c r="BL21" s="106">
        <v>0</v>
      </c>
      <c r="BM21" s="106">
        <v>0</v>
      </c>
      <c r="BN21" s="106">
        <v>0</v>
      </c>
      <c r="BO21" s="106">
        <v>36705</v>
      </c>
      <c r="BP21" s="106">
        <v>0</v>
      </c>
      <c r="BQ21" s="106">
        <v>0</v>
      </c>
      <c r="BR21" s="106">
        <v>36705</v>
      </c>
      <c r="BS21" s="106">
        <v>0</v>
      </c>
      <c r="BT21" s="106">
        <v>0</v>
      </c>
      <c r="BU21" s="106">
        <v>0</v>
      </c>
      <c r="BV21" s="106">
        <v>0</v>
      </c>
      <c r="BW21" s="106">
        <v>0</v>
      </c>
      <c r="BX21" s="106">
        <v>0</v>
      </c>
      <c r="BY21" s="106">
        <v>0</v>
      </c>
      <c r="BZ21" s="106">
        <v>0</v>
      </c>
      <c r="CA21" s="106">
        <v>73410</v>
      </c>
      <c r="CB21" s="106">
        <v>0</v>
      </c>
      <c r="CC21" s="106">
        <v>0</v>
      </c>
      <c r="CD21" s="106">
        <v>73410</v>
      </c>
      <c r="CE21" s="106">
        <v>0</v>
      </c>
      <c r="CF21" s="106">
        <v>0</v>
      </c>
      <c r="CG21" s="106">
        <v>0</v>
      </c>
      <c r="CH21" s="106">
        <v>0</v>
      </c>
      <c r="CI21" s="106">
        <v>0</v>
      </c>
      <c r="CJ21" s="106">
        <v>0</v>
      </c>
      <c r="CK21" s="106">
        <v>0</v>
      </c>
      <c r="CL21" s="106">
        <v>0</v>
      </c>
      <c r="CM21" s="106">
        <v>0</v>
      </c>
      <c r="CN21" s="106">
        <v>0</v>
      </c>
      <c r="CO21" s="106">
        <v>0</v>
      </c>
      <c r="CP21" s="106">
        <v>0</v>
      </c>
      <c r="CQ21" s="106">
        <v>73409.711999999941</v>
      </c>
      <c r="CR21" s="106">
        <v>0</v>
      </c>
      <c r="CS21" s="106">
        <v>0</v>
      </c>
      <c r="CT21" s="106">
        <v>73409.711999999941</v>
      </c>
      <c r="CU21" s="106">
        <v>-73409.711999999941</v>
      </c>
      <c r="CV21" s="106">
        <v>0</v>
      </c>
      <c r="CW21" s="106">
        <v>0</v>
      </c>
      <c r="CX21" s="106">
        <v>-73409.711999999941</v>
      </c>
      <c r="CY21" s="106">
        <v>66068.740799999912</v>
      </c>
      <c r="CZ21" s="106">
        <v>0</v>
      </c>
      <c r="DA21" s="106">
        <v>0</v>
      </c>
      <c r="DB21" s="106">
        <v>66068.740799999912</v>
      </c>
      <c r="DC21" s="106">
        <v>-66068.740799999912</v>
      </c>
      <c r="DD21" s="106">
        <v>0</v>
      </c>
      <c r="DE21" s="106">
        <v>0</v>
      </c>
      <c r="DF21" s="106">
        <v>-66068.740799999912</v>
      </c>
      <c r="DG21" s="106">
        <v>36704.855999999912</v>
      </c>
      <c r="DH21" s="106">
        <v>0</v>
      </c>
      <c r="DI21" s="106">
        <v>0</v>
      </c>
      <c r="DJ21" s="106">
        <v>36704.855999999912</v>
      </c>
      <c r="DK21" s="106">
        <v>0</v>
      </c>
      <c r="DL21" s="106">
        <v>0</v>
      </c>
      <c r="DM21" s="106">
        <v>0</v>
      </c>
      <c r="DN21" s="106">
        <v>0</v>
      </c>
      <c r="DO21" s="106">
        <v>-146819.42399999988</v>
      </c>
      <c r="DP21" s="106">
        <v>0</v>
      </c>
      <c r="DQ21" s="106">
        <v>0</v>
      </c>
      <c r="DR21" s="106">
        <v>-146819.42399999988</v>
      </c>
      <c r="DS21" s="106">
        <v>36704.855999999912</v>
      </c>
      <c r="DT21" s="106">
        <v>0</v>
      </c>
      <c r="DU21" s="106">
        <v>0</v>
      </c>
      <c r="DV21" s="106">
        <v>36704.855999999912</v>
      </c>
      <c r="DW21" s="106">
        <v>-36704.855999999912</v>
      </c>
      <c r="DX21" s="106">
        <v>0</v>
      </c>
      <c r="DY21" s="106">
        <v>0</v>
      </c>
      <c r="DZ21" s="106">
        <v>-36704.855999999912</v>
      </c>
      <c r="EA21" s="106">
        <v>80750.68319999997</v>
      </c>
      <c r="EB21" s="106">
        <v>0</v>
      </c>
      <c r="EC21" s="106">
        <v>0</v>
      </c>
      <c r="ED21" s="106">
        <v>80750.68319999997</v>
      </c>
      <c r="EE21" s="106">
        <v>29363.8848</v>
      </c>
      <c r="EF21" s="106">
        <v>0</v>
      </c>
      <c r="EG21" s="106">
        <v>0</v>
      </c>
      <c r="EH21" s="106">
        <v>29363.8848</v>
      </c>
      <c r="EI21" s="106">
        <v>36704.855999999912</v>
      </c>
      <c r="EJ21" s="106">
        <v>0</v>
      </c>
      <c r="EK21" s="106">
        <v>0</v>
      </c>
      <c r="EL21" s="106">
        <v>36704.855999999912</v>
      </c>
      <c r="EM21" s="106">
        <v>36704.856000000029</v>
      </c>
      <c r="EN21" s="106">
        <v>0</v>
      </c>
      <c r="EO21" s="106">
        <v>0</v>
      </c>
      <c r="EP21" s="106">
        <v>36704.856000000029</v>
      </c>
      <c r="EQ21" s="106">
        <v>-110114.56799999997</v>
      </c>
      <c r="ER21" s="106">
        <v>0</v>
      </c>
      <c r="ES21" s="106">
        <v>0</v>
      </c>
      <c r="ET21" s="106">
        <v>-110114.56799999997</v>
      </c>
      <c r="EU21" s="106">
        <v>36704.856000000029</v>
      </c>
      <c r="EV21" s="106">
        <v>0</v>
      </c>
      <c r="EW21" s="106">
        <v>0</v>
      </c>
      <c r="EX21" s="106">
        <v>36704.856000000029</v>
      </c>
      <c r="EY21" s="106">
        <v>-249593.02080000006</v>
      </c>
      <c r="EZ21" s="106">
        <v>0</v>
      </c>
      <c r="FA21" s="106">
        <v>0</v>
      </c>
      <c r="FB21" s="106">
        <v>-249593.02080000006</v>
      </c>
      <c r="FC21" s="106">
        <v>-346860.88919999998</v>
      </c>
      <c r="FD21" s="106">
        <v>0</v>
      </c>
      <c r="FE21" s="106">
        <v>0</v>
      </c>
      <c r="FF21" s="106">
        <v>-346860.88919999998</v>
      </c>
      <c r="FG21" s="106">
        <v>-573513.375</v>
      </c>
      <c r="FH21" s="106">
        <v>0</v>
      </c>
      <c r="FI21" s="106">
        <v>0</v>
      </c>
      <c r="FJ21" s="106">
        <v>-573513.375</v>
      </c>
      <c r="FK21" s="106">
        <v>-41292.962999999989</v>
      </c>
      <c r="FL21" s="106">
        <v>0</v>
      </c>
      <c r="FM21" s="106">
        <v>0</v>
      </c>
      <c r="FN21" s="106">
        <v>-41292.962999999989</v>
      </c>
      <c r="FO21" s="106">
        <v>293638.848</v>
      </c>
      <c r="FP21" s="106">
        <v>0</v>
      </c>
      <c r="FQ21" s="106">
        <v>0</v>
      </c>
      <c r="FR21" s="106">
        <v>293638.848</v>
      </c>
      <c r="FS21" s="106">
        <v>-220229.13599999994</v>
      </c>
      <c r="FT21" s="106">
        <v>0</v>
      </c>
      <c r="FU21" s="106">
        <v>0</v>
      </c>
      <c r="FV21" s="106">
        <v>-220229.13599999994</v>
      </c>
      <c r="FW21" s="106">
        <v>73409.712000000058</v>
      </c>
      <c r="FX21" s="106">
        <v>0</v>
      </c>
      <c r="FY21" s="106">
        <v>0</v>
      </c>
      <c r="FZ21" s="106">
        <v>73409.712000000058</v>
      </c>
      <c r="GA21" s="106">
        <v>-146819.42399999988</v>
      </c>
      <c r="GB21" s="106">
        <v>0</v>
      </c>
      <c r="GC21" s="106">
        <v>0</v>
      </c>
      <c r="GD21" s="106">
        <v>-146819.42399999988</v>
      </c>
      <c r="GE21" s="106">
        <v>-220229.13600000017</v>
      </c>
      <c r="GF21" s="106">
        <v>0</v>
      </c>
      <c r="GG21" s="106">
        <v>0</v>
      </c>
      <c r="GH21" s="106">
        <v>-220229.13600000017</v>
      </c>
      <c r="GI21" s="106">
        <v>110114.56799999997</v>
      </c>
      <c r="GJ21" s="106">
        <v>0</v>
      </c>
      <c r="GK21" s="106">
        <v>0</v>
      </c>
      <c r="GL21" s="106">
        <v>110114.56799999997</v>
      </c>
      <c r="GM21" s="106">
        <v>36704.856000000145</v>
      </c>
      <c r="GN21" s="106">
        <v>0</v>
      </c>
      <c r="GO21" s="106">
        <v>0</v>
      </c>
      <c r="GP21" s="106">
        <v>36704.856000000145</v>
      </c>
      <c r="GQ21" s="106">
        <v>477163.12800000003</v>
      </c>
      <c r="GR21" s="106">
        <v>0</v>
      </c>
      <c r="GS21" s="106">
        <v>0</v>
      </c>
      <c r="GT21" s="106">
        <v>477163.12800000003</v>
      </c>
      <c r="GU21" s="106">
        <v>440458.272</v>
      </c>
      <c r="GV21" s="106">
        <v>0</v>
      </c>
      <c r="GW21" s="106">
        <v>0</v>
      </c>
      <c r="GX21" s="106">
        <v>440458.272</v>
      </c>
      <c r="GY21" s="106">
        <v>110114.56799999997</v>
      </c>
      <c r="GZ21" s="106">
        <v>0</v>
      </c>
      <c r="HA21" s="106">
        <v>0</v>
      </c>
      <c r="HB21" s="106">
        <v>110114.56799999997</v>
      </c>
      <c r="HC21" s="106">
        <v>73409.712000000058</v>
      </c>
      <c r="HD21" s="106">
        <v>0</v>
      </c>
      <c r="HE21" s="106">
        <v>0</v>
      </c>
      <c r="HF21" s="106">
        <v>73409.712000000058</v>
      </c>
    </row>
    <row r="22" spans="1:214">
      <c r="A22" s="105">
        <v>4.75</v>
      </c>
      <c r="B22" s="106">
        <v>0</v>
      </c>
      <c r="C22" s="590" t="s">
        <v>420</v>
      </c>
      <c r="D22" s="606" t="s">
        <v>311</v>
      </c>
      <c r="E22" s="105">
        <v>0</v>
      </c>
      <c r="F22" s="106">
        <v>0</v>
      </c>
      <c r="G22" s="106">
        <v>0</v>
      </c>
      <c r="H22" s="106">
        <v>0</v>
      </c>
      <c r="I22" s="106">
        <v>0</v>
      </c>
      <c r="J22" s="106"/>
      <c r="K22" s="106">
        <v>-146049</v>
      </c>
      <c r="L22" s="106">
        <v>0</v>
      </c>
      <c r="M22" s="106">
        <v>0</v>
      </c>
      <c r="N22" s="106">
        <v>-146049</v>
      </c>
      <c r="O22" s="106"/>
      <c r="P22" s="106">
        <v>-146048.75</v>
      </c>
      <c r="Q22" s="106">
        <v>0</v>
      </c>
      <c r="R22" s="106">
        <v>0</v>
      </c>
      <c r="S22" s="106">
        <v>-146048.75</v>
      </c>
      <c r="T22" s="106"/>
      <c r="U22" s="106">
        <v>-273841.40625</v>
      </c>
      <c r="V22" s="106">
        <v>0</v>
      </c>
      <c r="W22" s="106">
        <v>0</v>
      </c>
      <c r="X22" s="106">
        <v>-273841.40625</v>
      </c>
      <c r="Y22" s="106"/>
      <c r="Z22" s="106">
        <v>219073.125</v>
      </c>
      <c r="AA22" s="106">
        <v>0</v>
      </c>
      <c r="AB22" s="106">
        <v>0</v>
      </c>
      <c r="AC22" s="106">
        <v>219073.125</v>
      </c>
      <c r="AF22" s="90"/>
      <c r="AH22" s="610" t="s">
        <v>311</v>
      </c>
      <c r="AJ22" s="540"/>
      <c r="AK22" s="540"/>
      <c r="AL22" s="540"/>
      <c r="AM22" s="540"/>
      <c r="AN22" s="540"/>
      <c r="AO22" s="540"/>
      <c r="AP22" s="540"/>
      <c r="AQ22" s="540"/>
      <c r="AR22" s="540"/>
      <c r="AS22" s="540"/>
      <c r="AT22" s="540"/>
      <c r="AU22" s="540"/>
      <c r="AV22" s="540"/>
      <c r="AW22" s="540"/>
      <c r="AX22" s="540"/>
      <c r="AY22" s="540"/>
      <c r="AZ22" s="540"/>
      <c r="BA22" s="540"/>
      <c r="BB22" s="609" t="s">
        <v>311</v>
      </c>
      <c r="BC22" s="90">
        <v>-146049</v>
      </c>
      <c r="BD22" s="90">
        <v>0</v>
      </c>
      <c r="BE22" s="90">
        <v>0</v>
      </c>
      <c r="BF22" s="90">
        <v>-146049</v>
      </c>
      <c r="BG22" s="106">
        <v>0</v>
      </c>
      <c r="BH22" s="106">
        <v>0</v>
      </c>
      <c r="BI22" s="106">
        <v>0</v>
      </c>
      <c r="BJ22" s="106">
        <v>0</v>
      </c>
      <c r="BK22" s="106">
        <v>0</v>
      </c>
      <c r="BL22" s="106">
        <v>0</v>
      </c>
      <c r="BM22" s="106">
        <v>0</v>
      </c>
      <c r="BN22" s="106">
        <v>0</v>
      </c>
      <c r="BO22" s="106">
        <v>-146049</v>
      </c>
      <c r="BP22" s="106">
        <v>0</v>
      </c>
      <c r="BQ22" s="106">
        <v>0</v>
      </c>
      <c r="BR22" s="106">
        <v>-146049</v>
      </c>
      <c r="BS22" s="106">
        <v>0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0</v>
      </c>
      <c r="BZ22" s="106">
        <v>0</v>
      </c>
      <c r="CA22" s="106">
        <v>146049</v>
      </c>
      <c r="CB22" s="106">
        <v>0</v>
      </c>
      <c r="CC22" s="106">
        <v>0</v>
      </c>
      <c r="CD22" s="106">
        <v>146049</v>
      </c>
      <c r="CE22" s="106">
        <v>0</v>
      </c>
      <c r="CF22" s="106">
        <v>0</v>
      </c>
      <c r="CG22" s="106">
        <v>0</v>
      </c>
      <c r="CH22" s="106">
        <v>0</v>
      </c>
      <c r="CI22" s="106">
        <v>0</v>
      </c>
      <c r="CJ22" s="106">
        <v>0</v>
      </c>
      <c r="CK22" s="106">
        <v>0</v>
      </c>
      <c r="CL22" s="106">
        <v>0</v>
      </c>
      <c r="CM22" s="106">
        <v>0</v>
      </c>
      <c r="CN22" s="106">
        <v>0</v>
      </c>
      <c r="CO22" s="106">
        <v>0</v>
      </c>
      <c r="CP22" s="106">
        <v>0</v>
      </c>
      <c r="CQ22" s="106">
        <v>0</v>
      </c>
      <c r="CR22" s="106">
        <v>0</v>
      </c>
      <c r="CS22" s="106">
        <v>0</v>
      </c>
      <c r="CT22" s="106">
        <v>0</v>
      </c>
      <c r="CU22" s="106">
        <v>0</v>
      </c>
      <c r="CV22" s="106">
        <v>0</v>
      </c>
      <c r="CW22" s="106">
        <v>0</v>
      </c>
      <c r="CX22" s="106">
        <v>0</v>
      </c>
      <c r="CY22" s="106">
        <v>-109536.5625</v>
      </c>
      <c r="CZ22" s="106">
        <v>0</v>
      </c>
      <c r="DA22" s="106">
        <v>0</v>
      </c>
      <c r="DB22" s="106">
        <v>-109536.5625</v>
      </c>
      <c r="DC22" s="106">
        <v>109536.5625</v>
      </c>
      <c r="DD22" s="106">
        <v>0</v>
      </c>
      <c r="DE22" s="106">
        <v>0</v>
      </c>
      <c r="DF22" s="106">
        <v>109536.5625</v>
      </c>
      <c r="DG22" s="106">
        <v>0</v>
      </c>
      <c r="DH22" s="106">
        <v>0</v>
      </c>
      <c r="DI22" s="106">
        <v>0</v>
      </c>
      <c r="DJ22" s="106">
        <v>0</v>
      </c>
      <c r="DK22" s="106">
        <v>0</v>
      </c>
      <c r="DL22" s="106">
        <v>0</v>
      </c>
      <c r="DM22" s="106">
        <v>0</v>
      </c>
      <c r="DN22" s="106">
        <v>0</v>
      </c>
      <c r="DO22" s="106">
        <v>0</v>
      </c>
      <c r="DP22" s="106">
        <v>0</v>
      </c>
      <c r="DQ22" s="106">
        <v>0</v>
      </c>
      <c r="DR22" s="106">
        <v>0</v>
      </c>
      <c r="DS22" s="106">
        <v>-146048.75</v>
      </c>
      <c r="DT22" s="106">
        <v>0</v>
      </c>
      <c r="DU22" s="106">
        <v>0</v>
      </c>
      <c r="DV22" s="106">
        <v>-146048.75</v>
      </c>
      <c r="DW22" s="106">
        <v>0</v>
      </c>
      <c r="DX22" s="106">
        <v>0</v>
      </c>
      <c r="DY22" s="106">
        <v>0</v>
      </c>
      <c r="DZ22" s="106">
        <v>0</v>
      </c>
      <c r="EA22" s="106">
        <v>0</v>
      </c>
      <c r="EB22" s="106">
        <v>0</v>
      </c>
      <c r="EC22" s="106">
        <v>0</v>
      </c>
      <c r="ED22" s="106">
        <v>0</v>
      </c>
      <c r="EE22" s="106">
        <v>0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0</v>
      </c>
      <c r="EL22" s="106">
        <v>0</v>
      </c>
      <c r="EM22" s="106">
        <v>0</v>
      </c>
      <c r="EN22" s="106">
        <v>0</v>
      </c>
      <c r="EO22" s="106">
        <v>0</v>
      </c>
      <c r="EP22" s="106">
        <v>0</v>
      </c>
      <c r="EQ22" s="106">
        <v>36512.1875</v>
      </c>
      <c r="ER22" s="106">
        <v>0</v>
      </c>
      <c r="ES22" s="106">
        <v>0</v>
      </c>
      <c r="ET22" s="106">
        <v>36512.1875</v>
      </c>
      <c r="EU22" s="106">
        <v>0</v>
      </c>
      <c r="EV22" s="106">
        <v>0</v>
      </c>
      <c r="EW22" s="106">
        <v>0</v>
      </c>
      <c r="EX22" s="106">
        <v>0</v>
      </c>
      <c r="EY22" s="106">
        <v>0</v>
      </c>
      <c r="EZ22" s="106">
        <v>0</v>
      </c>
      <c r="FA22" s="106">
        <v>0</v>
      </c>
      <c r="FB22" s="106">
        <v>0</v>
      </c>
      <c r="FC22" s="106">
        <v>0</v>
      </c>
      <c r="FD22" s="106">
        <v>0</v>
      </c>
      <c r="FE22" s="106">
        <v>0</v>
      </c>
      <c r="FF22" s="106">
        <v>0</v>
      </c>
      <c r="FG22" s="106">
        <v>0</v>
      </c>
      <c r="FH22" s="106">
        <v>0</v>
      </c>
      <c r="FI22" s="106">
        <v>0</v>
      </c>
      <c r="FJ22" s="106">
        <v>0</v>
      </c>
      <c r="FK22" s="106">
        <v>0</v>
      </c>
      <c r="FL22" s="106">
        <v>0</v>
      </c>
      <c r="FM22" s="106">
        <v>0</v>
      </c>
      <c r="FN22" s="106">
        <v>0</v>
      </c>
      <c r="FO22" s="106">
        <v>0</v>
      </c>
      <c r="FP22" s="106">
        <v>0</v>
      </c>
      <c r="FQ22" s="106">
        <v>0</v>
      </c>
      <c r="FR22" s="106">
        <v>0</v>
      </c>
      <c r="FS22" s="106">
        <v>0</v>
      </c>
      <c r="FT22" s="106">
        <v>0</v>
      </c>
      <c r="FU22" s="106">
        <v>0</v>
      </c>
      <c r="FV22" s="106">
        <v>0</v>
      </c>
      <c r="FW22" s="106">
        <v>0</v>
      </c>
      <c r="FX22" s="106">
        <v>0</v>
      </c>
      <c r="FY22" s="106">
        <v>0</v>
      </c>
      <c r="FZ22" s="106">
        <v>0</v>
      </c>
      <c r="GA22" s="106">
        <v>0</v>
      </c>
      <c r="GB22" s="106">
        <v>0</v>
      </c>
      <c r="GC22" s="106">
        <v>0</v>
      </c>
      <c r="GD22" s="106">
        <v>0</v>
      </c>
      <c r="GE22" s="106">
        <v>0</v>
      </c>
      <c r="GF22" s="106">
        <v>0</v>
      </c>
      <c r="GG22" s="106">
        <v>0</v>
      </c>
      <c r="GH22" s="106">
        <v>0</v>
      </c>
      <c r="GI22" s="106">
        <v>0</v>
      </c>
      <c r="GJ22" s="106">
        <v>0</v>
      </c>
      <c r="GK22" s="106">
        <v>0</v>
      </c>
      <c r="GL22" s="106">
        <v>0</v>
      </c>
      <c r="GM22" s="106">
        <v>36512.1875</v>
      </c>
      <c r="GN22" s="106">
        <v>0</v>
      </c>
      <c r="GO22" s="106">
        <v>0</v>
      </c>
      <c r="GP22" s="106">
        <v>36512.1875</v>
      </c>
      <c r="GQ22" s="106">
        <v>0</v>
      </c>
      <c r="GR22" s="106">
        <v>0</v>
      </c>
      <c r="GS22" s="106">
        <v>0</v>
      </c>
      <c r="GT22" s="106">
        <v>0</v>
      </c>
      <c r="GU22" s="106">
        <v>0</v>
      </c>
      <c r="GV22" s="106">
        <v>0</v>
      </c>
      <c r="GW22" s="106">
        <v>0</v>
      </c>
      <c r="GX22" s="106">
        <v>0</v>
      </c>
      <c r="GY22" s="106">
        <v>-200817.03125</v>
      </c>
      <c r="GZ22" s="106">
        <v>0</v>
      </c>
      <c r="HA22" s="106">
        <v>0</v>
      </c>
      <c r="HB22" s="106">
        <v>-200817.03125</v>
      </c>
      <c r="HC22" s="106">
        <v>0</v>
      </c>
      <c r="HD22" s="106">
        <v>0</v>
      </c>
      <c r="HE22" s="106">
        <v>0</v>
      </c>
      <c r="HF22" s="106">
        <v>0</v>
      </c>
    </row>
    <row r="23" spans="1:214">
      <c r="A23" s="105">
        <v>2.1875</v>
      </c>
      <c r="B23" s="106">
        <v>0</v>
      </c>
      <c r="C23" s="590" t="s">
        <v>421</v>
      </c>
      <c r="D23" s="606" t="s">
        <v>309</v>
      </c>
      <c r="E23" s="105">
        <v>0</v>
      </c>
      <c r="F23" s="106">
        <v>0</v>
      </c>
      <c r="G23" s="106">
        <v>0</v>
      </c>
      <c r="H23" s="106">
        <v>0</v>
      </c>
      <c r="I23" s="106">
        <v>0</v>
      </c>
      <c r="J23" s="106"/>
      <c r="K23" s="106">
        <v>-82237</v>
      </c>
      <c r="L23" s="106">
        <v>0</v>
      </c>
      <c r="M23" s="106">
        <v>0</v>
      </c>
      <c r="N23" s="106">
        <v>-82237</v>
      </c>
      <c r="O23" s="106"/>
      <c r="P23" s="106">
        <v>-20559.21054687514</v>
      </c>
      <c r="Q23" s="106">
        <v>0</v>
      </c>
      <c r="R23" s="106">
        <v>0</v>
      </c>
      <c r="S23" s="106">
        <v>-20559.21054687514</v>
      </c>
      <c r="T23" s="106"/>
      <c r="U23" s="106">
        <v>-205592.10546875</v>
      </c>
      <c r="V23" s="106">
        <v>0</v>
      </c>
      <c r="W23" s="106">
        <v>0</v>
      </c>
      <c r="X23" s="106">
        <v>-205592.10546875</v>
      </c>
      <c r="Y23" s="106"/>
      <c r="Z23" s="106">
        <v>431743.42148437491</v>
      </c>
      <c r="AA23" s="106">
        <v>0</v>
      </c>
      <c r="AB23" s="106">
        <v>0</v>
      </c>
      <c r="AC23" s="106">
        <v>431743.42148437491</v>
      </c>
      <c r="AF23" s="90"/>
      <c r="AH23" s="610" t="s">
        <v>309</v>
      </c>
      <c r="AJ23" s="540"/>
      <c r="AK23" s="540"/>
      <c r="AL23" s="540"/>
      <c r="AM23" s="540"/>
      <c r="AN23" s="540"/>
      <c r="AO23" s="540"/>
      <c r="AP23" s="540"/>
      <c r="AQ23" s="540"/>
      <c r="AR23" s="540"/>
      <c r="AS23" s="540"/>
      <c r="AT23" s="540"/>
      <c r="AU23" s="540"/>
      <c r="AV23" s="540"/>
      <c r="AW23" s="540"/>
      <c r="AX23" s="540"/>
      <c r="AY23" s="540"/>
      <c r="AZ23" s="540"/>
      <c r="BA23" s="540"/>
      <c r="BB23" s="609" t="s">
        <v>309</v>
      </c>
      <c r="BC23" s="90">
        <v>-82237</v>
      </c>
      <c r="BD23" s="90">
        <v>0</v>
      </c>
      <c r="BE23" s="90">
        <v>0</v>
      </c>
      <c r="BF23" s="90">
        <v>-82237</v>
      </c>
      <c r="BG23" s="106">
        <v>0</v>
      </c>
      <c r="BH23" s="106">
        <v>0</v>
      </c>
      <c r="BI23" s="106">
        <v>0</v>
      </c>
      <c r="BJ23" s="106">
        <v>0</v>
      </c>
      <c r="BK23" s="106">
        <v>0</v>
      </c>
      <c r="BL23" s="106">
        <v>0</v>
      </c>
      <c r="BM23" s="106">
        <v>0</v>
      </c>
      <c r="BN23" s="106">
        <v>0</v>
      </c>
      <c r="BO23" s="106">
        <v>-82237</v>
      </c>
      <c r="BP23" s="106">
        <v>0</v>
      </c>
      <c r="BQ23" s="106">
        <v>0</v>
      </c>
      <c r="BR23" s="106">
        <v>-82237</v>
      </c>
      <c r="BS23" s="106">
        <v>0</v>
      </c>
      <c r="BT23" s="106">
        <v>0</v>
      </c>
      <c r="BU23" s="106">
        <v>0</v>
      </c>
      <c r="BV23" s="106">
        <v>0</v>
      </c>
      <c r="BW23" s="106">
        <v>0</v>
      </c>
      <c r="BX23" s="106">
        <v>0</v>
      </c>
      <c r="BY23" s="106">
        <v>0</v>
      </c>
      <c r="BZ23" s="106">
        <v>0</v>
      </c>
      <c r="CA23" s="106">
        <v>82237</v>
      </c>
      <c r="CB23" s="106">
        <v>0</v>
      </c>
      <c r="CC23" s="106">
        <v>0</v>
      </c>
      <c r="CD23" s="106">
        <v>82237</v>
      </c>
      <c r="CE23" s="106">
        <v>0</v>
      </c>
      <c r="CF23" s="106">
        <v>0</v>
      </c>
      <c r="CG23" s="106">
        <v>0</v>
      </c>
      <c r="CH23" s="106">
        <v>0</v>
      </c>
      <c r="CI23" s="106">
        <v>0</v>
      </c>
      <c r="CJ23" s="106">
        <v>0</v>
      </c>
      <c r="CK23" s="106">
        <v>0</v>
      </c>
      <c r="CL23" s="106">
        <v>0</v>
      </c>
      <c r="CM23" s="106">
        <v>0</v>
      </c>
      <c r="CN23" s="106">
        <v>0</v>
      </c>
      <c r="CO23" s="106">
        <v>0</v>
      </c>
      <c r="CP23" s="106">
        <v>0</v>
      </c>
      <c r="CQ23" s="106">
        <v>0</v>
      </c>
      <c r="CR23" s="106">
        <v>0</v>
      </c>
      <c r="CS23" s="106">
        <v>0</v>
      </c>
      <c r="CT23" s="106">
        <v>0</v>
      </c>
      <c r="CU23" s="106">
        <v>102796.052734375</v>
      </c>
      <c r="CV23" s="106">
        <v>0</v>
      </c>
      <c r="CW23" s="106">
        <v>0</v>
      </c>
      <c r="CX23" s="106">
        <v>102796.052734375</v>
      </c>
      <c r="CY23" s="106">
        <v>-102796.052734375</v>
      </c>
      <c r="CZ23" s="106">
        <v>0</v>
      </c>
      <c r="DA23" s="106">
        <v>0</v>
      </c>
      <c r="DB23" s="106">
        <v>-102796.052734375</v>
      </c>
      <c r="DC23" s="106">
        <v>0</v>
      </c>
      <c r="DD23" s="106">
        <v>0</v>
      </c>
      <c r="DE23" s="106">
        <v>0</v>
      </c>
      <c r="DF23" s="106">
        <v>0</v>
      </c>
      <c r="DG23" s="106">
        <v>82236.84218749986</v>
      </c>
      <c r="DH23" s="106">
        <v>0</v>
      </c>
      <c r="DI23" s="106">
        <v>0</v>
      </c>
      <c r="DJ23" s="106">
        <v>82236.84218749986</v>
      </c>
      <c r="DK23" s="106">
        <v>-102796.052734375</v>
      </c>
      <c r="DL23" s="106">
        <v>0</v>
      </c>
      <c r="DM23" s="106">
        <v>0</v>
      </c>
      <c r="DN23" s="106">
        <v>-102796.052734375</v>
      </c>
      <c r="DO23" s="106">
        <v>20559.21054687514</v>
      </c>
      <c r="DP23" s="106">
        <v>0</v>
      </c>
      <c r="DQ23" s="106">
        <v>0</v>
      </c>
      <c r="DR23" s="106">
        <v>20559.21054687514</v>
      </c>
      <c r="DS23" s="106">
        <v>-82236.842187500093</v>
      </c>
      <c r="DT23" s="106">
        <v>0</v>
      </c>
      <c r="DU23" s="106">
        <v>0</v>
      </c>
      <c r="DV23" s="106">
        <v>-82236.842187500093</v>
      </c>
      <c r="DW23" s="106">
        <v>0</v>
      </c>
      <c r="DX23" s="106">
        <v>0</v>
      </c>
      <c r="DY23" s="106">
        <v>0</v>
      </c>
      <c r="DZ23" s="106">
        <v>0</v>
      </c>
      <c r="EA23" s="106">
        <v>61677.631640624953</v>
      </c>
      <c r="EB23" s="106">
        <v>0</v>
      </c>
      <c r="EC23" s="106">
        <v>0</v>
      </c>
      <c r="ED23" s="106">
        <v>61677.631640624953</v>
      </c>
      <c r="EE23" s="106">
        <v>-20559.210546874907</v>
      </c>
      <c r="EF23" s="106">
        <v>0</v>
      </c>
      <c r="EG23" s="106">
        <v>0</v>
      </c>
      <c r="EH23" s="106">
        <v>-20559.210546874907</v>
      </c>
      <c r="EI23" s="106">
        <v>-82236.842187500093</v>
      </c>
      <c r="EJ23" s="106">
        <v>0</v>
      </c>
      <c r="EK23" s="106">
        <v>0</v>
      </c>
      <c r="EL23" s="106">
        <v>-82236.842187500093</v>
      </c>
      <c r="EM23" s="106">
        <v>0</v>
      </c>
      <c r="EN23" s="106">
        <v>0</v>
      </c>
      <c r="EO23" s="106">
        <v>0</v>
      </c>
      <c r="EP23" s="106">
        <v>0</v>
      </c>
      <c r="EQ23" s="106">
        <v>-41118.421093750047</v>
      </c>
      <c r="ER23" s="106">
        <v>0</v>
      </c>
      <c r="ES23" s="106">
        <v>0</v>
      </c>
      <c r="ET23" s="106">
        <v>-41118.421093750047</v>
      </c>
      <c r="EU23" s="106">
        <v>-41118.421093749814</v>
      </c>
      <c r="EV23" s="106">
        <v>0</v>
      </c>
      <c r="EW23" s="106">
        <v>0</v>
      </c>
      <c r="EX23" s="106">
        <v>-41118.421093749814</v>
      </c>
      <c r="EY23" s="106">
        <v>0</v>
      </c>
      <c r="EZ23" s="106">
        <v>0</v>
      </c>
      <c r="FA23" s="106">
        <v>0</v>
      </c>
      <c r="FB23" s="106">
        <v>0</v>
      </c>
      <c r="FC23" s="106">
        <v>0</v>
      </c>
      <c r="FD23" s="106">
        <v>0</v>
      </c>
      <c r="FE23" s="106">
        <v>0</v>
      </c>
      <c r="FF23" s="106">
        <v>0</v>
      </c>
      <c r="FG23" s="106">
        <v>0</v>
      </c>
      <c r="FH23" s="106">
        <v>0</v>
      </c>
      <c r="FI23" s="106">
        <v>0</v>
      </c>
      <c r="FJ23" s="106">
        <v>0</v>
      </c>
      <c r="FK23" s="106">
        <v>82236.84218749986</v>
      </c>
      <c r="FL23" s="106">
        <v>0</v>
      </c>
      <c r="FM23" s="106">
        <v>0</v>
      </c>
      <c r="FN23" s="106">
        <v>82236.84218749986</v>
      </c>
      <c r="FO23" s="106">
        <v>-82236.84218749986</v>
      </c>
      <c r="FP23" s="106">
        <v>0</v>
      </c>
      <c r="FQ23" s="106">
        <v>0</v>
      </c>
      <c r="FR23" s="106">
        <v>-82236.84218749986</v>
      </c>
      <c r="FS23" s="106">
        <v>0</v>
      </c>
      <c r="FT23" s="106">
        <v>0</v>
      </c>
      <c r="FU23" s="106">
        <v>0</v>
      </c>
      <c r="FV23" s="106">
        <v>0</v>
      </c>
      <c r="FW23" s="106">
        <v>82236.84218749986</v>
      </c>
      <c r="FX23" s="106">
        <v>0</v>
      </c>
      <c r="FY23" s="106">
        <v>0</v>
      </c>
      <c r="FZ23" s="106">
        <v>82236.84218749986</v>
      </c>
      <c r="GA23" s="106">
        <v>-82236.84218749986</v>
      </c>
      <c r="GB23" s="106">
        <v>0</v>
      </c>
      <c r="GC23" s="106">
        <v>0</v>
      </c>
      <c r="GD23" s="106">
        <v>-82236.84218749986</v>
      </c>
      <c r="GE23" s="106">
        <v>0</v>
      </c>
      <c r="GF23" s="106">
        <v>0</v>
      </c>
      <c r="GG23" s="106">
        <v>0</v>
      </c>
      <c r="GH23" s="106">
        <v>0</v>
      </c>
      <c r="GI23" s="106">
        <v>82236.84218749986</v>
      </c>
      <c r="GJ23" s="106">
        <v>0</v>
      </c>
      <c r="GK23" s="106">
        <v>0</v>
      </c>
      <c r="GL23" s="106">
        <v>82236.84218749986</v>
      </c>
      <c r="GM23" s="106">
        <v>-164473.68437499995</v>
      </c>
      <c r="GN23" s="106">
        <v>0</v>
      </c>
      <c r="GO23" s="106">
        <v>0</v>
      </c>
      <c r="GP23" s="106">
        <v>-164473.68437499995</v>
      </c>
      <c r="GQ23" s="106">
        <v>41118.421093750047</v>
      </c>
      <c r="GR23" s="106">
        <v>0</v>
      </c>
      <c r="GS23" s="106">
        <v>0</v>
      </c>
      <c r="GT23" s="106">
        <v>41118.421093750047</v>
      </c>
      <c r="GU23" s="106">
        <v>41118.421093750047</v>
      </c>
      <c r="GV23" s="106">
        <v>0</v>
      </c>
      <c r="GW23" s="106">
        <v>0</v>
      </c>
      <c r="GX23" s="106">
        <v>41118.421093750047</v>
      </c>
      <c r="GY23" s="106">
        <v>0</v>
      </c>
      <c r="GZ23" s="106">
        <v>0</v>
      </c>
      <c r="HA23" s="106">
        <v>0</v>
      </c>
      <c r="HB23" s="106">
        <v>0</v>
      </c>
      <c r="HC23" s="106">
        <v>0</v>
      </c>
      <c r="HD23" s="106">
        <v>0</v>
      </c>
      <c r="HE23" s="106">
        <v>0</v>
      </c>
      <c r="HF23" s="106">
        <v>0</v>
      </c>
    </row>
    <row r="24" spans="1:214">
      <c r="A24" s="105">
        <v>2.0840336134453783</v>
      </c>
      <c r="B24" s="106">
        <v>0</v>
      </c>
      <c r="C24" s="590" t="s">
        <v>384</v>
      </c>
      <c r="D24" s="606" t="s">
        <v>383</v>
      </c>
      <c r="E24" s="105">
        <v>0</v>
      </c>
      <c r="F24" s="106">
        <v>0</v>
      </c>
      <c r="G24" s="106">
        <v>0</v>
      </c>
      <c r="H24" s="106">
        <v>0</v>
      </c>
      <c r="I24" s="106">
        <v>0</v>
      </c>
      <c r="J24" s="106"/>
      <c r="K24" s="106">
        <v>9323</v>
      </c>
      <c r="L24" s="106">
        <v>0</v>
      </c>
      <c r="M24" s="106">
        <v>0</v>
      </c>
      <c r="N24" s="106">
        <v>9323</v>
      </c>
      <c r="O24" s="106"/>
      <c r="P24" s="106">
        <v>7898.2973968718434</v>
      </c>
      <c r="Q24" s="106">
        <v>0</v>
      </c>
      <c r="R24" s="106">
        <v>0</v>
      </c>
      <c r="S24" s="106">
        <v>7898.2973968718434</v>
      </c>
      <c r="T24" s="106"/>
      <c r="U24" s="106">
        <v>-124600.86733859696</v>
      </c>
      <c r="V24" s="106">
        <v>0</v>
      </c>
      <c r="W24" s="106">
        <v>0</v>
      </c>
      <c r="X24" s="106">
        <v>-124600.86733859696</v>
      </c>
      <c r="Y24" s="106"/>
      <c r="Z24" s="106">
        <v>160223.08731664566</v>
      </c>
      <c r="AA24" s="106">
        <v>0</v>
      </c>
      <c r="AB24" s="106">
        <v>0</v>
      </c>
      <c r="AC24" s="106">
        <v>160223.08731664566</v>
      </c>
      <c r="AF24" s="90"/>
      <c r="AH24" s="610" t="s">
        <v>383</v>
      </c>
      <c r="AJ24" s="540"/>
      <c r="AK24" s="540"/>
      <c r="AL24" s="540"/>
      <c r="AM24" s="540"/>
      <c r="AN24" s="540"/>
      <c r="AO24" s="540"/>
      <c r="AP24" s="540"/>
      <c r="AQ24" s="540"/>
      <c r="AR24" s="540"/>
      <c r="AS24" s="540"/>
      <c r="AT24" s="540"/>
      <c r="AU24" s="540"/>
      <c r="AV24" s="540"/>
      <c r="AW24" s="540"/>
      <c r="AX24" s="540"/>
      <c r="AY24" s="540"/>
      <c r="AZ24" s="540"/>
      <c r="BA24" s="540"/>
      <c r="BB24" s="609" t="s">
        <v>383</v>
      </c>
      <c r="BC24" s="90">
        <v>9323</v>
      </c>
      <c r="BD24" s="90">
        <v>0</v>
      </c>
      <c r="BE24" s="90">
        <v>0</v>
      </c>
      <c r="BF24" s="90">
        <v>9323</v>
      </c>
      <c r="BG24" s="106">
        <v>0</v>
      </c>
      <c r="BH24" s="106">
        <v>0</v>
      </c>
      <c r="BI24" s="106">
        <v>0</v>
      </c>
      <c r="BJ24" s="106">
        <v>0</v>
      </c>
      <c r="BK24" s="106">
        <v>0</v>
      </c>
      <c r="BL24" s="106">
        <v>0</v>
      </c>
      <c r="BM24" s="106">
        <v>0</v>
      </c>
      <c r="BN24" s="106">
        <v>0</v>
      </c>
      <c r="BO24" s="106">
        <v>9323</v>
      </c>
      <c r="BP24" s="106">
        <v>0</v>
      </c>
      <c r="BQ24" s="106">
        <v>0</v>
      </c>
      <c r="BR24" s="106">
        <v>9323</v>
      </c>
      <c r="BS24" s="106">
        <v>0</v>
      </c>
      <c r="BT24" s="106">
        <v>0</v>
      </c>
      <c r="BU24" s="106">
        <v>0</v>
      </c>
      <c r="BV24" s="106">
        <v>0</v>
      </c>
      <c r="BW24" s="106">
        <v>0</v>
      </c>
      <c r="BX24" s="106">
        <v>0</v>
      </c>
      <c r="BY24" s="106">
        <v>0</v>
      </c>
      <c r="BZ24" s="106">
        <v>0</v>
      </c>
      <c r="CA24" s="106">
        <v>-8000</v>
      </c>
      <c r="CB24" s="106">
        <v>0</v>
      </c>
      <c r="CC24" s="106">
        <v>0</v>
      </c>
      <c r="CD24" s="106">
        <v>-8000</v>
      </c>
      <c r="CE24" s="106">
        <v>0</v>
      </c>
      <c r="CF24" s="106">
        <v>0</v>
      </c>
      <c r="CG24" s="106">
        <v>0</v>
      </c>
      <c r="CH24" s="106">
        <v>0</v>
      </c>
      <c r="CI24" s="106">
        <v>0</v>
      </c>
      <c r="CJ24" s="106">
        <v>0</v>
      </c>
      <c r="CK24" s="106">
        <v>0</v>
      </c>
      <c r="CL24" s="106">
        <v>0</v>
      </c>
      <c r="CM24" s="106">
        <v>0</v>
      </c>
      <c r="CN24" s="106">
        <v>0</v>
      </c>
      <c r="CO24" s="106">
        <v>0</v>
      </c>
      <c r="CP24" s="106">
        <v>0</v>
      </c>
      <c r="CQ24" s="106">
        <v>22051.315468871384</v>
      </c>
      <c r="CR24" s="106">
        <v>0</v>
      </c>
      <c r="CS24" s="106">
        <v>0</v>
      </c>
      <c r="CT24" s="106">
        <v>22051.315468871384</v>
      </c>
      <c r="CU24" s="106">
        <v>-2413.2410148063209</v>
      </c>
      <c r="CV24" s="106">
        <v>0</v>
      </c>
      <c r="CW24" s="106">
        <v>0</v>
      </c>
      <c r="CX24" s="106">
        <v>-2413.2410148063209</v>
      </c>
      <c r="CY24" s="106">
        <v>-21784.932657826692</v>
      </c>
      <c r="CZ24" s="106">
        <v>0</v>
      </c>
      <c r="DA24" s="106">
        <v>0</v>
      </c>
      <c r="DB24" s="106">
        <v>-21784.932657826692</v>
      </c>
      <c r="DC24" s="106">
        <v>2146.8582037616288</v>
      </c>
      <c r="DD24" s="106">
        <v>0</v>
      </c>
      <c r="DE24" s="106">
        <v>0</v>
      </c>
      <c r="DF24" s="106">
        <v>2146.8582037616288</v>
      </c>
      <c r="DG24" s="106">
        <v>21628.341989115812</v>
      </c>
      <c r="DH24" s="106">
        <v>0</v>
      </c>
      <c r="DI24" s="106">
        <v>0</v>
      </c>
      <c r="DJ24" s="106">
        <v>21628.341989115812</v>
      </c>
      <c r="DK24" s="106">
        <v>1100.5078589806799</v>
      </c>
      <c r="DL24" s="106">
        <v>0</v>
      </c>
      <c r="DM24" s="106">
        <v>0</v>
      </c>
      <c r="DN24" s="106">
        <v>1100.5078589806799</v>
      </c>
      <c r="DO24" s="106">
        <v>-24051.900959959719</v>
      </c>
      <c r="DP24" s="106">
        <v>0</v>
      </c>
      <c r="DQ24" s="106">
        <v>0</v>
      </c>
      <c r="DR24" s="106">
        <v>-24051.900959959719</v>
      </c>
      <c r="DS24" s="106">
        <v>9322.6993168577319</v>
      </c>
      <c r="DT24" s="106">
        <v>0</v>
      </c>
      <c r="DU24" s="106">
        <v>0</v>
      </c>
      <c r="DV24" s="106">
        <v>9322.6993168577319</v>
      </c>
      <c r="DW24" s="106">
        <v>3238.1677115885541</v>
      </c>
      <c r="DX24" s="106">
        <v>0</v>
      </c>
      <c r="DY24" s="106">
        <v>0</v>
      </c>
      <c r="DZ24" s="106">
        <v>3238.1677115885541</v>
      </c>
      <c r="EA24" s="106">
        <v>-4662.518519711215</v>
      </c>
      <c r="EB24" s="106">
        <v>0</v>
      </c>
      <c r="EC24" s="106">
        <v>0</v>
      </c>
      <c r="ED24" s="106">
        <v>-4662.518519711215</v>
      </c>
      <c r="EE24" s="106">
        <v>-22627.055045410409</v>
      </c>
      <c r="EF24" s="106">
        <v>0</v>
      </c>
      <c r="EG24" s="106">
        <v>0</v>
      </c>
      <c r="EH24" s="106">
        <v>-22627.055045410409</v>
      </c>
      <c r="EI24" s="106">
        <v>19959.149409590871</v>
      </c>
      <c r="EJ24" s="106">
        <v>0</v>
      </c>
      <c r="EK24" s="106">
        <v>0</v>
      </c>
      <c r="EL24" s="106">
        <v>19959.149409590871</v>
      </c>
      <c r="EM24" s="106">
        <v>-36494.078312806087</v>
      </c>
      <c r="EN24" s="106">
        <v>0</v>
      </c>
      <c r="EO24" s="106">
        <v>0</v>
      </c>
      <c r="EP24" s="106">
        <v>-36494.078312806087</v>
      </c>
      <c r="EQ24" s="106">
        <v>12044.850185305462</v>
      </c>
      <c r="ER24" s="106">
        <v>0</v>
      </c>
      <c r="ES24" s="106">
        <v>0</v>
      </c>
      <c r="ET24" s="106">
        <v>12044.850185305462</v>
      </c>
      <c r="EU24" s="106">
        <v>-12287.218778996728</v>
      </c>
      <c r="EV24" s="106">
        <v>0</v>
      </c>
      <c r="EW24" s="106">
        <v>0</v>
      </c>
      <c r="EX24" s="106">
        <v>-12287.218778996728</v>
      </c>
      <c r="EY24" s="106">
        <v>-18708.134654021938</v>
      </c>
      <c r="EZ24" s="106">
        <v>0</v>
      </c>
      <c r="FA24" s="106">
        <v>0</v>
      </c>
      <c r="FB24" s="106">
        <v>-18708.134654021938</v>
      </c>
      <c r="FC24" s="106">
        <v>841.0547068201704</v>
      </c>
      <c r="FD24" s="106">
        <v>0</v>
      </c>
      <c r="FE24" s="106">
        <v>0</v>
      </c>
      <c r="FF24" s="106">
        <v>841.0547068201704</v>
      </c>
      <c r="FG24" s="106">
        <v>-21145.482910486404</v>
      </c>
      <c r="FH24" s="106">
        <v>0</v>
      </c>
      <c r="FI24" s="106">
        <v>0</v>
      </c>
      <c r="FJ24" s="106">
        <v>-21145.482910486404</v>
      </c>
      <c r="FK24" s="106">
        <v>-10244.680790003971</v>
      </c>
      <c r="FL24" s="106">
        <v>0</v>
      </c>
      <c r="FM24" s="106">
        <v>0</v>
      </c>
      <c r="FN24" s="106">
        <v>-10244.680790003971</v>
      </c>
      <c r="FO24" s="106">
        <v>68234.652274416527</v>
      </c>
      <c r="FP24" s="106">
        <v>0</v>
      </c>
      <c r="FQ24" s="106">
        <v>0</v>
      </c>
      <c r="FR24" s="106">
        <v>68234.652274416527</v>
      </c>
      <c r="FS24" s="106">
        <v>-9646.0544484587153</v>
      </c>
      <c r="FT24" s="106">
        <v>0</v>
      </c>
      <c r="FU24" s="106">
        <v>0</v>
      </c>
      <c r="FV24" s="106">
        <v>-9646.0544484587153</v>
      </c>
      <c r="FW24" s="106">
        <v>-55821.376687500742</v>
      </c>
      <c r="FX24" s="106">
        <v>0</v>
      </c>
      <c r="FY24" s="106">
        <v>0</v>
      </c>
      <c r="FZ24" s="106">
        <v>-55821.376687500742</v>
      </c>
      <c r="GA24" s="106">
        <v>54401.777851571911</v>
      </c>
      <c r="GB24" s="106">
        <v>0</v>
      </c>
      <c r="GC24" s="106">
        <v>0</v>
      </c>
      <c r="GD24" s="106">
        <v>54401.777851571911</v>
      </c>
      <c r="GE24" s="106">
        <v>-35858.967445933842</v>
      </c>
      <c r="GF24" s="106">
        <v>0</v>
      </c>
      <c r="GG24" s="106">
        <v>0</v>
      </c>
      <c r="GH24" s="106">
        <v>-35858.967445933842</v>
      </c>
      <c r="GI24" s="106">
        <v>23825.628188982024</v>
      </c>
      <c r="GJ24" s="106">
        <v>0</v>
      </c>
      <c r="GK24" s="106">
        <v>0</v>
      </c>
      <c r="GL24" s="106">
        <v>23825.628188982024</v>
      </c>
      <c r="GM24" s="106">
        <v>-20833.973670995445</v>
      </c>
      <c r="GN24" s="106">
        <v>0</v>
      </c>
      <c r="GO24" s="106">
        <v>0</v>
      </c>
      <c r="GP24" s="106">
        <v>-20833.973670995445</v>
      </c>
      <c r="GQ24" s="106">
        <v>-31155.725950729102</v>
      </c>
      <c r="GR24" s="106">
        <v>0</v>
      </c>
      <c r="GS24" s="106">
        <v>0</v>
      </c>
      <c r="GT24" s="106">
        <v>-31155.725950729102</v>
      </c>
      <c r="GU24" s="106">
        <v>2161.7890137814684</v>
      </c>
      <c r="GV24" s="106">
        <v>0</v>
      </c>
      <c r="GW24" s="106">
        <v>0</v>
      </c>
      <c r="GX24" s="106">
        <v>2161.7890137814684</v>
      </c>
      <c r="GY24" s="106">
        <v>-37701.671619565575</v>
      </c>
      <c r="GZ24" s="106">
        <v>0</v>
      </c>
      <c r="HA24" s="106">
        <v>0</v>
      </c>
      <c r="HB24" s="106">
        <v>-37701.671619565575</v>
      </c>
      <c r="HC24" s="106">
        <v>-1443.6460510282777</v>
      </c>
      <c r="HD24" s="106">
        <v>0</v>
      </c>
      <c r="HE24" s="106">
        <v>0</v>
      </c>
      <c r="HF24" s="106">
        <v>-1443.6460510282777</v>
      </c>
    </row>
    <row r="25" spans="1:214">
      <c r="A25" s="105">
        <v>5.75</v>
      </c>
      <c r="B25" s="106">
        <v>0</v>
      </c>
      <c r="C25" s="590" t="s">
        <v>398</v>
      </c>
      <c r="D25" s="606" t="s">
        <v>713</v>
      </c>
      <c r="E25" s="105">
        <v>0</v>
      </c>
      <c r="F25" s="106">
        <v>0</v>
      </c>
      <c r="G25" s="106">
        <v>0</v>
      </c>
      <c r="H25" s="106">
        <v>0</v>
      </c>
      <c r="I25" s="106">
        <v>0</v>
      </c>
      <c r="J25" s="106"/>
      <c r="K25" s="106">
        <v>-7486</v>
      </c>
      <c r="L25" s="106">
        <v>0</v>
      </c>
      <c r="M25" s="106">
        <v>0</v>
      </c>
      <c r="N25" s="106">
        <v>-7486</v>
      </c>
      <c r="O25" s="106"/>
      <c r="P25" s="106">
        <v>-22458.5</v>
      </c>
      <c r="Q25" s="106">
        <v>0</v>
      </c>
      <c r="R25" s="106">
        <v>0</v>
      </c>
      <c r="S25" s="106">
        <v>-22458.5</v>
      </c>
      <c r="T25" s="106"/>
      <c r="U25" s="106">
        <v>-5614.15625</v>
      </c>
      <c r="V25" s="106">
        <v>0</v>
      </c>
      <c r="W25" s="106">
        <v>0</v>
      </c>
      <c r="X25" s="106">
        <v>-5614.15625</v>
      </c>
      <c r="Y25" s="106"/>
      <c r="Z25" s="106">
        <v>351860.25</v>
      </c>
      <c r="AA25" s="106">
        <v>0</v>
      </c>
      <c r="AB25" s="106">
        <v>0</v>
      </c>
      <c r="AC25" s="106">
        <v>351860.25</v>
      </c>
      <c r="AF25" s="90"/>
      <c r="AH25" s="610" t="s">
        <v>713</v>
      </c>
      <c r="AJ25" s="540"/>
      <c r="AK25" s="540"/>
      <c r="AL25" s="540"/>
      <c r="AM25" s="540"/>
      <c r="AN25" s="540"/>
      <c r="AO25" s="540"/>
      <c r="AP25" s="540"/>
      <c r="AQ25" s="540"/>
      <c r="AR25" s="540"/>
      <c r="AS25" s="540"/>
      <c r="AT25" s="540"/>
      <c r="AU25" s="540"/>
      <c r="AV25" s="540"/>
      <c r="AW25" s="540"/>
      <c r="AX25" s="540"/>
      <c r="AY25" s="540"/>
      <c r="AZ25" s="540"/>
      <c r="BA25" s="540"/>
      <c r="BB25" s="609" t="s">
        <v>713</v>
      </c>
      <c r="BC25" s="90">
        <v>-7486</v>
      </c>
      <c r="BD25" s="90">
        <v>0</v>
      </c>
      <c r="BE25" s="90">
        <v>0</v>
      </c>
      <c r="BF25" s="90">
        <v>-7486</v>
      </c>
      <c r="BG25" s="106">
        <v>0</v>
      </c>
      <c r="BH25" s="106">
        <v>0</v>
      </c>
      <c r="BI25" s="106">
        <v>0</v>
      </c>
      <c r="BJ25" s="106">
        <v>0</v>
      </c>
      <c r="BK25" s="106">
        <v>0</v>
      </c>
      <c r="BL25" s="106">
        <v>0</v>
      </c>
      <c r="BM25" s="106">
        <v>0</v>
      </c>
      <c r="BN25" s="106">
        <v>0</v>
      </c>
      <c r="BO25" s="106">
        <v>-7486</v>
      </c>
      <c r="BP25" s="106">
        <v>0</v>
      </c>
      <c r="BQ25" s="106">
        <v>0</v>
      </c>
      <c r="BR25" s="106">
        <v>-7486</v>
      </c>
      <c r="BS25" s="106">
        <v>0</v>
      </c>
      <c r="BT25" s="106">
        <v>0</v>
      </c>
      <c r="BU25" s="106">
        <v>0</v>
      </c>
      <c r="BV25" s="106">
        <v>0</v>
      </c>
      <c r="BW25" s="106">
        <v>0</v>
      </c>
      <c r="BX25" s="106">
        <v>0</v>
      </c>
      <c r="BY25" s="106">
        <v>0</v>
      </c>
      <c r="BZ25" s="106">
        <v>0</v>
      </c>
      <c r="CA25" s="106">
        <v>14973</v>
      </c>
      <c r="CB25" s="106">
        <v>0</v>
      </c>
      <c r="CC25" s="106">
        <v>0</v>
      </c>
      <c r="CD25" s="106">
        <v>14973</v>
      </c>
      <c r="CE25" s="106">
        <v>0</v>
      </c>
      <c r="CF25" s="106">
        <v>0</v>
      </c>
      <c r="CG25" s="106">
        <v>0</v>
      </c>
      <c r="CH25" s="106">
        <v>0</v>
      </c>
      <c r="CI25" s="106">
        <v>0</v>
      </c>
      <c r="CJ25" s="106">
        <v>0</v>
      </c>
      <c r="CK25" s="106">
        <v>0</v>
      </c>
      <c r="CL25" s="106">
        <v>0</v>
      </c>
      <c r="CM25" s="106">
        <v>0</v>
      </c>
      <c r="CN25" s="106">
        <v>0</v>
      </c>
      <c r="CO25" s="106">
        <v>0</v>
      </c>
      <c r="CP25" s="106">
        <v>0</v>
      </c>
      <c r="CQ25" s="106">
        <v>-14972.75</v>
      </c>
      <c r="CR25" s="106">
        <v>0</v>
      </c>
      <c r="CS25" s="106">
        <v>0</v>
      </c>
      <c r="CT25" s="106">
        <v>-14972.75</v>
      </c>
      <c r="CU25" s="106">
        <v>14972.75</v>
      </c>
      <c r="CV25" s="106">
        <v>0</v>
      </c>
      <c r="CW25" s="106">
        <v>0</v>
      </c>
      <c r="CX25" s="106">
        <v>14972.75</v>
      </c>
      <c r="CY25" s="106">
        <v>-18715.9375</v>
      </c>
      <c r="CZ25" s="106">
        <v>0</v>
      </c>
      <c r="DA25" s="106">
        <v>0</v>
      </c>
      <c r="DB25" s="106">
        <v>-18715.9375</v>
      </c>
      <c r="DC25" s="106">
        <v>18715.9375</v>
      </c>
      <c r="DD25" s="106">
        <v>0</v>
      </c>
      <c r="DE25" s="106">
        <v>0</v>
      </c>
      <c r="DF25" s="106">
        <v>18715.9375</v>
      </c>
      <c r="DG25" s="106">
        <v>0</v>
      </c>
      <c r="DH25" s="106">
        <v>0</v>
      </c>
      <c r="DI25" s="106">
        <v>0</v>
      </c>
      <c r="DJ25" s="106">
        <v>0</v>
      </c>
      <c r="DK25" s="106">
        <v>7486.375</v>
      </c>
      <c r="DL25" s="106">
        <v>0</v>
      </c>
      <c r="DM25" s="106">
        <v>0</v>
      </c>
      <c r="DN25" s="106">
        <v>7486.375</v>
      </c>
      <c r="DO25" s="106">
        <v>-14972.75</v>
      </c>
      <c r="DP25" s="106">
        <v>0</v>
      </c>
      <c r="DQ25" s="106">
        <v>0</v>
      </c>
      <c r="DR25" s="106">
        <v>-14972.75</v>
      </c>
      <c r="DS25" s="106">
        <v>-7486.375</v>
      </c>
      <c r="DT25" s="106">
        <v>0</v>
      </c>
      <c r="DU25" s="106">
        <v>0</v>
      </c>
      <c r="DV25" s="106">
        <v>-7486.375</v>
      </c>
      <c r="DW25" s="106">
        <v>0</v>
      </c>
      <c r="DX25" s="106">
        <v>0</v>
      </c>
      <c r="DY25" s="106">
        <v>0</v>
      </c>
      <c r="DZ25" s="106">
        <v>0</v>
      </c>
      <c r="EA25" s="106">
        <v>-14972.75</v>
      </c>
      <c r="EB25" s="106">
        <v>0</v>
      </c>
      <c r="EC25" s="106">
        <v>0</v>
      </c>
      <c r="ED25" s="106">
        <v>-14972.75</v>
      </c>
      <c r="EE25" s="106">
        <v>14972.75</v>
      </c>
      <c r="EF25" s="106">
        <v>0</v>
      </c>
      <c r="EG25" s="106">
        <v>0</v>
      </c>
      <c r="EH25" s="106">
        <v>14972.75</v>
      </c>
      <c r="EI25" s="106">
        <v>-7486.375</v>
      </c>
      <c r="EJ25" s="106">
        <v>0</v>
      </c>
      <c r="EK25" s="106">
        <v>0</v>
      </c>
      <c r="EL25" s="106">
        <v>-7486.375</v>
      </c>
      <c r="EM25" s="106">
        <v>1871.59375</v>
      </c>
      <c r="EN25" s="106">
        <v>0</v>
      </c>
      <c r="EO25" s="106">
        <v>0</v>
      </c>
      <c r="EP25" s="106">
        <v>1871.59375</v>
      </c>
      <c r="EQ25" s="106">
        <v>-1871.59375</v>
      </c>
      <c r="ER25" s="106">
        <v>0</v>
      </c>
      <c r="ES25" s="106">
        <v>0</v>
      </c>
      <c r="ET25" s="106">
        <v>-1871.59375</v>
      </c>
      <c r="EU25" s="106">
        <v>3743.1875</v>
      </c>
      <c r="EV25" s="106">
        <v>0</v>
      </c>
      <c r="EW25" s="106">
        <v>0</v>
      </c>
      <c r="EX25" s="106">
        <v>3743.1875</v>
      </c>
      <c r="EY25" s="106">
        <v>3743.1875</v>
      </c>
      <c r="EZ25" s="106">
        <v>0</v>
      </c>
      <c r="FA25" s="106">
        <v>0</v>
      </c>
      <c r="FB25" s="106">
        <v>3743.1875</v>
      </c>
      <c r="FC25" s="106">
        <v>-7486.375</v>
      </c>
      <c r="FD25" s="106">
        <v>0</v>
      </c>
      <c r="FE25" s="106">
        <v>0</v>
      </c>
      <c r="FF25" s="106">
        <v>-7486.375</v>
      </c>
      <c r="FG25" s="106">
        <v>0</v>
      </c>
      <c r="FH25" s="106">
        <v>0</v>
      </c>
      <c r="FI25" s="106">
        <v>0</v>
      </c>
      <c r="FJ25" s="106">
        <v>0</v>
      </c>
      <c r="FK25" s="106">
        <v>-7486.375</v>
      </c>
      <c r="FL25" s="106">
        <v>0</v>
      </c>
      <c r="FM25" s="106">
        <v>0</v>
      </c>
      <c r="FN25" s="106">
        <v>-7486.375</v>
      </c>
      <c r="FO25" s="106">
        <v>0</v>
      </c>
      <c r="FP25" s="106">
        <v>0</v>
      </c>
      <c r="FQ25" s="106">
        <v>0</v>
      </c>
      <c r="FR25" s="106">
        <v>0</v>
      </c>
      <c r="FS25" s="106">
        <v>7486.375</v>
      </c>
      <c r="FT25" s="106">
        <v>0</v>
      </c>
      <c r="FU25" s="106">
        <v>0</v>
      </c>
      <c r="FV25" s="106">
        <v>7486.375</v>
      </c>
      <c r="FW25" s="106">
        <v>0</v>
      </c>
      <c r="FX25" s="106">
        <v>0</v>
      </c>
      <c r="FY25" s="106">
        <v>0</v>
      </c>
      <c r="FZ25" s="106">
        <v>0</v>
      </c>
      <c r="GA25" s="106">
        <v>7486.375</v>
      </c>
      <c r="GB25" s="106">
        <v>0</v>
      </c>
      <c r="GC25" s="106">
        <v>0</v>
      </c>
      <c r="GD25" s="106">
        <v>7486.375</v>
      </c>
      <c r="GE25" s="106">
        <v>0</v>
      </c>
      <c r="GF25" s="106">
        <v>0</v>
      </c>
      <c r="GG25" s="106">
        <v>0</v>
      </c>
      <c r="GH25" s="106">
        <v>0</v>
      </c>
      <c r="GI25" s="106">
        <v>0</v>
      </c>
      <c r="GJ25" s="106">
        <v>0</v>
      </c>
      <c r="GK25" s="106">
        <v>0</v>
      </c>
      <c r="GL25" s="106">
        <v>0</v>
      </c>
      <c r="GM25" s="106">
        <v>-7486.375</v>
      </c>
      <c r="GN25" s="106">
        <v>0</v>
      </c>
      <c r="GO25" s="106">
        <v>0</v>
      </c>
      <c r="GP25" s="106">
        <v>-7486.375</v>
      </c>
      <c r="GQ25" s="106">
        <v>-5614.78125</v>
      </c>
      <c r="GR25" s="106">
        <v>0</v>
      </c>
      <c r="GS25" s="106">
        <v>0</v>
      </c>
      <c r="GT25" s="106">
        <v>-5614.78125</v>
      </c>
      <c r="GU25" s="106">
        <v>-1871.59375</v>
      </c>
      <c r="GV25" s="106">
        <v>0</v>
      </c>
      <c r="GW25" s="106">
        <v>0</v>
      </c>
      <c r="GX25" s="106">
        <v>-1871.59375</v>
      </c>
      <c r="GY25" s="106">
        <v>0</v>
      </c>
      <c r="GZ25" s="106">
        <v>0</v>
      </c>
      <c r="HA25" s="106">
        <v>0</v>
      </c>
      <c r="HB25" s="106">
        <v>0</v>
      </c>
      <c r="HC25" s="106">
        <v>16844.34375</v>
      </c>
      <c r="HD25" s="106">
        <v>0</v>
      </c>
      <c r="HE25" s="106">
        <v>0</v>
      </c>
      <c r="HF25" s="106">
        <v>16844.34375</v>
      </c>
    </row>
    <row r="26" spans="1:214">
      <c r="A26" s="105">
        <v>2.8125</v>
      </c>
      <c r="B26" s="106">
        <v>0</v>
      </c>
      <c r="C26" s="590" t="s">
        <v>422</v>
      </c>
      <c r="D26" s="606" t="s">
        <v>385</v>
      </c>
      <c r="E26" s="105">
        <v>0.125</v>
      </c>
      <c r="F26" s="106">
        <v>0</v>
      </c>
      <c r="G26" s="106">
        <v>0</v>
      </c>
      <c r="H26" s="106">
        <v>0</v>
      </c>
      <c r="I26" s="106">
        <v>0</v>
      </c>
      <c r="J26" s="106"/>
      <c r="K26" s="106">
        <v>0</v>
      </c>
      <c r="L26" s="106">
        <v>0</v>
      </c>
      <c r="M26" s="106">
        <v>0</v>
      </c>
      <c r="N26" s="106">
        <v>0</v>
      </c>
      <c r="O26" s="106"/>
      <c r="P26" s="106">
        <v>0</v>
      </c>
      <c r="Q26" s="106">
        <v>0</v>
      </c>
      <c r="R26" s="106">
        <v>0</v>
      </c>
      <c r="S26" s="106">
        <v>0</v>
      </c>
      <c r="T26" s="106"/>
      <c r="U26" s="106">
        <v>0</v>
      </c>
      <c r="V26" s="106">
        <v>0</v>
      </c>
      <c r="W26" s="106">
        <v>0</v>
      </c>
      <c r="X26" s="106">
        <v>0</v>
      </c>
      <c r="Y26" s="106"/>
      <c r="Z26" s="106">
        <v>33395.006794333356</v>
      </c>
      <c r="AA26" s="106">
        <v>0</v>
      </c>
      <c r="AB26" s="106">
        <v>0</v>
      </c>
      <c r="AC26" s="106">
        <v>33395.006794333356</v>
      </c>
      <c r="AF26" s="90"/>
      <c r="AH26" s="610" t="s">
        <v>385</v>
      </c>
      <c r="AJ26" s="540"/>
      <c r="AK26" s="540"/>
      <c r="AL26" s="540"/>
      <c r="AM26" s="540"/>
      <c r="AN26" s="540"/>
      <c r="AO26" s="540"/>
      <c r="AP26" s="540"/>
      <c r="AQ26" s="540"/>
      <c r="AR26" s="540"/>
      <c r="AS26" s="540"/>
      <c r="AT26" s="540"/>
      <c r="AU26" s="540"/>
      <c r="AV26" s="540"/>
      <c r="AW26" s="540"/>
      <c r="AX26" s="540"/>
      <c r="AY26" s="540"/>
      <c r="AZ26" s="540"/>
      <c r="BA26" s="540"/>
      <c r="BB26" s="609" t="s">
        <v>385</v>
      </c>
      <c r="BC26" s="90">
        <v>0</v>
      </c>
      <c r="BD26" s="90">
        <v>0</v>
      </c>
      <c r="BE26" s="90">
        <v>0</v>
      </c>
      <c r="BF26" s="90">
        <v>0</v>
      </c>
      <c r="BG26" s="106">
        <v>0</v>
      </c>
      <c r="BH26" s="106">
        <v>0</v>
      </c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  <c r="CH26" s="106">
        <v>0</v>
      </c>
      <c r="CI26" s="106">
        <v>0</v>
      </c>
      <c r="CJ26" s="106">
        <v>0</v>
      </c>
      <c r="CK26" s="106">
        <v>0</v>
      </c>
      <c r="CL26" s="106">
        <v>0</v>
      </c>
      <c r="CM26" s="106">
        <v>0</v>
      </c>
      <c r="CN26" s="106">
        <v>0</v>
      </c>
      <c r="CO26" s="106">
        <v>0</v>
      </c>
      <c r="CP26" s="106">
        <v>0</v>
      </c>
      <c r="CQ26" s="106">
        <v>0</v>
      </c>
      <c r="CR26" s="106">
        <v>0</v>
      </c>
      <c r="CS26" s="106">
        <v>0</v>
      </c>
      <c r="CT26" s="106">
        <v>0</v>
      </c>
      <c r="CU26" s="106">
        <v>0</v>
      </c>
      <c r="CV26" s="106">
        <v>0</v>
      </c>
      <c r="CW26" s="106">
        <v>0</v>
      </c>
      <c r="CX26" s="106">
        <v>0</v>
      </c>
      <c r="CY26" s="106">
        <v>0</v>
      </c>
      <c r="CZ26" s="106">
        <v>0</v>
      </c>
      <c r="DA26" s="106">
        <v>0</v>
      </c>
      <c r="DB26" s="106">
        <v>0</v>
      </c>
      <c r="DC26" s="106">
        <v>0</v>
      </c>
      <c r="DD26" s="106">
        <v>0</v>
      </c>
      <c r="DE26" s="106">
        <v>0</v>
      </c>
      <c r="DF26" s="106">
        <v>0</v>
      </c>
      <c r="DG26" s="106">
        <v>0</v>
      </c>
      <c r="DH26" s="106">
        <v>0</v>
      </c>
      <c r="DI26" s="106">
        <v>0</v>
      </c>
      <c r="DJ26" s="106">
        <v>0</v>
      </c>
      <c r="DK26" s="106">
        <v>0</v>
      </c>
      <c r="DL26" s="106">
        <v>0</v>
      </c>
      <c r="DM26" s="106">
        <v>0</v>
      </c>
      <c r="DN26" s="106">
        <v>0</v>
      </c>
      <c r="DO26" s="106">
        <v>0</v>
      </c>
      <c r="DP26" s="106">
        <v>0</v>
      </c>
      <c r="DQ26" s="106">
        <v>0</v>
      </c>
      <c r="DR26" s="106">
        <v>0</v>
      </c>
      <c r="DS26" s="106">
        <v>0</v>
      </c>
      <c r="DT26" s="106">
        <v>0</v>
      </c>
      <c r="DU26" s="106">
        <v>0</v>
      </c>
      <c r="DV26" s="106">
        <v>0</v>
      </c>
      <c r="DW26" s="106">
        <v>0</v>
      </c>
      <c r="DX26" s="106">
        <v>0</v>
      </c>
      <c r="DY26" s="106">
        <v>0</v>
      </c>
      <c r="DZ26" s="106">
        <v>0</v>
      </c>
      <c r="EA26" s="106">
        <v>0</v>
      </c>
      <c r="EB26" s="106">
        <v>0</v>
      </c>
      <c r="EC26" s="106">
        <v>0</v>
      </c>
      <c r="ED26" s="106">
        <v>0</v>
      </c>
      <c r="EE26" s="106">
        <v>0</v>
      </c>
      <c r="EF26" s="106">
        <v>0</v>
      </c>
      <c r="EG26" s="106">
        <v>0</v>
      </c>
      <c r="EH26" s="106">
        <v>0</v>
      </c>
      <c r="EI26" s="106">
        <v>0</v>
      </c>
      <c r="EJ26" s="106">
        <v>0</v>
      </c>
      <c r="EK26" s="106">
        <v>0</v>
      </c>
      <c r="EL26" s="106">
        <v>0</v>
      </c>
      <c r="EM26" s="106">
        <v>0</v>
      </c>
      <c r="EN26" s="106">
        <v>0</v>
      </c>
      <c r="EO26" s="106">
        <v>0</v>
      </c>
      <c r="EP26" s="106">
        <v>0</v>
      </c>
      <c r="EQ26" s="106">
        <v>0</v>
      </c>
      <c r="ER26" s="106">
        <v>0</v>
      </c>
      <c r="ES26" s="106">
        <v>0</v>
      </c>
      <c r="ET26" s="106">
        <v>0</v>
      </c>
      <c r="EU26" s="106">
        <v>0</v>
      </c>
      <c r="EV26" s="106">
        <v>0</v>
      </c>
      <c r="EW26" s="106">
        <v>0</v>
      </c>
      <c r="EX26" s="106">
        <v>0</v>
      </c>
      <c r="EY26" s="106">
        <v>0</v>
      </c>
      <c r="EZ26" s="106">
        <v>0</v>
      </c>
      <c r="FA26" s="106">
        <v>0</v>
      </c>
      <c r="FB26" s="106">
        <v>0</v>
      </c>
      <c r="FC26" s="106">
        <v>0</v>
      </c>
      <c r="FD26" s="106">
        <v>0</v>
      </c>
      <c r="FE26" s="106">
        <v>0</v>
      </c>
      <c r="FF26" s="106">
        <v>0</v>
      </c>
      <c r="FG26" s="106">
        <v>0</v>
      </c>
      <c r="FH26" s="106">
        <v>0</v>
      </c>
      <c r="FI26" s="106">
        <v>0</v>
      </c>
      <c r="FJ26" s="106">
        <v>0</v>
      </c>
      <c r="FK26" s="106">
        <v>0</v>
      </c>
      <c r="FL26" s="106">
        <v>0</v>
      </c>
      <c r="FM26" s="106">
        <v>0</v>
      </c>
      <c r="FN26" s="106">
        <v>0</v>
      </c>
      <c r="FO26" s="106">
        <v>0</v>
      </c>
      <c r="FP26" s="106">
        <v>0</v>
      </c>
      <c r="FQ26" s="106">
        <v>0</v>
      </c>
      <c r="FR26" s="106">
        <v>0</v>
      </c>
      <c r="FS26" s="106">
        <v>0</v>
      </c>
      <c r="FT26" s="106">
        <v>0</v>
      </c>
      <c r="FU26" s="106">
        <v>0</v>
      </c>
      <c r="FV26" s="106">
        <v>0</v>
      </c>
      <c r="FW26" s="106">
        <v>0</v>
      </c>
      <c r="FX26" s="106">
        <v>0</v>
      </c>
      <c r="FY26" s="106">
        <v>0</v>
      </c>
      <c r="FZ26" s="106">
        <v>0</v>
      </c>
      <c r="GA26" s="106">
        <v>0</v>
      </c>
      <c r="GB26" s="106">
        <v>0</v>
      </c>
      <c r="GC26" s="106">
        <v>0</v>
      </c>
      <c r="GD26" s="106">
        <v>0</v>
      </c>
      <c r="GE26" s="106">
        <v>0</v>
      </c>
      <c r="GF26" s="106">
        <v>0</v>
      </c>
      <c r="GG26" s="106">
        <v>0</v>
      </c>
      <c r="GH26" s="106">
        <v>0</v>
      </c>
      <c r="GI26" s="106">
        <v>0</v>
      </c>
      <c r="GJ26" s="106">
        <v>0</v>
      </c>
      <c r="GK26" s="106">
        <v>0</v>
      </c>
      <c r="GL26" s="106">
        <v>0</v>
      </c>
      <c r="GM26" s="106">
        <v>0</v>
      </c>
      <c r="GN26" s="106">
        <v>0</v>
      </c>
      <c r="GO26" s="106">
        <v>0</v>
      </c>
      <c r="GP26" s="106">
        <v>0</v>
      </c>
      <c r="GQ26" s="106">
        <v>0</v>
      </c>
      <c r="GR26" s="106">
        <v>0</v>
      </c>
      <c r="GS26" s="106">
        <v>0</v>
      </c>
      <c r="GT26" s="106">
        <v>0</v>
      </c>
      <c r="GU26" s="106">
        <v>0</v>
      </c>
      <c r="GV26" s="106">
        <v>0</v>
      </c>
      <c r="GW26" s="106">
        <v>0</v>
      </c>
      <c r="GX26" s="106">
        <v>0</v>
      </c>
      <c r="GY26" s="106">
        <v>0</v>
      </c>
      <c r="GZ26" s="106">
        <v>0</v>
      </c>
      <c r="HA26" s="106">
        <v>0</v>
      </c>
      <c r="HB26" s="106">
        <v>0</v>
      </c>
      <c r="HC26" s="106">
        <v>0</v>
      </c>
      <c r="HD26" s="106">
        <v>0</v>
      </c>
      <c r="HE26" s="106">
        <v>0</v>
      </c>
      <c r="HF26" s="106">
        <v>0</v>
      </c>
    </row>
    <row r="27" spans="1:214">
      <c r="B27" s="611">
        <v>113736939.5870107</v>
      </c>
      <c r="D27" s="612" t="s">
        <v>423</v>
      </c>
      <c r="F27" s="613">
        <v>2421428.1117550735</v>
      </c>
      <c r="G27" s="613">
        <v>0</v>
      </c>
      <c r="H27" s="613">
        <v>0</v>
      </c>
      <c r="I27" s="613">
        <v>2421428.1117550735</v>
      </c>
      <c r="J27" s="614"/>
      <c r="K27" s="613">
        <v>6841471.8617550731</v>
      </c>
      <c r="L27" s="613">
        <v>0</v>
      </c>
      <c r="M27" s="613">
        <v>35725.79</v>
      </c>
      <c r="N27" s="613">
        <v>6877197.651755074</v>
      </c>
      <c r="O27" s="613">
        <v>0</v>
      </c>
      <c r="P27" s="613">
        <v>46237166.532170258</v>
      </c>
      <c r="Q27" s="613">
        <v>0</v>
      </c>
      <c r="R27" s="613">
        <v>35725.79</v>
      </c>
      <c r="S27" s="613">
        <v>46272892.322170265</v>
      </c>
      <c r="T27" s="613">
        <v>0</v>
      </c>
      <c r="U27" s="613">
        <v>26814537.861165918</v>
      </c>
      <c r="V27" s="613">
        <v>0</v>
      </c>
      <c r="W27" s="613">
        <v>38055.565282007352</v>
      </c>
      <c r="X27" s="613">
        <v>26852593.426447928</v>
      </c>
      <c r="Y27" s="613">
        <v>0</v>
      </c>
      <c r="Z27" s="613">
        <v>74439520.947912633</v>
      </c>
      <c r="AA27" s="613">
        <v>0</v>
      </c>
      <c r="AB27" s="613">
        <v>1402135.8360636812</v>
      </c>
      <c r="AC27" s="613">
        <v>75841656.783976302</v>
      </c>
      <c r="AD27" s="605"/>
      <c r="AE27" s="605"/>
      <c r="AF27" s="605"/>
      <c r="AG27" s="605"/>
      <c r="AH27" s="615"/>
      <c r="AI27" s="605"/>
      <c r="AJ27" s="540"/>
      <c r="AK27" s="540"/>
      <c r="AL27" s="540"/>
      <c r="AM27" s="540"/>
      <c r="AN27" s="540"/>
      <c r="AO27" s="540"/>
      <c r="AP27" s="540"/>
      <c r="AQ27" s="540"/>
      <c r="AR27" s="540"/>
      <c r="AS27" s="540"/>
      <c r="AT27" s="540"/>
      <c r="AU27" s="540"/>
      <c r="AV27" s="540"/>
      <c r="AW27" s="540"/>
      <c r="AX27" s="540"/>
      <c r="AY27" s="540"/>
      <c r="AZ27" s="540"/>
      <c r="BA27" s="540"/>
      <c r="BB27" s="616">
        <v>0</v>
      </c>
      <c r="BC27" s="617">
        <v>4420043.75</v>
      </c>
      <c r="BD27" s="617">
        <v>0</v>
      </c>
      <c r="BE27" s="617">
        <v>35725.79</v>
      </c>
      <c r="BF27" s="617">
        <v>4455769.54</v>
      </c>
      <c r="BG27" s="613">
        <v>207146.25</v>
      </c>
      <c r="BH27" s="613">
        <v>0</v>
      </c>
      <c r="BI27" s="613">
        <v>0</v>
      </c>
      <c r="BJ27" s="613">
        <v>207146.25</v>
      </c>
      <c r="BK27" s="613">
        <v>-1242877.5</v>
      </c>
      <c r="BL27" s="613">
        <v>0</v>
      </c>
      <c r="BM27" s="613">
        <v>35725.79</v>
      </c>
      <c r="BN27" s="613">
        <v>-1207151.71</v>
      </c>
      <c r="BO27" s="613">
        <v>4627190</v>
      </c>
      <c r="BP27" s="613">
        <v>0</v>
      </c>
      <c r="BQ27" s="613">
        <v>0</v>
      </c>
      <c r="BR27" s="613">
        <v>4627190</v>
      </c>
      <c r="BS27" s="613">
        <v>828585</v>
      </c>
      <c r="BT27" s="613">
        <v>0</v>
      </c>
      <c r="BU27" s="613">
        <v>0</v>
      </c>
      <c r="BV27" s="613">
        <v>828585</v>
      </c>
      <c r="BW27" s="613">
        <v>5178656.25</v>
      </c>
      <c r="BX27" s="613">
        <v>0</v>
      </c>
      <c r="BY27" s="613">
        <v>0</v>
      </c>
      <c r="BZ27" s="613">
        <v>5178656.25</v>
      </c>
      <c r="CA27" s="613">
        <v>-6067367.25</v>
      </c>
      <c r="CB27" s="613">
        <v>0</v>
      </c>
      <c r="CC27" s="613">
        <v>0</v>
      </c>
      <c r="CD27" s="613">
        <v>-6067367.25</v>
      </c>
      <c r="CE27" s="613">
        <v>4350071.25</v>
      </c>
      <c r="CF27" s="613">
        <v>0</v>
      </c>
      <c r="CG27" s="613">
        <v>0</v>
      </c>
      <c r="CH27" s="613">
        <v>4350071.25</v>
      </c>
      <c r="CI27" s="613">
        <v>-1864316.25</v>
      </c>
      <c r="CJ27" s="613">
        <v>0</v>
      </c>
      <c r="CK27" s="613">
        <v>0</v>
      </c>
      <c r="CL27" s="613">
        <v>-1864316.25</v>
      </c>
      <c r="CM27" s="617">
        <v>-4971510</v>
      </c>
      <c r="CN27" s="617">
        <v>0</v>
      </c>
      <c r="CO27" s="617">
        <v>0</v>
      </c>
      <c r="CP27" s="617">
        <v>-4971510</v>
      </c>
      <c r="CQ27" s="617">
        <v>1700089.9513536645</v>
      </c>
      <c r="CR27" s="617">
        <v>0</v>
      </c>
      <c r="CS27" s="617">
        <v>0</v>
      </c>
      <c r="CT27" s="617">
        <v>1700089.9513536645</v>
      </c>
      <c r="CU27" s="617">
        <v>-3502911.8522581058</v>
      </c>
      <c r="CV27" s="617">
        <v>0</v>
      </c>
      <c r="CW27" s="617">
        <v>0</v>
      </c>
      <c r="CX27" s="617">
        <v>-3502911.8522581058</v>
      </c>
      <c r="CY27" s="617">
        <v>-18958758.076435219</v>
      </c>
      <c r="CZ27" s="617">
        <v>0</v>
      </c>
      <c r="DA27" s="617">
        <v>0</v>
      </c>
      <c r="DB27" s="617">
        <v>-18958758.076435219</v>
      </c>
      <c r="DC27" s="617">
        <v>937231.22733966843</v>
      </c>
      <c r="DD27" s="617">
        <v>0</v>
      </c>
      <c r="DE27" s="617">
        <v>0</v>
      </c>
      <c r="DF27" s="617">
        <v>937231.22733966843</v>
      </c>
      <c r="DG27" s="617">
        <v>70574347.507854357</v>
      </c>
      <c r="DH27" s="617">
        <v>0</v>
      </c>
      <c r="DI27" s="617">
        <v>0</v>
      </c>
      <c r="DJ27" s="617">
        <v>70574347.507854357</v>
      </c>
      <c r="DK27" s="617">
        <v>-1421431.0720701839</v>
      </c>
      <c r="DL27" s="617">
        <v>0</v>
      </c>
      <c r="DM27" s="617">
        <v>0</v>
      </c>
      <c r="DN27" s="617">
        <v>-1421431.0720701839</v>
      </c>
      <c r="DO27" s="617">
        <v>-1023034.9199438691</v>
      </c>
      <c r="DP27" s="617">
        <v>0</v>
      </c>
      <c r="DQ27" s="617">
        <v>0</v>
      </c>
      <c r="DR27" s="617">
        <v>-1023034.9199438691</v>
      </c>
      <c r="DS27" s="617">
        <v>691411.06387636357</v>
      </c>
      <c r="DT27" s="617">
        <v>0</v>
      </c>
      <c r="DU27" s="617">
        <v>0</v>
      </c>
      <c r="DV27" s="617">
        <v>691411.06387636357</v>
      </c>
      <c r="DW27" s="617">
        <v>-6380943.3026833367</v>
      </c>
      <c r="DX27" s="617">
        <v>0</v>
      </c>
      <c r="DY27" s="617">
        <v>0</v>
      </c>
      <c r="DZ27" s="617">
        <v>-6380943.3026833367</v>
      </c>
      <c r="EA27" s="617">
        <v>154160.14338185394</v>
      </c>
      <c r="EB27" s="617">
        <v>0</v>
      </c>
      <c r="EC27" s="617">
        <v>0</v>
      </c>
      <c r="ED27" s="617">
        <v>154160.14338185394</v>
      </c>
      <c r="EE27" s="617">
        <v>-1661700.606779906</v>
      </c>
      <c r="EF27" s="617">
        <v>0</v>
      </c>
      <c r="EG27" s="617">
        <v>0</v>
      </c>
      <c r="EH27" s="617">
        <v>-1661700.606779906</v>
      </c>
      <c r="EI27" s="617">
        <v>-1050808.1957830335</v>
      </c>
      <c r="EJ27" s="617">
        <v>0</v>
      </c>
      <c r="EK27" s="617">
        <v>0</v>
      </c>
      <c r="EL27" s="617">
        <v>-1050808.1957830335</v>
      </c>
      <c r="EM27" s="617">
        <v>2605784.8360062679</v>
      </c>
      <c r="EN27" s="617">
        <v>0</v>
      </c>
      <c r="EO27" s="617">
        <v>0</v>
      </c>
      <c r="EP27" s="617">
        <v>2605784.8360062679</v>
      </c>
      <c r="EQ27" s="617">
        <v>337904.67310832383</v>
      </c>
      <c r="ER27" s="617">
        <v>0</v>
      </c>
      <c r="ES27" s="617">
        <v>0</v>
      </c>
      <c r="ET27" s="617">
        <v>337904.67310832383</v>
      </c>
      <c r="EU27" s="617">
        <v>-4842301.139701047</v>
      </c>
      <c r="EV27" s="617">
        <v>0</v>
      </c>
      <c r="EW27" s="617">
        <v>97.485300528337618</v>
      </c>
      <c r="EX27" s="617">
        <v>-4842203.6544005191</v>
      </c>
      <c r="EY27" s="617">
        <v>-8115439.0612038663</v>
      </c>
      <c r="EZ27" s="617">
        <v>0</v>
      </c>
      <c r="FA27" s="617">
        <v>48.689145229383556</v>
      </c>
      <c r="FB27" s="617">
        <v>-8115390.3720586365</v>
      </c>
      <c r="FC27" s="617">
        <v>-5196404.856830298</v>
      </c>
      <c r="FD27" s="617">
        <v>0</v>
      </c>
      <c r="FE27" s="617">
        <v>-146.17444575772117</v>
      </c>
      <c r="FF27" s="617">
        <v>-5196551.0312760556</v>
      </c>
      <c r="FG27" s="617">
        <v>-314633.64897035016</v>
      </c>
      <c r="FH27" s="617">
        <v>0</v>
      </c>
      <c r="FI27" s="617">
        <v>146.04562491820866</v>
      </c>
      <c r="FJ27" s="617">
        <v>-314487.60334543197</v>
      </c>
      <c r="FK27" s="617">
        <v>-5225624.0915343715</v>
      </c>
      <c r="FL27" s="617">
        <v>0</v>
      </c>
      <c r="FM27" s="617">
        <v>-97.370968056019336</v>
      </c>
      <c r="FN27" s="617">
        <v>-5225721.4625024283</v>
      </c>
      <c r="FO27" s="617">
        <v>-3351495.4678123444</v>
      </c>
      <c r="FP27" s="617">
        <v>0</v>
      </c>
      <c r="FQ27" s="617">
        <v>194.65924447588802</v>
      </c>
      <c r="FR27" s="617">
        <v>-3351300.8085678685</v>
      </c>
      <c r="FS27" s="617">
        <v>3199052.2490150132</v>
      </c>
      <c r="FT27" s="617">
        <v>0</v>
      </c>
      <c r="FU27" s="617">
        <v>291.81306524514173</v>
      </c>
      <c r="FV27" s="617">
        <v>3199344.0620802585</v>
      </c>
      <c r="FW27" s="617">
        <v>-396993.71945209161</v>
      </c>
      <c r="FX27" s="617">
        <v>0</v>
      </c>
      <c r="FY27" s="617">
        <v>-340.44457041717811</v>
      </c>
      <c r="FZ27" s="617">
        <v>-397334.16402250878</v>
      </c>
      <c r="GA27" s="617">
        <v>1951887.3090050966</v>
      </c>
      <c r="GB27" s="617">
        <v>0</v>
      </c>
      <c r="GC27" s="617">
        <v>243</v>
      </c>
      <c r="GD27" s="617">
        <v>1952130.3090050966</v>
      </c>
      <c r="GE27" s="617">
        <v>2165798.4907099218</v>
      </c>
      <c r="GF27" s="617">
        <v>0</v>
      </c>
      <c r="GG27" s="617">
        <v>-437.70239616604096</v>
      </c>
      <c r="GH27" s="617">
        <v>2165360.7883137553</v>
      </c>
      <c r="GI27" s="617">
        <v>1196986.8370492929</v>
      </c>
      <c r="GJ27" s="617">
        <v>0</v>
      </c>
      <c r="GK27" s="617">
        <v>1653.0097160460032</v>
      </c>
      <c r="GL27" s="617">
        <v>1198639.8467653389</v>
      </c>
      <c r="GM27" s="617">
        <v>4347921.7973823193</v>
      </c>
      <c r="GN27" s="617">
        <v>0</v>
      </c>
      <c r="GO27" s="617">
        <v>-1312.8172994930587</v>
      </c>
      <c r="GP27" s="617">
        <v>4346608.9800828267</v>
      </c>
      <c r="GQ27" s="617">
        <v>2622129.6630489174</v>
      </c>
      <c r="GR27" s="617">
        <v>0</v>
      </c>
      <c r="GS27" s="617">
        <v>2039.6682215913374</v>
      </c>
      <c r="GT27" s="617">
        <v>2624169.3312705085</v>
      </c>
      <c r="GU27" s="617">
        <v>-17963639.396670975</v>
      </c>
      <c r="GV27" s="617">
        <v>0</v>
      </c>
      <c r="GW27" s="617">
        <v>-485.03719795832183</v>
      </c>
      <c r="GX27" s="617">
        <v>-17964124.433868933</v>
      </c>
      <c r="GY27" s="617">
        <v>-7020580.6893461561</v>
      </c>
      <c r="GZ27" s="617">
        <v>0</v>
      </c>
      <c r="HA27" s="617">
        <v>96.393529512221221</v>
      </c>
      <c r="HB27" s="617">
        <v>-7020484.2958166441</v>
      </c>
      <c r="HC27" s="617">
        <v>-3335473.6522450573</v>
      </c>
      <c r="HD27" s="617">
        <v>0</v>
      </c>
      <c r="HE27" s="617">
        <v>338.55831230916692</v>
      </c>
      <c r="HF27" s="617">
        <v>-3335135.0939327483</v>
      </c>
    </row>
    <row r="28" spans="1:214" ht="14.4">
      <c r="C28" s="586"/>
      <c r="O28" s="593"/>
      <c r="BB28" s="586">
        <v>0</v>
      </c>
    </row>
    <row r="29" spans="1:214" ht="14.4">
      <c r="D29" s="605" t="s">
        <v>424</v>
      </c>
      <c r="F29" s="605"/>
      <c r="G29" s="605"/>
      <c r="H29" s="605"/>
      <c r="O29" s="593"/>
      <c r="AH29" s="601" t="s">
        <v>85</v>
      </c>
      <c r="AJ29" s="540"/>
      <c r="AK29" s="540"/>
      <c r="AL29" s="540"/>
      <c r="AM29" s="540"/>
      <c r="AN29" s="540"/>
      <c r="AO29" s="540"/>
      <c r="AP29" s="540"/>
      <c r="AQ29" s="540"/>
      <c r="AR29" s="540"/>
      <c r="AS29" s="540"/>
      <c r="AT29" s="540"/>
      <c r="AU29" s="540"/>
      <c r="AV29" s="540"/>
      <c r="AW29" s="540"/>
      <c r="AX29" s="540"/>
      <c r="AY29" s="540"/>
      <c r="AZ29" s="540"/>
      <c r="BA29" s="540"/>
      <c r="BB29" s="605" t="s">
        <v>85</v>
      </c>
      <c r="BC29" s="90">
        <v>0</v>
      </c>
      <c r="BD29" s="90">
        <v>0</v>
      </c>
      <c r="BE29" s="90">
        <v>0</v>
      </c>
      <c r="BF29" s="90">
        <v>0</v>
      </c>
      <c r="BG29" s="605"/>
      <c r="BH29" s="605"/>
      <c r="BI29" s="605"/>
      <c r="BK29" s="605"/>
      <c r="BL29" s="605"/>
      <c r="BM29" s="605"/>
      <c r="BO29" s="605"/>
      <c r="BP29" s="605"/>
      <c r="BQ29" s="605"/>
      <c r="BS29" s="605"/>
      <c r="BT29" s="605"/>
      <c r="BU29" s="605"/>
      <c r="BW29" s="605"/>
      <c r="BX29" s="605"/>
      <c r="BY29" s="605"/>
      <c r="CA29" s="605"/>
      <c r="CB29" s="605"/>
      <c r="CC29" s="605"/>
      <c r="CE29" s="605"/>
      <c r="CF29" s="605"/>
      <c r="CG29" s="605"/>
      <c r="CI29" s="605"/>
      <c r="CJ29" s="605"/>
      <c r="CK29" s="605"/>
      <c r="CM29" s="605"/>
      <c r="CN29" s="605"/>
      <c r="CO29" s="605"/>
      <c r="CQ29" s="605"/>
      <c r="CR29" s="605"/>
      <c r="CS29" s="605"/>
      <c r="CU29" s="605"/>
      <c r="CV29" s="605"/>
      <c r="CW29" s="605"/>
      <c r="CY29" s="605"/>
      <c r="CZ29" s="605"/>
      <c r="DA29" s="605"/>
      <c r="DC29" s="605"/>
      <c r="DD29" s="605"/>
      <c r="DE29" s="605"/>
      <c r="DG29" s="605"/>
      <c r="DH29" s="605"/>
      <c r="DI29" s="605"/>
      <c r="DK29" s="605"/>
      <c r="DL29" s="605"/>
      <c r="DM29" s="605"/>
      <c r="DO29" s="605"/>
      <c r="DP29" s="605"/>
      <c r="DQ29" s="605"/>
      <c r="DS29" s="605"/>
      <c r="DT29" s="605"/>
      <c r="DU29" s="605"/>
      <c r="DW29" s="605"/>
      <c r="DX29" s="605"/>
      <c r="DY29" s="605"/>
      <c r="EA29" s="605"/>
      <c r="EB29" s="605"/>
      <c r="EC29" s="605"/>
      <c r="EE29" s="605"/>
      <c r="EF29" s="605"/>
      <c r="EG29" s="605"/>
      <c r="EI29" s="605"/>
      <c r="EJ29" s="605"/>
      <c r="EK29" s="605"/>
      <c r="EM29" s="605"/>
      <c r="EN29" s="605"/>
      <c r="EO29" s="605"/>
      <c r="EQ29" s="605"/>
      <c r="ER29" s="605"/>
      <c r="ES29" s="605"/>
      <c r="EU29" s="605"/>
      <c r="EV29" s="605"/>
      <c r="EW29" s="605"/>
      <c r="EY29" s="605"/>
      <c r="EZ29" s="605"/>
      <c r="FA29" s="605"/>
      <c r="FC29" s="605"/>
      <c r="FD29" s="605"/>
      <c r="FE29" s="605"/>
      <c r="FG29" s="605"/>
      <c r="FH29" s="605"/>
      <c r="FI29" s="605"/>
      <c r="FK29" s="605"/>
      <c r="FL29" s="605"/>
      <c r="FM29" s="605"/>
      <c r="FO29" s="605"/>
      <c r="FP29" s="605"/>
      <c r="FQ29" s="605"/>
      <c r="FS29" s="605"/>
      <c r="FT29" s="605"/>
      <c r="FU29" s="605"/>
      <c r="FW29" s="605"/>
      <c r="FX29" s="605"/>
      <c r="FY29" s="605"/>
      <c r="GA29" s="605"/>
      <c r="GB29" s="605"/>
      <c r="GC29" s="605"/>
      <c r="GE29" s="605"/>
      <c r="GF29" s="605"/>
      <c r="GG29" s="605"/>
      <c r="GI29" s="605"/>
      <c r="GJ29" s="605"/>
      <c r="GK29" s="605"/>
      <c r="GM29" s="605"/>
      <c r="GN29" s="605"/>
      <c r="GO29" s="605"/>
      <c r="GQ29" s="605"/>
      <c r="GR29" s="605"/>
      <c r="GS29" s="605"/>
      <c r="GU29" s="605"/>
      <c r="GV29" s="605"/>
      <c r="GW29" s="605"/>
      <c r="GY29" s="605"/>
      <c r="GZ29" s="605"/>
      <c r="HA29" s="605"/>
      <c r="HC29" s="605"/>
      <c r="HD29" s="605"/>
      <c r="HE29" s="605"/>
    </row>
    <row r="30" spans="1:214">
      <c r="A30" s="105">
        <v>4.5546558704453446</v>
      </c>
      <c r="B30" s="106">
        <v>3188259.1093117413</v>
      </c>
      <c r="C30" s="590" t="s">
        <v>114</v>
      </c>
      <c r="D30" s="606" t="s">
        <v>115</v>
      </c>
      <c r="E30" s="105">
        <v>0.17755149334096743</v>
      </c>
      <c r="F30" s="106">
        <v>124286.04533867724</v>
      </c>
      <c r="G30" s="106">
        <v>738.09994917691552</v>
      </c>
      <c r="H30" s="106">
        <v>0</v>
      </c>
      <c r="I30" s="106">
        <v>125024.14528785416</v>
      </c>
      <c r="J30" s="106"/>
      <c r="K30" s="106">
        <v>-15130.721196732949</v>
      </c>
      <c r="L30" s="106">
        <v>-18155.719000041419</v>
      </c>
      <c r="M30" s="106">
        <v>0</v>
      </c>
      <c r="N30" s="106">
        <v>-33286.440196774347</v>
      </c>
      <c r="O30" s="106"/>
      <c r="P30" s="106">
        <v>-411552.78021733975</v>
      </c>
      <c r="Q30" s="106">
        <v>-147279.754492231</v>
      </c>
      <c r="R30" s="106">
        <v>0</v>
      </c>
      <c r="S30" s="106">
        <v>-558832.5347095707</v>
      </c>
      <c r="T30" s="106"/>
      <c r="U30" s="106">
        <v>-745813.92742207134</v>
      </c>
      <c r="V30" s="106">
        <v>-169984.47186188612</v>
      </c>
      <c r="W30" s="106">
        <v>0</v>
      </c>
      <c r="X30" s="106">
        <v>-915798.39928395743</v>
      </c>
      <c r="Y30" s="106"/>
      <c r="Z30" s="106">
        <v>220258.17513522832</v>
      </c>
      <c r="AA30" s="106">
        <v>-334661.08798612573</v>
      </c>
      <c r="AB30" s="106">
        <v>0</v>
      </c>
      <c r="AC30" s="106">
        <v>-114402.91285089709</v>
      </c>
      <c r="AF30" s="90"/>
      <c r="AH30" s="610" t="s">
        <v>115</v>
      </c>
      <c r="AJ30" s="540"/>
      <c r="AK30" s="540"/>
      <c r="AL30" s="540"/>
      <c r="AM30" s="540"/>
      <c r="AN30" s="540"/>
      <c r="AO30" s="540"/>
      <c r="AP30" s="540"/>
      <c r="AQ30" s="540"/>
      <c r="AR30" s="540"/>
      <c r="AS30" s="540"/>
      <c r="AT30" s="540"/>
      <c r="AU30" s="540"/>
      <c r="AV30" s="540"/>
      <c r="AW30" s="540"/>
      <c r="AX30" s="540"/>
      <c r="AY30" s="540"/>
      <c r="AZ30" s="540"/>
      <c r="BA30" s="540"/>
      <c r="BB30" s="618" t="s">
        <v>115</v>
      </c>
      <c r="BC30" s="90">
        <v>-139416.76653541019</v>
      </c>
      <c r="BD30" s="90">
        <v>-18893.818949218334</v>
      </c>
      <c r="BE30" s="90">
        <v>0</v>
      </c>
      <c r="BF30" s="90">
        <v>-158310.58548462851</v>
      </c>
      <c r="BG30" s="106">
        <v>-113565.60448692227</v>
      </c>
      <c r="BH30" s="106">
        <v>-22099.694017000646</v>
      </c>
      <c r="BI30" s="106">
        <v>0</v>
      </c>
      <c r="BJ30" s="106">
        <v>-135665.29850392291</v>
      </c>
      <c r="BK30" s="106">
        <v>-5351.1934463796206</v>
      </c>
      <c r="BL30" s="106">
        <v>-3115.2072658699944</v>
      </c>
      <c r="BM30" s="106">
        <v>0</v>
      </c>
      <c r="BN30" s="106">
        <v>-8466.400712249615</v>
      </c>
      <c r="BO30" s="106">
        <v>-40950.300640197005</v>
      </c>
      <c r="BP30" s="106">
        <v>-2120.628113713854</v>
      </c>
      <c r="BQ30" s="106">
        <v>0</v>
      </c>
      <c r="BR30" s="106">
        <v>-43070.928753910863</v>
      </c>
      <c r="BS30" s="106">
        <v>20450.332038088702</v>
      </c>
      <c r="BT30" s="106">
        <v>8441.7104473661602</v>
      </c>
      <c r="BU30" s="106">
        <v>0</v>
      </c>
      <c r="BV30" s="106">
        <v>28892.042485454862</v>
      </c>
      <c r="BW30" s="106">
        <v>-68967.893068761565</v>
      </c>
      <c r="BX30" s="106">
        <v>8513.7905337460179</v>
      </c>
      <c r="BY30" s="106">
        <v>0</v>
      </c>
      <c r="BZ30" s="106">
        <v>-60454.102535015547</v>
      </c>
      <c r="CA30" s="106">
        <v>-27065.809823917691</v>
      </c>
      <c r="CB30" s="106">
        <v>5775.7118755248757</v>
      </c>
      <c r="CC30" s="106">
        <v>0</v>
      </c>
      <c r="CD30" s="106">
        <v>-21290.097948392817</v>
      </c>
      <c r="CE30" s="106">
        <v>31272.778952273075</v>
      </c>
      <c r="CF30" s="106">
        <v>-4677.7974162250648</v>
      </c>
      <c r="CG30" s="106">
        <v>0</v>
      </c>
      <c r="CH30" s="106">
        <v>26594.98153604801</v>
      </c>
      <c r="CI30" s="106">
        <v>12336.800960508175</v>
      </c>
      <c r="CJ30" s="106">
        <v>-13585.155545692927</v>
      </c>
      <c r="CK30" s="106">
        <v>0</v>
      </c>
      <c r="CL30" s="106">
        <v>-1248.3545851847521</v>
      </c>
      <c r="CM30" s="106">
        <v>51289.919558118097</v>
      </c>
      <c r="CN30" s="106">
        <v>-7022.9150410493494</v>
      </c>
      <c r="CO30" s="106">
        <v>0</v>
      </c>
      <c r="CP30" s="106">
        <v>44267.004517068752</v>
      </c>
      <c r="CQ30" s="106">
        <v>-99589.249953764491</v>
      </c>
      <c r="CR30" s="106">
        <v>-26453.810205823713</v>
      </c>
      <c r="CS30" s="106">
        <v>0</v>
      </c>
      <c r="CT30" s="106">
        <v>-126043.0601595882</v>
      </c>
      <c r="CU30" s="106">
        <v>22494.396868841257</v>
      </c>
      <c r="CV30" s="106">
        <v>-26860.812017848148</v>
      </c>
      <c r="CW30" s="106">
        <v>0</v>
      </c>
      <c r="CX30" s="106">
        <v>-4366.4151490068907</v>
      </c>
      <c r="CY30" s="106">
        <v>-117356.02531285118</v>
      </c>
      <c r="CZ30" s="106">
        <v>11989.250644318934</v>
      </c>
      <c r="DA30" s="106">
        <v>0</v>
      </c>
      <c r="DB30" s="106">
        <v>-105366.77466853225</v>
      </c>
      <c r="DC30" s="106">
        <v>-83378.028848442249</v>
      </c>
      <c r="DD30" s="106">
        <v>-10314.817268320046</v>
      </c>
      <c r="DE30" s="106">
        <v>0</v>
      </c>
      <c r="DF30" s="106">
        <v>-93692.846116762288</v>
      </c>
      <c r="DG30" s="106">
        <v>-24708.255864551291</v>
      </c>
      <c r="DH30" s="106">
        <v>-33273.952337305644</v>
      </c>
      <c r="DI30" s="106">
        <v>0</v>
      </c>
      <c r="DJ30" s="106">
        <v>-57982.208201856934</v>
      </c>
      <c r="DK30" s="106">
        <v>5886.3061380344443</v>
      </c>
      <c r="DL30" s="106">
        <v>-1817.6670753908779</v>
      </c>
      <c r="DM30" s="106">
        <v>0</v>
      </c>
      <c r="DN30" s="106">
        <v>4068.6390626435664</v>
      </c>
      <c r="DO30" s="106">
        <v>-82281.932483782992</v>
      </c>
      <c r="DP30" s="106">
        <v>-4489.4046016116699</v>
      </c>
      <c r="DQ30" s="106">
        <v>0</v>
      </c>
      <c r="DR30" s="106">
        <v>-86771.337085394654</v>
      </c>
      <c r="DS30" s="106">
        <v>-55975.992278320249</v>
      </c>
      <c r="DT30" s="106">
        <v>-2038.5928999390599</v>
      </c>
      <c r="DU30" s="106">
        <v>0</v>
      </c>
      <c r="DV30" s="106">
        <v>-58014.585178259309</v>
      </c>
      <c r="DW30" s="106">
        <v>17607.792146746535</v>
      </c>
      <c r="DX30" s="106">
        <v>-14561.759518132425</v>
      </c>
      <c r="DY30" s="106">
        <v>0</v>
      </c>
      <c r="DZ30" s="106">
        <v>3046.0326286141099</v>
      </c>
      <c r="EA30" s="106">
        <v>22013.133989263326</v>
      </c>
      <c r="EB30" s="106">
        <v>-10306.104618440469</v>
      </c>
      <c r="EC30" s="106">
        <v>0</v>
      </c>
      <c r="ED30" s="106">
        <v>11707.029370822856</v>
      </c>
      <c r="EE30" s="106">
        <v>-50713.000413350761</v>
      </c>
      <c r="EF30" s="106">
        <v>8830.7019665914049</v>
      </c>
      <c r="EG30" s="106">
        <v>0</v>
      </c>
      <c r="EH30" s="106">
        <v>-41882.298446759356</v>
      </c>
      <c r="EI30" s="106">
        <v>-11159.892666263971</v>
      </c>
      <c r="EJ30" s="106">
        <v>29088.794588709337</v>
      </c>
      <c r="EK30" s="106">
        <v>0</v>
      </c>
      <c r="EL30" s="106">
        <v>17928.901922445366</v>
      </c>
      <c r="EM30" s="106">
        <v>-65277.674729187507</v>
      </c>
      <c r="EN30" s="106">
        <v>-8709.4278099893272</v>
      </c>
      <c r="EO30" s="106">
        <v>0</v>
      </c>
      <c r="EP30" s="106">
        <v>-73987.102539176834</v>
      </c>
      <c r="EQ30" s="106">
        <v>52797.494829362724</v>
      </c>
      <c r="ER30" s="106">
        <v>3465.2774399980262</v>
      </c>
      <c r="ES30" s="106">
        <v>0</v>
      </c>
      <c r="ET30" s="106">
        <v>56262.77226936075</v>
      </c>
      <c r="EU30" s="106">
        <v>-6272.0467096432112</v>
      </c>
      <c r="EV30" s="106">
        <v>2625.815583953954</v>
      </c>
      <c r="EW30" s="106">
        <v>0</v>
      </c>
      <c r="EX30" s="106">
        <v>-3646.2311256892572</v>
      </c>
      <c r="EY30" s="106">
        <v>-6277.2279547890648</v>
      </c>
      <c r="EZ30" s="106">
        <v>-3836.2073644788979</v>
      </c>
      <c r="FA30" s="106">
        <v>0</v>
      </c>
      <c r="FB30" s="106">
        <v>-10113.435319267963</v>
      </c>
      <c r="FC30" s="106">
        <v>-114534.74463535519</v>
      </c>
      <c r="FD30" s="106">
        <v>983.3549020017017</v>
      </c>
      <c r="FE30" s="106">
        <v>0</v>
      </c>
      <c r="FF30" s="106">
        <v>-113551.38973335348</v>
      </c>
      <c r="FG30" s="106">
        <v>265655.76146932505</v>
      </c>
      <c r="FH30" s="106">
        <v>-10280.693361248566</v>
      </c>
      <c r="FI30" s="106">
        <v>0</v>
      </c>
      <c r="FJ30" s="106">
        <v>255375.06810807649</v>
      </c>
      <c r="FK30" s="106">
        <v>-162341.08375854511</v>
      </c>
      <c r="FL30" s="106">
        <v>9058.019801615359</v>
      </c>
      <c r="FM30" s="106">
        <v>0</v>
      </c>
      <c r="FN30" s="106">
        <v>-153283.06395692975</v>
      </c>
      <c r="FO30" s="106">
        <v>200769.8428498907</v>
      </c>
      <c r="FP30" s="106">
        <v>8430.0659822224625</v>
      </c>
      <c r="FQ30" s="106">
        <v>0</v>
      </c>
      <c r="FR30" s="106">
        <v>209199.90883211317</v>
      </c>
      <c r="FS30" s="106">
        <v>-276420.44441273995</v>
      </c>
      <c r="FT30" s="106">
        <v>-7123.7845426647182</v>
      </c>
      <c r="FU30" s="106">
        <v>0</v>
      </c>
      <c r="FV30" s="106">
        <v>-283544.22895540466</v>
      </c>
      <c r="FW30" s="106">
        <v>-76202.529389221687</v>
      </c>
      <c r="FX30" s="106">
        <v>-765.79152559387876</v>
      </c>
      <c r="FY30" s="106">
        <v>0</v>
      </c>
      <c r="FZ30" s="106">
        <v>-76968.320914815558</v>
      </c>
      <c r="GA30" s="106">
        <v>-25972.18682751013</v>
      </c>
      <c r="GB30" s="106">
        <v>-8500.6367969230487</v>
      </c>
      <c r="GC30" s="106">
        <v>0</v>
      </c>
      <c r="GD30" s="106">
        <v>-34472.823624433178</v>
      </c>
      <c r="GE30" s="106">
        <v>-27586.103029953782</v>
      </c>
      <c r="GF30" s="106">
        <v>-18318.411916435914</v>
      </c>
      <c r="GG30" s="106">
        <v>0</v>
      </c>
      <c r="GH30" s="106">
        <v>-45904.514946389696</v>
      </c>
      <c r="GI30" s="106">
        <v>69155.841217584908</v>
      </c>
      <c r="GJ30" s="106">
        <v>-28915.934765762373</v>
      </c>
      <c r="GK30" s="106">
        <v>0</v>
      </c>
      <c r="GL30" s="106">
        <v>40239.906451822535</v>
      </c>
      <c r="GM30" s="106">
        <v>5954.1129785203375</v>
      </c>
      <c r="GN30" s="106">
        <v>20303.970771260552</v>
      </c>
      <c r="GO30" s="106">
        <v>0</v>
      </c>
      <c r="GP30" s="106">
        <v>26258.08374978089</v>
      </c>
      <c r="GQ30" s="106">
        <v>8767.9364233189262</v>
      </c>
      <c r="GR30" s="106">
        <v>-22429.463227770808</v>
      </c>
      <c r="GS30" s="106">
        <v>0</v>
      </c>
      <c r="GT30" s="106">
        <v>-13661.526804451882</v>
      </c>
      <c r="GU30" s="106">
        <v>-83266.094643644057</v>
      </c>
      <c r="GV30" s="106">
        <v>10711.995803680638</v>
      </c>
      <c r="GW30" s="106">
        <v>0</v>
      </c>
      <c r="GX30" s="106">
        <v>-72554.098839963423</v>
      </c>
      <c r="GY30" s="106">
        <v>-24268.436732793227</v>
      </c>
      <c r="GZ30" s="106">
        <v>-7738.9155710849227</v>
      </c>
      <c r="HA30" s="106">
        <v>0</v>
      </c>
      <c r="HB30" s="106">
        <v>-32007.35230387815</v>
      </c>
      <c r="HC30" s="106">
        <v>-7070.6710697365925</v>
      </c>
      <c r="HD30" s="106">
        <v>416.55267226391476</v>
      </c>
      <c r="HE30" s="106">
        <v>0</v>
      </c>
      <c r="HF30" s="106">
        <v>-6654.1183974726773</v>
      </c>
    </row>
    <row r="31" spans="1:214">
      <c r="A31" s="105">
        <v>4.5546558704453446</v>
      </c>
      <c r="B31" s="106">
        <v>0</v>
      </c>
      <c r="C31" s="590" t="s">
        <v>114</v>
      </c>
      <c r="D31" s="606" t="s">
        <v>113</v>
      </c>
      <c r="E31" s="105">
        <v>0.17755149334096743</v>
      </c>
      <c r="F31" s="106">
        <v>0</v>
      </c>
      <c r="G31" s="106">
        <v>0</v>
      </c>
      <c r="H31" s="106">
        <v>0</v>
      </c>
      <c r="I31" s="106">
        <v>0</v>
      </c>
      <c r="J31" s="106"/>
      <c r="K31" s="106">
        <v>0</v>
      </c>
      <c r="L31" s="106">
        <v>0</v>
      </c>
      <c r="M31" s="106">
        <v>0</v>
      </c>
      <c r="N31" s="106">
        <v>0</v>
      </c>
      <c r="O31" s="106"/>
      <c r="P31" s="106">
        <v>0</v>
      </c>
      <c r="Q31" s="106">
        <v>0</v>
      </c>
      <c r="R31" s="106">
        <v>0</v>
      </c>
      <c r="S31" s="106">
        <v>0</v>
      </c>
      <c r="T31" s="106"/>
      <c r="U31" s="106">
        <v>0</v>
      </c>
      <c r="V31" s="106">
        <v>0</v>
      </c>
      <c r="W31" s="106">
        <v>0</v>
      </c>
      <c r="X31" s="106">
        <v>0</v>
      </c>
      <c r="Y31" s="106"/>
      <c r="Z31" s="106">
        <v>149362.46575714275</v>
      </c>
      <c r="AA31" s="106">
        <v>0</v>
      </c>
      <c r="AB31" s="106">
        <v>51118.6</v>
      </c>
      <c r="AC31" s="106">
        <v>200481.06575714276</v>
      </c>
      <c r="AF31" s="90"/>
      <c r="AH31" s="610" t="s">
        <v>113</v>
      </c>
      <c r="AJ31" s="540"/>
      <c r="AK31" s="540"/>
      <c r="AL31" s="540"/>
      <c r="AM31" s="540"/>
      <c r="AN31" s="540"/>
      <c r="AO31" s="540"/>
      <c r="AP31" s="540"/>
      <c r="AQ31" s="540"/>
      <c r="AR31" s="540"/>
      <c r="AS31" s="540"/>
      <c r="AT31" s="540"/>
      <c r="AU31" s="540"/>
      <c r="AV31" s="540"/>
      <c r="AW31" s="540"/>
      <c r="AX31" s="540"/>
      <c r="AY31" s="540"/>
      <c r="AZ31" s="540"/>
      <c r="BA31" s="540"/>
      <c r="BB31" s="618" t="s">
        <v>113</v>
      </c>
      <c r="BC31" s="90">
        <v>0</v>
      </c>
      <c r="BD31" s="90">
        <v>0</v>
      </c>
      <c r="BE31" s="90">
        <v>0</v>
      </c>
      <c r="BF31" s="90">
        <v>0</v>
      </c>
      <c r="BG31" s="106">
        <v>0</v>
      </c>
      <c r="BH31" s="106">
        <v>0</v>
      </c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  <c r="CH31" s="106">
        <v>0</v>
      </c>
      <c r="CI31" s="106">
        <v>0</v>
      </c>
      <c r="CJ31" s="106">
        <v>0</v>
      </c>
      <c r="CK31" s="106">
        <v>0</v>
      </c>
      <c r="CL31" s="106">
        <v>0</v>
      </c>
      <c r="CM31" s="106">
        <v>0</v>
      </c>
      <c r="CN31" s="106">
        <v>0</v>
      </c>
      <c r="CO31" s="106">
        <v>0</v>
      </c>
      <c r="CP31" s="106">
        <v>0</v>
      </c>
      <c r="CQ31" s="106">
        <v>0</v>
      </c>
      <c r="CR31" s="106">
        <v>0</v>
      </c>
      <c r="CS31" s="106">
        <v>0</v>
      </c>
      <c r="CT31" s="106">
        <v>0</v>
      </c>
      <c r="CU31" s="106">
        <v>0</v>
      </c>
      <c r="CV31" s="106">
        <v>0</v>
      </c>
      <c r="CW31" s="106">
        <v>0</v>
      </c>
      <c r="CX31" s="106">
        <v>0</v>
      </c>
      <c r="CY31" s="106">
        <v>0</v>
      </c>
      <c r="CZ31" s="106">
        <v>0</v>
      </c>
      <c r="DA31" s="106">
        <v>0</v>
      </c>
      <c r="DB31" s="106">
        <v>0</v>
      </c>
      <c r="DC31" s="106">
        <v>0</v>
      </c>
      <c r="DD31" s="106">
        <v>0</v>
      </c>
      <c r="DE31" s="106">
        <v>0</v>
      </c>
      <c r="DF31" s="106">
        <v>0</v>
      </c>
      <c r="DG31" s="106">
        <v>0</v>
      </c>
      <c r="DH31" s="106">
        <v>0</v>
      </c>
      <c r="DI31" s="106">
        <v>0</v>
      </c>
      <c r="DJ31" s="106">
        <v>0</v>
      </c>
      <c r="DK31" s="106">
        <v>0</v>
      </c>
      <c r="DL31" s="106">
        <v>0</v>
      </c>
      <c r="DM31" s="106">
        <v>0</v>
      </c>
      <c r="DN31" s="106">
        <v>0</v>
      </c>
      <c r="DO31" s="106">
        <v>0</v>
      </c>
      <c r="DP31" s="106">
        <v>0</v>
      </c>
      <c r="DQ31" s="106">
        <v>0</v>
      </c>
      <c r="DR31" s="106">
        <v>0</v>
      </c>
      <c r="DS31" s="106">
        <v>0</v>
      </c>
      <c r="DT31" s="106">
        <v>0</v>
      </c>
      <c r="DU31" s="106">
        <v>0</v>
      </c>
      <c r="DV31" s="106">
        <v>0</v>
      </c>
      <c r="DW31" s="106">
        <v>0</v>
      </c>
      <c r="DX31" s="106">
        <v>0</v>
      </c>
      <c r="DY31" s="106">
        <v>0</v>
      </c>
      <c r="DZ31" s="106">
        <v>0</v>
      </c>
      <c r="EA31" s="106">
        <v>0</v>
      </c>
      <c r="EB31" s="106">
        <v>0</v>
      </c>
      <c r="EC31" s="106">
        <v>0</v>
      </c>
      <c r="ED31" s="106">
        <v>0</v>
      </c>
      <c r="EE31" s="106">
        <v>0</v>
      </c>
      <c r="EF31" s="106">
        <v>0</v>
      </c>
      <c r="EG31" s="106">
        <v>0</v>
      </c>
      <c r="EH31" s="106">
        <v>0</v>
      </c>
      <c r="EI31" s="106">
        <v>0</v>
      </c>
      <c r="EJ31" s="106">
        <v>0</v>
      </c>
      <c r="EK31" s="106">
        <v>0</v>
      </c>
      <c r="EL31" s="106">
        <v>0</v>
      </c>
      <c r="EM31" s="106">
        <v>0</v>
      </c>
      <c r="EN31" s="106">
        <v>0</v>
      </c>
      <c r="EO31" s="106">
        <v>0</v>
      </c>
      <c r="EP31" s="106">
        <v>0</v>
      </c>
      <c r="EQ31" s="106">
        <v>0</v>
      </c>
      <c r="ER31" s="106">
        <v>0</v>
      </c>
      <c r="ES31" s="106">
        <v>0</v>
      </c>
      <c r="ET31" s="106">
        <v>0</v>
      </c>
      <c r="EU31" s="106">
        <v>0</v>
      </c>
      <c r="EV31" s="106">
        <v>0</v>
      </c>
      <c r="EW31" s="106">
        <v>0</v>
      </c>
      <c r="EX31" s="106">
        <v>0</v>
      </c>
      <c r="EY31" s="106">
        <v>0</v>
      </c>
      <c r="EZ31" s="106">
        <v>0</v>
      </c>
      <c r="FA31" s="106">
        <v>0</v>
      </c>
      <c r="FB31" s="106">
        <v>0</v>
      </c>
      <c r="FC31" s="106">
        <v>0</v>
      </c>
      <c r="FD31" s="106">
        <v>0</v>
      </c>
      <c r="FE31" s="106">
        <v>0</v>
      </c>
      <c r="FF31" s="106">
        <v>0</v>
      </c>
      <c r="FG31" s="106">
        <v>0</v>
      </c>
      <c r="FH31" s="106">
        <v>0</v>
      </c>
      <c r="FI31" s="106">
        <v>0</v>
      </c>
      <c r="FJ31" s="106">
        <v>0</v>
      </c>
      <c r="FK31" s="106">
        <v>0</v>
      </c>
      <c r="FL31" s="106">
        <v>0</v>
      </c>
      <c r="FM31" s="106">
        <v>0</v>
      </c>
      <c r="FN31" s="106">
        <v>0</v>
      </c>
      <c r="FO31" s="106">
        <v>0</v>
      </c>
      <c r="FP31" s="106">
        <v>0</v>
      </c>
      <c r="FQ31" s="106">
        <v>0</v>
      </c>
      <c r="FR31" s="106">
        <v>0</v>
      </c>
      <c r="FS31" s="106">
        <v>0</v>
      </c>
      <c r="FT31" s="106">
        <v>0</v>
      </c>
      <c r="FU31" s="106">
        <v>0</v>
      </c>
      <c r="FV31" s="106">
        <v>0</v>
      </c>
      <c r="FW31" s="106">
        <v>0</v>
      </c>
      <c r="FX31" s="106">
        <v>0</v>
      </c>
      <c r="FY31" s="106">
        <v>0</v>
      </c>
      <c r="FZ31" s="106">
        <v>0</v>
      </c>
      <c r="GA31" s="106">
        <v>0</v>
      </c>
      <c r="GB31" s="106">
        <v>0</v>
      </c>
      <c r="GC31" s="106">
        <v>0</v>
      </c>
      <c r="GD31" s="106">
        <v>0</v>
      </c>
      <c r="GE31" s="106">
        <v>0</v>
      </c>
      <c r="GF31" s="106">
        <v>0</v>
      </c>
      <c r="GG31" s="106">
        <v>0</v>
      </c>
      <c r="GH31" s="106">
        <v>0</v>
      </c>
      <c r="GI31" s="106">
        <v>0</v>
      </c>
      <c r="GJ31" s="106">
        <v>0</v>
      </c>
      <c r="GK31" s="106">
        <v>0</v>
      </c>
      <c r="GL31" s="106">
        <v>0</v>
      </c>
      <c r="GM31" s="106">
        <v>0</v>
      </c>
      <c r="GN31" s="106">
        <v>0</v>
      </c>
      <c r="GO31" s="106">
        <v>0</v>
      </c>
      <c r="GP31" s="106">
        <v>0</v>
      </c>
      <c r="GQ31" s="106">
        <v>0</v>
      </c>
      <c r="GR31" s="106">
        <v>0</v>
      </c>
      <c r="GS31" s="106">
        <v>0</v>
      </c>
      <c r="GT31" s="106">
        <v>0</v>
      </c>
      <c r="GU31" s="106">
        <v>0</v>
      </c>
      <c r="GV31" s="106">
        <v>0</v>
      </c>
      <c r="GW31" s="106">
        <v>0</v>
      </c>
      <c r="GX31" s="106">
        <v>0</v>
      </c>
      <c r="GY31" s="106">
        <v>0</v>
      </c>
      <c r="GZ31" s="106">
        <v>0</v>
      </c>
      <c r="HA31" s="106">
        <v>0</v>
      </c>
      <c r="HB31" s="106">
        <v>0</v>
      </c>
      <c r="HC31" s="106">
        <v>0</v>
      </c>
      <c r="HD31" s="106">
        <v>0</v>
      </c>
      <c r="HE31" s="106">
        <v>0</v>
      </c>
      <c r="HF31" s="106">
        <v>0</v>
      </c>
    </row>
    <row r="32" spans="1:214">
      <c r="A32" s="105">
        <v>4.5546558704453446</v>
      </c>
      <c r="B32" s="106">
        <v>2732793.5222672066</v>
      </c>
      <c r="C32" s="590" t="s">
        <v>114</v>
      </c>
      <c r="D32" s="606" t="s">
        <v>116</v>
      </c>
      <c r="E32" s="105">
        <v>0.17755149334096743</v>
      </c>
      <c r="F32" s="106">
        <v>106530.89600458043</v>
      </c>
      <c r="G32" s="106">
        <v>0</v>
      </c>
      <c r="H32" s="106">
        <v>0</v>
      </c>
      <c r="I32" s="106">
        <v>106530.89600458043</v>
      </c>
      <c r="J32" s="106"/>
      <c r="K32" s="106">
        <v>-12969.189597199671</v>
      </c>
      <c r="L32" s="106">
        <v>0</v>
      </c>
      <c r="M32" s="106">
        <v>55069</v>
      </c>
      <c r="N32" s="106">
        <v>42099.810402800329</v>
      </c>
      <c r="O32" s="106"/>
      <c r="P32" s="106">
        <v>-352759.52590057719</v>
      </c>
      <c r="Q32" s="106">
        <v>0</v>
      </c>
      <c r="R32" s="106">
        <v>-41210</v>
      </c>
      <c r="S32" s="106">
        <v>-393969.52590057719</v>
      </c>
      <c r="T32" s="106"/>
      <c r="U32" s="106">
        <v>-630707.76099633565</v>
      </c>
      <c r="V32" s="106">
        <v>0</v>
      </c>
      <c r="W32" s="106">
        <v>-41210</v>
      </c>
      <c r="X32" s="106">
        <v>-671917.76099633565</v>
      </c>
      <c r="Y32" s="106"/>
      <c r="Z32" s="106">
        <v>96280.311305468436</v>
      </c>
      <c r="AA32" s="106">
        <v>0</v>
      </c>
      <c r="AB32" s="106">
        <v>-77315.160348845675</v>
      </c>
      <c r="AC32" s="106">
        <v>18965.150956622791</v>
      </c>
      <c r="AF32" s="90"/>
      <c r="AH32" s="610" t="s">
        <v>116</v>
      </c>
      <c r="AJ32" s="540"/>
      <c r="AK32" s="540"/>
      <c r="AL32" s="540"/>
      <c r="AM32" s="540"/>
      <c r="AN32" s="540"/>
      <c r="AO32" s="540"/>
      <c r="AP32" s="540"/>
      <c r="AQ32" s="540"/>
      <c r="AR32" s="540"/>
      <c r="AS32" s="540"/>
      <c r="AT32" s="540"/>
      <c r="AU32" s="540"/>
      <c r="AV32" s="540"/>
      <c r="AW32" s="540"/>
      <c r="AX32" s="540"/>
      <c r="AY32" s="540"/>
      <c r="AZ32" s="540"/>
      <c r="BA32" s="540"/>
      <c r="BB32" s="618" t="s">
        <v>116</v>
      </c>
      <c r="BC32" s="90">
        <v>-119500.0856017801</v>
      </c>
      <c r="BD32" s="90">
        <v>0</v>
      </c>
      <c r="BE32" s="90">
        <v>55069</v>
      </c>
      <c r="BF32" s="90">
        <v>-64431.085601780098</v>
      </c>
      <c r="BG32" s="106">
        <v>-97341.946703076363</v>
      </c>
      <c r="BH32" s="106">
        <v>0</v>
      </c>
      <c r="BI32" s="106">
        <v>0</v>
      </c>
      <c r="BJ32" s="106">
        <v>-97341.946703076363</v>
      </c>
      <c r="BK32" s="106">
        <v>-4586.7372397542931</v>
      </c>
      <c r="BL32" s="106">
        <v>0</v>
      </c>
      <c r="BM32" s="106">
        <v>55069</v>
      </c>
      <c r="BN32" s="106">
        <v>50482.262760245707</v>
      </c>
      <c r="BO32" s="106">
        <v>-35100.2576915971</v>
      </c>
      <c r="BP32" s="106">
        <v>0</v>
      </c>
      <c r="BQ32" s="106">
        <v>0</v>
      </c>
      <c r="BR32" s="106">
        <v>-35100.2576915971</v>
      </c>
      <c r="BS32" s="106">
        <v>17528.856032647658</v>
      </c>
      <c r="BT32" s="106">
        <v>0</v>
      </c>
      <c r="BU32" s="106">
        <v>0</v>
      </c>
      <c r="BV32" s="106">
        <v>17528.856032647658</v>
      </c>
      <c r="BW32" s="106">
        <v>-59115.336916081607</v>
      </c>
      <c r="BX32" s="106">
        <v>0</v>
      </c>
      <c r="BY32" s="106">
        <v>0</v>
      </c>
      <c r="BZ32" s="106">
        <v>-59115.336916081607</v>
      </c>
      <c r="CA32" s="106">
        <v>-23199.265563358087</v>
      </c>
      <c r="CB32" s="106">
        <v>0</v>
      </c>
      <c r="CC32" s="106">
        <v>0</v>
      </c>
      <c r="CD32" s="106">
        <v>-23199.265563358087</v>
      </c>
      <c r="CE32" s="106">
        <v>26805.239101948217</v>
      </c>
      <c r="CF32" s="106">
        <v>0</v>
      </c>
      <c r="CG32" s="106">
        <v>0</v>
      </c>
      <c r="CH32" s="106">
        <v>26805.239101948217</v>
      </c>
      <c r="CI32" s="106">
        <v>10574.400823292788</v>
      </c>
      <c r="CJ32" s="106">
        <v>0</v>
      </c>
      <c r="CK32" s="106">
        <v>0</v>
      </c>
      <c r="CL32" s="106">
        <v>10574.400823292788</v>
      </c>
      <c r="CM32" s="106">
        <v>43962.788192672655</v>
      </c>
      <c r="CN32" s="106">
        <v>0</v>
      </c>
      <c r="CO32" s="106">
        <v>0</v>
      </c>
      <c r="CP32" s="106">
        <v>43962.788192672655</v>
      </c>
      <c r="CQ32" s="106">
        <v>-85362.214246083517</v>
      </c>
      <c r="CR32" s="106">
        <v>0</v>
      </c>
      <c r="CS32" s="106">
        <v>0</v>
      </c>
      <c r="CT32" s="106">
        <v>-85362.214246083517</v>
      </c>
      <c r="CU32" s="106">
        <v>19280.911601863801</v>
      </c>
      <c r="CV32" s="106">
        <v>0</v>
      </c>
      <c r="CW32" s="106">
        <v>0</v>
      </c>
      <c r="CX32" s="106">
        <v>19280.911601863801</v>
      </c>
      <c r="CY32" s="106">
        <v>-100590.87883958686</v>
      </c>
      <c r="CZ32" s="106">
        <v>0</v>
      </c>
      <c r="DA32" s="106">
        <v>-50709</v>
      </c>
      <c r="DB32" s="106">
        <v>-151299.87883958686</v>
      </c>
      <c r="DC32" s="106">
        <v>-71466.88187009329</v>
      </c>
      <c r="DD32" s="106">
        <v>0</v>
      </c>
      <c r="DE32" s="106">
        <v>0</v>
      </c>
      <c r="DF32" s="106">
        <v>-71466.88187009329</v>
      </c>
      <c r="DG32" s="106">
        <v>-21178.505026758183</v>
      </c>
      <c r="DH32" s="106">
        <v>0</v>
      </c>
      <c r="DI32" s="106">
        <v>0</v>
      </c>
      <c r="DJ32" s="106">
        <v>-21178.505026758183</v>
      </c>
      <c r="DK32" s="106">
        <v>5045.4052611724474</v>
      </c>
      <c r="DL32" s="106">
        <v>0</v>
      </c>
      <c r="DM32" s="106">
        <v>0</v>
      </c>
      <c r="DN32" s="106">
        <v>5045.4052611724474</v>
      </c>
      <c r="DO32" s="106">
        <v>-70527.370700385422</v>
      </c>
      <c r="DP32" s="106">
        <v>0</v>
      </c>
      <c r="DQ32" s="106">
        <v>0</v>
      </c>
      <c r="DR32" s="106">
        <v>-70527.370700385422</v>
      </c>
      <c r="DS32" s="106">
        <v>-47979.421952845994</v>
      </c>
      <c r="DT32" s="106">
        <v>0</v>
      </c>
      <c r="DU32" s="106">
        <v>-45570</v>
      </c>
      <c r="DV32" s="106">
        <v>-93549.421952845994</v>
      </c>
      <c r="DW32" s="106">
        <v>15092.393268639687</v>
      </c>
      <c r="DX32" s="106">
        <v>0</v>
      </c>
      <c r="DY32" s="106">
        <v>0</v>
      </c>
      <c r="DZ32" s="106">
        <v>15092.393268639687</v>
      </c>
      <c r="EA32" s="106">
        <v>18868.400562225841</v>
      </c>
      <c r="EB32" s="106">
        <v>0</v>
      </c>
      <c r="EC32" s="106">
        <v>0</v>
      </c>
      <c r="ED32" s="106">
        <v>18868.400562225841</v>
      </c>
      <c r="EE32" s="106">
        <v>-43468.286068586167</v>
      </c>
      <c r="EF32" s="106">
        <v>0</v>
      </c>
      <c r="EG32" s="106">
        <v>0</v>
      </c>
      <c r="EH32" s="106">
        <v>-43468.286068586167</v>
      </c>
      <c r="EI32" s="106">
        <v>-9565.622285369318</v>
      </c>
      <c r="EJ32" s="106">
        <v>0</v>
      </c>
      <c r="EK32" s="106">
        <v>0</v>
      </c>
      <c r="EL32" s="106">
        <v>-9565.622285369318</v>
      </c>
      <c r="EM32" s="106">
        <v>-55952.29262501793</v>
      </c>
      <c r="EN32" s="106">
        <v>0</v>
      </c>
      <c r="EO32" s="106">
        <v>0</v>
      </c>
      <c r="EP32" s="106">
        <v>-55952.29262501793</v>
      </c>
      <c r="EQ32" s="106">
        <v>45254.995568025392</v>
      </c>
      <c r="ER32" s="106">
        <v>0</v>
      </c>
      <c r="ES32" s="106">
        <v>0</v>
      </c>
      <c r="ET32" s="106">
        <v>45254.995568025392</v>
      </c>
      <c r="EU32" s="106">
        <v>-5376.0400368371047</v>
      </c>
      <c r="EV32" s="106">
        <v>0</v>
      </c>
      <c r="EW32" s="106">
        <v>0</v>
      </c>
      <c r="EX32" s="106">
        <v>-5376.0400368371047</v>
      </c>
      <c r="EY32" s="106">
        <v>-5380.4811041047797</v>
      </c>
      <c r="EZ32" s="106">
        <v>0</v>
      </c>
      <c r="FA32" s="106">
        <v>0</v>
      </c>
      <c r="FB32" s="106">
        <v>-5380.4811041047797</v>
      </c>
      <c r="FC32" s="106">
        <v>-98172.638258876279</v>
      </c>
      <c r="FD32" s="106">
        <v>0</v>
      </c>
      <c r="FE32" s="106">
        <v>0</v>
      </c>
      <c r="FF32" s="106">
        <v>-98172.638258876279</v>
      </c>
      <c r="FG32" s="106">
        <v>227704.93840227881</v>
      </c>
      <c r="FH32" s="106">
        <v>0</v>
      </c>
      <c r="FI32" s="106">
        <v>0</v>
      </c>
      <c r="FJ32" s="106">
        <v>227704.93840227881</v>
      </c>
      <c r="FK32" s="106">
        <v>-139149.50036446704</v>
      </c>
      <c r="FL32" s="106">
        <v>0</v>
      </c>
      <c r="FM32" s="106">
        <v>0</v>
      </c>
      <c r="FN32" s="106">
        <v>-139149.50036446704</v>
      </c>
      <c r="FO32" s="106">
        <v>172088.43672847748</v>
      </c>
      <c r="FP32" s="106">
        <v>0</v>
      </c>
      <c r="FQ32" s="106">
        <v>0</v>
      </c>
      <c r="FR32" s="106">
        <v>172088.43672847748</v>
      </c>
      <c r="FS32" s="106">
        <v>-236931.80949663417</v>
      </c>
      <c r="FT32" s="106">
        <v>0</v>
      </c>
      <c r="FU32" s="106">
        <v>0</v>
      </c>
      <c r="FV32" s="106">
        <v>-236931.80949663417</v>
      </c>
      <c r="FW32" s="106">
        <v>-65316.453762189951</v>
      </c>
      <c r="FX32" s="106">
        <v>0</v>
      </c>
      <c r="FY32" s="106">
        <v>0</v>
      </c>
      <c r="FZ32" s="106">
        <v>-65316.453762189951</v>
      </c>
      <c r="GA32" s="106">
        <v>-22261.874423580244</v>
      </c>
      <c r="GB32" s="106">
        <v>0</v>
      </c>
      <c r="GC32" s="106">
        <v>0</v>
      </c>
      <c r="GD32" s="106">
        <v>-22261.874423580244</v>
      </c>
      <c r="GE32" s="106">
        <v>-23645.231168531813</v>
      </c>
      <c r="GF32" s="106">
        <v>0</v>
      </c>
      <c r="GG32" s="106">
        <v>0</v>
      </c>
      <c r="GH32" s="106">
        <v>-23645.231168531813</v>
      </c>
      <c r="GI32" s="106">
        <v>59276.435329358559</v>
      </c>
      <c r="GJ32" s="106">
        <v>0</v>
      </c>
      <c r="GK32" s="106">
        <v>0</v>
      </c>
      <c r="GL32" s="106">
        <v>59276.435329358559</v>
      </c>
      <c r="GM32" s="106">
        <v>5103.5254101604223</v>
      </c>
      <c r="GN32" s="106">
        <v>0</v>
      </c>
      <c r="GO32" s="106">
        <v>0</v>
      </c>
      <c r="GP32" s="106">
        <v>5103.5254101604223</v>
      </c>
      <c r="GQ32" s="106">
        <v>7515.3740771305747</v>
      </c>
      <c r="GR32" s="106">
        <v>0</v>
      </c>
      <c r="GS32" s="106">
        <v>0</v>
      </c>
      <c r="GT32" s="106">
        <v>7515.3740771305747</v>
      </c>
      <c r="GU32" s="106">
        <v>-71370.938265980687</v>
      </c>
      <c r="GV32" s="106">
        <v>0</v>
      </c>
      <c r="GW32" s="106">
        <v>0</v>
      </c>
      <c r="GX32" s="106">
        <v>-71370.938265980687</v>
      </c>
      <c r="GY32" s="106">
        <v>-20801.517199537251</v>
      </c>
      <c r="GZ32" s="106">
        <v>0</v>
      </c>
      <c r="HA32" s="106">
        <v>0</v>
      </c>
      <c r="HB32" s="106">
        <v>-20801.517199537251</v>
      </c>
      <c r="HC32" s="106">
        <v>2500.7444485230371</v>
      </c>
      <c r="HD32" s="106">
        <v>0</v>
      </c>
      <c r="HE32" s="106">
        <v>0</v>
      </c>
      <c r="HF32" s="106">
        <v>2500.7444485230371</v>
      </c>
    </row>
    <row r="33" spans="1:214">
      <c r="A33" s="105">
        <v>4.5883940620782724</v>
      </c>
      <c r="B33" s="106">
        <v>2011207.8272604588</v>
      </c>
      <c r="C33" s="590" t="s">
        <v>111</v>
      </c>
      <c r="D33" s="606" t="s">
        <v>110</v>
      </c>
      <c r="E33" s="105">
        <v>0.31229978598399644</v>
      </c>
      <c r="F33" s="106">
        <v>136888.80369143537</v>
      </c>
      <c r="G33" s="106">
        <v>451.51662470678457</v>
      </c>
      <c r="H33" s="106">
        <v>0</v>
      </c>
      <c r="I33" s="106">
        <v>137340.32031614217</v>
      </c>
      <c r="J33" s="106"/>
      <c r="K33" s="106">
        <v>79606.132345204707</v>
      </c>
      <c r="L33" s="106">
        <v>-10648.105537205949</v>
      </c>
      <c r="M33" s="106">
        <v>0</v>
      </c>
      <c r="N33" s="106">
        <v>68958.026807998773</v>
      </c>
      <c r="O33" s="106"/>
      <c r="P33" s="106">
        <v>246465.17659445945</v>
      </c>
      <c r="Q33" s="106">
        <v>-80253.574216347522</v>
      </c>
      <c r="R33" s="106">
        <v>0</v>
      </c>
      <c r="S33" s="106">
        <v>166211.60237811191</v>
      </c>
      <c r="T33" s="106"/>
      <c r="U33" s="106">
        <v>27702.829286664492</v>
      </c>
      <c r="V33" s="106">
        <v>-92132.709716380108</v>
      </c>
      <c r="W33" s="106">
        <v>0</v>
      </c>
      <c r="X33" s="106">
        <v>-64429.880429715617</v>
      </c>
      <c r="Y33" s="106"/>
      <c r="Z33" s="106">
        <v>213690.74935455906</v>
      </c>
      <c r="AA33" s="106">
        <v>-183607.61262356333</v>
      </c>
      <c r="AB33" s="106">
        <v>-10511.71</v>
      </c>
      <c r="AC33" s="106">
        <v>19571.426730995765</v>
      </c>
      <c r="AF33" s="90"/>
      <c r="AH33" s="610" t="s">
        <v>110</v>
      </c>
      <c r="AJ33" s="540"/>
      <c r="AK33" s="540"/>
      <c r="AL33" s="540"/>
      <c r="AM33" s="540"/>
      <c r="AN33" s="540"/>
      <c r="AO33" s="540"/>
      <c r="AP33" s="540"/>
      <c r="AQ33" s="540"/>
      <c r="AR33" s="540"/>
      <c r="AS33" s="540"/>
      <c r="AT33" s="540"/>
      <c r="AU33" s="540"/>
      <c r="AV33" s="540"/>
      <c r="AW33" s="540"/>
      <c r="AX33" s="540"/>
      <c r="AY33" s="540"/>
      <c r="AZ33" s="540"/>
      <c r="BA33" s="540"/>
      <c r="BB33" s="618" t="s">
        <v>110</v>
      </c>
      <c r="BC33" s="90">
        <v>-57282.671346230665</v>
      </c>
      <c r="BD33" s="90">
        <v>-11099.622161912734</v>
      </c>
      <c r="BE33" s="90">
        <v>0</v>
      </c>
      <c r="BF33" s="90">
        <v>-68382.293508143397</v>
      </c>
      <c r="BG33" s="106">
        <v>2520.940179649042</v>
      </c>
      <c r="BH33" s="106">
        <v>-13018.304172065924</v>
      </c>
      <c r="BI33" s="106">
        <v>0</v>
      </c>
      <c r="BJ33" s="106">
        <v>-10497.363992416882</v>
      </c>
      <c r="BK33" s="106">
        <v>-91732.566661147866</v>
      </c>
      <c r="BL33" s="106">
        <v>-1921.7771312175446</v>
      </c>
      <c r="BM33" s="106">
        <v>0</v>
      </c>
      <c r="BN33" s="106">
        <v>-93654.343792365413</v>
      </c>
      <c r="BO33" s="106">
        <v>63578.059464677004</v>
      </c>
      <c r="BP33" s="106">
        <v>-1249.7805955544554</v>
      </c>
      <c r="BQ33" s="106">
        <v>0</v>
      </c>
      <c r="BR33" s="106">
        <v>62328.278869122551</v>
      </c>
      <c r="BS33" s="106">
        <v>-31649.104329408845</v>
      </c>
      <c r="BT33" s="106">
        <v>5090.2397369251903</v>
      </c>
      <c r="BU33" s="106">
        <v>0</v>
      </c>
      <c r="BV33" s="106">
        <v>-26558.864592483653</v>
      </c>
      <c r="BW33" s="106">
        <v>16157.08109411574</v>
      </c>
      <c r="BX33" s="106">
        <v>4983.4692899155762</v>
      </c>
      <c r="BY33" s="106">
        <v>0</v>
      </c>
      <c r="BZ33" s="106">
        <v>21140.550384031318</v>
      </c>
      <c r="CA33" s="106">
        <v>12914.942746197339</v>
      </c>
      <c r="CB33" s="106">
        <v>3330.419118226604</v>
      </c>
      <c r="CC33" s="106">
        <v>0</v>
      </c>
      <c r="CD33" s="106">
        <v>16245.361864423943</v>
      </c>
      <c r="CE33" s="106">
        <v>-54940.387792370748</v>
      </c>
      <c r="CF33" s="106">
        <v>-2801.7827425012856</v>
      </c>
      <c r="CG33" s="106">
        <v>0</v>
      </c>
      <c r="CH33" s="106">
        <v>-57742.170534872035</v>
      </c>
      <c r="CI33" s="106">
        <v>81255.869450392667</v>
      </c>
      <c r="CJ33" s="106">
        <v>-7828.6603486528256</v>
      </c>
      <c r="CK33" s="106">
        <v>0</v>
      </c>
      <c r="CL33" s="106">
        <v>73427.209101739834</v>
      </c>
      <c r="CM33" s="106">
        <v>31908.783465660177</v>
      </c>
      <c r="CN33" s="106">
        <v>-4041.9107607247324</v>
      </c>
      <c r="CO33" s="106">
        <v>0</v>
      </c>
      <c r="CP33" s="106">
        <v>27866.872704935446</v>
      </c>
      <c r="CQ33" s="106">
        <v>-32541.357366340235</v>
      </c>
      <c r="CR33" s="106">
        <v>-15026.648240055045</v>
      </c>
      <c r="CS33" s="106">
        <v>0</v>
      </c>
      <c r="CT33" s="106">
        <v>-47568.00560639528</v>
      </c>
      <c r="CU33" s="106">
        <v>-633.00059471116401</v>
      </c>
      <c r="CV33" s="106">
        <v>-15367.607495589495</v>
      </c>
      <c r="CW33" s="106">
        <v>0</v>
      </c>
      <c r="CX33" s="106">
        <v>-16000.608090300659</v>
      </c>
      <c r="CY33" s="106">
        <v>44720.794395180652</v>
      </c>
      <c r="CZ33" s="106">
        <v>6464.7157519366647</v>
      </c>
      <c r="DA33" s="106">
        <v>0</v>
      </c>
      <c r="DB33" s="106">
        <v>51185.510147117318</v>
      </c>
      <c r="DC33" s="106">
        <v>-23676.324600517284</v>
      </c>
      <c r="DD33" s="106">
        <v>-5498.8081773280355</v>
      </c>
      <c r="DE33" s="106">
        <v>0</v>
      </c>
      <c r="DF33" s="106">
        <v>-29175.13277784532</v>
      </c>
      <c r="DG33" s="106">
        <v>14114.345899758628</v>
      </c>
      <c r="DH33" s="106">
        <v>-17479.39256741311</v>
      </c>
      <c r="DI33" s="106">
        <v>0</v>
      </c>
      <c r="DJ33" s="106">
        <v>-3365.046667654482</v>
      </c>
      <c r="DK33" s="106">
        <v>3092.1801749207079</v>
      </c>
      <c r="DL33" s="106">
        <v>-954.8524937927931</v>
      </c>
      <c r="DM33" s="106">
        <v>0</v>
      </c>
      <c r="DN33" s="106">
        <v>2137.3276811279147</v>
      </c>
      <c r="DO33" s="106">
        <v>23454.317012387095</v>
      </c>
      <c r="DP33" s="106">
        <v>-2274.8275136858647</v>
      </c>
      <c r="DQ33" s="106">
        <v>0</v>
      </c>
      <c r="DR33" s="106">
        <v>21179.48949870123</v>
      </c>
      <c r="DS33" s="106">
        <v>10384.511800330831</v>
      </c>
      <c r="DT33" s="106">
        <v>-1011.2716179000545</v>
      </c>
      <c r="DU33" s="106">
        <v>0</v>
      </c>
      <c r="DV33" s="106">
        <v>9373.2401824307763</v>
      </c>
      <c r="DW33" s="106">
        <v>52914.633491773624</v>
      </c>
      <c r="DX33" s="106">
        <v>-7045.9295515163449</v>
      </c>
      <c r="DY33" s="106">
        <v>0</v>
      </c>
      <c r="DZ33" s="106">
        <v>45868.703940257277</v>
      </c>
      <c r="EA33" s="106">
        <v>-12267.344927523285</v>
      </c>
      <c r="EB33" s="106">
        <v>-5052.3813300608344</v>
      </c>
      <c r="EC33" s="106">
        <v>0</v>
      </c>
      <c r="ED33" s="106">
        <v>-17319.72625758412</v>
      </c>
      <c r="EE33" s="106">
        <v>-16462.903008230263</v>
      </c>
      <c r="EF33" s="106">
        <v>4308.776370507805</v>
      </c>
      <c r="EG33" s="106">
        <v>0</v>
      </c>
      <c r="EH33" s="106">
        <v>-12154.126637722458</v>
      </c>
      <c r="EI33" s="106">
        <v>24332.252043794608</v>
      </c>
      <c r="EJ33" s="106">
        <v>13956.779358027183</v>
      </c>
      <c r="EK33" s="106">
        <v>0</v>
      </c>
      <c r="EL33" s="106">
        <v>38289.03140182179</v>
      </c>
      <c r="EM33" s="106">
        <v>6565.2811526195146</v>
      </c>
      <c r="EN33" s="106">
        <v>-4090.2427980145367</v>
      </c>
      <c r="EO33" s="106">
        <v>0</v>
      </c>
      <c r="EP33" s="106">
        <v>2475.0383546049779</v>
      </c>
      <c r="EQ33" s="106">
        <v>17325.743722532876</v>
      </c>
      <c r="ER33" s="106">
        <v>1634.4569307134334</v>
      </c>
      <c r="ES33" s="106">
        <v>0</v>
      </c>
      <c r="ET33" s="106">
        <v>18960.200653246309</v>
      </c>
      <c r="EU33" s="106">
        <v>-2958.317304123193</v>
      </c>
      <c r="EV33" s="106">
        <v>1238.5104957054536</v>
      </c>
      <c r="EW33" s="106">
        <v>0</v>
      </c>
      <c r="EX33" s="106">
        <v>-1719.8068084177394</v>
      </c>
      <c r="EY33" s="106">
        <v>-51317.306042530807</v>
      </c>
      <c r="EZ33" s="106">
        <v>-1859.729688149544</v>
      </c>
      <c r="FA33" s="106">
        <v>0</v>
      </c>
      <c r="FB33" s="106">
        <v>-53177.035730680349</v>
      </c>
      <c r="FC33" s="106">
        <v>-12814.221809548326</v>
      </c>
      <c r="FD33" s="106">
        <v>465.66529935542712</v>
      </c>
      <c r="FE33" s="106">
        <v>0</v>
      </c>
      <c r="FF33" s="106">
        <v>-12348.556510192899</v>
      </c>
      <c r="FG33" s="106">
        <v>-42378.725546141854</v>
      </c>
      <c r="FH33" s="106">
        <v>-5357.4240630737331</v>
      </c>
      <c r="FI33" s="106">
        <v>0</v>
      </c>
      <c r="FJ33" s="106">
        <v>-47736.149609215587</v>
      </c>
      <c r="FK33" s="106">
        <v>-27814.983900314197</v>
      </c>
      <c r="FL33" s="106">
        <v>4581.1806110112138</v>
      </c>
      <c r="FM33" s="106">
        <v>0</v>
      </c>
      <c r="FN33" s="106">
        <v>-23233.803289302981</v>
      </c>
      <c r="FO33" s="106">
        <v>20730.82595691504</v>
      </c>
      <c r="FP33" s="106">
        <v>4458.3840150309588</v>
      </c>
      <c r="FQ33" s="106">
        <v>0</v>
      </c>
      <c r="FR33" s="106">
        <v>25189.209971945998</v>
      </c>
      <c r="FS33" s="106">
        <v>-70352.123979027849</v>
      </c>
      <c r="FT33" s="106">
        <v>-3624.3684978237216</v>
      </c>
      <c r="FU33" s="106">
        <v>0</v>
      </c>
      <c r="FV33" s="106">
        <v>-73976.492476851563</v>
      </c>
      <c r="FW33" s="106">
        <v>-2720.6714162211865</v>
      </c>
      <c r="FX33" s="106">
        <v>-382.44105310492523</v>
      </c>
      <c r="FY33" s="106">
        <v>0</v>
      </c>
      <c r="FZ33" s="106">
        <v>-3103.1124693261117</v>
      </c>
      <c r="GA33" s="106">
        <v>-15966.642147681676</v>
      </c>
      <c r="GB33" s="106">
        <v>-4251.8419228700332</v>
      </c>
      <c r="GC33" s="106">
        <v>0</v>
      </c>
      <c r="GD33" s="106">
        <v>-20218.484070551709</v>
      </c>
      <c r="GE33" s="106">
        <v>-16778.71690734406</v>
      </c>
      <c r="GF33" s="106">
        <v>-9176.4776037391639</v>
      </c>
      <c r="GG33" s="106">
        <v>0</v>
      </c>
      <c r="GH33" s="106">
        <v>-25955.194511083224</v>
      </c>
      <c r="GI33" s="106">
        <v>28715.007295174059</v>
      </c>
      <c r="GJ33" s="106">
        <v>-14529.938481537592</v>
      </c>
      <c r="GK33" s="106">
        <v>0</v>
      </c>
      <c r="GL33" s="106">
        <v>14185.068813636466</v>
      </c>
      <c r="GM33" s="106">
        <v>-26602.681958760601</v>
      </c>
      <c r="GN33" s="106">
        <v>10359.483372639213</v>
      </c>
      <c r="GO33" s="106">
        <v>0</v>
      </c>
      <c r="GP33" s="106">
        <v>-16243.198586121387</v>
      </c>
      <c r="GQ33" s="106">
        <v>4473.572810609825</v>
      </c>
      <c r="GR33" s="106">
        <v>-11443.951234120537</v>
      </c>
      <c r="GS33" s="106">
        <v>0</v>
      </c>
      <c r="GT33" s="106">
        <v>-6970.3784235107123</v>
      </c>
      <c r="GU33" s="106">
        <v>-68110.719084329903</v>
      </c>
      <c r="GV33" s="106">
        <v>5535.8087074769319</v>
      </c>
      <c r="GW33" s="106">
        <v>0</v>
      </c>
      <c r="GX33" s="106">
        <v>-62574.910376852975</v>
      </c>
      <c r="GY33" s="106">
        <v>31898.257909256499</v>
      </c>
      <c r="GZ33" s="106">
        <v>-3911.7853913187355</v>
      </c>
      <c r="HA33" s="106">
        <v>0</v>
      </c>
      <c r="HB33" s="106">
        <v>27986.472517937764</v>
      </c>
      <c r="HC33" s="106">
        <v>1474.7249055565335</v>
      </c>
      <c r="HD33" s="106">
        <v>210.02007325232063</v>
      </c>
      <c r="HE33" s="106">
        <v>0</v>
      </c>
      <c r="HF33" s="106">
        <v>1684.7449788088541</v>
      </c>
    </row>
    <row r="34" spans="1:214" ht="12.75" customHeight="1">
      <c r="A34" s="105">
        <v>4.5883940620782724</v>
      </c>
      <c r="B34" s="106">
        <v>175221.59244264508</v>
      </c>
      <c r="C34" s="590" t="s">
        <v>111</v>
      </c>
      <c r="D34" s="606" t="s">
        <v>112</v>
      </c>
      <c r="E34" s="105">
        <v>0.31229978598399644</v>
      </c>
      <c r="F34" s="106">
        <v>11926.104227156873</v>
      </c>
      <c r="G34" s="106">
        <v>39.337288232025742</v>
      </c>
      <c r="H34" s="106">
        <v>0</v>
      </c>
      <c r="I34" s="106">
        <v>11965.441515388899</v>
      </c>
      <c r="J34" s="106"/>
      <c r="K34" s="106">
        <v>6838.6058811459807</v>
      </c>
      <c r="L34" s="106">
        <v>-708.82508126883295</v>
      </c>
      <c r="M34" s="106">
        <v>5429</v>
      </c>
      <c r="N34" s="106">
        <v>11558.780799877146</v>
      </c>
      <c r="O34" s="106"/>
      <c r="P34" s="106">
        <v>40409.507368063845</v>
      </c>
      <c r="Q34" s="106">
        <v>-14712.970571204694</v>
      </c>
      <c r="R34" s="106">
        <v>-8983</v>
      </c>
      <c r="S34" s="106">
        <v>16713.536796859153</v>
      </c>
      <c r="T34" s="106"/>
      <c r="U34" s="106">
        <v>-4619.7553034399753</v>
      </c>
      <c r="V34" s="106">
        <v>-17102.864048050164</v>
      </c>
      <c r="W34" s="106">
        <v>-8983</v>
      </c>
      <c r="X34" s="106">
        <v>-30705.619351490117</v>
      </c>
      <c r="Y34" s="106"/>
      <c r="Z34" s="106">
        <v>105262.23351856566</v>
      </c>
      <c r="AA34" s="106">
        <v>-114564.71238014086</v>
      </c>
      <c r="AB34" s="106">
        <v>-8983</v>
      </c>
      <c r="AC34" s="106">
        <v>-18285.478861574709</v>
      </c>
      <c r="AF34" s="90"/>
      <c r="AH34" s="610" t="s">
        <v>112</v>
      </c>
      <c r="AJ34" s="540"/>
      <c r="AK34" s="540"/>
      <c r="AL34" s="540"/>
      <c r="AM34" s="540"/>
      <c r="AN34" s="540"/>
      <c r="AO34" s="540"/>
      <c r="AP34" s="540"/>
      <c r="AQ34" s="540"/>
      <c r="AR34" s="540"/>
      <c r="AS34" s="540"/>
      <c r="AT34" s="540"/>
      <c r="AU34" s="540"/>
      <c r="AV34" s="540"/>
      <c r="AW34" s="540"/>
      <c r="AX34" s="540"/>
      <c r="AY34" s="540"/>
      <c r="AZ34" s="540"/>
      <c r="BA34" s="540"/>
      <c r="BB34" s="618" t="s">
        <v>112</v>
      </c>
      <c r="BC34" s="90">
        <v>-5087.4983460108924</v>
      </c>
      <c r="BD34" s="90">
        <v>-748.16236950085863</v>
      </c>
      <c r="BE34" s="90">
        <v>5429</v>
      </c>
      <c r="BF34" s="90">
        <v>-406.66071551175173</v>
      </c>
      <c r="BG34" s="106">
        <v>219.63078441895777</v>
      </c>
      <c r="BH34" s="106">
        <v>-1134.188101803122</v>
      </c>
      <c r="BI34" s="106">
        <v>0</v>
      </c>
      <c r="BJ34" s="106">
        <v>-914.55731738416421</v>
      </c>
      <c r="BK34" s="106">
        <v>-11731.017102754064</v>
      </c>
      <c r="BL34" s="106">
        <v>-386.64844954728278</v>
      </c>
      <c r="BM34" s="106">
        <v>5429</v>
      </c>
      <c r="BN34" s="106">
        <v>-6688.6655523013469</v>
      </c>
      <c r="BO34" s="106">
        <v>12791.471871490183</v>
      </c>
      <c r="BP34" s="106">
        <v>-251.44733054413109</v>
      </c>
      <c r="BQ34" s="106">
        <v>0</v>
      </c>
      <c r="BR34" s="106">
        <v>12540.024540946051</v>
      </c>
      <c r="BS34" s="106">
        <v>-6367.5838991659693</v>
      </c>
      <c r="BT34" s="106">
        <v>1024.1215123936772</v>
      </c>
      <c r="BU34" s="106">
        <v>0</v>
      </c>
      <c r="BV34" s="106">
        <v>-5343.4623867722921</v>
      </c>
      <c r="BW34" s="106">
        <v>3250.6945018602419</v>
      </c>
      <c r="BX34" s="106">
        <v>1002.6400267816684</v>
      </c>
      <c r="BY34" s="106">
        <v>0</v>
      </c>
      <c r="BZ34" s="106">
        <v>4253.3345286419099</v>
      </c>
      <c r="CA34" s="106">
        <v>2598.3983822543523</v>
      </c>
      <c r="CB34" s="106">
        <v>670.05760839141658</v>
      </c>
      <c r="CC34" s="106">
        <v>0</v>
      </c>
      <c r="CD34" s="106">
        <v>3268.4559906457689</v>
      </c>
      <c r="CE34" s="106">
        <v>-11053.631252229738</v>
      </c>
      <c r="CF34" s="106">
        <v>-563.69957564752985</v>
      </c>
      <c r="CG34" s="106">
        <v>0</v>
      </c>
      <c r="CH34" s="106">
        <v>-11617.330827877267</v>
      </c>
      <c r="CI34" s="106">
        <v>16348.126652806124</v>
      </c>
      <c r="CJ34" s="106">
        <v>-1575.0730595494106</v>
      </c>
      <c r="CK34" s="106">
        <v>0</v>
      </c>
      <c r="CL34" s="106">
        <v>14773.053593256715</v>
      </c>
      <c r="CM34" s="106">
        <v>6419.8295699986047</v>
      </c>
      <c r="CN34" s="106">
        <v>-813.20487347696962</v>
      </c>
      <c r="CO34" s="106">
        <v>0</v>
      </c>
      <c r="CP34" s="106">
        <v>5606.6246965216351</v>
      </c>
      <c r="CQ34" s="106">
        <v>-6547.0991237616399</v>
      </c>
      <c r="CR34" s="106">
        <v>-3023.2591227832636</v>
      </c>
      <c r="CS34" s="106">
        <v>0</v>
      </c>
      <c r="CT34" s="106">
        <v>-9570.3582465449035</v>
      </c>
      <c r="CU34" s="106">
        <v>-127.35540169139858</v>
      </c>
      <c r="CV34" s="106">
        <v>-3091.8577991696716</v>
      </c>
      <c r="CW34" s="106">
        <v>0</v>
      </c>
      <c r="CX34" s="106">
        <v>-3219.2132008610702</v>
      </c>
      <c r="CY34" s="106">
        <v>8997.5187728789751</v>
      </c>
      <c r="CZ34" s="106">
        <v>1300.6567107324261</v>
      </c>
      <c r="DA34" s="106">
        <v>-2035</v>
      </c>
      <c r="DB34" s="106">
        <v>8263.1754836114014</v>
      </c>
      <c r="DC34" s="106">
        <v>-4763.5150034116814</v>
      </c>
      <c r="DD34" s="106">
        <v>-1106.322695584794</v>
      </c>
      <c r="DE34" s="106">
        <v>0</v>
      </c>
      <c r="DF34" s="106">
        <v>-5869.8376989964754</v>
      </c>
      <c r="DG34" s="106">
        <v>2839.7101151153329</v>
      </c>
      <c r="DH34" s="106">
        <v>-3516.7345502424614</v>
      </c>
      <c r="DI34" s="106">
        <v>0</v>
      </c>
      <c r="DJ34" s="106">
        <v>-677.02443512712853</v>
      </c>
      <c r="DK34" s="106">
        <v>622.12555812677601</v>
      </c>
      <c r="DL34" s="106">
        <v>-192.10980829886239</v>
      </c>
      <c r="DM34" s="106">
        <v>0</v>
      </c>
      <c r="DN34" s="106">
        <v>430.01574982791362</v>
      </c>
      <c r="DO34" s="106">
        <v>4718.848591087386</v>
      </c>
      <c r="DP34" s="106">
        <v>-457.67977819410135</v>
      </c>
      <c r="DQ34" s="106">
        <v>0</v>
      </c>
      <c r="DR34" s="106">
        <v>4261.1688128932847</v>
      </c>
      <c r="DS34" s="106">
        <v>2089.2929370845668</v>
      </c>
      <c r="DT34" s="106">
        <v>-203.46095121056305</v>
      </c>
      <c r="DU34" s="106">
        <v>-12377</v>
      </c>
      <c r="DV34" s="106">
        <v>-10491.168014125997</v>
      </c>
      <c r="DW34" s="106">
        <v>10646.063305475458</v>
      </c>
      <c r="DX34" s="106">
        <v>-1417.5929625029908</v>
      </c>
      <c r="DY34" s="106">
        <v>0</v>
      </c>
      <c r="DZ34" s="106">
        <v>9228.4703429724668</v>
      </c>
      <c r="EA34" s="106">
        <v>-2468.106118675496</v>
      </c>
      <c r="EB34" s="106">
        <v>-1016.5046591807554</v>
      </c>
      <c r="EC34" s="106">
        <v>0</v>
      </c>
      <c r="ED34" s="106">
        <v>-3484.6107778562514</v>
      </c>
      <c r="EE34" s="106">
        <v>-3312.2237848395598</v>
      </c>
      <c r="EF34" s="106">
        <v>866.89641376225927</v>
      </c>
      <c r="EG34" s="106">
        <v>0</v>
      </c>
      <c r="EH34" s="106">
        <v>-2445.3273710773005</v>
      </c>
      <c r="EI34" s="106">
        <v>4895.4831306408742</v>
      </c>
      <c r="EJ34" s="106">
        <v>2808.0088017468806</v>
      </c>
      <c r="EK34" s="106">
        <v>0</v>
      </c>
      <c r="EL34" s="106">
        <v>7703.4919323877548</v>
      </c>
      <c r="EM34" s="106">
        <v>1320.8897833507508</v>
      </c>
      <c r="EN34" s="106">
        <v>-822.92894968643304</v>
      </c>
      <c r="EO34" s="106">
        <v>0</v>
      </c>
      <c r="EP34" s="106">
        <v>497.96083366431776</v>
      </c>
      <c r="EQ34" s="106">
        <v>3485.8214507562225</v>
      </c>
      <c r="ER34" s="106">
        <v>328.84158513832426</v>
      </c>
      <c r="ES34" s="106">
        <v>0</v>
      </c>
      <c r="ET34" s="106">
        <v>3814.6630358945467</v>
      </c>
      <c r="EU34" s="106">
        <v>-595.19326165749226</v>
      </c>
      <c r="EV34" s="106">
        <v>249.17986333262343</v>
      </c>
      <c r="EW34" s="106">
        <v>0</v>
      </c>
      <c r="EX34" s="106">
        <v>-346.01339832486883</v>
      </c>
      <c r="EY34" s="106">
        <v>-10324.691918733181</v>
      </c>
      <c r="EZ34" s="106">
        <v>-374.16492725382318</v>
      </c>
      <c r="FA34" s="106">
        <v>0</v>
      </c>
      <c r="FB34" s="106">
        <v>-10698.856845987004</v>
      </c>
      <c r="FC34" s="106">
        <v>-2578.1340168606257</v>
      </c>
      <c r="FD34" s="106">
        <v>93.688681730579447</v>
      </c>
      <c r="FE34" s="106">
        <v>0</v>
      </c>
      <c r="FF34" s="106">
        <v>-2484.4453351300463</v>
      </c>
      <c r="FG34" s="106">
        <v>-8526.310496693477</v>
      </c>
      <c r="FH34" s="106">
        <v>-1077.8771762376009</v>
      </c>
      <c r="FI34" s="106">
        <v>0</v>
      </c>
      <c r="FJ34" s="106">
        <v>-9604.1876729310789</v>
      </c>
      <c r="FK34" s="106">
        <v>-5596.1850229873089</v>
      </c>
      <c r="FL34" s="106">
        <v>921.702288767141</v>
      </c>
      <c r="FM34" s="106">
        <v>0</v>
      </c>
      <c r="FN34" s="106">
        <v>-4674.4827342201679</v>
      </c>
      <c r="FO34" s="106">
        <v>4170.9007688095444</v>
      </c>
      <c r="FP34" s="106">
        <v>896.99645130337103</v>
      </c>
      <c r="FQ34" s="106">
        <v>0</v>
      </c>
      <c r="FR34" s="106">
        <v>5067.8972201129154</v>
      </c>
      <c r="FS34" s="106">
        <v>-14154.367443021794</v>
      </c>
      <c r="FT34" s="106">
        <v>-729.19821841345674</v>
      </c>
      <c r="FU34" s="106">
        <v>0</v>
      </c>
      <c r="FV34" s="106">
        <v>-14883.565661435252</v>
      </c>
      <c r="FW34" s="106">
        <v>-547.38053009455325</v>
      </c>
      <c r="FX34" s="106">
        <v>-76.944531092721263</v>
      </c>
      <c r="FY34" s="106">
        <v>0</v>
      </c>
      <c r="FZ34" s="106">
        <v>-624.32506118727451</v>
      </c>
      <c r="GA34" s="106">
        <v>-3212.3794849021942</v>
      </c>
      <c r="GB34" s="106">
        <v>-855.4415912714594</v>
      </c>
      <c r="GC34" s="106">
        <v>0</v>
      </c>
      <c r="GD34" s="106">
        <v>-4067.8210761736536</v>
      </c>
      <c r="GE34" s="106">
        <v>-3375.7633870412828</v>
      </c>
      <c r="GF34" s="106">
        <v>-1846.2446972418857</v>
      </c>
      <c r="GG34" s="106">
        <v>0</v>
      </c>
      <c r="GH34" s="106">
        <v>-5222.0080842831685</v>
      </c>
      <c r="GI34" s="106">
        <v>5777.2635905932984</v>
      </c>
      <c r="GJ34" s="106">
        <v>-2923.3245076366557</v>
      </c>
      <c r="GK34" s="106">
        <v>0</v>
      </c>
      <c r="GL34" s="106">
        <v>2853.9390829566428</v>
      </c>
      <c r="GM34" s="106">
        <v>-5352.2781419703388</v>
      </c>
      <c r="GN34" s="106">
        <v>2084.257388162453</v>
      </c>
      <c r="GO34" s="106">
        <v>0</v>
      </c>
      <c r="GP34" s="106">
        <v>-3268.0207538078857</v>
      </c>
      <c r="GQ34" s="106">
        <v>900.05233336461242</v>
      </c>
      <c r="GR34" s="106">
        <v>-2302.4449242790661</v>
      </c>
      <c r="GS34" s="106">
        <v>0</v>
      </c>
      <c r="GT34" s="106">
        <v>-1402.3925909144536</v>
      </c>
      <c r="GU34" s="106">
        <v>-13703.412067778234</v>
      </c>
      <c r="GV34" s="106">
        <v>1113.7669498545042</v>
      </c>
      <c r="GW34" s="106">
        <v>0</v>
      </c>
      <c r="GX34" s="106">
        <v>-12589.64511792373</v>
      </c>
      <c r="GY34" s="106">
        <v>6417.7118998494698</v>
      </c>
      <c r="GZ34" s="106">
        <v>-787.02453679259997</v>
      </c>
      <c r="HA34" s="106">
        <v>0</v>
      </c>
      <c r="HB34" s="106">
        <v>5630.6873630568698</v>
      </c>
      <c r="HC34" s="106">
        <v>-719.06607228855137</v>
      </c>
      <c r="HD34" s="106">
        <v>42.362159262097713</v>
      </c>
      <c r="HE34" s="106">
        <v>0</v>
      </c>
      <c r="HF34" s="106">
        <v>-676.70391302645362</v>
      </c>
    </row>
    <row r="35" spans="1:214">
      <c r="A35" s="105">
        <v>0.94466936572199722</v>
      </c>
      <c r="B35" s="106">
        <v>0</v>
      </c>
      <c r="C35" s="590" t="s">
        <v>105</v>
      </c>
      <c r="D35" s="606" t="s">
        <v>104</v>
      </c>
      <c r="E35" s="105">
        <v>0</v>
      </c>
      <c r="F35" s="106">
        <v>0</v>
      </c>
      <c r="G35" s="106">
        <v>1035.772675485907</v>
      </c>
      <c r="H35" s="106">
        <v>0</v>
      </c>
      <c r="I35" s="106">
        <v>1035.772675485907</v>
      </c>
      <c r="J35" s="106"/>
      <c r="K35" s="106">
        <v>-338961</v>
      </c>
      <c r="L35" s="106">
        <v>-24574.129293479349</v>
      </c>
      <c r="M35" s="106">
        <v>0</v>
      </c>
      <c r="N35" s="106">
        <v>-363535.12929347932</v>
      </c>
      <c r="O35" s="106"/>
      <c r="P35" s="106">
        <v>266156.23559035733</v>
      </c>
      <c r="Q35" s="106">
        <v>-174400.04412042396</v>
      </c>
      <c r="R35" s="106">
        <v>0</v>
      </c>
      <c r="S35" s="106">
        <v>91756.191469933401</v>
      </c>
      <c r="T35" s="106"/>
      <c r="U35" s="106">
        <v>-646431.29835839663</v>
      </c>
      <c r="V35" s="106">
        <v>-203656.42918547982</v>
      </c>
      <c r="W35" s="106">
        <v>0</v>
      </c>
      <c r="X35" s="106">
        <v>-850087.72754387651</v>
      </c>
      <c r="Y35" s="106"/>
      <c r="Z35" s="106">
        <v>-885720.11602518708</v>
      </c>
      <c r="AA35" s="106">
        <v>-467295.77045313554</v>
      </c>
      <c r="AB35" s="106">
        <v>0</v>
      </c>
      <c r="AC35" s="106">
        <v>-1353015.886478323</v>
      </c>
      <c r="AF35" s="90"/>
      <c r="AH35" s="607" t="s">
        <v>104</v>
      </c>
      <c r="AJ35" s="540"/>
      <c r="AK35" s="540"/>
      <c r="AL35" s="540"/>
      <c r="AM35" s="540"/>
      <c r="AN35" s="540"/>
      <c r="AO35" s="540"/>
      <c r="AP35" s="540"/>
      <c r="AQ35" s="540"/>
      <c r="AR35" s="540"/>
      <c r="AS35" s="540"/>
      <c r="AT35" s="540"/>
      <c r="AU35" s="540"/>
      <c r="AV35" s="540"/>
      <c r="AW35" s="540"/>
      <c r="AX35" s="540"/>
      <c r="AY35" s="540"/>
      <c r="AZ35" s="540"/>
      <c r="BA35" s="540"/>
      <c r="BB35" s="618" t="s">
        <v>104</v>
      </c>
      <c r="BC35" s="90">
        <v>-338961</v>
      </c>
      <c r="BD35" s="90">
        <v>-25609.901968965256</v>
      </c>
      <c r="BE35" s="90">
        <v>0</v>
      </c>
      <c r="BF35" s="90">
        <v>-364570.90196896525</v>
      </c>
      <c r="BG35" s="106">
        <v>0</v>
      </c>
      <c r="BH35" s="106">
        <v>-29904.024078314254</v>
      </c>
      <c r="BI35" s="106">
        <v>0</v>
      </c>
      <c r="BJ35" s="106">
        <v>-29904.024078314254</v>
      </c>
      <c r="BK35" s="106">
        <v>-338961</v>
      </c>
      <c r="BL35" s="106">
        <v>-4208.230828557651</v>
      </c>
      <c r="BM35" s="106">
        <v>0</v>
      </c>
      <c r="BN35" s="106">
        <v>-343169.23082855763</v>
      </c>
      <c r="BO35" s="106">
        <v>0</v>
      </c>
      <c r="BP35" s="106">
        <v>-2828.2984181137035</v>
      </c>
      <c r="BQ35" s="106">
        <v>0</v>
      </c>
      <c r="BR35" s="106">
        <v>-2828.2984181137035</v>
      </c>
      <c r="BS35" s="106">
        <v>0</v>
      </c>
      <c r="BT35" s="106">
        <v>11330.651356020353</v>
      </c>
      <c r="BU35" s="106">
        <v>0</v>
      </c>
      <c r="BV35" s="106">
        <v>11330.651356020353</v>
      </c>
      <c r="BW35" s="106">
        <v>-110908.08874190506</v>
      </c>
      <c r="BX35" s="106">
        <v>11475.10898026637</v>
      </c>
      <c r="BY35" s="106">
        <v>0</v>
      </c>
      <c r="BZ35" s="106">
        <v>-99432.979761638679</v>
      </c>
      <c r="CA35" s="106">
        <v>-118423.77325095795</v>
      </c>
      <c r="CB35" s="106">
        <v>7928.0994665478138</v>
      </c>
      <c r="CC35" s="106">
        <v>0</v>
      </c>
      <c r="CD35" s="106">
        <v>-110495.67378441014</v>
      </c>
      <c r="CE35" s="106">
        <v>266187.54705217108</v>
      </c>
      <c r="CF35" s="106">
        <v>-6101.4748907283429</v>
      </c>
      <c r="CG35" s="106">
        <v>0</v>
      </c>
      <c r="CH35" s="106">
        <v>260086.07216144275</v>
      </c>
      <c r="CI35" s="106">
        <v>-267022.77731136978</v>
      </c>
      <c r="CJ35" s="106">
        <v>-18901.085976616239</v>
      </c>
      <c r="CK35" s="106">
        <v>0</v>
      </c>
      <c r="CL35" s="106">
        <v>-285923.86328798602</v>
      </c>
      <c r="CM35" s="106">
        <v>345096.72371582268</v>
      </c>
      <c r="CN35" s="106">
        <v>-9171.1008183115046</v>
      </c>
      <c r="CO35" s="106">
        <v>0</v>
      </c>
      <c r="CP35" s="106">
        <v>335925.62289751117</v>
      </c>
      <c r="CQ35" s="106">
        <v>21548.647791527212</v>
      </c>
      <c r="CR35" s="106">
        <v>-33331.800859337862</v>
      </c>
      <c r="CS35" s="106">
        <v>0</v>
      </c>
      <c r="CT35" s="106">
        <v>-11783.15306781065</v>
      </c>
      <c r="CU35" s="106">
        <v>196909.55051005259</v>
      </c>
      <c r="CV35" s="106">
        <v>-32464.866323730137</v>
      </c>
      <c r="CW35" s="106">
        <v>0</v>
      </c>
      <c r="CX35" s="106">
        <v>164444.68418632244</v>
      </c>
      <c r="CY35" s="106">
        <v>802.45613444503397</v>
      </c>
      <c r="CZ35" s="106">
        <v>13987.45908503875</v>
      </c>
      <c r="DA35" s="106">
        <v>0</v>
      </c>
      <c r="DB35" s="106">
        <v>14789.915219483784</v>
      </c>
      <c r="DC35" s="106">
        <v>-213352.79836239852</v>
      </c>
      <c r="DD35" s="106">
        <v>-12377.780721984054</v>
      </c>
      <c r="DE35" s="106">
        <v>0</v>
      </c>
      <c r="DF35" s="106">
        <v>-225730.57908438257</v>
      </c>
      <c r="DG35" s="106">
        <v>281042.76276751468</v>
      </c>
      <c r="DH35" s="106">
        <v>-36980.9832688444</v>
      </c>
      <c r="DI35" s="106">
        <v>0</v>
      </c>
      <c r="DJ35" s="106">
        <v>244061.77949867028</v>
      </c>
      <c r="DK35" s="106">
        <v>6542.0959493857808</v>
      </c>
      <c r="DL35" s="106">
        <v>-2020.1722663404653</v>
      </c>
      <c r="DM35" s="106">
        <v>0</v>
      </c>
      <c r="DN35" s="106">
        <v>4521.9236830453156</v>
      </c>
      <c r="DO35" s="106">
        <v>-69424.134101040661</v>
      </c>
      <c r="DP35" s="106">
        <v>-4961.9735070444731</v>
      </c>
      <c r="DQ35" s="106">
        <v>0</v>
      </c>
      <c r="DR35" s="106">
        <v>-74386.107608085134</v>
      </c>
      <c r="DS35" s="106">
        <v>132168.5441611982</v>
      </c>
      <c r="DT35" s="106">
        <v>-2144.4938298060224</v>
      </c>
      <c r="DU35" s="106">
        <v>0</v>
      </c>
      <c r="DV35" s="106">
        <v>130024.05033139218</v>
      </c>
      <c r="DW35" s="106">
        <v>300742.61435060436</v>
      </c>
      <c r="DX35" s="106">
        <v>-14183.531998180933</v>
      </c>
      <c r="DY35" s="106">
        <v>0</v>
      </c>
      <c r="DZ35" s="106">
        <v>286559.0823524234</v>
      </c>
      <c r="EA35" s="106">
        <v>-166792.13507469231</v>
      </c>
      <c r="EB35" s="106">
        <v>-10577.317897873123</v>
      </c>
      <c r="EC35" s="106">
        <v>0</v>
      </c>
      <c r="ED35" s="106">
        <v>-177369.45297256543</v>
      </c>
      <c r="EE35" s="106">
        <v>-202510.0621901392</v>
      </c>
      <c r="EF35" s="106">
        <v>9427.0610604391368</v>
      </c>
      <c r="EG35" s="106">
        <v>0</v>
      </c>
      <c r="EH35" s="106">
        <v>-193083.00112970007</v>
      </c>
      <c r="EI35" s="106">
        <v>-68978.76514671836</v>
      </c>
      <c r="EJ35" s="106">
        <v>31506.56452855008</v>
      </c>
      <c r="EK35" s="106">
        <v>0</v>
      </c>
      <c r="EL35" s="106">
        <v>-37472.200618168281</v>
      </c>
      <c r="EM35" s="106">
        <v>-219632.92031458672</v>
      </c>
      <c r="EN35" s="106">
        <v>-9781.3573866033985</v>
      </c>
      <c r="EO35" s="106">
        <v>0</v>
      </c>
      <c r="EP35" s="106">
        <v>-229414.27770119012</v>
      </c>
      <c r="EQ35" s="106">
        <v>-452371.28080571303</v>
      </c>
      <c r="ER35" s="106">
        <v>4374.3502229585501</v>
      </c>
      <c r="ES35" s="106">
        <v>0</v>
      </c>
      <c r="ET35" s="106">
        <v>-447996.93058275449</v>
      </c>
      <c r="EU35" s="106">
        <v>-65274.900665441528</v>
      </c>
      <c r="EV35" s="106">
        <v>3355.5877072866133</v>
      </c>
      <c r="EW35" s="106">
        <v>0</v>
      </c>
      <c r="EX35" s="106">
        <v>-61919.312958154915</v>
      </c>
      <c r="EY35" s="106">
        <v>79458.499472218566</v>
      </c>
      <c r="EZ35" s="106">
        <v>-4811.3465268045038</v>
      </c>
      <c r="FA35" s="106">
        <v>0</v>
      </c>
      <c r="FB35" s="106">
        <v>74647.152945414069</v>
      </c>
      <c r="FC35" s="106">
        <v>233410.63702057861</v>
      </c>
      <c r="FD35" s="106">
        <v>1135.7749118119682</v>
      </c>
      <c r="FE35" s="106">
        <v>0</v>
      </c>
      <c r="FF35" s="106">
        <v>234546.41193239059</v>
      </c>
      <c r="FG35" s="106">
        <v>-51591.324316488579</v>
      </c>
      <c r="FH35" s="106">
        <v>-12916.414746481423</v>
      </c>
      <c r="FI35" s="106">
        <v>0</v>
      </c>
      <c r="FJ35" s="106">
        <v>-64507.739062970002</v>
      </c>
      <c r="FK35" s="106">
        <v>-109269.86058418173</v>
      </c>
      <c r="FL35" s="106">
        <v>11148.332063526606</v>
      </c>
      <c r="FM35" s="106">
        <v>0</v>
      </c>
      <c r="FN35" s="106">
        <v>-98121.52852065512</v>
      </c>
      <c r="FO35" s="106">
        <v>127863.30520306528</v>
      </c>
      <c r="FP35" s="106">
        <v>10662.894269405711</v>
      </c>
      <c r="FQ35" s="106">
        <v>0</v>
      </c>
      <c r="FR35" s="106">
        <v>138526.19947247099</v>
      </c>
      <c r="FS35" s="106">
        <v>-246370.86706851516</v>
      </c>
      <c r="FT35" s="106">
        <v>-8815.6833715475877</v>
      </c>
      <c r="FU35" s="106">
        <v>0</v>
      </c>
      <c r="FV35" s="106">
        <v>-255186.55044006274</v>
      </c>
      <c r="FW35" s="106">
        <v>-6617.5880785379559</v>
      </c>
      <c r="FX35" s="106">
        <v>-930.22528875821445</v>
      </c>
      <c r="FY35" s="106">
        <v>0</v>
      </c>
      <c r="FZ35" s="106">
        <v>-7547.8133672961703</v>
      </c>
      <c r="GA35" s="106">
        <v>-116278.72114648856</v>
      </c>
      <c r="GB35" s="106">
        <v>-10511.76306351216</v>
      </c>
      <c r="GC35" s="106">
        <v>0</v>
      </c>
      <c r="GD35" s="106">
        <v>-126790.48421000072</v>
      </c>
      <c r="GE35" s="106">
        <v>165468.69790809695</v>
      </c>
      <c r="GF35" s="106">
        <v>-21715.644671847651</v>
      </c>
      <c r="GG35" s="106">
        <v>0</v>
      </c>
      <c r="GH35" s="106">
        <v>143753.05323624931</v>
      </c>
      <c r="GI35" s="106">
        <v>225020.9174652081</v>
      </c>
      <c r="GJ35" s="106">
        <v>-33199.776953282715</v>
      </c>
      <c r="GK35" s="106">
        <v>0</v>
      </c>
      <c r="GL35" s="106">
        <v>191821.14051192539</v>
      </c>
      <c r="GM35" s="106">
        <v>-276736.81626251061</v>
      </c>
      <c r="GN35" s="106">
        <v>24815.964275985119</v>
      </c>
      <c r="GO35" s="106">
        <v>0</v>
      </c>
      <c r="GP35" s="106">
        <v>-251920.85198652549</v>
      </c>
      <c r="GQ35" s="106">
        <v>152178.1383798942</v>
      </c>
      <c r="GR35" s="106">
        <v>-26583.06752920986</v>
      </c>
      <c r="GS35" s="106">
        <v>0</v>
      </c>
      <c r="GT35" s="106">
        <v>125595.07085068434</v>
      </c>
      <c r="GU35" s="106">
        <v>97408.787605598569</v>
      </c>
      <c r="GV35" s="106">
        <v>12157.469936225498</v>
      </c>
      <c r="GW35" s="106">
        <v>0</v>
      </c>
      <c r="GX35" s="106">
        <v>109566.25754182407</v>
      </c>
      <c r="GY35" s="106">
        <v>-169483.05827977508</v>
      </c>
      <c r="GZ35" s="106">
        <v>-9062.9228133669239</v>
      </c>
      <c r="HA35" s="106">
        <v>0</v>
      </c>
      <c r="HB35" s="106">
        <v>-178545.98109314201</v>
      </c>
      <c r="HC35" s="106">
        <v>-8280.3521443177015</v>
      </c>
      <c r="HD35" s="106">
        <v>487.81831016930732</v>
      </c>
      <c r="HE35" s="106">
        <v>0</v>
      </c>
      <c r="HF35" s="106">
        <v>-7792.5338341483939</v>
      </c>
    </row>
    <row r="36" spans="1:214">
      <c r="A36" s="105">
        <v>1.6936572199730093</v>
      </c>
      <c r="B36" s="106">
        <v>1244838.056680162</v>
      </c>
      <c r="C36" s="590" t="s">
        <v>107</v>
      </c>
      <c r="D36" s="606" t="s">
        <v>106</v>
      </c>
      <c r="E36" s="105">
        <v>-9.0854564538775051E-2</v>
      </c>
      <c r="F36" s="106">
        <v>-66778.104935999494</v>
      </c>
      <c r="G36" s="106">
        <v>315.9635551668872</v>
      </c>
      <c r="H36" s="106">
        <v>0</v>
      </c>
      <c r="I36" s="106">
        <v>-66462.141380832603</v>
      </c>
      <c r="J36" s="106"/>
      <c r="K36" s="106">
        <v>-85683.817643068731</v>
      </c>
      <c r="L36" s="106">
        <v>-7528.4805833345017</v>
      </c>
      <c r="M36" s="106">
        <v>0</v>
      </c>
      <c r="N36" s="106">
        <v>-93212.298226403218</v>
      </c>
      <c r="O36" s="106"/>
      <c r="P36" s="106">
        <v>27215.968275471125</v>
      </c>
      <c r="Q36" s="106">
        <v>-53706.510079313746</v>
      </c>
      <c r="R36" s="106">
        <v>0</v>
      </c>
      <c r="S36" s="106">
        <v>-26490.541803842629</v>
      </c>
      <c r="T36" s="106"/>
      <c r="U36" s="106">
        <v>-425199.55019487767</v>
      </c>
      <c r="V36" s="106">
        <v>-62474.076702430517</v>
      </c>
      <c r="W36" s="106">
        <v>0</v>
      </c>
      <c r="X36" s="106">
        <v>-487673.62689730775</v>
      </c>
      <c r="Y36" s="106"/>
      <c r="Z36" s="106">
        <v>-353652.16346316389</v>
      </c>
      <c r="AA36" s="106">
        <v>-141198.99034054321</v>
      </c>
      <c r="AB36" s="106">
        <v>0</v>
      </c>
      <c r="AC36" s="106">
        <v>-494851.15380370669</v>
      </c>
      <c r="AF36" s="90"/>
      <c r="AH36" s="610" t="s">
        <v>106</v>
      </c>
      <c r="AJ36" s="540"/>
      <c r="AK36" s="540"/>
      <c r="AL36" s="540"/>
      <c r="AM36" s="540"/>
      <c r="AN36" s="540"/>
      <c r="AO36" s="540"/>
      <c r="AP36" s="540"/>
      <c r="AQ36" s="540"/>
      <c r="AR36" s="540"/>
      <c r="AS36" s="540"/>
      <c r="AT36" s="540"/>
      <c r="AU36" s="540"/>
      <c r="AV36" s="540"/>
      <c r="AW36" s="540"/>
      <c r="AX36" s="540"/>
      <c r="AY36" s="540"/>
      <c r="AZ36" s="540"/>
      <c r="BA36" s="540"/>
      <c r="BB36" s="618" t="s">
        <v>106</v>
      </c>
      <c r="BC36" s="90">
        <v>-18905.712707069237</v>
      </c>
      <c r="BD36" s="90">
        <v>-7844.4441385013888</v>
      </c>
      <c r="BE36" s="90">
        <v>0</v>
      </c>
      <c r="BF36" s="90">
        <v>-26750.156845570622</v>
      </c>
      <c r="BG36" s="106">
        <v>-3178.7274221705738</v>
      </c>
      <c r="BH36" s="106">
        <v>-9144.3622799233781</v>
      </c>
      <c r="BI36" s="106">
        <v>0</v>
      </c>
      <c r="BJ36" s="106">
        <v>-12323.089702093952</v>
      </c>
      <c r="BK36" s="106">
        <v>-47075.797588305082</v>
      </c>
      <c r="BL36" s="106">
        <v>-1343.4949430744091</v>
      </c>
      <c r="BM36" s="106">
        <v>0</v>
      </c>
      <c r="BN36" s="106">
        <v>-48419.292531379491</v>
      </c>
      <c r="BO36" s="106">
        <v>17655.621236579726</v>
      </c>
      <c r="BP36" s="106">
        <v>-891.332072921703</v>
      </c>
      <c r="BQ36" s="106">
        <v>0</v>
      </c>
      <c r="BR36" s="106">
        <v>16764.289163658024</v>
      </c>
      <c r="BS36" s="106">
        <v>13693.191066826694</v>
      </c>
      <c r="BT36" s="106">
        <v>3534.7451574181014</v>
      </c>
      <c r="BU36" s="106">
        <v>0</v>
      </c>
      <c r="BV36" s="106">
        <v>17227.936224244797</v>
      </c>
      <c r="BW36" s="106">
        <v>-24192.86206421419</v>
      </c>
      <c r="BX36" s="106">
        <v>3552.7360448397048</v>
      </c>
      <c r="BY36" s="106">
        <v>0</v>
      </c>
      <c r="BZ36" s="106">
        <v>-20640.126019374486</v>
      </c>
      <c r="CA36" s="106">
        <v>3636.2884483374655</v>
      </c>
      <c r="CB36" s="106">
        <v>2384.0215363535981</v>
      </c>
      <c r="CC36" s="106">
        <v>0</v>
      </c>
      <c r="CD36" s="106">
        <v>6020.3099846910636</v>
      </c>
      <c r="CE36" s="106">
        <v>148535.37679629424</v>
      </c>
      <c r="CF36" s="106">
        <v>-1736.7121910399801</v>
      </c>
      <c r="CG36" s="106">
        <v>0</v>
      </c>
      <c r="CH36" s="106">
        <v>146798.66460525425</v>
      </c>
      <c r="CI36" s="106">
        <v>14570.136854886077</v>
      </c>
      <c r="CJ36" s="106">
        <v>-5002.0373959545122</v>
      </c>
      <c r="CK36" s="106">
        <v>0</v>
      </c>
      <c r="CL36" s="106">
        <v>9568.0994589315651</v>
      </c>
      <c r="CM36" s="106">
        <v>26476.164427798241</v>
      </c>
      <c r="CN36" s="106">
        <v>-2569.1918291452284</v>
      </c>
      <c r="CO36" s="106">
        <v>0</v>
      </c>
      <c r="CP36" s="106">
        <v>23906.972598653014</v>
      </c>
      <c r="CQ36" s="106">
        <v>-31876.969098460861</v>
      </c>
      <c r="CR36" s="106">
        <v>-9641.1181231963346</v>
      </c>
      <c r="CS36" s="106">
        <v>0</v>
      </c>
      <c r="CT36" s="106">
        <v>-41518.087221657195</v>
      </c>
      <c r="CU36" s="106">
        <v>-45390.956984099699</v>
      </c>
      <c r="CV36" s="106">
        <v>-10228.089262705795</v>
      </c>
      <c r="CW36" s="106">
        <v>0</v>
      </c>
      <c r="CX36" s="106">
        <v>-55619.04624680549</v>
      </c>
      <c r="CY36" s="106">
        <v>50225.838632622035</v>
      </c>
      <c r="CZ36" s="106">
        <v>4230.4927273525382</v>
      </c>
      <c r="DA36" s="106">
        <v>0</v>
      </c>
      <c r="DB36" s="106">
        <v>54456.331359974574</v>
      </c>
      <c r="DC36" s="106">
        <v>-46025.575053328648</v>
      </c>
      <c r="DD36" s="106">
        <v>-3688.841503776619</v>
      </c>
      <c r="DE36" s="106">
        <v>0</v>
      </c>
      <c r="DF36" s="106">
        <v>-49714.416557105265</v>
      </c>
      <c r="DG36" s="106">
        <v>-418.75526269664988</v>
      </c>
      <c r="DH36" s="106">
        <v>-11819.750087221226</v>
      </c>
      <c r="DI36" s="106">
        <v>0</v>
      </c>
      <c r="DJ36" s="106">
        <v>-12238.505349917876</v>
      </c>
      <c r="DK36" s="106">
        <v>2090.964932062896</v>
      </c>
      <c r="DL36" s="106">
        <v>-645.68135324287653</v>
      </c>
      <c r="DM36" s="106">
        <v>0</v>
      </c>
      <c r="DN36" s="106">
        <v>1445.2835788200196</v>
      </c>
      <c r="DO36" s="106">
        <v>-4104.9165524698328</v>
      </c>
      <c r="DP36" s="106">
        <v>-1563.2748166326346</v>
      </c>
      <c r="DQ36" s="106">
        <v>0</v>
      </c>
      <c r="DR36" s="106">
        <v>-5668.1913691024674</v>
      </c>
      <c r="DS36" s="106">
        <v>-53066.927136608167</v>
      </c>
      <c r="DT36" s="106">
        <v>-728.67404100604654</v>
      </c>
      <c r="DU36" s="106">
        <v>0</v>
      </c>
      <c r="DV36" s="106">
        <v>-53795.601177614211</v>
      </c>
      <c r="DW36" s="106">
        <v>6293.7239981302992</v>
      </c>
      <c r="DX36" s="106">
        <v>-5204.950999561026</v>
      </c>
      <c r="DY36" s="106">
        <v>0</v>
      </c>
      <c r="DZ36" s="106">
        <v>1088.7729985692731</v>
      </c>
      <c r="EA36" s="106">
        <v>66148.253980286652</v>
      </c>
      <c r="EB36" s="106">
        <v>-3516.9582010428112</v>
      </c>
      <c r="EC36" s="106">
        <v>0</v>
      </c>
      <c r="ED36" s="106">
        <v>62631.295779243839</v>
      </c>
      <c r="EE36" s="106">
        <v>-1127.3488106292207</v>
      </c>
      <c r="EF36" s="106">
        <v>2974.340980565561</v>
      </c>
      <c r="EG36" s="106">
        <v>0</v>
      </c>
      <c r="EH36" s="106">
        <v>1846.9921699363404</v>
      </c>
      <c r="EI36" s="106">
        <v>-3758.8547571371309</v>
      </c>
      <c r="EJ36" s="106">
        <v>9797.6349046516407</v>
      </c>
      <c r="EK36" s="106">
        <v>0</v>
      </c>
      <c r="EL36" s="106">
        <v>6038.7801475145097</v>
      </c>
      <c r="EM36" s="106">
        <v>-162691.64100756752</v>
      </c>
      <c r="EN36" s="106">
        <v>-3262.302816827425</v>
      </c>
      <c r="EO36" s="106">
        <v>0</v>
      </c>
      <c r="EP36" s="106">
        <v>-165953.94382439496</v>
      </c>
      <c r="EQ36" s="106">
        <v>-18301.276548224734</v>
      </c>
      <c r="ER36" s="106">
        <v>1333.9067963836569</v>
      </c>
      <c r="ES36" s="106">
        <v>0</v>
      </c>
      <c r="ET36" s="106">
        <v>-16967.369751841077</v>
      </c>
      <c r="EU36" s="106">
        <v>-2414.3307074520271</v>
      </c>
      <c r="EV36" s="106">
        <v>1010.7684923168199</v>
      </c>
      <c r="EW36" s="106">
        <v>0</v>
      </c>
      <c r="EX36" s="106">
        <v>-1403.5622151352072</v>
      </c>
      <c r="EY36" s="106">
        <v>6739.4528127282392</v>
      </c>
      <c r="EZ36" s="106">
        <v>-1467.1636939761875</v>
      </c>
      <c r="FA36" s="106">
        <v>0</v>
      </c>
      <c r="FB36" s="106">
        <v>5272.2891187520518</v>
      </c>
      <c r="FC36" s="106">
        <v>1627.058560103178</v>
      </c>
      <c r="FD36" s="106">
        <v>364.33299119163348</v>
      </c>
      <c r="FE36" s="106">
        <v>0</v>
      </c>
      <c r="FF36" s="106">
        <v>1991.3915512948115</v>
      </c>
      <c r="FG36" s="106">
        <v>1718.679963368224</v>
      </c>
      <c r="FH36" s="106">
        <v>-4090.1980030524483</v>
      </c>
      <c r="FI36" s="106">
        <v>0</v>
      </c>
      <c r="FJ36" s="106">
        <v>-2371.5180396842243</v>
      </c>
      <c r="FK36" s="106">
        <v>-174222.84720508312</v>
      </c>
      <c r="FL36" s="106">
        <v>3872.3034651905691</v>
      </c>
      <c r="FM36" s="106">
        <v>0</v>
      </c>
      <c r="FN36" s="106">
        <v>-170350.54373989254</v>
      </c>
      <c r="FO36" s="106">
        <v>5016.2533759844955</v>
      </c>
      <c r="FP36" s="106">
        <v>3798.6560834757802</v>
      </c>
      <c r="FQ36" s="106">
        <v>0</v>
      </c>
      <c r="FR36" s="106">
        <v>8814.9094594602757</v>
      </c>
      <c r="FS36" s="106">
        <v>202703.7613561668</v>
      </c>
      <c r="FT36" s="106">
        <v>-2592.2307056812569</v>
      </c>
      <c r="FU36" s="106">
        <v>0</v>
      </c>
      <c r="FV36" s="106">
        <v>200111.53065048554</v>
      </c>
      <c r="FW36" s="106">
        <v>-1945.8860183318611</v>
      </c>
      <c r="FX36" s="106">
        <v>-273.5305313372337</v>
      </c>
      <c r="FY36" s="106">
        <v>0</v>
      </c>
      <c r="FZ36" s="106">
        <v>-2219.4165496690948</v>
      </c>
      <c r="GA36" s="106">
        <v>-100903.16239544819</v>
      </c>
      <c r="GB36" s="106">
        <v>-3237.2764819222903</v>
      </c>
      <c r="GC36" s="106">
        <v>0</v>
      </c>
      <c r="GD36" s="106">
        <v>-104140.43887737048</v>
      </c>
      <c r="GE36" s="106">
        <v>98672.52860897244</v>
      </c>
      <c r="GF36" s="106">
        <v>-6463.7824905138114</v>
      </c>
      <c r="GG36" s="106">
        <v>0</v>
      </c>
      <c r="GH36" s="106">
        <v>92208.746118458628</v>
      </c>
      <c r="GI36" s="106">
        <v>-100868.3570422316</v>
      </c>
      <c r="GJ36" s="106">
        <v>-11147.934321202516</v>
      </c>
      <c r="GK36" s="106">
        <v>0</v>
      </c>
      <c r="GL36" s="106">
        <v>-112016.29136343411</v>
      </c>
      <c r="GM36" s="106">
        <v>-22719.707590730861</v>
      </c>
      <c r="GN36" s="106">
        <v>7960.445683335487</v>
      </c>
      <c r="GO36" s="106">
        <v>0</v>
      </c>
      <c r="GP36" s="106">
        <v>-14759.261907395374</v>
      </c>
      <c r="GQ36" s="106">
        <v>3437.587772316765</v>
      </c>
      <c r="GR36" s="106">
        <v>-8793.773678189511</v>
      </c>
      <c r="GS36" s="106">
        <v>0</v>
      </c>
      <c r="GT36" s="106">
        <v>-5356.1859058727459</v>
      </c>
      <c r="GU36" s="106">
        <v>-169987.64669367438</v>
      </c>
      <c r="GV36" s="106">
        <v>4576.7509093402132</v>
      </c>
      <c r="GW36" s="106">
        <v>0</v>
      </c>
      <c r="GX36" s="106">
        <v>-165410.89578433416</v>
      </c>
      <c r="GY36" s="106">
        <v>-10368.804461901542</v>
      </c>
      <c r="GZ36" s="106">
        <v>-3306.488307725067</v>
      </c>
      <c r="HA36" s="106">
        <v>0</v>
      </c>
      <c r="HB36" s="106">
        <v>-13675.292769626609</v>
      </c>
      <c r="HC36" s="106">
        <v>-3020.97768157674</v>
      </c>
      <c r="HD36" s="106">
        <v>177.97410085960905</v>
      </c>
      <c r="HE36" s="106">
        <v>0</v>
      </c>
      <c r="HF36" s="106">
        <v>-2843.0035807171307</v>
      </c>
    </row>
    <row r="37" spans="1:214">
      <c r="A37" s="105">
        <v>2.6990553306342782</v>
      </c>
      <c r="B37" s="106">
        <v>0</v>
      </c>
      <c r="C37" s="590" t="s">
        <v>109</v>
      </c>
      <c r="D37" s="606" t="s">
        <v>108</v>
      </c>
      <c r="E37" s="105">
        <v>5.4526370315848283E-3</v>
      </c>
      <c r="F37" s="106">
        <v>0</v>
      </c>
      <c r="G37" s="106">
        <v>0</v>
      </c>
      <c r="H37" s="106">
        <v>0</v>
      </c>
      <c r="I37" s="106">
        <v>0</v>
      </c>
      <c r="J37" s="106"/>
      <c r="K37" s="106">
        <v>0</v>
      </c>
      <c r="L37" s="106">
        <v>0</v>
      </c>
      <c r="M37" s="106">
        <v>0</v>
      </c>
      <c r="N37" s="106">
        <v>0</v>
      </c>
      <c r="O37" s="106"/>
      <c r="P37" s="106">
        <v>0</v>
      </c>
      <c r="Q37" s="106">
        <v>0</v>
      </c>
      <c r="R37" s="106">
        <v>0</v>
      </c>
      <c r="S37" s="106">
        <v>0</v>
      </c>
      <c r="T37" s="106"/>
      <c r="U37" s="106">
        <v>0</v>
      </c>
      <c r="V37" s="106">
        <v>0</v>
      </c>
      <c r="W37" s="106">
        <v>0</v>
      </c>
      <c r="X37" s="106">
        <v>0</v>
      </c>
      <c r="Y37" s="106"/>
      <c r="Z37" s="106">
        <v>74526.443523596128</v>
      </c>
      <c r="AA37" s="106">
        <v>-888.89102227759668</v>
      </c>
      <c r="AB37" s="106">
        <v>-45653.42</v>
      </c>
      <c r="AC37" s="106">
        <v>27984.132501318527</v>
      </c>
      <c r="AF37" s="90"/>
      <c r="AH37" s="610" t="s">
        <v>108</v>
      </c>
      <c r="AJ37" s="540"/>
      <c r="AK37" s="540"/>
      <c r="AL37" s="540"/>
      <c r="AM37" s="540"/>
      <c r="AN37" s="540"/>
      <c r="AO37" s="540"/>
      <c r="AP37" s="540"/>
      <c r="AQ37" s="540"/>
      <c r="AR37" s="540"/>
      <c r="AS37" s="540"/>
      <c r="AT37" s="540"/>
      <c r="AU37" s="540"/>
      <c r="AV37" s="540"/>
      <c r="AW37" s="540"/>
      <c r="AX37" s="540"/>
      <c r="AY37" s="540"/>
      <c r="AZ37" s="540"/>
      <c r="BA37" s="540"/>
      <c r="BB37" s="618" t="s">
        <v>108</v>
      </c>
      <c r="BC37" s="90">
        <v>0</v>
      </c>
      <c r="BD37" s="90">
        <v>0</v>
      </c>
      <c r="BE37" s="90">
        <v>0</v>
      </c>
      <c r="BF37" s="90">
        <v>0</v>
      </c>
      <c r="BG37" s="106">
        <v>0</v>
      </c>
      <c r="BH37" s="106">
        <v>0</v>
      </c>
      <c r="BI37" s="106">
        <v>0</v>
      </c>
      <c r="BJ37" s="106">
        <v>0</v>
      </c>
      <c r="BK37" s="106">
        <v>0</v>
      </c>
      <c r="BL37" s="106">
        <v>0</v>
      </c>
      <c r="BM37" s="106">
        <v>0</v>
      </c>
      <c r="BN37" s="106">
        <v>0</v>
      </c>
      <c r="BO37" s="106">
        <v>0</v>
      </c>
      <c r="BP37" s="106">
        <v>0</v>
      </c>
      <c r="BQ37" s="106">
        <v>0</v>
      </c>
      <c r="BR37" s="106">
        <v>0</v>
      </c>
      <c r="BS37" s="106">
        <v>0</v>
      </c>
      <c r="BT37" s="106">
        <v>0</v>
      </c>
      <c r="BU37" s="106">
        <v>0</v>
      </c>
      <c r="BV37" s="106">
        <v>0</v>
      </c>
      <c r="BW37" s="106">
        <v>0</v>
      </c>
      <c r="BX37" s="106">
        <v>0</v>
      </c>
      <c r="BY37" s="106">
        <v>0</v>
      </c>
      <c r="BZ37" s="106">
        <v>0</v>
      </c>
      <c r="CA37" s="106">
        <v>0</v>
      </c>
      <c r="CB37" s="106">
        <v>0</v>
      </c>
      <c r="CC37" s="106">
        <v>0</v>
      </c>
      <c r="CD37" s="106">
        <v>0</v>
      </c>
      <c r="CE37" s="106">
        <v>0</v>
      </c>
      <c r="CF37" s="106">
        <v>0</v>
      </c>
      <c r="CG37" s="106">
        <v>0</v>
      </c>
      <c r="CH37" s="106">
        <v>0</v>
      </c>
      <c r="CI37" s="106">
        <v>0</v>
      </c>
      <c r="CJ37" s="106">
        <v>0</v>
      </c>
      <c r="CK37" s="106">
        <v>0</v>
      </c>
      <c r="CL37" s="106">
        <v>0</v>
      </c>
      <c r="CM37" s="106">
        <v>0</v>
      </c>
      <c r="CN37" s="106">
        <v>0</v>
      </c>
      <c r="CO37" s="106">
        <v>0</v>
      </c>
      <c r="CP37" s="106">
        <v>0</v>
      </c>
      <c r="CQ37" s="106">
        <v>0</v>
      </c>
      <c r="CR37" s="106">
        <v>0</v>
      </c>
      <c r="CS37" s="106">
        <v>0</v>
      </c>
      <c r="CT37" s="106">
        <v>0</v>
      </c>
      <c r="CU37" s="106">
        <v>0</v>
      </c>
      <c r="CV37" s="106">
        <v>0</v>
      </c>
      <c r="CW37" s="106">
        <v>0</v>
      </c>
      <c r="CX37" s="106">
        <v>0</v>
      </c>
      <c r="CY37" s="106">
        <v>0</v>
      </c>
      <c r="CZ37" s="106">
        <v>0</v>
      </c>
      <c r="DA37" s="106">
        <v>0</v>
      </c>
      <c r="DB37" s="106">
        <v>0</v>
      </c>
      <c r="DC37" s="106">
        <v>0</v>
      </c>
      <c r="DD37" s="106">
        <v>0</v>
      </c>
      <c r="DE37" s="106">
        <v>0</v>
      </c>
      <c r="DF37" s="106">
        <v>0</v>
      </c>
      <c r="DG37" s="106">
        <v>0</v>
      </c>
      <c r="DH37" s="106">
        <v>0</v>
      </c>
      <c r="DI37" s="106">
        <v>0</v>
      </c>
      <c r="DJ37" s="106">
        <v>0</v>
      </c>
      <c r="DK37" s="106">
        <v>0</v>
      </c>
      <c r="DL37" s="106">
        <v>0</v>
      </c>
      <c r="DM37" s="106">
        <v>0</v>
      </c>
      <c r="DN37" s="106">
        <v>0</v>
      </c>
      <c r="DO37" s="106">
        <v>0</v>
      </c>
      <c r="DP37" s="106">
        <v>0</v>
      </c>
      <c r="DQ37" s="106">
        <v>0</v>
      </c>
      <c r="DR37" s="106">
        <v>0</v>
      </c>
      <c r="DS37" s="106">
        <v>0</v>
      </c>
      <c r="DT37" s="106">
        <v>0</v>
      </c>
      <c r="DU37" s="106">
        <v>0</v>
      </c>
      <c r="DV37" s="106">
        <v>0</v>
      </c>
      <c r="DW37" s="106">
        <v>0</v>
      </c>
      <c r="DX37" s="106">
        <v>0</v>
      </c>
      <c r="DY37" s="106">
        <v>0</v>
      </c>
      <c r="DZ37" s="106">
        <v>0</v>
      </c>
      <c r="EA37" s="106">
        <v>0</v>
      </c>
      <c r="EB37" s="106">
        <v>0</v>
      </c>
      <c r="EC37" s="106">
        <v>0</v>
      </c>
      <c r="ED37" s="106">
        <v>0</v>
      </c>
      <c r="EE37" s="106">
        <v>0</v>
      </c>
      <c r="EF37" s="106">
        <v>0</v>
      </c>
      <c r="EG37" s="106">
        <v>0</v>
      </c>
      <c r="EH37" s="106">
        <v>0</v>
      </c>
      <c r="EI37" s="106">
        <v>0</v>
      </c>
      <c r="EJ37" s="106">
        <v>0</v>
      </c>
      <c r="EK37" s="106">
        <v>0</v>
      </c>
      <c r="EL37" s="106">
        <v>0</v>
      </c>
      <c r="EM37" s="106">
        <v>0</v>
      </c>
      <c r="EN37" s="106">
        <v>0</v>
      </c>
      <c r="EO37" s="106">
        <v>0</v>
      </c>
      <c r="EP37" s="106">
        <v>0</v>
      </c>
      <c r="EQ37" s="106">
        <v>0</v>
      </c>
      <c r="ER37" s="106">
        <v>0</v>
      </c>
      <c r="ES37" s="106">
        <v>0</v>
      </c>
      <c r="ET37" s="106">
        <v>0</v>
      </c>
      <c r="EU37" s="106">
        <v>0</v>
      </c>
      <c r="EV37" s="106">
        <v>0</v>
      </c>
      <c r="EW37" s="106">
        <v>0</v>
      </c>
      <c r="EX37" s="106">
        <v>0</v>
      </c>
      <c r="EY37" s="106">
        <v>0</v>
      </c>
      <c r="EZ37" s="106">
        <v>0</v>
      </c>
      <c r="FA37" s="106">
        <v>0</v>
      </c>
      <c r="FB37" s="106">
        <v>0</v>
      </c>
      <c r="FC37" s="106">
        <v>0</v>
      </c>
      <c r="FD37" s="106">
        <v>0</v>
      </c>
      <c r="FE37" s="106">
        <v>0</v>
      </c>
      <c r="FF37" s="106">
        <v>0</v>
      </c>
      <c r="FG37" s="106">
        <v>0</v>
      </c>
      <c r="FH37" s="106">
        <v>0</v>
      </c>
      <c r="FI37" s="106">
        <v>0</v>
      </c>
      <c r="FJ37" s="106">
        <v>0</v>
      </c>
      <c r="FK37" s="106">
        <v>0</v>
      </c>
      <c r="FL37" s="106">
        <v>0</v>
      </c>
      <c r="FM37" s="106">
        <v>0</v>
      </c>
      <c r="FN37" s="106">
        <v>0</v>
      </c>
      <c r="FO37" s="106">
        <v>0</v>
      </c>
      <c r="FP37" s="106">
        <v>0</v>
      </c>
      <c r="FQ37" s="106">
        <v>0</v>
      </c>
      <c r="FR37" s="106">
        <v>0</v>
      </c>
      <c r="FS37" s="106">
        <v>0</v>
      </c>
      <c r="FT37" s="106">
        <v>0</v>
      </c>
      <c r="FU37" s="106">
        <v>0</v>
      </c>
      <c r="FV37" s="106">
        <v>0</v>
      </c>
      <c r="FW37" s="106">
        <v>0</v>
      </c>
      <c r="FX37" s="106">
        <v>0</v>
      </c>
      <c r="FY37" s="106">
        <v>0</v>
      </c>
      <c r="FZ37" s="106">
        <v>0</v>
      </c>
      <c r="GA37" s="106">
        <v>0</v>
      </c>
      <c r="GB37" s="106">
        <v>0</v>
      </c>
      <c r="GC37" s="106">
        <v>0</v>
      </c>
      <c r="GD37" s="106">
        <v>0</v>
      </c>
      <c r="GE37" s="106">
        <v>0</v>
      </c>
      <c r="GF37" s="106">
        <v>0</v>
      </c>
      <c r="GG37" s="106">
        <v>0</v>
      </c>
      <c r="GH37" s="106">
        <v>0</v>
      </c>
      <c r="GI37" s="106">
        <v>0</v>
      </c>
      <c r="GJ37" s="106">
        <v>0</v>
      </c>
      <c r="GK37" s="106">
        <v>0</v>
      </c>
      <c r="GL37" s="106">
        <v>0</v>
      </c>
      <c r="GM37" s="106">
        <v>0</v>
      </c>
      <c r="GN37" s="106">
        <v>0</v>
      </c>
      <c r="GO37" s="106">
        <v>0</v>
      </c>
      <c r="GP37" s="106">
        <v>0</v>
      </c>
      <c r="GQ37" s="106">
        <v>0</v>
      </c>
      <c r="GR37" s="106">
        <v>0</v>
      </c>
      <c r="GS37" s="106">
        <v>0</v>
      </c>
      <c r="GT37" s="106">
        <v>0</v>
      </c>
      <c r="GU37" s="106">
        <v>0</v>
      </c>
      <c r="GV37" s="106">
        <v>0</v>
      </c>
      <c r="GW37" s="106">
        <v>0</v>
      </c>
      <c r="GX37" s="106">
        <v>0</v>
      </c>
      <c r="GY37" s="106">
        <v>0</v>
      </c>
      <c r="GZ37" s="106">
        <v>0</v>
      </c>
      <c r="HA37" s="106">
        <v>0</v>
      </c>
      <c r="HB37" s="106">
        <v>0</v>
      </c>
      <c r="HC37" s="106">
        <v>0</v>
      </c>
      <c r="HD37" s="106">
        <v>0</v>
      </c>
      <c r="HE37" s="106">
        <v>0</v>
      </c>
      <c r="HF37" s="106">
        <v>0</v>
      </c>
    </row>
    <row r="38" spans="1:214" ht="14.4">
      <c r="B38" s="611">
        <v>9352320.1079622135</v>
      </c>
      <c r="C38" s="586"/>
      <c r="D38" s="612" t="s">
        <v>425</v>
      </c>
      <c r="F38" s="613">
        <v>312853.74432585039</v>
      </c>
      <c r="G38" s="613">
        <v>2580.6900927685201</v>
      </c>
      <c r="H38" s="613">
        <v>0</v>
      </c>
      <c r="I38" s="613">
        <v>315434.43441861897</v>
      </c>
      <c r="J38" s="614"/>
      <c r="K38" s="613">
        <v>-366299.99021065066</v>
      </c>
      <c r="L38" s="613">
        <v>-61615.259495330058</v>
      </c>
      <c r="M38" s="613">
        <v>60498</v>
      </c>
      <c r="N38" s="613">
        <v>-367417.24970598065</v>
      </c>
      <c r="O38" s="619"/>
      <c r="P38" s="613">
        <v>-184065.41828956519</v>
      </c>
      <c r="Q38" s="613">
        <v>-470352.853479521</v>
      </c>
      <c r="R38" s="613">
        <v>-50193</v>
      </c>
      <c r="S38" s="613">
        <v>-704611.27176908613</v>
      </c>
      <c r="T38" s="614"/>
      <c r="U38" s="613">
        <v>-2425069.4629884567</v>
      </c>
      <c r="V38" s="613">
        <v>-545350.55151422671</v>
      </c>
      <c r="W38" s="613">
        <v>-50193</v>
      </c>
      <c r="X38" s="613">
        <v>-3020613.0145026832</v>
      </c>
      <c r="Y38" s="614"/>
      <c r="Z38" s="613">
        <v>-379991.90089379065</v>
      </c>
      <c r="AA38" s="613">
        <v>-1242217.0648057861</v>
      </c>
      <c r="AB38" s="613">
        <v>-91344.690348845674</v>
      </c>
      <c r="AC38" s="613">
        <v>-1713553.6560484215</v>
      </c>
      <c r="AD38" s="605"/>
      <c r="AE38" s="605"/>
      <c r="AF38" s="605"/>
      <c r="AG38" s="605"/>
      <c r="AH38" s="615"/>
      <c r="AI38" s="605"/>
      <c r="AJ38" s="540"/>
      <c r="AK38" s="540"/>
      <c r="AL38" s="540"/>
      <c r="AM38" s="540"/>
      <c r="AN38" s="540"/>
      <c r="AO38" s="540"/>
      <c r="AP38" s="540"/>
      <c r="AQ38" s="540"/>
      <c r="AR38" s="540"/>
      <c r="AS38" s="540"/>
      <c r="AT38" s="540"/>
      <c r="AU38" s="540"/>
      <c r="AV38" s="540"/>
      <c r="AW38" s="540"/>
      <c r="AX38" s="540"/>
      <c r="AY38" s="540"/>
      <c r="AZ38" s="540"/>
      <c r="BA38" s="540"/>
      <c r="BB38" s="616">
        <v>0</v>
      </c>
      <c r="BC38" s="617">
        <v>-679153.73453650111</v>
      </c>
      <c r="BD38" s="617">
        <v>-64195.949588098563</v>
      </c>
      <c r="BE38" s="617">
        <v>60498</v>
      </c>
      <c r="BF38" s="617">
        <v>-682851.68412459968</v>
      </c>
      <c r="BG38" s="613">
        <v>-211345.7076481012</v>
      </c>
      <c r="BH38" s="613">
        <v>-75300.572649107315</v>
      </c>
      <c r="BI38" s="613">
        <v>0</v>
      </c>
      <c r="BJ38" s="613">
        <v>-286646.28029720858</v>
      </c>
      <c r="BK38" s="613">
        <v>-499438.31203834096</v>
      </c>
      <c r="BL38" s="613">
        <v>-10975.358618266882</v>
      </c>
      <c r="BM38" s="613">
        <v>60498</v>
      </c>
      <c r="BN38" s="613">
        <v>-449915.67065660778</v>
      </c>
      <c r="BO38" s="613">
        <v>17974.594240952807</v>
      </c>
      <c r="BP38" s="613">
        <v>-7341.4865308478475</v>
      </c>
      <c r="BQ38" s="613">
        <v>0</v>
      </c>
      <c r="BR38" s="613">
        <v>10633.10771010496</v>
      </c>
      <c r="BS38" s="613">
        <v>13655.690908988239</v>
      </c>
      <c r="BT38" s="613">
        <v>29421.468210123479</v>
      </c>
      <c r="BU38" s="613">
        <v>0</v>
      </c>
      <c r="BV38" s="613">
        <v>43077.159119111726</v>
      </c>
      <c r="BW38" s="613">
        <v>-243776.40519498644</v>
      </c>
      <c r="BX38" s="613">
        <v>29527.744875549335</v>
      </c>
      <c r="BY38" s="613">
        <v>0</v>
      </c>
      <c r="BZ38" s="613">
        <v>-214248.66031943713</v>
      </c>
      <c r="CA38" s="613">
        <v>-149539.21906144457</v>
      </c>
      <c r="CB38" s="613">
        <v>20088.309605044305</v>
      </c>
      <c r="CC38" s="613">
        <v>0</v>
      </c>
      <c r="CD38" s="613">
        <v>-129450.90945640029</v>
      </c>
      <c r="CE38" s="613">
        <v>406806.92285808612</v>
      </c>
      <c r="CF38" s="613">
        <v>-15881.466816142203</v>
      </c>
      <c r="CG38" s="613">
        <v>0</v>
      </c>
      <c r="CH38" s="613">
        <v>390925.45604194392</v>
      </c>
      <c r="CI38" s="613">
        <v>-131937.44256948394</v>
      </c>
      <c r="CJ38" s="613">
        <v>-46892.012326465912</v>
      </c>
      <c r="CK38" s="613">
        <v>0</v>
      </c>
      <c r="CL38" s="613">
        <v>-178829.45489594986</v>
      </c>
      <c r="CM38" s="617">
        <v>505154.20893007045</v>
      </c>
      <c r="CN38" s="617">
        <v>-23618.323322707784</v>
      </c>
      <c r="CO38" s="617">
        <v>0</v>
      </c>
      <c r="CP38" s="617">
        <v>481535.88560736267</v>
      </c>
      <c r="CQ38" s="617">
        <v>-234368.24199688353</v>
      </c>
      <c r="CR38" s="617">
        <v>-87476.636551196221</v>
      </c>
      <c r="CS38" s="617">
        <v>0</v>
      </c>
      <c r="CT38" s="617">
        <v>-321844.87854807975</v>
      </c>
      <c r="CU38" s="617">
        <v>192533.54600025539</v>
      </c>
      <c r="CV38" s="617">
        <v>-88013.232899043243</v>
      </c>
      <c r="CW38" s="617">
        <v>0</v>
      </c>
      <c r="CX38" s="617">
        <v>104520.31310121214</v>
      </c>
      <c r="CY38" s="617">
        <v>-113200.29621731135</v>
      </c>
      <c r="CZ38" s="617">
        <v>37972.574919379316</v>
      </c>
      <c r="DA38" s="617">
        <v>-52744</v>
      </c>
      <c r="DB38" s="617">
        <v>-127971.72129793203</v>
      </c>
      <c r="DC38" s="617">
        <v>-442663.12373819167</v>
      </c>
      <c r="DD38" s="617">
        <v>-32986.570366993546</v>
      </c>
      <c r="DE38" s="617">
        <v>0</v>
      </c>
      <c r="DF38" s="617">
        <v>-475649.69410518522</v>
      </c>
      <c r="DG38" s="617">
        <v>251691.30262838252</v>
      </c>
      <c r="DH38" s="617">
        <v>-103070.81281102684</v>
      </c>
      <c r="DI38" s="617">
        <v>0</v>
      </c>
      <c r="DJ38" s="617">
        <v>148620.4898173557</v>
      </c>
      <c r="DK38" s="617">
        <v>23279.078013703052</v>
      </c>
      <c r="DL38" s="617">
        <v>-5630.4829970658757</v>
      </c>
      <c r="DM38" s="617">
        <v>0</v>
      </c>
      <c r="DN38" s="617">
        <v>17648.595016637177</v>
      </c>
      <c r="DO38" s="617">
        <v>-198165.18823420443</v>
      </c>
      <c r="DP38" s="617">
        <v>-13747.160217168745</v>
      </c>
      <c r="DQ38" s="617">
        <v>0</v>
      </c>
      <c r="DR38" s="617">
        <v>-211912.34845137317</v>
      </c>
      <c r="DS38" s="617">
        <v>-12379.992469160818</v>
      </c>
      <c r="DT38" s="617">
        <v>-6126.4933398617468</v>
      </c>
      <c r="DU38" s="617">
        <v>-57947</v>
      </c>
      <c r="DV38" s="617">
        <v>-76453.485809022532</v>
      </c>
      <c r="DW38" s="617">
        <v>403297.22056136996</v>
      </c>
      <c r="DX38" s="617">
        <v>-42413.765029893722</v>
      </c>
      <c r="DY38" s="617">
        <v>0</v>
      </c>
      <c r="DZ38" s="617">
        <v>360883.45553147624</v>
      </c>
      <c r="EA38" s="617">
        <v>-74497.797589115275</v>
      </c>
      <c r="EB38" s="617">
        <v>-30469.266706597991</v>
      </c>
      <c r="EC38" s="617">
        <v>0</v>
      </c>
      <c r="ED38" s="617">
        <v>-104967.06429571327</v>
      </c>
      <c r="EE38" s="617">
        <v>-317593.82427577517</v>
      </c>
      <c r="EF38" s="617">
        <v>26407.776791866167</v>
      </c>
      <c r="EG38" s="617">
        <v>0</v>
      </c>
      <c r="EH38" s="617">
        <v>-291186.047483909</v>
      </c>
      <c r="EI38" s="617">
        <v>-64235.399681053299</v>
      </c>
      <c r="EJ38" s="617">
        <v>87157.782181685121</v>
      </c>
      <c r="EK38" s="617">
        <v>0</v>
      </c>
      <c r="EL38" s="617">
        <v>22922.382500631822</v>
      </c>
      <c r="EM38" s="617">
        <v>-495668.35774038942</v>
      </c>
      <c r="EN38" s="617">
        <v>-26666.25976112112</v>
      </c>
      <c r="EO38" s="617">
        <v>0</v>
      </c>
      <c r="EP38" s="617">
        <v>-522334.61750151054</v>
      </c>
      <c r="EQ38" s="617">
        <v>-351808.50178326055</v>
      </c>
      <c r="ER38" s="617">
        <v>11136.832975191992</v>
      </c>
      <c r="ES38" s="617">
        <v>0</v>
      </c>
      <c r="ET38" s="617">
        <v>-340671.66880806856</v>
      </c>
      <c r="EU38" s="617">
        <v>-82890.828685154556</v>
      </c>
      <c r="EV38" s="617">
        <v>8479.8621425954643</v>
      </c>
      <c r="EW38" s="617">
        <v>0</v>
      </c>
      <c r="EX38" s="617">
        <v>-74410.966542559094</v>
      </c>
      <c r="EY38" s="617">
        <v>12898.245264788973</v>
      </c>
      <c r="EZ38" s="617">
        <v>-12348.612200662956</v>
      </c>
      <c r="FA38" s="617">
        <v>0</v>
      </c>
      <c r="FB38" s="617">
        <v>549.63306412603652</v>
      </c>
      <c r="FC38" s="617">
        <v>6937.9568600413622</v>
      </c>
      <c r="FD38" s="617">
        <v>3042.81678609131</v>
      </c>
      <c r="FE38" s="617">
        <v>0</v>
      </c>
      <c r="FF38" s="617">
        <v>9980.7736461327113</v>
      </c>
      <c r="FG38" s="617">
        <v>392583.01947564818</v>
      </c>
      <c r="FH38" s="617">
        <v>-33722.607350093771</v>
      </c>
      <c r="FI38" s="617">
        <v>0</v>
      </c>
      <c r="FJ38" s="617">
        <v>358860.41212555446</v>
      </c>
      <c r="FK38" s="617">
        <v>-618394.4608355785</v>
      </c>
      <c r="FL38" s="617">
        <v>29581.538230110891</v>
      </c>
      <c r="FM38" s="617">
        <v>0</v>
      </c>
      <c r="FN38" s="617">
        <v>-588812.92260546749</v>
      </c>
      <c r="FO38" s="617">
        <v>530639.56488314248</v>
      </c>
      <c r="FP38" s="617">
        <v>28246.996801438283</v>
      </c>
      <c r="FQ38" s="617">
        <v>0</v>
      </c>
      <c r="FR38" s="617">
        <v>558886.56168458087</v>
      </c>
      <c r="FS38" s="617">
        <v>-641525.85104377219</v>
      </c>
      <c r="FT38" s="617">
        <v>-22885.265336130742</v>
      </c>
      <c r="FU38" s="617">
        <v>0</v>
      </c>
      <c r="FV38" s="617">
        <v>-664411.11637990293</v>
      </c>
      <c r="FW38" s="617">
        <v>-153350.50919459719</v>
      </c>
      <c r="FX38" s="617">
        <v>-2428.9329298869734</v>
      </c>
      <c r="FY38" s="617">
        <v>0</v>
      </c>
      <c r="FZ38" s="617">
        <v>-155779.44212448414</v>
      </c>
      <c r="GA38" s="617">
        <v>-284594.966425611</v>
      </c>
      <c r="GB38" s="617">
        <v>-27356.95985649899</v>
      </c>
      <c r="GC38" s="617">
        <v>0</v>
      </c>
      <c r="GD38" s="617">
        <v>-311951.92628210998</v>
      </c>
      <c r="GE38" s="617">
        <v>192755.41202419845</v>
      </c>
      <c r="GF38" s="617">
        <v>-57520.561379778424</v>
      </c>
      <c r="GG38" s="617">
        <v>0</v>
      </c>
      <c r="GH38" s="617">
        <v>135234.85064442002</v>
      </c>
      <c r="GI38" s="617">
        <v>287077.10785568733</v>
      </c>
      <c r="GJ38" s="617">
        <v>-90716.909029421862</v>
      </c>
      <c r="GK38" s="617">
        <v>0</v>
      </c>
      <c r="GL38" s="617">
        <v>196360.19882626546</v>
      </c>
      <c r="GM38" s="617">
        <v>-320353.84556529165</v>
      </c>
      <c r="GN38" s="617">
        <v>65524.121491382823</v>
      </c>
      <c r="GO38" s="617">
        <v>0</v>
      </c>
      <c r="GP38" s="617">
        <v>-254829.72407390884</v>
      </c>
      <c r="GQ38" s="617">
        <v>177272.6617966349</v>
      </c>
      <c r="GR38" s="617">
        <v>-71552.700593569782</v>
      </c>
      <c r="GS38" s="617">
        <v>0</v>
      </c>
      <c r="GT38" s="617">
        <v>105719.96120306512</v>
      </c>
      <c r="GU38" s="617">
        <v>-309030.02314980869</v>
      </c>
      <c r="GV38" s="617">
        <v>34095.792306577787</v>
      </c>
      <c r="GW38" s="617">
        <v>0</v>
      </c>
      <c r="GX38" s="617">
        <v>-274934.23084323091</v>
      </c>
      <c r="GY38" s="617">
        <v>-186605.84686490113</v>
      </c>
      <c r="GZ38" s="617">
        <v>-24807.136620288249</v>
      </c>
      <c r="HA38" s="617">
        <v>0</v>
      </c>
      <c r="HB38" s="617">
        <v>-211412.98348518938</v>
      </c>
      <c r="HC38" s="617">
        <v>-15115.597613840015</v>
      </c>
      <c r="HD38" s="617">
        <v>1334.7273158072496</v>
      </c>
      <c r="HE38" s="617">
        <v>0</v>
      </c>
      <c r="HF38" s="617">
        <v>-13780.870298032765</v>
      </c>
    </row>
    <row r="39" spans="1:214" ht="14.4">
      <c r="C39" s="586"/>
      <c r="O39" s="593"/>
      <c r="BB39" s="586">
        <v>0</v>
      </c>
      <c r="BC39" s="586">
        <v>0</v>
      </c>
      <c r="BD39" s="586">
        <v>0</v>
      </c>
      <c r="BE39" s="586">
        <v>0</v>
      </c>
      <c r="BF39" s="586">
        <v>0</v>
      </c>
    </row>
    <row r="40" spans="1:214" ht="15" hidden="1" customHeight="1">
      <c r="D40" s="605" t="s">
        <v>412</v>
      </c>
      <c r="F40" s="605"/>
      <c r="G40" s="605"/>
      <c r="H40" s="605"/>
      <c r="I40" s="620"/>
      <c r="N40" s="620"/>
      <c r="O40" s="593"/>
      <c r="P40" s="620"/>
      <c r="S40" s="620"/>
      <c r="V40" s="620"/>
      <c r="W40" s="620"/>
      <c r="X40" s="620"/>
      <c r="AC40" s="620"/>
      <c r="AH40" s="615" t="s">
        <v>95</v>
      </c>
      <c r="AJ40" s="540"/>
      <c r="AK40" s="540"/>
      <c r="AL40" s="540"/>
      <c r="AM40" s="540"/>
      <c r="AN40" s="540"/>
      <c r="AO40" s="540"/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605" t="s">
        <v>95</v>
      </c>
      <c r="BC40" s="605">
        <v>0</v>
      </c>
      <c r="BD40" s="605">
        <v>0</v>
      </c>
      <c r="BE40" s="605">
        <v>0</v>
      </c>
      <c r="BF40" s="620">
        <v>0</v>
      </c>
      <c r="BG40" s="605"/>
      <c r="BH40" s="605"/>
      <c r="BI40" s="605"/>
      <c r="BJ40" s="620"/>
      <c r="BK40" s="605"/>
      <c r="BL40" s="605"/>
      <c r="BM40" s="605"/>
      <c r="BN40" s="620"/>
      <c r="BO40" s="605"/>
      <c r="BP40" s="605"/>
      <c r="BQ40" s="605"/>
      <c r="BR40" s="620"/>
      <c r="BS40" s="605"/>
      <c r="BT40" s="605"/>
      <c r="BU40" s="605"/>
      <c r="BV40" s="620"/>
      <c r="BW40" s="605"/>
      <c r="BX40" s="605"/>
      <c r="BY40" s="605"/>
      <c r="BZ40" s="620"/>
      <c r="CA40" s="605"/>
      <c r="CB40" s="605"/>
      <c r="CC40" s="605"/>
      <c r="CD40" s="620"/>
      <c r="CE40" s="605"/>
      <c r="CF40" s="605"/>
      <c r="CG40" s="605"/>
      <c r="CH40" s="620"/>
      <c r="CI40" s="605"/>
      <c r="CJ40" s="605"/>
      <c r="CK40" s="605"/>
      <c r="CL40" s="620"/>
      <c r="CM40" s="605"/>
      <c r="CN40" s="605"/>
      <c r="CO40" s="605"/>
      <c r="CP40" s="620"/>
      <c r="CQ40" s="605"/>
      <c r="CR40" s="605"/>
      <c r="CS40" s="605"/>
      <c r="CT40" s="620"/>
      <c r="CU40" s="605"/>
      <c r="CV40" s="605"/>
      <c r="CW40" s="605"/>
      <c r="CX40" s="620"/>
      <c r="CY40" s="605"/>
      <c r="CZ40" s="605"/>
      <c r="DA40" s="605"/>
      <c r="DB40" s="620"/>
      <c r="DC40" s="605"/>
      <c r="DD40" s="605"/>
      <c r="DE40" s="605"/>
      <c r="DF40" s="620"/>
      <c r="DG40" s="605"/>
      <c r="DH40" s="605"/>
      <c r="DI40" s="605"/>
      <c r="DJ40" s="620"/>
      <c r="DK40" s="605"/>
      <c r="DL40" s="605"/>
      <c r="DM40" s="605"/>
      <c r="DN40" s="620"/>
      <c r="DO40" s="605"/>
      <c r="DP40" s="605"/>
      <c r="DQ40" s="605"/>
      <c r="DR40" s="620"/>
      <c r="DS40" s="605"/>
      <c r="DT40" s="605"/>
      <c r="DU40" s="605"/>
      <c r="DV40" s="620"/>
      <c r="DW40" s="605"/>
      <c r="DX40" s="605"/>
      <c r="DY40" s="605"/>
      <c r="DZ40" s="620"/>
      <c r="EA40" s="605"/>
      <c r="EB40" s="605"/>
      <c r="EC40" s="605"/>
      <c r="ED40" s="620"/>
      <c r="EE40" s="605"/>
      <c r="EF40" s="605"/>
      <c r="EG40" s="605"/>
      <c r="EH40" s="620"/>
      <c r="EI40" s="605"/>
      <c r="EJ40" s="605"/>
      <c r="EK40" s="605"/>
      <c r="EL40" s="620"/>
      <c r="EM40" s="605"/>
      <c r="EN40" s="605"/>
      <c r="EO40" s="605"/>
      <c r="EP40" s="620"/>
      <c r="EQ40" s="605"/>
      <c r="ER40" s="605"/>
      <c r="ES40" s="605"/>
      <c r="ET40" s="620"/>
      <c r="EU40" s="605"/>
      <c r="EV40" s="605"/>
      <c r="EW40" s="605"/>
      <c r="EX40" s="620"/>
      <c r="EY40" s="605"/>
      <c r="EZ40" s="605"/>
      <c r="FA40" s="605"/>
      <c r="FB40" s="620"/>
      <c r="FC40" s="605"/>
      <c r="FD40" s="605"/>
      <c r="FE40" s="605"/>
      <c r="FF40" s="620"/>
      <c r="FG40" s="605"/>
      <c r="FH40" s="605"/>
      <c r="FI40" s="605"/>
      <c r="FJ40" s="620"/>
      <c r="FK40" s="605"/>
      <c r="FL40" s="605"/>
      <c r="FM40" s="605"/>
      <c r="FN40" s="620"/>
      <c r="FO40" s="605"/>
      <c r="FP40" s="605"/>
      <c r="FQ40" s="605"/>
      <c r="FR40" s="620"/>
      <c r="FS40" s="605"/>
      <c r="FT40" s="605"/>
      <c r="FU40" s="605"/>
      <c r="FV40" s="620"/>
      <c r="FW40" s="605"/>
      <c r="FX40" s="605"/>
      <c r="FY40" s="605"/>
      <c r="FZ40" s="620"/>
      <c r="GA40" s="605"/>
      <c r="GB40" s="605"/>
      <c r="GC40" s="605"/>
      <c r="GD40" s="620"/>
      <c r="GE40" s="605"/>
      <c r="GF40" s="605"/>
      <c r="GG40" s="605"/>
      <c r="GH40" s="620"/>
      <c r="GI40" s="605"/>
      <c r="GJ40" s="605"/>
      <c r="GK40" s="605"/>
      <c r="GL40" s="620"/>
      <c r="GM40" s="605"/>
      <c r="GN40" s="605"/>
      <c r="GO40" s="605"/>
      <c r="GP40" s="620"/>
      <c r="GQ40" s="605"/>
      <c r="GR40" s="605"/>
      <c r="GS40" s="605"/>
      <c r="GT40" s="620"/>
      <c r="GU40" s="605"/>
      <c r="GV40" s="605"/>
      <c r="GW40" s="605"/>
      <c r="GX40" s="620"/>
      <c r="GY40" s="605"/>
      <c r="GZ40" s="605"/>
      <c r="HA40" s="605"/>
      <c r="HB40" s="620"/>
      <c r="HC40" s="605"/>
      <c r="HD40" s="605"/>
      <c r="HE40" s="605"/>
      <c r="HF40" s="620"/>
    </row>
    <row r="41" spans="1:214" ht="15" hidden="1" customHeight="1">
      <c r="B41" s="90">
        <v>159207600</v>
      </c>
      <c r="D41" s="606" t="s">
        <v>153</v>
      </c>
      <c r="F41" s="90">
        <v>-749434</v>
      </c>
      <c r="G41" s="90">
        <v>0</v>
      </c>
      <c r="H41" s="90">
        <v>0</v>
      </c>
      <c r="I41" s="90">
        <v>-749434</v>
      </c>
      <c r="K41" s="90">
        <v>-749434</v>
      </c>
      <c r="L41" s="90">
        <v>0</v>
      </c>
      <c r="M41" s="90">
        <v>0</v>
      </c>
      <c r="N41" s="90">
        <v>-749434</v>
      </c>
      <c r="O41" s="593"/>
      <c r="P41" s="90">
        <v>-749434</v>
      </c>
      <c r="Q41" s="90">
        <v>0</v>
      </c>
      <c r="R41" s="90">
        <v>0</v>
      </c>
      <c r="S41" s="90">
        <v>-749434</v>
      </c>
      <c r="U41" s="90">
        <v>-749434</v>
      </c>
      <c r="V41" s="90">
        <v>0</v>
      </c>
      <c r="W41" s="90">
        <v>0</v>
      </c>
      <c r="X41" s="90">
        <v>-749434</v>
      </c>
      <c r="Z41" s="90">
        <v>5907000</v>
      </c>
      <c r="AA41" s="90">
        <v>0</v>
      </c>
      <c r="AB41" s="90">
        <v>0</v>
      </c>
      <c r="AC41" s="90">
        <v>5907000</v>
      </c>
      <c r="AH41" s="607" t="s">
        <v>153</v>
      </c>
      <c r="AJ41" s="540"/>
      <c r="AK41" s="540"/>
      <c r="AL41" s="540"/>
      <c r="AM41" s="540"/>
      <c r="AN41" s="540"/>
      <c r="AO41" s="540"/>
      <c r="AP41" s="540"/>
      <c r="AQ41" s="540"/>
      <c r="AR41" s="540"/>
      <c r="AS41" s="540"/>
      <c r="AT41" s="540"/>
      <c r="AU41" s="540"/>
      <c r="AV41" s="540"/>
      <c r="AW41" s="540"/>
      <c r="AX41" s="540"/>
      <c r="AY41" s="540"/>
      <c r="AZ41" s="540"/>
      <c r="BA41" s="540"/>
      <c r="BB41" s="606" t="s">
        <v>153</v>
      </c>
      <c r="BC41" s="90">
        <v>0</v>
      </c>
      <c r="BD41" s="90">
        <v>0</v>
      </c>
      <c r="BE41" s="90">
        <v>0</v>
      </c>
      <c r="BF41" s="90">
        <v>0</v>
      </c>
      <c r="BG41" s="90">
        <v>0</v>
      </c>
      <c r="BH41" s="90">
        <v>0</v>
      </c>
      <c r="BI41" s="90">
        <v>0</v>
      </c>
      <c r="BJ41" s="90">
        <v>0</v>
      </c>
      <c r="BK41" s="90">
        <v>0</v>
      </c>
      <c r="BL41" s="90">
        <v>0</v>
      </c>
      <c r="BM41" s="90">
        <v>0</v>
      </c>
      <c r="BN41" s="90">
        <v>0</v>
      </c>
      <c r="BO41" s="90">
        <v>0</v>
      </c>
      <c r="BP41" s="90">
        <v>0</v>
      </c>
      <c r="BQ41" s="90">
        <v>0</v>
      </c>
      <c r="BR41" s="90">
        <v>0</v>
      </c>
      <c r="BS41" s="90">
        <v>0</v>
      </c>
      <c r="BT41" s="90">
        <v>0</v>
      </c>
      <c r="BU41" s="90">
        <v>0</v>
      </c>
      <c r="BV41" s="90">
        <v>0</v>
      </c>
      <c r="BW41" s="90">
        <v>0</v>
      </c>
      <c r="BX41" s="90">
        <v>0</v>
      </c>
      <c r="BY41" s="90">
        <v>0</v>
      </c>
      <c r="BZ41" s="90">
        <v>0</v>
      </c>
      <c r="CA41" s="90">
        <v>0</v>
      </c>
      <c r="CB41" s="90">
        <v>0</v>
      </c>
      <c r="CC41" s="90">
        <v>0</v>
      </c>
      <c r="CD41" s="90">
        <v>0</v>
      </c>
      <c r="CE41" s="90">
        <v>0</v>
      </c>
      <c r="CF41" s="90">
        <v>0</v>
      </c>
      <c r="CG41" s="90">
        <v>0</v>
      </c>
      <c r="CH41" s="90">
        <v>0</v>
      </c>
      <c r="CI41" s="90">
        <v>0</v>
      </c>
      <c r="CJ41" s="90">
        <v>0</v>
      </c>
      <c r="CK41" s="90">
        <v>0</v>
      </c>
      <c r="CL41" s="90">
        <v>0</v>
      </c>
      <c r="CM41" s="90">
        <v>0</v>
      </c>
      <c r="CN41" s="90">
        <v>0</v>
      </c>
      <c r="CO41" s="90">
        <v>0</v>
      </c>
      <c r="CP41" s="90">
        <v>0</v>
      </c>
      <c r="CQ41" s="90">
        <v>0</v>
      </c>
      <c r="CR41" s="90">
        <v>0</v>
      </c>
      <c r="CS41" s="90">
        <v>0</v>
      </c>
      <c r="CT41" s="90">
        <v>0</v>
      </c>
      <c r="CU41" s="90">
        <v>0</v>
      </c>
      <c r="CV41" s="90">
        <v>0</v>
      </c>
      <c r="CW41" s="90">
        <v>0</v>
      </c>
      <c r="CX41" s="90">
        <v>0</v>
      </c>
      <c r="CY41" s="90">
        <v>0</v>
      </c>
      <c r="CZ41" s="90">
        <v>0</v>
      </c>
      <c r="DA41" s="90">
        <v>0</v>
      </c>
      <c r="DB41" s="90">
        <v>0</v>
      </c>
      <c r="DC41" s="90">
        <v>0</v>
      </c>
      <c r="DD41" s="90">
        <v>0</v>
      </c>
      <c r="DE41" s="90">
        <v>0</v>
      </c>
      <c r="DF41" s="90">
        <v>0</v>
      </c>
      <c r="DG41" s="90">
        <v>0</v>
      </c>
      <c r="DH41" s="90">
        <v>0</v>
      </c>
      <c r="DI41" s="90">
        <v>0</v>
      </c>
      <c r="DJ41" s="90">
        <v>0</v>
      </c>
      <c r="DK41" s="90">
        <v>0</v>
      </c>
      <c r="DL41" s="90">
        <v>0</v>
      </c>
      <c r="DM41" s="90">
        <v>0</v>
      </c>
      <c r="DN41" s="90">
        <v>0</v>
      </c>
      <c r="DO41" s="90">
        <v>0</v>
      </c>
      <c r="DP41" s="90">
        <v>0</v>
      </c>
      <c r="DQ41" s="90">
        <v>0</v>
      </c>
      <c r="DR41" s="90">
        <v>0</v>
      </c>
      <c r="DS41" s="90">
        <v>0</v>
      </c>
      <c r="DT41" s="90">
        <v>0</v>
      </c>
      <c r="DU41" s="90">
        <v>0</v>
      </c>
      <c r="DV41" s="90">
        <v>0</v>
      </c>
      <c r="DW41" s="90">
        <v>0</v>
      </c>
      <c r="DX41" s="90">
        <v>0</v>
      </c>
      <c r="DY41" s="90">
        <v>0</v>
      </c>
      <c r="DZ41" s="90">
        <v>0</v>
      </c>
      <c r="EA41" s="90">
        <v>0</v>
      </c>
      <c r="EB41" s="90">
        <v>0</v>
      </c>
      <c r="EC41" s="90">
        <v>0</v>
      </c>
      <c r="ED41" s="90">
        <v>0</v>
      </c>
      <c r="EE41" s="90">
        <v>0</v>
      </c>
      <c r="EF41" s="90">
        <v>0</v>
      </c>
      <c r="EG41" s="90">
        <v>0</v>
      </c>
      <c r="EH41" s="90">
        <v>0</v>
      </c>
      <c r="EI41" s="90">
        <v>0</v>
      </c>
      <c r="EJ41" s="90">
        <v>0</v>
      </c>
      <c r="EK41" s="90">
        <v>0</v>
      </c>
      <c r="EL41" s="90">
        <v>0</v>
      </c>
      <c r="EM41" s="90">
        <v>0</v>
      </c>
      <c r="EN41" s="90">
        <v>0</v>
      </c>
      <c r="EO41" s="90">
        <v>0</v>
      </c>
      <c r="EP41" s="90">
        <v>0</v>
      </c>
      <c r="EQ41" s="90">
        <v>0</v>
      </c>
      <c r="ER41" s="90">
        <v>0</v>
      </c>
      <c r="ES41" s="90">
        <v>0</v>
      </c>
      <c r="ET41" s="90">
        <v>0</v>
      </c>
      <c r="EU41" s="90">
        <v>0</v>
      </c>
      <c r="EV41" s="90">
        <v>0</v>
      </c>
      <c r="EW41" s="90">
        <v>0</v>
      </c>
      <c r="EX41" s="90">
        <v>0</v>
      </c>
      <c r="EY41" s="90">
        <v>0</v>
      </c>
      <c r="EZ41" s="90">
        <v>0</v>
      </c>
      <c r="FA41" s="90">
        <v>0</v>
      </c>
      <c r="FB41" s="90">
        <v>0</v>
      </c>
      <c r="FC41" s="90">
        <v>0</v>
      </c>
      <c r="FD41" s="90">
        <v>0</v>
      </c>
      <c r="FE41" s="90">
        <v>0</v>
      </c>
      <c r="FF41" s="90">
        <v>0</v>
      </c>
      <c r="FG41" s="90">
        <v>0</v>
      </c>
      <c r="FH41" s="90">
        <v>0</v>
      </c>
      <c r="FI41" s="90">
        <v>0</v>
      </c>
      <c r="FJ41" s="90">
        <v>0</v>
      </c>
      <c r="FK41" s="90">
        <v>0</v>
      </c>
      <c r="FL41" s="90">
        <v>0</v>
      </c>
      <c r="FM41" s="90">
        <v>0</v>
      </c>
      <c r="FN41" s="90">
        <v>0</v>
      </c>
      <c r="FO41" s="90">
        <v>0</v>
      </c>
      <c r="FP41" s="90">
        <v>0</v>
      </c>
      <c r="FQ41" s="90">
        <v>0</v>
      </c>
      <c r="FR41" s="90">
        <v>0</v>
      </c>
      <c r="FS41" s="90">
        <v>0</v>
      </c>
      <c r="FT41" s="90">
        <v>0</v>
      </c>
      <c r="FU41" s="90">
        <v>0</v>
      </c>
      <c r="FV41" s="90">
        <v>0</v>
      </c>
      <c r="FW41" s="90">
        <v>0</v>
      </c>
      <c r="FX41" s="90">
        <v>0</v>
      </c>
      <c r="FY41" s="90">
        <v>0</v>
      </c>
      <c r="FZ41" s="90">
        <v>0</v>
      </c>
      <c r="GA41" s="90">
        <v>0</v>
      </c>
      <c r="GB41" s="90">
        <v>0</v>
      </c>
      <c r="GC41" s="90">
        <v>0</v>
      </c>
      <c r="GD41" s="90">
        <v>0</v>
      </c>
      <c r="GE41" s="90">
        <v>0</v>
      </c>
      <c r="GF41" s="90">
        <v>0</v>
      </c>
      <c r="GG41" s="90">
        <v>0</v>
      </c>
      <c r="GH41" s="90">
        <v>0</v>
      </c>
      <c r="GI41" s="90">
        <v>0</v>
      </c>
      <c r="GJ41" s="90">
        <v>0</v>
      </c>
      <c r="GK41" s="90">
        <v>0</v>
      </c>
      <c r="GL41" s="90">
        <v>0</v>
      </c>
      <c r="GM41" s="90">
        <v>0</v>
      </c>
      <c r="GN41" s="90">
        <v>0</v>
      </c>
      <c r="GO41" s="90">
        <v>0</v>
      </c>
      <c r="GP41" s="90">
        <v>0</v>
      </c>
      <c r="GQ41" s="90">
        <v>0</v>
      </c>
      <c r="GR41" s="90">
        <v>0</v>
      </c>
      <c r="GS41" s="90">
        <v>0</v>
      </c>
      <c r="GT41" s="90">
        <v>0</v>
      </c>
      <c r="GU41" s="90">
        <v>0</v>
      </c>
      <c r="GV41" s="90">
        <v>0</v>
      </c>
      <c r="GW41" s="90">
        <v>0</v>
      </c>
      <c r="GX41" s="90">
        <v>0</v>
      </c>
      <c r="GY41" s="90">
        <v>0</v>
      </c>
      <c r="GZ41" s="90">
        <v>0</v>
      </c>
      <c r="HA41" s="90">
        <v>0</v>
      </c>
      <c r="HB41" s="90">
        <v>0</v>
      </c>
      <c r="HC41" s="90">
        <v>0</v>
      </c>
      <c r="HD41" s="90">
        <v>0</v>
      </c>
      <c r="HE41" s="90">
        <v>0</v>
      </c>
      <c r="HF41" s="90">
        <v>0</v>
      </c>
    </row>
    <row r="42" spans="1:214" ht="15" hidden="1" customHeight="1">
      <c r="B42" s="90">
        <v>0</v>
      </c>
      <c r="D42" s="606" t="s">
        <v>274</v>
      </c>
      <c r="F42" s="90">
        <v>0</v>
      </c>
      <c r="G42" s="90">
        <v>0</v>
      </c>
      <c r="H42" s="90">
        <v>0</v>
      </c>
      <c r="I42" s="90">
        <v>0</v>
      </c>
      <c r="K42" s="90">
        <v>0</v>
      </c>
      <c r="L42" s="90">
        <v>0</v>
      </c>
      <c r="M42" s="90">
        <v>0</v>
      </c>
      <c r="N42" s="90">
        <v>0</v>
      </c>
      <c r="O42" s="593"/>
      <c r="P42" s="90">
        <v>0</v>
      </c>
      <c r="Q42" s="90">
        <v>0</v>
      </c>
      <c r="R42" s="90">
        <v>0</v>
      </c>
      <c r="S42" s="90">
        <v>0</v>
      </c>
      <c r="U42" s="90">
        <v>0</v>
      </c>
      <c r="V42" s="90">
        <v>0</v>
      </c>
      <c r="W42" s="90">
        <v>0</v>
      </c>
      <c r="X42" s="90">
        <v>0</v>
      </c>
      <c r="Z42" s="90">
        <v>0</v>
      </c>
      <c r="AA42" s="90">
        <v>0</v>
      </c>
      <c r="AB42" s="90">
        <v>0</v>
      </c>
      <c r="AC42" s="90">
        <v>0</v>
      </c>
      <c r="AH42" s="610" t="s">
        <v>274</v>
      </c>
      <c r="AJ42" s="540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  <c r="AU42" s="540"/>
      <c r="AV42" s="540"/>
      <c r="AW42" s="540"/>
      <c r="AX42" s="540"/>
      <c r="AY42" s="540"/>
      <c r="AZ42" s="540"/>
      <c r="BA42" s="540"/>
      <c r="BB42" s="621" t="s">
        <v>274</v>
      </c>
      <c r="BC42" s="90">
        <v>0</v>
      </c>
      <c r="BD42" s="90">
        <v>0</v>
      </c>
      <c r="BE42" s="90">
        <v>0</v>
      </c>
      <c r="BF42" s="90">
        <v>0</v>
      </c>
      <c r="BG42" s="90">
        <v>0</v>
      </c>
      <c r="BH42" s="90">
        <v>0</v>
      </c>
      <c r="BI42" s="90">
        <v>0</v>
      </c>
      <c r="BJ42" s="90">
        <v>0</v>
      </c>
      <c r="BK42" s="90">
        <v>0</v>
      </c>
      <c r="BL42" s="90">
        <v>0</v>
      </c>
      <c r="BM42" s="90">
        <v>0</v>
      </c>
      <c r="BN42" s="90">
        <v>0</v>
      </c>
      <c r="BO42" s="90">
        <v>0</v>
      </c>
      <c r="BP42" s="90">
        <v>0</v>
      </c>
      <c r="BQ42" s="90">
        <v>0</v>
      </c>
      <c r="BR42" s="90">
        <v>0</v>
      </c>
      <c r="BS42" s="90">
        <v>0</v>
      </c>
      <c r="BT42" s="90">
        <v>0</v>
      </c>
      <c r="BU42" s="90">
        <v>0</v>
      </c>
      <c r="BV42" s="90">
        <v>0</v>
      </c>
      <c r="BW42" s="90">
        <v>0</v>
      </c>
      <c r="BX42" s="90">
        <v>0</v>
      </c>
      <c r="BY42" s="90">
        <v>0</v>
      </c>
      <c r="BZ42" s="90">
        <v>0</v>
      </c>
      <c r="CA42" s="90">
        <v>0</v>
      </c>
      <c r="CB42" s="90">
        <v>0</v>
      </c>
      <c r="CC42" s="90">
        <v>0</v>
      </c>
      <c r="CD42" s="90">
        <v>0</v>
      </c>
      <c r="CE42" s="90">
        <v>0</v>
      </c>
      <c r="CF42" s="90">
        <v>0</v>
      </c>
      <c r="CG42" s="90">
        <v>0</v>
      </c>
      <c r="CH42" s="90">
        <v>0</v>
      </c>
      <c r="CI42" s="90">
        <v>0</v>
      </c>
      <c r="CJ42" s="90">
        <v>0</v>
      </c>
      <c r="CK42" s="90">
        <v>0</v>
      </c>
      <c r="CL42" s="90">
        <v>0</v>
      </c>
      <c r="CM42" s="90">
        <v>0</v>
      </c>
      <c r="CN42" s="90">
        <v>0</v>
      </c>
      <c r="CO42" s="90">
        <v>0</v>
      </c>
      <c r="CP42" s="90">
        <v>0</v>
      </c>
      <c r="CQ42" s="90">
        <v>0</v>
      </c>
      <c r="CR42" s="90">
        <v>0</v>
      </c>
      <c r="CS42" s="90">
        <v>0</v>
      </c>
      <c r="CT42" s="90">
        <v>0</v>
      </c>
      <c r="CU42" s="90">
        <v>0</v>
      </c>
      <c r="CV42" s="90">
        <v>0</v>
      </c>
      <c r="CW42" s="90">
        <v>0</v>
      </c>
      <c r="CX42" s="90">
        <v>0</v>
      </c>
      <c r="CY42" s="90">
        <v>0</v>
      </c>
      <c r="CZ42" s="90">
        <v>0</v>
      </c>
      <c r="DA42" s="90">
        <v>0</v>
      </c>
      <c r="DB42" s="90">
        <v>0</v>
      </c>
      <c r="DC42" s="90">
        <v>0</v>
      </c>
      <c r="DD42" s="90">
        <v>0</v>
      </c>
      <c r="DE42" s="90">
        <v>0</v>
      </c>
      <c r="DF42" s="90">
        <v>0</v>
      </c>
      <c r="DG42" s="90">
        <v>0</v>
      </c>
      <c r="DH42" s="90">
        <v>0</v>
      </c>
      <c r="DI42" s="90">
        <v>0</v>
      </c>
      <c r="DJ42" s="90">
        <v>0</v>
      </c>
      <c r="DK42" s="90">
        <v>0</v>
      </c>
      <c r="DL42" s="90">
        <v>0</v>
      </c>
      <c r="DM42" s="90">
        <v>0</v>
      </c>
      <c r="DN42" s="90">
        <v>0</v>
      </c>
      <c r="DO42" s="90">
        <v>0</v>
      </c>
      <c r="DP42" s="90">
        <v>0</v>
      </c>
      <c r="DQ42" s="90">
        <v>0</v>
      </c>
      <c r="DR42" s="90">
        <v>0</v>
      </c>
      <c r="DS42" s="90">
        <v>0</v>
      </c>
      <c r="DT42" s="90">
        <v>0</v>
      </c>
      <c r="DU42" s="90">
        <v>0</v>
      </c>
      <c r="DV42" s="90">
        <v>0</v>
      </c>
      <c r="DW42" s="90">
        <v>0</v>
      </c>
      <c r="DX42" s="90">
        <v>0</v>
      </c>
      <c r="DY42" s="90">
        <v>0</v>
      </c>
      <c r="DZ42" s="90">
        <v>0</v>
      </c>
      <c r="EA42" s="90">
        <v>0</v>
      </c>
      <c r="EB42" s="90">
        <v>0</v>
      </c>
      <c r="EC42" s="90">
        <v>0</v>
      </c>
      <c r="ED42" s="90">
        <v>0</v>
      </c>
      <c r="EE42" s="90">
        <v>0</v>
      </c>
      <c r="EF42" s="90">
        <v>0</v>
      </c>
      <c r="EG42" s="90">
        <v>0</v>
      </c>
      <c r="EH42" s="90">
        <v>0</v>
      </c>
      <c r="EI42" s="90">
        <v>0</v>
      </c>
      <c r="EJ42" s="90">
        <v>0</v>
      </c>
      <c r="EK42" s="90">
        <v>0</v>
      </c>
      <c r="EL42" s="90">
        <v>0</v>
      </c>
      <c r="EM42" s="90">
        <v>0</v>
      </c>
      <c r="EN42" s="90">
        <v>0</v>
      </c>
      <c r="EO42" s="90">
        <v>0</v>
      </c>
      <c r="EP42" s="90">
        <v>0</v>
      </c>
      <c r="EQ42" s="90">
        <v>0</v>
      </c>
      <c r="ER42" s="90">
        <v>0</v>
      </c>
      <c r="ES42" s="90">
        <v>0</v>
      </c>
      <c r="ET42" s="90">
        <v>0</v>
      </c>
      <c r="EU42" s="90">
        <v>0</v>
      </c>
      <c r="EV42" s="90">
        <v>0</v>
      </c>
      <c r="EW42" s="90">
        <v>0</v>
      </c>
      <c r="EX42" s="90">
        <v>0</v>
      </c>
      <c r="EY42" s="90">
        <v>0</v>
      </c>
      <c r="EZ42" s="90">
        <v>0</v>
      </c>
      <c r="FA42" s="90">
        <v>0</v>
      </c>
      <c r="FB42" s="90">
        <v>0</v>
      </c>
      <c r="FC42" s="90">
        <v>0</v>
      </c>
      <c r="FD42" s="90">
        <v>0</v>
      </c>
      <c r="FE42" s="90">
        <v>0</v>
      </c>
      <c r="FF42" s="90">
        <v>0</v>
      </c>
      <c r="FG42" s="90">
        <v>0</v>
      </c>
      <c r="FH42" s="90">
        <v>0</v>
      </c>
      <c r="FI42" s="90">
        <v>0</v>
      </c>
      <c r="FJ42" s="90">
        <v>0</v>
      </c>
      <c r="FK42" s="90">
        <v>0</v>
      </c>
      <c r="FL42" s="90">
        <v>0</v>
      </c>
      <c r="FM42" s="90">
        <v>0</v>
      </c>
      <c r="FN42" s="90">
        <v>0</v>
      </c>
      <c r="FO42" s="90">
        <v>0</v>
      </c>
      <c r="FP42" s="90">
        <v>0</v>
      </c>
      <c r="FQ42" s="90">
        <v>0</v>
      </c>
      <c r="FR42" s="90">
        <v>0</v>
      </c>
      <c r="FS42" s="90">
        <v>0</v>
      </c>
      <c r="FT42" s="90">
        <v>0</v>
      </c>
      <c r="FU42" s="90">
        <v>0</v>
      </c>
      <c r="FV42" s="90">
        <v>0</v>
      </c>
      <c r="FW42" s="90">
        <v>0</v>
      </c>
      <c r="FX42" s="90">
        <v>0</v>
      </c>
      <c r="FY42" s="90">
        <v>0</v>
      </c>
      <c r="FZ42" s="90">
        <v>0</v>
      </c>
      <c r="GA42" s="90">
        <v>0</v>
      </c>
      <c r="GB42" s="90">
        <v>0</v>
      </c>
      <c r="GC42" s="90">
        <v>0</v>
      </c>
      <c r="GD42" s="90">
        <v>0</v>
      </c>
      <c r="GE42" s="90">
        <v>0</v>
      </c>
      <c r="GF42" s="90">
        <v>0</v>
      </c>
      <c r="GG42" s="90">
        <v>0</v>
      </c>
      <c r="GH42" s="90">
        <v>0</v>
      </c>
      <c r="GI42" s="90">
        <v>0</v>
      </c>
      <c r="GJ42" s="90">
        <v>0</v>
      </c>
      <c r="GK42" s="90">
        <v>0</v>
      </c>
      <c r="GL42" s="90">
        <v>0</v>
      </c>
      <c r="GM42" s="90">
        <v>0</v>
      </c>
      <c r="GN42" s="90">
        <v>0</v>
      </c>
      <c r="GO42" s="90">
        <v>0</v>
      </c>
      <c r="GP42" s="90">
        <v>0</v>
      </c>
      <c r="GQ42" s="90">
        <v>0</v>
      </c>
      <c r="GR42" s="90">
        <v>0</v>
      </c>
      <c r="GS42" s="90">
        <v>0</v>
      </c>
      <c r="GT42" s="90">
        <v>0</v>
      </c>
      <c r="GU42" s="90">
        <v>0</v>
      </c>
      <c r="GV42" s="90">
        <v>0</v>
      </c>
      <c r="GW42" s="90">
        <v>0</v>
      </c>
      <c r="GX42" s="90">
        <v>0</v>
      </c>
      <c r="GY42" s="90">
        <v>0</v>
      </c>
      <c r="GZ42" s="90">
        <v>0</v>
      </c>
      <c r="HA42" s="90">
        <v>0</v>
      </c>
      <c r="HB42" s="90">
        <v>0</v>
      </c>
      <c r="HC42" s="90">
        <v>0</v>
      </c>
      <c r="HD42" s="90">
        <v>0</v>
      </c>
      <c r="HE42" s="90">
        <v>0</v>
      </c>
      <c r="HF42" s="90">
        <v>0</v>
      </c>
    </row>
    <row r="43" spans="1:214" ht="15" hidden="1" customHeight="1">
      <c r="B43" s="90">
        <v>0</v>
      </c>
      <c r="D43" s="606" t="s">
        <v>1019</v>
      </c>
      <c r="F43" s="90">
        <v>0</v>
      </c>
      <c r="G43" s="90">
        <v>0</v>
      </c>
      <c r="H43" s="90">
        <v>0</v>
      </c>
      <c r="I43" s="90">
        <v>0</v>
      </c>
      <c r="K43" s="90">
        <v>0</v>
      </c>
      <c r="L43" s="90">
        <v>0</v>
      </c>
      <c r="M43" s="90">
        <v>0</v>
      </c>
      <c r="N43" s="90">
        <v>0</v>
      </c>
      <c r="O43" s="593"/>
      <c r="P43" s="90">
        <v>0</v>
      </c>
      <c r="Q43" s="90">
        <v>0</v>
      </c>
      <c r="R43" s="90">
        <v>0</v>
      </c>
      <c r="S43" s="90">
        <v>0</v>
      </c>
      <c r="U43" s="90">
        <v>0</v>
      </c>
      <c r="V43" s="90">
        <v>0</v>
      </c>
      <c r="W43" s="90">
        <v>0</v>
      </c>
      <c r="X43" s="90">
        <v>0</v>
      </c>
      <c r="Z43" s="90">
        <v>0</v>
      </c>
      <c r="AA43" s="90">
        <v>0</v>
      </c>
      <c r="AB43" s="90">
        <v>0</v>
      </c>
      <c r="AC43" s="90">
        <v>0</v>
      </c>
      <c r="AH43" s="610" t="s">
        <v>1019</v>
      </c>
      <c r="AJ43" s="540"/>
      <c r="AK43" s="540"/>
      <c r="AL43" s="540"/>
      <c r="AM43" s="540"/>
      <c r="AN43" s="540"/>
      <c r="AO43" s="540"/>
      <c r="AP43" s="540"/>
      <c r="AQ43" s="540"/>
      <c r="AR43" s="540"/>
      <c r="AS43" s="540"/>
      <c r="AT43" s="540"/>
      <c r="AU43" s="540"/>
      <c r="AV43" s="540"/>
      <c r="AW43" s="540"/>
      <c r="AX43" s="540"/>
      <c r="AY43" s="540"/>
      <c r="AZ43" s="540"/>
      <c r="BA43" s="540"/>
      <c r="BB43" s="621" t="s">
        <v>1019</v>
      </c>
      <c r="BC43" s="90">
        <v>0</v>
      </c>
      <c r="BD43" s="90">
        <v>0</v>
      </c>
      <c r="BE43" s="90">
        <v>0</v>
      </c>
      <c r="BF43" s="90">
        <v>0</v>
      </c>
      <c r="BG43" s="90">
        <v>0</v>
      </c>
      <c r="BH43" s="90">
        <v>0</v>
      </c>
      <c r="BI43" s="90">
        <v>0</v>
      </c>
      <c r="BJ43" s="90">
        <v>0</v>
      </c>
      <c r="BK43" s="90">
        <v>0</v>
      </c>
      <c r="BL43" s="90">
        <v>0</v>
      </c>
      <c r="BM43" s="90">
        <v>0</v>
      </c>
      <c r="BN43" s="90">
        <v>0</v>
      </c>
      <c r="BO43" s="90">
        <v>0</v>
      </c>
      <c r="BP43" s="90">
        <v>0</v>
      </c>
      <c r="BQ43" s="90">
        <v>0</v>
      </c>
      <c r="BR43" s="90">
        <v>0</v>
      </c>
      <c r="BS43" s="90">
        <v>0</v>
      </c>
      <c r="BT43" s="90">
        <v>0</v>
      </c>
      <c r="BU43" s="90">
        <v>0</v>
      </c>
      <c r="BV43" s="90">
        <v>0</v>
      </c>
      <c r="BW43" s="90">
        <v>0</v>
      </c>
      <c r="BX43" s="90">
        <v>0</v>
      </c>
      <c r="BY43" s="90">
        <v>0</v>
      </c>
      <c r="BZ43" s="90">
        <v>0</v>
      </c>
      <c r="CA43" s="90">
        <v>0</v>
      </c>
      <c r="CB43" s="90">
        <v>0</v>
      </c>
      <c r="CC43" s="90">
        <v>0</v>
      </c>
      <c r="CD43" s="90">
        <v>0</v>
      </c>
      <c r="CE43" s="90">
        <v>0</v>
      </c>
      <c r="CF43" s="90">
        <v>0</v>
      </c>
      <c r="CG43" s="90">
        <v>0</v>
      </c>
      <c r="CH43" s="90">
        <v>0</v>
      </c>
      <c r="CI43" s="90">
        <v>0</v>
      </c>
      <c r="CJ43" s="90">
        <v>0</v>
      </c>
      <c r="CK43" s="90">
        <v>0</v>
      </c>
      <c r="CL43" s="90">
        <v>0</v>
      </c>
      <c r="CM43" s="90">
        <v>0</v>
      </c>
      <c r="CN43" s="90">
        <v>0</v>
      </c>
      <c r="CO43" s="90">
        <v>0</v>
      </c>
      <c r="CP43" s="90">
        <v>0</v>
      </c>
      <c r="CQ43" s="90">
        <v>0</v>
      </c>
      <c r="CR43" s="90">
        <v>0</v>
      </c>
      <c r="CS43" s="90">
        <v>0</v>
      </c>
      <c r="CT43" s="90">
        <v>0</v>
      </c>
      <c r="CU43" s="90">
        <v>0</v>
      </c>
      <c r="CV43" s="90">
        <v>0</v>
      </c>
      <c r="CW43" s="90">
        <v>0</v>
      </c>
      <c r="CX43" s="90">
        <v>0</v>
      </c>
      <c r="CY43" s="90">
        <v>0</v>
      </c>
      <c r="CZ43" s="90">
        <v>0</v>
      </c>
      <c r="DA43" s="90">
        <v>0</v>
      </c>
      <c r="DB43" s="90">
        <v>0</v>
      </c>
      <c r="DC43" s="90">
        <v>0</v>
      </c>
      <c r="DD43" s="90">
        <v>0</v>
      </c>
      <c r="DE43" s="90">
        <v>0</v>
      </c>
      <c r="DF43" s="90">
        <v>0</v>
      </c>
      <c r="DG43" s="90">
        <v>0</v>
      </c>
      <c r="DH43" s="90">
        <v>0</v>
      </c>
      <c r="DI43" s="90">
        <v>0</v>
      </c>
      <c r="DJ43" s="90">
        <v>0</v>
      </c>
      <c r="DK43" s="90">
        <v>0</v>
      </c>
      <c r="DL43" s="90">
        <v>0</v>
      </c>
      <c r="DM43" s="90">
        <v>0</v>
      </c>
      <c r="DN43" s="90">
        <v>0</v>
      </c>
      <c r="DO43" s="90">
        <v>0</v>
      </c>
      <c r="DP43" s="90">
        <v>0</v>
      </c>
      <c r="DQ43" s="90">
        <v>0</v>
      </c>
      <c r="DR43" s="90">
        <v>0</v>
      </c>
      <c r="DS43" s="90">
        <v>0</v>
      </c>
      <c r="DT43" s="90">
        <v>0</v>
      </c>
      <c r="DU43" s="90">
        <v>0</v>
      </c>
      <c r="DV43" s="90">
        <v>0</v>
      </c>
      <c r="DW43" s="90">
        <v>0</v>
      </c>
      <c r="DX43" s="90">
        <v>0</v>
      </c>
      <c r="DY43" s="90">
        <v>0</v>
      </c>
      <c r="DZ43" s="90">
        <v>0</v>
      </c>
      <c r="EA43" s="90">
        <v>0</v>
      </c>
      <c r="EB43" s="90">
        <v>0</v>
      </c>
      <c r="EC43" s="90">
        <v>0</v>
      </c>
      <c r="ED43" s="90">
        <v>0</v>
      </c>
      <c r="EE43" s="90">
        <v>0</v>
      </c>
      <c r="EF43" s="90">
        <v>0</v>
      </c>
      <c r="EG43" s="90">
        <v>0</v>
      </c>
      <c r="EH43" s="90">
        <v>0</v>
      </c>
      <c r="EI43" s="90">
        <v>0</v>
      </c>
      <c r="EJ43" s="90">
        <v>0</v>
      </c>
      <c r="EK43" s="90">
        <v>0</v>
      </c>
      <c r="EL43" s="90">
        <v>0</v>
      </c>
      <c r="EM43" s="90">
        <v>0</v>
      </c>
      <c r="EN43" s="90">
        <v>0</v>
      </c>
      <c r="EO43" s="90">
        <v>0</v>
      </c>
      <c r="EP43" s="90">
        <v>0</v>
      </c>
      <c r="EQ43" s="90">
        <v>0</v>
      </c>
      <c r="ER43" s="90">
        <v>0</v>
      </c>
      <c r="ES43" s="90">
        <v>0</v>
      </c>
      <c r="ET43" s="90">
        <v>0</v>
      </c>
      <c r="EU43" s="90">
        <v>0</v>
      </c>
      <c r="EV43" s="90">
        <v>0</v>
      </c>
      <c r="EW43" s="90">
        <v>0</v>
      </c>
      <c r="EX43" s="90">
        <v>0</v>
      </c>
      <c r="EY43" s="90">
        <v>0</v>
      </c>
      <c r="EZ43" s="90">
        <v>0</v>
      </c>
      <c r="FA43" s="90">
        <v>0</v>
      </c>
      <c r="FB43" s="90">
        <v>0</v>
      </c>
      <c r="FC43" s="90">
        <v>0</v>
      </c>
      <c r="FD43" s="90">
        <v>0</v>
      </c>
      <c r="FE43" s="90">
        <v>0</v>
      </c>
      <c r="FF43" s="90">
        <v>0</v>
      </c>
      <c r="FG43" s="90">
        <v>0</v>
      </c>
      <c r="FH43" s="90">
        <v>0</v>
      </c>
      <c r="FI43" s="90">
        <v>0</v>
      </c>
      <c r="FJ43" s="90">
        <v>0</v>
      </c>
      <c r="FK43" s="90">
        <v>0</v>
      </c>
      <c r="FL43" s="90">
        <v>0</v>
      </c>
      <c r="FM43" s="90">
        <v>0</v>
      </c>
      <c r="FN43" s="90">
        <v>0</v>
      </c>
      <c r="FO43" s="90">
        <v>0</v>
      </c>
      <c r="FP43" s="90">
        <v>0</v>
      </c>
      <c r="FQ43" s="90">
        <v>0</v>
      </c>
      <c r="FR43" s="90">
        <v>0</v>
      </c>
      <c r="FS43" s="90">
        <v>0</v>
      </c>
      <c r="FT43" s="90">
        <v>0</v>
      </c>
      <c r="FU43" s="90">
        <v>0</v>
      </c>
      <c r="FV43" s="90">
        <v>0</v>
      </c>
      <c r="FW43" s="90">
        <v>0</v>
      </c>
      <c r="FX43" s="90">
        <v>0</v>
      </c>
      <c r="FY43" s="90">
        <v>0</v>
      </c>
      <c r="FZ43" s="90">
        <v>0</v>
      </c>
      <c r="GA43" s="90">
        <v>0</v>
      </c>
      <c r="GB43" s="90">
        <v>0</v>
      </c>
      <c r="GC43" s="90">
        <v>0</v>
      </c>
      <c r="GD43" s="90">
        <v>0</v>
      </c>
      <c r="GE43" s="90">
        <v>0</v>
      </c>
      <c r="GF43" s="90">
        <v>0</v>
      </c>
      <c r="GG43" s="90">
        <v>0</v>
      </c>
      <c r="GH43" s="90">
        <v>0</v>
      </c>
      <c r="GI43" s="90">
        <v>0</v>
      </c>
      <c r="GJ43" s="90">
        <v>0</v>
      </c>
      <c r="GK43" s="90">
        <v>0</v>
      </c>
      <c r="GL43" s="90">
        <v>0</v>
      </c>
      <c r="GM43" s="90">
        <v>0</v>
      </c>
      <c r="GN43" s="90">
        <v>0</v>
      </c>
      <c r="GO43" s="90">
        <v>0</v>
      </c>
      <c r="GP43" s="90">
        <v>0</v>
      </c>
      <c r="GQ43" s="90">
        <v>0</v>
      </c>
      <c r="GR43" s="90">
        <v>0</v>
      </c>
      <c r="GS43" s="90">
        <v>0</v>
      </c>
      <c r="GT43" s="90">
        <v>0</v>
      </c>
      <c r="GU43" s="90">
        <v>0</v>
      </c>
      <c r="GV43" s="90">
        <v>0</v>
      </c>
      <c r="GW43" s="90">
        <v>0</v>
      </c>
      <c r="GX43" s="90">
        <v>0</v>
      </c>
      <c r="GY43" s="90">
        <v>0</v>
      </c>
      <c r="GZ43" s="90">
        <v>0</v>
      </c>
      <c r="HA43" s="90">
        <v>0</v>
      </c>
      <c r="HB43" s="90">
        <v>0</v>
      </c>
      <c r="HC43" s="90">
        <v>0</v>
      </c>
      <c r="HD43" s="90">
        <v>0</v>
      </c>
      <c r="HE43" s="90">
        <v>0</v>
      </c>
      <c r="HF43" s="90">
        <v>0</v>
      </c>
    </row>
    <row r="44" spans="1:214" ht="15" hidden="1" customHeight="1">
      <c r="B44" s="90">
        <v>0</v>
      </c>
      <c r="C44" s="622"/>
      <c r="D44" s="606" t="e">
        <v>#REF!</v>
      </c>
      <c r="F44" s="90">
        <v>0</v>
      </c>
      <c r="G44" s="90">
        <v>0</v>
      </c>
      <c r="H44" s="90">
        <v>0</v>
      </c>
      <c r="I44" s="90">
        <v>0</v>
      </c>
      <c r="K44" s="90" t="e">
        <v>#REF!</v>
      </c>
      <c r="L44" s="90" t="e">
        <v>#REF!</v>
      </c>
      <c r="M44" s="90" t="e">
        <v>#REF!</v>
      </c>
      <c r="N44" s="90" t="e">
        <v>#REF!</v>
      </c>
      <c r="O44" s="593"/>
      <c r="P44" s="90">
        <v>0</v>
      </c>
      <c r="Q44" s="90">
        <v>0</v>
      </c>
      <c r="R44" s="90">
        <v>0</v>
      </c>
      <c r="S44" s="90">
        <v>0</v>
      </c>
      <c r="U44" s="90">
        <v>0</v>
      </c>
      <c r="V44" s="90">
        <v>0</v>
      </c>
      <c r="W44" s="90">
        <v>0</v>
      </c>
      <c r="X44" s="90">
        <v>0</v>
      </c>
      <c r="Z44" s="90">
        <v>0</v>
      </c>
      <c r="AA44" s="90">
        <v>0</v>
      </c>
      <c r="AB44" s="90">
        <v>0</v>
      </c>
      <c r="AC44" s="90">
        <v>0</v>
      </c>
      <c r="AD44" s="605"/>
      <c r="AE44" s="605"/>
      <c r="AF44" s="605"/>
      <c r="AG44" s="605"/>
      <c r="AH44" s="610" t="e">
        <v>#REF!</v>
      </c>
      <c r="AJ44" s="540"/>
      <c r="AK44" s="540"/>
      <c r="AL44" s="540"/>
      <c r="AM44" s="540"/>
      <c r="AN44" s="540"/>
      <c r="AO44" s="540"/>
      <c r="AP44" s="540"/>
      <c r="AQ44" s="540"/>
      <c r="AR44" s="540"/>
      <c r="AS44" s="540"/>
      <c r="AT44" s="540"/>
      <c r="AU44" s="540"/>
      <c r="AV44" s="540"/>
      <c r="AW44" s="540"/>
      <c r="AX44" s="540"/>
      <c r="AY44" s="540"/>
      <c r="AZ44" s="540"/>
      <c r="BA44" s="540"/>
      <c r="BB44" s="621" t="e">
        <v>#REF!</v>
      </c>
      <c r="BC44" s="90">
        <v>0</v>
      </c>
      <c r="BD44" s="90">
        <v>0</v>
      </c>
      <c r="BE44" s="90">
        <v>0</v>
      </c>
      <c r="BF44" s="90">
        <v>0</v>
      </c>
      <c r="BG44" s="90">
        <v>0</v>
      </c>
      <c r="BH44" s="90">
        <v>0</v>
      </c>
      <c r="BI44" s="90">
        <v>0</v>
      </c>
      <c r="BJ44" s="90">
        <v>0</v>
      </c>
      <c r="BK44" s="90">
        <v>0</v>
      </c>
      <c r="BL44" s="90">
        <v>0</v>
      </c>
      <c r="BM44" s="90">
        <v>0</v>
      </c>
      <c r="BN44" s="90">
        <v>0</v>
      </c>
      <c r="BO44" s="90">
        <v>0</v>
      </c>
      <c r="BP44" s="90">
        <v>0</v>
      </c>
      <c r="BQ44" s="90">
        <v>0</v>
      </c>
      <c r="BR44" s="90">
        <v>0</v>
      </c>
      <c r="BS44" s="90">
        <v>0</v>
      </c>
      <c r="BT44" s="90">
        <v>0</v>
      </c>
      <c r="BU44" s="90">
        <v>0</v>
      </c>
      <c r="BV44" s="90">
        <v>0</v>
      </c>
      <c r="BW44" s="90">
        <v>0</v>
      </c>
      <c r="BX44" s="90">
        <v>0</v>
      </c>
      <c r="BY44" s="90">
        <v>0</v>
      </c>
      <c r="BZ44" s="90">
        <v>0</v>
      </c>
      <c r="CA44" s="90">
        <v>0</v>
      </c>
      <c r="CB44" s="90">
        <v>0</v>
      </c>
      <c r="CC44" s="90">
        <v>0</v>
      </c>
      <c r="CD44" s="90">
        <v>0</v>
      </c>
      <c r="CE44" s="90">
        <v>0</v>
      </c>
      <c r="CF44" s="90">
        <v>0</v>
      </c>
      <c r="CG44" s="90">
        <v>0</v>
      </c>
      <c r="CH44" s="90">
        <v>0</v>
      </c>
      <c r="CI44" s="90">
        <v>0</v>
      </c>
      <c r="CJ44" s="90">
        <v>0</v>
      </c>
      <c r="CK44" s="90">
        <v>0</v>
      </c>
      <c r="CL44" s="90">
        <v>0</v>
      </c>
      <c r="CM44" s="90">
        <v>0</v>
      </c>
      <c r="CN44" s="90">
        <v>0</v>
      </c>
      <c r="CO44" s="90">
        <v>0</v>
      </c>
      <c r="CP44" s="90">
        <v>0</v>
      </c>
      <c r="CQ44" s="90">
        <v>0</v>
      </c>
      <c r="CR44" s="90">
        <v>0</v>
      </c>
      <c r="CS44" s="90">
        <v>0</v>
      </c>
      <c r="CT44" s="90">
        <v>0</v>
      </c>
      <c r="CU44" s="90">
        <v>0</v>
      </c>
      <c r="CV44" s="90">
        <v>0</v>
      </c>
      <c r="CW44" s="90">
        <v>0</v>
      </c>
      <c r="CX44" s="90">
        <v>0</v>
      </c>
      <c r="CY44" s="90">
        <v>0</v>
      </c>
      <c r="CZ44" s="90">
        <v>0</v>
      </c>
      <c r="DA44" s="90">
        <v>0</v>
      </c>
      <c r="DB44" s="90">
        <v>0</v>
      </c>
      <c r="DC44" s="90">
        <v>0</v>
      </c>
      <c r="DD44" s="90">
        <v>0</v>
      </c>
      <c r="DE44" s="90">
        <v>0</v>
      </c>
      <c r="DF44" s="90">
        <v>0</v>
      </c>
      <c r="DG44" s="90">
        <v>0</v>
      </c>
      <c r="DH44" s="90">
        <v>0</v>
      </c>
      <c r="DI44" s="90">
        <v>0</v>
      </c>
      <c r="DJ44" s="90">
        <v>0</v>
      </c>
      <c r="DK44" s="90">
        <v>0</v>
      </c>
      <c r="DL44" s="90">
        <v>0</v>
      </c>
      <c r="DM44" s="90">
        <v>0</v>
      </c>
      <c r="DN44" s="90">
        <v>0</v>
      </c>
      <c r="DO44" s="90">
        <v>0</v>
      </c>
      <c r="DP44" s="90">
        <v>0</v>
      </c>
      <c r="DQ44" s="90">
        <v>0</v>
      </c>
      <c r="DR44" s="90">
        <v>0</v>
      </c>
      <c r="DS44" s="90">
        <v>0</v>
      </c>
      <c r="DT44" s="90">
        <v>0</v>
      </c>
      <c r="DU44" s="90">
        <v>0</v>
      </c>
      <c r="DV44" s="90">
        <v>0</v>
      </c>
      <c r="DW44" s="90">
        <v>0</v>
      </c>
      <c r="DX44" s="90">
        <v>0</v>
      </c>
      <c r="DY44" s="90">
        <v>0</v>
      </c>
      <c r="DZ44" s="90">
        <v>0</v>
      </c>
      <c r="EA44" s="90">
        <v>0</v>
      </c>
      <c r="EB44" s="90">
        <v>0</v>
      </c>
      <c r="EC44" s="90">
        <v>0</v>
      </c>
      <c r="ED44" s="90">
        <v>0</v>
      </c>
      <c r="EE44" s="90">
        <v>0</v>
      </c>
      <c r="EF44" s="90">
        <v>0</v>
      </c>
      <c r="EG44" s="90">
        <v>0</v>
      </c>
      <c r="EH44" s="90">
        <v>0</v>
      </c>
      <c r="EI44" s="90">
        <v>0</v>
      </c>
      <c r="EJ44" s="90">
        <v>0</v>
      </c>
      <c r="EK44" s="90">
        <v>0</v>
      </c>
      <c r="EL44" s="90">
        <v>0</v>
      </c>
      <c r="EM44" s="90">
        <v>0</v>
      </c>
      <c r="EN44" s="90">
        <v>0</v>
      </c>
      <c r="EO44" s="90">
        <v>0</v>
      </c>
      <c r="EP44" s="90">
        <v>0</v>
      </c>
      <c r="EQ44" s="90">
        <v>0</v>
      </c>
      <c r="ER44" s="90">
        <v>0</v>
      </c>
      <c r="ES44" s="90">
        <v>0</v>
      </c>
      <c r="ET44" s="90">
        <v>0</v>
      </c>
      <c r="EU44" s="90">
        <v>0</v>
      </c>
      <c r="EV44" s="90">
        <v>0</v>
      </c>
      <c r="EW44" s="90">
        <v>0</v>
      </c>
      <c r="EX44" s="90">
        <v>0</v>
      </c>
      <c r="EY44" s="90">
        <v>0</v>
      </c>
      <c r="EZ44" s="90">
        <v>0</v>
      </c>
      <c r="FA44" s="90">
        <v>0</v>
      </c>
      <c r="FB44" s="90">
        <v>0</v>
      </c>
      <c r="FC44" s="90">
        <v>0</v>
      </c>
      <c r="FD44" s="90">
        <v>0</v>
      </c>
      <c r="FE44" s="90">
        <v>0</v>
      </c>
      <c r="FF44" s="90">
        <v>0</v>
      </c>
      <c r="FG44" s="90">
        <v>0</v>
      </c>
      <c r="FH44" s="90">
        <v>0</v>
      </c>
      <c r="FI44" s="90">
        <v>0</v>
      </c>
      <c r="FJ44" s="90">
        <v>0</v>
      </c>
      <c r="FK44" s="90">
        <v>0</v>
      </c>
      <c r="FL44" s="90">
        <v>0</v>
      </c>
      <c r="FM44" s="90">
        <v>0</v>
      </c>
      <c r="FN44" s="90">
        <v>0</v>
      </c>
      <c r="FO44" s="90">
        <v>0</v>
      </c>
      <c r="FP44" s="90">
        <v>0</v>
      </c>
      <c r="FQ44" s="90">
        <v>0</v>
      </c>
      <c r="FR44" s="90">
        <v>0</v>
      </c>
      <c r="FS44" s="90">
        <v>0</v>
      </c>
      <c r="FT44" s="90">
        <v>0</v>
      </c>
      <c r="FU44" s="90">
        <v>0</v>
      </c>
      <c r="FV44" s="90">
        <v>0</v>
      </c>
      <c r="FW44" s="90">
        <v>0</v>
      </c>
      <c r="FX44" s="90">
        <v>0</v>
      </c>
      <c r="FY44" s="90">
        <v>0</v>
      </c>
      <c r="FZ44" s="90">
        <v>0</v>
      </c>
      <c r="GA44" s="90">
        <v>0</v>
      </c>
      <c r="GB44" s="90">
        <v>0</v>
      </c>
      <c r="GC44" s="90">
        <v>0</v>
      </c>
      <c r="GD44" s="90">
        <v>0</v>
      </c>
      <c r="GE44" s="90">
        <v>0</v>
      </c>
      <c r="GF44" s="90">
        <v>0</v>
      </c>
      <c r="GG44" s="90">
        <v>0</v>
      </c>
      <c r="GH44" s="90">
        <v>0</v>
      </c>
      <c r="GI44" s="90">
        <v>0</v>
      </c>
      <c r="GJ44" s="90">
        <v>0</v>
      </c>
      <c r="GK44" s="90">
        <v>0</v>
      </c>
      <c r="GL44" s="90">
        <v>0</v>
      </c>
      <c r="GM44" s="90">
        <v>0</v>
      </c>
      <c r="GN44" s="90">
        <v>0</v>
      </c>
      <c r="GO44" s="90">
        <v>0</v>
      </c>
      <c r="GP44" s="90">
        <v>0</v>
      </c>
      <c r="GQ44" s="90">
        <v>0</v>
      </c>
      <c r="GR44" s="90">
        <v>0</v>
      </c>
      <c r="GS44" s="90">
        <v>0</v>
      </c>
      <c r="GT44" s="90">
        <v>0</v>
      </c>
      <c r="GU44" s="90">
        <v>0</v>
      </c>
      <c r="GV44" s="90">
        <v>0</v>
      </c>
      <c r="GW44" s="90">
        <v>0</v>
      </c>
      <c r="GX44" s="90">
        <v>0</v>
      </c>
      <c r="GY44" s="90">
        <v>0</v>
      </c>
      <c r="GZ44" s="90">
        <v>0</v>
      </c>
      <c r="HA44" s="90">
        <v>0</v>
      </c>
      <c r="HB44" s="90">
        <v>0</v>
      </c>
      <c r="HC44" s="90">
        <v>0</v>
      </c>
      <c r="HD44" s="90">
        <v>0</v>
      </c>
      <c r="HE44" s="90">
        <v>0</v>
      </c>
      <c r="HF44" s="90">
        <v>0</v>
      </c>
    </row>
    <row r="45" spans="1:214" ht="15" hidden="1" customHeight="1">
      <c r="B45" s="90">
        <v>0</v>
      </c>
      <c r="D45" s="606" t="e">
        <v>#REF!</v>
      </c>
      <c r="F45" s="90">
        <v>0</v>
      </c>
      <c r="G45" s="90">
        <v>0</v>
      </c>
      <c r="H45" s="90">
        <v>0</v>
      </c>
      <c r="I45" s="90">
        <v>0</v>
      </c>
      <c r="K45" s="90" t="e">
        <v>#REF!</v>
      </c>
      <c r="L45" s="90" t="e">
        <v>#REF!</v>
      </c>
      <c r="M45" s="90" t="e">
        <v>#REF!</v>
      </c>
      <c r="N45" s="90" t="e">
        <v>#REF!</v>
      </c>
      <c r="O45" s="593"/>
      <c r="P45" s="90">
        <v>0</v>
      </c>
      <c r="Q45" s="90">
        <v>0</v>
      </c>
      <c r="R45" s="90">
        <v>0</v>
      </c>
      <c r="S45" s="90">
        <v>0</v>
      </c>
      <c r="U45" s="90">
        <v>0</v>
      </c>
      <c r="V45" s="90">
        <v>0</v>
      </c>
      <c r="W45" s="90">
        <v>0</v>
      </c>
      <c r="X45" s="90">
        <v>0</v>
      </c>
      <c r="Z45" s="90">
        <v>0</v>
      </c>
      <c r="AA45" s="90">
        <v>0</v>
      </c>
      <c r="AB45" s="90">
        <v>0</v>
      </c>
      <c r="AC45" s="90">
        <v>0</v>
      </c>
      <c r="AH45" s="610" t="e">
        <v>#REF!</v>
      </c>
      <c r="AJ45" s="540"/>
      <c r="AK45" s="540"/>
      <c r="AL45" s="540"/>
      <c r="AM45" s="540"/>
      <c r="AN45" s="540"/>
      <c r="AO45" s="540"/>
      <c r="AP45" s="540"/>
      <c r="AQ45" s="540"/>
      <c r="AR45" s="540"/>
      <c r="AS45" s="540"/>
      <c r="AT45" s="540"/>
      <c r="AU45" s="540"/>
      <c r="AV45" s="540"/>
      <c r="AW45" s="540"/>
      <c r="AX45" s="540"/>
      <c r="AY45" s="540"/>
      <c r="AZ45" s="540"/>
      <c r="BA45" s="540"/>
      <c r="BB45" s="621" t="e">
        <v>#REF!</v>
      </c>
      <c r="BC45" s="90">
        <v>0</v>
      </c>
      <c r="BD45" s="90">
        <v>0</v>
      </c>
      <c r="BE45" s="90">
        <v>0</v>
      </c>
      <c r="BF45" s="90">
        <v>0</v>
      </c>
      <c r="BG45" s="90">
        <v>0</v>
      </c>
      <c r="BH45" s="90">
        <v>0</v>
      </c>
      <c r="BI45" s="90">
        <v>0</v>
      </c>
      <c r="BJ45" s="90">
        <v>0</v>
      </c>
      <c r="BK45" s="90">
        <v>0</v>
      </c>
      <c r="BL45" s="90">
        <v>0</v>
      </c>
      <c r="BM45" s="90">
        <v>0</v>
      </c>
      <c r="BN45" s="90">
        <v>0</v>
      </c>
      <c r="BO45" s="90">
        <v>0</v>
      </c>
      <c r="BP45" s="90">
        <v>0</v>
      </c>
      <c r="BQ45" s="90">
        <v>0</v>
      </c>
      <c r="BR45" s="90">
        <v>0</v>
      </c>
      <c r="BS45" s="90">
        <v>0</v>
      </c>
      <c r="BT45" s="90">
        <v>0</v>
      </c>
      <c r="BU45" s="90">
        <v>0</v>
      </c>
      <c r="BV45" s="90">
        <v>0</v>
      </c>
      <c r="BW45" s="90">
        <v>0</v>
      </c>
      <c r="BX45" s="90">
        <v>0</v>
      </c>
      <c r="BY45" s="90">
        <v>0</v>
      </c>
      <c r="BZ45" s="90">
        <v>0</v>
      </c>
      <c r="CA45" s="90">
        <v>0</v>
      </c>
      <c r="CB45" s="90">
        <v>0</v>
      </c>
      <c r="CC45" s="90">
        <v>0</v>
      </c>
      <c r="CD45" s="90">
        <v>0</v>
      </c>
      <c r="CE45" s="90">
        <v>0</v>
      </c>
      <c r="CF45" s="90">
        <v>0</v>
      </c>
      <c r="CG45" s="90">
        <v>0</v>
      </c>
      <c r="CH45" s="90">
        <v>0</v>
      </c>
      <c r="CI45" s="90">
        <v>0</v>
      </c>
      <c r="CJ45" s="90">
        <v>0</v>
      </c>
      <c r="CK45" s="90">
        <v>0</v>
      </c>
      <c r="CL45" s="90">
        <v>0</v>
      </c>
      <c r="CM45" s="90">
        <v>0</v>
      </c>
      <c r="CN45" s="90">
        <v>0</v>
      </c>
      <c r="CO45" s="90">
        <v>0</v>
      </c>
      <c r="CP45" s="90">
        <v>0</v>
      </c>
      <c r="CQ45" s="90">
        <v>0</v>
      </c>
      <c r="CR45" s="90">
        <v>0</v>
      </c>
      <c r="CS45" s="90">
        <v>0</v>
      </c>
      <c r="CT45" s="90">
        <v>0</v>
      </c>
      <c r="CU45" s="90">
        <v>0</v>
      </c>
      <c r="CV45" s="90">
        <v>0</v>
      </c>
      <c r="CW45" s="90">
        <v>0</v>
      </c>
      <c r="CX45" s="90">
        <v>0</v>
      </c>
      <c r="CY45" s="90">
        <v>0</v>
      </c>
      <c r="CZ45" s="90">
        <v>0</v>
      </c>
      <c r="DA45" s="90">
        <v>0</v>
      </c>
      <c r="DB45" s="90">
        <v>0</v>
      </c>
      <c r="DC45" s="90">
        <v>0</v>
      </c>
      <c r="DD45" s="90">
        <v>0</v>
      </c>
      <c r="DE45" s="90">
        <v>0</v>
      </c>
      <c r="DF45" s="90">
        <v>0</v>
      </c>
      <c r="DG45" s="90">
        <v>0</v>
      </c>
      <c r="DH45" s="90">
        <v>0</v>
      </c>
      <c r="DI45" s="90">
        <v>0</v>
      </c>
      <c r="DJ45" s="90">
        <v>0</v>
      </c>
      <c r="DK45" s="90">
        <v>0</v>
      </c>
      <c r="DL45" s="90">
        <v>0</v>
      </c>
      <c r="DM45" s="90">
        <v>0</v>
      </c>
      <c r="DN45" s="90">
        <v>0</v>
      </c>
      <c r="DO45" s="90">
        <v>0</v>
      </c>
      <c r="DP45" s="90">
        <v>0</v>
      </c>
      <c r="DQ45" s="90">
        <v>0</v>
      </c>
      <c r="DR45" s="90">
        <v>0</v>
      </c>
      <c r="DS45" s="90">
        <v>0</v>
      </c>
      <c r="DT45" s="90">
        <v>0</v>
      </c>
      <c r="DU45" s="90">
        <v>0</v>
      </c>
      <c r="DV45" s="90">
        <v>0</v>
      </c>
      <c r="DW45" s="90">
        <v>0</v>
      </c>
      <c r="DX45" s="90">
        <v>0</v>
      </c>
      <c r="DY45" s="90">
        <v>0</v>
      </c>
      <c r="DZ45" s="90">
        <v>0</v>
      </c>
      <c r="EA45" s="90">
        <v>0</v>
      </c>
      <c r="EB45" s="90">
        <v>0</v>
      </c>
      <c r="EC45" s="90">
        <v>0</v>
      </c>
      <c r="ED45" s="90">
        <v>0</v>
      </c>
      <c r="EE45" s="90">
        <v>0</v>
      </c>
      <c r="EF45" s="90">
        <v>0</v>
      </c>
      <c r="EG45" s="90">
        <v>0</v>
      </c>
      <c r="EH45" s="90">
        <v>0</v>
      </c>
      <c r="EI45" s="90">
        <v>0</v>
      </c>
      <c r="EJ45" s="90">
        <v>0</v>
      </c>
      <c r="EK45" s="90">
        <v>0</v>
      </c>
      <c r="EL45" s="90">
        <v>0</v>
      </c>
      <c r="EM45" s="90">
        <v>0</v>
      </c>
      <c r="EN45" s="90">
        <v>0</v>
      </c>
      <c r="EO45" s="90">
        <v>0</v>
      </c>
      <c r="EP45" s="90">
        <v>0</v>
      </c>
      <c r="EQ45" s="90">
        <v>0</v>
      </c>
      <c r="ER45" s="90">
        <v>0</v>
      </c>
      <c r="ES45" s="90">
        <v>0</v>
      </c>
      <c r="ET45" s="90">
        <v>0</v>
      </c>
      <c r="EU45" s="90">
        <v>0</v>
      </c>
      <c r="EV45" s="90">
        <v>0</v>
      </c>
      <c r="EW45" s="90">
        <v>0</v>
      </c>
      <c r="EX45" s="90">
        <v>0</v>
      </c>
      <c r="EY45" s="90">
        <v>0</v>
      </c>
      <c r="EZ45" s="90">
        <v>0</v>
      </c>
      <c r="FA45" s="90">
        <v>0</v>
      </c>
      <c r="FB45" s="90">
        <v>0</v>
      </c>
      <c r="FC45" s="90">
        <v>0</v>
      </c>
      <c r="FD45" s="90">
        <v>0</v>
      </c>
      <c r="FE45" s="90">
        <v>0</v>
      </c>
      <c r="FF45" s="90">
        <v>0</v>
      </c>
      <c r="FG45" s="90">
        <v>0</v>
      </c>
      <c r="FH45" s="90">
        <v>0</v>
      </c>
      <c r="FI45" s="90">
        <v>0</v>
      </c>
      <c r="FJ45" s="90">
        <v>0</v>
      </c>
      <c r="FK45" s="90">
        <v>0</v>
      </c>
      <c r="FL45" s="90">
        <v>0</v>
      </c>
      <c r="FM45" s="90">
        <v>0</v>
      </c>
      <c r="FN45" s="90">
        <v>0</v>
      </c>
      <c r="FO45" s="90">
        <v>0</v>
      </c>
      <c r="FP45" s="90">
        <v>0</v>
      </c>
      <c r="FQ45" s="90">
        <v>0</v>
      </c>
      <c r="FR45" s="90">
        <v>0</v>
      </c>
      <c r="FS45" s="90">
        <v>0</v>
      </c>
      <c r="FT45" s="90">
        <v>0</v>
      </c>
      <c r="FU45" s="90">
        <v>0</v>
      </c>
      <c r="FV45" s="90">
        <v>0</v>
      </c>
      <c r="FW45" s="90">
        <v>0</v>
      </c>
      <c r="FX45" s="90">
        <v>0</v>
      </c>
      <c r="FY45" s="90">
        <v>0</v>
      </c>
      <c r="FZ45" s="90">
        <v>0</v>
      </c>
      <c r="GA45" s="90">
        <v>0</v>
      </c>
      <c r="GB45" s="90">
        <v>0</v>
      </c>
      <c r="GC45" s="90">
        <v>0</v>
      </c>
      <c r="GD45" s="90">
        <v>0</v>
      </c>
      <c r="GE45" s="90">
        <v>0</v>
      </c>
      <c r="GF45" s="90">
        <v>0</v>
      </c>
      <c r="GG45" s="90">
        <v>0</v>
      </c>
      <c r="GH45" s="90">
        <v>0</v>
      </c>
      <c r="GI45" s="90">
        <v>0</v>
      </c>
      <c r="GJ45" s="90">
        <v>0</v>
      </c>
      <c r="GK45" s="90">
        <v>0</v>
      </c>
      <c r="GL45" s="90">
        <v>0</v>
      </c>
      <c r="GM45" s="90">
        <v>0</v>
      </c>
      <c r="GN45" s="90">
        <v>0</v>
      </c>
      <c r="GO45" s="90">
        <v>0</v>
      </c>
      <c r="GP45" s="90">
        <v>0</v>
      </c>
      <c r="GQ45" s="90">
        <v>0</v>
      </c>
      <c r="GR45" s="90">
        <v>0</v>
      </c>
      <c r="GS45" s="90">
        <v>0</v>
      </c>
      <c r="GT45" s="90">
        <v>0</v>
      </c>
      <c r="GU45" s="90">
        <v>0</v>
      </c>
      <c r="GV45" s="90">
        <v>0</v>
      </c>
      <c r="GW45" s="90">
        <v>0</v>
      </c>
      <c r="GX45" s="90">
        <v>0</v>
      </c>
      <c r="GY45" s="90">
        <v>0</v>
      </c>
      <c r="GZ45" s="90">
        <v>0</v>
      </c>
      <c r="HA45" s="90">
        <v>0</v>
      </c>
      <c r="HB45" s="90">
        <v>0</v>
      </c>
      <c r="HC45" s="90">
        <v>0</v>
      </c>
      <c r="HD45" s="90">
        <v>0</v>
      </c>
      <c r="HE45" s="90">
        <v>0</v>
      </c>
      <c r="HF45" s="90">
        <v>0</v>
      </c>
    </row>
    <row r="46" spans="1:214" ht="15" hidden="1" customHeight="1">
      <c r="B46" s="90">
        <v>0</v>
      </c>
      <c r="D46" s="606" t="s">
        <v>1020</v>
      </c>
      <c r="F46" s="90">
        <v>0</v>
      </c>
      <c r="G46" s="90">
        <v>0</v>
      </c>
      <c r="H46" s="90">
        <v>0</v>
      </c>
      <c r="I46" s="90">
        <v>0</v>
      </c>
      <c r="K46" s="90">
        <v>0</v>
      </c>
      <c r="L46" s="90">
        <v>0</v>
      </c>
      <c r="M46" s="90">
        <v>0</v>
      </c>
      <c r="N46" s="90">
        <v>0</v>
      </c>
      <c r="O46" s="593"/>
      <c r="P46" s="90">
        <v>0</v>
      </c>
      <c r="Q46" s="90">
        <v>0</v>
      </c>
      <c r="R46" s="90">
        <v>0</v>
      </c>
      <c r="S46" s="90">
        <v>0</v>
      </c>
      <c r="U46" s="90">
        <v>0</v>
      </c>
      <c r="V46" s="90">
        <v>0</v>
      </c>
      <c r="W46" s="90">
        <v>0</v>
      </c>
      <c r="X46" s="90">
        <v>0</v>
      </c>
      <c r="Z46" s="90">
        <v>0</v>
      </c>
      <c r="AA46" s="90">
        <v>0</v>
      </c>
      <c r="AB46" s="90">
        <v>0</v>
      </c>
      <c r="AC46" s="90">
        <v>0</v>
      </c>
      <c r="AH46" s="610" t="s">
        <v>1020</v>
      </c>
      <c r="AJ46" s="540"/>
      <c r="AK46" s="540"/>
      <c r="AL46" s="540"/>
      <c r="AM46" s="540"/>
      <c r="AN46" s="540"/>
      <c r="AO46" s="540"/>
      <c r="AP46" s="540"/>
      <c r="AQ46" s="540"/>
      <c r="AR46" s="540"/>
      <c r="AS46" s="540"/>
      <c r="AT46" s="540"/>
      <c r="AU46" s="540"/>
      <c r="AV46" s="540"/>
      <c r="AW46" s="540"/>
      <c r="AX46" s="540"/>
      <c r="AY46" s="540"/>
      <c r="AZ46" s="540"/>
      <c r="BA46" s="540"/>
      <c r="BB46" s="621" t="s">
        <v>1020</v>
      </c>
      <c r="BC46" s="90">
        <v>0</v>
      </c>
      <c r="BD46" s="90">
        <v>0</v>
      </c>
      <c r="BE46" s="90">
        <v>0</v>
      </c>
      <c r="BF46" s="90">
        <v>0</v>
      </c>
      <c r="BG46" s="90">
        <v>0</v>
      </c>
      <c r="BH46" s="90">
        <v>0</v>
      </c>
      <c r="BI46" s="90">
        <v>0</v>
      </c>
      <c r="BJ46" s="90">
        <v>0</v>
      </c>
      <c r="BK46" s="90">
        <v>0</v>
      </c>
      <c r="BL46" s="90">
        <v>0</v>
      </c>
      <c r="BM46" s="90">
        <v>0</v>
      </c>
      <c r="BN46" s="90">
        <v>0</v>
      </c>
      <c r="BO46" s="90">
        <v>0</v>
      </c>
      <c r="BP46" s="90">
        <v>0</v>
      </c>
      <c r="BQ46" s="90">
        <v>0</v>
      </c>
      <c r="BR46" s="90">
        <v>0</v>
      </c>
      <c r="BS46" s="90">
        <v>0</v>
      </c>
      <c r="BT46" s="90">
        <v>0</v>
      </c>
      <c r="BU46" s="90">
        <v>0</v>
      </c>
      <c r="BV46" s="90">
        <v>0</v>
      </c>
      <c r="BW46" s="90">
        <v>0</v>
      </c>
      <c r="BX46" s="90">
        <v>0</v>
      </c>
      <c r="BY46" s="90">
        <v>0</v>
      </c>
      <c r="BZ46" s="90">
        <v>0</v>
      </c>
      <c r="CA46" s="90">
        <v>0</v>
      </c>
      <c r="CB46" s="90">
        <v>0</v>
      </c>
      <c r="CC46" s="90">
        <v>0</v>
      </c>
      <c r="CD46" s="90">
        <v>0</v>
      </c>
      <c r="CE46" s="90">
        <v>0</v>
      </c>
      <c r="CF46" s="90">
        <v>0</v>
      </c>
      <c r="CG46" s="90">
        <v>0</v>
      </c>
      <c r="CH46" s="90">
        <v>0</v>
      </c>
      <c r="CI46" s="90">
        <v>0</v>
      </c>
      <c r="CJ46" s="90">
        <v>0</v>
      </c>
      <c r="CK46" s="90">
        <v>0</v>
      </c>
      <c r="CL46" s="90">
        <v>0</v>
      </c>
      <c r="CM46" s="90">
        <v>0</v>
      </c>
      <c r="CN46" s="90">
        <v>0</v>
      </c>
      <c r="CO46" s="90">
        <v>0</v>
      </c>
      <c r="CP46" s="90">
        <v>0</v>
      </c>
      <c r="CQ46" s="90">
        <v>0</v>
      </c>
      <c r="CR46" s="90">
        <v>0</v>
      </c>
      <c r="CS46" s="90">
        <v>0</v>
      </c>
      <c r="CT46" s="90">
        <v>0</v>
      </c>
      <c r="CU46" s="90">
        <v>0</v>
      </c>
      <c r="CV46" s="90">
        <v>0</v>
      </c>
      <c r="CW46" s="90">
        <v>0</v>
      </c>
      <c r="CX46" s="90">
        <v>0</v>
      </c>
      <c r="CY46" s="90">
        <v>0</v>
      </c>
      <c r="CZ46" s="90">
        <v>0</v>
      </c>
      <c r="DA46" s="90">
        <v>0</v>
      </c>
      <c r="DB46" s="90">
        <v>0</v>
      </c>
      <c r="DC46" s="90">
        <v>0</v>
      </c>
      <c r="DD46" s="90">
        <v>0</v>
      </c>
      <c r="DE46" s="90">
        <v>0</v>
      </c>
      <c r="DF46" s="90">
        <v>0</v>
      </c>
      <c r="DG46" s="90">
        <v>0</v>
      </c>
      <c r="DH46" s="90">
        <v>0</v>
      </c>
      <c r="DI46" s="90">
        <v>0</v>
      </c>
      <c r="DJ46" s="90">
        <v>0</v>
      </c>
      <c r="DK46" s="90">
        <v>0</v>
      </c>
      <c r="DL46" s="90">
        <v>0</v>
      </c>
      <c r="DM46" s="90">
        <v>0</v>
      </c>
      <c r="DN46" s="90">
        <v>0</v>
      </c>
      <c r="DO46" s="90">
        <v>0</v>
      </c>
      <c r="DP46" s="90">
        <v>0</v>
      </c>
      <c r="DQ46" s="90">
        <v>0</v>
      </c>
      <c r="DR46" s="90">
        <v>0</v>
      </c>
      <c r="DS46" s="90">
        <v>0</v>
      </c>
      <c r="DT46" s="90">
        <v>0</v>
      </c>
      <c r="DU46" s="90">
        <v>0</v>
      </c>
      <c r="DV46" s="90">
        <v>0</v>
      </c>
      <c r="DW46" s="90">
        <v>0</v>
      </c>
      <c r="DX46" s="90">
        <v>0</v>
      </c>
      <c r="DY46" s="90">
        <v>0</v>
      </c>
      <c r="DZ46" s="90">
        <v>0</v>
      </c>
      <c r="EA46" s="90">
        <v>0</v>
      </c>
      <c r="EB46" s="90">
        <v>0</v>
      </c>
      <c r="EC46" s="90">
        <v>0</v>
      </c>
      <c r="ED46" s="90">
        <v>0</v>
      </c>
      <c r="EE46" s="90">
        <v>0</v>
      </c>
      <c r="EF46" s="90">
        <v>0</v>
      </c>
      <c r="EG46" s="90">
        <v>0</v>
      </c>
      <c r="EH46" s="90">
        <v>0</v>
      </c>
      <c r="EI46" s="90">
        <v>0</v>
      </c>
      <c r="EJ46" s="90">
        <v>0</v>
      </c>
      <c r="EK46" s="90">
        <v>0</v>
      </c>
      <c r="EL46" s="90">
        <v>0</v>
      </c>
      <c r="EM46" s="90">
        <v>0</v>
      </c>
      <c r="EN46" s="90">
        <v>0</v>
      </c>
      <c r="EO46" s="90">
        <v>0</v>
      </c>
      <c r="EP46" s="90">
        <v>0</v>
      </c>
      <c r="EQ46" s="90">
        <v>0</v>
      </c>
      <c r="ER46" s="90">
        <v>0</v>
      </c>
      <c r="ES46" s="90">
        <v>0</v>
      </c>
      <c r="ET46" s="90">
        <v>0</v>
      </c>
      <c r="EU46" s="90">
        <v>0</v>
      </c>
      <c r="EV46" s="90">
        <v>0</v>
      </c>
      <c r="EW46" s="90">
        <v>0</v>
      </c>
      <c r="EX46" s="90">
        <v>0</v>
      </c>
      <c r="EY46" s="90">
        <v>0</v>
      </c>
      <c r="EZ46" s="90">
        <v>0</v>
      </c>
      <c r="FA46" s="90">
        <v>0</v>
      </c>
      <c r="FB46" s="90">
        <v>0</v>
      </c>
      <c r="FC46" s="90">
        <v>0</v>
      </c>
      <c r="FD46" s="90">
        <v>0</v>
      </c>
      <c r="FE46" s="90">
        <v>0</v>
      </c>
      <c r="FF46" s="90">
        <v>0</v>
      </c>
      <c r="FG46" s="90">
        <v>0</v>
      </c>
      <c r="FH46" s="90">
        <v>0</v>
      </c>
      <c r="FI46" s="90">
        <v>0</v>
      </c>
      <c r="FJ46" s="90">
        <v>0</v>
      </c>
      <c r="FK46" s="90">
        <v>0</v>
      </c>
      <c r="FL46" s="90">
        <v>0</v>
      </c>
      <c r="FM46" s="90">
        <v>0</v>
      </c>
      <c r="FN46" s="90">
        <v>0</v>
      </c>
      <c r="FO46" s="90">
        <v>0</v>
      </c>
      <c r="FP46" s="90">
        <v>0</v>
      </c>
      <c r="FQ46" s="90">
        <v>0</v>
      </c>
      <c r="FR46" s="90">
        <v>0</v>
      </c>
      <c r="FS46" s="90">
        <v>0</v>
      </c>
      <c r="FT46" s="90">
        <v>0</v>
      </c>
      <c r="FU46" s="90">
        <v>0</v>
      </c>
      <c r="FV46" s="90">
        <v>0</v>
      </c>
      <c r="FW46" s="90">
        <v>0</v>
      </c>
      <c r="FX46" s="90">
        <v>0</v>
      </c>
      <c r="FY46" s="90">
        <v>0</v>
      </c>
      <c r="FZ46" s="90">
        <v>0</v>
      </c>
      <c r="GA46" s="90">
        <v>0</v>
      </c>
      <c r="GB46" s="90">
        <v>0</v>
      </c>
      <c r="GC46" s="90">
        <v>62500</v>
      </c>
      <c r="GD46" s="90">
        <v>62500</v>
      </c>
      <c r="GE46" s="90">
        <v>0</v>
      </c>
      <c r="GF46" s="90">
        <v>0</v>
      </c>
      <c r="GG46" s="90">
        <v>0</v>
      </c>
      <c r="GH46" s="90">
        <v>0</v>
      </c>
      <c r="GI46" s="90">
        <v>0</v>
      </c>
      <c r="GJ46" s="90">
        <v>0</v>
      </c>
      <c r="GK46" s="90">
        <v>0</v>
      </c>
      <c r="GL46" s="90">
        <v>0</v>
      </c>
      <c r="GM46" s="90">
        <v>0</v>
      </c>
      <c r="GN46" s="90">
        <v>0</v>
      </c>
      <c r="GO46" s="90">
        <v>0</v>
      </c>
      <c r="GP46" s="90">
        <v>0</v>
      </c>
      <c r="GQ46" s="90">
        <v>0</v>
      </c>
      <c r="GR46" s="90">
        <v>0</v>
      </c>
      <c r="GS46" s="90">
        <v>0</v>
      </c>
      <c r="GT46" s="90">
        <v>0</v>
      </c>
      <c r="GU46" s="90">
        <v>0</v>
      </c>
      <c r="GV46" s="90">
        <v>0</v>
      </c>
      <c r="GW46" s="90">
        <v>0</v>
      </c>
      <c r="GX46" s="90">
        <v>0</v>
      </c>
      <c r="GY46" s="90">
        <v>0</v>
      </c>
      <c r="GZ46" s="90">
        <v>0</v>
      </c>
      <c r="HA46" s="90">
        <v>0</v>
      </c>
      <c r="HB46" s="90">
        <v>0</v>
      </c>
      <c r="HC46" s="90">
        <v>0</v>
      </c>
      <c r="HD46" s="90">
        <v>0</v>
      </c>
      <c r="HE46" s="90">
        <v>0</v>
      </c>
      <c r="HF46" s="90">
        <v>0</v>
      </c>
    </row>
    <row r="47" spans="1:214" ht="15" hidden="1" customHeight="1">
      <c r="B47" s="617">
        <v>159207600</v>
      </c>
      <c r="C47" s="623"/>
      <c r="D47" s="612" t="s">
        <v>413</v>
      </c>
      <c r="F47" s="617">
        <v>-749434</v>
      </c>
      <c r="G47" s="617">
        <v>0</v>
      </c>
      <c r="H47" s="617">
        <v>0</v>
      </c>
      <c r="I47" s="617">
        <v>-749434</v>
      </c>
      <c r="K47" s="617" t="e">
        <v>#REF!</v>
      </c>
      <c r="L47" s="617" t="e">
        <v>#REF!</v>
      </c>
      <c r="M47" s="617" t="e">
        <v>#REF!</v>
      </c>
      <c r="N47" s="617" t="e">
        <v>#REF!</v>
      </c>
      <c r="O47" s="593"/>
      <c r="P47" s="617">
        <v>-749434</v>
      </c>
      <c r="Q47" s="617">
        <v>0</v>
      </c>
      <c r="R47" s="617">
        <v>0</v>
      </c>
      <c r="S47" s="617">
        <v>-749434</v>
      </c>
      <c r="U47" s="617">
        <v>-749434</v>
      </c>
      <c r="V47" s="617">
        <v>0</v>
      </c>
      <c r="W47" s="617">
        <v>0</v>
      </c>
      <c r="X47" s="617">
        <v>-749434</v>
      </c>
      <c r="Z47" s="617">
        <v>5907000</v>
      </c>
      <c r="AA47" s="617">
        <v>0</v>
      </c>
      <c r="AB47" s="617">
        <v>0</v>
      </c>
      <c r="AC47" s="617">
        <v>5907000</v>
      </c>
      <c r="AD47" s="605"/>
      <c r="AE47" s="605"/>
      <c r="AF47" s="605"/>
      <c r="AG47" s="605"/>
      <c r="AH47" s="615"/>
      <c r="AJ47" s="540"/>
      <c r="AK47" s="540"/>
      <c r="AL47" s="540"/>
      <c r="AM47" s="540"/>
      <c r="AN47" s="540"/>
      <c r="AO47" s="540"/>
      <c r="AP47" s="540"/>
      <c r="AQ47" s="540"/>
      <c r="AR47" s="540"/>
      <c r="AS47" s="540"/>
      <c r="AT47" s="540"/>
      <c r="AU47" s="540"/>
      <c r="AV47" s="540"/>
      <c r="AW47" s="540"/>
      <c r="AX47" s="540"/>
      <c r="AY47" s="540"/>
      <c r="AZ47" s="540"/>
      <c r="BA47" s="540"/>
      <c r="BB47" s="616">
        <v>0</v>
      </c>
      <c r="BC47" s="617">
        <v>0</v>
      </c>
      <c r="BD47" s="617">
        <v>0</v>
      </c>
      <c r="BE47" s="617">
        <v>0</v>
      </c>
      <c r="BF47" s="617">
        <v>0</v>
      </c>
      <c r="BG47" s="617">
        <v>0</v>
      </c>
      <c r="BH47" s="617">
        <v>0</v>
      </c>
      <c r="BI47" s="617">
        <v>0</v>
      </c>
      <c r="BJ47" s="617">
        <v>0</v>
      </c>
      <c r="BK47" s="617">
        <v>0</v>
      </c>
      <c r="BL47" s="617">
        <v>0</v>
      </c>
      <c r="BM47" s="617">
        <v>0</v>
      </c>
      <c r="BN47" s="617">
        <v>0</v>
      </c>
      <c r="BO47" s="617">
        <v>0</v>
      </c>
      <c r="BP47" s="617">
        <v>0</v>
      </c>
      <c r="BQ47" s="617">
        <v>0</v>
      </c>
      <c r="BR47" s="617">
        <v>0</v>
      </c>
      <c r="BS47" s="617">
        <v>0</v>
      </c>
      <c r="BT47" s="617">
        <v>0</v>
      </c>
      <c r="BU47" s="617">
        <v>0</v>
      </c>
      <c r="BV47" s="617">
        <v>0</v>
      </c>
      <c r="BW47" s="617">
        <v>0</v>
      </c>
      <c r="BX47" s="617">
        <v>0</v>
      </c>
      <c r="BY47" s="617">
        <v>0</v>
      </c>
      <c r="BZ47" s="617">
        <v>0</v>
      </c>
      <c r="CA47" s="617">
        <v>0</v>
      </c>
      <c r="CB47" s="617">
        <v>0</v>
      </c>
      <c r="CC47" s="617">
        <v>0</v>
      </c>
      <c r="CD47" s="617">
        <v>0</v>
      </c>
      <c r="CE47" s="617">
        <v>0</v>
      </c>
      <c r="CF47" s="617">
        <v>0</v>
      </c>
      <c r="CG47" s="617">
        <v>0</v>
      </c>
      <c r="CH47" s="617">
        <v>0</v>
      </c>
      <c r="CI47" s="617">
        <v>0</v>
      </c>
      <c r="CJ47" s="617">
        <v>0</v>
      </c>
      <c r="CK47" s="617">
        <v>0</v>
      </c>
      <c r="CL47" s="617">
        <v>0</v>
      </c>
      <c r="CM47" s="617">
        <v>0</v>
      </c>
      <c r="CN47" s="617">
        <v>0</v>
      </c>
      <c r="CO47" s="617">
        <v>0</v>
      </c>
      <c r="CP47" s="617">
        <v>0</v>
      </c>
      <c r="CQ47" s="617">
        <v>0</v>
      </c>
      <c r="CR47" s="617">
        <v>0</v>
      </c>
      <c r="CS47" s="617">
        <v>0</v>
      </c>
      <c r="CT47" s="617">
        <v>0</v>
      </c>
      <c r="CU47" s="617">
        <v>0</v>
      </c>
      <c r="CV47" s="617">
        <v>0</v>
      </c>
      <c r="CW47" s="617">
        <v>0</v>
      </c>
      <c r="CX47" s="617">
        <v>0</v>
      </c>
      <c r="CY47" s="617">
        <v>0</v>
      </c>
      <c r="CZ47" s="617">
        <v>0</v>
      </c>
      <c r="DA47" s="617">
        <v>0</v>
      </c>
      <c r="DB47" s="617">
        <v>0</v>
      </c>
      <c r="DC47" s="617">
        <v>0</v>
      </c>
      <c r="DD47" s="617">
        <v>0</v>
      </c>
      <c r="DE47" s="617">
        <v>0</v>
      </c>
      <c r="DF47" s="617">
        <v>0</v>
      </c>
      <c r="DG47" s="617">
        <v>0</v>
      </c>
      <c r="DH47" s="617">
        <v>0</v>
      </c>
      <c r="DI47" s="617">
        <v>0</v>
      </c>
      <c r="DJ47" s="617">
        <v>0</v>
      </c>
      <c r="DK47" s="617">
        <v>0</v>
      </c>
      <c r="DL47" s="617">
        <v>0</v>
      </c>
      <c r="DM47" s="617">
        <v>0</v>
      </c>
      <c r="DN47" s="617">
        <v>0</v>
      </c>
      <c r="DO47" s="617">
        <v>0</v>
      </c>
      <c r="DP47" s="617">
        <v>0</v>
      </c>
      <c r="DQ47" s="617">
        <v>0</v>
      </c>
      <c r="DR47" s="617">
        <v>0</v>
      </c>
      <c r="DS47" s="617">
        <v>0</v>
      </c>
      <c r="DT47" s="617">
        <v>0</v>
      </c>
      <c r="DU47" s="617">
        <v>0</v>
      </c>
      <c r="DV47" s="617">
        <v>0</v>
      </c>
      <c r="DW47" s="617">
        <v>0</v>
      </c>
      <c r="DX47" s="617">
        <v>0</v>
      </c>
      <c r="DY47" s="617">
        <v>0</v>
      </c>
      <c r="DZ47" s="617">
        <v>0</v>
      </c>
      <c r="EA47" s="617">
        <v>0</v>
      </c>
      <c r="EB47" s="617">
        <v>0</v>
      </c>
      <c r="EC47" s="617">
        <v>0</v>
      </c>
      <c r="ED47" s="617">
        <v>0</v>
      </c>
      <c r="EE47" s="617">
        <v>0</v>
      </c>
      <c r="EF47" s="617">
        <v>0</v>
      </c>
      <c r="EG47" s="617">
        <v>0</v>
      </c>
      <c r="EH47" s="617">
        <v>0</v>
      </c>
      <c r="EI47" s="617">
        <v>0</v>
      </c>
      <c r="EJ47" s="617">
        <v>0</v>
      </c>
      <c r="EK47" s="617">
        <v>0</v>
      </c>
      <c r="EL47" s="617">
        <v>0</v>
      </c>
      <c r="EM47" s="617">
        <v>0</v>
      </c>
      <c r="EN47" s="617">
        <v>0</v>
      </c>
      <c r="EO47" s="617">
        <v>0</v>
      </c>
      <c r="EP47" s="617">
        <v>0</v>
      </c>
      <c r="EQ47" s="617">
        <v>0</v>
      </c>
      <c r="ER47" s="617">
        <v>0</v>
      </c>
      <c r="ES47" s="617">
        <v>0</v>
      </c>
      <c r="ET47" s="617">
        <v>0</v>
      </c>
      <c r="EU47" s="617">
        <v>0</v>
      </c>
      <c r="EV47" s="617">
        <v>0</v>
      </c>
      <c r="EW47" s="617">
        <v>0</v>
      </c>
      <c r="EX47" s="617">
        <v>0</v>
      </c>
      <c r="EY47" s="617">
        <v>0</v>
      </c>
      <c r="EZ47" s="617">
        <v>0</v>
      </c>
      <c r="FA47" s="617">
        <v>0</v>
      </c>
      <c r="FB47" s="617">
        <v>0</v>
      </c>
      <c r="FC47" s="617">
        <v>0</v>
      </c>
      <c r="FD47" s="617">
        <v>0</v>
      </c>
      <c r="FE47" s="617">
        <v>0</v>
      </c>
      <c r="FF47" s="617">
        <v>0</v>
      </c>
      <c r="FG47" s="617">
        <v>0</v>
      </c>
      <c r="FH47" s="617">
        <v>0</v>
      </c>
      <c r="FI47" s="617">
        <v>0</v>
      </c>
      <c r="FJ47" s="617">
        <v>0</v>
      </c>
      <c r="FK47" s="617">
        <v>0</v>
      </c>
      <c r="FL47" s="617">
        <v>0</v>
      </c>
      <c r="FM47" s="617">
        <v>0</v>
      </c>
      <c r="FN47" s="617">
        <v>0</v>
      </c>
      <c r="FO47" s="617">
        <v>0</v>
      </c>
      <c r="FP47" s="617">
        <v>0</v>
      </c>
      <c r="FQ47" s="617">
        <v>0</v>
      </c>
      <c r="FR47" s="617">
        <v>0</v>
      </c>
      <c r="FS47" s="617">
        <v>0</v>
      </c>
      <c r="FT47" s="617">
        <v>0</v>
      </c>
      <c r="FU47" s="617">
        <v>0</v>
      </c>
      <c r="FV47" s="617">
        <v>0</v>
      </c>
      <c r="FW47" s="617">
        <v>0</v>
      </c>
      <c r="FX47" s="617">
        <v>0</v>
      </c>
      <c r="FY47" s="617">
        <v>0</v>
      </c>
      <c r="FZ47" s="617">
        <v>0</v>
      </c>
      <c r="GA47" s="617">
        <v>0</v>
      </c>
      <c r="GB47" s="617">
        <v>0</v>
      </c>
      <c r="GC47" s="617">
        <v>62500</v>
      </c>
      <c r="GD47" s="617">
        <v>62500</v>
      </c>
      <c r="GE47" s="617">
        <v>0</v>
      </c>
      <c r="GF47" s="617">
        <v>0</v>
      </c>
      <c r="GG47" s="617">
        <v>0</v>
      </c>
      <c r="GH47" s="617">
        <v>0</v>
      </c>
      <c r="GI47" s="617">
        <v>0</v>
      </c>
      <c r="GJ47" s="617">
        <v>0</v>
      </c>
      <c r="GK47" s="617">
        <v>0</v>
      </c>
      <c r="GL47" s="617">
        <v>0</v>
      </c>
      <c r="GM47" s="617">
        <v>0</v>
      </c>
      <c r="GN47" s="617">
        <v>0</v>
      </c>
      <c r="GO47" s="617">
        <v>0</v>
      </c>
      <c r="GP47" s="617">
        <v>0</v>
      </c>
      <c r="GQ47" s="617">
        <v>0</v>
      </c>
      <c r="GR47" s="617">
        <v>0</v>
      </c>
      <c r="GS47" s="617">
        <v>0</v>
      </c>
      <c r="GT47" s="617">
        <v>0</v>
      </c>
      <c r="GU47" s="617">
        <v>0</v>
      </c>
      <c r="GV47" s="617">
        <v>0</v>
      </c>
      <c r="GW47" s="617">
        <v>0</v>
      </c>
      <c r="GX47" s="617">
        <v>0</v>
      </c>
      <c r="GY47" s="617">
        <v>0</v>
      </c>
      <c r="GZ47" s="617">
        <v>0</v>
      </c>
      <c r="HA47" s="617">
        <v>0</v>
      </c>
      <c r="HB47" s="617">
        <v>0</v>
      </c>
      <c r="HC47" s="617">
        <v>0</v>
      </c>
      <c r="HD47" s="617">
        <v>0</v>
      </c>
      <c r="HE47" s="617">
        <v>0</v>
      </c>
      <c r="HF47" s="617">
        <v>0</v>
      </c>
    </row>
    <row r="48" spans="1:214" ht="15" hidden="1" customHeight="1">
      <c r="B48" s="605"/>
      <c r="C48" s="597"/>
      <c r="D48" s="620"/>
      <c r="F48" s="620"/>
      <c r="G48" s="620"/>
      <c r="H48" s="620"/>
      <c r="I48" s="620"/>
      <c r="N48" s="620"/>
      <c r="O48" s="593"/>
      <c r="P48" s="620"/>
      <c r="S48" s="620"/>
      <c r="V48" s="620"/>
      <c r="W48" s="620"/>
      <c r="X48" s="620"/>
      <c r="AC48" s="620"/>
      <c r="AD48" s="605"/>
      <c r="AE48" s="605"/>
      <c r="AF48" s="605"/>
      <c r="AG48" s="605"/>
      <c r="AH48" s="615"/>
      <c r="AI48" s="605"/>
      <c r="AJ48" s="540"/>
      <c r="AK48" s="540"/>
      <c r="AL48" s="540"/>
      <c r="AM48" s="540"/>
      <c r="AN48" s="540"/>
      <c r="AO48" s="540"/>
      <c r="AP48" s="540"/>
      <c r="AQ48" s="540"/>
      <c r="AR48" s="540"/>
      <c r="AS48" s="540"/>
      <c r="AT48" s="540"/>
      <c r="AU48" s="540"/>
      <c r="AV48" s="540"/>
      <c r="AW48" s="540"/>
      <c r="AX48" s="540"/>
      <c r="AY48" s="540"/>
      <c r="AZ48" s="540"/>
      <c r="BA48" s="540"/>
      <c r="BB48" s="620">
        <v>0</v>
      </c>
      <c r="BC48" s="620">
        <v>0</v>
      </c>
      <c r="BD48" s="620">
        <v>0</v>
      </c>
      <c r="BE48" s="620">
        <v>0</v>
      </c>
      <c r="BF48" s="620">
        <v>0</v>
      </c>
      <c r="BG48" s="620"/>
      <c r="BH48" s="620"/>
      <c r="BI48" s="620"/>
      <c r="BJ48" s="620"/>
      <c r="BK48" s="620"/>
      <c r="BL48" s="620"/>
      <c r="BM48" s="620"/>
      <c r="BN48" s="620"/>
      <c r="BO48" s="620"/>
      <c r="BP48" s="620"/>
      <c r="BQ48" s="620"/>
      <c r="BR48" s="620"/>
      <c r="BS48" s="620"/>
      <c r="BT48" s="620"/>
      <c r="BU48" s="620"/>
      <c r="BV48" s="620"/>
      <c r="BW48" s="620"/>
      <c r="BX48" s="620"/>
      <c r="BY48" s="620"/>
      <c r="BZ48" s="620"/>
      <c r="CA48" s="620"/>
      <c r="CB48" s="620"/>
      <c r="CC48" s="620"/>
      <c r="CD48" s="620"/>
      <c r="CE48" s="620"/>
      <c r="CF48" s="620"/>
      <c r="CG48" s="620"/>
      <c r="CH48" s="620"/>
      <c r="CI48" s="620"/>
      <c r="CJ48" s="620"/>
      <c r="CK48" s="620"/>
      <c r="CL48" s="620"/>
      <c r="CM48" s="620"/>
      <c r="CN48" s="620"/>
      <c r="CO48" s="620"/>
      <c r="CP48" s="620"/>
      <c r="CQ48" s="620"/>
      <c r="CR48" s="620"/>
      <c r="CS48" s="620"/>
      <c r="CT48" s="620"/>
      <c r="CU48" s="620"/>
      <c r="CV48" s="620"/>
      <c r="CW48" s="620"/>
      <c r="CX48" s="620"/>
      <c r="CY48" s="620"/>
      <c r="CZ48" s="620"/>
      <c r="DA48" s="620"/>
      <c r="DB48" s="620"/>
      <c r="DC48" s="620"/>
      <c r="DD48" s="620"/>
      <c r="DE48" s="620"/>
      <c r="DF48" s="620"/>
      <c r="DG48" s="620"/>
      <c r="DH48" s="620"/>
      <c r="DI48" s="620"/>
      <c r="DJ48" s="620"/>
      <c r="DK48" s="620"/>
      <c r="DL48" s="620"/>
      <c r="DM48" s="620"/>
      <c r="DN48" s="620"/>
      <c r="DO48" s="620"/>
      <c r="DP48" s="620"/>
      <c r="DQ48" s="620"/>
      <c r="DR48" s="620"/>
      <c r="DS48" s="620"/>
      <c r="DT48" s="620"/>
      <c r="DU48" s="620"/>
      <c r="DV48" s="620"/>
      <c r="DW48" s="620"/>
      <c r="DX48" s="620"/>
      <c r="DY48" s="620"/>
      <c r="DZ48" s="620"/>
      <c r="EA48" s="620"/>
      <c r="EB48" s="620"/>
      <c r="EC48" s="620"/>
      <c r="ED48" s="620"/>
      <c r="EE48" s="620"/>
      <c r="EF48" s="620"/>
      <c r="EG48" s="620"/>
      <c r="EH48" s="620"/>
      <c r="EI48" s="620"/>
      <c r="EJ48" s="620"/>
      <c r="EK48" s="620"/>
      <c r="EL48" s="620"/>
      <c r="EM48" s="620"/>
      <c r="EN48" s="620"/>
      <c r="EO48" s="620"/>
      <c r="EP48" s="620"/>
      <c r="EQ48" s="620"/>
      <c r="ER48" s="620"/>
      <c r="ES48" s="620"/>
      <c r="ET48" s="620"/>
      <c r="EU48" s="620"/>
      <c r="EV48" s="620"/>
      <c r="EW48" s="620"/>
      <c r="EX48" s="620"/>
      <c r="EY48" s="620"/>
      <c r="EZ48" s="620"/>
      <c r="FA48" s="620"/>
      <c r="FB48" s="620"/>
      <c r="FC48" s="620"/>
      <c r="FD48" s="620"/>
      <c r="FE48" s="620"/>
      <c r="FF48" s="620"/>
      <c r="FG48" s="620"/>
      <c r="FH48" s="620"/>
      <c r="FI48" s="620"/>
      <c r="FJ48" s="620"/>
      <c r="FK48" s="620"/>
      <c r="FL48" s="620"/>
      <c r="FM48" s="620"/>
      <c r="FN48" s="620"/>
      <c r="FO48" s="620"/>
      <c r="FP48" s="620"/>
      <c r="FQ48" s="620"/>
      <c r="FR48" s="620"/>
      <c r="FS48" s="620"/>
      <c r="FT48" s="620"/>
      <c r="FU48" s="620"/>
      <c r="FV48" s="620"/>
      <c r="FW48" s="620"/>
      <c r="FX48" s="620"/>
      <c r="FY48" s="620"/>
      <c r="FZ48" s="620"/>
      <c r="GA48" s="620"/>
      <c r="GB48" s="620"/>
      <c r="GC48" s="620"/>
      <c r="GD48" s="620"/>
      <c r="GE48" s="620"/>
      <c r="GF48" s="620"/>
      <c r="GG48" s="620"/>
      <c r="GH48" s="620"/>
      <c r="GI48" s="620"/>
      <c r="GJ48" s="620"/>
      <c r="GK48" s="620"/>
      <c r="GL48" s="620"/>
      <c r="GM48" s="620"/>
      <c r="GN48" s="620"/>
      <c r="GO48" s="620"/>
      <c r="GP48" s="620"/>
      <c r="GQ48" s="620"/>
      <c r="GR48" s="620"/>
      <c r="GS48" s="620"/>
      <c r="GT48" s="620"/>
      <c r="GU48" s="620"/>
      <c r="GV48" s="620"/>
      <c r="GW48" s="620"/>
      <c r="GX48" s="620"/>
      <c r="GY48" s="620"/>
      <c r="GZ48" s="620"/>
      <c r="HA48" s="620"/>
      <c r="HB48" s="620"/>
      <c r="HC48" s="620"/>
      <c r="HD48" s="620"/>
      <c r="HE48" s="620"/>
      <c r="HF48" s="620"/>
    </row>
    <row r="49" spans="1:214" ht="14.4">
      <c r="D49" s="620" t="s">
        <v>426</v>
      </c>
      <c r="F49" s="620"/>
      <c r="G49" s="620"/>
      <c r="H49" s="620"/>
      <c r="I49" s="620"/>
      <c r="N49" s="620"/>
      <c r="O49" s="593"/>
      <c r="P49" s="620"/>
      <c r="S49" s="620"/>
      <c r="V49" s="620"/>
      <c r="W49" s="620"/>
      <c r="X49" s="620"/>
      <c r="AC49" s="620"/>
      <c r="AH49" s="615" t="s">
        <v>427</v>
      </c>
      <c r="AJ49" s="540"/>
      <c r="AK49" s="540"/>
      <c r="AL49" s="540"/>
      <c r="AM49" s="540"/>
      <c r="AN49" s="540"/>
      <c r="AO49" s="540"/>
      <c r="AP49" s="540"/>
      <c r="AQ49" s="540"/>
      <c r="AR49" s="540"/>
      <c r="AS49" s="540"/>
      <c r="AT49" s="540"/>
      <c r="AU49" s="540"/>
      <c r="AV49" s="540"/>
      <c r="AW49" s="540"/>
      <c r="AX49" s="540"/>
      <c r="AY49" s="540"/>
      <c r="AZ49" s="540"/>
      <c r="BA49" s="540"/>
      <c r="BB49" s="620" t="s">
        <v>427</v>
      </c>
      <c r="BC49" s="620">
        <v>0</v>
      </c>
      <c r="BD49" s="620">
        <v>0</v>
      </c>
      <c r="BE49" s="620">
        <v>0</v>
      </c>
      <c r="BF49" s="620">
        <v>0</v>
      </c>
      <c r="BG49" s="620"/>
      <c r="BH49" s="620"/>
      <c r="BI49" s="620"/>
      <c r="BJ49" s="620"/>
      <c r="BK49" s="620"/>
      <c r="BL49" s="620"/>
      <c r="BM49" s="620"/>
      <c r="BN49" s="620"/>
      <c r="BO49" s="620"/>
      <c r="BP49" s="620"/>
      <c r="BQ49" s="620"/>
      <c r="BR49" s="620"/>
      <c r="BS49" s="620"/>
      <c r="BT49" s="620"/>
      <c r="BU49" s="620"/>
      <c r="BV49" s="620"/>
      <c r="BW49" s="620"/>
      <c r="BX49" s="620"/>
      <c r="BY49" s="620"/>
      <c r="BZ49" s="620"/>
      <c r="CA49" s="620"/>
      <c r="CB49" s="620"/>
      <c r="CC49" s="620"/>
      <c r="CD49" s="620"/>
      <c r="CE49" s="620"/>
      <c r="CF49" s="620"/>
      <c r="CG49" s="620"/>
      <c r="CH49" s="620"/>
      <c r="CI49" s="620"/>
      <c r="CJ49" s="620"/>
      <c r="CK49" s="620"/>
      <c r="CL49" s="620"/>
      <c r="CM49" s="620"/>
      <c r="CN49" s="620"/>
      <c r="CO49" s="620"/>
      <c r="CP49" s="620"/>
      <c r="CQ49" s="620"/>
      <c r="CR49" s="620"/>
      <c r="CS49" s="620"/>
      <c r="CT49" s="620"/>
      <c r="CU49" s="620"/>
      <c r="CV49" s="620"/>
      <c r="CW49" s="620"/>
      <c r="CX49" s="620"/>
      <c r="CY49" s="620"/>
      <c r="CZ49" s="620"/>
      <c r="DA49" s="620"/>
      <c r="DB49" s="620"/>
      <c r="DC49" s="620"/>
      <c r="DD49" s="620"/>
      <c r="DE49" s="620"/>
      <c r="DF49" s="620"/>
      <c r="DG49" s="620"/>
      <c r="DH49" s="620"/>
      <c r="DI49" s="620"/>
      <c r="DJ49" s="620"/>
      <c r="DK49" s="620"/>
      <c r="DL49" s="620"/>
      <c r="DM49" s="620"/>
      <c r="DN49" s="620"/>
      <c r="DO49" s="620"/>
      <c r="DP49" s="620"/>
      <c r="DQ49" s="620"/>
      <c r="DR49" s="620"/>
      <c r="DS49" s="620"/>
      <c r="DT49" s="620"/>
      <c r="DU49" s="620"/>
      <c r="DV49" s="620"/>
      <c r="DW49" s="620"/>
      <c r="DX49" s="620"/>
      <c r="DY49" s="620"/>
      <c r="DZ49" s="620"/>
      <c r="EA49" s="620"/>
      <c r="EB49" s="620"/>
      <c r="EC49" s="620"/>
      <c r="ED49" s="620"/>
      <c r="EE49" s="620"/>
      <c r="EF49" s="620"/>
      <c r="EG49" s="620"/>
      <c r="EH49" s="620"/>
      <c r="EI49" s="620"/>
      <c r="EJ49" s="620"/>
      <c r="EK49" s="620"/>
      <c r="EL49" s="620"/>
      <c r="EM49" s="620"/>
      <c r="EN49" s="620"/>
      <c r="EO49" s="620"/>
      <c r="EP49" s="620"/>
      <c r="EQ49" s="620"/>
      <c r="ER49" s="620"/>
      <c r="ES49" s="620"/>
      <c r="ET49" s="620"/>
      <c r="EU49" s="620"/>
      <c r="EV49" s="620"/>
      <c r="EW49" s="620"/>
      <c r="EX49" s="620"/>
      <c r="EY49" s="620"/>
      <c r="EZ49" s="620"/>
      <c r="FA49" s="620"/>
      <c r="FB49" s="620"/>
      <c r="FC49" s="620"/>
      <c r="FD49" s="620"/>
      <c r="FE49" s="620"/>
      <c r="FF49" s="620"/>
      <c r="FG49" s="620"/>
      <c r="FH49" s="620"/>
      <c r="FI49" s="620"/>
      <c r="FJ49" s="620"/>
      <c r="FK49" s="620"/>
      <c r="FL49" s="620"/>
      <c r="FM49" s="620"/>
      <c r="FN49" s="620"/>
      <c r="FO49" s="620"/>
      <c r="FP49" s="620"/>
      <c r="FQ49" s="620"/>
      <c r="FR49" s="620"/>
      <c r="FS49" s="620"/>
      <c r="FT49" s="620"/>
      <c r="FU49" s="620"/>
      <c r="FV49" s="620"/>
      <c r="FW49" s="620"/>
      <c r="FX49" s="620"/>
      <c r="FY49" s="620"/>
      <c r="FZ49" s="620"/>
      <c r="GA49" s="620"/>
      <c r="GB49" s="620"/>
      <c r="GC49" s="620"/>
      <c r="GD49" s="620"/>
      <c r="GE49" s="620"/>
      <c r="GF49" s="620"/>
      <c r="GG49" s="620"/>
      <c r="GH49" s="620"/>
      <c r="GI49" s="620"/>
      <c r="GJ49" s="620"/>
      <c r="GK49" s="620"/>
      <c r="GL49" s="620"/>
      <c r="GM49" s="620"/>
      <c r="GN49" s="620"/>
      <c r="GO49" s="620"/>
      <c r="GP49" s="620"/>
      <c r="GQ49" s="620"/>
      <c r="GR49" s="620"/>
      <c r="GS49" s="620"/>
      <c r="GT49" s="620"/>
      <c r="GU49" s="620"/>
      <c r="GV49" s="620"/>
      <c r="GW49" s="620"/>
      <c r="GX49" s="620"/>
      <c r="GY49" s="620"/>
      <c r="GZ49" s="620"/>
      <c r="HA49" s="620"/>
      <c r="HB49" s="620"/>
      <c r="HC49" s="620"/>
      <c r="HD49" s="620"/>
      <c r="HE49" s="620"/>
      <c r="HF49" s="620"/>
    </row>
    <row r="50" spans="1:214">
      <c r="A50" s="105">
        <v>42.875</v>
      </c>
      <c r="B50" s="106">
        <v>0</v>
      </c>
      <c r="C50" s="590" t="s">
        <v>262</v>
      </c>
      <c r="D50" s="606" t="s">
        <v>261</v>
      </c>
      <c r="E50" s="105">
        <v>-0.1875</v>
      </c>
      <c r="F50" s="106">
        <v>0</v>
      </c>
      <c r="G50" s="106">
        <v>0</v>
      </c>
      <c r="H50" s="106">
        <v>0</v>
      </c>
      <c r="I50" s="106">
        <v>0</v>
      </c>
      <c r="J50" s="106"/>
      <c r="K50" s="106">
        <v>0</v>
      </c>
      <c r="L50" s="106">
        <v>0</v>
      </c>
      <c r="M50" s="106">
        <v>0</v>
      </c>
      <c r="N50" s="106">
        <v>0</v>
      </c>
      <c r="O50" s="106"/>
      <c r="P50" s="106">
        <v>0</v>
      </c>
      <c r="Q50" s="106">
        <v>0</v>
      </c>
      <c r="R50" s="106">
        <v>0</v>
      </c>
      <c r="S50" s="106">
        <v>0</v>
      </c>
      <c r="T50" s="106"/>
      <c r="U50" s="106">
        <v>0</v>
      </c>
      <c r="V50" s="106">
        <v>0</v>
      </c>
      <c r="W50" s="106">
        <v>0</v>
      </c>
      <c r="X50" s="106">
        <v>0</v>
      </c>
      <c r="Y50" s="106"/>
      <c r="Z50" s="106">
        <v>68069972.499192059</v>
      </c>
      <c r="AA50" s="106">
        <v>0</v>
      </c>
      <c r="AB50" s="106">
        <v>683723.95</v>
      </c>
      <c r="AC50" s="106">
        <v>68753696.449192062</v>
      </c>
      <c r="AH50" s="610" t="s">
        <v>261</v>
      </c>
      <c r="AJ50" s="540"/>
      <c r="AK50" s="540"/>
      <c r="AL50" s="540"/>
      <c r="AM50" s="540"/>
      <c r="AN50" s="540"/>
      <c r="AO50" s="540"/>
      <c r="AP50" s="540"/>
      <c r="AQ50" s="540"/>
      <c r="AR50" s="540"/>
      <c r="AS50" s="540"/>
      <c r="AT50" s="540"/>
      <c r="AU50" s="540"/>
      <c r="AV50" s="540"/>
      <c r="AW50" s="540"/>
      <c r="AX50" s="540"/>
      <c r="AY50" s="540"/>
      <c r="AZ50" s="540"/>
      <c r="BA50" s="540"/>
      <c r="BB50" s="621" t="s">
        <v>261</v>
      </c>
      <c r="BC50" s="90">
        <v>0</v>
      </c>
      <c r="BD50" s="90">
        <v>0</v>
      </c>
      <c r="BE50" s="90">
        <v>0</v>
      </c>
      <c r="BF50" s="90">
        <v>0</v>
      </c>
      <c r="BG50" s="106">
        <v>0</v>
      </c>
      <c r="BH50" s="106">
        <v>0</v>
      </c>
      <c r="BI50" s="106">
        <v>0</v>
      </c>
      <c r="BJ50" s="106">
        <v>0</v>
      </c>
      <c r="BK50" s="106">
        <v>0</v>
      </c>
      <c r="BL50" s="106">
        <v>0</v>
      </c>
      <c r="BM50" s="106">
        <v>0</v>
      </c>
      <c r="BN50" s="106">
        <v>0</v>
      </c>
      <c r="BO50" s="106">
        <v>0</v>
      </c>
      <c r="BP50" s="106">
        <v>0</v>
      </c>
      <c r="BQ50" s="106">
        <v>0</v>
      </c>
      <c r="BR50" s="106">
        <v>0</v>
      </c>
      <c r="BS50" s="106">
        <v>0</v>
      </c>
      <c r="BT50" s="106">
        <v>0</v>
      </c>
      <c r="BU50" s="106">
        <v>0</v>
      </c>
      <c r="BV50" s="106">
        <v>0</v>
      </c>
      <c r="BW50" s="106">
        <v>0</v>
      </c>
      <c r="BX50" s="106">
        <v>0</v>
      </c>
      <c r="BY50" s="106">
        <v>0</v>
      </c>
      <c r="BZ50" s="106">
        <v>0</v>
      </c>
      <c r="CA50" s="106">
        <v>0</v>
      </c>
      <c r="CB50" s="106">
        <v>0</v>
      </c>
      <c r="CC50" s="106">
        <v>0</v>
      </c>
      <c r="CD50" s="106">
        <v>0</v>
      </c>
      <c r="CE50" s="106">
        <v>0</v>
      </c>
      <c r="CF50" s="106">
        <v>0</v>
      </c>
      <c r="CG50" s="106">
        <v>0</v>
      </c>
      <c r="CH50" s="106">
        <v>0</v>
      </c>
      <c r="CI50" s="106">
        <v>0</v>
      </c>
      <c r="CJ50" s="106">
        <v>0</v>
      </c>
      <c r="CK50" s="106">
        <v>0</v>
      </c>
      <c r="CL50" s="106">
        <v>0</v>
      </c>
      <c r="CM50" s="106">
        <v>0</v>
      </c>
      <c r="CN50" s="106">
        <v>0</v>
      </c>
      <c r="CO50" s="106">
        <v>0</v>
      </c>
      <c r="CP50" s="106">
        <v>0</v>
      </c>
      <c r="CQ50" s="106">
        <v>0</v>
      </c>
      <c r="CR50" s="106">
        <v>0</v>
      </c>
      <c r="CS50" s="106">
        <v>0</v>
      </c>
      <c r="CT50" s="106">
        <v>0</v>
      </c>
      <c r="CU50" s="106">
        <v>0</v>
      </c>
      <c r="CV50" s="106">
        <v>0</v>
      </c>
      <c r="CW50" s="106">
        <v>0</v>
      </c>
      <c r="CX50" s="106">
        <v>0</v>
      </c>
      <c r="CY50" s="106">
        <v>0</v>
      </c>
      <c r="CZ50" s="106">
        <v>0</v>
      </c>
      <c r="DA50" s="106">
        <v>0</v>
      </c>
      <c r="DB50" s="106">
        <v>0</v>
      </c>
      <c r="DC50" s="106">
        <v>0</v>
      </c>
      <c r="DD50" s="106">
        <v>0</v>
      </c>
      <c r="DE50" s="106">
        <v>0</v>
      </c>
      <c r="DF50" s="106">
        <v>0</v>
      </c>
      <c r="DG50" s="106">
        <v>0</v>
      </c>
      <c r="DH50" s="106">
        <v>0</v>
      </c>
      <c r="DI50" s="106">
        <v>0</v>
      </c>
      <c r="DJ50" s="106">
        <v>0</v>
      </c>
      <c r="DK50" s="106">
        <v>0</v>
      </c>
      <c r="DL50" s="106">
        <v>0</v>
      </c>
      <c r="DM50" s="106">
        <v>0</v>
      </c>
      <c r="DN50" s="106">
        <v>0</v>
      </c>
      <c r="DO50" s="106">
        <v>0</v>
      </c>
      <c r="DP50" s="106">
        <v>0</v>
      </c>
      <c r="DQ50" s="106">
        <v>0</v>
      </c>
      <c r="DR50" s="106">
        <v>0</v>
      </c>
      <c r="DS50" s="106">
        <v>0</v>
      </c>
      <c r="DT50" s="106">
        <v>0</v>
      </c>
      <c r="DU50" s="106">
        <v>0</v>
      </c>
      <c r="DV50" s="106">
        <v>0</v>
      </c>
      <c r="DW50" s="106">
        <v>0</v>
      </c>
      <c r="DX50" s="106">
        <v>0</v>
      </c>
      <c r="DY50" s="106">
        <v>0</v>
      </c>
      <c r="DZ50" s="106">
        <v>0</v>
      </c>
      <c r="EA50" s="106">
        <v>0</v>
      </c>
      <c r="EB50" s="106">
        <v>0</v>
      </c>
      <c r="EC50" s="106">
        <v>0</v>
      </c>
      <c r="ED50" s="106">
        <v>0</v>
      </c>
      <c r="EE50" s="106">
        <v>0</v>
      </c>
      <c r="EF50" s="106">
        <v>0</v>
      </c>
      <c r="EG50" s="106">
        <v>0</v>
      </c>
      <c r="EH50" s="106">
        <v>0</v>
      </c>
      <c r="EI50" s="106">
        <v>0</v>
      </c>
      <c r="EJ50" s="106">
        <v>0</v>
      </c>
      <c r="EK50" s="106">
        <v>0</v>
      </c>
      <c r="EL50" s="106">
        <v>0</v>
      </c>
      <c r="EM50" s="106">
        <v>0</v>
      </c>
      <c r="EN50" s="106">
        <v>0</v>
      </c>
      <c r="EO50" s="106">
        <v>0</v>
      </c>
      <c r="EP50" s="106">
        <v>0</v>
      </c>
      <c r="EQ50" s="106">
        <v>0</v>
      </c>
      <c r="ER50" s="106">
        <v>0</v>
      </c>
      <c r="ES50" s="106">
        <v>0</v>
      </c>
      <c r="ET50" s="106">
        <v>0</v>
      </c>
      <c r="EU50" s="106">
        <v>0</v>
      </c>
      <c r="EV50" s="106">
        <v>0</v>
      </c>
      <c r="EW50" s="106">
        <v>0</v>
      </c>
      <c r="EX50" s="106">
        <v>0</v>
      </c>
      <c r="EY50" s="106">
        <v>0</v>
      </c>
      <c r="EZ50" s="106">
        <v>0</v>
      </c>
      <c r="FA50" s="106">
        <v>0</v>
      </c>
      <c r="FB50" s="106">
        <v>0</v>
      </c>
      <c r="FC50" s="106">
        <v>0</v>
      </c>
      <c r="FD50" s="106">
        <v>0</v>
      </c>
      <c r="FE50" s="106">
        <v>0</v>
      </c>
      <c r="FF50" s="106">
        <v>0</v>
      </c>
      <c r="FG50" s="106">
        <v>0</v>
      </c>
      <c r="FH50" s="106">
        <v>0</v>
      </c>
      <c r="FI50" s="106">
        <v>0</v>
      </c>
      <c r="FJ50" s="106">
        <v>0</v>
      </c>
      <c r="FK50" s="106">
        <v>0</v>
      </c>
      <c r="FL50" s="106">
        <v>0</v>
      </c>
      <c r="FM50" s="106">
        <v>0</v>
      </c>
      <c r="FN50" s="106">
        <v>0</v>
      </c>
      <c r="FO50" s="106">
        <v>0</v>
      </c>
      <c r="FP50" s="106">
        <v>0</v>
      </c>
      <c r="FQ50" s="106">
        <v>0</v>
      </c>
      <c r="FR50" s="106">
        <v>0</v>
      </c>
      <c r="FS50" s="106">
        <v>0</v>
      </c>
      <c r="FT50" s="106">
        <v>0</v>
      </c>
      <c r="FU50" s="106">
        <v>0</v>
      </c>
      <c r="FV50" s="106">
        <v>0</v>
      </c>
      <c r="FW50" s="106">
        <v>0</v>
      </c>
      <c r="FX50" s="106">
        <v>0</v>
      </c>
      <c r="FY50" s="106">
        <v>0</v>
      </c>
      <c r="FZ50" s="106">
        <v>0</v>
      </c>
      <c r="GA50" s="106">
        <v>0</v>
      </c>
      <c r="GB50" s="106">
        <v>0</v>
      </c>
      <c r="GC50" s="106">
        <v>0</v>
      </c>
      <c r="GD50" s="106">
        <v>0</v>
      </c>
      <c r="GE50" s="106">
        <v>0</v>
      </c>
      <c r="GF50" s="106">
        <v>0</v>
      </c>
      <c r="GG50" s="106">
        <v>0</v>
      </c>
      <c r="GH50" s="106">
        <v>0</v>
      </c>
      <c r="GI50" s="106">
        <v>0</v>
      </c>
      <c r="GJ50" s="106">
        <v>0</v>
      </c>
      <c r="GK50" s="106">
        <v>0</v>
      </c>
      <c r="GL50" s="106">
        <v>0</v>
      </c>
      <c r="GM50" s="106">
        <v>0</v>
      </c>
      <c r="GN50" s="106">
        <v>0</v>
      </c>
      <c r="GO50" s="106">
        <v>0</v>
      </c>
      <c r="GP50" s="106">
        <v>0</v>
      </c>
      <c r="GQ50" s="106">
        <v>0</v>
      </c>
      <c r="GR50" s="106">
        <v>0</v>
      </c>
      <c r="GS50" s="106">
        <v>0</v>
      </c>
      <c r="GT50" s="106">
        <v>0</v>
      </c>
      <c r="GU50" s="106">
        <v>0</v>
      </c>
      <c r="GV50" s="106">
        <v>0</v>
      </c>
      <c r="GW50" s="106">
        <v>0</v>
      </c>
      <c r="GX50" s="106">
        <v>0</v>
      </c>
      <c r="GY50" s="106">
        <v>0</v>
      </c>
      <c r="GZ50" s="106">
        <v>0</v>
      </c>
      <c r="HA50" s="106">
        <v>0</v>
      </c>
      <c r="HB50" s="106">
        <v>0</v>
      </c>
      <c r="HC50" s="106">
        <v>0</v>
      </c>
      <c r="HD50" s="106">
        <v>0</v>
      </c>
      <c r="HE50" s="106">
        <v>0</v>
      </c>
      <c r="HF50" s="106">
        <v>0</v>
      </c>
    </row>
    <row r="51" spans="1:214" ht="15.6">
      <c r="A51" s="105">
        <v>42.875</v>
      </c>
      <c r="B51" s="106">
        <v>0</v>
      </c>
      <c r="C51" s="590" t="s">
        <v>262</v>
      </c>
      <c r="D51" s="606" t="s">
        <v>264</v>
      </c>
      <c r="E51" s="105">
        <v>-0.1875</v>
      </c>
      <c r="F51" s="106">
        <v>0</v>
      </c>
      <c r="G51" s="106">
        <v>0</v>
      </c>
      <c r="H51" s="106">
        <v>0</v>
      </c>
      <c r="I51" s="106">
        <v>0</v>
      </c>
      <c r="J51" s="106"/>
      <c r="K51" s="106">
        <v>0</v>
      </c>
      <c r="L51" s="106">
        <v>0</v>
      </c>
      <c r="M51" s="106">
        <v>0</v>
      </c>
      <c r="N51" s="106">
        <v>0</v>
      </c>
      <c r="O51" s="106"/>
      <c r="P51" s="106">
        <v>0</v>
      </c>
      <c r="Q51" s="106">
        <v>0</v>
      </c>
      <c r="R51" s="106">
        <v>0</v>
      </c>
      <c r="S51" s="106">
        <v>0</v>
      </c>
      <c r="T51" s="106"/>
      <c r="U51" s="106">
        <v>0</v>
      </c>
      <c r="V51" s="106">
        <v>0</v>
      </c>
      <c r="W51" s="106">
        <v>0</v>
      </c>
      <c r="X51" s="106">
        <v>0</v>
      </c>
      <c r="Y51" s="106"/>
      <c r="Z51" s="106">
        <v>-315687.96981162578</v>
      </c>
      <c r="AA51" s="106">
        <v>0</v>
      </c>
      <c r="AB51" s="106">
        <v>-3.3527612686157227E-8</v>
      </c>
      <c r="AC51" s="106">
        <v>-315687.96981165931</v>
      </c>
      <c r="AD51" s="624"/>
      <c r="AF51" s="90"/>
      <c r="AG51" s="624"/>
      <c r="AH51" s="610" t="s">
        <v>264</v>
      </c>
      <c r="AJ51" s="540"/>
      <c r="AK51" s="540"/>
      <c r="AL51" s="540"/>
      <c r="AM51" s="540"/>
      <c r="AN51" s="540"/>
      <c r="AO51" s="540"/>
      <c r="AP51" s="540"/>
      <c r="AQ51" s="540"/>
      <c r="AR51" s="540"/>
      <c r="AS51" s="540"/>
      <c r="AT51" s="540"/>
      <c r="AU51" s="540"/>
      <c r="AV51" s="540"/>
      <c r="AW51" s="540"/>
      <c r="AX51" s="540"/>
      <c r="AY51" s="540"/>
      <c r="AZ51" s="540"/>
      <c r="BA51" s="540"/>
      <c r="BB51" s="621" t="s">
        <v>264</v>
      </c>
      <c r="BC51" s="90">
        <v>0</v>
      </c>
      <c r="BD51" s="90">
        <v>0</v>
      </c>
      <c r="BE51" s="90">
        <v>0</v>
      </c>
      <c r="BF51" s="90">
        <v>0</v>
      </c>
      <c r="BG51" s="106">
        <v>0</v>
      </c>
      <c r="BH51" s="106">
        <v>0</v>
      </c>
      <c r="BI51" s="106">
        <v>0</v>
      </c>
      <c r="BJ51" s="106">
        <v>0</v>
      </c>
      <c r="BK51" s="106">
        <v>0</v>
      </c>
      <c r="BL51" s="106">
        <v>0</v>
      </c>
      <c r="BM51" s="106">
        <v>0</v>
      </c>
      <c r="BN51" s="106">
        <v>0</v>
      </c>
      <c r="BO51" s="106">
        <v>0</v>
      </c>
      <c r="BP51" s="106">
        <v>0</v>
      </c>
      <c r="BQ51" s="106">
        <v>0</v>
      </c>
      <c r="BR51" s="106">
        <v>0</v>
      </c>
      <c r="BS51" s="106">
        <v>0</v>
      </c>
      <c r="BT51" s="106">
        <v>0</v>
      </c>
      <c r="BU51" s="106">
        <v>0</v>
      </c>
      <c r="BV51" s="106">
        <v>0</v>
      </c>
      <c r="BW51" s="106">
        <v>0</v>
      </c>
      <c r="BX51" s="106">
        <v>0</v>
      </c>
      <c r="BY51" s="106">
        <v>0</v>
      </c>
      <c r="BZ51" s="106">
        <v>0</v>
      </c>
      <c r="CA51" s="106">
        <v>0</v>
      </c>
      <c r="CB51" s="106">
        <v>0</v>
      </c>
      <c r="CC51" s="106">
        <v>0</v>
      </c>
      <c r="CD51" s="106">
        <v>0</v>
      </c>
      <c r="CE51" s="106">
        <v>0</v>
      </c>
      <c r="CF51" s="106">
        <v>0</v>
      </c>
      <c r="CG51" s="106">
        <v>0</v>
      </c>
      <c r="CH51" s="106">
        <v>0</v>
      </c>
      <c r="CI51" s="106">
        <v>0</v>
      </c>
      <c r="CJ51" s="106">
        <v>0</v>
      </c>
      <c r="CK51" s="106">
        <v>0</v>
      </c>
      <c r="CL51" s="106">
        <v>0</v>
      </c>
      <c r="CM51" s="106">
        <v>0</v>
      </c>
      <c r="CN51" s="106">
        <v>0</v>
      </c>
      <c r="CO51" s="106">
        <v>0</v>
      </c>
      <c r="CP51" s="106">
        <v>0</v>
      </c>
      <c r="CQ51" s="106">
        <v>0</v>
      </c>
      <c r="CR51" s="106">
        <v>0</v>
      </c>
      <c r="CS51" s="106">
        <v>0</v>
      </c>
      <c r="CT51" s="106">
        <v>0</v>
      </c>
      <c r="CU51" s="106">
        <v>0</v>
      </c>
      <c r="CV51" s="106">
        <v>0</v>
      </c>
      <c r="CW51" s="106">
        <v>0</v>
      </c>
      <c r="CX51" s="106">
        <v>0</v>
      </c>
      <c r="CY51" s="106">
        <v>0</v>
      </c>
      <c r="CZ51" s="106">
        <v>0</v>
      </c>
      <c r="DA51" s="106">
        <v>0</v>
      </c>
      <c r="DB51" s="106">
        <v>0</v>
      </c>
      <c r="DC51" s="106">
        <v>0</v>
      </c>
      <c r="DD51" s="106">
        <v>0</v>
      </c>
      <c r="DE51" s="106">
        <v>0</v>
      </c>
      <c r="DF51" s="106">
        <v>0</v>
      </c>
      <c r="DG51" s="106">
        <v>0</v>
      </c>
      <c r="DH51" s="106">
        <v>0</v>
      </c>
      <c r="DI51" s="106">
        <v>0</v>
      </c>
      <c r="DJ51" s="106">
        <v>0</v>
      </c>
      <c r="DK51" s="106">
        <v>0</v>
      </c>
      <c r="DL51" s="106">
        <v>0</v>
      </c>
      <c r="DM51" s="106">
        <v>0</v>
      </c>
      <c r="DN51" s="106">
        <v>0</v>
      </c>
      <c r="DO51" s="106">
        <v>0</v>
      </c>
      <c r="DP51" s="106">
        <v>0</v>
      </c>
      <c r="DQ51" s="106">
        <v>0</v>
      </c>
      <c r="DR51" s="106">
        <v>0</v>
      </c>
      <c r="DS51" s="106">
        <v>0</v>
      </c>
      <c r="DT51" s="106">
        <v>0</v>
      </c>
      <c r="DU51" s="106">
        <v>0</v>
      </c>
      <c r="DV51" s="106">
        <v>0</v>
      </c>
      <c r="DW51" s="106">
        <v>0</v>
      </c>
      <c r="DX51" s="106">
        <v>0</v>
      </c>
      <c r="DY51" s="106">
        <v>0</v>
      </c>
      <c r="DZ51" s="106">
        <v>0</v>
      </c>
      <c r="EA51" s="106">
        <v>0</v>
      </c>
      <c r="EB51" s="106">
        <v>0</v>
      </c>
      <c r="EC51" s="106">
        <v>0</v>
      </c>
      <c r="ED51" s="106">
        <v>0</v>
      </c>
      <c r="EE51" s="106">
        <v>0</v>
      </c>
      <c r="EF51" s="106">
        <v>0</v>
      </c>
      <c r="EG51" s="106">
        <v>0</v>
      </c>
      <c r="EH51" s="106">
        <v>0</v>
      </c>
      <c r="EI51" s="106">
        <v>0</v>
      </c>
      <c r="EJ51" s="106">
        <v>0</v>
      </c>
      <c r="EK51" s="106">
        <v>0</v>
      </c>
      <c r="EL51" s="106">
        <v>0</v>
      </c>
      <c r="EM51" s="106">
        <v>0</v>
      </c>
      <c r="EN51" s="106">
        <v>0</v>
      </c>
      <c r="EO51" s="106">
        <v>0</v>
      </c>
      <c r="EP51" s="106">
        <v>0</v>
      </c>
      <c r="EQ51" s="106">
        <v>0</v>
      </c>
      <c r="ER51" s="106">
        <v>0</v>
      </c>
      <c r="ES51" s="106">
        <v>0</v>
      </c>
      <c r="ET51" s="106">
        <v>0</v>
      </c>
      <c r="EU51" s="106">
        <v>0</v>
      </c>
      <c r="EV51" s="106">
        <v>0</v>
      </c>
      <c r="EW51" s="106">
        <v>0</v>
      </c>
      <c r="EX51" s="106">
        <v>0</v>
      </c>
      <c r="EY51" s="106">
        <v>0</v>
      </c>
      <c r="EZ51" s="106">
        <v>0</v>
      </c>
      <c r="FA51" s="106">
        <v>0</v>
      </c>
      <c r="FB51" s="106">
        <v>0</v>
      </c>
      <c r="FC51" s="106">
        <v>0</v>
      </c>
      <c r="FD51" s="106">
        <v>0</v>
      </c>
      <c r="FE51" s="106">
        <v>0</v>
      </c>
      <c r="FF51" s="106">
        <v>0</v>
      </c>
      <c r="FG51" s="106">
        <v>0</v>
      </c>
      <c r="FH51" s="106">
        <v>0</v>
      </c>
      <c r="FI51" s="106">
        <v>0</v>
      </c>
      <c r="FJ51" s="106">
        <v>0</v>
      </c>
      <c r="FK51" s="106">
        <v>0</v>
      </c>
      <c r="FL51" s="106">
        <v>0</v>
      </c>
      <c r="FM51" s="106">
        <v>0</v>
      </c>
      <c r="FN51" s="106">
        <v>0</v>
      </c>
      <c r="FO51" s="106">
        <v>0</v>
      </c>
      <c r="FP51" s="106">
        <v>0</v>
      </c>
      <c r="FQ51" s="106">
        <v>0</v>
      </c>
      <c r="FR51" s="106">
        <v>0</v>
      </c>
      <c r="FS51" s="106">
        <v>0</v>
      </c>
      <c r="FT51" s="106">
        <v>0</v>
      </c>
      <c r="FU51" s="106">
        <v>0</v>
      </c>
      <c r="FV51" s="106">
        <v>0</v>
      </c>
      <c r="FW51" s="106">
        <v>0</v>
      </c>
      <c r="FX51" s="106">
        <v>0</v>
      </c>
      <c r="FY51" s="106">
        <v>0</v>
      </c>
      <c r="FZ51" s="106">
        <v>0</v>
      </c>
      <c r="GA51" s="106">
        <v>0</v>
      </c>
      <c r="GB51" s="106">
        <v>0</v>
      </c>
      <c r="GC51" s="106">
        <v>0</v>
      </c>
      <c r="GD51" s="106">
        <v>0</v>
      </c>
      <c r="GE51" s="106">
        <v>0</v>
      </c>
      <c r="GF51" s="106">
        <v>0</v>
      </c>
      <c r="GG51" s="106">
        <v>0</v>
      </c>
      <c r="GH51" s="106">
        <v>0</v>
      </c>
      <c r="GI51" s="106">
        <v>0</v>
      </c>
      <c r="GJ51" s="106">
        <v>0</v>
      </c>
      <c r="GK51" s="106">
        <v>0</v>
      </c>
      <c r="GL51" s="106">
        <v>0</v>
      </c>
      <c r="GM51" s="106">
        <v>0</v>
      </c>
      <c r="GN51" s="106">
        <v>0</v>
      </c>
      <c r="GO51" s="106">
        <v>0</v>
      </c>
      <c r="GP51" s="106">
        <v>0</v>
      </c>
      <c r="GQ51" s="106">
        <v>0</v>
      </c>
      <c r="GR51" s="106">
        <v>0</v>
      </c>
      <c r="GS51" s="106">
        <v>0</v>
      </c>
      <c r="GT51" s="106">
        <v>0</v>
      </c>
      <c r="GU51" s="106">
        <v>0</v>
      </c>
      <c r="GV51" s="106">
        <v>0</v>
      </c>
      <c r="GW51" s="106">
        <v>0</v>
      </c>
      <c r="GX51" s="106">
        <v>0</v>
      </c>
      <c r="GY51" s="106">
        <v>0</v>
      </c>
      <c r="GZ51" s="106">
        <v>0</v>
      </c>
      <c r="HA51" s="106">
        <v>0</v>
      </c>
      <c r="HB51" s="106">
        <v>0</v>
      </c>
      <c r="HC51" s="106">
        <v>0</v>
      </c>
      <c r="HD51" s="106">
        <v>0</v>
      </c>
      <c r="HE51" s="106">
        <v>0</v>
      </c>
      <c r="HF51" s="106">
        <v>0</v>
      </c>
    </row>
    <row r="52" spans="1:214">
      <c r="A52" s="105">
        <v>1.375</v>
      </c>
      <c r="B52" s="106">
        <v>8740457.8174353298</v>
      </c>
      <c r="C52" s="590" t="s">
        <v>295</v>
      </c>
      <c r="D52" s="606" t="s">
        <v>294</v>
      </c>
      <c r="E52" s="105">
        <v>0</v>
      </c>
      <c r="F52" s="106">
        <v>-7587.3471686895937</v>
      </c>
      <c r="G52" s="625">
        <v>0</v>
      </c>
      <c r="H52" s="106">
        <v>0</v>
      </c>
      <c r="I52" s="106">
        <v>-7587.3471686895937</v>
      </c>
      <c r="J52" s="106"/>
      <c r="K52" s="106">
        <v>12411.820013025776</v>
      </c>
      <c r="L52" s="106">
        <v>0</v>
      </c>
      <c r="M52" s="106">
        <v>0</v>
      </c>
      <c r="N52" s="106">
        <v>12411.820013025776</v>
      </c>
      <c r="O52" s="106"/>
      <c r="P52" s="106">
        <v>-1788177.0606408548</v>
      </c>
      <c r="Q52" s="106">
        <v>0</v>
      </c>
      <c r="R52" s="106">
        <v>0</v>
      </c>
      <c r="S52" s="106">
        <v>-1788177.0606408548</v>
      </c>
      <c r="T52" s="106"/>
      <c r="U52" s="106">
        <v>-3072680.3320809659</v>
      </c>
      <c r="V52" s="106">
        <v>0</v>
      </c>
      <c r="W52" s="106">
        <v>0</v>
      </c>
      <c r="X52" s="106">
        <v>-3072680.3320809659</v>
      </c>
      <c r="Y52" s="106"/>
      <c r="Z52" s="106">
        <v>-13649623.223077627</v>
      </c>
      <c r="AA52" s="106">
        <v>0</v>
      </c>
      <c r="AB52" s="106">
        <v>0</v>
      </c>
      <c r="AC52" s="106">
        <v>-13649623.223077627</v>
      </c>
      <c r="AF52" s="90"/>
      <c r="AH52" s="610" t="s">
        <v>294</v>
      </c>
      <c r="AJ52" s="540"/>
      <c r="AK52" s="540"/>
      <c r="AL52" s="540"/>
      <c r="AM52" s="540"/>
      <c r="AN52" s="540"/>
      <c r="AO52" s="540"/>
      <c r="AP52" s="540"/>
      <c r="AQ52" s="540"/>
      <c r="AR52" s="540"/>
      <c r="AS52" s="540"/>
      <c r="AT52" s="540"/>
      <c r="AU52" s="540"/>
      <c r="AV52" s="540"/>
      <c r="AW52" s="540"/>
      <c r="AX52" s="540"/>
      <c r="AY52" s="540"/>
      <c r="AZ52" s="540"/>
      <c r="BA52" s="540"/>
      <c r="BB52" s="621" t="s">
        <v>294</v>
      </c>
      <c r="BC52" s="90">
        <v>19999.167181715369</v>
      </c>
      <c r="BD52" s="90">
        <v>0</v>
      </c>
      <c r="BE52" s="90">
        <v>0</v>
      </c>
      <c r="BF52" s="90">
        <v>19999.167181715369</v>
      </c>
      <c r="BG52" s="106">
        <v>-2287.5987929869443</v>
      </c>
      <c r="BH52" s="625">
        <v>0</v>
      </c>
      <c r="BI52" s="106">
        <v>0</v>
      </c>
      <c r="BJ52" s="106">
        <v>-2287.5987929869443</v>
      </c>
      <c r="BK52" s="106">
        <v>14496.712346611544</v>
      </c>
      <c r="BL52" s="625">
        <v>0</v>
      </c>
      <c r="BM52" s="106">
        <v>0</v>
      </c>
      <c r="BN52" s="106">
        <v>14496.712346611544</v>
      </c>
      <c r="BO52" s="106">
        <v>7728.3336789235473</v>
      </c>
      <c r="BP52" s="625">
        <v>0</v>
      </c>
      <c r="BQ52" s="106">
        <v>0</v>
      </c>
      <c r="BR52" s="106">
        <v>7728.3336789235473</v>
      </c>
      <c r="BS52" s="106">
        <v>61.719949167221785</v>
      </c>
      <c r="BT52" s="625">
        <v>0</v>
      </c>
      <c r="BU52" s="106">
        <v>0</v>
      </c>
      <c r="BV52" s="106">
        <v>61.719949167221785</v>
      </c>
      <c r="BW52" s="106">
        <v>-439.49471048265696</v>
      </c>
      <c r="BX52" s="625">
        <v>0</v>
      </c>
      <c r="BY52" s="106">
        <v>0</v>
      </c>
      <c r="BZ52" s="106">
        <v>-439.49471048265696</v>
      </c>
      <c r="CA52" s="106">
        <v>11044.307163277641</v>
      </c>
      <c r="CB52" s="625">
        <v>0</v>
      </c>
      <c r="CC52" s="106">
        <v>0</v>
      </c>
      <c r="CD52" s="106">
        <v>11044.307163277641</v>
      </c>
      <c r="CE52" s="106">
        <v>10920.02016909793</v>
      </c>
      <c r="CF52" s="625">
        <v>0</v>
      </c>
      <c r="CG52" s="106">
        <v>0</v>
      </c>
      <c r="CH52" s="106">
        <v>10920.02016909793</v>
      </c>
      <c r="CI52" s="106">
        <v>-4028.61595851928</v>
      </c>
      <c r="CJ52" s="625">
        <v>0</v>
      </c>
      <c r="CK52" s="106">
        <v>0</v>
      </c>
      <c r="CL52" s="106">
        <v>-4028.61595851928</v>
      </c>
      <c r="CM52" s="106">
        <v>6805.1566954236478</v>
      </c>
      <c r="CN52" s="625">
        <v>0</v>
      </c>
      <c r="CO52" s="106">
        <v>0</v>
      </c>
      <c r="CP52" s="106">
        <v>6805.1566954236478</v>
      </c>
      <c r="CQ52" s="106">
        <v>10486.753606911749</v>
      </c>
      <c r="CR52" s="625">
        <v>0</v>
      </c>
      <c r="CS52" s="106">
        <v>0</v>
      </c>
      <c r="CT52" s="106">
        <v>10486.753606911749</v>
      </c>
      <c r="CU52" s="106">
        <v>-10947.217592708766</v>
      </c>
      <c r="CV52" s="625">
        <v>0</v>
      </c>
      <c r="CW52" s="106">
        <v>0</v>
      </c>
      <c r="CX52" s="106">
        <v>-10947.217592708766</v>
      </c>
      <c r="CY52" s="106">
        <v>-2028.5652356110513</v>
      </c>
      <c r="CZ52" s="625">
        <v>0</v>
      </c>
      <c r="DA52" s="106">
        <v>0</v>
      </c>
      <c r="DB52" s="106">
        <v>-2028.5652356110513</v>
      </c>
      <c r="DC52" s="106">
        <v>3633.4065976608545</v>
      </c>
      <c r="DD52" s="625">
        <v>0</v>
      </c>
      <c r="DE52" s="106">
        <v>0</v>
      </c>
      <c r="DF52" s="106">
        <v>3633.4065976608545</v>
      </c>
      <c r="DG52" s="106">
        <v>22590.119612725452</v>
      </c>
      <c r="DH52" s="625">
        <v>0</v>
      </c>
      <c r="DI52" s="106">
        <v>0</v>
      </c>
      <c r="DJ52" s="106">
        <v>22590.119612725452</v>
      </c>
      <c r="DK52" s="106">
        <v>-29090.933146478608</v>
      </c>
      <c r="DL52" s="625">
        <v>0</v>
      </c>
      <c r="DM52" s="106">
        <v>0</v>
      </c>
      <c r="DN52" s="106">
        <v>-29090.933146478608</v>
      </c>
      <c r="DO52" s="106">
        <v>51838.887476522475</v>
      </c>
      <c r="DP52" s="625">
        <v>0</v>
      </c>
      <c r="DQ52" s="106">
        <v>0</v>
      </c>
      <c r="DR52" s="106">
        <v>51838.887476522475</v>
      </c>
      <c r="DS52" s="106">
        <v>9445.1226242538542</v>
      </c>
      <c r="DT52" s="625">
        <v>0</v>
      </c>
      <c r="DU52" s="106">
        <v>0</v>
      </c>
      <c r="DV52" s="106">
        <v>9445.1226242538542</v>
      </c>
      <c r="DW52" s="106">
        <v>-1576067.5434661563</v>
      </c>
      <c r="DX52" s="625">
        <v>0</v>
      </c>
      <c r="DY52" s="106">
        <v>0</v>
      </c>
      <c r="DZ52" s="106">
        <v>-1576067.5434661563</v>
      </c>
      <c r="EA52" s="106">
        <v>-304750.28448979743</v>
      </c>
      <c r="EB52" s="625">
        <v>0</v>
      </c>
      <c r="EC52" s="106">
        <v>0</v>
      </c>
      <c r="ED52" s="106">
        <v>-304750.28448979743</v>
      </c>
      <c r="EE52" s="106">
        <v>423193.38739904948</v>
      </c>
      <c r="EF52" s="625">
        <v>0</v>
      </c>
      <c r="EG52" s="106">
        <v>0</v>
      </c>
      <c r="EH52" s="106">
        <v>423193.38739904948</v>
      </c>
      <c r="EI52" s="106">
        <v>-211912.39985579252</v>
      </c>
      <c r="EJ52" s="625">
        <v>0</v>
      </c>
      <c r="EK52" s="106">
        <v>0</v>
      </c>
      <c r="EL52" s="106">
        <v>-211912.39985579252</v>
      </c>
      <c r="EM52" s="106">
        <v>-149542.71302984469</v>
      </c>
      <c r="EN52" s="625">
        <v>0</v>
      </c>
      <c r="EO52" s="106">
        <v>0</v>
      </c>
      <c r="EP52" s="106">
        <v>-149542.71302984469</v>
      </c>
      <c r="EQ52" s="106">
        <v>-40121.969078417867</v>
      </c>
      <c r="ER52" s="625">
        <v>0</v>
      </c>
      <c r="ES52" s="106">
        <v>0</v>
      </c>
      <c r="ET52" s="106">
        <v>-40121.969078417867</v>
      </c>
      <c r="EU52" s="106">
        <v>-554657.75400365517</v>
      </c>
      <c r="EV52" s="625">
        <v>0</v>
      </c>
      <c r="EW52" s="106">
        <v>0</v>
      </c>
      <c r="EX52" s="106">
        <v>-554657.75400365517</v>
      </c>
      <c r="EY52" s="106">
        <v>-156283.57288986631</v>
      </c>
      <c r="EZ52" s="625">
        <v>0</v>
      </c>
      <c r="FA52" s="106">
        <v>0</v>
      </c>
      <c r="FB52" s="106">
        <v>-156283.57288986631</v>
      </c>
      <c r="FC52" s="106">
        <v>-17939.051791403443</v>
      </c>
      <c r="FD52" s="625">
        <v>0</v>
      </c>
      <c r="FE52" s="106">
        <v>0</v>
      </c>
      <c r="FF52" s="106">
        <v>-17939.051791403443</v>
      </c>
      <c r="FG52" s="106">
        <v>46063.21308811754</v>
      </c>
      <c r="FH52" s="625">
        <v>0</v>
      </c>
      <c r="FI52" s="106">
        <v>0</v>
      </c>
      <c r="FJ52" s="106">
        <v>46063.21308811754</v>
      </c>
      <c r="FK52" s="106">
        <v>-21518.157248500735</v>
      </c>
      <c r="FL52" s="625">
        <v>0</v>
      </c>
      <c r="FM52" s="106">
        <v>0</v>
      </c>
      <c r="FN52" s="106">
        <v>-21518.157248500735</v>
      </c>
      <c r="FO52" s="106">
        <v>2407.5718636531383</v>
      </c>
      <c r="FP52" s="625">
        <v>0</v>
      </c>
      <c r="FQ52" s="106">
        <v>0</v>
      </c>
      <c r="FR52" s="106">
        <v>2407.5718636531383</v>
      </c>
      <c r="FS52" s="106">
        <v>-226561.80073140375</v>
      </c>
      <c r="FT52" s="625">
        <v>0</v>
      </c>
      <c r="FU52" s="106">
        <v>0</v>
      </c>
      <c r="FV52" s="106">
        <v>-226561.80073140375</v>
      </c>
      <c r="FW52" s="106">
        <v>24298.045442588627</v>
      </c>
      <c r="FX52" s="625">
        <v>0</v>
      </c>
      <c r="FY52" s="106">
        <v>0</v>
      </c>
      <c r="FZ52" s="106">
        <v>24298.045442588627</v>
      </c>
      <c r="GA52" s="106">
        <v>20069.370585352182</v>
      </c>
      <c r="GB52" s="625">
        <v>0</v>
      </c>
      <c r="GC52" s="106">
        <v>0</v>
      </c>
      <c r="GD52" s="106">
        <v>20069.370585352182</v>
      </c>
      <c r="GE52" s="106">
        <v>175972.88306312449</v>
      </c>
      <c r="GF52" s="625">
        <v>0</v>
      </c>
      <c r="GG52" s="106">
        <v>0</v>
      </c>
      <c r="GH52" s="106">
        <v>175972.88306312449</v>
      </c>
      <c r="GI52" s="106">
        <v>-618755.16401600651</v>
      </c>
      <c r="GJ52" s="625">
        <v>0</v>
      </c>
      <c r="GK52" s="106">
        <v>0</v>
      </c>
      <c r="GL52" s="106">
        <v>-618755.16401600651</v>
      </c>
      <c r="GM52" s="106">
        <v>463544.07889929786</v>
      </c>
      <c r="GN52" s="625">
        <v>0</v>
      </c>
      <c r="GO52" s="106">
        <v>0</v>
      </c>
      <c r="GP52" s="106">
        <v>463544.07889929786</v>
      </c>
      <c r="GQ52" s="106">
        <v>-94520.507556159049</v>
      </c>
      <c r="GR52" s="625">
        <v>0</v>
      </c>
      <c r="GS52" s="106">
        <v>0</v>
      </c>
      <c r="GT52" s="106">
        <v>-94520.507556159049</v>
      </c>
      <c r="GU52" s="106">
        <v>-380569.10403501801</v>
      </c>
      <c r="GV52" s="625">
        <v>0</v>
      </c>
      <c r="GW52" s="106">
        <v>0</v>
      </c>
      <c r="GX52" s="106">
        <v>-380569.10403501801</v>
      </c>
      <c r="GY52" s="106">
        <v>8253.3983553629369</v>
      </c>
      <c r="GZ52" s="625">
        <v>0</v>
      </c>
      <c r="HA52" s="106">
        <v>0</v>
      </c>
      <c r="HB52" s="106">
        <v>8253.3983553629369</v>
      </c>
      <c r="HC52" s="106">
        <v>24076.974099410698</v>
      </c>
      <c r="HD52" s="625">
        <v>0</v>
      </c>
      <c r="HE52" s="106">
        <v>0</v>
      </c>
      <c r="HF52" s="106">
        <v>24076.974099410698</v>
      </c>
    </row>
    <row r="53" spans="1:214">
      <c r="A53" s="105">
        <v>4.25</v>
      </c>
      <c r="B53" s="106">
        <v>0</v>
      </c>
      <c r="C53" s="590" t="s">
        <v>420</v>
      </c>
      <c r="D53" s="606" t="s">
        <v>293</v>
      </c>
      <c r="E53" s="105">
        <v>0</v>
      </c>
      <c r="F53" s="106">
        <v>0</v>
      </c>
      <c r="G53" s="106">
        <v>0</v>
      </c>
      <c r="H53" s="106">
        <v>0</v>
      </c>
      <c r="I53" s="106">
        <v>0</v>
      </c>
      <c r="J53" s="106"/>
      <c r="K53" s="106">
        <v>0</v>
      </c>
      <c r="L53" s="106">
        <v>0</v>
      </c>
      <c r="M53" s="106">
        <v>0</v>
      </c>
      <c r="N53" s="106">
        <v>0</v>
      </c>
      <c r="O53" s="106"/>
      <c r="P53" s="106">
        <v>0</v>
      </c>
      <c r="Q53" s="106">
        <v>0</v>
      </c>
      <c r="R53" s="106">
        <v>0</v>
      </c>
      <c r="S53" s="106">
        <v>0</v>
      </c>
      <c r="T53" s="106"/>
      <c r="U53" s="106">
        <v>0</v>
      </c>
      <c r="V53" s="106">
        <v>0</v>
      </c>
      <c r="W53" s="106">
        <v>0</v>
      </c>
      <c r="X53" s="106">
        <v>0</v>
      </c>
      <c r="Y53" s="106"/>
      <c r="Z53" s="106">
        <v>0</v>
      </c>
      <c r="AA53" s="106">
        <v>0</v>
      </c>
      <c r="AB53" s="106">
        <v>0</v>
      </c>
      <c r="AC53" s="106">
        <v>0</v>
      </c>
      <c r="AF53" s="90"/>
      <c r="AH53" s="610" t="s">
        <v>293</v>
      </c>
      <c r="AJ53" s="540"/>
      <c r="AK53" s="540"/>
      <c r="AL53" s="540"/>
      <c r="AM53" s="540"/>
      <c r="AN53" s="540"/>
      <c r="AO53" s="540"/>
      <c r="AP53" s="540"/>
      <c r="AQ53" s="540"/>
      <c r="AR53" s="540"/>
      <c r="AS53" s="540"/>
      <c r="AT53" s="540"/>
      <c r="AU53" s="540"/>
      <c r="AV53" s="540"/>
      <c r="AW53" s="540"/>
      <c r="AX53" s="540"/>
      <c r="AY53" s="540"/>
      <c r="AZ53" s="540"/>
      <c r="BA53" s="540"/>
      <c r="BB53" s="621" t="s">
        <v>293</v>
      </c>
      <c r="BC53" s="90">
        <v>0</v>
      </c>
      <c r="BD53" s="90">
        <v>0</v>
      </c>
      <c r="BE53" s="90">
        <v>0</v>
      </c>
      <c r="BF53" s="90">
        <v>0</v>
      </c>
      <c r="BG53" s="106">
        <v>0</v>
      </c>
      <c r="BH53" s="106">
        <v>0</v>
      </c>
      <c r="BI53" s="106">
        <v>0</v>
      </c>
      <c r="BJ53" s="106">
        <v>0</v>
      </c>
      <c r="BK53" s="106">
        <v>0</v>
      </c>
      <c r="BL53" s="106">
        <v>0</v>
      </c>
      <c r="BM53" s="106">
        <v>0</v>
      </c>
      <c r="BN53" s="106">
        <v>0</v>
      </c>
      <c r="BO53" s="106">
        <v>0</v>
      </c>
      <c r="BP53" s="106">
        <v>0</v>
      </c>
      <c r="BQ53" s="106">
        <v>0</v>
      </c>
      <c r="BR53" s="106">
        <v>0</v>
      </c>
      <c r="BS53" s="106">
        <v>0</v>
      </c>
      <c r="BT53" s="106">
        <v>0</v>
      </c>
      <c r="BU53" s="106">
        <v>0</v>
      </c>
      <c r="BV53" s="106">
        <v>0</v>
      </c>
      <c r="BW53" s="106">
        <v>0</v>
      </c>
      <c r="BX53" s="106">
        <v>0</v>
      </c>
      <c r="BY53" s="106">
        <v>0</v>
      </c>
      <c r="BZ53" s="106">
        <v>0</v>
      </c>
      <c r="CA53" s="106">
        <v>0</v>
      </c>
      <c r="CB53" s="106">
        <v>0</v>
      </c>
      <c r="CC53" s="106">
        <v>0</v>
      </c>
      <c r="CD53" s="106">
        <v>0</v>
      </c>
      <c r="CE53" s="106">
        <v>0</v>
      </c>
      <c r="CF53" s="106">
        <v>0</v>
      </c>
      <c r="CG53" s="106">
        <v>0</v>
      </c>
      <c r="CH53" s="106">
        <v>0</v>
      </c>
      <c r="CI53" s="106">
        <v>0</v>
      </c>
      <c r="CJ53" s="106">
        <v>0</v>
      </c>
      <c r="CK53" s="106">
        <v>0</v>
      </c>
      <c r="CL53" s="106">
        <v>0</v>
      </c>
      <c r="CM53" s="106">
        <v>0</v>
      </c>
      <c r="CN53" s="106">
        <v>0</v>
      </c>
      <c r="CO53" s="106">
        <v>0</v>
      </c>
      <c r="CP53" s="106">
        <v>0</v>
      </c>
      <c r="CQ53" s="106">
        <v>0</v>
      </c>
      <c r="CR53" s="106">
        <v>0</v>
      </c>
      <c r="CS53" s="106">
        <v>0</v>
      </c>
      <c r="CT53" s="106">
        <v>0</v>
      </c>
      <c r="CU53" s="106">
        <v>0</v>
      </c>
      <c r="CV53" s="106">
        <v>0</v>
      </c>
      <c r="CW53" s="106">
        <v>0</v>
      </c>
      <c r="CX53" s="106">
        <v>0</v>
      </c>
      <c r="CY53" s="106">
        <v>0</v>
      </c>
      <c r="CZ53" s="106">
        <v>0</v>
      </c>
      <c r="DA53" s="106">
        <v>0</v>
      </c>
      <c r="DB53" s="106">
        <v>0</v>
      </c>
      <c r="DC53" s="106">
        <v>0</v>
      </c>
      <c r="DD53" s="106">
        <v>0</v>
      </c>
      <c r="DE53" s="106">
        <v>0</v>
      </c>
      <c r="DF53" s="106">
        <v>0</v>
      </c>
      <c r="DG53" s="106">
        <v>0</v>
      </c>
      <c r="DH53" s="106">
        <v>0</v>
      </c>
      <c r="DI53" s="106">
        <v>0</v>
      </c>
      <c r="DJ53" s="106">
        <v>0</v>
      </c>
      <c r="DK53" s="106">
        <v>0</v>
      </c>
      <c r="DL53" s="106">
        <v>0</v>
      </c>
      <c r="DM53" s="106">
        <v>0</v>
      </c>
      <c r="DN53" s="106">
        <v>0</v>
      </c>
      <c r="DO53" s="106">
        <v>0</v>
      </c>
      <c r="DP53" s="106">
        <v>0</v>
      </c>
      <c r="DQ53" s="106">
        <v>0</v>
      </c>
      <c r="DR53" s="106">
        <v>0</v>
      </c>
      <c r="DS53" s="106">
        <v>0</v>
      </c>
      <c r="DT53" s="106">
        <v>0</v>
      </c>
      <c r="DU53" s="106">
        <v>0</v>
      </c>
      <c r="DV53" s="106">
        <v>0</v>
      </c>
      <c r="DW53" s="106">
        <v>0</v>
      </c>
      <c r="DX53" s="106">
        <v>0</v>
      </c>
      <c r="DY53" s="106">
        <v>0</v>
      </c>
      <c r="DZ53" s="106">
        <v>0</v>
      </c>
      <c r="EA53" s="106">
        <v>0</v>
      </c>
      <c r="EB53" s="106">
        <v>0</v>
      </c>
      <c r="EC53" s="106">
        <v>0</v>
      </c>
      <c r="ED53" s="106">
        <v>0</v>
      </c>
      <c r="EE53" s="106">
        <v>0</v>
      </c>
      <c r="EF53" s="106">
        <v>0</v>
      </c>
      <c r="EG53" s="106">
        <v>0</v>
      </c>
      <c r="EH53" s="106">
        <v>0</v>
      </c>
      <c r="EI53" s="106">
        <v>0</v>
      </c>
      <c r="EJ53" s="106">
        <v>0</v>
      </c>
      <c r="EK53" s="106">
        <v>0</v>
      </c>
      <c r="EL53" s="106">
        <v>0</v>
      </c>
      <c r="EM53" s="106">
        <v>0</v>
      </c>
      <c r="EN53" s="106">
        <v>0</v>
      </c>
      <c r="EO53" s="106">
        <v>0</v>
      </c>
      <c r="EP53" s="106">
        <v>0</v>
      </c>
      <c r="EQ53" s="106">
        <v>0</v>
      </c>
      <c r="ER53" s="106">
        <v>0</v>
      </c>
      <c r="ES53" s="106">
        <v>0</v>
      </c>
      <c r="ET53" s="106">
        <v>0</v>
      </c>
      <c r="EU53" s="106">
        <v>0</v>
      </c>
      <c r="EV53" s="106">
        <v>0</v>
      </c>
      <c r="EW53" s="106">
        <v>0</v>
      </c>
      <c r="EX53" s="106">
        <v>0</v>
      </c>
      <c r="EY53" s="106">
        <v>0</v>
      </c>
      <c r="EZ53" s="106">
        <v>0</v>
      </c>
      <c r="FA53" s="106">
        <v>0</v>
      </c>
      <c r="FB53" s="106">
        <v>0</v>
      </c>
      <c r="FC53" s="106">
        <v>0</v>
      </c>
      <c r="FD53" s="106">
        <v>0</v>
      </c>
      <c r="FE53" s="106">
        <v>0</v>
      </c>
      <c r="FF53" s="106">
        <v>0</v>
      </c>
      <c r="FG53" s="106">
        <v>0</v>
      </c>
      <c r="FH53" s="106">
        <v>0</v>
      </c>
      <c r="FI53" s="106">
        <v>0</v>
      </c>
      <c r="FJ53" s="106">
        <v>0</v>
      </c>
      <c r="FK53" s="106">
        <v>0</v>
      </c>
      <c r="FL53" s="106">
        <v>0</v>
      </c>
      <c r="FM53" s="106">
        <v>0</v>
      </c>
      <c r="FN53" s="106">
        <v>0</v>
      </c>
      <c r="FO53" s="106">
        <v>0</v>
      </c>
      <c r="FP53" s="106">
        <v>0</v>
      </c>
      <c r="FQ53" s="106">
        <v>0</v>
      </c>
      <c r="FR53" s="106">
        <v>0</v>
      </c>
      <c r="FS53" s="106">
        <v>0</v>
      </c>
      <c r="FT53" s="106">
        <v>0</v>
      </c>
      <c r="FU53" s="106">
        <v>0</v>
      </c>
      <c r="FV53" s="106">
        <v>0</v>
      </c>
      <c r="FW53" s="106">
        <v>0</v>
      </c>
      <c r="FX53" s="106">
        <v>0</v>
      </c>
      <c r="FY53" s="106">
        <v>0</v>
      </c>
      <c r="FZ53" s="106">
        <v>0</v>
      </c>
      <c r="GA53" s="106">
        <v>0</v>
      </c>
      <c r="GB53" s="106">
        <v>0</v>
      </c>
      <c r="GC53" s="106">
        <v>0</v>
      </c>
      <c r="GD53" s="106">
        <v>0</v>
      </c>
      <c r="GE53" s="106">
        <v>0</v>
      </c>
      <c r="GF53" s="106">
        <v>0</v>
      </c>
      <c r="GG53" s="106">
        <v>0</v>
      </c>
      <c r="GH53" s="106">
        <v>0</v>
      </c>
      <c r="GI53" s="106">
        <v>0</v>
      </c>
      <c r="GJ53" s="106">
        <v>0</v>
      </c>
      <c r="GK53" s="106">
        <v>0</v>
      </c>
      <c r="GL53" s="106">
        <v>0</v>
      </c>
      <c r="GM53" s="106">
        <v>0</v>
      </c>
      <c r="GN53" s="106">
        <v>0</v>
      </c>
      <c r="GO53" s="106">
        <v>0</v>
      </c>
      <c r="GP53" s="106">
        <v>0</v>
      </c>
      <c r="GQ53" s="106">
        <v>0</v>
      </c>
      <c r="GR53" s="106">
        <v>0</v>
      </c>
      <c r="GS53" s="106">
        <v>0</v>
      </c>
      <c r="GT53" s="106">
        <v>0</v>
      </c>
      <c r="GU53" s="106">
        <v>0</v>
      </c>
      <c r="GV53" s="106">
        <v>0</v>
      </c>
      <c r="GW53" s="106">
        <v>0</v>
      </c>
      <c r="GX53" s="106">
        <v>0</v>
      </c>
      <c r="GY53" s="106">
        <v>0</v>
      </c>
      <c r="GZ53" s="106">
        <v>0</v>
      </c>
      <c r="HA53" s="106">
        <v>0</v>
      </c>
      <c r="HB53" s="106">
        <v>0</v>
      </c>
      <c r="HC53" s="106">
        <v>0</v>
      </c>
      <c r="HD53" s="106">
        <v>0</v>
      </c>
      <c r="HE53" s="106">
        <v>0</v>
      </c>
      <c r="HF53" s="106">
        <v>0</v>
      </c>
    </row>
    <row r="54" spans="1:214" ht="14.4">
      <c r="B54" s="611">
        <v>8740457.8174353298</v>
      </c>
      <c r="D54" s="612" t="s">
        <v>428</v>
      </c>
      <c r="F54" s="613">
        <v>-7587.3471686895937</v>
      </c>
      <c r="G54" s="613">
        <v>0</v>
      </c>
      <c r="H54" s="613">
        <v>0</v>
      </c>
      <c r="I54" s="613">
        <v>-7587.3471686895937</v>
      </c>
      <c r="J54" s="614"/>
      <c r="K54" s="613">
        <v>12411.820013025776</v>
      </c>
      <c r="L54" s="613">
        <v>0</v>
      </c>
      <c r="M54" s="613">
        <v>0</v>
      </c>
      <c r="N54" s="613">
        <v>12411.820013025776</v>
      </c>
      <c r="O54" s="619"/>
      <c r="P54" s="613">
        <v>-1788177.0606408548</v>
      </c>
      <c r="Q54" s="613">
        <v>0</v>
      </c>
      <c r="R54" s="613">
        <v>0</v>
      </c>
      <c r="S54" s="613">
        <v>-1788177.0606408548</v>
      </c>
      <c r="T54" s="613">
        <v>0</v>
      </c>
      <c r="U54" s="613">
        <v>-3072680.3320809659</v>
      </c>
      <c r="V54" s="613">
        <v>0</v>
      </c>
      <c r="W54" s="613">
        <v>0</v>
      </c>
      <c r="X54" s="613">
        <v>-3072680.3320809659</v>
      </c>
      <c r="Y54" s="614"/>
      <c r="Z54" s="613">
        <v>54104661.306302816</v>
      </c>
      <c r="AA54" s="613">
        <v>0</v>
      </c>
      <c r="AB54" s="613">
        <v>683723.94999996643</v>
      </c>
      <c r="AC54" s="613">
        <v>54788385.256302774</v>
      </c>
      <c r="AD54" s="605"/>
      <c r="AF54" s="605"/>
      <c r="AG54" s="605"/>
      <c r="AH54" s="615"/>
      <c r="AI54" s="605"/>
      <c r="AJ54" s="540"/>
      <c r="AK54" s="540"/>
      <c r="AL54" s="540"/>
      <c r="AM54" s="540"/>
      <c r="AN54" s="540"/>
      <c r="AO54" s="540"/>
      <c r="AP54" s="540"/>
      <c r="AQ54" s="540"/>
      <c r="AR54" s="540"/>
      <c r="AS54" s="540"/>
      <c r="AT54" s="540"/>
      <c r="AU54" s="540"/>
      <c r="AV54" s="540"/>
      <c r="AW54" s="540"/>
      <c r="AX54" s="540"/>
      <c r="AY54" s="540"/>
      <c r="AZ54" s="540"/>
      <c r="BA54" s="540"/>
      <c r="BB54" s="616">
        <v>0</v>
      </c>
      <c r="BC54" s="617">
        <v>19999.167181715369</v>
      </c>
      <c r="BD54" s="617">
        <v>0</v>
      </c>
      <c r="BE54" s="617">
        <v>0</v>
      </c>
      <c r="BF54" s="617">
        <v>19999.167181715369</v>
      </c>
      <c r="BG54" s="613">
        <v>-2287.5987929869443</v>
      </c>
      <c r="BH54" s="613">
        <v>0</v>
      </c>
      <c r="BI54" s="613">
        <v>0</v>
      </c>
      <c r="BJ54" s="613">
        <v>-2287.5987929869443</v>
      </c>
      <c r="BK54" s="613">
        <v>14496.712346611544</v>
      </c>
      <c r="BL54" s="613">
        <v>0</v>
      </c>
      <c r="BM54" s="613">
        <v>0</v>
      </c>
      <c r="BN54" s="613">
        <v>14496.712346611544</v>
      </c>
      <c r="BO54" s="613">
        <v>7728.3336789235473</v>
      </c>
      <c r="BP54" s="613">
        <v>0</v>
      </c>
      <c r="BQ54" s="613">
        <v>0</v>
      </c>
      <c r="BR54" s="613">
        <v>7728.3336789235473</v>
      </c>
      <c r="BS54" s="613">
        <v>61.719949167221785</v>
      </c>
      <c r="BT54" s="613">
        <v>0</v>
      </c>
      <c r="BU54" s="613">
        <v>0</v>
      </c>
      <c r="BV54" s="613">
        <v>61.719949167221785</v>
      </c>
      <c r="BW54" s="613">
        <v>-439.49471048265696</v>
      </c>
      <c r="BX54" s="613">
        <v>0</v>
      </c>
      <c r="BY54" s="613">
        <v>0</v>
      </c>
      <c r="BZ54" s="613">
        <v>-439.49471048265696</v>
      </c>
      <c r="CA54" s="613">
        <v>11044.307163277641</v>
      </c>
      <c r="CB54" s="613">
        <v>0</v>
      </c>
      <c r="CC54" s="613">
        <v>0</v>
      </c>
      <c r="CD54" s="613">
        <v>11044.307163277641</v>
      </c>
      <c r="CE54" s="613">
        <v>10920.02016909793</v>
      </c>
      <c r="CF54" s="613">
        <v>0</v>
      </c>
      <c r="CG54" s="613">
        <v>0</v>
      </c>
      <c r="CH54" s="613">
        <v>10920.02016909793</v>
      </c>
      <c r="CI54" s="613">
        <v>-4028.61595851928</v>
      </c>
      <c r="CJ54" s="613">
        <v>0</v>
      </c>
      <c r="CK54" s="613">
        <v>0</v>
      </c>
      <c r="CL54" s="613">
        <v>-4028.61595851928</v>
      </c>
      <c r="CM54" s="617">
        <v>6805.1566954236478</v>
      </c>
      <c r="CN54" s="617">
        <v>0</v>
      </c>
      <c r="CO54" s="617">
        <v>0</v>
      </c>
      <c r="CP54" s="617">
        <v>6805.1566954236478</v>
      </c>
      <c r="CQ54" s="617">
        <v>10486.753606911749</v>
      </c>
      <c r="CR54" s="617">
        <v>0</v>
      </c>
      <c r="CS54" s="617">
        <v>0</v>
      </c>
      <c r="CT54" s="617">
        <v>10486.753606911749</v>
      </c>
      <c r="CU54" s="617">
        <v>-10947.217592708766</v>
      </c>
      <c r="CV54" s="617">
        <v>0</v>
      </c>
      <c r="CW54" s="617">
        <v>0</v>
      </c>
      <c r="CX54" s="617">
        <v>-10947.217592708766</v>
      </c>
      <c r="CY54" s="617">
        <v>-2028.5652356110513</v>
      </c>
      <c r="CZ54" s="617">
        <v>0</v>
      </c>
      <c r="DA54" s="617">
        <v>0</v>
      </c>
      <c r="DB54" s="617">
        <v>-2028.5652356110513</v>
      </c>
      <c r="DC54" s="617">
        <v>3633.4065976608545</v>
      </c>
      <c r="DD54" s="617">
        <v>0</v>
      </c>
      <c r="DE54" s="617">
        <v>0</v>
      </c>
      <c r="DF54" s="617">
        <v>3633.4065976608545</v>
      </c>
      <c r="DG54" s="617">
        <v>22590.119612725452</v>
      </c>
      <c r="DH54" s="617">
        <v>0</v>
      </c>
      <c r="DI54" s="617">
        <v>0</v>
      </c>
      <c r="DJ54" s="617">
        <v>22590.119612725452</v>
      </c>
      <c r="DK54" s="617">
        <v>-29090.933146478608</v>
      </c>
      <c r="DL54" s="617">
        <v>0</v>
      </c>
      <c r="DM54" s="617">
        <v>0</v>
      </c>
      <c r="DN54" s="617">
        <v>-29090.933146478608</v>
      </c>
      <c r="DO54" s="617">
        <v>51838.887476522475</v>
      </c>
      <c r="DP54" s="617">
        <v>0</v>
      </c>
      <c r="DQ54" s="617">
        <v>0</v>
      </c>
      <c r="DR54" s="617">
        <v>51838.887476522475</v>
      </c>
      <c r="DS54" s="617">
        <v>9445.1226242538542</v>
      </c>
      <c r="DT54" s="617">
        <v>0</v>
      </c>
      <c r="DU54" s="617">
        <v>0</v>
      </c>
      <c r="DV54" s="617">
        <v>9445.1226242538542</v>
      </c>
      <c r="DW54" s="617">
        <v>-1576067.5434661563</v>
      </c>
      <c r="DX54" s="617">
        <v>0</v>
      </c>
      <c r="DY54" s="617">
        <v>0</v>
      </c>
      <c r="DZ54" s="617">
        <v>-1576067.5434661563</v>
      </c>
      <c r="EA54" s="617">
        <v>-304750.28448979743</v>
      </c>
      <c r="EB54" s="617">
        <v>0</v>
      </c>
      <c r="EC54" s="617">
        <v>0</v>
      </c>
      <c r="ED54" s="617">
        <v>-304750.28448979743</v>
      </c>
      <c r="EE54" s="617">
        <v>423193.38739904948</v>
      </c>
      <c r="EF54" s="617">
        <v>0</v>
      </c>
      <c r="EG54" s="617">
        <v>0</v>
      </c>
      <c r="EH54" s="617">
        <v>423193.38739904948</v>
      </c>
      <c r="EI54" s="617">
        <v>-211912.39985579252</v>
      </c>
      <c r="EJ54" s="617">
        <v>0</v>
      </c>
      <c r="EK54" s="617">
        <v>0</v>
      </c>
      <c r="EL54" s="617">
        <v>-211912.39985579252</v>
      </c>
      <c r="EM54" s="617">
        <v>-149542.71302984469</v>
      </c>
      <c r="EN54" s="617">
        <v>0</v>
      </c>
      <c r="EO54" s="617">
        <v>0</v>
      </c>
      <c r="EP54" s="617">
        <v>-149542.71302984469</v>
      </c>
      <c r="EQ54" s="617">
        <v>-40121.969078417867</v>
      </c>
      <c r="ER54" s="617">
        <v>0</v>
      </c>
      <c r="ES54" s="617">
        <v>0</v>
      </c>
      <c r="ET54" s="617">
        <v>-40121.969078417867</v>
      </c>
      <c r="EU54" s="617">
        <v>-554657.75400365517</v>
      </c>
      <c r="EV54" s="617">
        <v>0</v>
      </c>
      <c r="EW54" s="617">
        <v>0</v>
      </c>
      <c r="EX54" s="617">
        <v>-554657.75400365517</v>
      </c>
      <c r="EY54" s="617">
        <v>-156283.57288986631</v>
      </c>
      <c r="EZ54" s="617">
        <v>0</v>
      </c>
      <c r="FA54" s="617">
        <v>0</v>
      </c>
      <c r="FB54" s="617">
        <v>-156283.57288986631</v>
      </c>
      <c r="FC54" s="617">
        <v>-17939.051791403443</v>
      </c>
      <c r="FD54" s="617">
        <v>0</v>
      </c>
      <c r="FE54" s="617">
        <v>0</v>
      </c>
      <c r="FF54" s="617">
        <v>-17939.051791403443</v>
      </c>
      <c r="FG54" s="617">
        <v>46063.21308811754</v>
      </c>
      <c r="FH54" s="617">
        <v>0</v>
      </c>
      <c r="FI54" s="617">
        <v>0</v>
      </c>
      <c r="FJ54" s="617">
        <v>46063.21308811754</v>
      </c>
      <c r="FK54" s="617">
        <v>-21518.157248500735</v>
      </c>
      <c r="FL54" s="617">
        <v>0</v>
      </c>
      <c r="FM54" s="617">
        <v>0</v>
      </c>
      <c r="FN54" s="617">
        <v>-21518.157248500735</v>
      </c>
      <c r="FO54" s="617">
        <v>2407.5718636531383</v>
      </c>
      <c r="FP54" s="617">
        <v>0</v>
      </c>
      <c r="FQ54" s="617">
        <v>0</v>
      </c>
      <c r="FR54" s="617">
        <v>2407.5718636531383</v>
      </c>
      <c r="FS54" s="617">
        <v>-226561.80073140375</v>
      </c>
      <c r="FT54" s="617">
        <v>0</v>
      </c>
      <c r="FU54" s="617">
        <v>0</v>
      </c>
      <c r="FV54" s="617">
        <v>-226561.80073140375</v>
      </c>
      <c r="FW54" s="617">
        <v>24298.045442588627</v>
      </c>
      <c r="FX54" s="617">
        <v>0</v>
      </c>
      <c r="FY54" s="617">
        <v>0</v>
      </c>
      <c r="FZ54" s="617">
        <v>24298.045442588627</v>
      </c>
      <c r="GA54" s="617">
        <v>20069.370585352182</v>
      </c>
      <c r="GB54" s="617">
        <v>0</v>
      </c>
      <c r="GC54" s="617">
        <v>0</v>
      </c>
      <c r="GD54" s="617">
        <v>20069.370585352182</v>
      </c>
      <c r="GE54" s="617">
        <v>175972.88306312449</v>
      </c>
      <c r="GF54" s="617">
        <v>0</v>
      </c>
      <c r="GG54" s="617">
        <v>0</v>
      </c>
      <c r="GH54" s="617">
        <v>175972.88306312449</v>
      </c>
      <c r="GI54" s="617">
        <v>-618755.16401600651</v>
      </c>
      <c r="GJ54" s="617">
        <v>0</v>
      </c>
      <c r="GK54" s="617">
        <v>0</v>
      </c>
      <c r="GL54" s="617">
        <v>-618755.16401600651</v>
      </c>
      <c r="GM54" s="617">
        <v>463544.07889929786</v>
      </c>
      <c r="GN54" s="617">
        <v>0</v>
      </c>
      <c r="GO54" s="617">
        <v>0</v>
      </c>
      <c r="GP54" s="617">
        <v>463544.07889929786</v>
      </c>
      <c r="GQ54" s="617">
        <v>-94520.507556159049</v>
      </c>
      <c r="GR54" s="617">
        <v>0</v>
      </c>
      <c r="GS54" s="617">
        <v>0</v>
      </c>
      <c r="GT54" s="617">
        <v>-94520.507556159049</v>
      </c>
      <c r="GU54" s="617">
        <v>-380569.10403501801</v>
      </c>
      <c r="GV54" s="617">
        <v>0</v>
      </c>
      <c r="GW54" s="617">
        <v>0</v>
      </c>
      <c r="GX54" s="617">
        <v>-380569.10403501801</v>
      </c>
      <c r="GY54" s="617">
        <v>8253.3983553629369</v>
      </c>
      <c r="GZ54" s="617">
        <v>0</v>
      </c>
      <c r="HA54" s="617">
        <v>0</v>
      </c>
      <c r="HB54" s="617">
        <v>8253.3983553629369</v>
      </c>
      <c r="HC54" s="617">
        <v>24076.974099410698</v>
      </c>
      <c r="HD54" s="617">
        <v>0</v>
      </c>
      <c r="HE54" s="617">
        <v>0</v>
      </c>
      <c r="HF54" s="617">
        <v>24076.974099410698</v>
      </c>
    </row>
    <row r="55" spans="1:214" ht="14.4">
      <c r="O55" s="593"/>
      <c r="BB55" s="586">
        <v>0</v>
      </c>
      <c r="BC55" s="586">
        <v>0</v>
      </c>
      <c r="BD55" s="586">
        <v>0</v>
      </c>
      <c r="BE55" s="586">
        <v>0</v>
      </c>
      <c r="BF55" s="586">
        <v>0</v>
      </c>
    </row>
    <row r="56" spans="1:214" ht="14.4">
      <c r="D56" s="620" t="s">
        <v>120</v>
      </c>
      <c r="F56" s="620"/>
      <c r="I56" s="620"/>
      <c r="N56" s="620"/>
      <c r="O56" s="593"/>
      <c r="P56" s="620"/>
      <c r="S56" s="620"/>
      <c r="V56" s="620"/>
      <c r="W56" s="620"/>
      <c r="X56" s="620"/>
      <c r="AC56" s="620"/>
      <c r="AH56" s="601" t="s">
        <v>120</v>
      </c>
      <c r="AJ56" s="540"/>
      <c r="AK56" s="540"/>
      <c r="AL56" s="540"/>
      <c r="AM56" s="540"/>
      <c r="AN56" s="540"/>
      <c r="AO56" s="540"/>
      <c r="AP56" s="540"/>
      <c r="AQ56" s="540"/>
      <c r="AR56" s="540"/>
      <c r="AS56" s="540"/>
      <c r="AT56" s="540"/>
      <c r="AU56" s="540"/>
      <c r="AV56" s="540"/>
      <c r="AW56" s="540"/>
      <c r="AX56" s="540"/>
      <c r="AY56" s="540"/>
      <c r="AZ56" s="540"/>
      <c r="BA56" s="540"/>
      <c r="BB56" s="620" t="s">
        <v>120</v>
      </c>
      <c r="BC56" s="620">
        <v>0</v>
      </c>
      <c r="BD56" s="620">
        <v>0</v>
      </c>
      <c r="BE56" s="620">
        <v>0</v>
      </c>
      <c r="BF56" s="620">
        <v>0</v>
      </c>
      <c r="BG56" s="620"/>
      <c r="BJ56" s="620"/>
      <c r="BK56" s="620"/>
      <c r="BN56" s="620"/>
      <c r="BO56" s="620"/>
      <c r="BR56" s="620"/>
      <c r="BS56" s="620"/>
      <c r="BV56" s="620"/>
      <c r="BW56" s="620"/>
      <c r="BZ56" s="620"/>
      <c r="CA56" s="620"/>
      <c r="CD56" s="620"/>
      <c r="CE56" s="620"/>
      <c r="CH56" s="620"/>
      <c r="CI56" s="620"/>
      <c r="CL56" s="620"/>
      <c r="CM56" s="620"/>
      <c r="CP56" s="620"/>
      <c r="CQ56" s="620"/>
      <c r="CT56" s="620"/>
      <c r="CU56" s="620"/>
      <c r="CX56" s="620"/>
      <c r="CY56" s="620"/>
      <c r="DB56" s="620"/>
      <c r="DC56" s="620"/>
      <c r="DF56" s="620"/>
      <c r="DG56" s="620"/>
      <c r="DJ56" s="620"/>
      <c r="DK56" s="620"/>
      <c r="DN56" s="620"/>
      <c r="DO56" s="620"/>
      <c r="DR56" s="620"/>
      <c r="DS56" s="620"/>
      <c r="DV56" s="620"/>
      <c r="DW56" s="620"/>
      <c r="DZ56" s="620"/>
      <c r="EA56" s="620"/>
      <c r="ED56" s="620"/>
      <c r="EE56" s="620"/>
      <c r="EH56" s="620"/>
      <c r="EI56" s="620"/>
      <c r="EL56" s="620"/>
      <c r="EM56" s="620"/>
      <c r="EP56" s="620"/>
      <c r="EQ56" s="620"/>
      <c r="ET56" s="620"/>
      <c r="EU56" s="620"/>
      <c r="EX56" s="620"/>
      <c r="EY56" s="620"/>
      <c r="FB56" s="620"/>
      <c r="FC56" s="620"/>
      <c r="FF56" s="620"/>
      <c r="FG56" s="620"/>
      <c r="FJ56" s="620"/>
      <c r="FK56" s="620"/>
      <c r="FN56" s="620"/>
      <c r="FO56" s="620"/>
      <c r="FR56" s="620"/>
      <c r="FS56" s="620"/>
      <c r="FV56" s="620"/>
      <c r="FW56" s="620"/>
      <c r="FZ56" s="620"/>
      <c r="GA56" s="620"/>
      <c r="GD56" s="620"/>
      <c r="GE56" s="620"/>
      <c r="GH56" s="620"/>
      <c r="GI56" s="620"/>
      <c r="GL56" s="620"/>
      <c r="GM56" s="620"/>
      <c r="GP56" s="620"/>
      <c r="GQ56" s="620"/>
      <c r="GT56" s="620"/>
      <c r="GU56" s="620"/>
      <c r="GX56" s="620"/>
      <c r="GY56" s="620"/>
      <c r="HB56" s="620"/>
      <c r="HC56" s="620"/>
      <c r="HF56" s="620"/>
    </row>
    <row r="57" spans="1:214">
      <c r="A57" s="105">
        <v>3.09375</v>
      </c>
      <c r="B57" s="106">
        <v>3988964.2306963899</v>
      </c>
      <c r="C57" s="590" t="s">
        <v>276</v>
      </c>
      <c r="D57" s="606" t="s">
        <v>827</v>
      </c>
      <c r="E57" s="105">
        <v>-6.25E-2</v>
      </c>
      <c r="F57" s="106">
        <v>-145474.33146145847</v>
      </c>
      <c r="G57" s="106">
        <v>0</v>
      </c>
      <c r="H57" s="106">
        <v>0</v>
      </c>
      <c r="I57" s="106">
        <v>-145474.33146145847</v>
      </c>
      <c r="J57" s="106"/>
      <c r="K57" s="106">
        <v>-694272.60359622864</v>
      </c>
      <c r="L57" s="106">
        <v>0</v>
      </c>
      <c r="M57" s="106">
        <v>0</v>
      </c>
      <c r="N57" s="106">
        <v>-694272.60359622864</v>
      </c>
      <c r="O57" s="106"/>
      <c r="P57" s="106">
        <v>1085515.9122319086</v>
      </c>
      <c r="Q57" s="106">
        <v>0</v>
      </c>
      <c r="R57" s="106">
        <v>0</v>
      </c>
      <c r="S57" s="106">
        <v>1085515.9122319086</v>
      </c>
      <c r="T57" s="106"/>
      <c r="U57" s="106">
        <v>-18511035.769303616</v>
      </c>
      <c r="V57" s="106">
        <v>0</v>
      </c>
      <c r="W57" s="106">
        <v>100274.73</v>
      </c>
      <c r="X57" s="106">
        <v>-18410761.039303612</v>
      </c>
      <c r="Y57" s="106"/>
      <c r="Z57" s="106">
        <v>-19316205.769303616</v>
      </c>
      <c r="AA57" s="106">
        <v>0</v>
      </c>
      <c r="AB57" s="106">
        <v>-132574.26999999999</v>
      </c>
      <c r="AC57" s="106">
        <v>-19448780.039303612</v>
      </c>
      <c r="AD57" s="586">
        <v>3530008.1345286299</v>
      </c>
      <c r="AF57" s="90"/>
      <c r="AH57" s="607" t="s">
        <v>827</v>
      </c>
      <c r="AJ57" s="540"/>
      <c r="AK57" s="540"/>
      <c r="AL57" s="540"/>
      <c r="AM57" s="540"/>
      <c r="AN57" s="540"/>
      <c r="AO57" s="540"/>
      <c r="AP57" s="540"/>
      <c r="AQ57" s="540"/>
      <c r="AR57" s="540"/>
      <c r="AS57" s="540"/>
      <c r="AT57" s="540"/>
      <c r="AU57" s="540"/>
      <c r="AV57" s="540"/>
      <c r="AW57" s="540"/>
      <c r="AX57" s="540"/>
      <c r="AY57" s="540"/>
      <c r="AZ57" s="540"/>
      <c r="BA57" s="540"/>
      <c r="BB57" s="608" t="s">
        <v>827</v>
      </c>
      <c r="BC57" s="90">
        <v>-548798.27213477017</v>
      </c>
      <c r="BD57" s="90">
        <v>0</v>
      </c>
      <c r="BE57" s="90">
        <v>0</v>
      </c>
      <c r="BF57" s="90">
        <v>-548798.27213477017</v>
      </c>
      <c r="BG57" s="106">
        <v>72895.725192016922</v>
      </c>
      <c r="BH57" s="106">
        <v>0</v>
      </c>
      <c r="BI57" s="106">
        <v>0</v>
      </c>
      <c r="BJ57" s="106">
        <v>72895.725192016922</v>
      </c>
      <c r="BK57" s="106">
        <v>-684443.31478044065</v>
      </c>
      <c r="BL57" s="106">
        <v>0</v>
      </c>
      <c r="BM57" s="106">
        <v>0</v>
      </c>
      <c r="BN57" s="106">
        <v>-684443.31478044065</v>
      </c>
      <c r="BO57" s="106">
        <v>219169.82710436732</v>
      </c>
      <c r="BP57" s="106">
        <v>0</v>
      </c>
      <c r="BQ57" s="106">
        <v>0</v>
      </c>
      <c r="BR57" s="106">
        <v>219169.82710436732</v>
      </c>
      <c r="BS57" s="106">
        <v>-156420.50965071376</v>
      </c>
      <c r="BT57" s="106">
        <v>0</v>
      </c>
      <c r="BU57" s="106">
        <v>0</v>
      </c>
      <c r="BV57" s="106">
        <v>-156420.50965071376</v>
      </c>
      <c r="BW57" s="106">
        <v>-158548.04700381868</v>
      </c>
      <c r="BX57" s="106">
        <v>0</v>
      </c>
      <c r="BY57" s="106">
        <v>0</v>
      </c>
      <c r="BZ57" s="106">
        <v>-158548.04700381868</v>
      </c>
      <c r="CA57" s="106">
        <v>71568.802925198339</v>
      </c>
      <c r="CB57" s="106">
        <v>0</v>
      </c>
      <c r="CC57" s="106">
        <v>0</v>
      </c>
      <c r="CD57" s="106">
        <v>71568.802925198339</v>
      </c>
      <c r="CE57" s="106">
        <v>303256.67207557894</v>
      </c>
      <c r="CF57" s="106">
        <v>0</v>
      </c>
      <c r="CG57" s="106">
        <v>0</v>
      </c>
      <c r="CH57" s="106">
        <v>303256.67207557894</v>
      </c>
      <c r="CI57" s="106">
        <v>-73723.363265024498</v>
      </c>
      <c r="CJ57" s="106">
        <v>0</v>
      </c>
      <c r="CK57" s="106">
        <v>0</v>
      </c>
      <c r="CL57" s="106">
        <v>-73723.363265024498</v>
      </c>
      <c r="CM57" s="106">
        <v>305949.45128648635</v>
      </c>
      <c r="CN57" s="106">
        <v>0</v>
      </c>
      <c r="CO57" s="106">
        <v>0</v>
      </c>
      <c r="CP57" s="106">
        <v>305949.45128648635</v>
      </c>
      <c r="CQ57" s="106">
        <v>-764319.86023281608</v>
      </c>
      <c r="CR57" s="106">
        <v>0</v>
      </c>
      <c r="CS57" s="106">
        <v>0</v>
      </c>
      <c r="CT57" s="106">
        <v>-764319.86023281608</v>
      </c>
      <c r="CU57" s="106">
        <v>-144272.77418789268</v>
      </c>
      <c r="CV57" s="106">
        <v>0</v>
      </c>
      <c r="CW57" s="106">
        <v>0</v>
      </c>
      <c r="CX57" s="106">
        <v>-144272.77418789268</v>
      </c>
      <c r="CY57" s="106">
        <v>1207380.6930871946</v>
      </c>
      <c r="CZ57" s="106">
        <v>0</v>
      </c>
      <c r="DA57" s="106">
        <v>0</v>
      </c>
      <c r="DB57" s="106">
        <v>1207380.6930871946</v>
      </c>
      <c r="DC57" s="106">
        <v>-298011.42178401304</v>
      </c>
      <c r="DD57" s="106">
        <v>0</v>
      </c>
      <c r="DE57" s="106">
        <v>0</v>
      </c>
      <c r="DF57" s="106">
        <v>-298011.42178401304</v>
      </c>
      <c r="DG57" s="106">
        <v>288761.92071865266</v>
      </c>
      <c r="DH57" s="106">
        <v>0</v>
      </c>
      <c r="DI57" s="106">
        <v>0</v>
      </c>
      <c r="DJ57" s="106">
        <v>288761.92071865266</v>
      </c>
      <c r="DK57" s="106">
        <v>76736.897429846227</v>
      </c>
      <c r="DL57" s="106">
        <v>0</v>
      </c>
      <c r="DM57" s="106">
        <v>0</v>
      </c>
      <c r="DN57" s="106">
        <v>76736.897429846227</v>
      </c>
      <c r="DO57" s="106">
        <v>206717.98988078954</v>
      </c>
      <c r="DP57" s="106">
        <v>0</v>
      </c>
      <c r="DQ57" s="106">
        <v>0</v>
      </c>
      <c r="DR57" s="106">
        <v>206717.98988078954</v>
      </c>
      <c r="DS57" s="106">
        <v>282488.56465775101</v>
      </c>
      <c r="DT57" s="106">
        <v>0</v>
      </c>
      <c r="DU57" s="106">
        <v>0</v>
      </c>
      <c r="DV57" s="106">
        <v>282488.56465775101</v>
      </c>
      <c r="DW57" s="106">
        <v>-470.9399655777961</v>
      </c>
      <c r="DX57" s="106">
        <v>0</v>
      </c>
      <c r="DY57" s="106">
        <v>0</v>
      </c>
      <c r="DZ57" s="106">
        <v>-470.9399655777961</v>
      </c>
      <c r="EA57" s="106">
        <v>476273.93020578241</v>
      </c>
      <c r="EB57" s="106">
        <v>0</v>
      </c>
      <c r="EC57" s="106">
        <v>0</v>
      </c>
      <c r="ED57" s="106">
        <v>476273.93020578241</v>
      </c>
      <c r="EE57" s="106">
        <v>-990495.9397311518</v>
      </c>
      <c r="EF57" s="106">
        <v>0</v>
      </c>
      <c r="EG57" s="106">
        <v>0</v>
      </c>
      <c r="EH57" s="106">
        <v>-990495.9397311518</v>
      </c>
      <c r="EI57" s="106">
        <v>-69931.828546037897</v>
      </c>
      <c r="EJ57" s="106">
        <v>0</v>
      </c>
      <c r="EK57" s="106">
        <v>0</v>
      </c>
      <c r="EL57" s="106">
        <v>-69931.828546037897</v>
      </c>
      <c r="EM57" s="106">
        <v>-39861.1796599878</v>
      </c>
      <c r="EN57" s="106">
        <v>0</v>
      </c>
      <c r="EO57" s="106">
        <v>100274.73</v>
      </c>
      <c r="EP57" s="106">
        <v>60413.550340012196</v>
      </c>
      <c r="EQ57" s="106">
        <v>-562100.69760746602</v>
      </c>
      <c r="ER57" s="106">
        <v>0</v>
      </c>
      <c r="ES57" s="106">
        <v>0</v>
      </c>
      <c r="ET57" s="106">
        <v>-562100.69760746602</v>
      </c>
      <c r="EU57" s="106">
        <v>2690837.9640091248</v>
      </c>
      <c r="EV57" s="106">
        <v>0</v>
      </c>
      <c r="EW57" s="106">
        <v>0</v>
      </c>
      <c r="EX57" s="106">
        <v>2690837.9640091248</v>
      </c>
      <c r="EY57" s="106">
        <v>281250</v>
      </c>
      <c r="EZ57" s="106">
        <v>0</v>
      </c>
      <c r="FA57" s="106">
        <v>0</v>
      </c>
      <c r="FB57" s="106">
        <v>281250</v>
      </c>
      <c r="FC57" s="106">
        <v>-281250</v>
      </c>
      <c r="FD57" s="106">
        <v>0</v>
      </c>
      <c r="FE57" s="106">
        <v>0</v>
      </c>
      <c r="FF57" s="106">
        <v>-281250</v>
      </c>
      <c r="FG57" s="106">
        <v>-187500</v>
      </c>
      <c r="FH57" s="106">
        <v>0</v>
      </c>
      <c r="FI57" s="106">
        <v>0</v>
      </c>
      <c r="FJ57" s="106">
        <v>-187500</v>
      </c>
      <c r="FK57" s="106">
        <v>-750000</v>
      </c>
      <c r="FL57" s="106">
        <v>0</v>
      </c>
      <c r="FM57" s="106">
        <v>0</v>
      </c>
      <c r="FN57" s="106">
        <v>-750000</v>
      </c>
      <c r="FO57" s="106">
        <v>562500</v>
      </c>
      <c r="FP57" s="106">
        <v>0</v>
      </c>
      <c r="FQ57" s="106">
        <v>0</v>
      </c>
      <c r="FR57" s="106">
        <v>562500</v>
      </c>
      <c r="FS57" s="106">
        <v>937500</v>
      </c>
      <c r="FT57" s="106">
        <v>0</v>
      </c>
      <c r="FU57" s="106">
        <v>0</v>
      </c>
      <c r="FV57" s="106">
        <v>937500</v>
      </c>
      <c r="FW57" s="106">
        <v>-187500</v>
      </c>
      <c r="FX57" s="106">
        <v>0</v>
      </c>
      <c r="FY57" s="106">
        <v>0</v>
      </c>
      <c r="FZ57" s="106">
        <v>-187500</v>
      </c>
      <c r="GA57" s="106">
        <v>0</v>
      </c>
      <c r="GB57" s="106">
        <v>0</v>
      </c>
      <c r="GC57" s="106">
        <v>0</v>
      </c>
      <c r="GD57" s="106">
        <v>0</v>
      </c>
      <c r="GE57" s="106">
        <v>-562500</v>
      </c>
      <c r="GF57" s="106">
        <v>0</v>
      </c>
      <c r="GG57" s="106">
        <v>0</v>
      </c>
      <c r="GH57" s="106">
        <v>-562500</v>
      </c>
      <c r="GI57" s="106">
        <v>-656250</v>
      </c>
      <c r="GJ57" s="106">
        <v>0</v>
      </c>
      <c r="GK57" s="106">
        <v>0</v>
      </c>
      <c r="GL57" s="106">
        <v>-656250</v>
      </c>
      <c r="GM57" s="106">
        <v>-468750</v>
      </c>
      <c r="GN57" s="106">
        <v>0</v>
      </c>
      <c r="GO57" s="106">
        <v>0</v>
      </c>
      <c r="GP57" s="106">
        <v>-468750</v>
      </c>
      <c r="GQ57" s="106">
        <v>-93750</v>
      </c>
      <c r="GR57" s="106">
        <v>0</v>
      </c>
      <c r="GS57" s="106">
        <v>0</v>
      </c>
      <c r="GT57" s="106">
        <v>-93750</v>
      </c>
      <c r="GU57" s="106">
        <v>-16593750</v>
      </c>
      <c r="GV57" s="106">
        <v>0</v>
      </c>
      <c r="GW57" s="106">
        <v>0</v>
      </c>
      <c r="GX57" s="106">
        <v>-16593750</v>
      </c>
      <c r="GY57" s="106">
        <v>-1500000</v>
      </c>
      <c r="GZ57" s="106">
        <v>0</v>
      </c>
      <c r="HA57" s="106">
        <v>0</v>
      </c>
      <c r="HB57" s="106">
        <v>-1500000</v>
      </c>
      <c r="HC57" s="106">
        <v>-1125000</v>
      </c>
      <c r="HD57" s="106">
        <v>0</v>
      </c>
      <c r="HE57" s="106">
        <v>0</v>
      </c>
      <c r="HF57" s="106">
        <v>-1125000</v>
      </c>
    </row>
    <row r="58" spans="1:214">
      <c r="A58" s="105">
        <v>1.375</v>
      </c>
      <c r="B58" s="107">
        <v>1287320.4606456282</v>
      </c>
      <c r="C58" s="590" t="s">
        <v>295</v>
      </c>
      <c r="D58" s="606" t="s">
        <v>348</v>
      </c>
      <c r="E58" s="105">
        <v>0</v>
      </c>
      <c r="F58" s="106">
        <v>2491.1210188779514</v>
      </c>
      <c r="G58" s="106">
        <v>0</v>
      </c>
      <c r="H58" s="106">
        <v>0</v>
      </c>
      <c r="I58" s="106">
        <v>2491.1210188779514</v>
      </c>
      <c r="J58" s="106"/>
      <c r="K58" s="106">
        <v>-6870.0542787578888</v>
      </c>
      <c r="L58" s="106">
        <v>0</v>
      </c>
      <c r="M58" s="106">
        <v>0</v>
      </c>
      <c r="N58" s="106">
        <v>-6870.0542787578888</v>
      </c>
      <c r="O58" s="106"/>
      <c r="P58" s="106">
        <v>-2572779.3910233872</v>
      </c>
      <c r="Q58" s="106">
        <v>0</v>
      </c>
      <c r="R58" s="106">
        <v>0</v>
      </c>
      <c r="S58" s="106">
        <v>-2572779.3910233872</v>
      </c>
      <c r="T58" s="106"/>
      <c r="U58" s="106">
        <v>-4666672.2002513502</v>
      </c>
      <c r="V58" s="106">
        <v>0</v>
      </c>
      <c r="W58" s="106">
        <v>0</v>
      </c>
      <c r="X58" s="106">
        <v>-4666672.2002513502</v>
      </c>
      <c r="Y58" s="106"/>
      <c r="Z58" s="106">
        <v>-21384663.368218157</v>
      </c>
      <c r="AA58" s="106">
        <v>0</v>
      </c>
      <c r="AB58" s="106">
        <v>0</v>
      </c>
      <c r="AC58" s="106">
        <v>-21384663.368218157</v>
      </c>
      <c r="AF58" s="90"/>
      <c r="AH58" s="610" t="s">
        <v>348</v>
      </c>
      <c r="AJ58" s="540"/>
      <c r="AK58" s="540"/>
      <c r="AL58" s="540"/>
      <c r="AM58" s="540"/>
      <c r="AN58" s="540"/>
      <c r="AO58" s="540"/>
      <c r="AP58" s="540"/>
      <c r="AQ58" s="540"/>
      <c r="AR58" s="540"/>
      <c r="AS58" s="540"/>
      <c r="AT58" s="540"/>
      <c r="AU58" s="540"/>
      <c r="AV58" s="540"/>
      <c r="AW58" s="540"/>
      <c r="AX58" s="540"/>
      <c r="AY58" s="540"/>
      <c r="AZ58" s="540"/>
      <c r="BA58" s="540"/>
      <c r="BB58" s="621" t="s">
        <v>348</v>
      </c>
      <c r="BC58" s="90">
        <v>-9361.1752976358403</v>
      </c>
      <c r="BD58" s="90">
        <v>0</v>
      </c>
      <c r="BE58" s="90">
        <v>0</v>
      </c>
      <c r="BF58" s="90">
        <v>-9361.1752976358403</v>
      </c>
      <c r="BG58" s="106">
        <v>-510.35714453342371</v>
      </c>
      <c r="BH58" s="106">
        <v>0</v>
      </c>
      <c r="BI58" s="106">
        <v>0</v>
      </c>
      <c r="BJ58" s="106">
        <v>-510.35714453342371</v>
      </c>
      <c r="BK58" s="106">
        <v>-2107.7179219236132</v>
      </c>
      <c r="BL58" s="106">
        <v>0</v>
      </c>
      <c r="BM58" s="106">
        <v>0</v>
      </c>
      <c r="BN58" s="106">
        <v>-2107.7179219236132</v>
      </c>
      <c r="BO58" s="106">
        <v>-4944.9431270873174</v>
      </c>
      <c r="BP58" s="106">
        <v>0</v>
      </c>
      <c r="BQ58" s="106">
        <v>0</v>
      </c>
      <c r="BR58" s="106">
        <v>-4944.9431270873174</v>
      </c>
      <c r="BS58" s="106">
        <v>-1798.157104091486</v>
      </c>
      <c r="BT58" s="106">
        <v>0</v>
      </c>
      <c r="BU58" s="106">
        <v>0</v>
      </c>
      <c r="BV58" s="106">
        <v>-1798.157104091486</v>
      </c>
      <c r="BW58" s="106">
        <v>-1929.3558691453654</v>
      </c>
      <c r="BX58" s="106">
        <v>0</v>
      </c>
      <c r="BY58" s="106">
        <v>0</v>
      </c>
      <c r="BZ58" s="106">
        <v>-1929.3558691453654</v>
      </c>
      <c r="CA58" s="106">
        <v>-4071.5916509390809</v>
      </c>
      <c r="CB58" s="106">
        <v>0</v>
      </c>
      <c r="CC58" s="106">
        <v>0</v>
      </c>
      <c r="CD58" s="106">
        <v>-4071.5916509390809</v>
      </c>
      <c r="CE58" s="106">
        <v>-1004.223854911048</v>
      </c>
      <c r="CF58" s="106">
        <v>0</v>
      </c>
      <c r="CG58" s="106">
        <v>0</v>
      </c>
      <c r="CH58" s="106">
        <v>-1004.223854911048</v>
      </c>
      <c r="CI58" s="106">
        <v>1271.2952457091305</v>
      </c>
      <c r="CJ58" s="106">
        <v>0</v>
      </c>
      <c r="CK58" s="106">
        <v>0</v>
      </c>
      <c r="CL58" s="106">
        <v>1271.2952457091305</v>
      </c>
      <c r="CM58" s="106">
        <v>2559.6566896936856</v>
      </c>
      <c r="CN58" s="106">
        <v>0</v>
      </c>
      <c r="CO58" s="106">
        <v>0</v>
      </c>
      <c r="CP58" s="106">
        <v>2559.6566896936856</v>
      </c>
      <c r="CQ58" s="106">
        <v>-2522.2596010172274</v>
      </c>
      <c r="CR58" s="106">
        <v>0</v>
      </c>
      <c r="CS58" s="106">
        <v>0</v>
      </c>
      <c r="CT58" s="106">
        <v>-2522.2596010172274</v>
      </c>
      <c r="CU58" s="106">
        <v>4241.7473014239222</v>
      </c>
      <c r="CV58" s="106">
        <v>0</v>
      </c>
      <c r="CW58" s="106">
        <v>0</v>
      </c>
      <c r="CX58" s="106">
        <v>4241.7473014239222</v>
      </c>
      <c r="CY58" s="106">
        <v>-2892.9789548043627</v>
      </c>
      <c r="CZ58" s="106">
        <v>0</v>
      </c>
      <c r="DA58" s="106">
        <v>0</v>
      </c>
      <c r="DB58" s="106">
        <v>-2892.9789548043627</v>
      </c>
      <c r="DC58" s="106">
        <v>-1903.6728412066586</v>
      </c>
      <c r="DD58" s="106">
        <v>0</v>
      </c>
      <c r="DE58" s="106">
        <v>0</v>
      </c>
      <c r="DF58" s="106">
        <v>-1903.6728412066586</v>
      </c>
      <c r="DG58" s="106">
        <v>-4088.754053108627</v>
      </c>
      <c r="DH58" s="106">
        <v>0</v>
      </c>
      <c r="DI58" s="106">
        <v>0</v>
      </c>
      <c r="DJ58" s="106">
        <v>-4088.754053108627</v>
      </c>
      <c r="DK58" s="106">
        <v>2925.9835397766437</v>
      </c>
      <c r="DL58" s="106">
        <v>0</v>
      </c>
      <c r="DM58" s="106">
        <v>0</v>
      </c>
      <c r="DN58" s="106">
        <v>2925.9835397766437</v>
      </c>
      <c r="DO58" s="106">
        <v>-5883.3304030103609</v>
      </c>
      <c r="DP58" s="106">
        <v>0</v>
      </c>
      <c r="DQ58" s="106">
        <v>0</v>
      </c>
      <c r="DR58" s="106">
        <v>-5883.3304030103609</v>
      </c>
      <c r="DS58" s="106">
        <v>-2811.1225062566809</v>
      </c>
      <c r="DT58" s="106">
        <v>0</v>
      </c>
      <c r="DU58" s="106">
        <v>0</v>
      </c>
      <c r="DV58" s="106">
        <v>-2811.1225062566809</v>
      </c>
      <c r="DW58" s="106">
        <v>-2095243.223308268</v>
      </c>
      <c r="DX58" s="106">
        <v>0</v>
      </c>
      <c r="DY58" s="106">
        <v>0</v>
      </c>
      <c r="DZ58" s="106">
        <v>-2095243.223308268</v>
      </c>
      <c r="EA58" s="106">
        <v>-454557.50647856528</v>
      </c>
      <c r="EB58" s="106">
        <v>0</v>
      </c>
      <c r="EC58" s="106">
        <v>0</v>
      </c>
      <c r="ED58" s="106">
        <v>-454557.50647856528</v>
      </c>
      <c r="EE58" s="106">
        <v>588511.7402853258</v>
      </c>
      <c r="EF58" s="106">
        <v>0</v>
      </c>
      <c r="EG58" s="106">
        <v>0</v>
      </c>
      <c r="EH58" s="106">
        <v>588511.7402853258</v>
      </c>
      <c r="EI58" s="106">
        <v>-288679.59218833968</v>
      </c>
      <c r="EJ58" s="106">
        <v>0</v>
      </c>
      <c r="EK58" s="106">
        <v>0</v>
      </c>
      <c r="EL58" s="106">
        <v>-288679.59218833968</v>
      </c>
      <c r="EM58" s="106">
        <v>-154340.89456296246</v>
      </c>
      <c r="EN58" s="106">
        <v>0</v>
      </c>
      <c r="EO58" s="106">
        <v>0</v>
      </c>
      <c r="EP58" s="106">
        <v>-154340.89456296246</v>
      </c>
      <c r="EQ58" s="106">
        <v>-151001.83880264917</v>
      </c>
      <c r="ER58" s="106">
        <v>0</v>
      </c>
      <c r="ES58" s="106">
        <v>0</v>
      </c>
      <c r="ET58" s="106">
        <v>-151001.83880264917</v>
      </c>
      <c r="EU58" s="106">
        <v>-775239.62680027029</v>
      </c>
      <c r="EV58" s="106">
        <v>0</v>
      </c>
      <c r="EW58" s="106">
        <v>0</v>
      </c>
      <c r="EX58" s="106">
        <v>-775239.62680027029</v>
      </c>
      <c r="EY58" s="106">
        <v>-311592.42899090052</v>
      </c>
      <c r="EZ58" s="106">
        <v>0</v>
      </c>
      <c r="FA58" s="106">
        <v>0</v>
      </c>
      <c r="FB58" s="106">
        <v>-311592.42899090052</v>
      </c>
      <c r="FC58" s="106">
        <v>-380.02711730170995</v>
      </c>
      <c r="FD58" s="106">
        <v>0</v>
      </c>
      <c r="FE58" s="106">
        <v>0</v>
      </c>
      <c r="FF58" s="106">
        <v>-380.02711730170995</v>
      </c>
      <c r="FG58" s="106">
        <v>-33821.589793183841</v>
      </c>
      <c r="FH58" s="106">
        <v>0</v>
      </c>
      <c r="FI58" s="106">
        <v>0</v>
      </c>
      <c r="FJ58" s="106">
        <v>-33821.589793183841</v>
      </c>
      <c r="FK58" s="106">
        <v>-67.326779341325164</v>
      </c>
      <c r="FL58" s="106">
        <v>0</v>
      </c>
      <c r="FM58" s="106">
        <v>0</v>
      </c>
      <c r="FN58" s="106">
        <v>-67.326779341325164</v>
      </c>
      <c r="FO58" s="106">
        <v>-1867.6177196204662</v>
      </c>
      <c r="FP58" s="106">
        <v>0</v>
      </c>
      <c r="FQ58" s="106">
        <v>0</v>
      </c>
      <c r="FR58" s="106">
        <v>-1867.6177196204662</v>
      </c>
      <c r="FS58" s="106">
        <v>-312697.54971075617</v>
      </c>
      <c r="FT58" s="106">
        <v>0</v>
      </c>
      <c r="FU58" s="106">
        <v>0</v>
      </c>
      <c r="FV58" s="106">
        <v>-312697.54971075617</v>
      </c>
      <c r="FW58" s="106">
        <v>18906.543278908357</v>
      </c>
      <c r="FX58" s="106">
        <v>0</v>
      </c>
      <c r="FY58" s="106">
        <v>0</v>
      </c>
      <c r="FZ58" s="106">
        <v>18906.543278908357</v>
      </c>
      <c r="GA58" s="106">
        <v>-13106.519719636999</v>
      </c>
      <c r="GB58" s="106">
        <v>0</v>
      </c>
      <c r="GC58" s="106">
        <v>0</v>
      </c>
      <c r="GD58" s="106">
        <v>-13106.519719636999</v>
      </c>
      <c r="GE58" s="106">
        <v>325660.27613277361</v>
      </c>
      <c r="GF58" s="106">
        <v>0</v>
      </c>
      <c r="GG58" s="106">
        <v>0</v>
      </c>
      <c r="GH58" s="106">
        <v>325660.27613277361</v>
      </c>
      <c r="GI58" s="106">
        <v>-967495.16854054295</v>
      </c>
      <c r="GJ58" s="106">
        <v>0</v>
      </c>
      <c r="GK58" s="106">
        <v>0</v>
      </c>
      <c r="GL58" s="106">
        <v>-967495.16854054295</v>
      </c>
      <c r="GM58" s="106">
        <v>654227.96073384583</v>
      </c>
      <c r="GN58" s="106">
        <v>0</v>
      </c>
      <c r="GO58" s="106">
        <v>0</v>
      </c>
      <c r="GP58" s="106">
        <v>654227.96073384583</v>
      </c>
      <c r="GQ58" s="106">
        <v>-10391.640782120638</v>
      </c>
      <c r="GR58" s="106">
        <v>0</v>
      </c>
      <c r="GS58" s="106">
        <v>0</v>
      </c>
      <c r="GT58" s="106">
        <v>-10391.640782120638</v>
      </c>
      <c r="GU58" s="106">
        <v>-640687.68089657556</v>
      </c>
      <c r="GV58" s="106">
        <v>0</v>
      </c>
      <c r="GW58" s="106">
        <v>0</v>
      </c>
      <c r="GX58" s="106">
        <v>-640687.68089657556</v>
      </c>
      <c r="GY58" s="106">
        <v>-11899.094470470212</v>
      </c>
      <c r="GZ58" s="106">
        <v>0</v>
      </c>
      <c r="HA58" s="106">
        <v>0</v>
      </c>
      <c r="HB58" s="106">
        <v>-11899.094470470212</v>
      </c>
      <c r="HC58" s="106">
        <v>-7930.7327841445804</v>
      </c>
      <c r="HD58" s="106">
        <v>0</v>
      </c>
      <c r="HE58" s="106">
        <v>0</v>
      </c>
      <c r="HF58" s="106">
        <v>-7930.7327841445804</v>
      </c>
    </row>
    <row r="59" spans="1:214">
      <c r="A59" s="105">
        <v>0</v>
      </c>
      <c r="B59" s="107">
        <v>1.0651247246230592E-2</v>
      </c>
      <c r="C59" s="590" t="s">
        <v>429</v>
      </c>
      <c r="D59" s="606" t="s">
        <v>346</v>
      </c>
      <c r="E59" s="105">
        <v>-0.03</v>
      </c>
      <c r="F59" s="106">
        <v>0</v>
      </c>
      <c r="G59" s="106">
        <v>0</v>
      </c>
      <c r="H59" s="106">
        <v>0</v>
      </c>
      <c r="I59" s="106">
        <v>0</v>
      </c>
      <c r="J59" s="106"/>
      <c r="K59" s="106">
        <v>1.0634905214145788E-2</v>
      </c>
      <c r="L59" s="106">
        <v>0</v>
      </c>
      <c r="M59" s="106">
        <v>0</v>
      </c>
      <c r="N59" s="106">
        <v>1.0634905214145788E-2</v>
      </c>
      <c r="O59" s="106"/>
      <c r="P59" s="106">
        <v>-2.4908378920610874E-3</v>
      </c>
      <c r="Q59" s="106">
        <v>0</v>
      </c>
      <c r="R59" s="106">
        <v>0</v>
      </c>
      <c r="S59" s="106">
        <v>-2.4908378920610874E-3</v>
      </c>
      <c r="T59" s="106"/>
      <c r="U59" s="106">
        <v>-125.49122019896134</v>
      </c>
      <c r="V59" s="106">
        <v>0</v>
      </c>
      <c r="W59" s="106">
        <v>0</v>
      </c>
      <c r="X59" s="106">
        <v>-125.49122019896134</v>
      </c>
      <c r="Y59" s="106"/>
      <c r="Z59" s="106">
        <v>-265515.6978470055</v>
      </c>
      <c r="AA59" s="106">
        <v>0</v>
      </c>
      <c r="AB59" s="106">
        <v>0</v>
      </c>
      <c r="AC59" s="106">
        <v>-265515.6978470055</v>
      </c>
      <c r="AF59" s="90"/>
      <c r="AH59" s="610" t="s">
        <v>346</v>
      </c>
      <c r="AJ59" s="540"/>
      <c r="AK59" s="540"/>
      <c r="AL59" s="540"/>
      <c r="AM59" s="540"/>
      <c r="AN59" s="540"/>
      <c r="AO59" s="540"/>
      <c r="AP59" s="540"/>
      <c r="AQ59" s="540"/>
      <c r="AR59" s="540"/>
      <c r="AS59" s="540"/>
      <c r="AT59" s="540"/>
      <c r="AU59" s="540"/>
      <c r="AV59" s="540"/>
      <c r="AW59" s="540"/>
      <c r="AX59" s="540"/>
      <c r="AY59" s="540"/>
      <c r="AZ59" s="540"/>
      <c r="BA59" s="540"/>
      <c r="BB59" s="621" t="s">
        <v>346</v>
      </c>
      <c r="BC59" s="90">
        <v>1.0634905214145788E-2</v>
      </c>
      <c r="BD59" s="90">
        <v>0</v>
      </c>
      <c r="BE59" s="90">
        <v>0</v>
      </c>
      <c r="BF59" s="90">
        <v>1.0634905214145788E-2</v>
      </c>
      <c r="BG59" s="106">
        <v>0</v>
      </c>
      <c r="BH59" s="106">
        <v>0</v>
      </c>
      <c r="BI59" s="106">
        <v>0</v>
      </c>
      <c r="BJ59" s="106">
        <v>0</v>
      </c>
      <c r="BK59" s="106">
        <v>1.0518338699451426E-2</v>
      </c>
      <c r="BL59" s="106">
        <v>0</v>
      </c>
      <c r="BM59" s="106">
        <v>0</v>
      </c>
      <c r="BN59" s="106">
        <v>1.0518338699451426E-2</v>
      </c>
      <c r="BO59" s="106">
        <v>1.3225075477305389E-4</v>
      </c>
      <c r="BP59" s="106">
        <v>0</v>
      </c>
      <c r="BQ59" s="106">
        <v>0</v>
      </c>
      <c r="BR59" s="106">
        <v>1.3225075477305389E-4</v>
      </c>
      <c r="BS59" s="106">
        <v>-1.5684240078690686E-5</v>
      </c>
      <c r="BT59" s="106">
        <v>0</v>
      </c>
      <c r="BU59" s="106">
        <v>0</v>
      </c>
      <c r="BV59" s="106">
        <v>-1.5684240078690686E-5</v>
      </c>
      <c r="BW59" s="106">
        <v>-3.7854428180770952E-3</v>
      </c>
      <c r="BX59" s="106">
        <v>0</v>
      </c>
      <c r="BY59" s="106">
        <v>0</v>
      </c>
      <c r="BZ59" s="106">
        <v>-3.7854428180770952E-3</v>
      </c>
      <c r="CA59" s="106">
        <v>-7.1669513205628067E-5</v>
      </c>
      <c r="CB59" s="106">
        <v>0</v>
      </c>
      <c r="CC59" s="106">
        <v>0</v>
      </c>
      <c r="CD59" s="106">
        <v>-7.1669513205628067E-5</v>
      </c>
      <c r="CE59" s="106">
        <v>2.5578904853979364E-3</v>
      </c>
      <c r="CF59" s="106">
        <v>0</v>
      </c>
      <c r="CG59" s="106">
        <v>0</v>
      </c>
      <c r="CH59" s="106">
        <v>2.5578904853979364E-3</v>
      </c>
      <c r="CI59" s="106">
        <v>-2.9776445800750069E-6</v>
      </c>
      <c r="CJ59" s="106">
        <v>0</v>
      </c>
      <c r="CK59" s="106">
        <v>0</v>
      </c>
      <c r="CL59" s="106">
        <v>-2.9776445800750069E-6</v>
      </c>
      <c r="CM59" s="106">
        <v>-1.3622596901376471E-2</v>
      </c>
      <c r="CN59" s="106">
        <v>0</v>
      </c>
      <c r="CO59" s="106">
        <v>0</v>
      </c>
      <c r="CP59" s="106">
        <v>-1.3622596901376471E-2</v>
      </c>
      <c r="CQ59" s="106">
        <v>2.9559324911161422E-3</v>
      </c>
      <c r="CR59" s="106">
        <v>0</v>
      </c>
      <c r="CS59" s="106">
        <v>0</v>
      </c>
      <c r="CT59" s="106">
        <v>2.9559324911161422E-3</v>
      </c>
      <c r="CU59" s="106">
        <v>-108.49466530288511</v>
      </c>
      <c r="CV59" s="106">
        <v>0</v>
      </c>
      <c r="CW59" s="106">
        <v>0</v>
      </c>
      <c r="CX59" s="106">
        <v>-108.49466530288511</v>
      </c>
      <c r="CY59" s="106">
        <v>108.44346446063724</v>
      </c>
      <c r="CZ59" s="106">
        <v>0</v>
      </c>
      <c r="DA59" s="106">
        <v>0</v>
      </c>
      <c r="DB59" s="106">
        <v>108.44346446063724</v>
      </c>
      <c r="DC59" s="106">
        <v>5.109369717029965E-2</v>
      </c>
      <c r="DD59" s="106">
        <v>0</v>
      </c>
      <c r="DE59" s="106">
        <v>0</v>
      </c>
      <c r="DF59" s="106">
        <v>5.109369717029965E-2</v>
      </c>
      <c r="DG59" s="106">
        <v>-2.1588810832504773E-4</v>
      </c>
      <c r="DH59" s="106">
        <v>0</v>
      </c>
      <c r="DI59" s="106">
        <v>0</v>
      </c>
      <c r="DJ59" s="106">
        <v>-2.1588810832504773E-4</v>
      </c>
      <c r="DK59" s="106">
        <v>-9.2853733905842728E-5</v>
      </c>
      <c r="DL59" s="106">
        <v>0</v>
      </c>
      <c r="DM59" s="106">
        <v>0</v>
      </c>
      <c r="DN59" s="106">
        <v>-9.2853733905842728E-5</v>
      </c>
      <c r="DO59" s="106">
        <v>-3.7406210158721486E-3</v>
      </c>
      <c r="DP59" s="106">
        <v>0</v>
      </c>
      <c r="DQ59" s="106">
        <v>0</v>
      </c>
      <c r="DR59" s="106">
        <v>-3.7406210158721486E-3</v>
      </c>
      <c r="DS59" s="106">
        <v>3.2921768127837075E-3</v>
      </c>
      <c r="DT59" s="106">
        <v>0</v>
      </c>
      <c r="DU59" s="106">
        <v>0</v>
      </c>
      <c r="DV59" s="106">
        <v>3.2921768127837075E-3</v>
      </c>
      <c r="DW59" s="106">
        <v>-6.0129603533375098E-5</v>
      </c>
      <c r="DX59" s="106">
        <v>0</v>
      </c>
      <c r="DY59" s="106">
        <v>0</v>
      </c>
      <c r="DZ59" s="106">
        <v>-6.0129603533375098E-5</v>
      </c>
      <c r="EA59" s="106">
        <v>-2.3241847905701093E-4</v>
      </c>
      <c r="EB59" s="106">
        <v>0</v>
      </c>
      <c r="EC59" s="106">
        <v>0</v>
      </c>
      <c r="ED59" s="106">
        <v>-2.3241847905701093E-4</v>
      </c>
      <c r="EE59" s="106">
        <v>-3.0901031341355398E-4</v>
      </c>
      <c r="EF59" s="106">
        <v>0</v>
      </c>
      <c r="EG59" s="106">
        <v>0</v>
      </c>
      <c r="EH59" s="106">
        <v>-3.0901031341355398E-4</v>
      </c>
      <c r="EI59" s="106">
        <v>-0.22433013576330899</v>
      </c>
      <c r="EJ59" s="106">
        <v>0</v>
      </c>
      <c r="EK59" s="106">
        <v>0</v>
      </c>
      <c r="EL59" s="106">
        <v>-0.22433013576330899</v>
      </c>
      <c r="EM59" s="106">
        <v>-2.0410896468713857E-3</v>
      </c>
      <c r="EN59" s="106">
        <v>0</v>
      </c>
      <c r="EO59" s="106">
        <v>0</v>
      </c>
      <c r="EP59" s="106">
        <v>-2.0410896468713857E-3</v>
      </c>
      <c r="EQ59" s="106">
        <v>0.22245537527120593</v>
      </c>
      <c r="ER59" s="106">
        <v>0</v>
      </c>
      <c r="ES59" s="106">
        <v>0</v>
      </c>
      <c r="ET59" s="106">
        <v>0.22245537527120593</v>
      </c>
      <c r="EU59" s="106">
        <v>-5.4945104720841395E-2</v>
      </c>
      <c r="EV59" s="106">
        <v>0</v>
      </c>
      <c r="EW59" s="106">
        <v>0</v>
      </c>
      <c r="EX59" s="106">
        <v>-5.4945104720841395E-2</v>
      </c>
      <c r="EY59" s="106">
        <v>-0.56936255172717354</v>
      </c>
      <c r="EZ59" s="106">
        <v>0</v>
      </c>
      <c r="FA59" s="106">
        <v>0</v>
      </c>
      <c r="FB59" s="106">
        <v>-0.56936255172717354</v>
      </c>
      <c r="FC59" s="106">
        <v>0.62760040744913026</v>
      </c>
      <c r="FD59" s="106">
        <v>0</v>
      </c>
      <c r="FE59" s="106">
        <v>0</v>
      </c>
      <c r="FF59" s="106">
        <v>0.62760040744913026</v>
      </c>
      <c r="FG59" s="106">
        <v>-7.1262999094330766E-4</v>
      </c>
      <c r="FH59" s="106">
        <v>0</v>
      </c>
      <c r="FI59" s="106">
        <v>0</v>
      </c>
      <c r="FJ59" s="106">
        <v>-7.1262999094330766E-4</v>
      </c>
      <c r="FK59" s="106">
        <v>-6.2005904519652391E-2</v>
      </c>
      <c r="FL59" s="106">
        <v>0</v>
      </c>
      <c r="FM59" s="106">
        <v>0</v>
      </c>
      <c r="FN59" s="106">
        <v>-6.2005904519652391E-2</v>
      </c>
      <c r="FO59" s="106">
        <v>-6.4819750175358626E-4</v>
      </c>
      <c r="FP59" s="106">
        <v>0</v>
      </c>
      <c r="FQ59" s="106">
        <v>0</v>
      </c>
      <c r="FR59" s="106">
        <v>-6.4819750175358626E-4</v>
      </c>
      <c r="FS59" s="106">
        <v>-0.10779250704939317</v>
      </c>
      <c r="FT59" s="106">
        <v>0</v>
      </c>
      <c r="FU59" s="106">
        <v>0</v>
      </c>
      <c r="FV59" s="106">
        <v>-0.10779250704939317</v>
      </c>
      <c r="FW59" s="106">
        <v>2.9458028604295028E-3</v>
      </c>
      <c r="FX59" s="106">
        <v>0</v>
      </c>
      <c r="FY59" s="106">
        <v>0</v>
      </c>
      <c r="FZ59" s="106">
        <v>2.9458028604295028E-3</v>
      </c>
      <c r="GA59" s="106">
        <v>-2.1566995071687078E-3</v>
      </c>
      <c r="GB59" s="106">
        <v>0</v>
      </c>
      <c r="GC59" s="106">
        <v>0</v>
      </c>
      <c r="GD59" s="106">
        <v>-2.1566995071687078E-3</v>
      </c>
      <c r="GE59" s="106">
        <v>6.536703893157414E-4</v>
      </c>
      <c r="GF59" s="106">
        <v>0</v>
      </c>
      <c r="GG59" s="106">
        <v>0</v>
      </c>
      <c r="GH59" s="106">
        <v>6.536703893157414E-4</v>
      </c>
      <c r="GI59" s="106">
        <v>-120.31311872265718</v>
      </c>
      <c r="GJ59" s="106">
        <v>0</v>
      </c>
      <c r="GK59" s="106">
        <v>0</v>
      </c>
      <c r="GL59" s="106">
        <v>-120.31311872265718</v>
      </c>
      <c r="GM59" s="106">
        <v>62.825235130928306</v>
      </c>
      <c r="GN59" s="106">
        <v>0</v>
      </c>
      <c r="GO59" s="106">
        <v>0</v>
      </c>
      <c r="GP59" s="106">
        <v>62.825235130928306</v>
      </c>
      <c r="GQ59" s="106">
        <v>57.65192448168429</v>
      </c>
      <c r="GR59" s="106">
        <v>0</v>
      </c>
      <c r="GS59" s="106">
        <v>0</v>
      </c>
      <c r="GT59" s="106">
        <v>57.65192448168429</v>
      </c>
      <c r="GU59" s="106">
        <v>1.9474907166158028E-2</v>
      </c>
      <c r="GV59" s="106">
        <v>0</v>
      </c>
      <c r="GW59" s="106">
        <v>0</v>
      </c>
      <c r="GX59" s="106">
        <v>1.9474907166158028E-2</v>
      </c>
      <c r="GY59" s="106">
        <v>-123.49801417607421</v>
      </c>
      <c r="GZ59" s="106">
        <v>0</v>
      </c>
      <c r="HA59" s="106">
        <v>0</v>
      </c>
      <c r="HB59" s="106">
        <v>-123.49801417607421</v>
      </c>
      <c r="HC59" s="106">
        <v>-2.0035824073462152</v>
      </c>
      <c r="HD59" s="106">
        <v>0</v>
      </c>
      <c r="HE59" s="106">
        <v>0</v>
      </c>
      <c r="HF59" s="106">
        <v>-2.0035824073462152</v>
      </c>
    </row>
    <row r="60" spans="1:214">
      <c r="A60" s="105">
        <v>6.25</v>
      </c>
      <c r="B60" s="107">
        <v>0</v>
      </c>
      <c r="C60" s="590" t="s">
        <v>398</v>
      </c>
      <c r="D60" s="606" t="s">
        <v>397</v>
      </c>
      <c r="E60" s="105">
        <v>0.375</v>
      </c>
      <c r="F60" s="106">
        <v>0</v>
      </c>
      <c r="G60" s="106">
        <v>0</v>
      </c>
      <c r="H60" s="106">
        <v>0</v>
      </c>
      <c r="I60" s="106">
        <v>0</v>
      </c>
      <c r="J60" s="106"/>
      <c r="K60" s="106">
        <v>0</v>
      </c>
      <c r="L60" s="106">
        <v>0</v>
      </c>
      <c r="M60" s="106">
        <v>0</v>
      </c>
      <c r="N60" s="106">
        <v>0</v>
      </c>
      <c r="O60" s="106"/>
      <c r="P60" s="106">
        <v>0</v>
      </c>
      <c r="Q60" s="106">
        <v>0</v>
      </c>
      <c r="R60" s="106">
        <v>0</v>
      </c>
      <c r="S60" s="106">
        <v>0</v>
      </c>
      <c r="T60" s="106"/>
      <c r="U60" s="106">
        <v>0</v>
      </c>
      <c r="V60" s="106">
        <v>0</v>
      </c>
      <c r="W60" s="106">
        <v>0</v>
      </c>
      <c r="X60" s="106">
        <v>0</v>
      </c>
      <c r="Y60" s="106"/>
      <c r="Z60" s="106">
        <v>-327752.09983459779</v>
      </c>
      <c r="AA60" s="106">
        <v>0</v>
      </c>
      <c r="AB60" s="106">
        <v>-7420.35</v>
      </c>
      <c r="AC60" s="106">
        <v>-335172.44983459776</v>
      </c>
      <c r="AF60" s="90"/>
      <c r="AH60" s="610" t="s">
        <v>397</v>
      </c>
      <c r="AJ60" s="540"/>
      <c r="AK60" s="540"/>
      <c r="AL60" s="540"/>
      <c r="AM60" s="540"/>
      <c r="AN60" s="540"/>
      <c r="AO60" s="540"/>
      <c r="AP60" s="540"/>
      <c r="AQ60" s="540"/>
      <c r="AR60" s="540"/>
      <c r="AS60" s="540"/>
      <c r="AT60" s="540"/>
      <c r="AU60" s="540"/>
      <c r="AV60" s="540"/>
      <c r="AW60" s="540"/>
      <c r="AX60" s="540"/>
      <c r="AY60" s="540"/>
      <c r="AZ60" s="540"/>
      <c r="BA60" s="540"/>
      <c r="BB60" s="621" t="s">
        <v>397</v>
      </c>
      <c r="BC60" s="90">
        <v>0</v>
      </c>
      <c r="BD60" s="90">
        <v>0</v>
      </c>
      <c r="BE60" s="90">
        <v>0</v>
      </c>
      <c r="BF60" s="90">
        <v>0</v>
      </c>
      <c r="BG60" s="106">
        <v>0</v>
      </c>
      <c r="BH60" s="106">
        <v>0</v>
      </c>
      <c r="BI60" s="106">
        <v>0</v>
      </c>
      <c r="BJ60" s="106">
        <v>0</v>
      </c>
      <c r="BK60" s="106">
        <v>0</v>
      </c>
      <c r="BL60" s="106">
        <v>0</v>
      </c>
      <c r="BM60" s="106">
        <v>0</v>
      </c>
      <c r="BN60" s="106">
        <v>0</v>
      </c>
      <c r="BO60" s="106">
        <v>0</v>
      </c>
      <c r="BP60" s="106">
        <v>0</v>
      </c>
      <c r="BQ60" s="106">
        <v>0</v>
      </c>
      <c r="BR60" s="106">
        <v>0</v>
      </c>
      <c r="BS60" s="106">
        <v>0</v>
      </c>
      <c r="BT60" s="106">
        <v>0</v>
      </c>
      <c r="BU60" s="106">
        <v>0</v>
      </c>
      <c r="BV60" s="106">
        <v>0</v>
      </c>
      <c r="BW60" s="106">
        <v>0</v>
      </c>
      <c r="BX60" s="106">
        <v>0</v>
      </c>
      <c r="BY60" s="106">
        <v>0</v>
      </c>
      <c r="BZ60" s="106">
        <v>0</v>
      </c>
      <c r="CA60" s="106">
        <v>0</v>
      </c>
      <c r="CB60" s="106">
        <v>0</v>
      </c>
      <c r="CC60" s="106">
        <v>0</v>
      </c>
      <c r="CD60" s="106">
        <v>0</v>
      </c>
      <c r="CE60" s="106">
        <v>0</v>
      </c>
      <c r="CF60" s="106">
        <v>0</v>
      </c>
      <c r="CG60" s="106">
        <v>0</v>
      </c>
      <c r="CH60" s="106">
        <v>0</v>
      </c>
      <c r="CI60" s="106">
        <v>0</v>
      </c>
      <c r="CJ60" s="106">
        <v>0</v>
      </c>
      <c r="CK60" s="106">
        <v>0</v>
      </c>
      <c r="CL60" s="106">
        <v>0</v>
      </c>
      <c r="CM60" s="106">
        <v>0</v>
      </c>
      <c r="CN60" s="106">
        <v>0</v>
      </c>
      <c r="CO60" s="106">
        <v>0</v>
      </c>
      <c r="CP60" s="106">
        <v>0</v>
      </c>
      <c r="CQ60" s="106">
        <v>0</v>
      </c>
      <c r="CR60" s="106">
        <v>0</v>
      </c>
      <c r="CS60" s="106">
        <v>0</v>
      </c>
      <c r="CT60" s="106">
        <v>0</v>
      </c>
      <c r="CU60" s="106">
        <v>0</v>
      </c>
      <c r="CV60" s="106">
        <v>0</v>
      </c>
      <c r="CW60" s="106">
        <v>0</v>
      </c>
      <c r="CX60" s="106">
        <v>0</v>
      </c>
      <c r="CY60" s="106">
        <v>0</v>
      </c>
      <c r="CZ60" s="106">
        <v>0</v>
      </c>
      <c r="DA60" s="106">
        <v>0</v>
      </c>
      <c r="DB60" s="106">
        <v>0</v>
      </c>
      <c r="DC60" s="106">
        <v>0</v>
      </c>
      <c r="DD60" s="106">
        <v>0</v>
      </c>
      <c r="DE60" s="106">
        <v>0</v>
      </c>
      <c r="DF60" s="106">
        <v>0</v>
      </c>
      <c r="DG60" s="106">
        <v>0</v>
      </c>
      <c r="DH60" s="106">
        <v>0</v>
      </c>
      <c r="DI60" s="106">
        <v>0</v>
      </c>
      <c r="DJ60" s="106">
        <v>0</v>
      </c>
      <c r="DK60" s="106">
        <v>0</v>
      </c>
      <c r="DL60" s="106">
        <v>0</v>
      </c>
      <c r="DM60" s="106">
        <v>0</v>
      </c>
      <c r="DN60" s="106">
        <v>0</v>
      </c>
      <c r="DO60" s="106">
        <v>0</v>
      </c>
      <c r="DP60" s="106">
        <v>0</v>
      </c>
      <c r="DQ60" s="106">
        <v>0</v>
      </c>
      <c r="DR60" s="106">
        <v>0</v>
      </c>
      <c r="DS60" s="106">
        <v>0</v>
      </c>
      <c r="DT60" s="106">
        <v>0</v>
      </c>
      <c r="DU60" s="106">
        <v>0</v>
      </c>
      <c r="DV60" s="106">
        <v>0</v>
      </c>
      <c r="DW60" s="106">
        <v>0</v>
      </c>
      <c r="DX60" s="106">
        <v>0</v>
      </c>
      <c r="DY60" s="106">
        <v>0</v>
      </c>
      <c r="DZ60" s="106">
        <v>0</v>
      </c>
      <c r="EA60" s="106">
        <v>0</v>
      </c>
      <c r="EB60" s="106">
        <v>0</v>
      </c>
      <c r="EC60" s="106">
        <v>0</v>
      </c>
      <c r="ED60" s="106">
        <v>0</v>
      </c>
      <c r="EE60" s="106">
        <v>0</v>
      </c>
      <c r="EF60" s="106">
        <v>0</v>
      </c>
      <c r="EG60" s="106">
        <v>0</v>
      </c>
      <c r="EH60" s="106">
        <v>0</v>
      </c>
      <c r="EI60" s="106">
        <v>0</v>
      </c>
      <c r="EJ60" s="106">
        <v>0</v>
      </c>
      <c r="EK60" s="106">
        <v>0</v>
      </c>
      <c r="EL60" s="106">
        <v>0</v>
      </c>
      <c r="EM60" s="106">
        <v>0</v>
      </c>
      <c r="EN60" s="106">
        <v>0</v>
      </c>
      <c r="EO60" s="106">
        <v>0</v>
      </c>
      <c r="EP60" s="106">
        <v>0</v>
      </c>
      <c r="EQ60" s="106">
        <v>0</v>
      </c>
      <c r="ER60" s="106">
        <v>0</v>
      </c>
      <c r="ES60" s="106">
        <v>0</v>
      </c>
      <c r="ET60" s="106">
        <v>0</v>
      </c>
      <c r="EU60" s="106">
        <v>0</v>
      </c>
      <c r="EV60" s="106">
        <v>0</v>
      </c>
      <c r="EW60" s="106">
        <v>0</v>
      </c>
      <c r="EX60" s="106">
        <v>0</v>
      </c>
      <c r="EY60" s="106">
        <v>0</v>
      </c>
      <c r="EZ60" s="106">
        <v>0</v>
      </c>
      <c r="FA60" s="106">
        <v>0</v>
      </c>
      <c r="FB60" s="106">
        <v>0</v>
      </c>
      <c r="FC60" s="106">
        <v>0</v>
      </c>
      <c r="FD60" s="106">
        <v>0</v>
      </c>
      <c r="FE60" s="106">
        <v>0</v>
      </c>
      <c r="FF60" s="106">
        <v>0</v>
      </c>
      <c r="FG60" s="106">
        <v>0</v>
      </c>
      <c r="FH60" s="106">
        <v>0</v>
      </c>
      <c r="FI60" s="106">
        <v>0</v>
      </c>
      <c r="FJ60" s="106">
        <v>0</v>
      </c>
      <c r="FK60" s="106">
        <v>0</v>
      </c>
      <c r="FL60" s="106">
        <v>0</v>
      </c>
      <c r="FM60" s="106">
        <v>0</v>
      </c>
      <c r="FN60" s="106">
        <v>0</v>
      </c>
      <c r="FO60" s="106">
        <v>0</v>
      </c>
      <c r="FP60" s="106">
        <v>0</v>
      </c>
      <c r="FQ60" s="106">
        <v>0</v>
      </c>
      <c r="FR60" s="106">
        <v>0</v>
      </c>
      <c r="FS60" s="106">
        <v>0</v>
      </c>
      <c r="FT60" s="106">
        <v>0</v>
      </c>
      <c r="FU60" s="106">
        <v>0</v>
      </c>
      <c r="FV60" s="106">
        <v>0</v>
      </c>
      <c r="FW60" s="106">
        <v>0</v>
      </c>
      <c r="FX60" s="106">
        <v>0</v>
      </c>
      <c r="FY60" s="106">
        <v>0</v>
      </c>
      <c r="FZ60" s="106">
        <v>0</v>
      </c>
      <c r="GA60" s="106">
        <v>0</v>
      </c>
      <c r="GB60" s="106">
        <v>0</v>
      </c>
      <c r="GC60" s="106">
        <v>0</v>
      </c>
      <c r="GD60" s="106">
        <v>0</v>
      </c>
      <c r="GE60" s="106">
        <v>0</v>
      </c>
      <c r="GF60" s="106">
        <v>0</v>
      </c>
      <c r="GG60" s="106">
        <v>0</v>
      </c>
      <c r="GH60" s="106">
        <v>0</v>
      </c>
      <c r="GI60" s="106">
        <v>0</v>
      </c>
      <c r="GJ60" s="106">
        <v>0</v>
      </c>
      <c r="GK60" s="106">
        <v>0</v>
      </c>
      <c r="GL60" s="106">
        <v>0</v>
      </c>
      <c r="GM60" s="106">
        <v>0</v>
      </c>
      <c r="GN60" s="106">
        <v>0</v>
      </c>
      <c r="GO60" s="106">
        <v>0</v>
      </c>
      <c r="GP60" s="106">
        <v>0</v>
      </c>
      <c r="GQ60" s="106">
        <v>0</v>
      </c>
      <c r="GR60" s="106">
        <v>0</v>
      </c>
      <c r="GS60" s="106">
        <v>0</v>
      </c>
      <c r="GT60" s="106">
        <v>0</v>
      </c>
      <c r="GU60" s="106">
        <v>0</v>
      </c>
      <c r="GV60" s="106">
        <v>0</v>
      </c>
      <c r="GW60" s="106">
        <v>0</v>
      </c>
      <c r="GX60" s="106">
        <v>0</v>
      </c>
      <c r="GY60" s="106">
        <v>0</v>
      </c>
      <c r="GZ60" s="106">
        <v>0</v>
      </c>
      <c r="HA60" s="106">
        <v>0</v>
      </c>
      <c r="HB60" s="106">
        <v>0</v>
      </c>
      <c r="HC60" s="106">
        <v>0</v>
      </c>
      <c r="HD60" s="106">
        <v>0</v>
      </c>
      <c r="HE60" s="106">
        <v>0</v>
      </c>
      <c r="HF60" s="106">
        <v>0</v>
      </c>
    </row>
    <row r="61" spans="1:214">
      <c r="A61" s="105">
        <v>2.1875</v>
      </c>
      <c r="B61" s="107">
        <v>0</v>
      </c>
      <c r="C61" s="590" t="s">
        <v>421</v>
      </c>
      <c r="D61" s="606" t="s">
        <v>347</v>
      </c>
      <c r="E61" s="105">
        <v>0</v>
      </c>
      <c r="F61" s="106">
        <v>0</v>
      </c>
      <c r="G61" s="106">
        <v>0</v>
      </c>
      <c r="H61" s="106">
        <v>0</v>
      </c>
      <c r="I61" s="106">
        <v>0</v>
      </c>
      <c r="J61" s="106"/>
      <c r="K61" s="106">
        <v>-57730</v>
      </c>
      <c r="L61" s="106">
        <v>0</v>
      </c>
      <c r="M61" s="106">
        <v>0</v>
      </c>
      <c r="N61" s="106">
        <v>-57730</v>
      </c>
      <c r="O61" s="106"/>
      <c r="P61" s="106">
        <v>-16890.26425232552</v>
      </c>
      <c r="Q61" s="106">
        <v>0</v>
      </c>
      <c r="R61" s="106">
        <v>0</v>
      </c>
      <c r="S61" s="106">
        <v>-16890.26425232552</v>
      </c>
      <c r="T61" s="106"/>
      <c r="U61" s="106">
        <v>-153593.60130890436</v>
      </c>
      <c r="V61" s="106">
        <v>0</v>
      </c>
      <c r="W61" s="106">
        <v>0</v>
      </c>
      <c r="X61" s="106">
        <v>-153593.60130890436</v>
      </c>
      <c r="Y61" s="106"/>
      <c r="Z61" s="106">
        <v>233959.53322237858</v>
      </c>
      <c r="AA61" s="106">
        <v>0</v>
      </c>
      <c r="AB61" s="106">
        <v>0</v>
      </c>
      <c r="AC61" s="106">
        <v>233959.53322237858</v>
      </c>
      <c r="AF61" s="90"/>
      <c r="AH61" s="610" t="s">
        <v>347</v>
      </c>
      <c r="AJ61" s="540"/>
      <c r="AK61" s="540"/>
      <c r="AL61" s="540"/>
      <c r="AM61" s="540"/>
      <c r="AN61" s="540"/>
      <c r="AO61" s="540"/>
      <c r="AP61" s="540"/>
      <c r="AQ61" s="540"/>
      <c r="AR61" s="540"/>
      <c r="AS61" s="540"/>
      <c r="AT61" s="540"/>
      <c r="AU61" s="540"/>
      <c r="AV61" s="540"/>
      <c r="AW61" s="540"/>
      <c r="AX61" s="540"/>
      <c r="AY61" s="540"/>
      <c r="AZ61" s="540"/>
      <c r="BA61" s="540"/>
      <c r="BB61" s="621" t="s">
        <v>347</v>
      </c>
      <c r="BC61" s="90">
        <v>-57730</v>
      </c>
      <c r="BD61" s="90">
        <v>0</v>
      </c>
      <c r="BE61" s="90">
        <v>0</v>
      </c>
      <c r="BF61" s="90">
        <v>-57730</v>
      </c>
      <c r="BG61" s="106">
        <v>0</v>
      </c>
      <c r="BH61" s="106">
        <v>0</v>
      </c>
      <c r="BI61" s="106">
        <v>0</v>
      </c>
      <c r="BJ61" s="106">
        <v>0</v>
      </c>
      <c r="BK61" s="106">
        <v>0</v>
      </c>
      <c r="BL61" s="106">
        <v>0</v>
      </c>
      <c r="BM61" s="106">
        <v>0</v>
      </c>
      <c r="BN61" s="106">
        <v>0</v>
      </c>
      <c r="BO61" s="106">
        <v>-57730</v>
      </c>
      <c r="BP61" s="106">
        <v>0</v>
      </c>
      <c r="BQ61" s="106">
        <v>0</v>
      </c>
      <c r="BR61" s="106">
        <v>-57730</v>
      </c>
      <c r="BS61" s="106">
        <v>0</v>
      </c>
      <c r="BT61" s="106">
        <v>0</v>
      </c>
      <c r="BU61" s="106">
        <v>0</v>
      </c>
      <c r="BV61" s="106">
        <v>0</v>
      </c>
      <c r="BW61" s="106">
        <v>0</v>
      </c>
      <c r="BX61" s="106">
        <v>0</v>
      </c>
      <c r="BY61" s="106">
        <v>0</v>
      </c>
      <c r="BZ61" s="106">
        <v>0</v>
      </c>
      <c r="CA61" s="106">
        <v>60084</v>
      </c>
      <c r="CB61" s="106">
        <v>0</v>
      </c>
      <c r="CC61" s="106">
        <v>0</v>
      </c>
      <c r="CD61" s="106">
        <v>60084</v>
      </c>
      <c r="CE61" s="106">
        <v>0</v>
      </c>
      <c r="CF61" s="106">
        <v>0</v>
      </c>
      <c r="CG61" s="106">
        <v>0</v>
      </c>
      <c r="CH61" s="106">
        <v>0</v>
      </c>
      <c r="CI61" s="106">
        <v>0</v>
      </c>
      <c r="CJ61" s="106">
        <v>0</v>
      </c>
      <c r="CK61" s="106">
        <v>0</v>
      </c>
      <c r="CL61" s="106">
        <v>0</v>
      </c>
      <c r="CM61" s="106">
        <v>0</v>
      </c>
      <c r="CN61" s="106">
        <v>0</v>
      </c>
      <c r="CO61" s="106">
        <v>0</v>
      </c>
      <c r="CP61" s="106">
        <v>0</v>
      </c>
      <c r="CQ61" s="106">
        <v>174.40416706446558</v>
      </c>
      <c r="CR61" s="106">
        <v>0</v>
      </c>
      <c r="CS61" s="106">
        <v>0</v>
      </c>
      <c r="CT61" s="106">
        <v>174.40416706446558</v>
      </c>
      <c r="CU61" s="106">
        <v>70172.915969067195</v>
      </c>
      <c r="CV61" s="106">
        <v>0</v>
      </c>
      <c r="CW61" s="106">
        <v>0</v>
      </c>
      <c r="CX61" s="106">
        <v>70172.915969067195</v>
      </c>
      <c r="CY61" s="106">
        <v>-69691.630542947853</v>
      </c>
      <c r="CZ61" s="106">
        <v>0</v>
      </c>
      <c r="DA61" s="106">
        <v>0</v>
      </c>
      <c r="DB61" s="106">
        <v>-69691.630542947853</v>
      </c>
      <c r="DC61" s="106">
        <v>-655.68959318369161</v>
      </c>
      <c r="DD61" s="106">
        <v>0</v>
      </c>
      <c r="DE61" s="106">
        <v>0</v>
      </c>
      <c r="DF61" s="106">
        <v>-655.68959318369161</v>
      </c>
      <c r="DG61" s="106">
        <v>53876.784296952304</v>
      </c>
      <c r="DH61" s="106">
        <v>0</v>
      </c>
      <c r="DI61" s="106">
        <v>0</v>
      </c>
      <c r="DJ61" s="106">
        <v>53876.784296952304</v>
      </c>
      <c r="DK61" s="106">
        <v>-68198.443119464559</v>
      </c>
      <c r="DL61" s="106">
        <v>0</v>
      </c>
      <c r="DM61" s="106">
        <v>0</v>
      </c>
      <c r="DN61" s="106">
        <v>-68198.443119464559</v>
      </c>
      <c r="DO61" s="106">
        <v>11966.980303663644</v>
      </c>
      <c r="DP61" s="106">
        <v>0</v>
      </c>
      <c r="DQ61" s="106">
        <v>0</v>
      </c>
      <c r="DR61" s="106">
        <v>11966.980303663644</v>
      </c>
      <c r="DS61" s="106">
        <v>-57729.667055472033</v>
      </c>
      <c r="DT61" s="106">
        <v>0</v>
      </c>
      <c r="DU61" s="106">
        <v>0</v>
      </c>
      <c r="DV61" s="106">
        <v>-57729.667055472033</v>
      </c>
      <c r="DW61" s="106">
        <v>-221.09391352359671</v>
      </c>
      <c r="DX61" s="106">
        <v>0</v>
      </c>
      <c r="DY61" s="106">
        <v>0</v>
      </c>
      <c r="DZ61" s="106">
        <v>-221.09391352359671</v>
      </c>
      <c r="EA61" s="106">
        <v>41061.175235518604</v>
      </c>
      <c r="EB61" s="106">
        <v>0</v>
      </c>
      <c r="EC61" s="106">
        <v>0</v>
      </c>
      <c r="ED61" s="106">
        <v>41061.175235518604</v>
      </c>
      <c r="EE61" s="106">
        <v>-14783.042592781829</v>
      </c>
      <c r="EF61" s="106">
        <v>0</v>
      </c>
      <c r="EG61" s="106">
        <v>0</v>
      </c>
      <c r="EH61" s="106">
        <v>-14783.042592781829</v>
      </c>
      <c r="EI61" s="106">
        <v>-56643.710981197422</v>
      </c>
      <c r="EJ61" s="106">
        <v>0</v>
      </c>
      <c r="EK61" s="106">
        <v>0</v>
      </c>
      <c r="EL61" s="106">
        <v>-56643.710981197422</v>
      </c>
      <c r="EM61" s="106">
        <v>-1123.7472833552165</v>
      </c>
      <c r="EN61" s="106">
        <v>0</v>
      </c>
      <c r="EO61" s="106">
        <v>0</v>
      </c>
      <c r="EP61" s="106">
        <v>-1123.7472833552165</v>
      </c>
      <c r="EQ61" s="106">
        <v>-29381.008248431608</v>
      </c>
      <c r="ER61" s="106">
        <v>0</v>
      </c>
      <c r="ES61" s="106">
        <v>0</v>
      </c>
      <c r="ET61" s="106">
        <v>-29381.008248431608</v>
      </c>
      <c r="EU61" s="106">
        <v>-30478.300329395686</v>
      </c>
      <c r="EV61" s="106">
        <v>0</v>
      </c>
      <c r="EW61" s="106">
        <v>0</v>
      </c>
      <c r="EX61" s="106">
        <v>-30478.300329395686</v>
      </c>
      <c r="EY61" s="106">
        <v>728.56332509708591</v>
      </c>
      <c r="EZ61" s="106">
        <v>0</v>
      </c>
      <c r="FA61" s="106">
        <v>0</v>
      </c>
      <c r="FB61" s="106">
        <v>728.56332509708591</v>
      </c>
      <c r="FC61" s="106">
        <v>-92.378125061513856</v>
      </c>
      <c r="FD61" s="106">
        <v>0</v>
      </c>
      <c r="FE61" s="106">
        <v>0</v>
      </c>
      <c r="FF61" s="106">
        <v>-92.378125061513856</v>
      </c>
      <c r="FG61" s="106">
        <v>-5776.2462902938714</v>
      </c>
      <c r="FH61" s="106">
        <v>0</v>
      </c>
      <c r="FI61" s="106">
        <v>0</v>
      </c>
      <c r="FJ61" s="106">
        <v>-5776.2462902938714</v>
      </c>
      <c r="FK61" s="106">
        <v>58974.779814481968</v>
      </c>
      <c r="FL61" s="106">
        <v>0</v>
      </c>
      <c r="FM61" s="106">
        <v>0</v>
      </c>
      <c r="FN61" s="106">
        <v>58974.779814481968</v>
      </c>
      <c r="FO61" s="106">
        <v>-59317.517673213966</v>
      </c>
      <c r="FP61" s="106">
        <v>0</v>
      </c>
      <c r="FQ61" s="106">
        <v>0</v>
      </c>
      <c r="FR61" s="106">
        <v>-59317.517673213966</v>
      </c>
      <c r="FS61" s="106">
        <v>1379.4230690881377</v>
      </c>
      <c r="FT61" s="106">
        <v>0</v>
      </c>
      <c r="FU61" s="106">
        <v>0</v>
      </c>
      <c r="FV61" s="106">
        <v>1379.4230690881377</v>
      </c>
      <c r="FW61" s="106">
        <v>61890.353799881414</v>
      </c>
      <c r="FX61" s="106">
        <v>0</v>
      </c>
      <c r="FY61" s="106">
        <v>0</v>
      </c>
      <c r="FZ61" s="106">
        <v>61890.353799881414</v>
      </c>
      <c r="GA61" s="106">
        <v>-60992.073025918566</v>
      </c>
      <c r="GB61" s="106">
        <v>0</v>
      </c>
      <c r="GC61" s="106">
        <v>0</v>
      </c>
      <c r="GD61" s="106">
        <v>-60992.073025918566</v>
      </c>
      <c r="GE61" s="106">
        <v>849.01847425161395</v>
      </c>
      <c r="GF61" s="106">
        <v>0</v>
      </c>
      <c r="GG61" s="106">
        <v>0</v>
      </c>
      <c r="GH61" s="106">
        <v>849.01847425161395</v>
      </c>
      <c r="GI61" s="106">
        <v>59508.888446858851</v>
      </c>
      <c r="GJ61" s="106">
        <v>0</v>
      </c>
      <c r="GK61" s="106">
        <v>0</v>
      </c>
      <c r="GL61" s="106">
        <v>59508.888446858851</v>
      </c>
      <c r="GM61" s="106">
        <v>-118234.1680292649</v>
      </c>
      <c r="GN61" s="106">
        <v>0</v>
      </c>
      <c r="GO61" s="106">
        <v>0</v>
      </c>
      <c r="GP61" s="106">
        <v>-118234.1680292649</v>
      </c>
      <c r="GQ61" s="106">
        <v>28323.123296866193</v>
      </c>
      <c r="GR61" s="106">
        <v>0</v>
      </c>
      <c r="GS61" s="106">
        <v>0</v>
      </c>
      <c r="GT61" s="106">
        <v>28323.123296866193</v>
      </c>
      <c r="GU61" s="106">
        <v>31571.2720581186</v>
      </c>
      <c r="GV61" s="106">
        <v>0</v>
      </c>
      <c r="GW61" s="106">
        <v>0</v>
      </c>
      <c r="GX61" s="106">
        <v>31571.2720581186</v>
      </c>
      <c r="GY61" s="106">
        <v>-1876.8077652844368</v>
      </c>
      <c r="GZ61" s="106">
        <v>0</v>
      </c>
      <c r="HA61" s="106">
        <v>0</v>
      </c>
      <c r="HB61" s="106">
        <v>-1876.8077652844368</v>
      </c>
      <c r="HC61" s="106">
        <v>-1229.7589970236877</v>
      </c>
      <c r="HD61" s="106">
        <v>0</v>
      </c>
      <c r="HE61" s="106">
        <v>0</v>
      </c>
      <c r="HF61" s="106">
        <v>-1229.7589970236877</v>
      </c>
    </row>
    <row r="62" spans="1:214">
      <c r="A62" s="105">
        <v>7.875</v>
      </c>
      <c r="B62" s="107">
        <v>0</v>
      </c>
      <c r="C62" s="590" t="s">
        <v>345</v>
      </c>
      <c r="D62" s="606" t="s">
        <v>344</v>
      </c>
      <c r="E62" s="105">
        <v>0</v>
      </c>
      <c r="F62" s="106">
        <v>0</v>
      </c>
      <c r="G62" s="106">
        <v>0</v>
      </c>
      <c r="H62" s="106">
        <v>0</v>
      </c>
      <c r="I62" s="106">
        <v>0</v>
      </c>
      <c r="J62" s="106"/>
      <c r="K62" s="106">
        <v>132503</v>
      </c>
      <c r="L62" s="106">
        <v>0</v>
      </c>
      <c r="M62" s="106">
        <v>0</v>
      </c>
      <c r="N62" s="106">
        <v>132503</v>
      </c>
      <c r="O62" s="106"/>
      <c r="P62" s="106">
        <v>166339.52087433549</v>
      </c>
      <c r="Q62" s="106">
        <v>0</v>
      </c>
      <c r="R62" s="106">
        <v>0</v>
      </c>
      <c r="S62" s="106">
        <v>166339.52087433549</v>
      </c>
      <c r="T62" s="106"/>
      <c r="U62" s="106">
        <v>128216.0393596373</v>
      </c>
      <c r="V62" s="106">
        <v>0</v>
      </c>
      <c r="W62" s="106">
        <v>0</v>
      </c>
      <c r="X62" s="106">
        <v>128216.0393596373</v>
      </c>
      <c r="Y62" s="106"/>
      <c r="Z62" s="106">
        <v>582920.2676713292</v>
      </c>
      <c r="AA62" s="106">
        <v>0</v>
      </c>
      <c r="AB62" s="106">
        <v>0</v>
      </c>
      <c r="AC62" s="106">
        <v>582920.2676713292</v>
      </c>
      <c r="AF62" s="90"/>
      <c r="AH62" s="610" t="s">
        <v>344</v>
      </c>
      <c r="AJ62" s="540"/>
      <c r="AK62" s="540"/>
      <c r="AL62" s="540"/>
      <c r="AM62" s="540"/>
      <c r="AN62" s="540"/>
      <c r="AO62" s="540"/>
      <c r="AP62" s="540"/>
      <c r="AQ62" s="540"/>
      <c r="AR62" s="540"/>
      <c r="AS62" s="540"/>
      <c r="AT62" s="540"/>
      <c r="AU62" s="540"/>
      <c r="AV62" s="540"/>
      <c r="AW62" s="540"/>
      <c r="AX62" s="540"/>
      <c r="AY62" s="540"/>
      <c r="AZ62" s="540"/>
      <c r="BA62" s="540"/>
      <c r="BB62" s="621" t="s">
        <v>344</v>
      </c>
      <c r="BC62" s="90">
        <v>132503</v>
      </c>
      <c r="BD62" s="90">
        <v>0</v>
      </c>
      <c r="BE62" s="90">
        <v>0</v>
      </c>
      <c r="BF62" s="90">
        <v>132503</v>
      </c>
      <c r="BG62" s="106">
        <v>0</v>
      </c>
      <c r="BH62" s="106">
        <v>0</v>
      </c>
      <c r="BI62" s="106">
        <v>0</v>
      </c>
      <c r="BJ62" s="106">
        <v>0</v>
      </c>
      <c r="BK62" s="106">
        <v>0</v>
      </c>
      <c r="BL62" s="106">
        <v>0</v>
      </c>
      <c r="BM62" s="106">
        <v>0</v>
      </c>
      <c r="BN62" s="106">
        <v>0</v>
      </c>
      <c r="BO62" s="106">
        <v>132503</v>
      </c>
      <c r="BP62" s="106">
        <v>0</v>
      </c>
      <c r="BQ62" s="106">
        <v>0</v>
      </c>
      <c r="BR62" s="106">
        <v>132503</v>
      </c>
      <c r="BS62" s="106">
        <v>0</v>
      </c>
      <c r="BT62" s="106">
        <v>0</v>
      </c>
      <c r="BU62" s="106">
        <v>0</v>
      </c>
      <c r="BV62" s="106">
        <v>0</v>
      </c>
      <c r="BW62" s="106">
        <v>0</v>
      </c>
      <c r="BX62" s="106">
        <v>0</v>
      </c>
      <c r="BY62" s="106">
        <v>0</v>
      </c>
      <c r="BZ62" s="106">
        <v>0</v>
      </c>
      <c r="CA62" s="106">
        <v>-267359</v>
      </c>
      <c r="CB62" s="106">
        <v>0</v>
      </c>
      <c r="CC62" s="106">
        <v>0</v>
      </c>
      <c r="CD62" s="106">
        <v>-267359</v>
      </c>
      <c r="CE62" s="106">
        <v>0</v>
      </c>
      <c r="CF62" s="106">
        <v>0</v>
      </c>
      <c r="CG62" s="106">
        <v>0</v>
      </c>
      <c r="CH62" s="106">
        <v>0</v>
      </c>
      <c r="CI62" s="106">
        <v>0</v>
      </c>
      <c r="CJ62" s="106">
        <v>0</v>
      </c>
      <c r="CK62" s="106">
        <v>0</v>
      </c>
      <c r="CL62" s="106">
        <v>0</v>
      </c>
      <c r="CM62" s="106">
        <v>0</v>
      </c>
      <c r="CN62" s="106">
        <v>0</v>
      </c>
      <c r="CO62" s="106">
        <v>0</v>
      </c>
      <c r="CP62" s="106">
        <v>0</v>
      </c>
      <c r="CQ62" s="106">
        <v>36024.65637072688</v>
      </c>
      <c r="CR62" s="106">
        <v>0</v>
      </c>
      <c r="CS62" s="106">
        <v>0</v>
      </c>
      <c r="CT62" s="106">
        <v>36024.65637072688</v>
      </c>
      <c r="CU62" s="106">
        <v>-35535.615395298344</v>
      </c>
      <c r="CV62" s="106">
        <v>0</v>
      </c>
      <c r="CW62" s="106">
        <v>0</v>
      </c>
      <c r="CX62" s="106">
        <v>-35535.615395298344</v>
      </c>
      <c r="CY62" s="106">
        <v>8900.9472124165623</v>
      </c>
      <c r="CZ62" s="106">
        <v>0</v>
      </c>
      <c r="DA62" s="106">
        <v>0</v>
      </c>
      <c r="DB62" s="106">
        <v>8900.9472124165623</v>
      </c>
      <c r="DC62" s="106">
        <v>-9389.9881878452143</v>
      </c>
      <c r="DD62" s="106">
        <v>0</v>
      </c>
      <c r="DE62" s="106">
        <v>0</v>
      </c>
      <c r="DF62" s="106">
        <v>-9389.9881878452143</v>
      </c>
      <c r="DG62" s="106">
        <v>90463.086269224295</v>
      </c>
      <c r="DH62" s="106">
        <v>0</v>
      </c>
      <c r="DI62" s="106">
        <v>0</v>
      </c>
      <c r="DJ62" s="106">
        <v>90463.086269224295</v>
      </c>
      <c r="DK62" s="106">
        <v>40977.256165751023</v>
      </c>
      <c r="DL62" s="106">
        <v>0</v>
      </c>
      <c r="DM62" s="106">
        <v>0</v>
      </c>
      <c r="DN62" s="106">
        <v>40977.256165751023</v>
      </c>
      <c r="DO62" s="106">
        <v>3415.5812113294378</v>
      </c>
      <c r="DP62" s="106">
        <v>0</v>
      </c>
      <c r="DQ62" s="106">
        <v>0</v>
      </c>
      <c r="DR62" s="106">
        <v>3415.5812113294378</v>
      </c>
      <c r="DS62" s="106">
        <v>132502.72978182946</v>
      </c>
      <c r="DT62" s="106">
        <v>0</v>
      </c>
      <c r="DU62" s="106">
        <v>0</v>
      </c>
      <c r="DV62" s="106">
        <v>132502.72978182946</v>
      </c>
      <c r="DW62" s="106">
        <v>-77.552990701922681</v>
      </c>
      <c r="DX62" s="106">
        <v>0</v>
      </c>
      <c r="DY62" s="106">
        <v>0</v>
      </c>
      <c r="DZ62" s="106">
        <v>-77.552990701922681</v>
      </c>
      <c r="EA62" s="106">
        <v>33914.42043690331</v>
      </c>
      <c r="EB62" s="106">
        <v>0</v>
      </c>
      <c r="EC62" s="106">
        <v>0</v>
      </c>
      <c r="ED62" s="106">
        <v>33914.42043690331</v>
      </c>
      <c r="EE62" s="106">
        <v>-402.03627029567724</v>
      </c>
      <c r="EF62" s="106">
        <v>0</v>
      </c>
      <c r="EG62" s="106">
        <v>0</v>
      </c>
      <c r="EH62" s="106">
        <v>-402.03627029567724</v>
      </c>
      <c r="EI62" s="106">
        <v>-34257.477999068913</v>
      </c>
      <c r="EJ62" s="106">
        <v>0</v>
      </c>
      <c r="EK62" s="106">
        <v>0</v>
      </c>
      <c r="EL62" s="106">
        <v>-34257.477999068913</v>
      </c>
      <c r="EM62" s="106">
        <v>25666.747140804131</v>
      </c>
      <c r="EN62" s="106">
        <v>0</v>
      </c>
      <c r="EO62" s="106">
        <v>0</v>
      </c>
      <c r="EP62" s="106">
        <v>25666.747140804131</v>
      </c>
      <c r="EQ62" s="106">
        <v>25640.108113247145</v>
      </c>
      <c r="ER62" s="106">
        <v>0</v>
      </c>
      <c r="ES62" s="106">
        <v>0</v>
      </c>
      <c r="ET62" s="106">
        <v>25640.108113247145</v>
      </c>
      <c r="EU62" s="106">
        <v>50215.344763548521</v>
      </c>
      <c r="EV62" s="106">
        <v>0</v>
      </c>
      <c r="EW62" s="106">
        <v>0</v>
      </c>
      <c r="EX62" s="106">
        <v>50215.344763548521</v>
      </c>
      <c r="EY62" s="106">
        <v>-102260.74356352066</v>
      </c>
      <c r="EZ62" s="106">
        <v>0</v>
      </c>
      <c r="FA62" s="106">
        <v>0</v>
      </c>
      <c r="FB62" s="106">
        <v>-102260.74356352066</v>
      </c>
      <c r="FC62" s="106">
        <v>34684.718270540587</v>
      </c>
      <c r="FD62" s="106">
        <v>0</v>
      </c>
      <c r="FE62" s="106">
        <v>0</v>
      </c>
      <c r="FF62" s="106">
        <v>34684.718270540587</v>
      </c>
      <c r="FG62" s="106">
        <v>-54271.676618049387</v>
      </c>
      <c r="FH62" s="106">
        <v>0</v>
      </c>
      <c r="FI62" s="106">
        <v>0</v>
      </c>
      <c r="FJ62" s="106">
        <v>-54271.676618049387</v>
      </c>
      <c r="FK62" s="106">
        <v>-4391.9483126498526</v>
      </c>
      <c r="FL62" s="106">
        <v>0</v>
      </c>
      <c r="FM62" s="106">
        <v>0</v>
      </c>
      <c r="FN62" s="106">
        <v>-4391.9483126498526</v>
      </c>
      <c r="FO62" s="106">
        <v>-241.27434048068244</v>
      </c>
      <c r="FP62" s="106">
        <v>0</v>
      </c>
      <c r="FQ62" s="106">
        <v>0</v>
      </c>
      <c r="FR62" s="106">
        <v>-241.27434048068244</v>
      </c>
      <c r="FS62" s="106">
        <v>-21692.045168770361</v>
      </c>
      <c r="FT62" s="106">
        <v>0</v>
      </c>
      <c r="FU62" s="106">
        <v>0</v>
      </c>
      <c r="FV62" s="106">
        <v>-21692.045168770361</v>
      </c>
      <c r="FW62" s="106">
        <v>53654.785170154239</v>
      </c>
      <c r="FX62" s="106">
        <v>0</v>
      </c>
      <c r="FY62" s="106">
        <v>0</v>
      </c>
      <c r="FZ62" s="106">
        <v>53654.785170154239</v>
      </c>
      <c r="GA62" s="106">
        <v>-52853.025428407302</v>
      </c>
      <c r="GB62" s="106">
        <v>0</v>
      </c>
      <c r="GC62" s="106">
        <v>0</v>
      </c>
      <c r="GD62" s="106">
        <v>-52853.025428407302</v>
      </c>
      <c r="GE62" s="106">
        <v>-26061.218626112561</v>
      </c>
      <c r="GF62" s="106">
        <v>0</v>
      </c>
      <c r="GG62" s="106">
        <v>0</v>
      </c>
      <c r="GH62" s="106">
        <v>-26061.218626112561</v>
      </c>
      <c r="GI62" s="106">
        <v>105036.75658528833</v>
      </c>
      <c r="GJ62" s="106">
        <v>0</v>
      </c>
      <c r="GK62" s="106">
        <v>0</v>
      </c>
      <c r="GL62" s="106">
        <v>105036.75658528833</v>
      </c>
      <c r="GM62" s="106">
        <v>1.2140609396155924</v>
      </c>
      <c r="GN62" s="106">
        <v>0</v>
      </c>
      <c r="GO62" s="106">
        <v>0</v>
      </c>
      <c r="GP62" s="106">
        <v>1.2140609396155924</v>
      </c>
      <c r="GQ62" s="106">
        <v>-9517.8861039587646</v>
      </c>
      <c r="GR62" s="106">
        <v>0</v>
      </c>
      <c r="GS62" s="106">
        <v>0</v>
      </c>
      <c r="GT62" s="106">
        <v>-9517.8861039587646</v>
      </c>
      <c r="GU62" s="106">
        <v>9076.7287858938798</v>
      </c>
      <c r="GV62" s="106">
        <v>0</v>
      </c>
      <c r="GW62" s="106">
        <v>0</v>
      </c>
      <c r="GX62" s="106">
        <v>9076.7287858938798</v>
      </c>
      <c r="GY62" s="106">
        <v>-70256.817398012441</v>
      </c>
      <c r="GZ62" s="106">
        <v>0</v>
      </c>
      <c r="HA62" s="106">
        <v>0</v>
      </c>
      <c r="HB62" s="106">
        <v>-70256.817398012441</v>
      </c>
      <c r="HC62" s="106">
        <v>34106.265424211975</v>
      </c>
      <c r="HD62" s="106">
        <v>0</v>
      </c>
      <c r="HE62" s="106">
        <v>0</v>
      </c>
      <c r="HF62" s="106">
        <v>34106.265424211975</v>
      </c>
    </row>
    <row r="63" spans="1:214">
      <c r="A63" s="105">
        <v>12</v>
      </c>
      <c r="B63" s="107">
        <v>0</v>
      </c>
      <c r="C63" s="590" t="s">
        <v>729</v>
      </c>
      <c r="D63" s="606" t="s">
        <v>685</v>
      </c>
      <c r="E63" s="105">
        <v>0</v>
      </c>
      <c r="F63" s="106">
        <v>0</v>
      </c>
      <c r="G63" s="106">
        <v>0</v>
      </c>
      <c r="H63" s="106">
        <v>0</v>
      </c>
      <c r="I63" s="106">
        <v>0</v>
      </c>
      <c r="J63" s="106"/>
      <c r="K63" s="106">
        <v>-1307</v>
      </c>
      <c r="L63" s="106">
        <v>0</v>
      </c>
      <c r="M63" s="106">
        <v>0</v>
      </c>
      <c r="N63" s="106">
        <v>-1307</v>
      </c>
      <c r="O63" s="106"/>
      <c r="P63" s="106">
        <v>942.7311823812197</v>
      </c>
      <c r="Q63" s="106">
        <v>0</v>
      </c>
      <c r="R63" s="106">
        <v>0</v>
      </c>
      <c r="S63" s="106">
        <v>942.7311823812197</v>
      </c>
      <c r="T63" s="106"/>
      <c r="U63" s="106">
        <v>39258.257562041821</v>
      </c>
      <c r="V63" s="106">
        <v>0</v>
      </c>
      <c r="W63" s="106">
        <v>0</v>
      </c>
      <c r="X63" s="106">
        <v>39258.257562041821</v>
      </c>
      <c r="Y63" s="106"/>
      <c r="Z63" s="106">
        <v>91937.058200832107</v>
      </c>
      <c r="AA63" s="106">
        <v>0</v>
      </c>
      <c r="AB63" s="106">
        <v>0</v>
      </c>
      <c r="AC63" s="106">
        <v>91937.058200832107</v>
      </c>
      <c r="AF63" s="90"/>
      <c r="AH63" s="610" t="s">
        <v>685</v>
      </c>
      <c r="AJ63" s="540"/>
      <c r="AK63" s="540"/>
      <c r="AL63" s="540"/>
      <c r="AM63" s="540"/>
      <c r="AN63" s="540"/>
      <c r="AO63" s="540"/>
      <c r="AP63" s="540"/>
      <c r="AQ63" s="540"/>
      <c r="AR63" s="540"/>
      <c r="AS63" s="540"/>
      <c r="AT63" s="540"/>
      <c r="AU63" s="540"/>
      <c r="AV63" s="540"/>
      <c r="AW63" s="540"/>
      <c r="AX63" s="540"/>
      <c r="AY63" s="540"/>
      <c r="AZ63" s="540"/>
      <c r="BA63" s="540"/>
      <c r="BB63" s="621" t="s">
        <v>685</v>
      </c>
      <c r="BC63" s="90">
        <v>-1307</v>
      </c>
      <c r="BD63" s="90">
        <v>0</v>
      </c>
      <c r="BE63" s="90">
        <v>0</v>
      </c>
      <c r="BF63" s="90">
        <v>-1307</v>
      </c>
      <c r="BG63" s="106">
        <v>0</v>
      </c>
      <c r="BH63" s="106">
        <v>0</v>
      </c>
      <c r="BI63" s="106">
        <v>0</v>
      </c>
      <c r="BJ63" s="106">
        <v>0</v>
      </c>
      <c r="BK63" s="106">
        <v>0</v>
      </c>
      <c r="BL63" s="106">
        <v>0</v>
      </c>
      <c r="BM63" s="106">
        <v>0</v>
      </c>
      <c r="BN63" s="106">
        <v>0</v>
      </c>
      <c r="BO63" s="106">
        <v>-1307</v>
      </c>
      <c r="BP63" s="106">
        <v>0</v>
      </c>
      <c r="BQ63" s="106">
        <v>0</v>
      </c>
      <c r="BR63" s="106">
        <v>-1307</v>
      </c>
      <c r="BS63" s="106">
        <v>0</v>
      </c>
      <c r="BT63" s="106">
        <v>0</v>
      </c>
      <c r="BU63" s="106">
        <v>0</v>
      </c>
      <c r="BV63" s="106">
        <v>0</v>
      </c>
      <c r="BW63" s="106">
        <v>0</v>
      </c>
      <c r="BX63" s="106">
        <v>0</v>
      </c>
      <c r="BY63" s="106">
        <v>0</v>
      </c>
      <c r="BZ63" s="106">
        <v>0</v>
      </c>
      <c r="CA63" s="106">
        <v>6411</v>
      </c>
      <c r="CB63" s="106">
        <v>0</v>
      </c>
      <c r="CC63" s="106">
        <v>0</v>
      </c>
      <c r="CD63" s="106">
        <v>6411</v>
      </c>
      <c r="CE63" s="106">
        <v>0</v>
      </c>
      <c r="CF63" s="106">
        <v>0</v>
      </c>
      <c r="CG63" s="106">
        <v>0</v>
      </c>
      <c r="CH63" s="106">
        <v>0</v>
      </c>
      <c r="CI63" s="106">
        <v>0</v>
      </c>
      <c r="CJ63" s="106">
        <v>0</v>
      </c>
      <c r="CK63" s="106">
        <v>0</v>
      </c>
      <c r="CL63" s="106">
        <v>0</v>
      </c>
      <c r="CM63" s="106">
        <v>0</v>
      </c>
      <c r="CN63" s="106">
        <v>0</v>
      </c>
      <c r="CO63" s="106">
        <v>0</v>
      </c>
      <c r="CP63" s="106">
        <v>0</v>
      </c>
      <c r="CQ63" s="106">
        <v>-15758.274457796142</v>
      </c>
      <c r="CR63" s="106">
        <v>0</v>
      </c>
      <c r="CS63" s="106">
        <v>0</v>
      </c>
      <c r="CT63" s="106">
        <v>-15758.274457796142</v>
      </c>
      <c r="CU63" s="106">
        <v>3347.1706809904863</v>
      </c>
      <c r="CV63" s="106">
        <v>0</v>
      </c>
      <c r="CW63" s="106">
        <v>0</v>
      </c>
      <c r="CX63" s="106">
        <v>3347.1706809904863</v>
      </c>
      <c r="CY63" s="106">
        <v>1262.9139053950639</v>
      </c>
      <c r="CZ63" s="106">
        <v>0</v>
      </c>
      <c r="DA63" s="106">
        <v>0</v>
      </c>
      <c r="DB63" s="106">
        <v>1262.9139053950639</v>
      </c>
      <c r="DC63" s="106">
        <v>11148.189871410592</v>
      </c>
      <c r="DD63" s="106">
        <v>0</v>
      </c>
      <c r="DE63" s="106">
        <v>0</v>
      </c>
      <c r="DF63" s="106">
        <v>11148.189871410592</v>
      </c>
      <c r="DG63" s="106">
        <v>1093.886458890207</v>
      </c>
      <c r="DH63" s="106">
        <v>0</v>
      </c>
      <c r="DI63" s="106">
        <v>0</v>
      </c>
      <c r="DJ63" s="106">
        <v>1093.886458890207</v>
      </c>
      <c r="DK63" s="106">
        <v>-2832.6769076572236</v>
      </c>
      <c r="DL63" s="106">
        <v>0</v>
      </c>
      <c r="DM63" s="106">
        <v>0</v>
      </c>
      <c r="DN63" s="106">
        <v>-2832.6769076572236</v>
      </c>
      <c r="DO63" s="106">
        <v>-3365.4949213118816</v>
      </c>
      <c r="DP63" s="106">
        <v>0</v>
      </c>
      <c r="DQ63" s="106">
        <v>0</v>
      </c>
      <c r="DR63" s="106">
        <v>-3365.4949213118816</v>
      </c>
      <c r="DS63" s="106">
        <v>-1306.9112706935994</v>
      </c>
      <c r="DT63" s="106">
        <v>0</v>
      </c>
      <c r="DU63" s="106">
        <v>0</v>
      </c>
      <c r="DV63" s="106">
        <v>-1306.9112706935994</v>
      </c>
      <c r="DW63" s="106">
        <v>8144.4068839485553</v>
      </c>
      <c r="DX63" s="106">
        <v>0</v>
      </c>
      <c r="DY63" s="106">
        <v>0</v>
      </c>
      <c r="DZ63" s="106">
        <v>8144.4068839485553</v>
      </c>
      <c r="EA63" s="106">
        <v>-5894.479060794838</v>
      </c>
      <c r="EB63" s="106">
        <v>0</v>
      </c>
      <c r="EC63" s="106">
        <v>0</v>
      </c>
      <c r="ED63" s="106">
        <v>-5894.479060794838</v>
      </c>
      <c r="EE63" s="106">
        <v>34537.34906078269</v>
      </c>
      <c r="EF63" s="106">
        <v>0</v>
      </c>
      <c r="EG63" s="106">
        <v>0</v>
      </c>
      <c r="EH63" s="106">
        <v>34537.34906078269</v>
      </c>
      <c r="EI63" s="106">
        <v>-11385.15556738017</v>
      </c>
      <c r="EJ63" s="106">
        <v>0</v>
      </c>
      <c r="EK63" s="106">
        <v>0</v>
      </c>
      <c r="EL63" s="106">
        <v>-11385.15556738017</v>
      </c>
      <c r="EM63" s="106">
        <v>-11506.968597718922</v>
      </c>
      <c r="EN63" s="106">
        <v>0</v>
      </c>
      <c r="EO63" s="106">
        <v>0</v>
      </c>
      <c r="EP63" s="106">
        <v>-11506.968597718922</v>
      </c>
      <c r="EQ63" s="106">
        <v>6286.5840741439752</v>
      </c>
      <c r="ER63" s="106">
        <v>0</v>
      </c>
      <c r="ES63" s="106">
        <v>0</v>
      </c>
      <c r="ET63" s="106">
        <v>6286.5840741439752</v>
      </c>
      <c r="EU63" s="106">
        <v>-2773.0635170293244</v>
      </c>
      <c r="EV63" s="106">
        <v>0</v>
      </c>
      <c r="EW63" s="106">
        <v>0</v>
      </c>
      <c r="EX63" s="106">
        <v>-2773.0635170293244</v>
      </c>
      <c r="EY63" s="106">
        <v>-19170.958245864429</v>
      </c>
      <c r="EZ63" s="106">
        <v>0</v>
      </c>
      <c r="FA63" s="106">
        <v>0</v>
      </c>
      <c r="FB63" s="106">
        <v>-19170.958245864429</v>
      </c>
      <c r="FC63" s="106">
        <v>-62.134600849822164</v>
      </c>
      <c r="FD63" s="106">
        <v>0</v>
      </c>
      <c r="FE63" s="106">
        <v>0</v>
      </c>
      <c r="FF63" s="106">
        <v>-62.134600849822164</v>
      </c>
      <c r="FG63" s="106">
        <v>12832.022780352097</v>
      </c>
      <c r="FH63" s="106">
        <v>0</v>
      </c>
      <c r="FI63" s="106">
        <v>0</v>
      </c>
      <c r="FJ63" s="106">
        <v>12832.022780352097</v>
      </c>
      <c r="FK63" s="106">
        <v>-17020.243800631739</v>
      </c>
      <c r="FL63" s="106">
        <v>0</v>
      </c>
      <c r="FM63" s="106">
        <v>0</v>
      </c>
      <c r="FN63" s="106">
        <v>-17020.243800631739</v>
      </c>
      <c r="FO63" s="106">
        <v>8471.0582471186935</v>
      </c>
      <c r="FP63" s="106">
        <v>0</v>
      </c>
      <c r="FQ63" s="106">
        <v>0</v>
      </c>
      <c r="FR63" s="106">
        <v>8471.0582471186935</v>
      </c>
      <c r="FS63" s="106">
        <v>18504.510412235031</v>
      </c>
      <c r="FT63" s="106">
        <v>0</v>
      </c>
      <c r="FU63" s="106">
        <v>0</v>
      </c>
      <c r="FV63" s="106">
        <v>18504.510412235031</v>
      </c>
      <c r="FW63" s="106">
        <v>14492.516550384338</v>
      </c>
      <c r="FX63" s="106">
        <v>0</v>
      </c>
      <c r="FY63" s="106">
        <v>0</v>
      </c>
      <c r="FZ63" s="106">
        <v>14492.516550384338</v>
      </c>
      <c r="GA63" s="106">
        <v>3037.4964000109612</v>
      </c>
      <c r="GB63" s="106">
        <v>0</v>
      </c>
      <c r="GC63" s="106">
        <v>0</v>
      </c>
      <c r="GD63" s="106">
        <v>3037.4964000109612</v>
      </c>
      <c r="GE63" s="106">
        <v>3194.804071590821</v>
      </c>
      <c r="GF63" s="106">
        <v>0</v>
      </c>
      <c r="GG63" s="106">
        <v>0</v>
      </c>
      <c r="GH63" s="106">
        <v>3194.804071590821</v>
      </c>
      <c r="GI63" s="106">
        <v>-3.1568658346877783</v>
      </c>
      <c r="GJ63" s="106">
        <v>0</v>
      </c>
      <c r="GK63" s="106">
        <v>0</v>
      </c>
      <c r="GL63" s="106">
        <v>-3.1568658346877783</v>
      </c>
      <c r="GM63" s="106">
        <v>877.41530259063438</v>
      </c>
      <c r="GN63" s="106">
        <v>0</v>
      </c>
      <c r="GO63" s="106">
        <v>0</v>
      </c>
      <c r="GP63" s="106">
        <v>877.41530259063438</v>
      </c>
      <c r="GQ63" s="106">
        <v>-324.92059001589951</v>
      </c>
      <c r="GR63" s="106">
        <v>0</v>
      </c>
      <c r="GS63" s="106">
        <v>0</v>
      </c>
      <c r="GT63" s="106">
        <v>-324.92059001589951</v>
      </c>
      <c r="GU63" s="106">
        <v>3126.5920158877634</v>
      </c>
      <c r="GV63" s="106">
        <v>0</v>
      </c>
      <c r="GW63" s="106">
        <v>0</v>
      </c>
      <c r="GX63" s="106">
        <v>3126.5920158877634</v>
      </c>
      <c r="GY63" s="106">
        <v>-15494.049035315933</v>
      </c>
      <c r="GZ63" s="106">
        <v>0</v>
      </c>
      <c r="HA63" s="106">
        <v>0</v>
      </c>
      <c r="HB63" s="106">
        <v>-15494.049035315933</v>
      </c>
      <c r="HC63" s="106">
        <v>10695.828285204523</v>
      </c>
      <c r="HD63" s="106">
        <v>0</v>
      </c>
      <c r="HE63" s="106">
        <v>0</v>
      </c>
      <c r="HF63" s="106">
        <v>10695.828285204523</v>
      </c>
    </row>
    <row r="64" spans="1:214">
      <c r="A64" s="105">
        <v>0.9919028340080972</v>
      </c>
      <c r="B64" s="107">
        <v>0</v>
      </c>
      <c r="C64" s="590" t="s">
        <v>105</v>
      </c>
      <c r="D64" s="606" t="s">
        <v>119</v>
      </c>
      <c r="E64" s="105">
        <v>2.0038441091073667E-3</v>
      </c>
      <c r="F64" s="106">
        <v>0</v>
      </c>
      <c r="G64" s="106">
        <v>0</v>
      </c>
      <c r="H64" s="106">
        <v>0</v>
      </c>
      <c r="I64" s="106">
        <v>0</v>
      </c>
      <c r="J64" s="106"/>
      <c r="K64" s="106">
        <v>0</v>
      </c>
      <c r="L64" s="106">
        <v>0</v>
      </c>
      <c r="M64" s="106">
        <v>0</v>
      </c>
      <c r="N64" s="106">
        <v>0</v>
      </c>
      <c r="O64" s="106"/>
      <c r="P64" s="106">
        <v>0</v>
      </c>
      <c r="Q64" s="106">
        <v>0</v>
      </c>
      <c r="R64" s="106">
        <v>0</v>
      </c>
      <c r="S64" s="106">
        <v>0</v>
      </c>
      <c r="T64" s="106"/>
      <c r="U64" s="106">
        <v>0</v>
      </c>
      <c r="V64" s="106">
        <v>0</v>
      </c>
      <c r="W64" s="106">
        <v>0</v>
      </c>
      <c r="X64" s="106">
        <v>0</v>
      </c>
      <c r="Y64" s="106"/>
      <c r="Z64" s="106">
        <v>-22473.404858876842</v>
      </c>
      <c r="AA64" s="106">
        <v>0</v>
      </c>
      <c r="AB64" s="106">
        <v>0</v>
      </c>
      <c r="AC64" s="106">
        <v>-22473.404858876842</v>
      </c>
      <c r="AF64" s="90"/>
      <c r="AH64" s="610" t="s">
        <v>119</v>
      </c>
      <c r="AJ64" s="540"/>
      <c r="AK64" s="540"/>
      <c r="AL64" s="540"/>
      <c r="AM64" s="540"/>
      <c r="AN64" s="540"/>
      <c r="AO64" s="540"/>
      <c r="AP64" s="540"/>
      <c r="AQ64" s="540"/>
      <c r="AR64" s="540"/>
      <c r="AS64" s="540"/>
      <c r="AT64" s="540"/>
      <c r="AU64" s="540"/>
      <c r="AV64" s="540"/>
      <c r="AW64" s="540"/>
      <c r="AX64" s="540"/>
      <c r="AY64" s="540"/>
      <c r="AZ64" s="540"/>
      <c r="BA64" s="540"/>
      <c r="BB64" s="621" t="s">
        <v>119</v>
      </c>
      <c r="BC64" s="90">
        <v>0</v>
      </c>
      <c r="BD64" s="90">
        <v>0</v>
      </c>
      <c r="BE64" s="90">
        <v>0</v>
      </c>
      <c r="BF64" s="90">
        <v>0</v>
      </c>
      <c r="BG64" s="106">
        <v>0</v>
      </c>
      <c r="BH64" s="106">
        <v>0</v>
      </c>
      <c r="BI64" s="106">
        <v>0</v>
      </c>
      <c r="BJ64" s="106">
        <v>0</v>
      </c>
      <c r="BK64" s="106">
        <v>0</v>
      </c>
      <c r="BL64" s="106">
        <v>0</v>
      </c>
      <c r="BM64" s="106">
        <v>0</v>
      </c>
      <c r="BN64" s="106">
        <v>0</v>
      </c>
      <c r="BO64" s="106">
        <v>0</v>
      </c>
      <c r="BP64" s="106">
        <v>0</v>
      </c>
      <c r="BQ64" s="106">
        <v>0</v>
      </c>
      <c r="BR64" s="106">
        <v>0</v>
      </c>
      <c r="BS64" s="106">
        <v>0</v>
      </c>
      <c r="BT64" s="106">
        <v>0</v>
      </c>
      <c r="BU64" s="106">
        <v>0</v>
      </c>
      <c r="BV64" s="106">
        <v>0</v>
      </c>
      <c r="BW64" s="106">
        <v>0</v>
      </c>
      <c r="BX64" s="106">
        <v>0</v>
      </c>
      <c r="BY64" s="106">
        <v>0</v>
      </c>
      <c r="BZ64" s="106">
        <v>0</v>
      </c>
      <c r="CA64" s="106">
        <v>0</v>
      </c>
      <c r="CB64" s="106">
        <v>0</v>
      </c>
      <c r="CC64" s="106">
        <v>0</v>
      </c>
      <c r="CD64" s="106">
        <v>0</v>
      </c>
      <c r="CE64" s="106">
        <v>0</v>
      </c>
      <c r="CF64" s="106">
        <v>0</v>
      </c>
      <c r="CG64" s="106">
        <v>0</v>
      </c>
      <c r="CH64" s="106">
        <v>0</v>
      </c>
      <c r="CI64" s="106">
        <v>0</v>
      </c>
      <c r="CJ64" s="106">
        <v>0</v>
      </c>
      <c r="CK64" s="106">
        <v>0</v>
      </c>
      <c r="CL64" s="106">
        <v>0</v>
      </c>
      <c r="CM64" s="106">
        <v>0</v>
      </c>
      <c r="CN64" s="106">
        <v>0</v>
      </c>
      <c r="CO64" s="106">
        <v>0</v>
      </c>
      <c r="CP64" s="106">
        <v>0</v>
      </c>
      <c r="CQ64" s="106">
        <v>0</v>
      </c>
      <c r="CR64" s="106">
        <v>0</v>
      </c>
      <c r="CS64" s="106">
        <v>0</v>
      </c>
      <c r="CT64" s="106">
        <v>0</v>
      </c>
      <c r="CU64" s="106">
        <v>0</v>
      </c>
      <c r="CV64" s="106">
        <v>0</v>
      </c>
      <c r="CW64" s="106">
        <v>0</v>
      </c>
      <c r="CX64" s="106">
        <v>0</v>
      </c>
      <c r="CY64" s="106">
        <v>0</v>
      </c>
      <c r="CZ64" s="106">
        <v>0</v>
      </c>
      <c r="DA64" s="106">
        <v>0</v>
      </c>
      <c r="DB64" s="106">
        <v>0</v>
      </c>
      <c r="DC64" s="106">
        <v>0</v>
      </c>
      <c r="DD64" s="106">
        <v>0</v>
      </c>
      <c r="DE64" s="106">
        <v>0</v>
      </c>
      <c r="DF64" s="106">
        <v>0</v>
      </c>
      <c r="DG64" s="106">
        <v>0</v>
      </c>
      <c r="DH64" s="106">
        <v>0</v>
      </c>
      <c r="DI64" s="106">
        <v>0</v>
      </c>
      <c r="DJ64" s="106">
        <v>0</v>
      </c>
      <c r="DK64" s="106">
        <v>0</v>
      </c>
      <c r="DL64" s="106">
        <v>0</v>
      </c>
      <c r="DM64" s="106">
        <v>0</v>
      </c>
      <c r="DN64" s="106">
        <v>0</v>
      </c>
      <c r="DO64" s="106">
        <v>0</v>
      </c>
      <c r="DP64" s="106">
        <v>0</v>
      </c>
      <c r="DQ64" s="106">
        <v>0</v>
      </c>
      <c r="DR64" s="106">
        <v>0</v>
      </c>
      <c r="DS64" s="106">
        <v>0</v>
      </c>
      <c r="DT64" s="106">
        <v>0</v>
      </c>
      <c r="DU64" s="106">
        <v>0</v>
      </c>
      <c r="DV64" s="106">
        <v>0</v>
      </c>
      <c r="DW64" s="106">
        <v>0</v>
      </c>
      <c r="DX64" s="106">
        <v>0</v>
      </c>
      <c r="DY64" s="106">
        <v>0</v>
      </c>
      <c r="DZ64" s="106">
        <v>0</v>
      </c>
      <c r="EA64" s="106">
        <v>0</v>
      </c>
      <c r="EB64" s="106">
        <v>0</v>
      </c>
      <c r="EC64" s="106">
        <v>0</v>
      </c>
      <c r="ED64" s="106">
        <v>0</v>
      </c>
      <c r="EE64" s="106">
        <v>0</v>
      </c>
      <c r="EF64" s="106">
        <v>0</v>
      </c>
      <c r="EG64" s="106">
        <v>0</v>
      </c>
      <c r="EH64" s="106">
        <v>0</v>
      </c>
      <c r="EI64" s="106">
        <v>0</v>
      </c>
      <c r="EJ64" s="106">
        <v>0</v>
      </c>
      <c r="EK64" s="106">
        <v>0</v>
      </c>
      <c r="EL64" s="106">
        <v>0</v>
      </c>
      <c r="EM64" s="106">
        <v>0</v>
      </c>
      <c r="EN64" s="106">
        <v>0</v>
      </c>
      <c r="EO64" s="106">
        <v>0</v>
      </c>
      <c r="EP64" s="106">
        <v>0</v>
      </c>
      <c r="EQ64" s="106">
        <v>0</v>
      </c>
      <c r="ER64" s="106">
        <v>0</v>
      </c>
      <c r="ES64" s="106">
        <v>0</v>
      </c>
      <c r="ET64" s="106">
        <v>0</v>
      </c>
      <c r="EU64" s="106">
        <v>0</v>
      </c>
      <c r="EV64" s="106">
        <v>0</v>
      </c>
      <c r="EW64" s="106">
        <v>0</v>
      </c>
      <c r="EX64" s="106">
        <v>0</v>
      </c>
      <c r="EY64" s="106">
        <v>0</v>
      </c>
      <c r="EZ64" s="106">
        <v>0</v>
      </c>
      <c r="FA64" s="106">
        <v>0</v>
      </c>
      <c r="FB64" s="106">
        <v>0</v>
      </c>
      <c r="FC64" s="106">
        <v>0</v>
      </c>
      <c r="FD64" s="106">
        <v>0</v>
      </c>
      <c r="FE64" s="106">
        <v>0</v>
      </c>
      <c r="FF64" s="106">
        <v>0</v>
      </c>
      <c r="FG64" s="106">
        <v>0</v>
      </c>
      <c r="FH64" s="106">
        <v>0</v>
      </c>
      <c r="FI64" s="106">
        <v>0</v>
      </c>
      <c r="FJ64" s="106">
        <v>0</v>
      </c>
      <c r="FK64" s="106">
        <v>0</v>
      </c>
      <c r="FL64" s="106">
        <v>0</v>
      </c>
      <c r="FM64" s="106">
        <v>0</v>
      </c>
      <c r="FN64" s="106">
        <v>0</v>
      </c>
      <c r="FO64" s="106">
        <v>0</v>
      </c>
      <c r="FP64" s="106">
        <v>0</v>
      </c>
      <c r="FQ64" s="106">
        <v>0</v>
      </c>
      <c r="FR64" s="106">
        <v>0</v>
      </c>
      <c r="FS64" s="106">
        <v>0</v>
      </c>
      <c r="FT64" s="106">
        <v>0</v>
      </c>
      <c r="FU64" s="106">
        <v>0</v>
      </c>
      <c r="FV64" s="106">
        <v>0</v>
      </c>
      <c r="FW64" s="106">
        <v>0</v>
      </c>
      <c r="FX64" s="106">
        <v>0</v>
      </c>
      <c r="FY64" s="106">
        <v>0</v>
      </c>
      <c r="FZ64" s="106">
        <v>0</v>
      </c>
      <c r="GA64" s="106">
        <v>0</v>
      </c>
      <c r="GB64" s="106">
        <v>0</v>
      </c>
      <c r="GC64" s="106">
        <v>0</v>
      </c>
      <c r="GD64" s="106">
        <v>0</v>
      </c>
      <c r="GE64" s="106">
        <v>0</v>
      </c>
      <c r="GF64" s="106">
        <v>0</v>
      </c>
      <c r="GG64" s="106">
        <v>0</v>
      </c>
      <c r="GH64" s="106">
        <v>0</v>
      </c>
      <c r="GI64" s="106">
        <v>0</v>
      </c>
      <c r="GJ64" s="106">
        <v>0</v>
      </c>
      <c r="GK64" s="106">
        <v>0</v>
      </c>
      <c r="GL64" s="106">
        <v>0</v>
      </c>
      <c r="GM64" s="106">
        <v>0</v>
      </c>
      <c r="GN64" s="106">
        <v>0</v>
      </c>
      <c r="GO64" s="106">
        <v>0</v>
      </c>
      <c r="GP64" s="106">
        <v>0</v>
      </c>
      <c r="GQ64" s="106">
        <v>0</v>
      </c>
      <c r="GR64" s="106">
        <v>0</v>
      </c>
      <c r="GS64" s="106">
        <v>0</v>
      </c>
      <c r="GT64" s="106">
        <v>0</v>
      </c>
      <c r="GU64" s="106">
        <v>0</v>
      </c>
      <c r="GV64" s="106">
        <v>0</v>
      </c>
      <c r="GW64" s="106">
        <v>0</v>
      </c>
      <c r="GX64" s="106">
        <v>0</v>
      </c>
      <c r="GY64" s="106">
        <v>0</v>
      </c>
      <c r="GZ64" s="106">
        <v>0</v>
      </c>
      <c r="HA64" s="106">
        <v>0</v>
      </c>
      <c r="HB64" s="106">
        <v>0</v>
      </c>
      <c r="HC64" s="106">
        <v>0</v>
      </c>
      <c r="HD64" s="106">
        <v>0</v>
      </c>
      <c r="HE64" s="106">
        <v>0</v>
      </c>
      <c r="HF64" s="106">
        <v>0</v>
      </c>
    </row>
    <row r="65" spans="1:214">
      <c r="A65" s="105">
        <v>9.1875</v>
      </c>
      <c r="B65" s="107">
        <v>1.1213995405476013E-2</v>
      </c>
      <c r="C65" s="590" t="s">
        <v>343</v>
      </c>
      <c r="D65" s="606" t="s">
        <v>342</v>
      </c>
      <c r="E65" s="105">
        <v>-0.125</v>
      </c>
      <c r="F65" s="106">
        <v>-1.7432680287389278E-2</v>
      </c>
      <c r="G65" s="106">
        <v>0</v>
      </c>
      <c r="H65" s="106">
        <v>0</v>
      </c>
      <c r="I65" s="106">
        <v>-1.7432680287389278E-2</v>
      </c>
      <c r="J65" s="106"/>
      <c r="K65" s="106">
        <v>-6.3669502663368967E-3</v>
      </c>
      <c r="L65" s="106">
        <v>0</v>
      </c>
      <c r="M65" s="106">
        <v>0</v>
      </c>
      <c r="N65" s="106">
        <v>-6.3669502663368967E-3</v>
      </c>
      <c r="O65" s="106"/>
      <c r="P65" s="106">
        <v>-4.6790921016452949E-2</v>
      </c>
      <c r="Q65" s="106">
        <v>0</v>
      </c>
      <c r="R65" s="106">
        <v>0</v>
      </c>
      <c r="S65" s="106">
        <v>-4.6790921016452949E-2</v>
      </c>
      <c r="T65" s="106"/>
      <c r="U65" s="106">
        <v>-2.2702460333754582</v>
      </c>
      <c r="V65" s="106">
        <v>0</v>
      </c>
      <c r="W65" s="106">
        <v>0</v>
      </c>
      <c r="X65" s="106">
        <v>-2.2702460333754582</v>
      </c>
      <c r="Y65" s="106"/>
      <c r="Z65" s="106">
        <v>-20.302623673484828</v>
      </c>
      <c r="AA65" s="106">
        <v>0</v>
      </c>
      <c r="AB65" s="106">
        <v>0</v>
      </c>
      <c r="AC65" s="106">
        <v>-20.302623673484828</v>
      </c>
      <c r="AF65" s="90"/>
      <c r="AH65" s="610" t="s">
        <v>342</v>
      </c>
      <c r="AJ65" s="540"/>
      <c r="AK65" s="540"/>
      <c r="AL65" s="540"/>
      <c r="AM65" s="540"/>
      <c r="AN65" s="540"/>
      <c r="AO65" s="540"/>
      <c r="AP65" s="540"/>
      <c r="AQ65" s="540"/>
      <c r="AR65" s="540"/>
      <c r="AS65" s="540"/>
      <c r="AT65" s="540"/>
      <c r="AU65" s="540"/>
      <c r="AV65" s="540"/>
      <c r="AW65" s="540"/>
      <c r="AX65" s="540"/>
      <c r="AY65" s="540"/>
      <c r="AZ65" s="540"/>
      <c r="BA65" s="540"/>
      <c r="BB65" s="621" t="s">
        <v>342</v>
      </c>
      <c r="BC65" s="90">
        <v>1.1065730021052381E-2</v>
      </c>
      <c r="BD65" s="90">
        <v>0</v>
      </c>
      <c r="BE65" s="90">
        <v>0</v>
      </c>
      <c r="BF65" s="90">
        <v>1.1065730021052381E-2</v>
      </c>
      <c r="BG65" s="106">
        <v>-2.0937608176835227E-2</v>
      </c>
      <c r="BH65" s="106">
        <v>0</v>
      </c>
      <c r="BI65" s="106">
        <v>0</v>
      </c>
      <c r="BJ65" s="106">
        <v>-2.0937608176835227E-2</v>
      </c>
      <c r="BK65" s="106">
        <v>1.099493028161376E-3</v>
      </c>
      <c r="BL65" s="106">
        <v>0</v>
      </c>
      <c r="BM65" s="106">
        <v>0</v>
      </c>
      <c r="BN65" s="106">
        <v>1.099493028161376E-3</v>
      </c>
      <c r="BO65" s="106">
        <v>3.0431837465450723E-2</v>
      </c>
      <c r="BP65" s="106">
        <v>0</v>
      </c>
      <c r="BQ65" s="106">
        <v>0</v>
      </c>
      <c r="BR65" s="106">
        <v>3.0431837465450723E-2</v>
      </c>
      <c r="BS65" s="106">
        <v>4.7200770427550942E-4</v>
      </c>
      <c r="BT65" s="106">
        <v>0</v>
      </c>
      <c r="BU65" s="106">
        <v>0</v>
      </c>
      <c r="BV65" s="106">
        <v>4.7200770427550942E-4</v>
      </c>
      <c r="BW65" s="106">
        <v>-1.9572895746216151E-3</v>
      </c>
      <c r="BX65" s="106">
        <v>0</v>
      </c>
      <c r="BY65" s="106">
        <v>0</v>
      </c>
      <c r="BZ65" s="106">
        <v>-1.9572895746216151E-3</v>
      </c>
      <c r="CA65" s="106">
        <v>4.0800873364139935E-3</v>
      </c>
      <c r="CB65" s="106">
        <v>0</v>
      </c>
      <c r="CC65" s="106">
        <v>0</v>
      </c>
      <c r="CD65" s="106">
        <v>4.0800873364139935E-3</v>
      </c>
      <c r="CE65" s="106">
        <v>3.22745250677345E-3</v>
      </c>
      <c r="CF65" s="106">
        <v>0</v>
      </c>
      <c r="CG65" s="106">
        <v>0</v>
      </c>
      <c r="CH65" s="106">
        <v>3.22745250677345E-3</v>
      </c>
      <c r="CI65" s="106">
        <v>-2.1684447510571837E-3</v>
      </c>
      <c r="CJ65" s="106">
        <v>0</v>
      </c>
      <c r="CK65" s="106">
        <v>0</v>
      </c>
      <c r="CL65" s="106">
        <v>-2.1684447510571837E-3</v>
      </c>
      <c r="CM65" s="106">
        <v>5.1949418623061308E-4</v>
      </c>
      <c r="CN65" s="106">
        <v>0</v>
      </c>
      <c r="CO65" s="106">
        <v>0</v>
      </c>
      <c r="CP65" s="106">
        <v>5.1949418623061308E-4</v>
      </c>
      <c r="CQ65" s="106">
        <v>-4.3856829143664126E-3</v>
      </c>
      <c r="CR65" s="106">
        <v>0</v>
      </c>
      <c r="CS65" s="106">
        <v>0</v>
      </c>
      <c r="CT65" s="106">
        <v>-4.3856829143664126E-3</v>
      </c>
      <c r="CU65" s="106">
        <v>-2.9161563710234616E-3</v>
      </c>
      <c r="CV65" s="106">
        <v>0</v>
      </c>
      <c r="CW65" s="106">
        <v>0</v>
      </c>
      <c r="CX65" s="106">
        <v>-2.9161563710234616E-3</v>
      </c>
      <c r="CY65" s="106">
        <v>-3.4357480820613115E-3</v>
      </c>
      <c r="CZ65" s="106">
        <v>0</v>
      </c>
      <c r="DA65" s="106">
        <v>0</v>
      </c>
      <c r="DB65" s="106">
        <v>-3.4357480820613115E-3</v>
      </c>
      <c r="DC65" s="106">
        <v>-9.9818307349341384E-3</v>
      </c>
      <c r="DD65" s="106">
        <v>0</v>
      </c>
      <c r="DE65" s="106">
        <v>0</v>
      </c>
      <c r="DF65" s="106">
        <v>-9.9818307349341384E-3</v>
      </c>
      <c r="DG65" s="106">
        <v>-4.9778602321547717E-2</v>
      </c>
      <c r="DH65" s="106">
        <v>0</v>
      </c>
      <c r="DI65" s="106">
        <v>0</v>
      </c>
      <c r="DJ65" s="106">
        <v>-4.9778602321547717E-2</v>
      </c>
      <c r="DK65" s="106">
        <v>-3.0006979672814876E-3</v>
      </c>
      <c r="DL65" s="106">
        <v>0</v>
      </c>
      <c r="DM65" s="106">
        <v>0</v>
      </c>
      <c r="DN65" s="106">
        <v>-3.0006979672814876E-3</v>
      </c>
      <c r="DO65" s="106">
        <v>5.5052649058142999E-2</v>
      </c>
      <c r="DP65" s="106">
        <v>0</v>
      </c>
      <c r="DQ65" s="106">
        <v>0</v>
      </c>
      <c r="DR65" s="106">
        <v>5.5052649058142999E-2</v>
      </c>
      <c r="DS65" s="106">
        <v>-4.3638720036312389E-3</v>
      </c>
      <c r="DT65" s="106">
        <v>0</v>
      </c>
      <c r="DU65" s="106">
        <v>0</v>
      </c>
      <c r="DV65" s="106">
        <v>-4.3638720036312389E-3</v>
      </c>
      <c r="DW65" s="106">
        <v>-5.2847812330654095E-3</v>
      </c>
      <c r="DX65" s="106">
        <v>0</v>
      </c>
      <c r="DY65" s="106">
        <v>0</v>
      </c>
      <c r="DZ65" s="106">
        <v>-5.2847812330654095E-3</v>
      </c>
      <c r="EA65" s="106">
        <v>-1.6030547884087136E-2</v>
      </c>
      <c r="EB65" s="106">
        <v>0</v>
      </c>
      <c r="EC65" s="106">
        <v>0</v>
      </c>
      <c r="ED65" s="106">
        <v>-1.6030547884087136E-2</v>
      </c>
      <c r="EE65" s="106">
        <v>-2.7129262419307132E-2</v>
      </c>
      <c r="EF65" s="106">
        <v>0</v>
      </c>
      <c r="EG65" s="106">
        <v>0</v>
      </c>
      <c r="EH65" s="106">
        <v>-2.7129262419307132E-2</v>
      </c>
      <c r="EI65" s="106">
        <v>-0.11106851596852414</v>
      </c>
      <c r="EJ65" s="106">
        <v>0</v>
      </c>
      <c r="EK65" s="106">
        <v>0</v>
      </c>
      <c r="EL65" s="106">
        <v>-0.11106851596852414</v>
      </c>
      <c r="EM65" s="106">
        <v>4.0496234617567795E-2</v>
      </c>
      <c r="EN65" s="106">
        <v>0</v>
      </c>
      <c r="EO65" s="106">
        <v>0</v>
      </c>
      <c r="EP65" s="106">
        <v>4.0496234617567795E-2</v>
      </c>
      <c r="EQ65" s="106">
        <v>-9.1456203917498979E-2</v>
      </c>
      <c r="ER65" s="106">
        <v>0</v>
      </c>
      <c r="ES65" s="106">
        <v>0</v>
      </c>
      <c r="ET65" s="106">
        <v>-9.1456203917498979E-2</v>
      </c>
      <c r="EU65" s="106">
        <v>1.3608406260233685E-2</v>
      </c>
      <c r="EV65" s="106">
        <v>0</v>
      </c>
      <c r="EW65" s="106">
        <v>0</v>
      </c>
      <c r="EX65" s="106">
        <v>1.3608406260233685E-2</v>
      </c>
      <c r="EY65" s="106">
        <v>-0.21959277118132983</v>
      </c>
      <c r="EZ65" s="106">
        <v>0</v>
      </c>
      <c r="FA65" s="106">
        <v>0</v>
      </c>
      <c r="FB65" s="106">
        <v>-0.21959277118132983</v>
      </c>
      <c r="FC65" s="106">
        <v>-0.24029378142196728</v>
      </c>
      <c r="FD65" s="106">
        <v>0</v>
      </c>
      <c r="FE65" s="106">
        <v>0</v>
      </c>
      <c r="FF65" s="106">
        <v>-0.24029378142196728</v>
      </c>
      <c r="FG65" s="106">
        <v>3.6264707382416494E-2</v>
      </c>
      <c r="FH65" s="106">
        <v>0</v>
      </c>
      <c r="FI65" s="106">
        <v>0</v>
      </c>
      <c r="FJ65" s="106">
        <v>3.6264707382416494E-2</v>
      </c>
      <c r="FK65" s="106">
        <v>-0.24795523793138574</v>
      </c>
      <c r="FL65" s="106">
        <v>0</v>
      </c>
      <c r="FM65" s="106">
        <v>0</v>
      </c>
      <c r="FN65" s="106">
        <v>-0.24795523793138574</v>
      </c>
      <c r="FO65" s="106">
        <v>-1.9561200305956206E-2</v>
      </c>
      <c r="FP65" s="106">
        <v>0</v>
      </c>
      <c r="FQ65" s="106">
        <v>0</v>
      </c>
      <c r="FR65" s="106">
        <v>-1.9561200305956206E-2</v>
      </c>
      <c r="FS65" s="106">
        <v>-0.99753489268908502</v>
      </c>
      <c r="FT65" s="106">
        <v>0</v>
      </c>
      <c r="FU65" s="106">
        <v>0</v>
      </c>
      <c r="FV65" s="106">
        <v>-0.99753489268908502</v>
      </c>
      <c r="FW65" s="106">
        <v>-0.86665670994808264</v>
      </c>
      <c r="FX65" s="106">
        <v>0</v>
      </c>
      <c r="FY65" s="106">
        <v>0</v>
      </c>
      <c r="FZ65" s="106">
        <v>-0.86665670994808264</v>
      </c>
      <c r="GA65" s="106">
        <v>-1.2386286251390612</v>
      </c>
      <c r="GB65" s="106">
        <v>0</v>
      </c>
      <c r="GC65" s="106">
        <v>0</v>
      </c>
      <c r="GD65" s="106">
        <v>-1.2386286251390612</v>
      </c>
      <c r="GE65" s="106">
        <v>1.1456712945220913</v>
      </c>
      <c r="GF65" s="106">
        <v>0</v>
      </c>
      <c r="GG65" s="106">
        <v>0</v>
      </c>
      <c r="GH65" s="106">
        <v>1.1456712945220913</v>
      </c>
      <c r="GI65" s="106">
        <v>1.1212162528752367</v>
      </c>
      <c r="GJ65" s="106">
        <v>0</v>
      </c>
      <c r="GK65" s="106">
        <v>0</v>
      </c>
      <c r="GL65" s="106">
        <v>1.1212162528752367</v>
      </c>
      <c r="GM65" s="106">
        <v>-1.27324083239019</v>
      </c>
      <c r="GN65" s="106">
        <v>0</v>
      </c>
      <c r="GO65" s="106">
        <v>0</v>
      </c>
      <c r="GP65" s="106">
        <v>-1.27324083239019</v>
      </c>
      <c r="GQ65" s="106">
        <v>-0.76614948373533531</v>
      </c>
      <c r="GR65" s="106">
        <v>0</v>
      </c>
      <c r="GS65" s="106">
        <v>0</v>
      </c>
      <c r="GT65" s="106">
        <v>-0.76614948373533531</v>
      </c>
      <c r="GU65" s="106">
        <v>0.21969269220462406</v>
      </c>
      <c r="GV65" s="106">
        <v>0</v>
      </c>
      <c r="GW65" s="106">
        <v>0</v>
      </c>
      <c r="GX65" s="106">
        <v>0.21969269220462406</v>
      </c>
      <c r="GY65" s="106">
        <v>0.39084192726777811</v>
      </c>
      <c r="GZ65" s="106">
        <v>0</v>
      </c>
      <c r="HA65" s="106">
        <v>0</v>
      </c>
      <c r="HB65" s="106">
        <v>0.39084192726777811</v>
      </c>
      <c r="HC65" s="106">
        <v>0.90802088955876981</v>
      </c>
      <c r="HD65" s="106">
        <v>0</v>
      </c>
      <c r="HE65" s="106">
        <v>0</v>
      </c>
      <c r="HF65" s="106">
        <v>0.90802088955876981</v>
      </c>
    </row>
    <row r="66" spans="1:214">
      <c r="B66" s="611">
        <v>5276284.7132072616</v>
      </c>
      <c r="C66" s="597"/>
      <c r="D66" s="612" t="s">
        <v>430</v>
      </c>
      <c r="F66" s="613">
        <v>-142983.22787526081</v>
      </c>
      <c r="G66" s="613">
        <v>0</v>
      </c>
      <c r="H66" s="613">
        <v>0</v>
      </c>
      <c r="I66" s="613">
        <v>-142983.22787526081</v>
      </c>
      <c r="J66" s="106"/>
      <c r="K66" s="613">
        <v>-627676.65360703156</v>
      </c>
      <c r="L66" s="613">
        <v>0</v>
      </c>
      <c r="M66" s="613">
        <v>0</v>
      </c>
      <c r="N66" s="613">
        <v>-627676.65360703156</v>
      </c>
      <c r="O66" s="106"/>
      <c r="P66" s="613">
        <v>-1336871.5402688463</v>
      </c>
      <c r="Q66" s="613">
        <v>0</v>
      </c>
      <c r="R66" s="613">
        <v>0</v>
      </c>
      <c r="S66" s="613">
        <v>-1336871.5402688463</v>
      </c>
      <c r="T66" s="613">
        <v>0</v>
      </c>
      <c r="U66" s="613">
        <v>-23163955.035408426</v>
      </c>
      <c r="V66" s="613">
        <v>0</v>
      </c>
      <c r="W66" s="613">
        <v>100274.73</v>
      </c>
      <c r="X66" s="613">
        <v>-23063680.305408422</v>
      </c>
      <c r="Y66" s="106"/>
      <c r="Z66" s="613">
        <v>-40407813.783591397</v>
      </c>
      <c r="AA66" s="613">
        <v>0</v>
      </c>
      <c r="AB66" s="613">
        <v>-139994.62</v>
      </c>
      <c r="AC66" s="613">
        <v>-40547808.403591394</v>
      </c>
      <c r="AD66" s="605"/>
      <c r="AF66" s="605"/>
      <c r="AG66" s="605"/>
      <c r="AH66" s="601"/>
      <c r="AI66" s="605"/>
      <c r="AJ66" s="540"/>
      <c r="AK66" s="540"/>
      <c r="AL66" s="540"/>
      <c r="AM66" s="540"/>
      <c r="AN66" s="540"/>
      <c r="AO66" s="540"/>
      <c r="AP66" s="540"/>
      <c r="AQ66" s="540"/>
      <c r="AR66" s="540"/>
      <c r="AS66" s="540"/>
      <c r="AT66" s="540"/>
      <c r="AU66" s="540"/>
      <c r="AV66" s="540"/>
      <c r="AW66" s="540"/>
      <c r="AX66" s="540"/>
      <c r="AY66" s="540"/>
      <c r="AZ66" s="540"/>
      <c r="BA66" s="540"/>
      <c r="BB66" s="616">
        <v>0</v>
      </c>
      <c r="BC66" s="617">
        <v>-484693.42573177093</v>
      </c>
      <c r="BD66" s="617">
        <v>0</v>
      </c>
      <c r="BE66" s="617">
        <v>0</v>
      </c>
      <c r="BF66" s="617">
        <v>-484693.42573177093</v>
      </c>
      <c r="BG66" s="613">
        <v>72385.347109875322</v>
      </c>
      <c r="BH66" s="613">
        <v>0</v>
      </c>
      <c r="BI66" s="613">
        <v>0</v>
      </c>
      <c r="BJ66" s="613">
        <v>72385.347109875322</v>
      </c>
      <c r="BK66" s="613">
        <v>-686551.02108453261</v>
      </c>
      <c r="BL66" s="613">
        <v>0</v>
      </c>
      <c r="BM66" s="613">
        <v>0</v>
      </c>
      <c r="BN66" s="613">
        <v>-686551.02108453261</v>
      </c>
      <c r="BO66" s="613">
        <v>287690.9145413682</v>
      </c>
      <c r="BP66" s="613">
        <v>0</v>
      </c>
      <c r="BQ66" s="613">
        <v>0</v>
      </c>
      <c r="BR66" s="613">
        <v>287690.9145413682</v>
      </c>
      <c r="BS66" s="613">
        <v>-158218.66629848178</v>
      </c>
      <c r="BT66" s="613">
        <v>0</v>
      </c>
      <c r="BU66" s="613">
        <v>0</v>
      </c>
      <c r="BV66" s="613">
        <v>-158218.66629848178</v>
      </c>
      <c r="BW66" s="613">
        <v>-160477.40861569645</v>
      </c>
      <c r="BX66" s="613">
        <v>0</v>
      </c>
      <c r="BY66" s="613">
        <v>0</v>
      </c>
      <c r="BZ66" s="613">
        <v>-160477.40861569645</v>
      </c>
      <c r="CA66" s="613">
        <v>-133366.78471732294</v>
      </c>
      <c r="CB66" s="613">
        <v>0</v>
      </c>
      <c r="CC66" s="613">
        <v>0</v>
      </c>
      <c r="CD66" s="613">
        <v>-133366.78471732294</v>
      </c>
      <c r="CE66" s="613">
        <v>302252.4540060109</v>
      </c>
      <c r="CF66" s="613">
        <v>0</v>
      </c>
      <c r="CG66" s="613">
        <v>0</v>
      </c>
      <c r="CH66" s="613">
        <v>302252.4540060109</v>
      </c>
      <c r="CI66" s="613">
        <v>-72452.070190737766</v>
      </c>
      <c r="CJ66" s="613">
        <v>0</v>
      </c>
      <c r="CK66" s="613">
        <v>0</v>
      </c>
      <c r="CL66" s="613">
        <v>-72452.070190737766</v>
      </c>
      <c r="CM66" s="617">
        <v>308509.09487307729</v>
      </c>
      <c r="CN66" s="617">
        <v>0</v>
      </c>
      <c r="CO66" s="617">
        <v>0</v>
      </c>
      <c r="CP66" s="617">
        <v>308509.09487307729</v>
      </c>
      <c r="CQ66" s="617">
        <v>-746401.33518358844</v>
      </c>
      <c r="CR66" s="617">
        <v>0</v>
      </c>
      <c r="CS66" s="617">
        <v>0</v>
      </c>
      <c r="CT66" s="617">
        <v>-746401.33518358844</v>
      </c>
      <c r="CU66" s="617">
        <v>-102155.05321316868</v>
      </c>
      <c r="CV66" s="617">
        <v>0</v>
      </c>
      <c r="CW66" s="617">
        <v>0</v>
      </c>
      <c r="CX66" s="617">
        <v>-102155.05321316868</v>
      </c>
      <c r="CY66" s="617">
        <v>1145068.3847359663</v>
      </c>
      <c r="CZ66" s="617">
        <v>0</v>
      </c>
      <c r="DA66" s="617">
        <v>0</v>
      </c>
      <c r="DB66" s="617">
        <v>1145068.3847359663</v>
      </c>
      <c r="DC66" s="617">
        <v>-298812.54142297152</v>
      </c>
      <c r="DD66" s="617">
        <v>0</v>
      </c>
      <c r="DE66" s="617">
        <v>0</v>
      </c>
      <c r="DF66" s="617">
        <v>-298812.54142297152</v>
      </c>
      <c r="DG66" s="617">
        <v>430106.87369612046</v>
      </c>
      <c r="DH66" s="617">
        <v>0</v>
      </c>
      <c r="DI66" s="617">
        <v>0</v>
      </c>
      <c r="DJ66" s="617">
        <v>430106.87369612046</v>
      </c>
      <c r="DK66" s="617">
        <v>49609.014014700413</v>
      </c>
      <c r="DL66" s="617">
        <v>0</v>
      </c>
      <c r="DM66" s="617">
        <v>0</v>
      </c>
      <c r="DN66" s="617">
        <v>49609.014014700413</v>
      </c>
      <c r="DO66" s="617">
        <v>212851.77738348843</v>
      </c>
      <c r="DP66" s="617">
        <v>0</v>
      </c>
      <c r="DQ66" s="617">
        <v>0</v>
      </c>
      <c r="DR66" s="617">
        <v>212851.77738348843</v>
      </c>
      <c r="DS66" s="617">
        <v>353143.59253546299</v>
      </c>
      <c r="DT66" s="617">
        <v>0</v>
      </c>
      <c r="DU66" s="617">
        <v>0</v>
      </c>
      <c r="DV66" s="617">
        <v>353143.59253546299</v>
      </c>
      <c r="DW66" s="617">
        <v>-2087868.408639034</v>
      </c>
      <c r="DX66" s="617">
        <v>0</v>
      </c>
      <c r="DY66" s="617">
        <v>0</v>
      </c>
      <c r="DZ66" s="617">
        <v>-2087868.408639034</v>
      </c>
      <c r="EA66" s="617">
        <v>90797.524075877853</v>
      </c>
      <c r="EB66" s="617">
        <v>0</v>
      </c>
      <c r="EC66" s="617">
        <v>0</v>
      </c>
      <c r="ED66" s="617">
        <v>90797.524075877853</v>
      </c>
      <c r="EE66" s="617">
        <v>-382631.95668639353</v>
      </c>
      <c r="EF66" s="617">
        <v>0</v>
      </c>
      <c r="EG66" s="617">
        <v>0</v>
      </c>
      <c r="EH66" s="617">
        <v>-382631.95668639353</v>
      </c>
      <c r="EI66" s="617">
        <v>-460898.10068067582</v>
      </c>
      <c r="EJ66" s="617">
        <v>0</v>
      </c>
      <c r="EK66" s="617">
        <v>0</v>
      </c>
      <c r="EL66" s="617">
        <v>-460898.10068067582</v>
      </c>
      <c r="EM66" s="617">
        <v>-181166.0045080753</v>
      </c>
      <c r="EN66" s="617">
        <v>0</v>
      </c>
      <c r="EO66" s="617">
        <v>100274.73</v>
      </c>
      <c r="EP66" s="617">
        <v>-80891.274508075308</v>
      </c>
      <c r="EQ66" s="617">
        <v>-710556.72147198441</v>
      </c>
      <c r="ER66" s="617">
        <v>0</v>
      </c>
      <c r="ES66" s="617">
        <v>0</v>
      </c>
      <c r="ET66" s="617">
        <v>-710556.72147198441</v>
      </c>
      <c r="EU66" s="617">
        <v>1932562.2767892797</v>
      </c>
      <c r="EV66" s="617">
        <v>0</v>
      </c>
      <c r="EW66" s="617">
        <v>0</v>
      </c>
      <c r="EX66" s="617">
        <v>1932562.2767892797</v>
      </c>
      <c r="EY66" s="617">
        <v>-432296.35643051146</v>
      </c>
      <c r="EZ66" s="617">
        <v>0</v>
      </c>
      <c r="FA66" s="617">
        <v>0</v>
      </c>
      <c r="FB66" s="617">
        <v>-432296.35643051146</v>
      </c>
      <c r="FC66" s="617">
        <v>34150.565733953568</v>
      </c>
      <c r="FD66" s="617">
        <v>0</v>
      </c>
      <c r="FE66" s="617">
        <v>0</v>
      </c>
      <c r="FF66" s="617">
        <v>34150.565733953568</v>
      </c>
      <c r="FG66" s="617">
        <v>-81037.454369097613</v>
      </c>
      <c r="FH66" s="617">
        <v>0</v>
      </c>
      <c r="FI66" s="617">
        <v>0</v>
      </c>
      <c r="FJ66" s="617">
        <v>-81037.454369097613</v>
      </c>
      <c r="FK66" s="617">
        <v>37494.950960716604</v>
      </c>
      <c r="FL66" s="617">
        <v>0</v>
      </c>
      <c r="FM66" s="617">
        <v>0</v>
      </c>
      <c r="FN66" s="617">
        <v>37494.950960716604</v>
      </c>
      <c r="FO66" s="617">
        <v>-52955.371695594229</v>
      </c>
      <c r="FP66" s="617">
        <v>0</v>
      </c>
      <c r="FQ66" s="617">
        <v>0</v>
      </c>
      <c r="FR66" s="617">
        <v>-52955.371695594229</v>
      </c>
      <c r="FS66" s="617">
        <v>-314506.76672560308</v>
      </c>
      <c r="FT66" s="617">
        <v>0</v>
      </c>
      <c r="FU66" s="617">
        <v>0</v>
      </c>
      <c r="FV66" s="617">
        <v>-314506.76672560308</v>
      </c>
      <c r="FW66" s="617">
        <v>148943.33508842127</v>
      </c>
      <c r="FX66" s="617">
        <v>0</v>
      </c>
      <c r="FY66" s="617">
        <v>0</v>
      </c>
      <c r="FZ66" s="617">
        <v>148943.33508842127</v>
      </c>
      <c r="GA66" s="617">
        <v>-123915.36255927656</v>
      </c>
      <c r="GB66" s="617">
        <v>0</v>
      </c>
      <c r="GC66" s="617">
        <v>0</v>
      </c>
      <c r="GD66" s="617">
        <v>-123915.36255927656</v>
      </c>
      <c r="GE66" s="617">
        <v>303644.02637746843</v>
      </c>
      <c r="GF66" s="617">
        <v>0</v>
      </c>
      <c r="GG66" s="617">
        <v>0</v>
      </c>
      <c r="GH66" s="617">
        <v>303644.02637746843</v>
      </c>
      <c r="GI66" s="617">
        <v>-803071.87227670022</v>
      </c>
      <c r="GJ66" s="617">
        <v>0</v>
      </c>
      <c r="GK66" s="617">
        <v>0</v>
      </c>
      <c r="GL66" s="617">
        <v>-803071.87227670022</v>
      </c>
      <c r="GM66" s="617">
        <v>536933.97406240972</v>
      </c>
      <c r="GN66" s="617">
        <v>0</v>
      </c>
      <c r="GO66" s="617">
        <v>0</v>
      </c>
      <c r="GP66" s="617">
        <v>536933.97406240972</v>
      </c>
      <c r="GQ66" s="617">
        <v>8145.5615957688406</v>
      </c>
      <c r="GR66" s="617">
        <v>0</v>
      </c>
      <c r="GS66" s="617">
        <v>0</v>
      </c>
      <c r="GT66" s="617">
        <v>8145.5615957688406</v>
      </c>
      <c r="GU66" s="617">
        <v>-596912.848869076</v>
      </c>
      <c r="GV66" s="617">
        <v>0</v>
      </c>
      <c r="GW66" s="617">
        <v>0</v>
      </c>
      <c r="GX66" s="617">
        <v>-596912.848869076</v>
      </c>
      <c r="GY66" s="617">
        <v>-99649.875841331843</v>
      </c>
      <c r="GZ66" s="617">
        <v>0</v>
      </c>
      <c r="HA66" s="617">
        <v>0</v>
      </c>
      <c r="HB66" s="617">
        <v>-99649.875841331843</v>
      </c>
      <c r="HC66" s="617">
        <v>35640.506366730449</v>
      </c>
      <c r="HD66" s="617">
        <v>0</v>
      </c>
      <c r="HE66" s="617">
        <v>0</v>
      </c>
      <c r="HF66" s="617">
        <v>35640.506366730449</v>
      </c>
    </row>
    <row r="67" spans="1:214" ht="14.4">
      <c r="C67" s="597"/>
      <c r="O67" s="593"/>
      <c r="BB67" s="586">
        <v>0</v>
      </c>
      <c r="BC67" s="586">
        <v>0</v>
      </c>
      <c r="BD67" s="586">
        <v>0</v>
      </c>
      <c r="BE67" s="586">
        <v>0</v>
      </c>
      <c r="BF67" s="586">
        <v>0</v>
      </c>
    </row>
    <row r="68" spans="1:214" ht="14.4">
      <c r="B68" s="611">
        <v>137106002.2256155</v>
      </c>
      <c r="C68" s="597"/>
      <c r="D68" s="612" t="s">
        <v>431</v>
      </c>
      <c r="F68" s="613">
        <v>2583711.2810369739</v>
      </c>
      <c r="G68" s="613">
        <v>2580.6900927685201</v>
      </c>
      <c r="H68" s="613">
        <v>0</v>
      </c>
      <c r="I68" s="613">
        <v>2586291.9711297425</v>
      </c>
      <c r="J68" s="614"/>
      <c r="K68" s="613">
        <v>5859907.037950417</v>
      </c>
      <c r="L68" s="613">
        <v>-61615.259495330058</v>
      </c>
      <c r="M68" s="613">
        <v>96223.79</v>
      </c>
      <c r="N68" s="613">
        <v>5894515.568455088</v>
      </c>
      <c r="O68" s="619"/>
      <c r="P68" s="613">
        <v>42928052.512970991</v>
      </c>
      <c r="Q68" s="613">
        <v>-470352.853479521</v>
      </c>
      <c r="R68" s="613">
        <v>-14467.21</v>
      </c>
      <c r="S68" s="613">
        <v>42443232.449491479</v>
      </c>
      <c r="T68" s="614"/>
      <c r="U68" s="613">
        <v>-1847166.969311934</v>
      </c>
      <c r="V68" s="613">
        <v>-545350.55151422671</v>
      </c>
      <c r="W68" s="613">
        <v>88137.295282007341</v>
      </c>
      <c r="X68" s="613">
        <v>-2304380.2255441435</v>
      </c>
      <c r="Y68" s="614"/>
      <c r="Z68" s="613">
        <v>87756376.569730252</v>
      </c>
      <c r="AA68" s="613">
        <v>-1242217.0648057861</v>
      </c>
      <c r="AB68" s="613">
        <v>1854520.4757148018</v>
      </c>
      <c r="AC68" s="613">
        <v>88368679.980639264</v>
      </c>
      <c r="AD68" s="605"/>
      <c r="AF68" s="605"/>
      <c r="AG68" s="605"/>
      <c r="AH68" s="601"/>
      <c r="AI68" s="605"/>
      <c r="AJ68" s="540"/>
      <c r="AK68" s="540"/>
      <c r="AL68" s="540"/>
      <c r="AM68" s="540"/>
      <c r="AN68" s="540"/>
      <c r="AO68" s="540"/>
      <c r="AP68" s="540"/>
      <c r="AQ68" s="540"/>
      <c r="AR68" s="540"/>
      <c r="AS68" s="540"/>
      <c r="AT68" s="540"/>
      <c r="AU68" s="540"/>
      <c r="AV68" s="540"/>
      <c r="AW68" s="540"/>
      <c r="AX68" s="540"/>
      <c r="AY68" s="540"/>
      <c r="AZ68" s="540"/>
      <c r="BA68" s="540"/>
      <c r="BB68" s="612" t="s">
        <v>414</v>
      </c>
      <c r="BC68" s="626">
        <v>3276195.7569134436</v>
      </c>
      <c r="BD68" s="626">
        <v>-64195.949588098563</v>
      </c>
      <c r="BE68" s="626">
        <v>96223.79</v>
      </c>
      <c r="BF68" s="626">
        <v>3308223.597325345</v>
      </c>
      <c r="BG68" s="613">
        <v>65898.290668787173</v>
      </c>
      <c r="BH68" s="613">
        <v>-75300.572649107315</v>
      </c>
      <c r="BI68" s="613">
        <v>0</v>
      </c>
      <c r="BJ68" s="613">
        <v>-9402.2819803202001</v>
      </c>
      <c r="BK68" s="613">
        <v>-2414370.1207762621</v>
      </c>
      <c r="BL68" s="613">
        <v>-10975.358618266882</v>
      </c>
      <c r="BM68" s="613">
        <v>96223.79</v>
      </c>
      <c r="BN68" s="613">
        <v>-2329121.689394529</v>
      </c>
      <c r="BO68" s="613">
        <v>4940583.8424612451</v>
      </c>
      <c r="BP68" s="613">
        <v>-7341.4865308478475</v>
      </c>
      <c r="BQ68" s="613">
        <v>0</v>
      </c>
      <c r="BR68" s="613">
        <v>4933242.3559303973</v>
      </c>
      <c r="BS68" s="613">
        <v>684083.74455967371</v>
      </c>
      <c r="BT68" s="613">
        <v>29421.468210123479</v>
      </c>
      <c r="BU68" s="613">
        <v>0</v>
      </c>
      <c r="BV68" s="613">
        <v>713505.21276979719</v>
      </c>
      <c r="BW68" s="613">
        <v>4773962.9414788345</v>
      </c>
      <c r="BX68" s="613">
        <v>29527.744875549335</v>
      </c>
      <c r="BY68" s="613">
        <v>0</v>
      </c>
      <c r="BZ68" s="613">
        <v>4803490.6863543838</v>
      </c>
      <c r="CA68" s="613">
        <v>-6339228.9466154901</v>
      </c>
      <c r="CB68" s="613">
        <v>20088.309605044305</v>
      </c>
      <c r="CC68" s="613">
        <v>0</v>
      </c>
      <c r="CD68" s="613">
        <v>-6319140.6370104458</v>
      </c>
      <c r="CE68" s="613">
        <v>5070050.647033195</v>
      </c>
      <c r="CF68" s="613">
        <v>-15881.466816142203</v>
      </c>
      <c r="CG68" s="613">
        <v>0</v>
      </c>
      <c r="CH68" s="613">
        <v>5054169.1802170528</v>
      </c>
      <c r="CI68" s="613">
        <v>-2072734.378718741</v>
      </c>
      <c r="CJ68" s="613">
        <v>-46892.012326465912</v>
      </c>
      <c r="CK68" s="613">
        <v>0</v>
      </c>
      <c r="CL68" s="613">
        <v>-2119626.3910452072</v>
      </c>
      <c r="CM68" s="617">
        <v>-4151041.5395014286</v>
      </c>
      <c r="CN68" s="617">
        <v>-23618.323322707784</v>
      </c>
      <c r="CO68" s="617">
        <v>0</v>
      </c>
      <c r="CP68" s="617">
        <v>-4174659.8628241364</v>
      </c>
      <c r="CQ68" s="617">
        <v>729807.12778010441</v>
      </c>
      <c r="CR68" s="617">
        <v>-87476.636551196221</v>
      </c>
      <c r="CS68" s="617">
        <v>0</v>
      </c>
      <c r="CT68" s="617">
        <v>642330.49122890818</v>
      </c>
      <c r="CU68" s="617">
        <v>-3423480.5770637281</v>
      </c>
      <c r="CV68" s="617">
        <v>-88013.232899043243</v>
      </c>
      <c r="CW68" s="617">
        <v>0</v>
      </c>
      <c r="CX68" s="617">
        <v>-3511493.8099627714</v>
      </c>
      <c r="CY68" s="617">
        <v>-17928918.553152174</v>
      </c>
      <c r="CZ68" s="617">
        <v>37972.574919379316</v>
      </c>
      <c r="DA68" s="617">
        <v>-52744</v>
      </c>
      <c r="DB68" s="617">
        <v>-17943689.978232794</v>
      </c>
      <c r="DC68" s="617">
        <v>199388.96877616609</v>
      </c>
      <c r="DD68" s="617">
        <v>-32986.570366993546</v>
      </c>
      <c r="DE68" s="617">
        <v>0</v>
      </c>
      <c r="DF68" s="617">
        <v>166402.39840917254</v>
      </c>
      <c r="DG68" s="617">
        <v>71278735.803791583</v>
      </c>
      <c r="DH68" s="617">
        <v>-103070.81281102684</v>
      </c>
      <c r="DI68" s="617">
        <v>0</v>
      </c>
      <c r="DJ68" s="617">
        <v>71175664.990980551</v>
      </c>
      <c r="DK68" s="617">
        <v>-1377633.9131882591</v>
      </c>
      <c r="DL68" s="617">
        <v>-5630.4829970658757</v>
      </c>
      <c r="DM68" s="617">
        <v>0</v>
      </c>
      <c r="DN68" s="617">
        <v>-1383264.396185325</v>
      </c>
      <c r="DO68" s="617">
        <v>-956509.44331806269</v>
      </c>
      <c r="DP68" s="617">
        <v>-13747.160217168745</v>
      </c>
      <c r="DQ68" s="617">
        <v>0</v>
      </c>
      <c r="DR68" s="617">
        <v>-970256.60353523144</v>
      </c>
      <c r="DS68" s="617">
        <v>1041619.7865669196</v>
      </c>
      <c r="DT68" s="617">
        <v>-6126.4933398617468</v>
      </c>
      <c r="DU68" s="617">
        <v>-57947</v>
      </c>
      <c r="DV68" s="617">
        <v>977546.2932270579</v>
      </c>
      <c r="DW68" s="617">
        <v>-9641582.034227157</v>
      </c>
      <c r="DX68" s="617">
        <v>-42413.765029893722</v>
      </c>
      <c r="DY68" s="617">
        <v>0</v>
      </c>
      <c r="DZ68" s="617">
        <v>-9683995.7992570512</v>
      </c>
      <c r="EA68" s="617">
        <v>-134290.41462118091</v>
      </c>
      <c r="EB68" s="617">
        <v>-30469.266706597991</v>
      </c>
      <c r="EC68" s="617">
        <v>0</v>
      </c>
      <c r="ED68" s="617">
        <v>-164759.6813277789</v>
      </c>
      <c r="EE68" s="617">
        <v>-1938733.0003430252</v>
      </c>
      <c r="EF68" s="617">
        <v>26407.776791866167</v>
      </c>
      <c r="EG68" s="617">
        <v>0</v>
      </c>
      <c r="EH68" s="617">
        <v>-1912325.223551159</v>
      </c>
      <c r="EI68" s="617">
        <v>-1787854.0960005552</v>
      </c>
      <c r="EJ68" s="617">
        <v>87157.782181685121</v>
      </c>
      <c r="EK68" s="617">
        <v>0</v>
      </c>
      <c r="EL68" s="617">
        <v>-1700696.3138188701</v>
      </c>
      <c r="EM68" s="617">
        <v>1779407.7607279588</v>
      </c>
      <c r="EN68" s="617">
        <v>-26666.25976112112</v>
      </c>
      <c r="EO68" s="617">
        <v>100274.73</v>
      </c>
      <c r="EP68" s="617">
        <v>1853016.2309668374</v>
      </c>
      <c r="EQ68" s="617">
        <v>-764582.51922533894</v>
      </c>
      <c r="ER68" s="617">
        <v>11136.832975191992</v>
      </c>
      <c r="ES68" s="617">
        <v>0</v>
      </c>
      <c r="ET68" s="617">
        <v>-753445.68625014694</v>
      </c>
      <c r="EU68" s="617">
        <v>-3547287.4456005767</v>
      </c>
      <c r="EV68" s="617">
        <v>8479.8621425954643</v>
      </c>
      <c r="EW68" s="617">
        <v>97.485300528337618</v>
      </c>
      <c r="EX68" s="617">
        <v>-3538710.0981574534</v>
      </c>
      <c r="EY68" s="617">
        <v>-8691120.7452594545</v>
      </c>
      <c r="EZ68" s="617">
        <v>-12348.612200662956</v>
      </c>
      <c r="FA68" s="617">
        <v>48.689145229383556</v>
      </c>
      <c r="FB68" s="617">
        <v>-8703420.6683148891</v>
      </c>
      <c r="FC68" s="617">
        <v>-5173255.3860277068</v>
      </c>
      <c r="FD68" s="617">
        <v>3042.81678609131</v>
      </c>
      <c r="FE68" s="617">
        <v>-146.17444575772117</v>
      </c>
      <c r="FF68" s="617">
        <v>-5170358.7436873727</v>
      </c>
      <c r="FG68" s="617">
        <v>42975.129224317949</v>
      </c>
      <c r="FH68" s="617">
        <v>-33722.607350093771</v>
      </c>
      <c r="FI68" s="617">
        <v>146.04562491820866</v>
      </c>
      <c r="FJ68" s="617">
        <v>9398.5674991424166</v>
      </c>
      <c r="FK68" s="617">
        <v>-5828041.7586577348</v>
      </c>
      <c r="FL68" s="617">
        <v>29581.538230110891</v>
      </c>
      <c r="FM68" s="617">
        <v>-97.370968056019336</v>
      </c>
      <c r="FN68" s="617">
        <v>-5798557.5913956799</v>
      </c>
      <c r="FO68" s="617">
        <v>-2871403.702761143</v>
      </c>
      <c r="FP68" s="617">
        <v>28246.996801438283</v>
      </c>
      <c r="FQ68" s="617">
        <v>194.65924447588802</v>
      </c>
      <c r="FR68" s="617">
        <v>-2842962.0467152288</v>
      </c>
      <c r="FS68" s="617">
        <v>2016457.830514234</v>
      </c>
      <c r="FT68" s="617">
        <v>-22885.265336130742</v>
      </c>
      <c r="FU68" s="617">
        <v>291.81306524514173</v>
      </c>
      <c r="FV68" s="617">
        <v>1993864.378243349</v>
      </c>
      <c r="FW68" s="617">
        <v>-377102.84811567899</v>
      </c>
      <c r="FX68" s="617">
        <v>-2428.9329298869734</v>
      </c>
      <c r="FY68" s="617">
        <v>-340.44457041717811</v>
      </c>
      <c r="FZ68" s="617">
        <v>-379872.22561598301</v>
      </c>
      <c r="GA68" s="617">
        <v>1563446.3506055612</v>
      </c>
      <c r="GB68" s="617">
        <v>-27356.95985649899</v>
      </c>
      <c r="GC68" s="617">
        <v>243</v>
      </c>
      <c r="GD68" s="617">
        <v>1536332.3907490622</v>
      </c>
      <c r="GE68" s="617">
        <v>2838170.8121747132</v>
      </c>
      <c r="GF68" s="617">
        <v>-57520.561379778424</v>
      </c>
      <c r="GG68" s="617">
        <v>-437.70239616604096</v>
      </c>
      <c r="GH68" s="617">
        <v>2780212.5483987681</v>
      </c>
      <c r="GI68" s="617">
        <v>62236.908612273517</v>
      </c>
      <c r="GJ68" s="617">
        <v>-90716.909029421862</v>
      </c>
      <c r="GK68" s="617">
        <v>1653.0097160460032</v>
      </c>
      <c r="GL68" s="617">
        <v>-26826.990701102302</v>
      </c>
      <c r="GM68" s="617">
        <v>5028046.0047787353</v>
      </c>
      <c r="GN68" s="617">
        <v>65524.121491382823</v>
      </c>
      <c r="GO68" s="617">
        <v>-1312.8172994930587</v>
      </c>
      <c r="GP68" s="617">
        <v>5092257.3089706246</v>
      </c>
      <c r="GQ68" s="617">
        <v>2713027.3788851621</v>
      </c>
      <c r="GR68" s="617">
        <v>-71552.700593569782</v>
      </c>
      <c r="GS68" s="617">
        <v>2039.6682215913374</v>
      </c>
      <c r="GT68" s="617">
        <v>2643514.3465131833</v>
      </c>
      <c r="GU68" s="617">
        <v>-19250151.372724876</v>
      </c>
      <c r="GV68" s="617">
        <v>34095.792306577787</v>
      </c>
      <c r="GW68" s="617">
        <v>-485.03719795832183</v>
      </c>
      <c r="GX68" s="617">
        <v>-19216540.617616259</v>
      </c>
      <c r="GY68" s="617">
        <v>-7298583.0136970263</v>
      </c>
      <c r="GZ68" s="617">
        <v>-24807.136620288249</v>
      </c>
      <c r="HA68" s="617">
        <v>96.393529512221221</v>
      </c>
      <c r="HB68" s="617">
        <v>-7323293.7567878021</v>
      </c>
      <c r="HC68" s="617">
        <v>-3290871.7693927558</v>
      </c>
      <c r="HD68" s="617">
        <v>1334.7273158072496</v>
      </c>
      <c r="HE68" s="617">
        <v>338.55831230916692</v>
      </c>
      <c r="HF68" s="617">
        <v>-3289198.4837646396</v>
      </c>
    </row>
    <row r="69" spans="1:214" ht="14.4">
      <c r="B69" s="605"/>
      <c r="C69" s="597"/>
      <c r="D69" s="620"/>
      <c r="F69" s="620"/>
      <c r="G69" s="620"/>
      <c r="H69" s="620"/>
      <c r="I69" s="620"/>
      <c r="N69" s="620"/>
      <c r="O69" s="593"/>
      <c r="P69" s="620"/>
      <c r="S69" s="620"/>
      <c r="V69" s="620"/>
      <c r="W69" s="620"/>
      <c r="X69" s="620"/>
      <c r="AC69" s="90"/>
      <c r="AH69" s="587"/>
      <c r="AJ69" s="540"/>
      <c r="AK69" s="540"/>
      <c r="AL69" s="540"/>
      <c r="AM69" s="540"/>
      <c r="AN69" s="540"/>
      <c r="AO69" s="540"/>
      <c r="AP69" s="540"/>
      <c r="AQ69" s="540"/>
      <c r="AR69" s="540"/>
      <c r="AS69" s="540"/>
      <c r="AT69" s="540"/>
      <c r="AU69" s="540"/>
      <c r="AV69" s="540"/>
      <c r="AW69" s="540"/>
      <c r="AX69" s="540"/>
      <c r="AY69" s="540"/>
      <c r="AZ69" s="540"/>
      <c r="BA69" s="540"/>
      <c r="BB69" s="620">
        <v>0</v>
      </c>
      <c r="BC69" s="620">
        <v>0</v>
      </c>
      <c r="BD69" s="620">
        <v>0</v>
      </c>
      <c r="BE69" s="620">
        <v>0</v>
      </c>
      <c r="BF69" s="620">
        <v>0</v>
      </c>
      <c r="BG69" s="620"/>
      <c r="BH69" s="620"/>
      <c r="BI69" s="620"/>
      <c r="BJ69" s="620"/>
      <c r="BK69" s="620"/>
      <c r="BL69" s="620"/>
      <c r="BM69" s="620"/>
      <c r="BN69" s="620"/>
      <c r="BO69" s="620"/>
      <c r="BP69" s="620"/>
      <c r="BQ69" s="620"/>
      <c r="BR69" s="620"/>
      <c r="BS69" s="620"/>
      <c r="BT69" s="620"/>
      <c r="BU69" s="620"/>
      <c r="BV69" s="620"/>
      <c r="BW69" s="620"/>
      <c r="BX69" s="620"/>
      <c r="BY69" s="620"/>
      <c r="BZ69" s="620"/>
      <c r="CA69" s="620"/>
      <c r="CB69" s="620"/>
      <c r="CC69" s="620"/>
      <c r="CD69" s="620"/>
      <c r="CE69" s="620"/>
      <c r="CF69" s="620"/>
      <c r="CG69" s="620"/>
      <c r="CH69" s="620"/>
      <c r="CI69" s="620"/>
      <c r="CJ69" s="620"/>
      <c r="CK69" s="620"/>
      <c r="CL69" s="620"/>
      <c r="CM69" s="620"/>
      <c r="CN69" s="620"/>
      <c r="CO69" s="620"/>
      <c r="CP69" s="620"/>
      <c r="CQ69" s="620"/>
      <c r="CR69" s="620"/>
      <c r="CS69" s="620"/>
      <c r="CT69" s="620"/>
      <c r="CU69" s="620"/>
      <c r="CV69" s="620"/>
      <c r="CW69" s="620"/>
      <c r="CX69" s="620"/>
      <c r="CY69" s="620"/>
      <c r="CZ69" s="620"/>
      <c r="DA69" s="620"/>
      <c r="DB69" s="620"/>
      <c r="DC69" s="620"/>
      <c r="DD69" s="620"/>
      <c r="DE69" s="620"/>
      <c r="DF69" s="620"/>
      <c r="DG69" s="620"/>
      <c r="DH69" s="620"/>
      <c r="DI69" s="620"/>
      <c r="DJ69" s="620"/>
      <c r="DK69" s="620"/>
      <c r="DL69" s="620"/>
      <c r="DM69" s="620"/>
      <c r="DN69" s="620"/>
      <c r="DO69" s="620"/>
      <c r="DP69" s="620"/>
      <c r="DQ69" s="620"/>
      <c r="DR69" s="620"/>
      <c r="DS69" s="620"/>
      <c r="DT69" s="620"/>
      <c r="DU69" s="620"/>
      <c r="DV69" s="620"/>
      <c r="DW69" s="620"/>
      <c r="DX69" s="620"/>
      <c r="DY69" s="620"/>
      <c r="DZ69" s="620"/>
      <c r="EA69" s="620"/>
      <c r="EB69" s="620"/>
      <c r="EC69" s="620"/>
      <c r="ED69" s="620"/>
      <c r="EE69" s="620"/>
      <c r="EF69" s="620"/>
      <c r="EG69" s="620"/>
      <c r="EH69" s="620"/>
      <c r="EI69" s="620"/>
      <c r="EJ69" s="620"/>
      <c r="EK69" s="620"/>
      <c r="EL69" s="620"/>
      <c r="EM69" s="620"/>
      <c r="EN69" s="620"/>
      <c r="EO69" s="620"/>
      <c r="EP69" s="620"/>
      <c r="EQ69" s="620"/>
      <c r="ER69" s="620"/>
      <c r="ES69" s="620"/>
      <c r="ET69" s="620"/>
      <c r="EU69" s="620"/>
      <c r="EV69" s="620"/>
      <c r="EW69" s="620"/>
      <c r="EX69" s="620"/>
      <c r="EY69" s="620"/>
      <c r="EZ69" s="620"/>
      <c r="FA69" s="620"/>
      <c r="FB69" s="620"/>
      <c r="FC69" s="620"/>
      <c r="FD69" s="620"/>
      <c r="FE69" s="620"/>
      <c r="FF69" s="620"/>
      <c r="FG69" s="620"/>
      <c r="FH69" s="620"/>
      <c r="FI69" s="620"/>
      <c r="FJ69" s="620"/>
      <c r="FK69" s="620"/>
      <c r="FL69" s="620"/>
      <c r="FM69" s="620"/>
      <c r="FN69" s="620"/>
      <c r="FO69" s="620"/>
      <c r="FP69" s="620"/>
      <c r="FQ69" s="620"/>
      <c r="FR69" s="620"/>
      <c r="FS69" s="620"/>
      <c r="FT69" s="620"/>
      <c r="FU69" s="620"/>
      <c r="FV69" s="620"/>
      <c r="FW69" s="620"/>
      <c r="FX69" s="620"/>
      <c r="FY69" s="620"/>
      <c r="FZ69" s="620"/>
      <c r="GA69" s="620"/>
      <c r="GB69" s="620"/>
      <c r="GC69" s="620"/>
      <c r="GD69" s="620"/>
      <c r="GE69" s="620"/>
      <c r="GF69" s="620"/>
      <c r="GG69" s="620"/>
      <c r="GH69" s="620"/>
      <c r="GI69" s="620"/>
      <c r="GJ69" s="620"/>
      <c r="GK69" s="620"/>
      <c r="GL69" s="620"/>
      <c r="GM69" s="620"/>
      <c r="GN69" s="620"/>
      <c r="GO69" s="620"/>
      <c r="GP69" s="620"/>
      <c r="GQ69" s="620"/>
      <c r="GR69" s="620"/>
      <c r="GS69" s="620"/>
      <c r="GT69" s="620"/>
      <c r="GU69" s="620"/>
      <c r="GV69" s="620"/>
      <c r="GW69" s="620"/>
      <c r="GX69" s="620"/>
      <c r="GY69" s="620"/>
      <c r="GZ69" s="620"/>
      <c r="HA69" s="620"/>
      <c r="HB69" s="620"/>
      <c r="HC69" s="620"/>
      <c r="HD69" s="620"/>
      <c r="HE69" s="620"/>
      <c r="HF69" s="620"/>
    </row>
    <row r="70" spans="1:214" ht="14.4">
      <c r="B70" s="611">
        <v>1338514336.9880989</v>
      </c>
      <c r="C70" s="597"/>
      <c r="D70" s="612" t="s">
        <v>432</v>
      </c>
      <c r="F70" s="613">
        <v>246817.84517505672</v>
      </c>
      <c r="G70" s="613">
        <v>143243.56822092878</v>
      </c>
      <c r="H70" s="613">
        <v>6627.171854950001</v>
      </c>
      <c r="I70" s="613">
        <v>396688.58525093179</v>
      </c>
      <c r="J70" s="614"/>
      <c r="K70" s="613">
        <v>241406.10492151527</v>
      </c>
      <c r="L70" s="613">
        <v>-38918.635619975918</v>
      </c>
      <c r="M70" s="613">
        <v>-464674.62431153905</v>
      </c>
      <c r="N70" s="613">
        <v>-262187.15500999847</v>
      </c>
      <c r="O70" s="619"/>
      <c r="P70" s="613">
        <v>49255631.863295525</v>
      </c>
      <c r="Q70" s="613">
        <v>-756385.00404530705</v>
      </c>
      <c r="R70" s="613">
        <v>1298080.9160882456</v>
      </c>
      <c r="S70" s="613">
        <v>49797327.775338396</v>
      </c>
      <c r="T70" s="614"/>
      <c r="U70" s="613">
        <v>38942954.33545623</v>
      </c>
      <c r="V70" s="613">
        <v>-114483.46766454726</v>
      </c>
      <c r="W70" s="613">
        <v>7277812.118242803</v>
      </c>
      <c r="X70" s="613">
        <v>46106282.986034438</v>
      </c>
      <c r="Y70" s="614"/>
      <c r="Z70" s="613">
        <v>88383345.203114584</v>
      </c>
      <c r="AA70" s="613">
        <v>-15211684.742419144</v>
      </c>
      <c r="AB70" s="613">
        <v>15161672.267663244</v>
      </c>
      <c r="AC70" s="613">
        <v>88333332.728358895</v>
      </c>
      <c r="AH70" s="601" t="s">
        <v>86</v>
      </c>
      <c r="AJ70" s="540"/>
      <c r="AK70" s="540"/>
      <c r="AL70" s="540"/>
      <c r="AM70" s="540"/>
      <c r="AN70" s="540"/>
      <c r="AO70" s="540"/>
      <c r="AP70" s="540"/>
      <c r="AQ70" s="540"/>
      <c r="AR70" s="540"/>
      <c r="AS70" s="540"/>
      <c r="AT70" s="540"/>
      <c r="AU70" s="540"/>
      <c r="AV70" s="540"/>
      <c r="AW70" s="540"/>
      <c r="AX70" s="540"/>
      <c r="AY70" s="540"/>
      <c r="AZ70" s="540"/>
      <c r="BA70" s="540"/>
      <c r="BB70" s="620" t="s">
        <v>86</v>
      </c>
      <c r="BC70" s="617">
        <v>-5411.7402535414294</v>
      </c>
      <c r="BD70" s="617">
        <v>-182162.20384090469</v>
      </c>
      <c r="BE70" s="617">
        <v>-471301.79616648908</v>
      </c>
      <c r="BF70" s="617">
        <v>-658875.74026093027</v>
      </c>
      <c r="BG70" s="613">
        <v>28334.59431247972</v>
      </c>
      <c r="BH70" s="613">
        <v>-69047.9426023704</v>
      </c>
      <c r="BI70" s="613">
        <v>2479.2656502225436</v>
      </c>
      <c r="BJ70" s="613">
        <v>-38234.082639668137</v>
      </c>
      <c r="BK70" s="613">
        <v>126948.57657731976</v>
      </c>
      <c r="BL70" s="613">
        <v>-117367.68505324493</v>
      </c>
      <c r="BM70" s="613">
        <v>-472995.61140594137</v>
      </c>
      <c r="BN70" s="613">
        <v>-463414.7198818677</v>
      </c>
      <c r="BO70" s="613">
        <v>-97023.006443209757</v>
      </c>
      <c r="BP70" s="613">
        <v>-85232.441654782335</v>
      </c>
      <c r="BQ70" s="613">
        <v>-1535.0524852462113</v>
      </c>
      <c r="BR70" s="613">
        <v>-183790.50058324152</v>
      </c>
      <c r="BS70" s="613">
        <v>-63671.904700131156</v>
      </c>
      <c r="BT70" s="613">
        <v>89485.865469492972</v>
      </c>
      <c r="BU70" s="613">
        <v>749.60207447595894</v>
      </c>
      <c r="BV70" s="613">
        <v>26563.562843847089</v>
      </c>
      <c r="BW70" s="613">
        <v>217021.58739258442</v>
      </c>
      <c r="BX70" s="613">
        <v>-84986.636897506192</v>
      </c>
      <c r="BY70" s="613">
        <v>3975.6568539850414</v>
      </c>
      <c r="BZ70" s="613">
        <v>136010.60734906141</v>
      </c>
      <c r="CA70" s="613">
        <v>173234.36917500757</v>
      </c>
      <c r="CB70" s="613">
        <v>-124584.84039749147</v>
      </c>
      <c r="CC70" s="613">
        <v>-1647.3421616442502</v>
      </c>
      <c r="CD70" s="613">
        <v>47002.186615874409</v>
      </c>
      <c r="CE70" s="613">
        <v>311734.51241036784</v>
      </c>
      <c r="CF70" s="613">
        <v>5321.2046512332745</v>
      </c>
      <c r="CG70" s="613">
        <v>1222168.0629994255</v>
      </c>
      <c r="CH70" s="613">
        <v>1539223.7800610308</v>
      </c>
      <c r="CI70" s="613">
        <v>96379.315966647584</v>
      </c>
      <c r="CJ70" s="613">
        <v>-30213.551286550479</v>
      </c>
      <c r="CK70" s="613">
        <v>2499.0480978991836</v>
      </c>
      <c r="CL70" s="613">
        <v>68664.812777990475</v>
      </c>
      <c r="CM70" s="617">
        <v>5271.5894401213154</v>
      </c>
      <c r="CN70" s="617">
        <v>41355.11144090537</v>
      </c>
      <c r="CO70" s="617">
        <v>864.00717643724056</v>
      </c>
      <c r="CP70" s="617">
        <v>47490.7080574641</v>
      </c>
      <c r="CQ70" s="617">
        <v>69279.03587227501</v>
      </c>
      <c r="CR70" s="617">
        <v>22380.381871834179</v>
      </c>
      <c r="CS70" s="617">
        <v>3510.1905194609426</v>
      </c>
      <c r="CT70" s="617">
        <v>95169.608263568953</v>
      </c>
      <c r="CU70" s="617">
        <v>1404456.8201160766</v>
      </c>
      <c r="CV70" s="617">
        <v>50882.152718346566</v>
      </c>
      <c r="CW70" s="617">
        <v>-1033.1804253663868</v>
      </c>
      <c r="CX70" s="617">
        <v>1454305.7924090563</v>
      </c>
      <c r="CY70" s="617">
        <v>82526.15862369258</v>
      </c>
      <c r="CZ70" s="617">
        <v>-51920.380445240073</v>
      </c>
      <c r="DA70" s="617">
        <v>264453.26995456254</v>
      </c>
      <c r="DB70" s="617">
        <v>295059.04813300481</v>
      </c>
      <c r="DC70" s="617">
        <v>80458.61233620299</v>
      </c>
      <c r="DD70" s="617">
        <v>-15089.882945685647</v>
      </c>
      <c r="DE70" s="617">
        <v>1762.6289909426123</v>
      </c>
      <c r="DF70" s="617">
        <v>67131.35838146368</v>
      </c>
      <c r="DG70" s="617">
        <v>135547.08450645255</v>
      </c>
      <c r="DH70" s="617">
        <v>-102782.80684471922</v>
      </c>
      <c r="DI70" s="617">
        <v>515.26419455744326</v>
      </c>
      <c r="DJ70" s="617">
        <v>33279.541856312659</v>
      </c>
      <c r="DK70" s="617">
        <v>111398.42303448451</v>
      </c>
      <c r="DL70" s="617">
        <v>41103.113714240491</v>
      </c>
      <c r="DM70" s="617">
        <v>4792.2808667011559</v>
      </c>
      <c r="DN70" s="617">
        <v>157293.81761543351</v>
      </c>
      <c r="DO70" s="617">
        <v>110768.26689647185</v>
      </c>
      <c r="DP70" s="617">
        <v>-119173.04381609522</v>
      </c>
      <c r="DQ70" s="617">
        <v>-2091.4378187507391</v>
      </c>
      <c r="DR70" s="617">
        <v>-10496.214738388058</v>
      </c>
      <c r="DS70" s="617">
        <v>128890.79705424563</v>
      </c>
      <c r="DT70" s="617">
        <v>-84678.504963237792</v>
      </c>
      <c r="DU70" s="617">
        <v>261059.90506910169</v>
      </c>
      <c r="DV70" s="617">
        <v>305272.19716010464</v>
      </c>
      <c r="DW70" s="617">
        <v>46548731.54123988</v>
      </c>
      <c r="DX70" s="617">
        <v>-159008.13767448207</v>
      </c>
      <c r="DY70" s="617">
        <v>813.96357871502255</v>
      </c>
      <c r="DZ70" s="617">
        <v>46390537.367144078</v>
      </c>
      <c r="EA70" s="617">
        <v>-429904.4696203171</v>
      </c>
      <c r="EB70" s="617">
        <v>-134920.54755088373</v>
      </c>
      <c r="EC70" s="617">
        <v>333.59250377275748</v>
      </c>
      <c r="ED70" s="617">
        <v>-564491.42466743465</v>
      </c>
      <c r="EE70" s="617">
        <v>1016169.0057545602</v>
      </c>
      <c r="EF70" s="617">
        <v>-21352.038884679321</v>
      </c>
      <c r="EG70" s="617">
        <v>1832.8519906902902</v>
      </c>
      <c r="EH70" s="617">
        <v>996649.81886057113</v>
      </c>
      <c r="EI70" s="617">
        <v>-363064.00492821401</v>
      </c>
      <c r="EJ70" s="617">
        <v>53874.707178743207</v>
      </c>
      <c r="EK70" s="617">
        <v>-1884.2155829627548</v>
      </c>
      <c r="EL70" s="617">
        <v>-311073.51333240932</v>
      </c>
      <c r="EM70" s="617">
        <v>840384.08925851644</v>
      </c>
      <c r="EN70" s="617">
        <v>-33706.642370796762</v>
      </c>
      <c r="EO70" s="617">
        <v>93305.957170026973</v>
      </c>
      <c r="EP70" s="617">
        <v>899983.40405774675</v>
      </c>
      <c r="EQ70" s="617">
        <v>-3960719.8874158841</v>
      </c>
      <c r="ER70" s="617">
        <v>4634.9123094452552</v>
      </c>
      <c r="ES70" s="617">
        <v>570.13349754414787</v>
      </c>
      <c r="ET70" s="617">
        <v>-3955514.8416088931</v>
      </c>
      <c r="EU70" s="617">
        <v>-958350.84531365556</v>
      </c>
      <c r="EV70" s="617">
        <v>19944.25712380663</v>
      </c>
      <c r="EW70" s="617">
        <v>583.5791046468953</v>
      </c>
      <c r="EX70" s="617">
        <v>-937823.00908520201</v>
      </c>
      <c r="EY70" s="617">
        <v>-352283.2874828995</v>
      </c>
      <c r="EZ70" s="617">
        <v>89276.351947295712</v>
      </c>
      <c r="FA70" s="617">
        <v>5559.4274665564399</v>
      </c>
      <c r="FB70" s="617">
        <v>-257447.50806904107</v>
      </c>
      <c r="FC70" s="617">
        <v>121898.34132746735</v>
      </c>
      <c r="FD70" s="617">
        <v>-61837.008024032169</v>
      </c>
      <c r="FE70" s="617">
        <v>-953.58262026237742</v>
      </c>
      <c r="FF70" s="617">
        <v>59107.75068316923</v>
      </c>
      <c r="FG70" s="617">
        <v>126901.92702891387</v>
      </c>
      <c r="FH70" s="617">
        <v>-210688.43214328279</v>
      </c>
      <c r="FI70" s="617">
        <v>4735102.2499004146</v>
      </c>
      <c r="FJ70" s="617">
        <v>4651315.7447860455</v>
      </c>
      <c r="FK70" s="617">
        <v>-185751.14774148492</v>
      </c>
      <c r="FL70" s="617">
        <v>250047.90547545656</v>
      </c>
      <c r="FM70" s="617">
        <v>594.21187557928033</v>
      </c>
      <c r="FN70" s="617">
        <v>64890.96960955346</v>
      </c>
      <c r="FO70" s="617">
        <v>23156.230351802194</v>
      </c>
      <c r="FP70" s="617">
        <v>40315.573438012616</v>
      </c>
      <c r="FQ70" s="617">
        <v>1859.1980587258658</v>
      </c>
      <c r="FR70" s="617">
        <v>65331.001848540502</v>
      </c>
      <c r="FS70" s="617">
        <v>-445376.41929300595</v>
      </c>
      <c r="FT70" s="617">
        <v>880197.2934433691</v>
      </c>
      <c r="FU70" s="617">
        <v>4626.2584758899757</v>
      </c>
      <c r="FV70" s="617">
        <v>439447.13262625155</v>
      </c>
      <c r="FW70" s="617">
        <v>-346072.62029686058</v>
      </c>
      <c r="FX70" s="617">
        <v>258985.08071488084</v>
      </c>
      <c r="FY70" s="617">
        <v>-1876.7778000561766</v>
      </c>
      <c r="FZ70" s="617">
        <v>-88964.317382036243</v>
      </c>
      <c r="GA70" s="617">
        <v>-5796460.1876274096</v>
      </c>
      <c r="GB70" s="617">
        <v>-135730.22153797653</v>
      </c>
      <c r="GC70" s="617">
        <v>1138769.033407273</v>
      </c>
      <c r="GD70" s="617">
        <v>-4793421.3757581143</v>
      </c>
      <c r="GE70" s="617">
        <v>330026.95412087918</v>
      </c>
      <c r="GF70" s="617">
        <v>93946.961893809435</v>
      </c>
      <c r="GG70" s="617">
        <v>674.02518271552367</v>
      </c>
      <c r="GH70" s="617">
        <v>424647.94119740429</v>
      </c>
      <c r="GI70" s="617">
        <v>-1296830.1860488355</v>
      </c>
      <c r="GJ70" s="617">
        <v>247961.27848157205</v>
      </c>
      <c r="GK70" s="617">
        <v>785.26007975800667</v>
      </c>
      <c r="GL70" s="617">
        <v>-1048083.6474875063</v>
      </c>
      <c r="GM70" s="617">
        <v>855531.06069714343</v>
      </c>
      <c r="GN70" s="617">
        <v>45987.865213064746</v>
      </c>
      <c r="GO70" s="617">
        <v>4803.5945338460788</v>
      </c>
      <c r="GP70" s="617">
        <v>906322.52044405369</v>
      </c>
      <c r="GQ70" s="617">
        <v>312205.59575583506</v>
      </c>
      <c r="GR70" s="617">
        <v>-237545.90921413759</v>
      </c>
      <c r="GS70" s="617">
        <v>3783.0970365287681</v>
      </c>
      <c r="GT70" s="617">
        <v>78442.783578226808</v>
      </c>
      <c r="GU70" s="617">
        <v>-901892.9268366138</v>
      </c>
      <c r="GV70" s="617">
        <v>96389.589319401392</v>
      </c>
      <c r="GW70" s="617">
        <v>1057.8462689714218</v>
      </c>
      <c r="GX70" s="617">
        <v>-804445.49124823906</v>
      </c>
      <c r="GY70" s="617">
        <v>388212.25284116145</v>
      </c>
      <c r="GZ70" s="617">
        <v>-138355.41798319202</v>
      </c>
      <c r="HA70" s="617">
        <v>745.34844257762188</v>
      </c>
      <c r="HB70" s="617">
        <v>250602.18330054439</v>
      </c>
      <c r="HC70" s="617">
        <v>-320971.98364778573</v>
      </c>
      <c r="HD70" s="617">
        <v>-8701.570000000298</v>
      </c>
      <c r="HE70" s="617">
        <v>2385.9056660867063</v>
      </c>
      <c r="HF70" s="617">
        <v>-327287.64798169967</v>
      </c>
    </row>
    <row r="71" spans="1:214" s="540" customFormat="1">
      <c r="BB71" s="540">
        <v>0</v>
      </c>
      <c r="BC71" s="540">
        <v>0</v>
      </c>
      <c r="BD71" s="540">
        <v>0</v>
      </c>
      <c r="BE71" s="540">
        <v>0</v>
      </c>
      <c r="BF71" s="540">
        <v>0</v>
      </c>
    </row>
    <row r="72" spans="1:214" ht="15" thickBot="1">
      <c r="B72" s="627">
        <v>1475620339.2137144</v>
      </c>
      <c r="C72" s="597"/>
      <c r="D72" s="628" t="s">
        <v>433</v>
      </c>
      <c r="F72" s="629">
        <v>2830529.1262120306</v>
      </c>
      <c r="G72" s="629">
        <v>145824.2583136973</v>
      </c>
      <c r="H72" s="629">
        <v>6627.171854950001</v>
      </c>
      <c r="I72" s="629">
        <v>2982980.5563806742</v>
      </c>
      <c r="J72" s="614"/>
      <c r="K72" s="629">
        <v>6101313.1428719321</v>
      </c>
      <c r="L72" s="629">
        <v>-100533.89511530598</v>
      </c>
      <c r="M72" s="629">
        <v>-368450.83431153907</v>
      </c>
      <c r="N72" s="629">
        <v>5632328.413445089</v>
      </c>
      <c r="O72" s="619"/>
      <c r="P72" s="629">
        <v>92183684.376266509</v>
      </c>
      <c r="Q72" s="629">
        <v>-1226737.8575248281</v>
      </c>
      <c r="R72" s="629">
        <v>1283613.7060882456</v>
      </c>
      <c r="S72" s="629">
        <v>92240560.224829882</v>
      </c>
      <c r="T72" s="614"/>
      <c r="U72" s="629">
        <v>37095787.3661443</v>
      </c>
      <c r="V72" s="629">
        <v>-659834.01917877397</v>
      </c>
      <c r="W72" s="629">
        <v>7365949.4135248102</v>
      </c>
      <c r="X72" s="629">
        <v>43801902.760490298</v>
      </c>
      <c r="Y72" s="614"/>
      <c r="Z72" s="629">
        <v>176139721.77284485</v>
      </c>
      <c r="AA72" s="629">
        <v>-16453901.807224929</v>
      </c>
      <c r="AB72" s="629">
        <v>17016192.743378047</v>
      </c>
      <c r="AC72" s="629">
        <v>176702012.70899814</v>
      </c>
      <c r="AD72" s="630"/>
      <c r="AF72" s="630"/>
      <c r="AG72" s="630"/>
      <c r="AH72" s="631"/>
      <c r="AI72" s="630"/>
      <c r="AJ72" s="540"/>
      <c r="AK72" s="540"/>
      <c r="AL72" s="540"/>
      <c r="AM72" s="540"/>
      <c r="AN72" s="540"/>
      <c r="AO72" s="540"/>
      <c r="AP72" s="540"/>
      <c r="AQ72" s="540"/>
      <c r="AR72" s="540"/>
      <c r="AS72" s="540"/>
      <c r="AT72" s="540"/>
      <c r="AU72" s="540"/>
      <c r="AV72" s="540"/>
      <c r="AW72" s="540"/>
      <c r="AX72" s="540"/>
      <c r="AY72" s="540"/>
      <c r="AZ72" s="540"/>
      <c r="BA72" s="540"/>
      <c r="BB72" s="632">
        <v>0</v>
      </c>
      <c r="BC72" s="633">
        <v>3270784.0166599019</v>
      </c>
      <c r="BD72" s="633">
        <v>-246358.15342900326</v>
      </c>
      <c r="BE72" s="633">
        <v>-375078.0061664891</v>
      </c>
      <c r="BF72" s="633">
        <v>2649347.8570644148</v>
      </c>
      <c r="BG72" s="629">
        <v>94232.884981266892</v>
      </c>
      <c r="BH72" s="629">
        <v>-144348.51525147771</v>
      </c>
      <c r="BI72" s="629">
        <v>2479.2656502225436</v>
      </c>
      <c r="BJ72" s="629">
        <v>-47636.364619988337</v>
      </c>
      <c r="BK72" s="629">
        <v>-2287421.5441989424</v>
      </c>
      <c r="BL72" s="629">
        <v>-128343.04367151181</v>
      </c>
      <c r="BM72" s="629">
        <v>-376771.82140594139</v>
      </c>
      <c r="BN72" s="629">
        <v>-2792536.4092763965</v>
      </c>
      <c r="BO72" s="629">
        <v>4843560.8360180352</v>
      </c>
      <c r="BP72" s="629">
        <v>-92573.928185630182</v>
      </c>
      <c r="BQ72" s="629">
        <v>-1535.0524852462113</v>
      </c>
      <c r="BR72" s="629">
        <v>4749451.8553471556</v>
      </c>
      <c r="BS72" s="629">
        <v>620411.83985954255</v>
      </c>
      <c r="BT72" s="629">
        <v>118907.33367961645</v>
      </c>
      <c r="BU72" s="629">
        <v>749.60207447595894</v>
      </c>
      <c r="BV72" s="629">
        <v>740068.77561364428</v>
      </c>
      <c r="BW72" s="629">
        <v>4990984.5288714189</v>
      </c>
      <c r="BX72" s="629">
        <v>-55458.892021956854</v>
      </c>
      <c r="BY72" s="629">
        <v>3975.6568539850414</v>
      </c>
      <c r="BZ72" s="629">
        <v>4939501.2937034452</v>
      </c>
      <c r="CA72" s="629">
        <v>-6165994.5774404826</v>
      </c>
      <c r="CB72" s="629">
        <v>-104496.53079244716</v>
      </c>
      <c r="CC72" s="629">
        <v>-1647.3421616442502</v>
      </c>
      <c r="CD72" s="629">
        <v>-6272138.4503945718</v>
      </c>
      <c r="CE72" s="629">
        <v>5381785.1594435629</v>
      </c>
      <c r="CF72" s="629">
        <v>-10560.262164908929</v>
      </c>
      <c r="CG72" s="629">
        <v>1222168.0629994255</v>
      </c>
      <c r="CH72" s="629">
        <v>6593392.9602780836</v>
      </c>
      <c r="CI72" s="629">
        <v>-1976355.0627520934</v>
      </c>
      <c r="CJ72" s="629">
        <v>-77105.563613016391</v>
      </c>
      <c r="CK72" s="629">
        <v>2499.0480978991836</v>
      </c>
      <c r="CL72" s="629">
        <v>-2050961.5782672167</v>
      </c>
      <c r="CM72" s="633">
        <v>-4145769.9500613073</v>
      </c>
      <c r="CN72" s="633">
        <v>17736.788118197586</v>
      </c>
      <c r="CO72" s="633">
        <v>864.00717643724056</v>
      </c>
      <c r="CP72" s="633">
        <v>-4127169.1547666723</v>
      </c>
      <c r="CQ72" s="633">
        <v>799086.16365237941</v>
      </c>
      <c r="CR72" s="633">
        <v>-65096.254679362042</v>
      </c>
      <c r="CS72" s="633">
        <v>3510.1905194609426</v>
      </c>
      <c r="CT72" s="633">
        <v>737500.09949247714</v>
      </c>
      <c r="CU72" s="633">
        <v>-2019023.7569476515</v>
      </c>
      <c r="CV72" s="633">
        <v>-37131.080180696677</v>
      </c>
      <c r="CW72" s="633">
        <v>-1033.1804253663868</v>
      </c>
      <c r="CX72" s="633">
        <v>-2057188.017553715</v>
      </c>
      <c r="CY72" s="633">
        <v>-17846392.394528482</v>
      </c>
      <c r="CZ72" s="633">
        <v>-13947.805525860756</v>
      </c>
      <c r="DA72" s="633">
        <v>211709.26995456254</v>
      </c>
      <c r="DB72" s="633">
        <v>-17648630.930099789</v>
      </c>
      <c r="DC72" s="633">
        <v>279847.58111236908</v>
      </c>
      <c r="DD72" s="633">
        <v>-48076.453312679194</v>
      </c>
      <c r="DE72" s="633">
        <v>1762.6289909426123</v>
      </c>
      <c r="DF72" s="633">
        <v>233533.75679063622</v>
      </c>
      <c r="DG72" s="633">
        <v>71414282.888298035</v>
      </c>
      <c r="DH72" s="633">
        <v>-205853.61965574606</v>
      </c>
      <c r="DI72" s="633">
        <v>515.26419455744326</v>
      </c>
      <c r="DJ72" s="633">
        <v>71208944.532836869</v>
      </c>
      <c r="DK72" s="633">
        <v>-1266235.4901537746</v>
      </c>
      <c r="DL72" s="633">
        <v>35472.630717174616</v>
      </c>
      <c r="DM72" s="633">
        <v>4792.2808667011559</v>
      </c>
      <c r="DN72" s="633">
        <v>-1225970.5785698914</v>
      </c>
      <c r="DO72" s="633">
        <v>-845741.17642159085</v>
      </c>
      <c r="DP72" s="633">
        <v>-132920.20403326396</v>
      </c>
      <c r="DQ72" s="633">
        <v>-2091.4378187507391</v>
      </c>
      <c r="DR72" s="633">
        <v>-980752.81827361952</v>
      </c>
      <c r="DS72" s="633">
        <v>1170510.5836211652</v>
      </c>
      <c r="DT72" s="633">
        <v>-90804.998303099535</v>
      </c>
      <c r="DU72" s="633">
        <v>203112.90506910169</v>
      </c>
      <c r="DV72" s="633">
        <v>1282818.4903871627</v>
      </c>
      <c r="DW72" s="633">
        <v>36907149.507012725</v>
      </c>
      <c r="DX72" s="633">
        <v>-201421.9027043758</v>
      </c>
      <c r="DY72" s="633">
        <v>813.96357871502255</v>
      </c>
      <c r="DZ72" s="633">
        <v>36706541.567887023</v>
      </c>
      <c r="EA72" s="633">
        <v>-564194.88424149808</v>
      </c>
      <c r="EB72" s="633">
        <v>-165389.81425748172</v>
      </c>
      <c r="EC72" s="633">
        <v>333.59250377275748</v>
      </c>
      <c r="ED72" s="633">
        <v>-729251.10599521361</v>
      </c>
      <c r="EE72" s="633">
        <v>-922563.99458846496</v>
      </c>
      <c r="EF72" s="633">
        <v>5055.7379071868454</v>
      </c>
      <c r="EG72" s="633">
        <v>1832.8519906902902</v>
      </c>
      <c r="EH72" s="633">
        <v>-915675.40469058789</v>
      </c>
      <c r="EI72" s="633">
        <v>-2150918.1009287694</v>
      </c>
      <c r="EJ72" s="633">
        <v>141032.48936042833</v>
      </c>
      <c r="EK72" s="633">
        <v>-1884.2155829627548</v>
      </c>
      <c r="EL72" s="633">
        <v>-2011769.8271512794</v>
      </c>
      <c r="EM72" s="633">
        <v>2619791.849986475</v>
      </c>
      <c r="EN72" s="633">
        <v>-60372.902131917886</v>
      </c>
      <c r="EO72" s="633">
        <v>193580.68717002697</v>
      </c>
      <c r="EP72" s="633">
        <v>2752999.6350245839</v>
      </c>
      <c r="EQ72" s="633">
        <v>-4725302.4066412225</v>
      </c>
      <c r="ER72" s="633">
        <v>15771.745284637247</v>
      </c>
      <c r="ES72" s="633">
        <v>570.13349754414787</v>
      </c>
      <c r="ET72" s="633">
        <v>-4708960.5278590396</v>
      </c>
      <c r="EU72" s="633">
        <v>-4505638.2909142319</v>
      </c>
      <c r="EV72" s="633">
        <v>28424.119266402093</v>
      </c>
      <c r="EW72" s="633">
        <v>681.06440517523288</v>
      </c>
      <c r="EX72" s="633">
        <v>-4476533.107242655</v>
      </c>
      <c r="EY72" s="633">
        <v>-9043404.0327423532</v>
      </c>
      <c r="EZ72" s="633">
        <v>76927.739746632753</v>
      </c>
      <c r="FA72" s="633">
        <v>5608.1166117858238</v>
      </c>
      <c r="FB72" s="633">
        <v>-8960868.1763839293</v>
      </c>
      <c r="FC72" s="633">
        <v>-5051357.0447002398</v>
      </c>
      <c r="FD72" s="633">
        <v>-58794.19123794086</v>
      </c>
      <c r="FE72" s="633">
        <v>-1099.7570660200986</v>
      </c>
      <c r="FF72" s="633">
        <v>-5111250.9930042038</v>
      </c>
      <c r="FG72" s="633">
        <v>169877.05625323183</v>
      </c>
      <c r="FH72" s="633">
        <v>-244411.03949337656</v>
      </c>
      <c r="FI72" s="633">
        <v>4735248.2955253329</v>
      </c>
      <c r="FJ72" s="633">
        <v>4660714.3122851877</v>
      </c>
      <c r="FK72" s="633">
        <v>-6013792.9063992202</v>
      </c>
      <c r="FL72" s="633">
        <v>279629.44370556745</v>
      </c>
      <c r="FM72" s="633">
        <v>496.84090752326097</v>
      </c>
      <c r="FN72" s="633">
        <v>-5733666.6217861269</v>
      </c>
      <c r="FO72" s="633">
        <v>-2848247.4724093406</v>
      </c>
      <c r="FP72" s="633">
        <v>68562.570239450899</v>
      </c>
      <c r="FQ72" s="633">
        <v>2053.8573032017539</v>
      </c>
      <c r="FR72" s="633">
        <v>-2777631.0448666885</v>
      </c>
      <c r="FS72" s="633">
        <v>1571081.4112212281</v>
      </c>
      <c r="FT72" s="633">
        <v>857312.02810723835</v>
      </c>
      <c r="FU72" s="633">
        <v>4918.0715411351175</v>
      </c>
      <c r="FV72" s="633">
        <v>2433311.5108696008</v>
      </c>
      <c r="FW72" s="633">
        <v>-723175.46841253957</v>
      </c>
      <c r="FX72" s="633">
        <v>256556.14778499387</v>
      </c>
      <c r="FY72" s="633">
        <v>-2217.2223704733547</v>
      </c>
      <c r="FZ72" s="633">
        <v>-468836.54299801926</v>
      </c>
      <c r="GA72" s="633">
        <v>-4233013.8370218482</v>
      </c>
      <c r="GB72" s="633">
        <v>-163087.18139447551</v>
      </c>
      <c r="GC72" s="633">
        <v>1139012.033407273</v>
      </c>
      <c r="GD72" s="633">
        <v>-3257088.9850090519</v>
      </c>
      <c r="GE72" s="633">
        <v>3168197.7662955923</v>
      </c>
      <c r="GF72" s="633">
        <v>36426.400514031011</v>
      </c>
      <c r="GG72" s="633">
        <v>236.32278654948271</v>
      </c>
      <c r="GH72" s="633">
        <v>3204860.4895961722</v>
      </c>
      <c r="GI72" s="633">
        <v>-1234593.2774365619</v>
      </c>
      <c r="GJ72" s="633">
        <v>157244.36945215019</v>
      </c>
      <c r="GK72" s="633">
        <v>2438.2697958040098</v>
      </c>
      <c r="GL72" s="633">
        <v>-1074910.6381886085</v>
      </c>
      <c r="GM72" s="633">
        <v>5883577.0654758792</v>
      </c>
      <c r="GN72" s="633">
        <v>111511.98670444757</v>
      </c>
      <c r="GO72" s="633">
        <v>3490.77723435302</v>
      </c>
      <c r="GP72" s="633">
        <v>5998579.8294146787</v>
      </c>
      <c r="GQ72" s="633">
        <v>3025232.9746409971</v>
      </c>
      <c r="GR72" s="633">
        <v>-309098.60980770737</v>
      </c>
      <c r="GS72" s="633">
        <v>5822.7652581201055</v>
      </c>
      <c r="GT72" s="633">
        <v>2721957.1300914101</v>
      </c>
      <c r="GU72" s="633">
        <v>-20152044.299561489</v>
      </c>
      <c r="GV72" s="633">
        <v>130485.38162597918</v>
      </c>
      <c r="GW72" s="633">
        <v>572.80907101309992</v>
      </c>
      <c r="GX72" s="633">
        <v>-20020986.108864497</v>
      </c>
      <c r="GY72" s="633">
        <v>-6910370.7608558647</v>
      </c>
      <c r="GZ72" s="633">
        <v>-163162.55460348027</v>
      </c>
      <c r="HA72" s="633">
        <v>841.7419720898431</v>
      </c>
      <c r="HB72" s="633">
        <v>-7072691.5734872576</v>
      </c>
      <c r="HC72" s="633">
        <v>-3611843.7530405414</v>
      </c>
      <c r="HD72" s="633">
        <v>-7366.8426841930486</v>
      </c>
      <c r="HE72" s="633">
        <v>2724.4639783958733</v>
      </c>
      <c r="HF72" s="633">
        <v>-3616486.1317463391</v>
      </c>
    </row>
    <row r="73" spans="1:214" ht="15" thickTop="1">
      <c r="C73" s="597"/>
      <c r="O73" s="593"/>
      <c r="AH73" s="587"/>
      <c r="AJ73" s="540"/>
      <c r="AK73" s="540"/>
      <c r="AL73" s="540"/>
      <c r="AM73" s="540"/>
      <c r="AN73" s="540"/>
      <c r="AO73" s="540"/>
      <c r="AP73" s="540"/>
      <c r="AQ73" s="540"/>
      <c r="AR73" s="540"/>
      <c r="AS73" s="540"/>
      <c r="AT73" s="540"/>
      <c r="AU73" s="540"/>
      <c r="AV73" s="540"/>
      <c r="AW73" s="540"/>
      <c r="AX73" s="540"/>
      <c r="AY73" s="540"/>
      <c r="AZ73" s="540"/>
      <c r="BA73" s="540"/>
      <c r="BB73" s="586">
        <v>0</v>
      </c>
    </row>
    <row r="74" spans="1:214" ht="14.4">
      <c r="A74" s="108"/>
      <c r="C74" s="597"/>
      <c r="D74" s="603" t="s">
        <v>434</v>
      </c>
      <c r="O74" s="593"/>
      <c r="AH74" s="587"/>
      <c r="AJ74" s="540"/>
      <c r="AK74" s="540"/>
      <c r="AL74" s="540"/>
      <c r="AM74" s="540"/>
      <c r="AN74" s="540"/>
      <c r="AO74" s="540"/>
      <c r="AP74" s="540"/>
      <c r="AQ74" s="540"/>
      <c r="AR74" s="540"/>
      <c r="AS74" s="540"/>
      <c r="AT74" s="540"/>
      <c r="AU74" s="540"/>
      <c r="AV74" s="540"/>
      <c r="AW74" s="540"/>
      <c r="AX74" s="540"/>
      <c r="AY74" s="540"/>
      <c r="AZ74" s="540"/>
      <c r="BA74" s="540"/>
      <c r="BB74" s="586">
        <v>0</v>
      </c>
    </row>
    <row r="75" spans="1:214" ht="12.75" hidden="1" customHeight="1">
      <c r="A75" s="108"/>
      <c r="O75" s="593"/>
      <c r="AH75" s="587"/>
      <c r="AJ75" s="540"/>
      <c r="AK75" s="540"/>
      <c r="AL75" s="540"/>
      <c r="AM75" s="540"/>
      <c r="AN75" s="540"/>
      <c r="AO75" s="540"/>
      <c r="AP75" s="540"/>
      <c r="AQ75" s="540"/>
      <c r="AR75" s="540"/>
      <c r="AS75" s="540"/>
      <c r="AT75" s="540"/>
      <c r="AU75" s="540"/>
      <c r="AV75" s="540"/>
      <c r="AW75" s="540"/>
      <c r="AX75" s="540"/>
      <c r="AY75" s="540"/>
      <c r="AZ75" s="540"/>
      <c r="BA75" s="540"/>
      <c r="BB75" s="634">
        <v>0</v>
      </c>
    </row>
    <row r="76" spans="1:214" ht="12.75" hidden="1" customHeight="1">
      <c r="A76" s="108"/>
      <c r="O76" s="593"/>
      <c r="AH76" s="587"/>
      <c r="AJ76" s="540"/>
      <c r="AK76" s="540"/>
      <c r="AL76" s="540"/>
      <c r="AM76" s="540"/>
      <c r="AN76" s="540"/>
      <c r="AO76" s="540"/>
      <c r="AP76" s="540"/>
      <c r="AQ76" s="540"/>
      <c r="AR76" s="540"/>
      <c r="AS76" s="540"/>
      <c r="AT76" s="540"/>
      <c r="AU76" s="540"/>
      <c r="AV76" s="540"/>
      <c r="AW76" s="540"/>
      <c r="AX76" s="540"/>
      <c r="AY76" s="540"/>
      <c r="AZ76" s="540"/>
      <c r="BA76" s="540"/>
      <c r="BB76" s="540">
        <v>0</v>
      </c>
      <c r="BC76" s="540"/>
      <c r="BD76" s="540"/>
      <c r="BE76" s="540"/>
      <c r="BF76" s="540"/>
    </row>
    <row r="77" spans="1:214" ht="12.75" hidden="1" customHeight="1">
      <c r="A77" s="108"/>
      <c r="O77" s="593"/>
      <c r="AH77" s="587"/>
      <c r="AJ77" s="540"/>
      <c r="AK77" s="540"/>
      <c r="AL77" s="540"/>
      <c r="AM77" s="540"/>
      <c r="AN77" s="540"/>
      <c r="AO77" s="540"/>
      <c r="AP77" s="540"/>
      <c r="AQ77" s="540"/>
      <c r="AR77" s="540"/>
      <c r="AS77" s="540"/>
      <c r="AT77" s="540"/>
      <c r="AU77" s="540"/>
      <c r="AV77" s="540"/>
      <c r="AW77" s="540"/>
      <c r="AX77" s="540"/>
      <c r="AY77" s="540"/>
      <c r="AZ77" s="540"/>
      <c r="BA77" s="540"/>
      <c r="BB77" s="540">
        <v>0</v>
      </c>
      <c r="BC77" s="540"/>
      <c r="BD77" s="540"/>
      <c r="BE77" s="540"/>
      <c r="BF77" s="540"/>
    </row>
    <row r="78" spans="1:214" ht="12.75" hidden="1" customHeight="1">
      <c r="A78" s="108"/>
      <c r="O78" s="593"/>
      <c r="AH78" s="587"/>
      <c r="AJ78" s="540"/>
      <c r="AK78" s="540"/>
      <c r="AL78" s="540"/>
      <c r="AM78" s="540"/>
      <c r="AN78" s="540"/>
      <c r="AO78" s="540"/>
      <c r="AP78" s="540"/>
      <c r="AQ78" s="540"/>
      <c r="AR78" s="540"/>
      <c r="AS78" s="540"/>
      <c r="AT78" s="540"/>
      <c r="AU78" s="540"/>
      <c r="AV78" s="540"/>
      <c r="AW78" s="540"/>
      <c r="AX78" s="540"/>
      <c r="AY78" s="540"/>
      <c r="AZ78" s="540"/>
      <c r="BA78" s="540"/>
      <c r="BB78" s="540">
        <v>0</v>
      </c>
      <c r="BC78" s="540"/>
      <c r="BD78" s="540"/>
      <c r="BE78" s="540"/>
      <c r="BF78" s="540"/>
    </row>
    <row r="79" spans="1:214" ht="12.75" hidden="1" customHeight="1">
      <c r="A79" s="108"/>
      <c r="O79" s="593"/>
      <c r="AH79" s="587"/>
      <c r="AJ79" s="540"/>
      <c r="AK79" s="540"/>
      <c r="AL79" s="540"/>
      <c r="AM79" s="540"/>
      <c r="AN79" s="540"/>
      <c r="AO79" s="540"/>
      <c r="AP79" s="540"/>
      <c r="AQ79" s="540"/>
      <c r="AR79" s="540"/>
      <c r="AS79" s="540"/>
      <c r="AT79" s="540"/>
      <c r="AU79" s="540"/>
      <c r="AV79" s="540"/>
      <c r="AW79" s="540"/>
      <c r="AX79" s="540"/>
      <c r="AY79" s="540"/>
      <c r="AZ79" s="540"/>
      <c r="BA79" s="540"/>
      <c r="BB79" s="540">
        <v>0</v>
      </c>
      <c r="BC79" s="540"/>
      <c r="BD79" s="540"/>
      <c r="BE79" s="540"/>
      <c r="BF79" s="540"/>
    </row>
    <row r="80" spans="1:214" ht="12.75" hidden="1" customHeight="1">
      <c r="A80" s="108"/>
      <c r="O80" s="593"/>
      <c r="AH80" s="587"/>
      <c r="AJ80" s="540"/>
      <c r="AK80" s="540"/>
      <c r="AL80" s="540"/>
      <c r="AM80" s="540"/>
      <c r="AN80" s="540"/>
      <c r="AO80" s="540"/>
      <c r="AP80" s="540"/>
      <c r="AQ80" s="540"/>
      <c r="AR80" s="540"/>
      <c r="AS80" s="540"/>
      <c r="AT80" s="540"/>
      <c r="AU80" s="540"/>
      <c r="AV80" s="540"/>
      <c r="AW80" s="540"/>
      <c r="AX80" s="540"/>
      <c r="AY80" s="540"/>
      <c r="AZ80" s="540"/>
      <c r="BA80" s="540"/>
      <c r="BB80" s="540">
        <v>0</v>
      </c>
      <c r="BC80" s="540"/>
      <c r="BD80" s="540"/>
      <c r="BE80" s="540"/>
      <c r="BF80" s="540"/>
    </row>
    <row r="81" spans="1:58" ht="12.75" hidden="1" customHeight="1">
      <c r="A81" s="108"/>
      <c r="O81" s="593"/>
      <c r="AH81" s="587"/>
      <c r="AJ81" s="540"/>
      <c r="AK81" s="540"/>
      <c r="AL81" s="540"/>
      <c r="AM81" s="540"/>
      <c r="AN81" s="540"/>
      <c r="AO81" s="540"/>
      <c r="AP81" s="540"/>
      <c r="AQ81" s="540"/>
      <c r="AR81" s="540"/>
      <c r="AS81" s="540"/>
      <c r="AT81" s="540"/>
      <c r="AU81" s="540"/>
      <c r="AV81" s="540"/>
      <c r="AW81" s="540"/>
      <c r="AX81" s="540"/>
      <c r="AY81" s="540"/>
      <c r="AZ81" s="540"/>
      <c r="BA81" s="540"/>
      <c r="BB81" s="540">
        <v>0</v>
      </c>
      <c r="BC81" s="540"/>
      <c r="BD81" s="540"/>
      <c r="BE81" s="540"/>
      <c r="BF81" s="540"/>
    </row>
    <row r="82" spans="1:58" ht="12.75" hidden="1" customHeight="1">
      <c r="A82" s="108"/>
      <c r="O82" s="593"/>
      <c r="AH82" s="587"/>
      <c r="AJ82" s="540"/>
      <c r="AK82" s="540"/>
      <c r="AL82" s="540"/>
      <c r="AM82" s="540"/>
      <c r="AN82" s="540"/>
      <c r="AO82" s="540"/>
      <c r="AP82" s="540"/>
      <c r="AQ82" s="540"/>
      <c r="AR82" s="540"/>
      <c r="AS82" s="540"/>
      <c r="AT82" s="540"/>
      <c r="AU82" s="540"/>
      <c r="AV82" s="540"/>
      <c r="AW82" s="540"/>
      <c r="AX82" s="540"/>
      <c r="AY82" s="540"/>
      <c r="AZ82" s="540"/>
      <c r="BA82" s="540"/>
      <c r="BB82" s="540">
        <v>0</v>
      </c>
      <c r="BC82" s="540"/>
      <c r="BD82" s="540"/>
      <c r="BE82" s="540"/>
      <c r="BF82" s="540"/>
    </row>
    <row r="83" spans="1:58" ht="12.75" hidden="1" customHeight="1">
      <c r="A83" s="108"/>
      <c r="O83" s="593"/>
      <c r="AH83" s="587"/>
      <c r="AJ83" s="540"/>
      <c r="AK83" s="540"/>
      <c r="AL83" s="540"/>
      <c r="AM83" s="540"/>
      <c r="AN83" s="540"/>
      <c r="AO83" s="540"/>
      <c r="AP83" s="540"/>
      <c r="AQ83" s="540"/>
      <c r="AR83" s="540"/>
      <c r="AS83" s="540"/>
      <c r="AT83" s="540"/>
      <c r="AU83" s="540"/>
      <c r="AV83" s="540"/>
      <c r="AW83" s="540"/>
      <c r="AX83" s="540"/>
      <c r="AY83" s="540"/>
      <c r="AZ83" s="540"/>
      <c r="BA83" s="540"/>
      <c r="BB83" s="540">
        <v>0</v>
      </c>
      <c r="BC83" s="540"/>
      <c r="BD83" s="540"/>
      <c r="BE83" s="540"/>
      <c r="BF83" s="540"/>
    </row>
    <row r="84" spans="1:58" ht="12.75" hidden="1" customHeight="1">
      <c r="A84" s="108"/>
      <c r="O84" s="593"/>
      <c r="AH84" s="587"/>
      <c r="AJ84" s="540"/>
      <c r="AK84" s="540"/>
      <c r="AL84" s="540"/>
      <c r="AM84" s="540"/>
      <c r="AN84" s="540"/>
      <c r="AO84" s="540"/>
      <c r="AP84" s="540"/>
      <c r="AQ84" s="540"/>
      <c r="AR84" s="540"/>
      <c r="AS84" s="540"/>
      <c r="AT84" s="540"/>
      <c r="AU84" s="540"/>
      <c r="AV84" s="540"/>
      <c r="AW84" s="540"/>
      <c r="AX84" s="540"/>
      <c r="AY84" s="540"/>
      <c r="AZ84" s="540"/>
      <c r="BA84" s="540"/>
      <c r="BB84" s="540">
        <v>0</v>
      </c>
      <c r="BC84" s="540"/>
      <c r="BD84" s="540"/>
      <c r="BE84" s="540"/>
      <c r="BF84" s="540"/>
    </row>
    <row r="85" spans="1:58" ht="12.75" hidden="1" customHeight="1">
      <c r="A85" s="108"/>
      <c r="O85" s="593"/>
      <c r="AH85" s="587"/>
      <c r="AJ85" s="540"/>
      <c r="AK85" s="540"/>
      <c r="AL85" s="540"/>
      <c r="AM85" s="540"/>
      <c r="AN85" s="540"/>
      <c r="AO85" s="540"/>
      <c r="AP85" s="540"/>
      <c r="AQ85" s="540"/>
      <c r="AR85" s="540"/>
      <c r="AS85" s="540"/>
      <c r="AT85" s="540"/>
      <c r="AU85" s="540"/>
      <c r="AV85" s="540"/>
      <c r="AW85" s="540"/>
      <c r="AX85" s="540"/>
      <c r="AY85" s="540"/>
      <c r="AZ85" s="540"/>
      <c r="BA85" s="540"/>
      <c r="BB85" s="540">
        <v>0</v>
      </c>
      <c r="BC85" s="540"/>
      <c r="BD85" s="540"/>
      <c r="BE85" s="540"/>
      <c r="BF85" s="540"/>
    </row>
    <row r="86" spans="1:58" ht="12.75" hidden="1" customHeight="1">
      <c r="A86" s="108"/>
      <c r="O86" s="593"/>
      <c r="AH86" s="587"/>
      <c r="AJ86" s="540"/>
      <c r="AK86" s="540"/>
      <c r="AL86" s="540"/>
      <c r="AM86" s="540"/>
      <c r="AN86" s="540"/>
      <c r="AO86" s="540"/>
      <c r="AP86" s="540"/>
      <c r="AQ86" s="540"/>
      <c r="AR86" s="540"/>
      <c r="AS86" s="540"/>
      <c r="AT86" s="540"/>
      <c r="AU86" s="540"/>
      <c r="AV86" s="540"/>
      <c r="AW86" s="540"/>
      <c r="AX86" s="540"/>
      <c r="AY86" s="540"/>
      <c r="AZ86" s="540"/>
      <c r="BA86" s="540"/>
      <c r="BB86" s="540">
        <v>0</v>
      </c>
      <c r="BC86" s="540"/>
      <c r="BD86" s="540"/>
      <c r="BE86" s="540"/>
      <c r="BF86" s="540"/>
    </row>
    <row r="87" spans="1:58" ht="12.75" hidden="1" customHeight="1">
      <c r="A87" s="108"/>
      <c r="O87" s="593"/>
      <c r="AH87" s="587"/>
      <c r="AJ87" s="540"/>
      <c r="AK87" s="540"/>
      <c r="AL87" s="540"/>
      <c r="AM87" s="540"/>
      <c r="AN87" s="540"/>
      <c r="AO87" s="540"/>
      <c r="AP87" s="540"/>
      <c r="AQ87" s="540"/>
      <c r="AR87" s="540"/>
      <c r="AS87" s="540"/>
      <c r="AT87" s="540"/>
      <c r="AU87" s="540"/>
      <c r="AV87" s="540"/>
      <c r="AW87" s="540"/>
      <c r="AX87" s="540"/>
      <c r="AY87" s="540"/>
      <c r="AZ87" s="540"/>
      <c r="BA87" s="540"/>
      <c r="BB87" s="540">
        <v>0</v>
      </c>
      <c r="BC87" s="540"/>
      <c r="BD87" s="540"/>
      <c r="BE87" s="540"/>
      <c r="BF87" s="540"/>
    </row>
    <row r="88" spans="1:58" ht="12.75" hidden="1" customHeight="1">
      <c r="A88" s="108"/>
      <c r="O88" s="593"/>
      <c r="AH88" s="587"/>
      <c r="AJ88" s="540"/>
      <c r="AK88" s="540"/>
      <c r="AL88" s="540"/>
      <c r="AM88" s="540"/>
      <c r="AN88" s="540"/>
      <c r="AO88" s="540"/>
      <c r="AP88" s="540"/>
      <c r="AQ88" s="540"/>
      <c r="AR88" s="540"/>
      <c r="AS88" s="540"/>
      <c r="AT88" s="540"/>
      <c r="AU88" s="540"/>
      <c r="AV88" s="540"/>
      <c r="AW88" s="540"/>
      <c r="AX88" s="540"/>
      <c r="AY88" s="540"/>
      <c r="AZ88" s="540"/>
      <c r="BA88" s="540"/>
      <c r="BB88" s="540">
        <v>0</v>
      </c>
      <c r="BC88" s="540"/>
      <c r="BD88" s="540"/>
      <c r="BE88" s="540"/>
      <c r="BF88" s="540"/>
    </row>
    <row r="89" spans="1:58" ht="12.75" hidden="1" customHeight="1">
      <c r="A89" s="108"/>
      <c r="O89" s="593"/>
      <c r="AH89" s="587"/>
      <c r="AJ89" s="540"/>
      <c r="AK89" s="540"/>
      <c r="AL89" s="540"/>
      <c r="AM89" s="540"/>
      <c r="AN89" s="540"/>
      <c r="AO89" s="540"/>
      <c r="AP89" s="540"/>
      <c r="AQ89" s="540"/>
      <c r="AR89" s="540"/>
      <c r="AS89" s="540"/>
      <c r="AT89" s="540"/>
      <c r="AU89" s="540"/>
      <c r="AV89" s="540"/>
      <c r="AW89" s="540"/>
      <c r="AX89" s="540"/>
      <c r="AY89" s="540"/>
      <c r="AZ89" s="540"/>
      <c r="BA89" s="540"/>
      <c r="BB89" s="540">
        <v>0</v>
      </c>
      <c r="BC89" s="540"/>
      <c r="BD89" s="540"/>
      <c r="BE89" s="540"/>
      <c r="BF89" s="540"/>
    </row>
    <row r="90" spans="1:58" ht="12.75" hidden="1" customHeight="1">
      <c r="A90" s="108"/>
      <c r="O90" s="593"/>
      <c r="AH90" s="587"/>
      <c r="AJ90" s="540"/>
      <c r="AK90" s="540"/>
      <c r="AL90" s="540"/>
      <c r="AM90" s="540"/>
      <c r="AN90" s="540"/>
      <c r="AO90" s="540"/>
      <c r="AP90" s="540"/>
      <c r="AQ90" s="540"/>
      <c r="AR90" s="540"/>
      <c r="AS90" s="540"/>
      <c r="AT90" s="540"/>
      <c r="AU90" s="540"/>
      <c r="AV90" s="540"/>
      <c r="AW90" s="540"/>
      <c r="AX90" s="540"/>
      <c r="AY90" s="540"/>
      <c r="AZ90" s="540"/>
      <c r="BA90" s="540"/>
      <c r="BB90" s="540">
        <v>0</v>
      </c>
      <c r="BC90" s="540"/>
      <c r="BD90" s="540"/>
      <c r="BE90" s="540"/>
      <c r="BF90" s="540"/>
    </row>
    <row r="91" spans="1:58" ht="12.75" hidden="1" customHeight="1">
      <c r="A91" s="108"/>
      <c r="O91" s="593"/>
      <c r="AH91" s="587"/>
      <c r="AJ91" s="540"/>
      <c r="AK91" s="540"/>
      <c r="AL91" s="540"/>
      <c r="AM91" s="540"/>
      <c r="AN91" s="540"/>
      <c r="AO91" s="540"/>
      <c r="AP91" s="540"/>
      <c r="AQ91" s="540"/>
      <c r="AR91" s="540"/>
      <c r="AS91" s="540"/>
      <c r="AT91" s="540"/>
      <c r="AU91" s="540"/>
      <c r="AV91" s="540"/>
      <c r="AW91" s="540"/>
      <c r="AX91" s="540"/>
      <c r="AY91" s="540"/>
      <c r="AZ91" s="540"/>
      <c r="BA91" s="540"/>
      <c r="BB91" s="540">
        <v>0</v>
      </c>
      <c r="BC91" s="540"/>
      <c r="BD91" s="540"/>
      <c r="BE91" s="540"/>
      <c r="BF91" s="540"/>
    </row>
    <row r="92" spans="1:58" ht="12.75" hidden="1" customHeight="1">
      <c r="A92" s="108"/>
      <c r="O92" s="593"/>
      <c r="AH92" s="587"/>
      <c r="AJ92" s="540"/>
      <c r="AK92" s="540"/>
      <c r="AL92" s="540"/>
      <c r="AM92" s="540"/>
      <c r="AN92" s="540"/>
      <c r="AO92" s="540"/>
      <c r="AP92" s="540"/>
      <c r="AQ92" s="540"/>
      <c r="AR92" s="540"/>
      <c r="AS92" s="540"/>
      <c r="AT92" s="540"/>
      <c r="AU92" s="540"/>
      <c r="AV92" s="540"/>
      <c r="AW92" s="540"/>
      <c r="AX92" s="540"/>
      <c r="AY92" s="540"/>
      <c r="AZ92" s="540"/>
      <c r="BA92" s="540"/>
      <c r="BB92" s="540">
        <v>0</v>
      </c>
      <c r="BC92" s="540"/>
      <c r="BD92" s="540"/>
      <c r="BE92" s="540"/>
      <c r="BF92" s="540"/>
    </row>
    <row r="93" spans="1:58" ht="12.75" hidden="1" customHeight="1">
      <c r="A93" s="108"/>
      <c r="O93" s="593"/>
      <c r="AH93" s="587"/>
      <c r="AJ93" s="540"/>
      <c r="AK93" s="540"/>
      <c r="AL93" s="540"/>
      <c r="AM93" s="540"/>
      <c r="AN93" s="540"/>
      <c r="AO93" s="540"/>
      <c r="AP93" s="540"/>
      <c r="AQ93" s="540"/>
      <c r="AR93" s="540"/>
      <c r="AS93" s="540"/>
      <c r="AT93" s="540"/>
      <c r="AU93" s="540"/>
      <c r="AV93" s="540"/>
      <c r="AW93" s="540"/>
      <c r="AX93" s="540"/>
      <c r="AY93" s="540"/>
      <c r="AZ93" s="540"/>
      <c r="BA93" s="540"/>
      <c r="BB93" s="540">
        <v>0</v>
      </c>
      <c r="BC93" s="540"/>
      <c r="BD93" s="540"/>
      <c r="BE93" s="540"/>
      <c r="BF93" s="540"/>
    </row>
    <row r="94" spans="1:58" ht="12.75" hidden="1" customHeight="1">
      <c r="A94" s="108"/>
      <c r="O94" s="593"/>
      <c r="AH94" s="587"/>
      <c r="AJ94" s="540"/>
      <c r="AK94" s="540"/>
      <c r="AL94" s="540"/>
      <c r="AM94" s="540"/>
      <c r="AN94" s="540"/>
      <c r="AO94" s="540"/>
      <c r="AP94" s="540"/>
      <c r="AQ94" s="540"/>
      <c r="AR94" s="540"/>
      <c r="AS94" s="540"/>
      <c r="AT94" s="540"/>
      <c r="AU94" s="540"/>
      <c r="AV94" s="540"/>
      <c r="AW94" s="540"/>
      <c r="AX94" s="540"/>
      <c r="AY94" s="540"/>
      <c r="AZ94" s="540"/>
      <c r="BA94" s="540"/>
      <c r="BB94" s="540">
        <v>0</v>
      </c>
      <c r="BC94" s="540"/>
      <c r="BD94" s="540"/>
      <c r="BE94" s="540"/>
      <c r="BF94" s="540"/>
    </row>
    <row r="95" spans="1:58" ht="12.75" hidden="1" customHeight="1">
      <c r="A95" s="108"/>
      <c r="O95" s="593"/>
      <c r="AH95" s="587"/>
      <c r="AJ95" s="540"/>
      <c r="AK95" s="540"/>
      <c r="AL95" s="540"/>
      <c r="AM95" s="540"/>
      <c r="AN95" s="540"/>
      <c r="AO95" s="540"/>
      <c r="AP95" s="540"/>
      <c r="AQ95" s="540"/>
      <c r="AR95" s="540"/>
      <c r="AS95" s="540"/>
      <c r="AT95" s="540"/>
      <c r="AU95" s="540"/>
      <c r="AV95" s="540"/>
      <c r="AW95" s="540"/>
      <c r="AX95" s="540"/>
      <c r="AY95" s="540"/>
      <c r="AZ95" s="540"/>
      <c r="BA95" s="540"/>
      <c r="BB95" s="540">
        <v>0</v>
      </c>
      <c r="BC95" s="540"/>
      <c r="BD95" s="540"/>
      <c r="BE95" s="540"/>
      <c r="BF95" s="540"/>
    </row>
    <row r="96" spans="1:58" ht="15" hidden="1" customHeight="1">
      <c r="A96" s="108"/>
      <c r="C96" s="635" t="s">
        <v>435</v>
      </c>
      <c r="D96" s="586" t="s">
        <v>436</v>
      </c>
      <c r="K96" s="589"/>
      <c r="O96" s="593"/>
      <c r="AH96" s="587"/>
      <c r="AJ96" s="540"/>
      <c r="AK96" s="540"/>
      <c r="AL96" s="540"/>
      <c r="AM96" s="540"/>
      <c r="AN96" s="540"/>
      <c r="AO96" s="540"/>
      <c r="AP96" s="540"/>
      <c r="AQ96" s="540"/>
      <c r="AR96" s="540"/>
      <c r="AS96" s="540"/>
      <c r="AT96" s="540"/>
      <c r="AU96" s="540"/>
      <c r="AV96" s="540"/>
      <c r="AW96" s="540"/>
      <c r="AX96" s="540"/>
      <c r="AY96" s="540"/>
      <c r="AZ96" s="540"/>
      <c r="BA96" s="540"/>
      <c r="BB96" s="540">
        <v>0</v>
      </c>
      <c r="BC96" s="540"/>
      <c r="BD96" s="540"/>
      <c r="BE96" s="540"/>
      <c r="BF96" s="540"/>
    </row>
    <row r="97" spans="1:214" ht="15" hidden="1" customHeight="1">
      <c r="A97" s="108"/>
      <c r="C97" s="635" t="s">
        <v>437</v>
      </c>
      <c r="D97" s="586" t="s">
        <v>438</v>
      </c>
      <c r="K97" s="589"/>
      <c r="O97" s="593"/>
      <c r="AH97" s="587"/>
      <c r="AJ97" s="540"/>
      <c r="AK97" s="540"/>
      <c r="AL97" s="540"/>
      <c r="AM97" s="540"/>
      <c r="AN97" s="540"/>
      <c r="AO97" s="540"/>
      <c r="AP97" s="540"/>
      <c r="AQ97" s="540"/>
      <c r="AR97" s="540"/>
      <c r="AS97" s="540"/>
      <c r="AT97" s="540"/>
      <c r="AU97" s="540"/>
      <c r="AV97" s="540"/>
      <c r="AW97" s="540"/>
      <c r="AX97" s="540"/>
      <c r="AY97" s="540"/>
      <c r="AZ97" s="540"/>
      <c r="BA97" s="540"/>
      <c r="BB97" s="540"/>
      <c r="BC97" s="540"/>
      <c r="BD97" s="540"/>
      <c r="BE97" s="540"/>
      <c r="BF97" s="540"/>
    </row>
    <row r="98" spans="1:214">
      <c r="A98" s="105"/>
      <c r="B98" s="106">
        <v>22048374.153454699</v>
      </c>
      <c r="C98" s="635"/>
      <c r="D98" s="586" t="s">
        <v>439</v>
      </c>
      <c r="E98" s="105"/>
      <c r="F98" s="106">
        <v>-5096.2086457621772</v>
      </c>
      <c r="G98" s="106">
        <v>0</v>
      </c>
      <c r="H98" s="106">
        <v>0</v>
      </c>
      <c r="I98" s="106">
        <v>-5096.2086457621772</v>
      </c>
      <c r="J98" s="106"/>
      <c r="K98" s="106">
        <v>5541.8165797372349</v>
      </c>
      <c r="L98" s="106">
        <v>0</v>
      </c>
      <c r="M98" s="106">
        <v>0</v>
      </c>
      <c r="N98" s="106">
        <v>5541.8165797372349</v>
      </c>
      <c r="O98" s="106"/>
      <c r="P98" s="106">
        <v>-14730067.078726301</v>
      </c>
      <c r="Q98" s="106">
        <v>0</v>
      </c>
      <c r="R98" s="106">
        <v>0</v>
      </c>
      <c r="S98" s="106">
        <v>-14730067.078726301</v>
      </c>
      <c r="T98" s="106">
        <v>0</v>
      </c>
      <c r="U98" s="106">
        <v>-24954588.970014315</v>
      </c>
      <c r="V98" s="106">
        <v>0</v>
      </c>
      <c r="W98" s="106">
        <v>2329.7752820073492</v>
      </c>
      <c r="X98" s="106">
        <v>-24952259.194732308</v>
      </c>
      <c r="Y98" s="106"/>
      <c r="Z98" s="106">
        <v>-79983157.403422043</v>
      </c>
      <c r="AA98" s="106">
        <v>0</v>
      </c>
      <c r="AB98" s="106">
        <v>8184930.6445011813</v>
      </c>
      <c r="AC98" s="106">
        <v>-71798226.758920863</v>
      </c>
      <c r="AH98" s="587"/>
      <c r="AJ98" s="540"/>
      <c r="AK98" s="540"/>
      <c r="AL98" s="540"/>
      <c r="AM98" s="540"/>
      <c r="AN98" s="540"/>
      <c r="AO98" s="540"/>
      <c r="AP98" s="540"/>
      <c r="AQ98" s="540"/>
      <c r="AR98" s="540"/>
      <c r="AS98" s="540"/>
      <c r="AT98" s="540"/>
      <c r="AU98" s="540"/>
      <c r="AV98" s="540"/>
      <c r="AW98" s="540"/>
      <c r="AX98" s="540"/>
      <c r="AY98" s="540"/>
      <c r="AZ98" s="540"/>
      <c r="BA98" s="540"/>
      <c r="BB98" s="620">
        <v>0</v>
      </c>
      <c r="BC98" s="636">
        <v>10638.025225499412</v>
      </c>
      <c r="BD98" s="636">
        <v>0</v>
      </c>
      <c r="BE98" s="636">
        <v>0</v>
      </c>
      <c r="BF98" s="636">
        <v>10638.025225499412</v>
      </c>
      <c r="BG98" s="106">
        <v>-2797.9487966846209</v>
      </c>
      <c r="BH98" s="106">
        <v>0</v>
      </c>
      <c r="BI98" s="106">
        <v>0</v>
      </c>
      <c r="BJ98" s="106">
        <v>-2797.9487966846209</v>
      </c>
      <c r="BK98" s="106">
        <v>12389.002317429753</v>
      </c>
      <c r="BL98" s="106">
        <v>0</v>
      </c>
      <c r="BM98" s="106">
        <v>0</v>
      </c>
      <c r="BN98" s="106">
        <v>12389.002317429753</v>
      </c>
      <c r="BO98" s="106">
        <v>2783.3992620315403</v>
      </c>
      <c r="BP98" s="106">
        <v>0</v>
      </c>
      <c r="BQ98" s="106">
        <v>0</v>
      </c>
      <c r="BR98" s="106">
        <v>2783.3992620315403</v>
      </c>
      <c r="BS98" s="106">
        <v>-1736.4275572772603</v>
      </c>
      <c r="BT98" s="106">
        <v>0</v>
      </c>
      <c r="BU98" s="106">
        <v>0</v>
      </c>
      <c r="BV98" s="106">
        <v>-1736.4275572772603</v>
      </c>
      <c r="BW98" s="106">
        <v>-2368.8156909730751</v>
      </c>
      <c r="BX98" s="106">
        <v>0</v>
      </c>
      <c r="BY98" s="106">
        <v>0</v>
      </c>
      <c r="BZ98" s="106">
        <v>-2368.8156909730751</v>
      </c>
      <c r="CA98" s="106">
        <v>6972.7294559585862</v>
      </c>
      <c r="CB98" s="106">
        <v>0</v>
      </c>
      <c r="CC98" s="106">
        <v>0</v>
      </c>
      <c r="CD98" s="106">
        <v>6972.7294559585862</v>
      </c>
      <c r="CE98" s="106">
        <v>9915.8115692534484</v>
      </c>
      <c r="CF98" s="106">
        <v>0</v>
      </c>
      <c r="CG98" s="106">
        <v>0</v>
      </c>
      <c r="CH98" s="106">
        <v>9915.8115692534484</v>
      </c>
      <c r="CI98" s="106">
        <v>-2757.3040451870766</v>
      </c>
      <c r="CJ98" s="106">
        <v>0</v>
      </c>
      <c r="CK98" s="106">
        <v>0</v>
      </c>
      <c r="CL98" s="106">
        <v>-2757.3040451870766</v>
      </c>
      <c r="CM98" s="106">
        <v>9364.8315723570995</v>
      </c>
      <c r="CN98" s="106">
        <v>0</v>
      </c>
      <c r="CO98" s="106">
        <v>0</v>
      </c>
      <c r="CP98" s="106">
        <v>9364.8315723570995</v>
      </c>
      <c r="CQ98" s="106">
        <v>7964.558849965455</v>
      </c>
      <c r="CR98" s="106">
        <v>0</v>
      </c>
      <c r="CS98" s="106">
        <v>0</v>
      </c>
      <c r="CT98" s="106">
        <v>7964.558849965455</v>
      </c>
      <c r="CU98" s="106">
        <v>-6705.4448279701173</v>
      </c>
      <c r="CV98" s="106">
        <v>0</v>
      </c>
      <c r="CW98" s="106">
        <v>0</v>
      </c>
      <c r="CX98" s="106">
        <v>-6705.4448279701173</v>
      </c>
      <c r="CY98" s="106">
        <v>-4921.5165749129374</v>
      </c>
      <c r="CZ98" s="106">
        <v>0</v>
      </c>
      <c r="DA98" s="106">
        <v>0</v>
      </c>
      <c r="DB98" s="106">
        <v>-4921.5165749129374</v>
      </c>
      <c r="DC98" s="106">
        <v>1729.763671734836</v>
      </c>
      <c r="DD98" s="106">
        <v>0</v>
      </c>
      <c r="DE98" s="106">
        <v>0</v>
      </c>
      <c r="DF98" s="106">
        <v>1729.763671734836</v>
      </c>
      <c r="DG98" s="106">
        <v>18501.397929836763</v>
      </c>
      <c r="DH98" s="106">
        <v>0</v>
      </c>
      <c r="DI98" s="106">
        <v>0</v>
      </c>
      <c r="DJ98" s="106">
        <v>18501.397929836763</v>
      </c>
      <c r="DK98" s="106">
        <v>-26164.836096263723</v>
      </c>
      <c r="DL98" s="106">
        <v>0</v>
      </c>
      <c r="DM98" s="106">
        <v>0</v>
      </c>
      <c r="DN98" s="106">
        <v>-26164.836096263723</v>
      </c>
      <c r="DO98" s="106">
        <v>45955.600974800065</v>
      </c>
      <c r="DP98" s="106">
        <v>0</v>
      </c>
      <c r="DQ98" s="106">
        <v>0</v>
      </c>
      <c r="DR98" s="106">
        <v>45955.600974800065</v>
      </c>
      <c r="DS98" s="106">
        <v>6634.0473718750291</v>
      </c>
      <c r="DT98" s="106">
        <v>0</v>
      </c>
      <c r="DU98" s="106">
        <v>0</v>
      </c>
      <c r="DV98" s="106">
        <v>6634.0473718750291</v>
      </c>
      <c r="DW98" s="106">
        <v>-12408818.03170619</v>
      </c>
      <c r="DX98" s="106">
        <v>0</v>
      </c>
      <c r="DY98" s="106">
        <v>0</v>
      </c>
      <c r="DZ98" s="106">
        <v>-12408818.03170619</v>
      </c>
      <c r="EA98" s="106">
        <v>-2390911.687760321</v>
      </c>
      <c r="EB98" s="106">
        <v>0</v>
      </c>
      <c r="EC98" s="106">
        <v>0</v>
      </c>
      <c r="ED98" s="106">
        <v>-2390911.687760321</v>
      </c>
      <c r="EE98" s="106">
        <v>3188792.9451797064</v>
      </c>
      <c r="EF98" s="106">
        <v>0</v>
      </c>
      <c r="EG98" s="106">
        <v>0</v>
      </c>
      <c r="EH98" s="106">
        <v>3188792.9451797064</v>
      </c>
      <c r="EI98" s="106">
        <v>-1589619.2718996871</v>
      </c>
      <c r="EJ98" s="106">
        <v>0</v>
      </c>
      <c r="EK98" s="106">
        <v>0</v>
      </c>
      <c r="EL98" s="106">
        <v>-1589619.2718996871</v>
      </c>
      <c r="EM98" s="106">
        <v>-847337.84126359411</v>
      </c>
      <c r="EN98" s="106">
        <v>0</v>
      </c>
      <c r="EO98" s="106">
        <v>0</v>
      </c>
      <c r="EP98" s="106">
        <v>-847337.84126359411</v>
      </c>
      <c r="EQ98" s="106">
        <v>-733705.93902508309</v>
      </c>
      <c r="ER98" s="106">
        <v>0</v>
      </c>
      <c r="ES98" s="106">
        <v>0</v>
      </c>
      <c r="ET98" s="106">
        <v>-733705.93902508309</v>
      </c>
      <c r="EU98" s="106">
        <v>-4026649.9487963575</v>
      </c>
      <c r="EV98" s="106">
        <v>0</v>
      </c>
      <c r="EW98" s="106">
        <v>97.485300528337618</v>
      </c>
      <c r="EX98" s="106">
        <v>-4026552.4634958291</v>
      </c>
      <c r="EY98" s="106">
        <v>-1531803.9392532986</v>
      </c>
      <c r="EZ98" s="106">
        <v>0</v>
      </c>
      <c r="FA98" s="106">
        <v>48.689145229383556</v>
      </c>
      <c r="FB98" s="106">
        <v>-1531755.2501080693</v>
      </c>
      <c r="FC98" s="106">
        <v>-17077.256068327464</v>
      </c>
      <c r="FD98" s="106">
        <v>0</v>
      </c>
      <c r="FE98" s="106">
        <v>-146.17444575772117</v>
      </c>
      <c r="FF98" s="106">
        <v>-17223.430514085187</v>
      </c>
      <c r="FG98" s="106">
        <v>13490.698046159931</v>
      </c>
      <c r="FH98" s="106">
        <v>0</v>
      </c>
      <c r="FI98" s="106">
        <v>146.04562491820866</v>
      </c>
      <c r="FJ98" s="106">
        <v>13636.74367107814</v>
      </c>
      <c r="FK98" s="106">
        <v>-20329.223700566217</v>
      </c>
      <c r="FL98" s="106">
        <v>0</v>
      </c>
      <c r="FM98" s="106">
        <v>-97.370968056019336</v>
      </c>
      <c r="FN98" s="106">
        <v>-20426.594668622238</v>
      </c>
      <c r="FO98" s="106">
        <v>1803.3341688513756</v>
      </c>
      <c r="FP98" s="106">
        <v>0</v>
      </c>
      <c r="FQ98" s="106">
        <v>194.65924447588802</v>
      </c>
      <c r="FR98" s="106">
        <v>1997.9934133272636</v>
      </c>
      <c r="FS98" s="106">
        <v>-1590601.2045228072</v>
      </c>
      <c r="FT98" s="106">
        <v>0</v>
      </c>
      <c r="FU98" s="106">
        <v>291.81306524514173</v>
      </c>
      <c r="FV98" s="106">
        <v>-1590309.3914575619</v>
      </c>
      <c r="FW98" s="106">
        <v>44855.52342620492</v>
      </c>
      <c r="FX98" s="106">
        <v>0</v>
      </c>
      <c r="FY98" s="106">
        <v>-340.44457041717811</v>
      </c>
      <c r="FZ98" s="106">
        <v>44515.078855787739</v>
      </c>
      <c r="GA98" s="106">
        <v>8620.2302945209667</v>
      </c>
      <c r="GB98" s="106">
        <v>0</v>
      </c>
      <c r="GC98" s="106">
        <v>243</v>
      </c>
      <c r="GD98" s="106">
        <v>8863.2302945209667</v>
      </c>
      <c r="GE98" s="106">
        <v>1557392.861939691</v>
      </c>
      <c r="GF98" s="106">
        <v>0</v>
      </c>
      <c r="GG98" s="106">
        <v>-437.70239616604096</v>
      </c>
      <c r="GH98" s="106">
        <v>1556955.159543525</v>
      </c>
      <c r="GI98" s="106">
        <v>-4711526.2416585423</v>
      </c>
      <c r="GJ98" s="106">
        <v>0</v>
      </c>
      <c r="GK98" s="106">
        <v>1653.0097160460032</v>
      </c>
      <c r="GL98" s="106">
        <v>-4709873.2319424963</v>
      </c>
      <c r="GM98" s="106">
        <v>3195669.2251599506</v>
      </c>
      <c r="GN98" s="106">
        <v>0</v>
      </c>
      <c r="GO98" s="106">
        <v>-1312.8172994930587</v>
      </c>
      <c r="GP98" s="106">
        <v>3194356.4078604574</v>
      </c>
      <c r="GQ98" s="106">
        <v>-103217.64274854679</v>
      </c>
      <c r="GR98" s="106">
        <v>0</v>
      </c>
      <c r="GS98" s="106">
        <v>2039.6682215913374</v>
      </c>
      <c r="GT98" s="106">
        <v>-101177.97452695546</v>
      </c>
      <c r="GU98" s="106">
        <v>-3088358.63751595</v>
      </c>
      <c r="GV98" s="106">
        <v>0</v>
      </c>
      <c r="GW98" s="106">
        <v>-485.03719795832183</v>
      </c>
      <c r="GX98" s="106">
        <v>-3088843.6747139082</v>
      </c>
      <c r="GY98" s="106">
        <v>1375.941030102782</v>
      </c>
      <c r="GZ98" s="106">
        <v>0</v>
      </c>
      <c r="HA98" s="106">
        <v>96.393529512221221</v>
      </c>
      <c r="HB98" s="106">
        <v>1472.3345596150029</v>
      </c>
      <c r="HC98" s="106">
        <v>23704.495919557288</v>
      </c>
      <c r="HD98" s="106">
        <v>0</v>
      </c>
      <c r="HE98" s="106">
        <v>338.55831230916692</v>
      </c>
      <c r="HF98" s="106">
        <v>24043.054231866456</v>
      </c>
    </row>
    <row r="99" spans="1:214">
      <c r="A99" s="105"/>
      <c r="B99" s="106">
        <v>4544524.2503737379</v>
      </c>
      <c r="C99" s="635"/>
      <c r="D99" s="586" t="s">
        <v>440</v>
      </c>
      <c r="E99" s="105"/>
      <c r="F99" s="106">
        <v>1.7504049465060234E-2</v>
      </c>
      <c r="G99" s="106">
        <v>0</v>
      </c>
      <c r="H99" s="106">
        <v>0</v>
      </c>
      <c r="I99" s="106">
        <v>1.7504049465060234E-2</v>
      </c>
      <c r="J99" s="106"/>
      <c r="K99" s="106">
        <v>5.084546934813261E-2</v>
      </c>
      <c r="L99" s="106">
        <v>0</v>
      </c>
      <c r="M99" s="106">
        <v>0</v>
      </c>
      <c r="N99" s="106">
        <v>5.084546934813261E-2</v>
      </c>
      <c r="O99" s="106"/>
      <c r="P99" s="106">
        <v>-3912503.3145620581</v>
      </c>
      <c r="Q99" s="106">
        <v>0</v>
      </c>
      <c r="R99" s="106">
        <v>0</v>
      </c>
      <c r="S99" s="106">
        <v>-3912503.3145620581</v>
      </c>
      <c r="T99" s="106"/>
      <c r="U99" s="106">
        <v>-6340950.4376819991</v>
      </c>
      <c r="V99" s="106">
        <v>0</v>
      </c>
      <c r="W99" s="106">
        <v>0</v>
      </c>
      <c r="X99" s="106">
        <v>-6340950.4376819991</v>
      </c>
      <c r="Y99" s="106"/>
      <c r="Z99" s="106">
        <v>-6705475.7496262621</v>
      </c>
      <c r="AA99" s="106">
        <v>0</v>
      </c>
      <c r="AB99" s="106">
        <v>96916</v>
      </c>
      <c r="AC99" s="106">
        <v>-6608559.7496262621</v>
      </c>
      <c r="AH99" s="587" t="s">
        <v>332</v>
      </c>
      <c r="AJ99" s="540"/>
      <c r="AK99" s="540"/>
      <c r="AL99" s="540"/>
      <c r="AM99" s="540"/>
      <c r="AN99" s="540"/>
      <c r="AO99" s="540"/>
      <c r="AP99" s="540"/>
      <c r="AQ99" s="540"/>
      <c r="AR99" s="540"/>
      <c r="AS99" s="540"/>
      <c r="AT99" s="540"/>
      <c r="AU99" s="540"/>
      <c r="AV99" s="540"/>
      <c r="AW99" s="540"/>
      <c r="AX99" s="540"/>
      <c r="AY99" s="540"/>
      <c r="AZ99" s="540"/>
      <c r="BA99" s="540"/>
      <c r="BB99" s="620" t="s">
        <v>332</v>
      </c>
      <c r="BC99" s="636">
        <v>3.3341419883072376E-2</v>
      </c>
      <c r="BD99" s="636">
        <v>0</v>
      </c>
      <c r="BE99" s="636">
        <v>0</v>
      </c>
      <c r="BF99" s="636">
        <v>3.3341419883072376E-2</v>
      </c>
      <c r="BG99" s="106">
        <v>7.1408357471227646E-3</v>
      </c>
      <c r="BH99" s="106">
        <v>0</v>
      </c>
      <c r="BI99" s="106">
        <v>0</v>
      </c>
      <c r="BJ99" s="106">
        <v>7.1408357471227646E-3</v>
      </c>
      <c r="BK99" s="106">
        <v>7.892741821706295E-3</v>
      </c>
      <c r="BL99" s="106">
        <v>0</v>
      </c>
      <c r="BM99" s="106">
        <v>0</v>
      </c>
      <c r="BN99" s="106">
        <v>7.892741821706295E-3</v>
      </c>
      <c r="BO99" s="106">
        <v>8.7101953104138374E-3</v>
      </c>
      <c r="BP99" s="106">
        <v>0</v>
      </c>
      <c r="BQ99" s="106">
        <v>0</v>
      </c>
      <c r="BR99" s="106">
        <v>8.7101953104138374E-3</v>
      </c>
      <c r="BS99" s="106">
        <v>9.5976470038294792E-3</v>
      </c>
      <c r="BT99" s="106">
        <v>0</v>
      </c>
      <c r="BU99" s="106">
        <v>0</v>
      </c>
      <c r="BV99" s="106">
        <v>9.5976470038294792E-3</v>
      </c>
      <c r="BW99" s="106">
        <v>3.4888654947280884E-2</v>
      </c>
      <c r="BX99" s="106">
        <v>0</v>
      </c>
      <c r="BY99" s="106">
        <v>0</v>
      </c>
      <c r="BZ99" s="106">
        <v>3.4888654947280884E-2</v>
      </c>
      <c r="CA99" s="106">
        <v>1.3943620026111603E-2</v>
      </c>
      <c r="CB99" s="106">
        <v>0</v>
      </c>
      <c r="CC99" s="106">
        <v>0</v>
      </c>
      <c r="CD99" s="106">
        <v>1.3943620026111603E-2</v>
      </c>
      <c r="CE99" s="106">
        <v>1.5255066566169262E-2</v>
      </c>
      <c r="CF99" s="106">
        <v>0</v>
      </c>
      <c r="CG99" s="106">
        <v>0</v>
      </c>
      <c r="CH99" s="106">
        <v>1.5255066566169262E-2</v>
      </c>
      <c r="CI99" s="106">
        <v>1.6667623072862625E-2</v>
      </c>
      <c r="CJ99" s="106">
        <v>0</v>
      </c>
      <c r="CK99" s="106">
        <v>0</v>
      </c>
      <c r="CL99" s="106">
        <v>1.6667623072862625E-2</v>
      </c>
      <c r="CM99" s="106">
        <v>1.8187239766120911E-2</v>
      </c>
      <c r="CN99" s="106">
        <v>0</v>
      </c>
      <c r="CO99" s="106">
        <v>0</v>
      </c>
      <c r="CP99" s="106">
        <v>1.8187239766120911E-2</v>
      </c>
      <c r="CQ99" s="106">
        <v>6.4844070933759212E-2</v>
      </c>
      <c r="CR99" s="106">
        <v>0</v>
      </c>
      <c r="CS99" s="106">
        <v>0</v>
      </c>
      <c r="CT99" s="106">
        <v>6.4844070933759212E-2</v>
      </c>
      <c r="CU99" s="106">
        <v>2.5463314726948738E-2</v>
      </c>
      <c r="CV99" s="106">
        <v>0</v>
      </c>
      <c r="CW99" s="106">
        <v>0</v>
      </c>
      <c r="CX99" s="106">
        <v>2.5463314726948738E-2</v>
      </c>
      <c r="CY99" s="106">
        <v>2.76155024766922E-2</v>
      </c>
      <c r="CZ99" s="106">
        <v>0</v>
      </c>
      <c r="DA99" s="106">
        <v>0</v>
      </c>
      <c r="DB99" s="106">
        <v>2.76155024766922E-2</v>
      </c>
      <c r="DC99" s="106">
        <v>2.9915280640125275E-2</v>
      </c>
      <c r="DD99" s="106">
        <v>0</v>
      </c>
      <c r="DE99" s="106">
        <v>0</v>
      </c>
      <c r="DF99" s="106">
        <v>2.9915280640125275E-2</v>
      </c>
      <c r="DG99" s="106">
        <v>3.2370219938457012E-2</v>
      </c>
      <c r="DH99" s="106">
        <v>0</v>
      </c>
      <c r="DI99" s="106">
        <v>0</v>
      </c>
      <c r="DJ99" s="106">
        <v>3.2370219938457012E-2</v>
      </c>
      <c r="DK99" s="106">
        <v>0.11351043824106455</v>
      </c>
      <c r="DL99" s="106">
        <v>0</v>
      </c>
      <c r="DM99" s="106">
        <v>0</v>
      </c>
      <c r="DN99" s="106">
        <v>0.11351043824106455</v>
      </c>
      <c r="DO99" s="106">
        <v>4.3901287950575352E-2</v>
      </c>
      <c r="DP99" s="106">
        <v>0</v>
      </c>
      <c r="DQ99" s="106">
        <v>0</v>
      </c>
      <c r="DR99" s="106">
        <v>4.3901287950575352E-2</v>
      </c>
      <c r="DS99" s="106">
        <v>4.7253877855837345E-2</v>
      </c>
      <c r="DT99" s="106">
        <v>0</v>
      </c>
      <c r="DU99" s="106">
        <v>0</v>
      </c>
      <c r="DV99" s="106">
        <v>4.7253877855837345E-2</v>
      </c>
      <c r="DW99" s="106">
        <v>-3300364.2649317663</v>
      </c>
      <c r="DX99" s="106">
        <v>0</v>
      </c>
      <c r="DY99" s="106">
        <v>0</v>
      </c>
      <c r="DZ99" s="106">
        <v>-3300364.2649317663</v>
      </c>
      <c r="EA99" s="106">
        <v>-612139.58429195825</v>
      </c>
      <c r="EB99" s="106">
        <v>0</v>
      </c>
      <c r="EC99" s="106">
        <v>0</v>
      </c>
      <c r="ED99" s="106">
        <v>-612139.58429195825</v>
      </c>
      <c r="EE99" s="106">
        <v>817802.06749533117</v>
      </c>
      <c r="EF99" s="106">
        <v>0</v>
      </c>
      <c r="EG99" s="106">
        <v>0</v>
      </c>
      <c r="EH99" s="106">
        <v>817802.06749533117</v>
      </c>
      <c r="EI99" s="106">
        <v>-409384.40485555492</v>
      </c>
      <c r="EJ99" s="106">
        <v>0</v>
      </c>
      <c r="EK99" s="106">
        <v>0</v>
      </c>
      <c r="EL99" s="106">
        <v>-409384.40485555492</v>
      </c>
      <c r="EM99" s="106">
        <v>-203632.79617078695</v>
      </c>
      <c r="EN99" s="106">
        <v>0</v>
      </c>
      <c r="EO99" s="106">
        <v>0</v>
      </c>
      <c r="EP99" s="106">
        <v>-203632.79617078695</v>
      </c>
      <c r="EQ99" s="106">
        <v>-202760.69364401605</v>
      </c>
      <c r="ER99" s="106">
        <v>0</v>
      </c>
      <c r="ES99" s="106">
        <v>0</v>
      </c>
      <c r="ET99" s="106">
        <v>-202760.69364401605</v>
      </c>
      <c r="EU99" s="106">
        <v>-997645.38049243204</v>
      </c>
      <c r="EV99" s="106">
        <v>0</v>
      </c>
      <c r="EW99" s="106">
        <v>0</v>
      </c>
      <c r="EX99" s="106">
        <v>-997645.38049243204</v>
      </c>
      <c r="EY99" s="106">
        <v>-384285.06237253174</v>
      </c>
      <c r="EZ99" s="106">
        <v>0</v>
      </c>
      <c r="FA99" s="106">
        <v>0</v>
      </c>
      <c r="FB99" s="106">
        <v>-384285.06237253174</v>
      </c>
      <c r="FC99" s="106">
        <v>1241.8228403776884</v>
      </c>
      <c r="FD99" s="106">
        <v>0</v>
      </c>
      <c r="FE99" s="106">
        <v>0</v>
      </c>
      <c r="FF99" s="106">
        <v>1241.8228403776884</v>
      </c>
      <c r="FG99" s="106">
        <v>1249.0747512262315</v>
      </c>
      <c r="FH99" s="106">
        <v>0</v>
      </c>
      <c r="FI99" s="106">
        <v>0</v>
      </c>
      <c r="FJ99" s="106">
        <v>1249.0747512262315</v>
      </c>
      <c r="FK99" s="106">
        <v>1256.2603272758424</v>
      </c>
      <c r="FL99" s="106">
        <v>0</v>
      </c>
      <c r="FM99" s="106">
        <v>0</v>
      </c>
      <c r="FN99" s="106">
        <v>1256.2603272758424</v>
      </c>
      <c r="FO99" s="106">
        <v>1263.3800248187035</v>
      </c>
      <c r="FP99" s="106">
        <v>0</v>
      </c>
      <c r="FQ99" s="106">
        <v>0</v>
      </c>
      <c r="FR99" s="106">
        <v>1263.3800248187035</v>
      </c>
      <c r="FS99" s="106">
        <v>-371698.97908064723</v>
      </c>
      <c r="FT99" s="106">
        <v>0</v>
      </c>
      <c r="FU99" s="106">
        <v>0</v>
      </c>
      <c r="FV99" s="106">
        <v>-371698.97908064723</v>
      </c>
      <c r="FW99" s="106">
        <v>1650.9347047079355</v>
      </c>
      <c r="FX99" s="106">
        <v>0</v>
      </c>
      <c r="FY99" s="106">
        <v>0</v>
      </c>
      <c r="FZ99" s="106">
        <v>1650.9347047079355</v>
      </c>
      <c r="GA99" s="106">
        <v>1657.3794288057834</v>
      </c>
      <c r="GB99" s="106">
        <v>0</v>
      </c>
      <c r="GC99" s="106">
        <v>0</v>
      </c>
      <c r="GD99" s="106">
        <v>1657.3794288057834</v>
      </c>
      <c r="GE99" s="106">
        <v>376116.82774379291</v>
      </c>
      <c r="GF99" s="106">
        <v>0</v>
      </c>
      <c r="GG99" s="106">
        <v>0</v>
      </c>
      <c r="GH99" s="106">
        <v>376116.82774379291</v>
      </c>
      <c r="GI99" s="106">
        <v>-1086347.2841019928</v>
      </c>
      <c r="GJ99" s="106">
        <v>0</v>
      </c>
      <c r="GK99" s="106">
        <v>0</v>
      </c>
      <c r="GL99" s="106">
        <v>-1086347.2841019928</v>
      </c>
      <c r="GM99" s="106">
        <v>718611.43552680686</v>
      </c>
      <c r="GN99" s="106">
        <v>0</v>
      </c>
      <c r="GO99" s="106">
        <v>0</v>
      </c>
      <c r="GP99" s="106">
        <v>718611.43552680686</v>
      </c>
      <c r="GQ99" s="106">
        <v>1694.5055897329003</v>
      </c>
      <c r="GR99" s="106">
        <v>0</v>
      </c>
      <c r="GS99" s="106">
        <v>0</v>
      </c>
      <c r="GT99" s="106">
        <v>1694.5055897329003</v>
      </c>
      <c r="GU99" s="106">
        <v>-707816.10258435644</v>
      </c>
      <c r="GV99" s="106">
        <v>0</v>
      </c>
      <c r="GW99" s="106">
        <v>0</v>
      </c>
      <c r="GX99" s="106">
        <v>-707816.10258435644</v>
      </c>
      <c r="GY99" s="106">
        <v>5021.6371452100575</v>
      </c>
      <c r="GZ99" s="106">
        <v>0</v>
      </c>
      <c r="HA99" s="106">
        <v>0</v>
      </c>
      <c r="HB99" s="106">
        <v>5021.6371452100575</v>
      </c>
      <c r="HC99" s="106">
        <v>7558.2546042911708</v>
      </c>
      <c r="HD99" s="106">
        <v>0</v>
      </c>
      <c r="HE99" s="106">
        <v>0</v>
      </c>
      <c r="HF99" s="106">
        <v>7558.2546042911708</v>
      </c>
    </row>
    <row r="100" spans="1:214">
      <c r="A100" s="105"/>
      <c r="B100" s="106">
        <v>0</v>
      </c>
      <c r="C100" s="635"/>
      <c r="D100" s="586" t="s">
        <v>441</v>
      </c>
      <c r="E100" s="105"/>
      <c r="F100" s="106">
        <v>0</v>
      </c>
      <c r="G100" s="106">
        <v>0</v>
      </c>
      <c r="H100" s="106">
        <v>0</v>
      </c>
      <c r="I100" s="106">
        <v>0</v>
      </c>
      <c r="J100" s="106"/>
      <c r="K100" s="106">
        <v>0</v>
      </c>
      <c r="L100" s="106">
        <v>0</v>
      </c>
      <c r="M100" s="106">
        <v>0</v>
      </c>
      <c r="N100" s="106">
        <v>0</v>
      </c>
      <c r="O100" s="106"/>
      <c r="P100" s="106">
        <v>0</v>
      </c>
      <c r="Q100" s="106">
        <v>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/>
      <c r="Z100" s="106">
        <v>73063533.048467427</v>
      </c>
      <c r="AA100" s="106">
        <v>0</v>
      </c>
      <c r="AB100" s="106">
        <v>-6087879.4484375333</v>
      </c>
      <c r="AC100" s="106">
        <v>66975653.600029901</v>
      </c>
      <c r="AH100" s="587"/>
      <c r="AJ100" s="540"/>
      <c r="AK100" s="540"/>
      <c r="AL100" s="540"/>
      <c r="AM100" s="540"/>
      <c r="AN100" s="540"/>
      <c r="AO100" s="540"/>
      <c r="AP100" s="540"/>
      <c r="AQ100" s="540"/>
      <c r="AR100" s="540"/>
      <c r="AS100" s="540"/>
      <c r="AT100" s="540"/>
      <c r="AU100" s="540"/>
      <c r="AV100" s="540"/>
      <c r="AW100" s="540"/>
      <c r="AX100" s="540"/>
      <c r="AY100" s="540"/>
      <c r="AZ100" s="540"/>
      <c r="BA100" s="540"/>
      <c r="BB100" s="620">
        <v>0</v>
      </c>
      <c r="BC100" s="636">
        <v>0</v>
      </c>
      <c r="BD100" s="636">
        <v>0</v>
      </c>
      <c r="BE100" s="636">
        <v>0</v>
      </c>
      <c r="BF100" s="636">
        <v>0</v>
      </c>
      <c r="BG100" s="106">
        <v>0</v>
      </c>
      <c r="BH100" s="106">
        <v>0</v>
      </c>
      <c r="BI100" s="106">
        <v>0</v>
      </c>
      <c r="BJ100" s="106">
        <v>0</v>
      </c>
      <c r="BK100" s="106">
        <v>0</v>
      </c>
      <c r="BL100" s="106">
        <v>0</v>
      </c>
      <c r="BM100" s="106">
        <v>0</v>
      </c>
      <c r="BN100" s="106">
        <v>0</v>
      </c>
      <c r="BO100" s="106">
        <v>0</v>
      </c>
      <c r="BP100" s="106">
        <v>0</v>
      </c>
      <c r="BQ100" s="106">
        <v>0</v>
      </c>
      <c r="BR100" s="106">
        <v>0</v>
      </c>
      <c r="BS100" s="106">
        <v>0</v>
      </c>
      <c r="BT100" s="106">
        <v>0</v>
      </c>
      <c r="BU100" s="106">
        <v>0</v>
      </c>
      <c r="BV100" s="106">
        <v>0</v>
      </c>
      <c r="BW100" s="106">
        <v>0</v>
      </c>
      <c r="BX100" s="106">
        <v>0</v>
      </c>
      <c r="BY100" s="106">
        <v>0</v>
      </c>
      <c r="BZ100" s="106">
        <v>0</v>
      </c>
      <c r="CA100" s="106">
        <v>0</v>
      </c>
      <c r="CB100" s="106">
        <v>0</v>
      </c>
      <c r="CC100" s="106">
        <v>0</v>
      </c>
      <c r="CD100" s="106">
        <v>0</v>
      </c>
      <c r="CE100" s="106">
        <v>0</v>
      </c>
      <c r="CF100" s="106">
        <v>0</v>
      </c>
      <c r="CG100" s="106">
        <v>0</v>
      </c>
      <c r="CH100" s="106">
        <v>0</v>
      </c>
      <c r="CI100" s="106">
        <v>0</v>
      </c>
      <c r="CJ100" s="106">
        <v>0</v>
      </c>
      <c r="CK100" s="106">
        <v>0</v>
      </c>
      <c r="CL100" s="106">
        <v>0</v>
      </c>
      <c r="CM100" s="106">
        <v>0</v>
      </c>
      <c r="CN100" s="106">
        <v>0</v>
      </c>
      <c r="CO100" s="106">
        <v>0</v>
      </c>
      <c r="CP100" s="106">
        <v>0</v>
      </c>
      <c r="CQ100" s="106">
        <v>0</v>
      </c>
      <c r="CR100" s="106">
        <v>0</v>
      </c>
      <c r="CS100" s="106">
        <v>0</v>
      </c>
      <c r="CT100" s="106">
        <v>0</v>
      </c>
      <c r="CU100" s="106">
        <v>0</v>
      </c>
      <c r="CV100" s="106">
        <v>0</v>
      </c>
      <c r="CW100" s="106">
        <v>0</v>
      </c>
      <c r="CX100" s="106">
        <v>0</v>
      </c>
      <c r="CY100" s="106">
        <v>0</v>
      </c>
      <c r="CZ100" s="106">
        <v>0</v>
      </c>
      <c r="DA100" s="106">
        <v>0</v>
      </c>
      <c r="DB100" s="106">
        <v>0</v>
      </c>
      <c r="DC100" s="106">
        <v>0</v>
      </c>
      <c r="DD100" s="106">
        <v>0</v>
      </c>
      <c r="DE100" s="106">
        <v>0</v>
      </c>
      <c r="DF100" s="106">
        <v>0</v>
      </c>
      <c r="DG100" s="106">
        <v>0</v>
      </c>
      <c r="DH100" s="106">
        <v>0</v>
      </c>
      <c r="DI100" s="106">
        <v>0</v>
      </c>
      <c r="DJ100" s="106">
        <v>0</v>
      </c>
      <c r="DK100" s="106">
        <v>0</v>
      </c>
      <c r="DL100" s="106">
        <v>0</v>
      </c>
      <c r="DM100" s="106">
        <v>0</v>
      </c>
      <c r="DN100" s="106">
        <v>0</v>
      </c>
      <c r="DO100" s="106">
        <v>0</v>
      </c>
      <c r="DP100" s="106">
        <v>0</v>
      </c>
      <c r="DQ100" s="106">
        <v>0</v>
      </c>
      <c r="DR100" s="106">
        <v>0</v>
      </c>
      <c r="DS100" s="106">
        <v>0</v>
      </c>
      <c r="DT100" s="106">
        <v>0</v>
      </c>
      <c r="DU100" s="106">
        <v>0</v>
      </c>
      <c r="DV100" s="106">
        <v>0</v>
      </c>
      <c r="DW100" s="106">
        <v>0</v>
      </c>
      <c r="DX100" s="106">
        <v>0</v>
      </c>
      <c r="DY100" s="106">
        <v>0</v>
      </c>
      <c r="DZ100" s="106">
        <v>0</v>
      </c>
      <c r="EA100" s="106">
        <v>0</v>
      </c>
      <c r="EB100" s="106">
        <v>0</v>
      </c>
      <c r="EC100" s="106">
        <v>0</v>
      </c>
      <c r="ED100" s="106">
        <v>0</v>
      </c>
      <c r="EE100" s="106">
        <v>0</v>
      </c>
      <c r="EF100" s="106">
        <v>0</v>
      </c>
      <c r="EG100" s="106">
        <v>0</v>
      </c>
      <c r="EH100" s="106">
        <v>0</v>
      </c>
      <c r="EI100" s="106">
        <v>0</v>
      </c>
      <c r="EJ100" s="106">
        <v>0</v>
      </c>
      <c r="EK100" s="106">
        <v>0</v>
      </c>
      <c r="EL100" s="106">
        <v>0</v>
      </c>
      <c r="EM100" s="106">
        <v>0</v>
      </c>
      <c r="EN100" s="106">
        <v>0</v>
      </c>
      <c r="EO100" s="106">
        <v>0</v>
      </c>
      <c r="EP100" s="106">
        <v>0</v>
      </c>
      <c r="EQ100" s="106">
        <v>0</v>
      </c>
      <c r="ER100" s="106">
        <v>0</v>
      </c>
      <c r="ES100" s="106">
        <v>0</v>
      </c>
      <c r="ET100" s="106">
        <v>0</v>
      </c>
      <c r="EU100" s="106">
        <v>0</v>
      </c>
      <c r="EV100" s="106">
        <v>0</v>
      </c>
      <c r="EW100" s="106">
        <v>0</v>
      </c>
      <c r="EX100" s="106">
        <v>0</v>
      </c>
      <c r="EY100" s="106">
        <v>0</v>
      </c>
      <c r="EZ100" s="106">
        <v>0</v>
      </c>
      <c r="FA100" s="106">
        <v>0</v>
      </c>
      <c r="FB100" s="106">
        <v>0</v>
      </c>
      <c r="FC100" s="106">
        <v>0</v>
      </c>
      <c r="FD100" s="106">
        <v>0</v>
      </c>
      <c r="FE100" s="106">
        <v>0</v>
      </c>
      <c r="FF100" s="106">
        <v>0</v>
      </c>
      <c r="FG100" s="106">
        <v>0</v>
      </c>
      <c r="FH100" s="106">
        <v>0</v>
      </c>
      <c r="FI100" s="106">
        <v>0</v>
      </c>
      <c r="FJ100" s="106">
        <v>0</v>
      </c>
      <c r="FK100" s="106">
        <v>0</v>
      </c>
      <c r="FL100" s="106">
        <v>0</v>
      </c>
      <c r="FM100" s="106">
        <v>0</v>
      </c>
      <c r="FN100" s="106">
        <v>0</v>
      </c>
      <c r="FO100" s="106">
        <v>0</v>
      </c>
      <c r="FP100" s="106">
        <v>0</v>
      </c>
      <c r="FQ100" s="106">
        <v>0</v>
      </c>
      <c r="FR100" s="106">
        <v>0</v>
      </c>
      <c r="FS100" s="106">
        <v>0</v>
      </c>
      <c r="FT100" s="106">
        <v>0</v>
      </c>
      <c r="FU100" s="106">
        <v>0</v>
      </c>
      <c r="FV100" s="106">
        <v>0</v>
      </c>
      <c r="FW100" s="106">
        <v>0</v>
      </c>
      <c r="FX100" s="106">
        <v>0</v>
      </c>
      <c r="FY100" s="106">
        <v>0</v>
      </c>
      <c r="FZ100" s="106">
        <v>0</v>
      </c>
      <c r="GA100" s="106">
        <v>0</v>
      </c>
      <c r="GB100" s="106">
        <v>0</v>
      </c>
      <c r="GC100" s="106">
        <v>0</v>
      </c>
      <c r="GD100" s="106">
        <v>0</v>
      </c>
      <c r="GE100" s="106">
        <v>0</v>
      </c>
      <c r="GF100" s="106">
        <v>0</v>
      </c>
      <c r="GG100" s="106">
        <v>0</v>
      </c>
      <c r="GH100" s="106">
        <v>0</v>
      </c>
      <c r="GI100" s="106">
        <v>0</v>
      </c>
      <c r="GJ100" s="106">
        <v>0</v>
      </c>
      <c r="GK100" s="106">
        <v>0</v>
      </c>
      <c r="GL100" s="106">
        <v>0</v>
      </c>
      <c r="GM100" s="106">
        <v>0</v>
      </c>
      <c r="GN100" s="106">
        <v>0</v>
      </c>
      <c r="GO100" s="106">
        <v>0</v>
      </c>
      <c r="GP100" s="106">
        <v>0</v>
      </c>
      <c r="GQ100" s="106">
        <v>0</v>
      </c>
      <c r="GR100" s="106">
        <v>0</v>
      </c>
      <c r="GS100" s="106">
        <v>0</v>
      </c>
      <c r="GT100" s="106">
        <v>0</v>
      </c>
      <c r="GU100" s="106">
        <v>0</v>
      </c>
      <c r="GV100" s="106">
        <v>0</v>
      </c>
      <c r="GW100" s="106">
        <v>0</v>
      </c>
      <c r="GX100" s="106">
        <v>0</v>
      </c>
      <c r="GY100" s="106">
        <v>0</v>
      </c>
      <c r="GZ100" s="106">
        <v>0</v>
      </c>
      <c r="HA100" s="106">
        <v>0</v>
      </c>
      <c r="HB100" s="106">
        <v>0</v>
      </c>
      <c r="HC100" s="106">
        <v>0</v>
      </c>
      <c r="HD100" s="106">
        <v>0</v>
      </c>
      <c r="HE100" s="106">
        <v>0</v>
      </c>
      <c r="HF100" s="106">
        <v>0</v>
      </c>
    </row>
    <row r="101" spans="1:214">
      <c r="A101" s="105">
        <v>8.5</v>
      </c>
      <c r="B101" s="106">
        <v>32864893</v>
      </c>
      <c r="D101" s="586" t="s">
        <v>442</v>
      </c>
      <c r="E101" s="105">
        <v>-0.34375</v>
      </c>
      <c r="F101" s="106">
        <v>-1329094.9375</v>
      </c>
      <c r="G101" s="106">
        <v>0</v>
      </c>
      <c r="H101" s="106">
        <v>0</v>
      </c>
      <c r="I101" s="106">
        <v>-1329094.9375</v>
      </c>
      <c r="J101" s="106"/>
      <c r="K101" s="106">
        <v>-5799687</v>
      </c>
      <c r="L101" s="106">
        <v>0</v>
      </c>
      <c r="M101" s="106">
        <v>0</v>
      </c>
      <c r="N101" s="106">
        <v>-5799687</v>
      </c>
      <c r="O101" s="106"/>
      <c r="P101" s="106">
        <v>-13532603</v>
      </c>
      <c r="Q101" s="106">
        <v>0</v>
      </c>
      <c r="R101" s="106">
        <v>0</v>
      </c>
      <c r="S101" s="106">
        <v>-13532603</v>
      </c>
      <c r="T101" s="106"/>
      <c r="U101" s="106">
        <v>-14649171.313968666</v>
      </c>
      <c r="V101" s="106">
        <v>0</v>
      </c>
      <c r="W101" s="106">
        <v>0</v>
      </c>
      <c r="X101" s="106">
        <v>-14649171.313968666</v>
      </c>
      <c r="Y101" s="106"/>
      <c r="Z101" s="106">
        <v>-113280062.774602</v>
      </c>
      <c r="AA101" s="106">
        <v>0</v>
      </c>
      <c r="AB101" s="106">
        <v>-9717735.625</v>
      </c>
      <c r="AC101" s="106">
        <v>-122997798.399602</v>
      </c>
      <c r="AH101" s="587" t="s">
        <v>442</v>
      </c>
      <c r="AJ101" s="540"/>
      <c r="AK101" s="540"/>
      <c r="AL101" s="540"/>
      <c r="AM101" s="540"/>
      <c r="AN101" s="540"/>
      <c r="AO101" s="540"/>
      <c r="AP101" s="540"/>
      <c r="AQ101" s="540"/>
      <c r="AR101" s="540"/>
      <c r="AS101" s="540"/>
      <c r="AT101" s="540"/>
      <c r="AU101" s="540"/>
      <c r="AV101" s="540"/>
      <c r="AW101" s="540"/>
      <c r="AX101" s="540"/>
      <c r="AY101" s="540"/>
      <c r="AZ101" s="540"/>
      <c r="BA101" s="540"/>
      <c r="BB101" s="620" t="s">
        <v>442</v>
      </c>
      <c r="BC101" s="636">
        <v>-4470592.0625</v>
      </c>
      <c r="BD101" s="636">
        <v>0</v>
      </c>
      <c r="BE101" s="636">
        <v>0</v>
      </c>
      <c r="BF101" s="636">
        <v>-4470592.0625</v>
      </c>
      <c r="BG101" s="106">
        <v>-1087441.3125</v>
      </c>
      <c r="BH101" s="106">
        <v>0</v>
      </c>
      <c r="BI101" s="106">
        <v>0</v>
      </c>
      <c r="BJ101" s="106">
        <v>-1087441.3125</v>
      </c>
      <c r="BK101" s="106">
        <v>483307.25</v>
      </c>
      <c r="BL101" s="106">
        <v>0</v>
      </c>
      <c r="BM101" s="106">
        <v>0</v>
      </c>
      <c r="BN101" s="106">
        <v>483307.25</v>
      </c>
      <c r="BO101" s="106">
        <v>-2174882.625</v>
      </c>
      <c r="BP101" s="106">
        <v>0</v>
      </c>
      <c r="BQ101" s="106">
        <v>0</v>
      </c>
      <c r="BR101" s="106">
        <v>-2174882.625</v>
      </c>
      <c r="BS101" s="106">
        <v>-1691575.375</v>
      </c>
      <c r="BT101" s="106">
        <v>0</v>
      </c>
      <c r="BU101" s="106">
        <v>0</v>
      </c>
      <c r="BV101" s="106">
        <v>-1691575.375</v>
      </c>
      <c r="BW101" s="106">
        <v>1208268.125</v>
      </c>
      <c r="BX101" s="106">
        <v>0</v>
      </c>
      <c r="BY101" s="106">
        <v>0</v>
      </c>
      <c r="BZ101" s="106">
        <v>1208268.125</v>
      </c>
      <c r="CA101" s="106">
        <v>2416536.25</v>
      </c>
      <c r="CB101" s="106">
        <v>0</v>
      </c>
      <c r="CC101" s="106">
        <v>0</v>
      </c>
      <c r="CD101" s="106">
        <v>2416536.25</v>
      </c>
      <c r="CE101" s="106">
        <v>-4349765.25</v>
      </c>
      <c r="CF101" s="106">
        <v>0</v>
      </c>
      <c r="CG101" s="106">
        <v>0</v>
      </c>
      <c r="CH101" s="106">
        <v>-4349765.25</v>
      </c>
      <c r="CI101" s="106">
        <v>483307.25</v>
      </c>
      <c r="CJ101" s="106">
        <v>0</v>
      </c>
      <c r="CK101" s="106">
        <v>0</v>
      </c>
      <c r="CL101" s="106">
        <v>483307.25</v>
      </c>
      <c r="CM101" s="106">
        <v>-1449921.75</v>
      </c>
      <c r="CN101" s="106">
        <v>0</v>
      </c>
      <c r="CO101" s="106">
        <v>0</v>
      </c>
      <c r="CP101" s="106">
        <v>-1449921.75</v>
      </c>
      <c r="CQ101" s="106">
        <v>-1449921.75</v>
      </c>
      <c r="CR101" s="106">
        <v>0</v>
      </c>
      <c r="CS101" s="106">
        <v>0</v>
      </c>
      <c r="CT101" s="106">
        <v>-1449921.75</v>
      </c>
      <c r="CU101" s="106">
        <v>0</v>
      </c>
      <c r="CV101" s="106">
        <v>0</v>
      </c>
      <c r="CW101" s="106">
        <v>0</v>
      </c>
      <c r="CX101" s="106">
        <v>0</v>
      </c>
      <c r="CY101" s="106">
        <v>-6041340.625</v>
      </c>
      <c r="CZ101" s="106">
        <v>0</v>
      </c>
      <c r="DA101" s="106">
        <v>0</v>
      </c>
      <c r="DB101" s="106">
        <v>-6041340.625</v>
      </c>
      <c r="DC101" s="106">
        <v>-6282994.25</v>
      </c>
      <c r="DD101" s="106">
        <v>0</v>
      </c>
      <c r="DE101" s="106">
        <v>0</v>
      </c>
      <c r="DF101" s="106">
        <v>-6282994.25</v>
      </c>
      <c r="DG101" s="106">
        <v>6766301.5</v>
      </c>
      <c r="DH101" s="106">
        <v>0</v>
      </c>
      <c r="DI101" s="106">
        <v>0</v>
      </c>
      <c r="DJ101" s="106">
        <v>6766301.5</v>
      </c>
      <c r="DK101" s="106">
        <v>241653.625</v>
      </c>
      <c r="DL101" s="106">
        <v>0</v>
      </c>
      <c r="DM101" s="106">
        <v>0</v>
      </c>
      <c r="DN101" s="106">
        <v>241653.625</v>
      </c>
      <c r="DO101" s="106">
        <v>966614.5</v>
      </c>
      <c r="DP101" s="106">
        <v>0</v>
      </c>
      <c r="DQ101" s="106">
        <v>0</v>
      </c>
      <c r="DR101" s="106">
        <v>966614.5</v>
      </c>
      <c r="DS101" s="106">
        <v>966614.5</v>
      </c>
      <c r="DT101" s="106">
        <v>0</v>
      </c>
      <c r="DU101" s="106">
        <v>0</v>
      </c>
      <c r="DV101" s="106">
        <v>966614.5</v>
      </c>
      <c r="DW101" s="106">
        <v>-1208268.125</v>
      </c>
      <c r="DX101" s="106">
        <v>0</v>
      </c>
      <c r="DY101" s="106">
        <v>0</v>
      </c>
      <c r="DZ101" s="106">
        <v>-1208268.125</v>
      </c>
      <c r="EA101" s="106">
        <v>0</v>
      </c>
      <c r="EB101" s="106">
        <v>0</v>
      </c>
      <c r="EC101" s="106">
        <v>0</v>
      </c>
      <c r="ED101" s="106">
        <v>0</v>
      </c>
      <c r="EE101" s="106">
        <v>0</v>
      </c>
      <c r="EF101" s="106">
        <v>0</v>
      </c>
      <c r="EG101" s="106">
        <v>0</v>
      </c>
      <c r="EH101" s="106">
        <v>0</v>
      </c>
      <c r="EI101" s="106">
        <v>-5074726.125</v>
      </c>
      <c r="EJ101" s="106">
        <v>0</v>
      </c>
      <c r="EK101" s="106">
        <v>0</v>
      </c>
      <c r="EL101" s="106">
        <v>-5074726.125</v>
      </c>
      <c r="EM101" s="106">
        <v>-6524647.875</v>
      </c>
      <c r="EN101" s="106">
        <v>0</v>
      </c>
      <c r="EO101" s="106">
        <v>0</v>
      </c>
      <c r="EP101" s="106">
        <v>-6524647.875</v>
      </c>
      <c r="EQ101" s="106">
        <v>966614.5</v>
      </c>
      <c r="ER101" s="106">
        <v>0</v>
      </c>
      <c r="ES101" s="106">
        <v>0</v>
      </c>
      <c r="ET101" s="106">
        <v>966614.5</v>
      </c>
      <c r="EU101" s="106">
        <v>-1208268.125</v>
      </c>
      <c r="EV101" s="106">
        <v>0</v>
      </c>
      <c r="EW101" s="106">
        <v>0</v>
      </c>
      <c r="EX101" s="106">
        <v>-1208268.125</v>
      </c>
      <c r="EY101" s="106">
        <v>-5074726.125</v>
      </c>
      <c r="EZ101" s="106">
        <v>0</v>
      </c>
      <c r="FA101" s="106">
        <v>0</v>
      </c>
      <c r="FB101" s="106">
        <v>-5074726.125</v>
      </c>
      <c r="FC101" s="106">
        <v>-966614.5</v>
      </c>
      <c r="FD101" s="106">
        <v>0</v>
      </c>
      <c r="FE101" s="106">
        <v>0</v>
      </c>
      <c r="FF101" s="106">
        <v>-966614.5</v>
      </c>
      <c r="FG101" s="106">
        <v>-1446819.35</v>
      </c>
      <c r="FH101" s="106">
        <v>0</v>
      </c>
      <c r="FI101" s="106">
        <v>0</v>
      </c>
      <c r="FJ101" s="106">
        <v>-1446819.35</v>
      </c>
      <c r="FK101" s="106">
        <v>1951979</v>
      </c>
      <c r="FL101" s="106">
        <v>0</v>
      </c>
      <c r="FM101" s="106">
        <v>0</v>
      </c>
      <c r="FN101" s="106">
        <v>1951979</v>
      </c>
      <c r="FO101" s="106">
        <v>-1951979</v>
      </c>
      <c r="FP101" s="106">
        <v>0</v>
      </c>
      <c r="FQ101" s="106">
        <v>0</v>
      </c>
      <c r="FR101" s="106">
        <v>-1951979</v>
      </c>
      <c r="FS101" s="106">
        <v>-1463984.25</v>
      </c>
      <c r="FT101" s="106">
        <v>0</v>
      </c>
      <c r="FU101" s="106">
        <v>0</v>
      </c>
      <c r="FV101" s="106">
        <v>-1463984.25</v>
      </c>
      <c r="FW101" s="106">
        <v>3988430.6</v>
      </c>
      <c r="FX101" s="106">
        <v>0</v>
      </c>
      <c r="FY101" s="106">
        <v>0</v>
      </c>
      <c r="FZ101" s="106">
        <v>3988430.6</v>
      </c>
      <c r="GA101" s="106">
        <v>4254205.375</v>
      </c>
      <c r="GB101" s="106">
        <v>0</v>
      </c>
      <c r="GC101" s="106">
        <v>0</v>
      </c>
      <c r="GD101" s="106">
        <v>4254205.375</v>
      </c>
      <c r="GE101" s="106">
        <v>-2986350.3689686656</v>
      </c>
      <c r="GF101" s="106">
        <v>0</v>
      </c>
      <c r="GG101" s="106">
        <v>0</v>
      </c>
      <c r="GH101" s="106">
        <v>-2986350.3689686656</v>
      </c>
      <c r="GI101" s="106">
        <v>7708983.75</v>
      </c>
      <c r="GJ101" s="106">
        <v>0</v>
      </c>
      <c r="GK101" s="106">
        <v>0</v>
      </c>
      <c r="GL101" s="106">
        <v>7708983.75</v>
      </c>
      <c r="GM101" s="106">
        <v>1027864.5</v>
      </c>
      <c r="GN101" s="106">
        <v>0</v>
      </c>
      <c r="GO101" s="106">
        <v>0</v>
      </c>
      <c r="GP101" s="106">
        <v>1027864.5</v>
      </c>
      <c r="GQ101" s="106">
        <v>-770898.375</v>
      </c>
      <c r="GR101" s="106">
        <v>0</v>
      </c>
      <c r="GS101" s="106">
        <v>0</v>
      </c>
      <c r="GT101" s="106">
        <v>-770898.375</v>
      </c>
      <c r="GU101" s="106">
        <v>-1284830.625</v>
      </c>
      <c r="GV101" s="106">
        <v>0</v>
      </c>
      <c r="GW101" s="106">
        <v>0</v>
      </c>
      <c r="GX101" s="106">
        <v>-1284830.625</v>
      </c>
      <c r="GY101" s="106">
        <v>5653254.75</v>
      </c>
      <c r="GZ101" s="106">
        <v>0</v>
      </c>
      <c r="HA101" s="106">
        <v>0</v>
      </c>
      <c r="HB101" s="106">
        <v>5653254.75</v>
      </c>
      <c r="HC101" s="106">
        <v>2085943.93</v>
      </c>
      <c r="HD101" s="106">
        <v>0</v>
      </c>
      <c r="HE101" s="106">
        <v>0</v>
      </c>
      <c r="HF101" s="106">
        <v>2085943.93</v>
      </c>
    </row>
    <row r="102" spans="1:214">
      <c r="A102" s="105"/>
      <c r="B102" s="106">
        <v>0</v>
      </c>
      <c r="D102" s="608" t="s">
        <v>251</v>
      </c>
      <c r="E102" s="105"/>
      <c r="F102" s="106">
        <v>0</v>
      </c>
      <c r="G102" s="106">
        <v>0</v>
      </c>
      <c r="H102" s="106">
        <v>0</v>
      </c>
      <c r="I102" s="106">
        <v>0</v>
      </c>
      <c r="J102" s="106"/>
      <c r="K102" s="106">
        <v>0</v>
      </c>
      <c r="L102" s="106">
        <v>0</v>
      </c>
      <c r="M102" s="106">
        <v>0</v>
      </c>
      <c r="N102" s="106">
        <v>0</v>
      </c>
      <c r="O102" s="106"/>
      <c r="P102" s="106">
        <v>0</v>
      </c>
      <c r="Q102" s="106">
        <v>0</v>
      </c>
      <c r="R102" s="106">
        <v>0</v>
      </c>
      <c r="S102" s="106">
        <v>0</v>
      </c>
      <c r="T102" s="106"/>
      <c r="U102" s="106">
        <v>0</v>
      </c>
      <c r="V102" s="106">
        <v>0</v>
      </c>
      <c r="W102" s="106">
        <v>0</v>
      </c>
      <c r="X102" s="106">
        <v>0</v>
      </c>
      <c r="Y102" s="106"/>
      <c r="Z102" s="106">
        <v>0</v>
      </c>
      <c r="AA102" s="106">
        <v>-5965552</v>
      </c>
      <c r="AB102" s="106">
        <v>0</v>
      </c>
      <c r="AC102" s="106">
        <v>-5965552</v>
      </c>
      <c r="AH102" s="587" t="s">
        <v>251</v>
      </c>
      <c r="AJ102" s="540"/>
      <c r="AK102" s="540"/>
      <c r="AL102" s="540"/>
      <c r="AM102" s="540"/>
      <c r="AN102" s="540"/>
      <c r="AO102" s="540"/>
      <c r="AP102" s="540"/>
      <c r="AQ102" s="540"/>
      <c r="AR102" s="540"/>
      <c r="AS102" s="540"/>
      <c r="AT102" s="540"/>
      <c r="AU102" s="540"/>
      <c r="AV102" s="540"/>
      <c r="AW102" s="540"/>
      <c r="AX102" s="540"/>
      <c r="AY102" s="540"/>
      <c r="AZ102" s="540"/>
      <c r="BA102" s="540"/>
      <c r="BB102" s="620" t="s">
        <v>251</v>
      </c>
      <c r="BC102" s="636">
        <v>0</v>
      </c>
      <c r="BD102" s="636">
        <v>0</v>
      </c>
      <c r="BE102" s="636">
        <v>0</v>
      </c>
      <c r="BF102" s="636">
        <v>0</v>
      </c>
      <c r="BG102" s="106">
        <v>0</v>
      </c>
      <c r="BH102" s="106">
        <v>0</v>
      </c>
      <c r="BI102" s="106">
        <v>0</v>
      </c>
      <c r="BJ102" s="106">
        <v>0</v>
      </c>
      <c r="BK102" s="106">
        <v>0</v>
      </c>
      <c r="BL102" s="106">
        <v>0</v>
      </c>
      <c r="BM102" s="106">
        <v>0</v>
      </c>
      <c r="BN102" s="106">
        <v>0</v>
      </c>
      <c r="BO102" s="106">
        <v>0</v>
      </c>
      <c r="BP102" s="106">
        <v>0</v>
      </c>
      <c r="BQ102" s="106">
        <v>0</v>
      </c>
      <c r="BR102" s="106">
        <v>0</v>
      </c>
      <c r="BS102" s="106">
        <v>0</v>
      </c>
      <c r="BT102" s="106">
        <v>0</v>
      </c>
      <c r="BU102" s="106">
        <v>0</v>
      </c>
      <c r="BV102" s="106">
        <v>0</v>
      </c>
      <c r="BW102" s="106">
        <v>0</v>
      </c>
      <c r="BX102" s="106">
        <v>0</v>
      </c>
      <c r="BY102" s="106">
        <v>0</v>
      </c>
      <c r="BZ102" s="106">
        <v>0</v>
      </c>
      <c r="CA102" s="106">
        <v>0</v>
      </c>
      <c r="CB102" s="106">
        <v>0</v>
      </c>
      <c r="CC102" s="106">
        <v>0</v>
      </c>
      <c r="CD102" s="106">
        <v>0</v>
      </c>
      <c r="CE102" s="106">
        <v>0</v>
      </c>
      <c r="CF102" s="106">
        <v>0</v>
      </c>
      <c r="CG102" s="106">
        <v>0</v>
      </c>
      <c r="CH102" s="106">
        <v>0</v>
      </c>
      <c r="CI102" s="106">
        <v>0</v>
      </c>
      <c r="CJ102" s="106">
        <v>0</v>
      </c>
      <c r="CK102" s="106">
        <v>0</v>
      </c>
      <c r="CL102" s="106">
        <v>0</v>
      </c>
      <c r="CM102" s="106">
        <v>0</v>
      </c>
      <c r="CN102" s="106">
        <v>0</v>
      </c>
      <c r="CO102" s="106">
        <v>0</v>
      </c>
      <c r="CP102" s="106">
        <v>0</v>
      </c>
      <c r="CQ102" s="106">
        <v>0</v>
      </c>
      <c r="CR102" s="106">
        <v>0</v>
      </c>
      <c r="CS102" s="106">
        <v>0</v>
      </c>
      <c r="CT102" s="106">
        <v>0</v>
      </c>
      <c r="CU102" s="106">
        <v>0</v>
      </c>
      <c r="CV102" s="106">
        <v>0</v>
      </c>
      <c r="CW102" s="106">
        <v>0</v>
      </c>
      <c r="CX102" s="106">
        <v>0</v>
      </c>
      <c r="CY102" s="106">
        <v>0</v>
      </c>
      <c r="CZ102" s="106">
        <v>0</v>
      </c>
      <c r="DA102" s="106">
        <v>0</v>
      </c>
      <c r="DB102" s="106">
        <v>0</v>
      </c>
      <c r="DC102" s="106">
        <v>0</v>
      </c>
      <c r="DD102" s="106">
        <v>0</v>
      </c>
      <c r="DE102" s="106">
        <v>0</v>
      </c>
      <c r="DF102" s="106">
        <v>0</v>
      </c>
      <c r="DG102" s="106">
        <v>0</v>
      </c>
      <c r="DH102" s="106">
        <v>0</v>
      </c>
      <c r="DI102" s="106">
        <v>0</v>
      </c>
      <c r="DJ102" s="106">
        <v>0</v>
      </c>
      <c r="DK102" s="106">
        <v>0</v>
      </c>
      <c r="DL102" s="106">
        <v>0</v>
      </c>
      <c r="DM102" s="106">
        <v>0</v>
      </c>
      <c r="DN102" s="106">
        <v>0</v>
      </c>
      <c r="DO102" s="106">
        <v>0</v>
      </c>
      <c r="DP102" s="106">
        <v>0</v>
      </c>
      <c r="DQ102" s="106">
        <v>0</v>
      </c>
      <c r="DR102" s="106">
        <v>0</v>
      </c>
      <c r="DS102" s="106">
        <v>0</v>
      </c>
      <c r="DT102" s="106">
        <v>0</v>
      </c>
      <c r="DU102" s="106">
        <v>0</v>
      </c>
      <c r="DV102" s="106">
        <v>0</v>
      </c>
      <c r="DW102" s="106">
        <v>0</v>
      </c>
      <c r="DX102" s="106">
        <v>0</v>
      </c>
      <c r="DY102" s="106">
        <v>0</v>
      </c>
      <c r="DZ102" s="106">
        <v>0</v>
      </c>
      <c r="EA102" s="106">
        <v>0</v>
      </c>
      <c r="EB102" s="106">
        <v>0</v>
      </c>
      <c r="EC102" s="106">
        <v>0</v>
      </c>
      <c r="ED102" s="106">
        <v>0</v>
      </c>
      <c r="EE102" s="106">
        <v>0</v>
      </c>
      <c r="EF102" s="106">
        <v>0</v>
      </c>
      <c r="EG102" s="106">
        <v>0</v>
      </c>
      <c r="EH102" s="106">
        <v>0</v>
      </c>
      <c r="EI102" s="106">
        <v>0</v>
      </c>
      <c r="EJ102" s="106">
        <v>0</v>
      </c>
      <c r="EK102" s="106">
        <v>0</v>
      </c>
      <c r="EL102" s="106">
        <v>0</v>
      </c>
      <c r="EM102" s="106">
        <v>0</v>
      </c>
      <c r="EN102" s="106">
        <v>0</v>
      </c>
      <c r="EO102" s="106">
        <v>0</v>
      </c>
      <c r="EP102" s="106">
        <v>0</v>
      </c>
      <c r="EQ102" s="106">
        <v>0</v>
      </c>
      <c r="ER102" s="106">
        <v>0</v>
      </c>
      <c r="ES102" s="106">
        <v>0</v>
      </c>
      <c r="ET102" s="106">
        <v>0</v>
      </c>
      <c r="EU102" s="106">
        <v>0</v>
      </c>
      <c r="EV102" s="106">
        <v>0</v>
      </c>
      <c r="EW102" s="106">
        <v>0</v>
      </c>
      <c r="EX102" s="106">
        <v>0</v>
      </c>
      <c r="EY102" s="106">
        <v>0</v>
      </c>
      <c r="EZ102" s="106">
        <v>0</v>
      </c>
      <c r="FA102" s="106">
        <v>0</v>
      </c>
      <c r="FB102" s="106">
        <v>0</v>
      </c>
      <c r="FC102" s="106">
        <v>0</v>
      </c>
      <c r="FD102" s="106">
        <v>0</v>
      </c>
      <c r="FE102" s="106">
        <v>0</v>
      </c>
      <c r="FF102" s="106">
        <v>0</v>
      </c>
      <c r="FG102" s="106">
        <v>0</v>
      </c>
      <c r="FH102" s="106">
        <v>0</v>
      </c>
      <c r="FI102" s="106">
        <v>0</v>
      </c>
      <c r="FJ102" s="106">
        <v>0</v>
      </c>
      <c r="FK102" s="106">
        <v>0</v>
      </c>
      <c r="FL102" s="106">
        <v>0</v>
      </c>
      <c r="FM102" s="106">
        <v>0</v>
      </c>
      <c r="FN102" s="106">
        <v>0</v>
      </c>
      <c r="FO102" s="106">
        <v>0</v>
      </c>
      <c r="FP102" s="106">
        <v>0</v>
      </c>
      <c r="FQ102" s="106">
        <v>0</v>
      </c>
      <c r="FR102" s="106">
        <v>0</v>
      </c>
      <c r="FS102" s="106">
        <v>0</v>
      </c>
      <c r="FT102" s="106">
        <v>0</v>
      </c>
      <c r="FU102" s="106">
        <v>0</v>
      </c>
      <c r="FV102" s="106">
        <v>0</v>
      </c>
      <c r="FW102" s="106">
        <v>0</v>
      </c>
      <c r="FX102" s="106">
        <v>0</v>
      </c>
      <c r="FY102" s="106">
        <v>0</v>
      </c>
      <c r="FZ102" s="106">
        <v>0</v>
      </c>
      <c r="GA102" s="106">
        <v>0</v>
      </c>
      <c r="GB102" s="106">
        <v>0</v>
      </c>
      <c r="GC102" s="106">
        <v>0</v>
      </c>
      <c r="GD102" s="106">
        <v>0</v>
      </c>
      <c r="GE102" s="106">
        <v>0</v>
      </c>
      <c r="GF102" s="106">
        <v>0</v>
      </c>
      <c r="GG102" s="106">
        <v>0</v>
      </c>
      <c r="GH102" s="106">
        <v>0</v>
      </c>
      <c r="GI102" s="106">
        <v>0</v>
      </c>
      <c r="GJ102" s="106">
        <v>0</v>
      </c>
      <c r="GK102" s="106">
        <v>0</v>
      </c>
      <c r="GL102" s="106">
        <v>0</v>
      </c>
      <c r="GM102" s="106">
        <v>0</v>
      </c>
      <c r="GN102" s="106">
        <v>0</v>
      </c>
      <c r="GO102" s="106">
        <v>0</v>
      </c>
      <c r="GP102" s="106">
        <v>0</v>
      </c>
      <c r="GQ102" s="106">
        <v>0</v>
      </c>
      <c r="GR102" s="106">
        <v>0</v>
      </c>
      <c r="GS102" s="106">
        <v>0</v>
      </c>
      <c r="GT102" s="106">
        <v>0</v>
      </c>
      <c r="GU102" s="106">
        <v>0</v>
      </c>
      <c r="GV102" s="106">
        <v>0</v>
      </c>
      <c r="GW102" s="106">
        <v>0</v>
      </c>
      <c r="GX102" s="106">
        <v>0</v>
      </c>
      <c r="GY102" s="106">
        <v>0</v>
      </c>
      <c r="GZ102" s="106">
        <v>0</v>
      </c>
      <c r="HA102" s="106">
        <v>0</v>
      </c>
      <c r="HB102" s="106">
        <v>0</v>
      </c>
      <c r="HC102" s="106">
        <v>0</v>
      </c>
      <c r="HD102" s="106">
        <v>0</v>
      </c>
      <c r="HE102" s="106">
        <v>0</v>
      </c>
      <c r="HF102" s="106">
        <v>0</v>
      </c>
    </row>
    <row r="103" spans="1:214">
      <c r="A103" s="105"/>
      <c r="B103" s="106">
        <v>301557</v>
      </c>
      <c r="D103" s="608" t="s">
        <v>152</v>
      </c>
      <c r="E103" s="105"/>
      <c r="F103" s="106">
        <v>-8183</v>
      </c>
      <c r="G103" s="106">
        <v>8183</v>
      </c>
      <c r="H103" s="106">
        <v>0</v>
      </c>
      <c r="I103" s="106">
        <v>0</v>
      </c>
      <c r="J103" s="106"/>
      <c r="K103" s="106">
        <v>3034</v>
      </c>
      <c r="L103" s="106">
        <v>-3034</v>
      </c>
      <c r="M103" s="106">
        <v>0</v>
      </c>
      <c r="N103" s="106">
        <v>0</v>
      </c>
      <c r="O103" s="106"/>
      <c r="P103" s="106">
        <v>55640</v>
      </c>
      <c r="Q103" s="106">
        <v>-55640</v>
      </c>
      <c r="R103" s="106">
        <v>0</v>
      </c>
      <c r="S103" s="106">
        <v>0</v>
      </c>
      <c r="T103" s="106"/>
      <c r="U103" s="106">
        <v>84893</v>
      </c>
      <c r="V103" s="106">
        <v>-84893</v>
      </c>
      <c r="W103" s="106">
        <v>0</v>
      </c>
      <c r="X103" s="106">
        <v>0</v>
      </c>
      <c r="Y103" s="106"/>
      <c r="Z103" s="106">
        <v>-313855</v>
      </c>
      <c r="AA103" s="106">
        <v>-8189200</v>
      </c>
      <c r="AB103" s="106">
        <v>0</v>
      </c>
      <c r="AC103" s="106">
        <v>-8503055</v>
      </c>
      <c r="AH103" s="587" t="s">
        <v>152</v>
      </c>
      <c r="AJ103" s="540"/>
      <c r="AK103" s="540"/>
      <c r="AL103" s="540"/>
      <c r="AM103" s="540"/>
      <c r="AN103" s="540"/>
      <c r="AO103" s="540"/>
      <c r="AP103" s="540"/>
      <c r="AQ103" s="540"/>
      <c r="AR103" s="540"/>
      <c r="AS103" s="540"/>
      <c r="AT103" s="540"/>
      <c r="AU103" s="540"/>
      <c r="AV103" s="540"/>
      <c r="AW103" s="540"/>
      <c r="AX103" s="540"/>
      <c r="AY103" s="540"/>
      <c r="AZ103" s="540"/>
      <c r="BA103" s="540"/>
      <c r="BB103" s="620" t="s">
        <v>152</v>
      </c>
      <c r="BC103" s="636">
        <v>11217</v>
      </c>
      <c r="BD103" s="636">
        <v>-11217</v>
      </c>
      <c r="BE103" s="636">
        <v>0</v>
      </c>
      <c r="BF103" s="636">
        <v>0</v>
      </c>
      <c r="BG103" s="106">
        <v>5423</v>
      </c>
      <c r="BH103" s="106">
        <v>-5423</v>
      </c>
      <c r="BI103" s="106">
        <v>0</v>
      </c>
      <c r="BJ103" s="106">
        <v>0</v>
      </c>
      <c r="BK103" s="106">
        <v>0</v>
      </c>
      <c r="BL103" s="106">
        <v>0</v>
      </c>
      <c r="BM103" s="106">
        <v>0</v>
      </c>
      <c r="BN103" s="106">
        <v>0</v>
      </c>
      <c r="BO103" s="106">
        <v>4131</v>
      </c>
      <c r="BP103" s="106">
        <v>-4131</v>
      </c>
      <c r="BQ103" s="106">
        <v>0</v>
      </c>
      <c r="BR103" s="106">
        <v>0</v>
      </c>
      <c r="BS103" s="106">
        <v>1663</v>
      </c>
      <c r="BT103" s="106">
        <v>-1663</v>
      </c>
      <c r="BU103" s="106">
        <v>0</v>
      </c>
      <c r="BV103" s="106">
        <v>0</v>
      </c>
      <c r="BW103" s="106">
        <v>6166</v>
      </c>
      <c r="BX103" s="106">
        <v>-6166</v>
      </c>
      <c r="BY103" s="106">
        <v>0</v>
      </c>
      <c r="BZ103" s="106">
        <v>0</v>
      </c>
      <c r="CA103" s="106">
        <v>3294</v>
      </c>
      <c r="CB103" s="106">
        <v>-3294</v>
      </c>
      <c r="CC103" s="106">
        <v>0</v>
      </c>
      <c r="CD103" s="106">
        <v>0</v>
      </c>
      <c r="CE103" s="106">
        <v>2286</v>
      </c>
      <c r="CF103" s="106">
        <v>-2286</v>
      </c>
      <c r="CG103" s="106">
        <v>0</v>
      </c>
      <c r="CH103" s="106">
        <v>0</v>
      </c>
      <c r="CI103" s="106">
        <v>1590</v>
      </c>
      <c r="CJ103" s="106">
        <v>-1590</v>
      </c>
      <c r="CK103" s="106">
        <v>0</v>
      </c>
      <c r="CL103" s="106">
        <v>0</v>
      </c>
      <c r="CM103" s="106">
        <v>1770</v>
      </c>
      <c r="CN103" s="106">
        <v>-1770</v>
      </c>
      <c r="CO103" s="106">
        <v>0</v>
      </c>
      <c r="CP103" s="106">
        <v>0</v>
      </c>
      <c r="CQ103" s="106">
        <v>6418</v>
      </c>
      <c r="CR103" s="106">
        <v>-6418</v>
      </c>
      <c r="CS103" s="106">
        <v>0</v>
      </c>
      <c r="CT103" s="106">
        <v>0</v>
      </c>
      <c r="CU103" s="106">
        <v>-743</v>
      </c>
      <c r="CV103" s="106">
        <v>743</v>
      </c>
      <c r="CW103" s="106">
        <v>0</v>
      </c>
      <c r="CX103" s="106">
        <v>0</v>
      </c>
      <c r="CY103" s="106">
        <v>2897</v>
      </c>
      <c r="CZ103" s="106">
        <v>-2897</v>
      </c>
      <c r="DA103" s="106">
        <v>0</v>
      </c>
      <c r="DB103" s="106">
        <v>0</v>
      </c>
      <c r="DC103" s="106">
        <v>2286</v>
      </c>
      <c r="DD103" s="106">
        <v>-2286</v>
      </c>
      <c r="DE103" s="106">
        <v>0</v>
      </c>
      <c r="DF103" s="106">
        <v>0</v>
      </c>
      <c r="DG103" s="106">
        <v>3843</v>
      </c>
      <c r="DH103" s="106">
        <v>-3843</v>
      </c>
      <c r="DI103" s="106">
        <v>0</v>
      </c>
      <c r="DJ103" s="106">
        <v>0</v>
      </c>
      <c r="DK103" s="106">
        <v>5508</v>
      </c>
      <c r="DL103" s="106">
        <v>-5508</v>
      </c>
      <c r="DM103" s="106">
        <v>0</v>
      </c>
      <c r="DN103" s="106">
        <v>0</v>
      </c>
      <c r="DO103" s="106">
        <v>5804</v>
      </c>
      <c r="DP103" s="106">
        <v>-5804</v>
      </c>
      <c r="DQ103" s="106">
        <v>0</v>
      </c>
      <c r="DR103" s="106">
        <v>0</v>
      </c>
      <c r="DS103" s="106">
        <v>3706</v>
      </c>
      <c r="DT103" s="106">
        <v>-3706</v>
      </c>
      <c r="DU103" s="106">
        <v>0</v>
      </c>
      <c r="DV103" s="106">
        <v>0</v>
      </c>
      <c r="DW103" s="106">
        <v>4192</v>
      </c>
      <c r="DX103" s="106">
        <v>-4192</v>
      </c>
      <c r="DY103" s="106">
        <v>0</v>
      </c>
      <c r="DZ103" s="106">
        <v>0</v>
      </c>
      <c r="EA103" s="106">
        <v>3589</v>
      </c>
      <c r="EB103" s="106">
        <v>-3589</v>
      </c>
      <c r="EC103" s="106">
        <v>0</v>
      </c>
      <c r="ED103" s="106">
        <v>0</v>
      </c>
      <c r="EE103" s="106">
        <v>5329</v>
      </c>
      <c r="EF103" s="106">
        <v>-5329</v>
      </c>
      <c r="EG103" s="106">
        <v>0</v>
      </c>
      <c r="EH103" s="106">
        <v>0</v>
      </c>
      <c r="EI103" s="106">
        <v>303</v>
      </c>
      <c r="EJ103" s="106">
        <v>-303</v>
      </c>
      <c r="EK103" s="106">
        <v>0</v>
      </c>
      <c r="EL103" s="106">
        <v>0</v>
      </c>
      <c r="EM103" s="106">
        <v>-22177</v>
      </c>
      <c r="EN103" s="106">
        <v>22177</v>
      </c>
      <c r="EO103" s="106">
        <v>0</v>
      </c>
      <c r="EP103" s="106">
        <v>0</v>
      </c>
      <c r="EQ103" s="106">
        <v>-21247</v>
      </c>
      <c r="ER103" s="106">
        <v>21247</v>
      </c>
      <c r="ES103" s="106">
        <v>0</v>
      </c>
      <c r="ET103" s="106">
        <v>0</v>
      </c>
      <c r="EU103" s="106">
        <v>2931</v>
      </c>
      <c r="EV103" s="106">
        <v>-2931</v>
      </c>
      <c r="EW103" s="106">
        <v>0</v>
      </c>
      <c r="EX103" s="106">
        <v>0</v>
      </c>
      <c r="EY103" s="106">
        <v>5505</v>
      </c>
      <c r="EZ103" s="106">
        <v>-5505</v>
      </c>
      <c r="FA103" s="106">
        <v>0</v>
      </c>
      <c r="FB103" s="106">
        <v>0</v>
      </c>
      <c r="FC103" s="106">
        <v>2966</v>
      </c>
      <c r="FD103" s="106">
        <v>-2966</v>
      </c>
      <c r="FE103" s="106">
        <v>0</v>
      </c>
      <c r="FF103" s="106">
        <v>0</v>
      </c>
      <c r="FG103" s="106">
        <v>9553</v>
      </c>
      <c r="FH103" s="106">
        <v>-9553</v>
      </c>
      <c r="FI103" s="106">
        <v>0</v>
      </c>
      <c r="FJ103" s="106">
        <v>0</v>
      </c>
      <c r="FK103" s="106">
        <v>1762</v>
      </c>
      <c r="FL103" s="106">
        <v>-1762</v>
      </c>
      <c r="FM103" s="106">
        <v>0</v>
      </c>
      <c r="FN103" s="106">
        <v>0</v>
      </c>
      <c r="FO103" s="106">
        <v>1993</v>
      </c>
      <c r="FP103" s="106">
        <v>-1993</v>
      </c>
      <c r="FQ103" s="106">
        <v>0</v>
      </c>
      <c r="FR103" s="106">
        <v>0</v>
      </c>
      <c r="FS103" s="106">
        <v>5308</v>
      </c>
      <c r="FT103" s="106">
        <v>-5308</v>
      </c>
      <c r="FU103" s="106">
        <v>0</v>
      </c>
      <c r="FV103" s="106">
        <v>0</v>
      </c>
      <c r="FW103" s="106">
        <v>-1675</v>
      </c>
      <c r="FX103" s="106">
        <v>1675</v>
      </c>
      <c r="FY103" s="106">
        <v>0</v>
      </c>
      <c r="FZ103" s="106">
        <v>0</v>
      </c>
      <c r="GA103" s="106">
        <v>4180</v>
      </c>
      <c r="GB103" s="106">
        <v>-4180</v>
      </c>
      <c r="GC103" s="106">
        <v>0</v>
      </c>
      <c r="GD103" s="106">
        <v>0</v>
      </c>
      <c r="GE103" s="106">
        <v>1636</v>
      </c>
      <c r="GF103" s="106">
        <v>-1636</v>
      </c>
      <c r="GG103" s="106">
        <v>0</v>
      </c>
      <c r="GH103" s="106">
        <v>0</v>
      </c>
      <c r="GI103" s="106">
        <v>1413</v>
      </c>
      <c r="GJ103" s="106">
        <v>-1413</v>
      </c>
      <c r="GK103" s="106">
        <v>0</v>
      </c>
      <c r="GL103" s="106">
        <v>0</v>
      </c>
      <c r="GM103" s="106">
        <v>5350</v>
      </c>
      <c r="GN103" s="106">
        <v>-5350</v>
      </c>
      <c r="GO103" s="106">
        <v>0</v>
      </c>
      <c r="GP103" s="106">
        <v>0</v>
      </c>
      <c r="GQ103" s="106">
        <v>6414</v>
      </c>
      <c r="GR103" s="106">
        <v>-6414</v>
      </c>
      <c r="GS103" s="106">
        <v>0</v>
      </c>
      <c r="GT103" s="106">
        <v>0</v>
      </c>
      <c r="GU103" s="106">
        <v>371</v>
      </c>
      <c r="GV103" s="106">
        <v>-371</v>
      </c>
      <c r="GW103" s="106">
        <v>0</v>
      </c>
      <c r="GX103" s="106">
        <v>0</v>
      </c>
      <c r="GY103" s="106">
        <v>12473</v>
      </c>
      <c r="GZ103" s="106">
        <v>-12473</v>
      </c>
      <c r="HA103" s="106">
        <v>0</v>
      </c>
      <c r="HB103" s="106">
        <v>0</v>
      </c>
      <c r="HC103" s="106">
        <v>6865</v>
      </c>
      <c r="HD103" s="106">
        <v>-6865</v>
      </c>
      <c r="HE103" s="106">
        <v>0</v>
      </c>
      <c r="HF103" s="106">
        <v>0</v>
      </c>
    </row>
    <row r="104" spans="1:214" ht="21" hidden="1" thickBot="1">
      <c r="B104" s="637" t="s">
        <v>443</v>
      </c>
      <c r="O104" s="593"/>
      <c r="AH104" s="587"/>
      <c r="AJ104" s="540"/>
      <c r="AK104" s="540"/>
      <c r="AL104" s="540"/>
      <c r="AM104" s="540"/>
      <c r="AN104" s="540"/>
      <c r="AO104" s="540"/>
      <c r="AP104" s="540"/>
      <c r="AQ104" s="540"/>
      <c r="AR104" s="540"/>
      <c r="AS104" s="540"/>
      <c r="AT104" s="540"/>
      <c r="AU104" s="540"/>
      <c r="AV104" s="540"/>
      <c r="AW104" s="540"/>
      <c r="AX104" s="540"/>
      <c r="AY104" s="540"/>
      <c r="AZ104" s="540"/>
      <c r="BA104" s="540"/>
      <c r="BB104" s="540"/>
      <c r="BC104" s="540"/>
      <c r="BD104" s="540"/>
      <c r="BE104" s="540"/>
      <c r="BF104" s="540"/>
    </row>
    <row r="105" spans="1:214" hidden="1">
      <c r="B105" s="638" t="s">
        <v>1</v>
      </c>
      <c r="C105" s="639"/>
      <c r="D105" s="638" t="s">
        <v>444</v>
      </c>
      <c r="F105" s="638" t="s">
        <v>29</v>
      </c>
      <c r="G105" s="638" t="s">
        <v>30</v>
      </c>
      <c r="H105" s="638" t="s">
        <v>445</v>
      </c>
      <c r="I105" s="638" t="s">
        <v>61</v>
      </c>
      <c r="K105" s="638" t="s">
        <v>29</v>
      </c>
      <c r="L105" s="638" t="s">
        <v>30</v>
      </c>
      <c r="M105" s="638" t="s">
        <v>445</v>
      </c>
      <c r="N105" s="638" t="s">
        <v>61</v>
      </c>
      <c r="P105" s="638" t="s">
        <v>29</v>
      </c>
      <c r="Q105" s="638" t="s">
        <v>30</v>
      </c>
      <c r="R105" s="638" t="s">
        <v>445</v>
      </c>
      <c r="S105" s="638" t="s">
        <v>61</v>
      </c>
      <c r="U105" s="638" t="s">
        <v>29</v>
      </c>
      <c r="V105" s="638" t="s">
        <v>30</v>
      </c>
      <c r="W105" s="638" t="s">
        <v>445</v>
      </c>
      <c r="X105" s="638" t="s">
        <v>61</v>
      </c>
      <c r="Z105" s="638" t="s">
        <v>29</v>
      </c>
      <c r="AA105" s="638" t="s">
        <v>30</v>
      </c>
      <c r="AB105" s="638" t="s">
        <v>445</v>
      </c>
      <c r="AC105" s="638" t="s">
        <v>61</v>
      </c>
      <c r="AH105" s="587"/>
      <c r="AJ105" s="540"/>
      <c r="AK105" s="540"/>
      <c r="AL105" s="540"/>
      <c r="AM105" s="540"/>
      <c r="AN105" s="540"/>
      <c r="AO105" s="540"/>
      <c r="AP105" s="540"/>
      <c r="AQ105" s="540"/>
      <c r="AR105" s="540"/>
      <c r="AS105" s="540"/>
      <c r="AT105" s="540"/>
      <c r="AU105" s="540"/>
      <c r="AV105" s="540"/>
      <c r="AW105" s="540"/>
      <c r="AX105" s="540"/>
      <c r="AY105" s="540"/>
      <c r="AZ105" s="540"/>
      <c r="BA105" s="540"/>
      <c r="BB105" s="540"/>
      <c r="BC105" s="638" t="s">
        <v>29</v>
      </c>
      <c r="BD105" s="638" t="s">
        <v>30</v>
      </c>
      <c r="BE105" s="638" t="s">
        <v>445</v>
      </c>
      <c r="BF105" s="638" t="s">
        <v>61</v>
      </c>
      <c r="BG105" s="638" t="s">
        <v>29</v>
      </c>
      <c r="BH105" s="638" t="s">
        <v>30</v>
      </c>
      <c r="BI105" s="638" t="s">
        <v>445</v>
      </c>
      <c r="BJ105" s="638" t="s">
        <v>61</v>
      </c>
      <c r="BK105" s="638" t="s">
        <v>29</v>
      </c>
      <c r="BL105" s="638" t="s">
        <v>30</v>
      </c>
      <c r="BM105" s="638" t="s">
        <v>445</v>
      </c>
      <c r="BN105" s="638" t="s">
        <v>61</v>
      </c>
      <c r="BO105" s="638" t="s">
        <v>29</v>
      </c>
      <c r="BP105" s="638" t="s">
        <v>30</v>
      </c>
      <c r="BQ105" s="638" t="s">
        <v>445</v>
      </c>
      <c r="BR105" s="638" t="s">
        <v>61</v>
      </c>
      <c r="BS105" s="638" t="s">
        <v>29</v>
      </c>
      <c r="BT105" s="638" t="s">
        <v>30</v>
      </c>
      <c r="BU105" s="638" t="s">
        <v>445</v>
      </c>
      <c r="BV105" s="638" t="s">
        <v>61</v>
      </c>
      <c r="BW105" s="638" t="s">
        <v>29</v>
      </c>
      <c r="BX105" s="638" t="s">
        <v>30</v>
      </c>
      <c r="BY105" s="638" t="s">
        <v>445</v>
      </c>
      <c r="BZ105" s="638" t="s">
        <v>61</v>
      </c>
      <c r="CA105" s="638" t="s">
        <v>29</v>
      </c>
      <c r="CB105" s="638" t="s">
        <v>30</v>
      </c>
      <c r="CC105" s="638" t="s">
        <v>445</v>
      </c>
      <c r="CD105" s="638" t="s">
        <v>61</v>
      </c>
      <c r="CE105" s="638" t="s">
        <v>29</v>
      </c>
      <c r="CF105" s="638" t="s">
        <v>30</v>
      </c>
      <c r="CG105" s="638" t="s">
        <v>445</v>
      </c>
      <c r="CH105" s="638" t="s">
        <v>61</v>
      </c>
      <c r="CI105" s="638" t="s">
        <v>29</v>
      </c>
      <c r="CJ105" s="638" t="s">
        <v>30</v>
      </c>
      <c r="CK105" s="638" t="s">
        <v>445</v>
      </c>
      <c r="CL105" s="638" t="s">
        <v>61</v>
      </c>
      <c r="CM105" s="638" t="s">
        <v>29</v>
      </c>
      <c r="CN105" s="638" t="s">
        <v>30</v>
      </c>
      <c r="CO105" s="638" t="s">
        <v>445</v>
      </c>
      <c r="CP105" s="638" t="s">
        <v>61</v>
      </c>
      <c r="CQ105" s="638" t="s">
        <v>29</v>
      </c>
      <c r="CR105" s="638" t="s">
        <v>30</v>
      </c>
      <c r="CS105" s="638" t="s">
        <v>445</v>
      </c>
      <c r="CT105" s="638" t="s">
        <v>61</v>
      </c>
      <c r="CU105" s="638" t="s">
        <v>29</v>
      </c>
      <c r="CV105" s="638" t="s">
        <v>30</v>
      </c>
      <c r="CW105" s="638" t="s">
        <v>445</v>
      </c>
      <c r="CX105" s="638" t="s">
        <v>61</v>
      </c>
      <c r="CY105" s="638" t="s">
        <v>29</v>
      </c>
      <c r="CZ105" s="638" t="s">
        <v>30</v>
      </c>
      <c r="DA105" s="638" t="s">
        <v>445</v>
      </c>
      <c r="DB105" s="638" t="s">
        <v>61</v>
      </c>
      <c r="DC105" s="638" t="s">
        <v>29</v>
      </c>
      <c r="DD105" s="638" t="s">
        <v>30</v>
      </c>
      <c r="DE105" s="638" t="s">
        <v>445</v>
      </c>
      <c r="DF105" s="638" t="s">
        <v>61</v>
      </c>
      <c r="DG105" s="638" t="s">
        <v>29</v>
      </c>
      <c r="DH105" s="638" t="s">
        <v>30</v>
      </c>
      <c r="DI105" s="638" t="s">
        <v>445</v>
      </c>
      <c r="DJ105" s="638" t="s">
        <v>61</v>
      </c>
      <c r="DK105" s="638" t="s">
        <v>29</v>
      </c>
      <c r="DL105" s="638" t="s">
        <v>30</v>
      </c>
      <c r="DM105" s="638" t="s">
        <v>445</v>
      </c>
      <c r="DN105" s="638" t="s">
        <v>61</v>
      </c>
      <c r="DO105" s="638" t="s">
        <v>29</v>
      </c>
      <c r="DP105" s="638" t="s">
        <v>30</v>
      </c>
      <c r="DQ105" s="638" t="s">
        <v>445</v>
      </c>
      <c r="DR105" s="638" t="s">
        <v>61</v>
      </c>
      <c r="DS105" s="638" t="s">
        <v>29</v>
      </c>
      <c r="DT105" s="638" t="s">
        <v>30</v>
      </c>
      <c r="DU105" s="638" t="s">
        <v>445</v>
      </c>
      <c r="DV105" s="638" t="s">
        <v>61</v>
      </c>
      <c r="DW105" s="638" t="s">
        <v>29</v>
      </c>
      <c r="DX105" s="638" t="s">
        <v>30</v>
      </c>
      <c r="DY105" s="638" t="s">
        <v>445</v>
      </c>
      <c r="DZ105" s="638" t="s">
        <v>61</v>
      </c>
      <c r="EA105" s="638" t="s">
        <v>29</v>
      </c>
      <c r="EB105" s="638" t="s">
        <v>30</v>
      </c>
      <c r="EC105" s="638" t="s">
        <v>445</v>
      </c>
      <c r="ED105" s="638" t="s">
        <v>61</v>
      </c>
      <c r="EE105" s="638" t="s">
        <v>29</v>
      </c>
      <c r="EF105" s="638" t="s">
        <v>30</v>
      </c>
      <c r="EG105" s="638" t="s">
        <v>445</v>
      </c>
      <c r="EH105" s="638" t="s">
        <v>61</v>
      </c>
      <c r="EI105" s="638" t="s">
        <v>29</v>
      </c>
      <c r="EJ105" s="638" t="s">
        <v>30</v>
      </c>
      <c r="EK105" s="638" t="s">
        <v>445</v>
      </c>
      <c r="EL105" s="638" t="s">
        <v>61</v>
      </c>
      <c r="EM105" s="638" t="s">
        <v>29</v>
      </c>
      <c r="EN105" s="638" t="s">
        <v>30</v>
      </c>
      <c r="EO105" s="638" t="s">
        <v>445</v>
      </c>
      <c r="EP105" s="638" t="s">
        <v>61</v>
      </c>
      <c r="EQ105" s="638" t="s">
        <v>29</v>
      </c>
      <c r="ER105" s="638" t="s">
        <v>30</v>
      </c>
      <c r="ES105" s="638" t="s">
        <v>445</v>
      </c>
      <c r="ET105" s="638" t="s">
        <v>61</v>
      </c>
      <c r="EU105" s="638" t="s">
        <v>29</v>
      </c>
      <c r="EV105" s="638" t="s">
        <v>30</v>
      </c>
      <c r="EW105" s="638" t="s">
        <v>445</v>
      </c>
      <c r="EX105" s="638" t="s">
        <v>61</v>
      </c>
      <c r="EY105" s="638" t="s">
        <v>29</v>
      </c>
      <c r="EZ105" s="638" t="s">
        <v>30</v>
      </c>
      <c r="FA105" s="638" t="s">
        <v>445</v>
      </c>
      <c r="FB105" s="638" t="s">
        <v>61</v>
      </c>
      <c r="FC105" s="638" t="s">
        <v>29</v>
      </c>
      <c r="FD105" s="638" t="s">
        <v>30</v>
      </c>
      <c r="FE105" s="638" t="s">
        <v>445</v>
      </c>
      <c r="FF105" s="638" t="s">
        <v>61</v>
      </c>
      <c r="FG105" s="638" t="s">
        <v>29</v>
      </c>
      <c r="FH105" s="638" t="s">
        <v>30</v>
      </c>
      <c r="FI105" s="638" t="s">
        <v>445</v>
      </c>
      <c r="FJ105" s="638" t="s">
        <v>61</v>
      </c>
      <c r="FK105" s="638" t="s">
        <v>29</v>
      </c>
      <c r="FL105" s="638" t="s">
        <v>30</v>
      </c>
      <c r="FM105" s="638" t="s">
        <v>445</v>
      </c>
      <c r="FN105" s="638" t="s">
        <v>61</v>
      </c>
      <c r="FO105" s="638" t="s">
        <v>29</v>
      </c>
      <c r="FP105" s="638" t="s">
        <v>30</v>
      </c>
      <c r="FQ105" s="638" t="s">
        <v>445</v>
      </c>
      <c r="FR105" s="638" t="s">
        <v>61</v>
      </c>
      <c r="FS105" s="638" t="s">
        <v>29</v>
      </c>
      <c r="FT105" s="638" t="s">
        <v>30</v>
      </c>
      <c r="FU105" s="638" t="s">
        <v>445</v>
      </c>
      <c r="FV105" s="638" t="s">
        <v>61</v>
      </c>
      <c r="FW105" s="638" t="s">
        <v>29</v>
      </c>
      <c r="FX105" s="638" t="s">
        <v>30</v>
      </c>
      <c r="FY105" s="638" t="s">
        <v>445</v>
      </c>
      <c r="FZ105" s="638" t="s">
        <v>61</v>
      </c>
      <c r="GA105" s="638" t="s">
        <v>29</v>
      </c>
      <c r="GB105" s="638" t="s">
        <v>30</v>
      </c>
      <c r="GC105" s="638" t="s">
        <v>445</v>
      </c>
      <c r="GD105" s="638" t="s">
        <v>61</v>
      </c>
      <c r="GE105" s="638" t="s">
        <v>29</v>
      </c>
      <c r="GF105" s="638" t="s">
        <v>30</v>
      </c>
      <c r="GG105" s="638" t="s">
        <v>445</v>
      </c>
      <c r="GH105" s="638" t="s">
        <v>61</v>
      </c>
      <c r="GI105" s="638" t="s">
        <v>29</v>
      </c>
      <c r="GJ105" s="638" t="s">
        <v>30</v>
      </c>
      <c r="GK105" s="638" t="s">
        <v>445</v>
      </c>
      <c r="GL105" s="638" t="s">
        <v>61</v>
      </c>
      <c r="GM105" s="638" t="s">
        <v>29</v>
      </c>
      <c r="GN105" s="638" t="s">
        <v>30</v>
      </c>
      <c r="GO105" s="638" t="s">
        <v>445</v>
      </c>
      <c r="GP105" s="638" t="s">
        <v>61</v>
      </c>
      <c r="GQ105" s="638" t="s">
        <v>29</v>
      </c>
      <c r="GR105" s="638" t="s">
        <v>30</v>
      </c>
      <c r="GS105" s="638" t="s">
        <v>445</v>
      </c>
      <c r="GT105" s="638" t="s">
        <v>61</v>
      </c>
      <c r="GU105" s="638" t="s">
        <v>29</v>
      </c>
      <c r="GV105" s="638" t="s">
        <v>30</v>
      </c>
      <c r="GW105" s="638" t="s">
        <v>445</v>
      </c>
      <c r="GX105" s="638" t="s">
        <v>61</v>
      </c>
      <c r="GY105" s="638" t="s">
        <v>29</v>
      </c>
      <c r="GZ105" s="638" t="s">
        <v>30</v>
      </c>
      <c r="HA105" s="638" t="s">
        <v>445</v>
      </c>
      <c r="HB105" s="638" t="s">
        <v>61</v>
      </c>
      <c r="HC105" s="638" t="s">
        <v>29</v>
      </c>
      <c r="HD105" s="638" t="s">
        <v>30</v>
      </c>
      <c r="HE105" s="638" t="s">
        <v>445</v>
      </c>
      <c r="HF105" s="638" t="s">
        <v>61</v>
      </c>
    </row>
    <row r="106" spans="1:214" hidden="1">
      <c r="B106" s="640" t="s">
        <v>27</v>
      </c>
      <c r="C106" s="641"/>
      <c r="D106" s="642" t="s">
        <v>446</v>
      </c>
      <c r="F106" s="640" t="s">
        <v>69</v>
      </c>
      <c r="G106" s="640" t="s">
        <v>69</v>
      </c>
      <c r="H106" s="640" t="s">
        <v>69</v>
      </c>
      <c r="I106" s="640" t="s">
        <v>69</v>
      </c>
      <c r="K106" s="640" t="s">
        <v>69</v>
      </c>
      <c r="L106" s="640" t="s">
        <v>69</v>
      </c>
      <c r="M106" s="640" t="s">
        <v>69</v>
      </c>
      <c r="N106" s="640" t="s">
        <v>69</v>
      </c>
      <c r="P106" s="640" t="s">
        <v>69</v>
      </c>
      <c r="Q106" s="640" t="s">
        <v>69</v>
      </c>
      <c r="R106" s="640" t="s">
        <v>69</v>
      </c>
      <c r="S106" s="640" t="s">
        <v>69</v>
      </c>
      <c r="U106" s="640" t="s">
        <v>69</v>
      </c>
      <c r="V106" s="640" t="s">
        <v>69</v>
      </c>
      <c r="W106" s="640" t="s">
        <v>69</v>
      </c>
      <c r="X106" s="640" t="s">
        <v>69</v>
      </c>
      <c r="Z106" s="640" t="s">
        <v>69</v>
      </c>
      <c r="AA106" s="640" t="s">
        <v>69</v>
      </c>
      <c r="AB106" s="640" t="s">
        <v>69</v>
      </c>
      <c r="AC106" s="640" t="s">
        <v>69</v>
      </c>
      <c r="AH106" s="587"/>
      <c r="AJ106" s="540"/>
      <c r="AK106" s="540"/>
      <c r="AL106" s="540"/>
      <c r="AM106" s="540"/>
      <c r="AN106" s="540"/>
      <c r="AO106" s="540"/>
      <c r="AP106" s="540"/>
      <c r="AQ106" s="540"/>
      <c r="AR106" s="540"/>
      <c r="AS106" s="540"/>
      <c r="AT106" s="540"/>
      <c r="AU106" s="540"/>
      <c r="AV106" s="540"/>
      <c r="AW106" s="540"/>
      <c r="AX106" s="540"/>
      <c r="AY106" s="540"/>
      <c r="AZ106" s="540"/>
      <c r="BA106" s="540"/>
      <c r="BB106" s="540"/>
      <c r="BC106" s="640" t="s">
        <v>69</v>
      </c>
      <c r="BD106" s="640" t="s">
        <v>69</v>
      </c>
      <c r="BE106" s="640" t="s">
        <v>69</v>
      </c>
      <c r="BF106" s="640" t="s">
        <v>69</v>
      </c>
      <c r="BG106" s="640" t="s">
        <v>69</v>
      </c>
      <c r="BH106" s="640" t="s">
        <v>69</v>
      </c>
      <c r="BI106" s="640" t="s">
        <v>69</v>
      </c>
      <c r="BJ106" s="640" t="s">
        <v>69</v>
      </c>
      <c r="BK106" s="640" t="s">
        <v>69</v>
      </c>
      <c r="BL106" s="640" t="s">
        <v>69</v>
      </c>
      <c r="BM106" s="640" t="s">
        <v>69</v>
      </c>
      <c r="BN106" s="640" t="s">
        <v>69</v>
      </c>
      <c r="BO106" s="640" t="s">
        <v>69</v>
      </c>
      <c r="BP106" s="640" t="s">
        <v>69</v>
      </c>
      <c r="BQ106" s="640" t="s">
        <v>69</v>
      </c>
      <c r="BR106" s="640" t="s">
        <v>69</v>
      </c>
      <c r="BS106" s="640" t="s">
        <v>69</v>
      </c>
      <c r="BT106" s="640" t="s">
        <v>69</v>
      </c>
      <c r="BU106" s="640" t="s">
        <v>69</v>
      </c>
      <c r="BV106" s="640" t="s">
        <v>69</v>
      </c>
      <c r="BW106" s="640" t="s">
        <v>69</v>
      </c>
      <c r="BX106" s="640" t="s">
        <v>69</v>
      </c>
      <c r="BY106" s="640" t="s">
        <v>69</v>
      </c>
      <c r="BZ106" s="640" t="s">
        <v>69</v>
      </c>
      <c r="CA106" s="640" t="s">
        <v>69</v>
      </c>
      <c r="CB106" s="640" t="s">
        <v>69</v>
      </c>
      <c r="CC106" s="640" t="s">
        <v>69</v>
      </c>
      <c r="CD106" s="640" t="s">
        <v>69</v>
      </c>
      <c r="CE106" s="640" t="s">
        <v>69</v>
      </c>
      <c r="CF106" s="640" t="s">
        <v>69</v>
      </c>
      <c r="CG106" s="640" t="s">
        <v>69</v>
      </c>
      <c r="CH106" s="640" t="s">
        <v>69</v>
      </c>
      <c r="CI106" s="640" t="s">
        <v>69</v>
      </c>
      <c r="CJ106" s="640" t="s">
        <v>69</v>
      </c>
      <c r="CK106" s="640" t="s">
        <v>69</v>
      </c>
      <c r="CL106" s="640" t="s">
        <v>69</v>
      </c>
      <c r="CM106" s="640" t="s">
        <v>69</v>
      </c>
      <c r="CN106" s="640" t="s">
        <v>69</v>
      </c>
      <c r="CO106" s="640" t="s">
        <v>69</v>
      </c>
      <c r="CP106" s="640" t="s">
        <v>69</v>
      </c>
      <c r="CQ106" s="640" t="s">
        <v>69</v>
      </c>
      <c r="CR106" s="640" t="s">
        <v>69</v>
      </c>
      <c r="CS106" s="640" t="s">
        <v>69</v>
      </c>
      <c r="CT106" s="640" t="s">
        <v>69</v>
      </c>
      <c r="CU106" s="640" t="s">
        <v>69</v>
      </c>
      <c r="CV106" s="640" t="s">
        <v>69</v>
      </c>
      <c r="CW106" s="640" t="s">
        <v>69</v>
      </c>
      <c r="CX106" s="640" t="s">
        <v>69</v>
      </c>
      <c r="CY106" s="640" t="s">
        <v>69</v>
      </c>
      <c r="CZ106" s="640" t="s">
        <v>69</v>
      </c>
      <c r="DA106" s="640" t="s">
        <v>69</v>
      </c>
      <c r="DB106" s="640" t="s">
        <v>69</v>
      </c>
      <c r="DC106" s="640" t="s">
        <v>69</v>
      </c>
      <c r="DD106" s="640" t="s">
        <v>69</v>
      </c>
      <c r="DE106" s="640" t="s">
        <v>69</v>
      </c>
      <c r="DF106" s="640" t="s">
        <v>69</v>
      </c>
      <c r="DG106" s="640" t="s">
        <v>69</v>
      </c>
      <c r="DH106" s="640" t="s">
        <v>69</v>
      </c>
      <c r="DI106" s="640" t="s">
        <v>69</v>
      </c>
      <c r="DJ106" s="640" t="s">
        <v>69</v>
      </c>
      <c r="DK106" s="640" t="s">
        <v>69</v>
      </c>
      <c r="DL106" s="640" t="s">
        <v>69</v>
      </c>
      <c r="DM106" s="640" t="s">
        <v>69</v>
      </c>
      <c r="DN106" s="640" t="s">
        <v>69</v>
      </c>
      <c r="DO106" s="640" t="s">
        <v>69</v>
      </c>
      <c r="DP106" s="640" t="s">
        <v>69</v>
      </c>
      <c r="DQ106" s="640" t="s">
        <v>69</v>
      </c>
      <c r="DR106" s="640" t="s">
        <v>69</v>
      </c>
      <c r="DS106" s="640" t="s">
        <v>69</v>
      </c>
      <c r="DT106" s="640" t="s">
        <v>69</v>
      </c>
      <c r="DU106" s="640" t="s">
        <v>69</v>
      </c>
      <c r="DV106" s="640" t="s">
        <v>69</v>
      </c>
      <c r="DW106" s="640" t="s">
        <v>69</v>
      </c>
      <c r="DX106" s="640" t="s">
        <v>69</v>
      </c>
      <c r="DY106" s="640" t="s">
        <v>69</v>
      </c>
      <c r="DZ106" s="640" t="s">
        <v>69</v>
      </c>
      <c r="EA106" s="640" t="s">
        <v>69</v>
      </c>
      <c r="EB106" s="640" t="s">
        <v>69</v>
      </c>
      <c r="EC106" s="640" t="s">
        <v>69</v>
      </c>
      <c r="ED106" s="640" t="s">
        <v>69</v>
      </c>
      <c r="EE106" s="640" t="s">
        <v>69</v>
      </c>
      <c r="EF106" s="640" t="s">
        <v>69</v>
      </c>
      <c r="EG106" s="640" t="s">
        <v>69</v>
      </c>
      <c r="EH106" s="640" t="s">
        <v>69</v>
      </c>
      <c r="EI106" s="640" t="s">
        <v>69</v>
      </c>
      <c r="EJ106" s="640" t="s">
        <v>69</v>
      </c>
      <c r="EK106" s="640" t="s">
        <v>69</v>
      </c>
      <c r="EL106" s="640" t="s">
        <v>69</v>
      </c>
      <c r="EM106" s="640" t="s">
        <v>69</v>
      </c>
      <c r="EN106" s="640" t="s">
        <v>69</v>
      </c>
      <c r="EO106" s="640" t="s">
        <v>69</v>
      </c>
      <c r="EP106" s="640" t="s">
        <v>69</v>
      </c>
      <c r="EQ106" s="640" t="s">
        <v>69</v>
      </c>
      <c r="ER106" s="640" t="s">
        <v>69</v>
      </c>
      <c r="ES106" s="640" t="s">
        <v>69</v>
      </c>
      <c r="ET106" s="640" t="s">
        <v>69</v>
      </c>
      <c r="EU106" s="640" t="s">
        <v>69</v>
      </c>
      <c r="EV106" s="640" t="s">
        <v>69</v>
      </c>
      <c r="EW106" s="640" t="s">
        <v>69</v>
      </c>
      <c r="EX106" s="640" t="s">
        <v>69</v>
      </c>
      <c r="EY106" s="640" t="s">
        <v>69</v>
      </c>
      <c r="EZ106" s="640" t="s">
        <v>69</v>
      </c>
      <c r="FA106" s="640" t="s">
        <v>69</v>
      </c>
      <c r="FB106" s="640" t="s">
        <v>69</v>
      </c>
      <c r="FC106" s="640" t="s">
        <v>69</v>
      </c>
      <c r="FD106" s="640" t="s">
        <v>69</v>
      </c>
      <c r="FE106" s="640" t="s">
        <v>69</v>
      </c>
      <c r="FF106" s="640" t="s">
        <v>69</v>
      </c>
      <c r="FG106" s="640" t="s">
        <v>69</v>
      </c>
      <c r="FH106" s="640" t="s">
        <v>69</v>
      </c>
      <c r="FI106" s="640" t="s">
        <v>69</v>
      </c>
      <c r="FJ106" s="640" t="s">
        <v>69</v>
      </c>
      <c r="FK106" s="640" t="s">
        <v>69</v>
      </c>
      <c r="FL106" s="640" t="s">
        <v>69</v>
      </c>
      <c r="FM106" s="640" t="s">
        <v>69</v>
      </c>
      <c r="FN106" s="640" t="s">
        <v>69</v>
      </c>
      <c r="FO106" s="640" t="s">
        <v>69</v>
      </c>
      <c r="FP106" s="640" t="s">
        <v>69</v>
      </c>
      <c r="FQ106" s="640" t="s">
        <v>69</v>
      </c>
      <c r="FR106" s="640" t="s">
        <v>69</v>
      </c>
      <c r="FS106" s="640" t="s">
        <v>69</v>
      </c>
      <c r="FT106" s="640" t="s">
        <v>69</v>
      </c>
      <c r="FU106" s="640" t="s">
        <v>69</v>
      </c>
      <c r="FV106" s="640" t="s">
        <v>69</v>
      </c>
      <c r="FW106" s="640" t="s">
        <v>69</v>
      </c>
      <c r="FX106" s="640" t="s">
        <v>69</v>
      </c>
      <c r="FY106" s="640" t="s">
        <v>69</v>
      </c>
      <c r="FZ106" s="640" t="s">
        <v>69</v>
      </c>
      <c r="GA106" s="640" t="s">
        <v>69</v>
      </c>
      <c r="GB106" s="640" t="s">
        <v>69</v>
      </c>
      <c r="GC106" s="640" t="s">
        <v>69</v>
      </c>
      <c r="GD106" s="640" t="s">
        <v>69</v>
      </c>
      <c r="GE106" s="640" t="s">
        <v>69</v>
      </c>
      <c r="GF106" s="640" t="s">
        <v>69</v>
      </c>
      <c r="GG106" s="640" t="s">
        <v>69</v>
      </c>
      <c r="GH106" s="640" t="s">
        <v>69</v>
      </c>
      <c r="GI106" s="640" t="s">
        <v>69</v>
      </c>
      <c r="GJ106" s="640" t="s">
        <v>69</v>
      </c>
      <c r="GK106" s="640" t="s">
        <v>69</v>
      </c>
      <c r="GL106" s="640" t="s">
        <v>69</v>
      </c>
      <c r="GM106" s="640" t="s">
        <v>69</v>
      </c>
      <c r="GN106" s="640" t="s">
        <v>69</v>
      </c>
      <c r="GO106" s="640" t="s">
        <v>69</v>
      </c>
      <c r="GP106" s="640" t="s">
        <v>69</v>
      </c>
      <c r="GQ106" s="640" t="s">
        <v>69</v>
      </c>
      <c r="GR106" s="640" t="s">
        <v>69</v>
      </c>
      <c r="GS106" s="640" t="s">
        <v>69</v>
      </c>
      <c r="GT106" s="640" t="s">
        <v>69</v>
      </c>
      <c r="GU106" s="640" t="s">
        <v>69</v>
      </c>
      <c r="GV106" s="640" t="s">
        <v>69</v>
      </c>
      <c r="GW106" s="640" t="s">
        <v>69</v>
      </c>
      <c r="GX106" s="640" t="s">
        <v>69</v>
      </c>
      <c r="GY106" s="640" t="s">
        <v>69</v>
      </c>
      <c r="GZ106" s="640" t="s">
        <v>69</v>
      </c>
      <c r="HA106" s="640" t="s">
        <v>69</v>
      </c>
      <c r="HB106" s="640" t="s">
        <v>69</v>
      </c>
      <c r="HC106" s="640" t="s">
        <v>69</v>
      </c>
      <c r="HD106" s="640" t="s">
        <v>69</v>
      </c>
      <c r="HE106" s="640" t="s">
        <v>69</v>
      </c>
      <c r="HF106" s="640" t="s">
        <v>69</v>
      </c>
    </row>
    <row r="107" spans="1:214" hidden="1">
      <c r="B107" s="643">
        <v>0</v>
      </c>
      <c r="C107" s="644"/>
      <c r="D107" s="645" t="s">
        <v>447</v>
      </c>
      <c r="F107" s="643">
        <v>0</v>
      </c>
      <c r="G107" s="643">
        <v>0</v>
      </c>
      <c r="H107" s="643">
        <v>0</v>
      </c>
      <c r="I107" s="643">
        <v>0</v>
      </c>
      <c r="K107" s="646">
        <v>0</v>
      </c>
      <c r="L107" s="646">
        <v>0</v>
      </c>
      <c r="M107" s="646">
        <v>0</v>
      </c>
      <c r="N107" s="646">
        <v>0</v>
      </c>
      <c r="P107" s="643">
        <v>0</v>
      </c>
      <c r="Q107" s="643">
        <v>0</v>
      </c>
      <c r="R107" s="643">
        <v>0</v>
      </c>
      <c r="S107" s="643">
        <v>0</v>
      </c>
      <c r="U107" s="643">
        <v>0</v>
      </c>
      <c r="V107" s="643">
        <v>0</v>
      </c>
      <c r="W107" s="643">
        <v>0</v>
      </c>
      <c r="X107" s="643">
        <v>0</v>
      </c>
      <c r="Z107" s="643">
        <v>0</v>
      </c>
      <c r="AA107" s="643">
        <v>0</v>
      </c>
      <c r="AB107" s="643">
        <v>0</v>
      </c>
      <c r="AC107" s="643">
        <v>0</v>
      </c>
      <c r="AH107" s="587"/>
      <c r="AJ107" s="540"/>
      <c r="AK107" s="540"/>
      <c r="AL107" s="540"/>
      <c r="AM107" s="540"/>
      <c r="AN107" s="540"/>
      <c r="AO107" s="540"/>
      <c r="AP107" s="540"/>
      <c r="AQ107" s="540"/>
      <c r="AR107" s="540"/>
      <c r="AS107" s="540"/>
      <c r="AT107" s="540"/>
      <c r="AU107" s="540"/>
      <c r="AV107" s="540"/>
      <c r="AW107" s="540"/>
      <c r="AX107" s="540"/>
      <c r="AY107" s="540"/>
      <c r="AZ107" s="540"/>
      <c r="BA107" s="540"/>
      <c r="BB107" s="540"/>
      <c r="BC107" s="647">
        <v>0</v>
      </c>
      <c r="BD107" s="647">
        <v>0</v>
      </c>
      <c r="BE107" s="647">
        <v>0</v>
      </c>
      <c r="BF107" s="647">
        <v>0</v>
      </c>
      <c r="BG107" s="643">
        <v>0</v>
      </c>
      <c r="BH107" s="643">
        <v>0</v>
      </c>
      <c r="BI107" s="643">
        <v>0</v>
      </c>
      <c r="BJ107" s="643">
        <v>0</v>
      </c>
      <c r="BK107" s="643">
        <v>0</v>
      </c>
      <c r="BL107" s="643">
        <v>0</v>
      </c>
      <c r="BM107" s="643">
        <v>0</v>
      </c>
      <c r="BN107" s="643">
        <v>0</v>
      </c>
      <c r="BO107" s="643">
        <v>0</v>
      </c>
      <c r="BP107" s="643">
        <v>0</v>
      </c>
      <c r="BQ107" s="643">
        <v>0</v>
      </c>
      <c r="BR107" s="643">
        <v>0</v>
      </c>
      <c r="BS107" s="643">
        <v>0</v>
      </c>
      <c r="BT107" s="643">
        <v>0</v>
      </c>
      <c r="BU107" s="643">
        <v>0</v>
      </c>
      <c r="BV107" s="643">
        <v>0</v>
      </c>
      <c r="BW107" s="643">
        <v>0</v>
      </c>
      <c r="BX107" s="643">
        <v>0</v>
      </c>
      <c r="BY107" s="643">
        <v>0</v>
      </c>
      <c r="BZ107" s="643">
        <v>0</v>
      </c>
      <c r="CA107" s="643">
        <v>0</v>
      </c>
      <c r="CB107" s="643">
        <v>0</v>
      </c>
      <c r="CC107" s="643">
        <v>0</v>
      </c>
      <c r="CD107" s="643">
        <v>0</v>
      </c>
      <c r="CE107" s="643">
        <v>0</v>
      </c>
      <c r="CF107" s="643">
        <v>0</v>
      </c>
      <c r="CG107" s="643">
        <v>0</v>
      </c>
      <c r="CH107" s="643">
        <v>0</v>
      </c>
      <c r="CI107" s="643">
        <v>0</v>
      </c>
      <c r="CJ107" s="643">
        <v>0</v>
      </c>
      <c r="CK107" s="643">
        <v>0</v>
      </c>
      <c r="CL107" s="643">
        <v>0</v>
      </c>
      <c r="CM107" s="643">
        <v>0</v>
      </c>
      <c r="CN107" s="643">
        <v>0</v>
      </c>
      <c r="CO107" s="643">
        <v>0</v>
      </c>
      <c r="CP107" s="643">
        <v>0</v>
      </c>
      <c r="CQ107" s="643">
        <v>0</v>
      </c>
      <c r="CR107" s="643">
        <v>0</v>
      </c>
      <c r="CS107" s="643">
        <v>0</v>
      </c>
      <c r="CT107" s="643">
        <v>0</v>
      </c>
      <c r="CU107" s="643">
        <v>0</v>
      </c>
      <c r="CV107" s="643">
        <v>0</v>
      </c>
      <c r="CW107" s="643">
        <v>0</v>
      </c>
      <c r="CX107" s="643">
        <v>0</v>
      </c>
      <c r="CY107" s="643">
        <v>0</v>
      </c>
      <c r="CZ107" s="643">
        <v>0</v>
      </c>
      <c r="DA107" s="643">
        <v>0</v>
      </c>
      <c r="DB107" s="643">
        <v>0</v>
      </c>
      <c r="DC107" s="643">
        <v>0</v>
      </c>
      <c r="DD107" s="643">
        <v>0</v>
      </c>
      <c r="DE107" s="643">
        <v>0</v>
      </c>
      <c r="DF107" s="643">
        <v>0</v>
      </c>
      <c r="DG107" s="643">
        <v>0</v>
      </c>
      <c r="DH107" s="643">
        <v>0</v>
      </c>
      <c r="DI107" s="643">
        <v>0</v>
      </c>
      <c r="DJ107" s="643">
        <v>0</v>
      </c>
      <c r="DK107" s="643">
        <v>0</v>
      </c>
      <c r="DL107" s="643">
        <v>0</v>
      </c>
      <c r="DM107" s="643">
        <v>0</v>
      </c>
      <c r="DN107" s="643">
        <v>0</v>
      </c>
      <c r="DO107" s="643">
        <v>0</v>
      </c>
      <c r="DP107" s="643">
        <v>0</v>
      </c>
      <c r="DQ107" s="643">
        <v>0</v>
      </c>
      <c r="DR107" s="643">
        <v>0</v>
      </c>
      <c r="DS107" s="643">
        <v>0</v>
      </c>
      <c r="DT107" s="643">
        <v>0</v>
      </c>
      <c r="DU107" s="643">
        <v>0</v>
      </c>
      <c r="DV107" s="643">
        <v>0</v>
      </c>
      <c r="DW107" s="643">
        <v>0</v>
      </c>
      <c r="DX107" s="643">
        <v>0</v>
      </c>
      <c r="DY107" s="643">
        <v>0</v>
      </c>
      <c r="DZ107" s="643">
        <v>0</v>
      </c>
      <c r="EA107" s="643">
        <v>0</v>
      </c>
      <c r="EB107" s="643">
        <v>0</v>
      </c>
      <c r="EC107" s="643">
        <v>0</v>
      </c>
      <c r="ED107" s="643">
        <v>0</v>
      </c>
      <c r="EE107" s="643">
        <v>0</v>
      </c>
      <c r="EF107" s="643">
        <v>0</v>
      </c>
      <c r="EG107" s="643">
        <v>0</v>
      </c>
      <c r="EH107" s="643">
        <v>0</v>
      </c>
      <c r="EI107" s="643">
        <v>0</v>
      </c>
      <c r="EJ107" s="643">
        <v>0</v>
      </c>
      <c r="EK107" s="643">
        <v>0</v>
      </c>
      <c r="EL107" s="643">
        <v>0</v>
      </c>
      <c r="EM107" s="643">
        <v>0</v>
      </c>
      <c r="EN107" s="643">
        <v>0</v>
      </c>
      <c r="EO107" s="643">
        <v>0</v>
      </c>
      <c r="EP107" s="643">
        <v>0</v>
      </c>
      <c r="EQ107" s="643">
        <v>0</v>
      </c>
      <c r="ER107" s="643">
        <v>0</v>
      </c>
      <c r="ES107" s="643">
        <v>0</v>
      </c>
      <c r="ET107" s="643">
        <v>0</v>
      </c>
      <c r="EU107" s="643">
        <v>0</v>
      </c>
      <c r="EV107" s="643">
        <v>0</v>
      </c>
      <c r="EW107" s="643">
        <v>0</v>
      </c>
      <c r="EX107" s="643">
        <v>0</v>
      </c>
      <c r="EY107" s="643">
        <v>0</v>
      </c>
      <c r="EZ107" s="643">
        <v>0</v>
      </c>
      <c r="FA107" s="643">
        <v>0</v>
      </c>
      <c r="FB107" s="643">
        <v>0</v>
      </c>
      <c r="FC107" s="643">
        <v>0</v>
      </c>
      <c r="FD107" s="643">
        <v>0</v>
      </c>
      <c r="FE107" s="643">
        <v>0</v>
      </c>
      <c r="FF107" s="643">
        <v>0</v>
      </c>
      <c r="FG107" s="643">
        <v>0</v>
      </c>
      <c r="FH107" s="643">
        <v>0</v>
      </c>
      <c r="FI107" s="643">
        <v>0</v>
      </c>
      <c r="FJ107" s="643">
        <v>0</v>
      </c>
      <c r="FK107" s="643">
        <v>0</v>
      </c>
      <c r="FL107" s="643">
        <v>0</v>
      </c>
      <c r="FM107" s="643">
        <v>0</v>
      </c>
      <c r="FN107" s="643">
        <v>0</v>
      </c>
      <c r="FO107" s="643">
        <v>0</v>
      </c>
      <c r="FP107" s="643">
        <v>0</v>
      </c>
      <c r="FQ107" s="643">
        <v>0</v>
      </c>
      <c r="FR107" s="643">
        <v>0</v>
      </c>
      <c r="FS107" s="643">
        <v>0</v>
      </c>
      <c r="FT107" s="643">
        <v>0</v>
      </c>
      <c r="FU107" s="643">
        <v>0</v>
      </c>
      <c r="FV107" s="643">
        <v>0</v>
      </c>
      <c r="FW107" s="643">
        <v>0</v>
      </c>
      <c r="FX107" s="643">
        <v>0</v>
      </c>
      <c r="FY107" s="643">
        <v>0</v>
      </c>
      <c r="FZ107" s="643">
        <v>0</v>
      </c>
      <c r="GA107" s="643">
        <v>0</v>
      </c>
      <c r="GB107" s="643">
        <v>0</v>
      </c>
      <c r="GC107" s="643">
        <v>0</v>
      </c>
      <c r="GD107" s="643">
        <v>0</v>
      </c>
      <c r="GE107" s="643">
        <v>0</v>
      </c>
      <c r="GF107" s="643">
        <v>0</v>
      </c>
      <c r="GG107" s="643">
        <v>0</v>
      </c>
      <c r="GH107" s="643">
        <v>0</v>
      </c>
      <c r="GI107" s="643">
        <v>0</v>
      </c>
      <c r="GJ107" s="643">
        <v>0</v>
      </c>
      <c r="GK107" s="643">
        <v>0</v>
      </c>
      <c r="GL107" s="643">
        <v>0</v>
      </c>
      <c r="GM107" s="643">
        <v>0</v>
      </c>
      <c r="GN107" s="643">
        <v>0</v>
      </c>
      <c r="GO107" s="643">
        <v>0</v>
      </c>
      <c r="GP107" s="643">
        <v>0</v>
      </c>
      <c r="GQ107" s="643">
        <v>0</v>
      </c>
      <c r="GR107" s="643">
        <v>0</v>
      </c>
      <c r="GS107" s="643">
        <v>0</v>
      </c>
      <c r="GT107" s="643">
        <v>0</v>
      </c>
      <c r="GU107" s="643">
        <v>0</v>
      </c>
      <c r="GV107" s="643">
        <v>0</v>
      </c>
      <c r="GW107" s="643">
        <v>0</v>
      </c>
      <c r="GX107" s="643">
        <v>0</v>
      </c>
      <c r="GY107" s="643">
        <v>0</v>
      </c>
      <c r="GZ107" s="643">
        <v>0</v>
      </c>
      <c r="HA107" s="643">
        <v>0</v>
      </c>
      <c r="HB107" s="643">
        <v>0</v>
      </c>
      <c r="HC107" s="643">
        <v>0</v>
      </c>
      <c r="HD107" s="643">
        <v>0</v>
      </c>
      <c r="HE107" s="643">
        <v>0</v>
      </c>
      <c r="HF107" s="643">
        <v>0</v>
      </c>
    </row>
    <row r="108" spans="1:214" hidden="1">
      <c r="B108" s="643">
        <v>0</v>
      </c>
      <c r="C108" s="644"/>
      <c r="D108" s="645" t="s">
        <v>335</v>
      </c>
      <c r="F108" s="643">
        <v>0</v>
      </c>
      <c r="G108" s="643">
        <v>0</v>
      </c>
      <c r="H108" s="643">
        <v>0</v>
      </c>
      <c r="I108" s="643">
        <v>0</v>
      </c>
      <c r="K108" s="646">
        <v>0</v>
      </c>
      <c r="L108" s="646">
        <v>0</v>
      </c>
      <c r="M108" s="646">
        <v>0</v>
      </c>
      <c r="N108" s="646">
        <v>0</v>
      </c>
      <c r="P108" s="643">
        <v>0</v>
      </c>
      <c r="Q108" s="643">
        <v>0</v>
      </c>
      <c r="R108" s="643">
        <v>0</v>
      </c>
      <c r="S108" s="643">
        <v>0</v>
      </c>
      <c r="U108" s="643">
        <v>0</v>
      </c>
      <c r="V108" s="643">
        <v>0</v>
      </c>
      <c r="W108" s="643">
        <v>0</v>
      </c>
      <c r="X108" s="643">
        <v>0</v>
      </c>
      <c r="Z108" s="643">
        <v>364487.98132064869</v>
      </c>
      <c r="AA108" s="643">
        <v>0</v>
      </c>
      <c r="AB108" s="643">
        <v>85784.700555152842</v>
      </c>
      <c r="AC108" s="643">
        <v>450272.68187580159</v>
      </c>
      <c r="AH108" s="587"/>
      <c r="AJ108" s="540"/>
      <c r="AK108" s="540"/>
      <c r="AL108" s="540"/>
      <c r="AM108" s="540"/>
      <c r="AN108" s="540"/>
      <c r="AO108" s="540"/>
      <c r="AP108" s="540"/>
      <c r="AQ108" s="540"/>
      <c r="AR108" s="540"/>
      <c r="AS108" s="540"/>
      <c r="AT108" s="540"/>
      <c r="AU108" s="540"/>
      <c r="AV108" s="540"/>
      <c r="AW108" s="540"/>
      <c r="AX108" s="540"/>
      <c r="AY108" s="540"/>
      <c r="AZ108" s="540"/>
      <c r="BA108" s="540"/>
      <c r="BB108" s="540"/>
      <c r="BC108" s="647">
        <v>0</v>
      </c>
      <c r="BD108" s="647">
        <v>0</v>
      </c>
      <c r="BE108" s="647">
        <v>0</v>
      </c>
      <c r="BF108" s="647">
        <v>0</v>
      </c>
      <c r="BG108" s="643">
        <v>0</v>
      </c>
      <c r="BH108" s="643">
        <v>0</v>
      </c>
      <c r="BI108" s="643">
        <v>0</v>
      </c>
      <c r="BJ108" s="643">
        <v>0</v>
      </c>
      <c r="BK108" s="643">
        <v>0</v>
      </c>
      <c r="BL108" s="643">
        <v>0</v>
      </c>
      <c r="BM108" s="643">
        <v>0</v>
      </c>
      <c r="BN108" s="643">
        <v>0</v>
      </c>
      <c r="BO108" s="643">
        <v>0</v>
      </c>
      <c r="BP108" s="643">
        <v>0</v>
      </c>
      <c r="BQ108" s="643">
        <v>0</v>
      </c>
      <c r="BR108" s="643">
        <v>0</v>
      </c>
      <c r="BS108" s="643">
        <v>0</v>
      </c>
      <c r="BT108" s="643">
        <v>0</v>
      </c>
      <c r="BU108" s="643">
        <v>0</v>
      </c>
      <c r="BV108" s="643">
        <v>0</v>
      </c>
      <c r="BW108" s="643">
        <v>0</v>
      </c>
      <c r="BX108" s="643">
        <v>0</v>
      </c>
      <c r="BY108" s="643">
        <v>0</v>
      </c>
      <c r="BZ108" s="643">
        <v>0</v>
      </c>
      <c r="CA108" s="643">
        <v>0</v>
      </c>
      <c r="CB108" s="643">
        <v>0</v>
      </c>
      <c r="CC108" s="643">
        <v>0</v>
      </c>
      <c r="CD108" s="643">
        <v>0</v>
      </c>
      <c r="CE108" s="643">
        <v>0</v>
      </c>
      <c r="CF108" s="643">
        <v>0</v>
      </c>
      <c r="CG108" s="643">
        <v>0</v>
      </c>
      <c r="CH108" s="643">
        <v>0</v>
      </c>
      <c r="CI108" s="643">
        <v>0</v>
      </c>
      <c r="CJ108" s="643">
        <v>0</v>
      </c>
      <c r="CK108" s="643">
        <v>0</v>
      </c>
      <c r="CL108" s="643">
        <v>0</v>
      </c>
      <c r="CM108" s="643">
        <v>0</v>
      </c>
      <c r="CN108" s="643">
        <v>0</v>
      </c>
      <c r="CO108" s="643">
        <v>0</v>
      </c>
      <c r="CP108" s="643">
        <v>0</v>
      </c>
      <c r="CQ108" s="643">
        <v>0</v>
      </c>
      <c r="CR108" s="643">
        <v>0</v>
      </c>
      <c r="CS108" s="643">
        <v>0</v>
      </c>
      <c r="CT108" s="643">
        <v>0</v>
      </c>
      <c r="CU108" s="643">
        <v>0</v>
      </c>
      <c r="CV108" s="643">
        <v>0</v>
      </c>
      <c r="CW108" s="643">
        <v>0</v>
      </c>
      <c r="CX108" s="643">
        <v>0</v>
      </c>
      <c r="CY108" s="643">
        <v>0</v>
      </c>
      <c r="CZ108" s="643">
        <v>0</v>
      </c>
      <c r="DA108" s="643">
        <v>0</v>
      </c>
      <c r="DB108" s="643">
        <v>0</v>
      </c>
      <c r="DC108" s="643">
        <v>0</v>
      </c>
      <c r="DD108" s="643">
        <v>0</v>
      </c>
      <c r="DE108" s="643">
        <v>0</v>
      </c>
      <c r="DF108" s="643">
        <v>0</v>
      </c>
      <c r="DG108" s="643">
        <v>0</v>
      </c>
      <c r="DH108" s="643">
        <v>0</v>
      </c>
      <c r="DI108" s="643">
        <v>0</v>
      </c>
      <c r="DJ108" s="643">
        <v>0</v>
      </c>
      <c r="DK108" s="643">
        <v>0</v>
      </c>
      <c r="DL108" s="643">
        <v>0</v>
      </c>
      <c r="DM108" s="643">
        <v>0</v>
      </c>
      <c r="DN108" s="643">
        <v>0</v>
      </c>
      <c r="DO108" s="643">
        <v>0</v>
      </c>
      <c r="DP108" s="643">
        <v>0</v>
      </c>
      <c r="DQ108" s="643">
        <v>0</v>
      </c>
      <c r="DR108" s="643">
        <v>0</v>
      </c>
      <c r="DS108" s="643">
        <v>0</v>
      </c>
      <c r="DT108" s="643">
        <v>0</v>
      </c>
      <c r="DU108" s="643">
        <v>0</v>
      </c>
      <c r="DV108" s="643">
        <v>0</v>
      </c>
      <c r="DW108" s="643">
        <v>0</v>
      </c>
      <c r="DX108" s="643">
        <v>0</v>
      </c>
      <c r="DY108" s="643">
        <v>0</v>
      </c>
      <c r="DZ108" s="643">
        <v>0</v>
      </c>
      <c r="EA108" s="643">
        <v>0</v>
      </c>
      <c r="EB108" s="643">
        <v>0</v>
      </c>
      <c r="EC108" s="643">
        <v>0</v>
      </c>
      <c r="ED108" s="643">
        <v>0</v>
      </c>
      <c r="EE108" s="643">
        <v>0</v>
      </c>
      <c r="EF108" s="643">
        <v>0</v>
      </c>
      <c r="EG108" s="643">
        <v>0</v>
      </c>
      <c r="EH108" s="643">
        <v>0</v>
      </c>
      <c r="EI108" s="643">
        <v>0</v>
      </c>
      <c r="EJ108" s="643">
        <v>0</v>
      </c>
      <c r="EK108" s="643">
        <v>0</v>
      </c>
      <c r="EL108" s="643">
        <v>0</v>
      </c>
      <c r="EM108" s="643">
        <v>0</v>
      </c>
      <c r="EN108" s="643">
        <v>0</v>
      </c>
      <c r="EO108" s="643">
        <v>0</v>
      </c>
      <c r="EP108" s="643">
        <v>0</v>
      </c>
      <c r="EQ108" s="643">
        <v>0</v>
      </c>
      <c r="ER108" s="643">
        <v>0</v>
      </c>
      <c r="ES108" s="643">
        <v>0</v>
      </c>
      <c r="ET108" s="643">
        <v>0</v>
      </c>
      <c r="EU108" s="643">
        <v>0</v>
      </c>
      <c r="EV108" s="643">
        <v>0</v>
      </c>
      <c r="EW108" s="643">
        <v>0</v>
      </c>
      <c r="EX108" s="643">
        <v>0</v>
      </c>
      <c r="EY108" s="643">
        <v>0</v>
      </c>
      <c r="EZ108" s="643">
        <v>0</v>
      </c>
      <c r="FA108" s="643">
        <v>0</v>
      </c>
      <c r="FB108" s="643">
        <v>0</v>
      </c>
      <c r="FC108" s="643">
        <v>0</v>
      </c>
      <c r="FD108" s="643">
        <v>0</v>
      </c>
      <c r="FE108" s="643">
        <v>0</v>
      </c>
      <c r="FF108" s="643">
        <v>0</v>
      </c>
      <c r="FG108" s="643">
        <v>0</v>
      </c>
      <c r="FH108" s="643">
        <v>0</v>
      </c>
      <c r="FI108" s="643">
        <v>0</v>
      </c>
      <c r="FJ108" s="643">
        <v>0</v>
      </c>
      <c r="FK108" s="643">
        <v>0</v>
      </c>
      <c r="FL108" s="643">
        <v>0</v>
      </c>
      <c r="FM108" s="643">
        <v>0</v>
      </c>
      <c r="FN108" s="643">
        <v>0</v>
      </c>
      <c r="FO108" s="643">
        <v>0</v>
      </c>
      <c r="FP108" s="643">
        <v>0</v>
      </c>
      <c r="FQ108" s="643">
        <v>0</v>
      </c>
      <c r="FR108" s="643">
        <v>0</v>
      </c>
      <c r="FS108" s="643">
        <v>0</v>
      </c>
      <c r="FT108" s="643">
        <v>0</v>
      </c>
      <c r="FU108" s="643">
        <v>0</v>
      </c>
      <c r="FV108" s="643">
        <v>0</v>
      </c>
      <c r="FW108" s="643">
        <v>0</v>
      </c>
      <c r="FX108" s="643">
        <v>0</v>
      </c>
      <c r="FY108" s="643">
        <v>0</v>
      </c>
      <c r="FZ108" s="643">
        <v>0</v>
      </c>
      <c r="GA108" s="643">
        <v>0</v>
      </c>
      <c r="GB108" s="643">
        <v>0</v>
      </c>
      <c r="GC108" s="643">
        <v>0</v>
      </c>
      <c r="GD108" s="643">
        <v>0</v>
      </c>
      <c r="GE108" s="643">
        <v>0</v>
      </c>
      <c r="GF108" s="643">
        <v>0</v>
      </c>
      <c r="GG108" s="643">
        <v>0</v>
      </c>
      <c r="GH108" s="643">
        <v>0</v>
      </c>
      <c r="GI108" s="643">
        <v>0</v>
      </c>
      <c r="GJ108" s="643">
        <v>0</v>
      </c>
      <c r="GK108" s="643">
        <v>0</v>
      </c>
      <c r="GL108" s="643">
        <v>0</v>
      </c>
      <c r="GM108" s="643">
        <v>0</v>
      </c>
      <c r="GN108" s="643">
        <v>0</v>
      </c>
      <c r="GO108" s="643">
        <v>0</v>
      </c>
      <c r="GP108" s="643">
        <v>0</v>
      </c>
      <c r="GQ108" s="643">
        <v>0</v>
      </c>
      <c r="GR108" s="643">
        <v>0</v>
      </c>
      <c r="GS108" s="643">
        <v>0</v>
      </c>
      <c r="GT108" s="643">
        <v>0</v>
      </c>
      <c r="GU108" s="643">
        <v>0</v>
      </c>
      <c r="GV108" s="643">
        <v>0</v>
      </c>
      <c r="GW108" s="643">
        <v>0</v>
      </c>
      <c r="GX108" s="643">
        <v>0</v>
      </c>
      <c r="GY108" s="643">
        <v>0</v>
      </c>
      <c r="GZ108" s="643">
        <v>0</v>
      </c>
      <c r="HA108" s="643">
        <v>0</v>
      </c>
      <c r="HB108" s="643">
        <v>0</v>
      </c>
      <c r="HC108" s="643">
        <v>0</v>
      </c>
      <c r="HD108" s="643">
        <v>0</v>
      </c>
      <c r="HE108" s="643">
        <v>0</v>
      </c>
      <c r="HF108" s="643">
        <v>0</v>
      </c>
    </row>
    <row r="109" spans="1:214" hidden="1">
      <c r="B109" s="643">
        <v>36570475.409999996</v>
      </c>
      <c r="C109" s="644"/>
      <c r="D109" s="645" t="s">
        <v>319</v>
      </c>
      <c r="F109" s="643">
        <v>0</v>
      </c>
      <c r="G109" s="643">
        <v>0</v>
      </c>
      <c r="H109" s="643">
        <v>0</v>
      </c>
      <c r="I109" s="643">
        <v>0</v>
      </c>
      <c r="K109" s="646">
        <v>0</v>
      </c>
      <c r="L109" s="646">
        <v>0</v>
      </c>
      <c r="M109" s="646">
        <v>0</v>
      </c>
      <c r="N109" s="646">
        <v>0</v>
      </c>
      <c r="P109" s="643">
        <v>0</v>
      </c>
      <c r="Q109" s="643">
        <v>0</v>
      </c>
      <c r="R109" s="643">
        <v>0</v>
      </c>
      <c r="S109" s="643">
        <v>0</v>
      </c>
      <c r="U109" s="643">
        <v>0</v>
      </c>
      <c r="V109" s="643">
        <v>0</v>
      </c>
      <c r="W109" s="643">
        <v>0</v>
      </c>
      <c r="X109" s="643">
        <v>0</v>
      </c>
      <c r="Z109" s="643">
        <v>-8756694.4900107533</v>
      </c>
      <c r="AA109" s="643">
        <v>0</v>
      </c>
      <c r="AB109" s="643">
        <v>207121.11</v>
      </c>
      <c r="AC109" s="643">
        <v>-8549573.3800107539</v>
      </c>
      <c r="AH109" s="587"/>
      <c r="AJ109" s="540"/>
      <c r="AK109" s="540"/>
      <c r="AL109" s="540"/>
      <c r="AM109" s="540"/>
      <c r="AN109" s="540"/>
      <c r="AO109" s="540"/>
      <c r="AP109" s="540"/>
      <c r="AQ109" s="540"/>
      <c r="AR109" s="540"/>
      <c r="AS109" s="540"/>
      <c r="AT109" s="540"/>
      <c r="AU109" s="540"/>
      <c r="AV109" s="540"/>
      <c r="AW109" s="540"/>
      <c r="AX109" s="540"/>
      <c r="AY109" s="540"/>
      <c r="AZ109" s="540"/>
      <c r="BA109" s="540"/>
      <c r="BB109" s="540"/>
      <c r="BC109" s="647">
        <v>0</v>
      </c>
      <c r="BD109" s="647">
        <v>0</v>
      </c>
      <c r="BE109" s="647">
        <v>0</v>
      </c>
      <c r="BF109" s="647">
        <v>0</v>
      </c>
      <c r="BG109" s="643">
        <v>0</v>
      </c>
      <c r="BH109" s="643">
        <v>0</v>
      </c>
      <c r="BI109" s="643">
        <v>0</v>
      </c>
      <c r="BJ109" s="643">
        <v>0</v>
      </c>
      <c r="BK109" s="643">
        <v>0</v>
      </c>
      <c r="BL109" s="643">
        <v>0</v>
      </c>
      <c r="BM109" s="643">
        <v>0</v>
      </c>
      <c r="BN109" s="643">
        <v>0</v>
      </c>
      <c r="BO109" s="643">
        <v>0</v>
      </c>
      <c r="BP109" s="643">
        <v>0</v>
      </c>
      <c r="BQ109" s="643">
        <v>0</v>
      </c>
      <c r="BR109" s="643">
        <v>0</v>
      </c>
      <c r="BS109" s="643">
        <v>0</v>
      </c>
      <c r="BT109" s="643">
        <v>0</v>
      </c>
      <c r="BU109" s="643">
        <v>0</v>
      </c>
      <c r="BV109" s="643">
        <v>0</v>
      </c>
      <c r="BW109" s="643">
        <v>0</v>
      </c>
      <c r="BX109" s="643">
        <v>0</v>
      </c>
      <c r="BY109" s="643">
        <v>0</v>
      </c>
      <c r="BZ109" s="643">
        <v>0</v>
      </c>
      <c r="CA109" s="643">
        <v>0</v>
      </c>
      <c r="CB109" s="643">
        <v>0</v>
      </c>
      <c r="CC109" s="643">
        <v>0</v>
      </c>
      <c r="CD109" s="643">
        <v>0</v>
      </c>
      <c r="CE109" s="643">
        <v>0</v>
      </c>
      <c r="CF109" s="643">
        <v>0</v>
      </c>
      <c r="CG109" s="643">
        <v>0</v>
      </c>
      <c r="CH109" s="643">
        <v>0</v>
      </c>
      <c r="CI109" s="643">
        <v>0</v>
      </c>
      <c r="CJ109" s="643">
        <v>0</v>
      </c>
      <c r="CK109" s="643">
        <v>0</v>
      </c>
      <c r="CL109" s="643">
        <v>0</v>
      </c>
      <c r="CM109" s="643">
        <v>0</v>
      </c>
      <c r="CN109" s="643">
        <v>0</v>
      </c>
      <c r="CO109" s="643">
        <v>0</v>
      </c>
      <c r="CP109" s="643">
        <v>0</v>
      </c>
      <c r="CQ109" s="643">
        <v>0</v>
      </c>
      <c r="CR109" s="643">
        <v>0</v>
      </c>
      <c r="CS109" s="643">
        <v>0</v>
      </c>
      <c r="CT109" s="643">
        <v>0</v>
      </c>
      <c r="CU109" s="643">
        <v>0</v>
      </c>
      <c r="CV109" s="643">
        <v>0</v>
      </c>
      <c r="CW109" s="643">
        <v>0</v>
      </c>
      <c r="CX109" s="643">
        <v>0</v>
      </c>
      <c r="CY109" s="643">
        <v>0</v>
      </c>
      <c r="CZ109" s="643">
        <v>0</v>
      </c>
      <c r="DA109" s="643">
        <v>0</v>
      </c>
      <c r="DB109" s="643">
        <v>0</v>
      </c>
      <c r="DC109" s="643">
        <v>0</v>
      </c>
      <c r="DD109" s="643">
        <v>0</v>
      </c>
      <c r="DE109" s="643">
        <v>0</v>
      </c>
      <c r="DF109" s="643">
        <v>0</v>
      </c>
      <c r="DG109" s="643">
        <v>0</v>
      </c>
      <c r="DH109" s="643">
        <v>0</v>
      </c>
      <c r="DI109" s="643">
        <v>0</v>
      </c>
      <c r="DJ109" s="643">
        <v>0</v>
      </c>
      <c r="DK109" s="643">
        <v>0</v>
      </c>
      <c r="DL109" s="643">
        <v>0</v>
      </c>
      <c r="DM109" s="643">
        <v>0</v>
      </c>
      <c r="DN109" s="643">
        <v>0</v>
      </c>
      <c r="DO109" s="643">
        <v>0</v>
      </c>
      <c r="DP109" s="643">
        <v>0</v>
      </c>
      <c r="DQ109" s="643">
        <v>0</v>
      </c>
      <c r="DR109" s="643">
        <v>0</v>
      </c>
      <c r="DS109" s="643">
        <v>0</v>
      </c>
      <c r="DT109" s="643">
        <v>0</v>
      </c>
      <c r="DU109" s="643">
        <v>0</v>
      </c>
      <c r="DV109" s="643">
        <v>0</v>
      </c>
      <c r="DW109" s="643">
        <v>0</v>
      </c>
      <c r="DX109" s="643">
        <v>0</v>
      </c>
      <c r="DY109" s="643">
        <v>0</v>
      </c>
      <c r="DZ109" s="643">
        <v>0</v>
      </c>
      <c r="EA109" s="643">
        <v>0</v>
      </c>
      <c r="EB109" s="643">
        <v>0</v>
      </c>
      <c r="EC109" s="643">
        <v>0</v>
      </c>
      <c r="ED109" s="643">
        <v>0</v>
      </c>
      <c r="EE109" s="643">
        <v>0</v>
      </c>
      <c r="EF109" s="643">
        <v>0</v>
      </c>
      <c r="EG109" s="643">
        <v>0</v>
      </c>
      <c r="EH109" s="643">
        <v>0</v>
      </c>
      <c r="EI109" s="643">
        <v>0</v>
      </c>
      <c r="EJ109" s="643">
        <v>0</v>
      </c>
      <c r="EK109" s="643">
        <v>0</v>
      </c>
      <c r="EL109" s="643">
        <v>0</v>
      </c>
      <c r="EM109" s="643">
        <v>0</v>
      </c>
      <c r="EN109" s="643">
        <v>0</v>
      </c>
      <c r="EO109" s="643">
        <v>0</v>
      </c>
      <c r="EP109" s="643">
        <v>0</v>
      </c>
      <c r="EQ109" s="643">
        <v>0</v>
      </c>
      <c r="ER109" s="643">
        <v>0</v>
      </c>
      <c r="ES109" s="643">
        <v>0</v>
      </c>
      <c r="ET109" s="643">
        <v>0</v>
      </c>
      <c r="EU109" s="643">
        <v>0</v>
      </c>
      <c r="EV109" s="643">
        <v>0</v>
      </c>
      <c r="EW109" s="643">
        <v>0</v>
      </c>
      <c r="EX109" s="643">
        <v>0</v>
      </c>
      <c r="EY109" s="643">
        <v>0</v>
      </c>
      <c r="EZ109" s="643">
        <v>0</v>
      </c>
      <c r="FA109" s="643">
        <v>0</v>
      </c>
      <c r="FB109" s="643">
        <v>0</v>
      </c>
      <c r="FC109" s="643">
        <v>0</v>
      </c>
      <c r="FD109" s="643">
        <v>0</v>
      </c>
      <c r="FE109" s="643">
        <v>0</v>
      </c>
      <c r="FF109" s="643">
        <v>0</v>
      </c>
      <c r="FG109" s="643">
        <v>0</v>
      </c>
      <c r="FH109" s="643">
        <v>0</v>
      </c>
      <c r="FI109" s="643">
        <v>0</v>
      </c>
      <c r="FJ109" s="643">
        <v>0</v>
      </c>
      <c r="FK109" s="643">
        <v>0</v>
      </c>
      <c r="FL109" s="643">
        <v>0</v>
      </c>
      <c r="FM109" s="643">
        <v>0</v>
      </c>
      <c r="FN109" s="643">
        <v>0</v>
      </c>
      <c r="FO109" s="643">
        <v>0</v>
      </c>
      <c r="FP109" s="643">
        <v>0</v>
      </c>
      <c r="FQ109" s="643">
        <v>0</v>
      </c>
      <c r="FR109" s="643">
        <v>0</v>
      </c>
      <c r="FS109" s="643">
        <v>0</v>
      </c>
      <c r="FT109" s="643">
        <v>0</v>
      </c>
      <c r="FU109" s="643">
        <v>0</v>
      </c>
      <c r="FV109" s="643">
        <v>0</v>
      </c>
      <c r="FW109" s="643">
        <v>0</v>
      </c>
      <c r="FX109" s="643">
        <v>0</v>
      </c>
      <c r="FY109" s="643">
        <v>0</v>
      </c>
      <c r="FZ109" s="643">
        <v>0</v>
      </c>
      <c r="GA109" s="643">
        <v>0</v>
      </c>
      <c r="GB109" s="643">
        <v>0</v>
      </c>
      <c r="GC109" s="643">
        <v>0</v>
      </c>
      <c r="GD109" s="643">
        <v>0</v>
      </c>
      <c r="GE109" s="643">
        <v>0</v>
      </c>
      <c r="GF109" s="643">
        <v>0</v>
      </c>
      <c r="GG109" s="643">
        <v>0</v>
      </c>
      <c r="GH109" s="643">
        <v>0</v>
      </c>
      <c r="GI109" s="643">
        <v>0</v>
      </c>
      <c r="GJ109" s="643">
        <v>0</v>
      </c>
      <c r="GK109" s="643">
        <v>0</v>
      </c>
      <c r="GL109" s="643">
        <v>0</v>
      </c>
      <c r="GM109" s="643">
        <v>0</v>
      </c>
      <c r="GN109" s="643">
        <v>0</v>
      </c>
      <c r="GO109" s="643">
        <v>0</v>
      </c>
      <c r="GP109" s="643">
        <v>0</v>
      </c>
      <c r="GQ109" s="643">
        <v>0</v>
      </c>
      <c r="GR109" s="643">
        <v>0</v>
      </c>
      <c r="GS109" s="643">
        <v>0</v>
      </c>
      <c r="GT109" s="643">
        <v>0</v>
      </c>
      <c r="GU109" s="643">
        <v>0</v>
      </c>
      <c r="GV109" s="643">
        <v>0</v>
      </c>
      <c r="GW109" s="643">
        <v>0</v>
      </c>
      <c r="GX109" s="643">
        <v>0</v>
      </c>
      <c r="GY109" s="643">
        <v>0</v>
      </c>
      <c r="GZ109" s="643">
        <v>0</v>
      </c>
      <c r="HA109" s="643">
        <v>0</v>
      </c>
      <c r="HB109" s="643">
        <v>0</v>
      </c>
      <c r="HC109" s="643">
        <v>0</v>
      </c>
      <c r="HD109" s="643">
        <v>0</v>
      </c>
      <c r="HE109" s="643">
        <v>0</v>
      </c>
      <c r="HF109" s="643">
        <v>0</v>
      </c>
    </row>
    <row r="110" spans="1:214" hidden="1">
      <c r="B110" s="643">
        <v>119737554.51076567</v>
      </c>
      <c r="C110" s="644"/>
      <c r="D110" s="645" t="s">
        <v>132</v>
      </c>
      <c r="F110" s="643">
        <v>84821.421060530469</v>
      </c>
      <c r="G110" s="643">
        <v>0</v>
      </c>
      <c r="H110" s="643">
        <v>0</v>
      </c>
      <c r="I110" s="643">
        <v>84821.421060530469</v>
      </c>
      <c r="K110" s="646">
        <v>-36773.384094435532</v>
      </c>
      <c r="L110" s="646">
        <v>0</v>
      </c>
      <c r="M110" s="646">
        <v>0</v>
      </c>
      <c r="N110" s="646">
        <v>-36773.384094435532</v>
      </c>
      <c r="P110" s="643">
        <v>-2367461.3161240327</v>
      </c>
      <c r="Q110" s="643">
        <v>0</v>
      </c>
      <c r="R110" s="643">
        <v>0</v>
      </c>
      <c r="S110" s="643">
        <v>-2367461.3161240327</v>
      </c>
      <c r="U110" s="643">
        <v>-9505516.9743505903</v>
      </c>
      <c r="V110" s="643">
        <v>0</v>
      </c>
      <c r="W110" s="643">
        <v>0</v>
      </c>
      <c r="X110" s="643">
        <v>-9505516.9743505903</v>
      </c>
      <c r="Z110" s="643">
        <v>-2879185.3896414726</v>
      </c>
      <c r="AA110" s="643">
        <v>0</v>
      </c>
      <c r="AB110" s="643">
        <v>354444.30074400676</v>
      </c>
      <c r="AC110" s="643">
        <v>-2524741.0888974657</v>
      </c>
      <c r="AH110" s="587"/>
      <c r="AJ110" s="540"/>
      <c r="AK110" s="540"/>
      <c r="AL110" s="540"/>
      <c r="AM110" s="540"/>
      <c r="AN110" s="540"/>
      <c r="AO110" s="540"/>
      <c r="AP110" s="540"/>
      <c r="AQ110" s="540"/>
      <c r="AR110" s="540"/>
      <c r="AS110" s="540"/>
      <c r="AT110" s="540"/>
      <c r="AU110" s="540"/>
      <c r="AV110" s="540"/>
      <c r="AW110" s="540"/>
      <c r="AX110" s="540"/>
      <c r="AY110" s="540"/>
      <c r="AZ110" s="540"/>
      <c r="BA110" s="540"/>
      <c r="BB110" s="540"/>
      <c r="BC110" s="647">
        <v>-36773.384094435532</v>
      </c>
      <c r="BD110" s="647">
        <v>0</v>
      </c>
      <c r="BE110" s="647">
        <v>0</v>
      </c>
      <c r="BF110" s="647">
        <v>-36773.384094435532</v>
      </c>
      <c r="BG110" s="643">
        <v>-29132.938289890066</v>
      </c>
      <c r="BH110" s="643">
        <v>0</v>
      </c>
      <c r="BI110" s="643">
        <v>0</v>
      </c>
      <c r="BJ110" s="643">
        <v>-29132.938289890066</v>
      </c>
      <c r="BK110" s="643">
        <v>39916.921524076723</v>
      </c>
      <c r="BL110" s="643">
        <v>0</v>
      </c>
      <c r="BM110" s="643">
        <v>0</v>
      </c>
      <c r="BN110" s="643">
        <v>39916.921524076723</v>
      </c>
      <c r="BO110" s="643">
        <v>-90049.518097992797</v>
      </c>
      <c r="BP110" s="643">
        <v>0</v>
      </c>
      <c r="BQ110" s="643">
        <v>0</v>
      </c>
      <c r="BR110" s="643">
        <v>-90049.518097992797</v>
      </c>
      <c r="BS110" s="643">
        <v>42492.150769370608</v>
      </c>
      <c r="BT110" s="643">
        <v>0</v>
      </c>
      <c r="BU110" s="643">
        <v>0</v>
      </c>
      <c r="BV110" s="643">
        <v>42492.150769370608</v>
      </c>
      <c r="BW110" s="643">
        <v>106902.36049507558</v>
      </c>
      <c r="BX110" s="643">
        <v>0</v>
      </c>
      <c r="BY110" s="643">
        <v>0</v>
      </c>
      <c r="BZ110" s="643">
        <v>106902.36049507558</v>
      </c>
      <c r="CA110" s="643">
        <v>82793.60877751559</v>
      </c>
      <c r="CB110" s="643">
        <v>0</v>
      </c>
      <c r="CC110" s="643">
        <v>0</v>
      </c>
      <c r="CD110" s="643">
        <v>82793.60877751559</v>
      </c>
      <c r="CE110" s="643">
        <v>325054.97706160229</v>
      </c>
      <c r="CF110" s="643">
        <v>0</v>
      </c>
      <c r="CG110" s="643">
        <v>0</v>
      </c>
      <c r="CH110" s="643">
        <v>325054.97706160229</v>
      </c>
      <c r="CI110" s="643">
        <v>40903.664680097252</v>
      </c>
      <c r="CJ110" s="643">
        <v>0</v>
      </c>
      <c r="CK110" s="643">
        <v>0</v>
      </c>
      <c r="CL110" s="643">
        <v>40903.664680097252</v>
      </c>
      <c r="CM110" s="643">
        <v>30403.050881028175</v>
      </c>
      <c r="CN110" s="643">
        <v>0</v>
      </c>
      <c r="CO110" s="643">
        <v>0</v>
      </c>
      <c r="CP110" s="643">
        <v>30403.050881028175</v>
      </c>
      <c r="CQ110" s="643">
        <v>110804.7977441093</v>
      </c>
      <c r="CR110" s="643">
        <v>0</v>
      </c>
      <c r="CS110" s="643">
        <v>0</v>
      </c>
      <c r="CT110" s="643">
        <v>110804.7977441093</v>
      </c>
      <c r="CU110" s="643">
        <v>5368.4228344210424</v>
      </c>
      <c r="CV110" s="643">
        <v>0</v>
      </c>
      <c r="CW110" s="643">
        <v>0</v>
      </c>
      <c r="CX110" s="643">
        <v>5368.4228344210424</v>
      </c>
      <c r="CY110" s="643">
        <v>86839.028178450651</v>
      </c>
      <c r="CZ110" s="643">
        <v>0</v>
      </c>
      <c r="DA110" s="643">
        <v>0</v>
      </c>
      <c r="DB110" s="643">
        <v>86839.028178450651</v>
      </c>
      <c r="DC110" s="643">
        <v>66356.499390520621</v>
      </c>
      <c r="DD110" s="643">
        <v>0</v>
      </c>
      <c r="DE110" s="643">
        <v>0</v>
      </c>
      <c r="DF110" s="643">
        <v>66356.499390520621</v>
      </c>
      <c r="DG110" s="643">
        <v>92634.787661734503</v>
      </c>
      <c r="DH110" s="643">
        <v>0</v>
      </c>
      <c r="DI110" s="643">
        <v>0</v>
      </c>
      <c r="DJ110" s="643">
        <v>92634.787661734503</v>
      </c>
      <c r="DK110" s="643">
        <v>114761.92145272205</v>
      </c>
      <c r="DL110" s="643">
        <v>0</v>
      </c>
      <c r="DM110" s="643">
        <v>0</v>
      </c>
      <c r="DN110" s="643">
        <v>114761.92145272205</v>
      </c>
      <c r="DO110" s="643">
        <v>99053.544912916142</v>
      </c>
      <c r="DP110" s="643">
        <v>0</v>
      </c>
      <c r="DQ110" s="643">
        <v>0</v>
      </c>
      <c r="DR110" s="643">
        <v>99053.544912916142</v>
      </c>
      <c r="DS110" s="643">
        <v>65102.246722411597</v>
      </c>
      <c r="DT110" s="643">
        <v>0</v>
      </c>
      <c r="DU110" s="643">
        <v>-779.63</v>
      </c>
      <c r="DV110" s="643">
        <v>64322.6167224116</v>
      </c>
      <c r="DW110" s="643">
        <v>-3117241.5931272022</v>
      </c>
      <c r="DX110" s="643">
        <v>0</v>
      </c>
      <c r="DY110" s="643">
        <v>0</v>
      </c>
      <c r="DZ110" s="643">
        <v>-3117241.5931272022</v>
      </c>
      <c r="EA110" s="643">
        <v>-512757.0471712033</v>
      </c>
      <c r="EB110" s="643">
        <v>0</v>
      </c>
      <c r="EC110" s="643">
        <v>0</v>
      </c>
      <c r="ED110" s="643">
        <v>-512757.0471712033</v>
      </c>
      <c r="EE110" s="643">
        <v>992795.18686988018</v>
      </c>
      <c r="EF110" s="643">
        <v>0</v>
      </c>
      <c r="EG110" s="643">
        <v>0</v>
      </c>
      <c r="EH110" s="643">
        <v>992795.18686988018</v>
      </c>
      <c r="EI110" s="643">
        <v>-364520.18774945801</v>
      </c>
      <c r="EJ110" s="643">
        <v>0</v>
      </c>
      <c r="EK110" s="643">
        <v>0</v>
      </c>
      <c r="EL110" s="643">
        <v>-364520.18774945801</v>
      </c>
      <c r="EM110" s="643">
        <v>-154716.33311228198</v>
      </c>
      <c r="EN110" s="643">
        <v>0</v>
      </c>
      <c r="EO110" s="643">
        <v>0</v>
      </c>
      <c r="EP110" s="643">
        <v>-154716.33311228198</v>
      </c>
      <c r="EQ110" s="643">
        <v>-135940.61510643794</v>
      </c>
      <c r="ER110" s="643">
        <v>0</v>
      </c>
      <c r="ES110" s="643">
        <v>0</v>
      </c>
      <c r="ET110" s="643">
        <v>-135940.61510643794</v>
      </c>
      <c r="EU110" s="643">
        <v>-917076.5781898502</v>
      </c>
      <c r="EV110" s="643">
        <v>0</v>
      </c>
      <c r="EW110" s="643">
        <v>0</v>
      </c>
      <c r="EX110" s="643">
        <v>-917076.5781898502</v>
      </c>
      <c r="EY110" s="643">
        <v>-305781.12553559884</v>
      </c>
      <c r="EZ110" s="643">
        <v>0</v>
      </c>
      <c r="FA110" s="643">
        <v>0</v>
      </c>
      <c r="FB110" s="643">
        <v>-305781.12553559884</v>
      </c>
      <c r="FC110" s="643">
        <v>59609.163303437992</v>
      </c>
      <c r="FD110" s="643">
        <v>0</v>
      </c>
      <c r="FE110" s="643">
        <v>0</v>
      </c>
      <c r="FF110" s="643">
        <v>59609.163303437992</v>
      </c>
      <c r="FG110" s="643">
        <v>166320.46488563053</v>
      </c>
      <c r="FH110" s="643">
        <v>0</v>
      </c>
      <c r="FI110" s="643">
        <v>0</v>
      </c>
      <c r="FJ110" s="643">
        <v>166320.46488563053</v>
      </c>
      <c r="FK110" s="643">
        <v>34597.71773397096</v>
      </c>
      <c r="FL110" s="643">
        <v>0</v>
      </c>
      <c r="FM110" s="643">
        <v>0</v>
      </c>
      <c r="FN110" s="643">
        <v>34597.71773397096</v>
      </c>
      <c r="FO110" s="643">
        <v>49971.143789815949</v>
      </c>
      <c r="FP110" s="643">
        <v>0</v>
      </c>
      <c r="FQ110" s="643">
        <v>0</v>
      </c>
      <c r="FR110" s="643">
        <v>49971.143789815949</v>
      </c>
      <c r="FS110" s="643">
        <v>-342596.11584963591</v>
      </c>
      <c r="FT110" s="643">
        <v>0</v>
      </c>
      <c r="FU110" s="643">
        <v>0</v>
      </c>
      <c r="FV110" s="643">
        <v>-342596.11584963591</v>
      </c>
      <c r="FW110" s="643">
        <v>-243603.26958197821</v>
      </c>
      <c r="FX110" s="643">
        <v>0</v>
      </c>
      <c r="FY110" s="643">
        <v>0</v>
      </c>
      <c r="FZ110" s="643">
        <v>-243603.26958197821</v>
      </c>
      <c r="GA110" s="643">
        <v>-5847586.7491653869</v>
      </c>
      <c r="GB110" s="643">
        <v>0</v>
      </c>
      <c r="GC110" s="643">
        <v>14494.2</v>
      </c>
      <c r="GD110" s="643">
        <v>-5833092.5491653867</v>
      </c>
      <c r="GE110" s="643">
        <v>391382.15601469169</v>
      </c>
      <c r="GF110" s="643">
        <v>0</v>
      </c>
      <c r="GG110" s="643">
        <v>0</v>
      </c>
      <c r="GH110" s="643">
        <v>391382.15601469169</v>
      </c>
      <c r="GI110" s="643">
        <v>-1063248.6175672654</v>
      </c>
      <c r="GJ110" s="643">
        <v>0</v>
      </c>
      <c r="GK110" s="643">
        <v>0</v>
      </c>
      <c r="GL110" s="643">
        <v>-1063248.6175672654</v>
      </c>
      <c r="GM110" s="643">
        <v>840554.025910208</v>
      </c>
      <c r="GN110" s="643">
        <v>0</v>
      </c>
      <c r="GO110" s="643">
        <v>0</v>
      </c>
      <c r="GP110" s="643">
        <v>840554.025910208</v>
      </c>
      <c r="GQ110" s="643">
        <v>180590.54654169921</v>
      </c>
      <c r="GR110" s="643">
        <v>0</v>
      </c>
      <c r="GS110" s="643">
        <v>0</v>
      </c>
      <c r="GT110" s="643">
        <v>180590.54654169921</v>
      </c>
      <c r="GU110" s="643">
        <v>-879944.04751721048</v>
      </c>
      <c r="GV110" s="643">
        <v>0</v>
      </c>
      <c r="GW110" s="643">
        <v>0</v>
      </c>
      <c r="GX110" s="643">
        <v>-879944.04751721048</v>
      </c>
      <c r="GY110" s="643">
        <v>413509.29485797219</v>
      </c>
      <c r="GZ110" s="643">
        <v>0</v>
      </c>
      <c r="HA110" s="643">
        <v>0</v>
      </c>
      <c r="HB110" s="643">
        <v>413509.29485797219</v>
      </c>
      <c r="HC110" s="643">
        <v>-329201.98364778468</v>
      </c>
      <c r="HD110" s="643">
        <v>0</v>
      </c>
      <c r="HE110" s="643">
        <v>0</v>
      </c>
      <c r="HF110" s="643">
        <v>-329201.98364778468</v>
      </c>
    </row>
    <row r="111" spans="1:214" hidden="1">
      <c r="B111" s="643">
        <v>234315197.49564192</v>
      </c>
      <c r="C111" s="644"/>
      <c r="D111" s="645" t="s">
        <v>161</v>
      </c>
      <c r="F111" s="643">
        <v>0</v>
      </c>
      <c r="G111" s="643">
        <v>0</v>
      </c>
      <c r="H111" s="643">
        <v>0</v>
      </c>
      <c r="I111" s="643">
        <v>0</v>
      </c>
      <c r="K111" s="646">
        <v>0</v>
      </c>
      <c r="L111" s="646">
        <v>0</v>
      </c>
      <c r="M111" s="646">
        <v>-3242.88</v>
      </c>
      <c r="N111" s="646">
        <v>-3242.88</v>
      </c>
      <c r="P111" s="643">
        <v>6115.0630387328565</v>
      </c>
      <c r="Q111" s="643">
        <v>0</v>
      </c>
      <c r="R111" s="643">
        <v>14235.3</v>
      </c>
      <c r="S111" s="643">
        <v>20350.363038732859</v>
      </c>
      <c r="U111" s="643">
        <v>-301847.69019316882</v>
      </c>
      <c r="V111" s="643">
        <v>0</v>
      </c>
      <c r="W111" s="643">
        <v>4149938.3</v>
      </c>
      <c r="X111" s="643">
        <v>3848090.609806831</v>
      </c>
      <c r="Z111" s="643">
        <v>-14483160.863160236</v>
      </c>
      <c r="AA111" s="643">
        <v>0</v>
      </c>
      <c r="AB111" s="643">
        <v>12557370.314832952</v>
      </c>
      <c r="AC111" s="643">
        <v>-1925790.5483272821</v>
      </c>
      <c r="AH111" s="587"/>
      <c r="AJ111" s="540"/>
      <c r="AK111" s="540"/>
      <c r="AL111" s="540"/>
      <c r="AM111" s="540"/>
      <c r="AN111" s="540"/>
      <c r="AO111" s="540"/>
      <c r="AP111" s="540"/>
      <c r="AQ111" s="540"/>
      <c r="AR111" s="540"/>
      <c r="AS111" s="540"/>
      <c r="AT111" s="540"/>
      <c r="AU111" s="540"/>
      <c r="AV111" s="540"/>
      <c r="AW111" s="540"/>
      <c r="AX111" s="540"/>
      <c r="AY111" s="540"/>
      <c r="AZ111" s="540"/>
      <c r="BA111" s="540"/>
      <c r="BB111" s="540"/>
      <c r="BC111" s="647">
        <v>0</v>
      </c>
      <c r="BD111" s="647">
        <v>0</v>
      </c>
      <c r="BE111" s="647">
        <v>-3242.88</v>
      </c>
      <c r="BF111" s="647">
        <v>-3242.88</v>
      </c>
      <c r="BG111" s="643">
        <v>0</v>
      </c>
      <c r="BH111" s="643">
        <v>0</v>
      </c>
      <c r="BI111" s="643">
        <v>0</v>
      </c>
      <c r="BJ111" s="643">
        <v>0</v>
      </c>
      <c r="BK111" s="643">
        <v>0</v>
      </c>
      <c r="BL111" s="643">
        <v>0</v>
      </c>
      <c r="BM111" s="643">
        <v>-3242.88</v>
      </c>
      <c r="BN111" s="643">
        <v>-3242.88</v>
      </c>
      <c r="BO111" s="643">
        <v>0</v>
      </c>
      <c r="BP111" s="643">
        <v>0</v>
      </c>
      <c r="BQ111" s="643">
        <v>0</v>
      </c>
      <c r="BR111" s="643">
        <v>0</v>
      </c>
      <c r="BS111" s="643">
        <v>0</v>
      </c>
      <c r="BT111" s="643">
        <v>0</v>
      </c>
      <c r="BU111" s="643">
        <v>0</v>
      </c>
      <c r="BV111" s="643">
        <v>0</v>
      </c>
      <c r="BW111" s="643">
        <v>0</v>
      </c>
      <c r="BX111" s="643">
        <v>0</v>
      </c>
      <c r="BY111" s="643">
        <v>0</v>
      </c>
      <c r="BZ111" s="643">
        <v>0</v>
      </c>
      <c r="CA111" s="643">
        <v>0</v>
      </c>
      <c r="CB111" s="643">
        <v>0</v>
      </c>
      <c r="CC111" s="643">
        <v>0</v>
      </c>
      <c r="CD111" s="643">
        <v>0</v>
      </c>
      <c r="CE111" s="643">
        <v>0</v>
      </c>
      <c r="CF111" s="643">
        <v>0</v>
      </c>
      <c r="CG111" s="643">
        <v>0</v>
      </c>
      <c r="CH111" s="643">
        <v>0</v>
      </c>
      <c r="CI111" s="643">
        <v>0</v>
      </c>
      <c r="CJ111" s="643">
        <v>0</v>
      </c>
      <c r="CK111" s="643">
        <v>0</v>
      </c>
      <c r="CL111" s="643">
        <v>0</v>
      </c>
      <c r="CM111" s="643">
        <v>0</v>
      </c>
      <c r="CN111" s="643">
        <v>0</v>
      </c>
      <c r="CO111" s="643">
        <v>0</v>
      </c>
      <c r="CP111" s="643">
        <v>0</v>
      </c>
      <c r="CQ111" s="643">
        <v>0</v>
      </c>
      <c r="CR111" s="643">
        <v>0</v>
      </c>
      <c r="CS111" s="643">
        <v>0</v>
      </c>
      <c r="CT111" s="643">
        <v>0</v>
      </c>
      <c r="CU111" s="643">
        <v>0</v>
      </c>
      <c r="CV111" s="643">
        <v>0</v>
      </c>
      <c r="CW111" s="643">
        <v>0</v>
      </c>
      <c r="CX111" s="643">
        <v>0</v>
      </c>
      <c r="CY111" s="643">
        <v>0</v>
      </c>
      <c r="CZ111" s="643">
        <v>0</v>
      </c>
      <c r="DA111" s="643">
        <v>19380.18</v>
      </c>
      <c r="DB111" s="643">
        <v>19380.18</v>
      </c>
      <c r="DC111" s="643">
        <v>0</v>
      </c>
      <c r="DD111" s="643">
        <v>0</v>
      </c>
      <c r="DE111" s="643">
        <v>0</v>
      </c>
      <c r="DF111" s="643">
        <v>0</v>
      </c>
      <c r="DG111" s="643">
        <v>0</v>
      </c>
      <c r="DH111" s="643">
        <v>0</v>
      </c>
      <c r="DI111" s="643">
        <v>0</v>
      </c>
      <c r="DJ111" s="643">
        <v>0</v>
      </c>
      <c r="DK111" s="643">
        <v>0</v>
      </c>
      <c r="DL111" s="643">
        <v>0</v>
      </c>
      <c r="DM111" s="643">
        <v>0</v>
      </c>
      <c r="DN111" s="643">
        <v>0</v>
      </c>
      <c r="DO111" s="643">
        <v>0</v>
      </c>
      <c r="DP111" s="643">
        <v>0</v>
      </c>
      <c r="DQ111" s="643">
        <v>0</v>
      </c>
      <c r="DR111" s="643">
        <v>0</v>
      </c>
      <c r="DS111" s="643">
        <v>0</v>
      </c>
      <c r="DT111" s="643">
        <v>0</v>
      </c>
      <c r="DU111" s="643">
        <v>-1902</v>
      </c>
      <c r="DV111" s="643">
        <v>-1902</v>
      </c>
      <c r="DW111" s="643">
        <v>0</v>
      </c>
      <c r="DX111" s="643">
        <v>0</v>
      </c>
      <c r="DY111" s="643">
        <v>0</v>
      </c>
      <c r="DZ111" s="643">
        <v>0</v>
      </c>
      <c r="EA111" s="643">
        <v>0</v>
      </c>
      <c r="EB111" s="643">
        <v>0</v>
      </c>
      <c r="EC111" s="643">
        <v>0</v>
      </c>
      <c r="ED111" s="643">
        <v>0</v>
      </c>
      <c r="EE111" s="643">
        <v>0</v>
      </c>
      <c r="EF111" s="643">
        <v>0</v>
      </c>
      <c r="EG111" s="643">
        <v>0</v>
      </c>
      <c r="EH111" s="643">
        <v>0</v>
      </c>
      <c r="EI111" s="643">
        <v>0</v>
      </c>
      <c r="EJ111" s="643">
        <v>0</v>
      </c>
      <c r="EK111" s="643">
        <v>0</v>
      </c>
      <c r="EL111" s="643">
        <v>0</v>
      </c>
      <c r="EM111" s="643">
        <v>0</v>
      </c>
      <c r="EN111" s="643">
        <v>0</v>
      </c>
      <c r="EO111" s="643">
        <v>0</v>
      </c>
      <c r="EP111" s="643">
        <v>0</v>
      </c>
      <c r="EQ111" s="643">
        <v>0</v>
      </c>
      <c r="ER111" s="643">
        <v>0</v>
      </c>
      <c r="ES111" s="643">
        <v>0</v>
      </c>
      <c r="ET111" s="643">
        <v>0</v>
      </c>
      <c r="EU111" s="643">
        <v>0</v>
      </c>
      <c r="EV111" s="643">
        <v>0</v>
      </c>
      <c r="EW111" s="643">
        <v>0</v>
      </c>
      <c r="EX111" s="643">
        <v>0</v>
      </c>
      <c r="EY111" s="643">
        <v>0</v>
      </c>
      <c r="EZ111" s="643">
        <v>0</v>
      </c>
      <c r="FA111" s="643">
        <v>0</v>
      </c>
      <c r="FB111" s="643">
        <v>0</v>
      </c>
      <c r="FC111" s="643">
        <v>0</v>
      </c>
      <c r="FD111" s="643">
        <v>0</v>
      </c>
      <c r="FE111" s="643">
        <v>0</v>
      </c>
      <c r="FF111" s="643">
        <v>0</v>
      </c>
      <c r="FG111" s="643">
        <v>0</v>
      </c>
      <c r="FH111" s="643">
        <v>0</v>
      </c>
      <c r="FI111" s="643">
        <v>3552750</v>
      </c>
      <c r="FJ111" s="643">
        <v>3552750</v>
      </c>
      <c r="FK111" s="643">
        <v>0</v>
      </c>
      <c r="FL111" s="643">
        <v>0</v>
      </c>
      <c r="FM111" s="643">
        <v>0</v>
      </c>
      <c r="FN111" s="643">
        <v>0</v>
      </c>
      <c r="FO111" s="643">
        <v>0</v>
      </c>
      <c r="FP111" s="643">
        <v>0</v>
      </c>
      <c r="FQ111" s="643">
        <v>0</v>
      </c>
      <c r="FR111" s="643">
        <v>0</v>
      </c>
      <c r="FS111" s="643">
        <v>0</v>
      </c>
      <c r="FT111" s="643">
        <v>0</v>
      </c>
      <c r="FU111" s="643">
        <v>0</v>
      </c>
      <c r="FV111" s="643">
        <v>0</v>
      </c>
      <c r="FW111" s="643">
        <v>0</v>
      </c>
      <c r="FX111" s="643">
        <v>0</v>
      </c>
      <c r="FY111" s="643">
        <v>0</v>
      </c>
      <c r="FZ111" s="643">
        <v>0</v>
      </c>
      <c r="GA111" s="643">
        <v>0</v>
      </c>
      <c r="GB111" s="643">
        <v>0</v>
      </c>
      <c r="GC111" s="643">
        <v>581051</v>
      </c>
      <c r="GD111" s="643">
        <v>581051</v>
      </c>
      <c r="GE111" s="643">
        <v>0</v>
      </c>
      <c r="GF111" s="643">
        <v>0</v>
      </c>
      <c r="GG111" s="643">
        <v>0</v>
      </c>
      <c r="GH111" s="643">
        <v>0</v>
      </c>
      <c r="GI111" s="643">
        <v>0</v>
      </c>
      <c r="GJ111" s="643">
        <v>0</v>
      </c>
      <c r="GK111" s="643">
        <v>0</v>
      </c>
      <c r="GL111" s="643">
        <v>0</v>
      </c>
      <c r="GM111" s="643">
        <v>0</v>
      </c>
      <c r="GN111" s="643">
        <v>0</v>
      </c>
      <c r="GO111" s="643">
        <v>0</v>
      </c>
      <c r="GP111" s="643">
        <v>0</v>
      </c>
      <c r="GQ111" s="643">
        <v>0</v>
      </c>
      <c r="GR111" s="643">
        <v>0</v>
      </c>
      <c r="GS111" s="643">
        <v>0</v>
      </c>
      <c r="GT111" s="643">
        <v>0</v>
      </c>
      <c r="GU111" s="643">
        <v>0</v>
      </c>
      <c r="GV111" s="643">
        <v>0</v>
      </c>
      <c r="GW111" s="643">
        <v>0</v>
      </c>
      <c r="GX111" s="643">
        <v>0</v>
      </c>
      <c r="GY111" s="643">
        <v>0</v>
      </c>
      <c r="GZ111" s="643">
        <v>0</v>
      </c>
      <c r="HA111" s="643">
        <v>0</v>
      </c>
      <c r="HB111" s="643">
        <v>0</v>
      </c>
      <c r="HC111" s="643">
        <v>0</v>
      </c>
      <c r="HD111" s="643">
        <v>0</v>
      </c>
      <c r="HE111" s="643">
        <v>0</v>
      </c>
      <c r="HF111" s="643">
        <v>0</v>
      </c>
    </row>
    <row r="112" spans="1:214" hidden="1">
      <c r="B112" s="643">
        <v>0</v>
      </c>
      <c r="C112" s="644"/>
      <c r="D112" s="645" t="s">
        <v>448</v>
      </c>
      <c r="F112" s="643">
        <v>0</v>
      </c>
      <c r="G112" s="643">
        <v>0</v>
      </c>
      <c r="H112" s="643">
        <v>0</v>
      </c>
      <c r="I112" s="643">
        <v>0</v>
      </c>
      <c r="K112" s="646">
        <v>0</v>
      </c>
      <c r="L112" s="646">
        <v>0</v>
      </c>
      <c r="M112" s="646">
        <v>0</v>
      </c>
      <c r="N112" s="646">
        <v>0</v>
      </c>
      <c r="P112" s="643">
        <v>0</v>
      </c>
      <c r="Q112" s="643">
        <v>0</v>
      </c>
      <c r="R112" s="643">
        <v>0</v>
      </c>
      <c r="S112" s="643">
        <v>0</v>
      </c>
      <c r="U112" s="643">
        <v>0</v>
      </c>
      <c r="V112" s="643">
        <v>0</v>
      </c>
      <c r="W112" s="643">
        <v>0</v>
      </c>
      <c r="X112" s="643">
        <v>0</v>
      </c>
      <c r="Z112" s="643">
        <v>0</v>
      </c>
      <c r="AA112" s="643">
        <v>0</v>
      </c>
      <c r="AB112" s="643">
        <v>0</v>
      </c>
      <c r="AC112" s="643">
        <v>0</v>
      </c>
      <c r="AH112" s="587"/>
      <c r="AJ112" s="540"/>
      <c r="AK112" s="540"/>
      <c r="AL112" s="540"/>
      <c r="AM112" s="540"/>
      <c r="AN112" s="540"/>
      <c r="AO112" s="540"/>
      <c r="AP112" s="540"/>
      <c r="AQ112" s="540"/>
      <c r="AR112" s="540"/>
      <c r="AS112" s="540"/>
      <c r="AT112" s="540"/>
      <c r="AU112" s="540"/>
      <c r="AV112" s="540"/>
      <c r="AW112" s="540"/>
      <c r="AX112" s="540"/>
      <c r="AY112" s="540"/>
      <c r="AZ112" s="540"/>
      <c r="BA112" s="540"/>
      <c r="BB112" s="540"/>
      <c r="BC112" s="647">
        <v>0</v>
      </c>
      <c r="BD112" s="647">
        <v>0</v>
      </c>
      <c r="BE112" s="647">
        <v>0</v>
      </c>
      <c r="BF112" s="647">
        <v>0</v>
      </c>
      <c r="BG112" s="643">
        <v>0</v>
      </c>
      <c r="BH112" s="643">
        <v>0</v>
      </c>
      <c r="BI112" s="643">
        <v>0</v>
      </c>
      <c r="BJ112" s="643">
        <v>0</v>
      </c>
      <c r="BK112" s="643">
        <v>0</v>
      </c>
      <c r="BL112" s="643">
        <v>0</v>
      </c>
      <c r="BM112" s="643">
        <v>0</v>
      </c>
      <c r="BN112" s="643">
        <v>0</v>
      </c>
      <c r="BO112" s="643">
        <v>0</v>
      </c>
      <c r="BP112" s="643">
        <v>0</v>
      </c>
      <c r="BQ112" s="643">
        <v>0</v>
      </c>
      <c r="BR112" s="643">
        <v>0</v>
      </c>
      <c r="BS112" s="643">
        <v>0</v>
      </c>
      <c r="BT112" s="643">
        <v>0</v>
      </c>
      <c r="BU112" s="643">
        <v>0</v>
      </c>
      <c r="BV112" s="643">
        <v>0</v>
      </c>
      <c r="BW112" s="643">
        <v>0</v>
      </c>
      <c r="BX112" s="643">
        <v>0</v>
      </c>
      <c r="BY112" s="643">
        <v>0</v>
      </c>
      <c r="BZ112" s="643">
        <v>0</v>
      </c>
      <c r="CA112" s="643">
        <v>0</v>
      </c>
      <c r="CB112" s="643">
        <v>0</v>
      </c>
      <c r="CC112" s="643">
        <v>0</v>
      </c>
      <c r="CD112" s="643">
        <v>0</v>
      </c>
      <c r="CE112" s="643">
        <v>0</v>
      </c>
      <c r="CF112" s="643">
        <v>0</v>
      </c>
      <c r="CG112" s="643">
        <v>0</v>
      </c>
      <c r="CH112" s="643">
        <v>0</v>
      </c>
      <c r="CI112" s="643">
        <v>0</v>
      </c>
      <c r="CJ112" s="643">
        <v>0</v>
      </c>
      <c r="CK112" s="643">
        <v>0</v>
      </c>
      <c r="CL112" s="643">
        <v>0</v>
      </c>
      <c r="CM112" s="643">
        <v>0</v>
      </c>
      <c r="CN112" s="643">
        <v>0</v>
      </c>
      <c r="CO112" s="643">
        <v>0</v>
      </c>
      <c r="CP112" s="643">
        <v>0</v>
      </c>
      <c r="CQ112" s="643">
        <v>0</v>
      </c>
      <c r="CR112" s="643">
        <v>0</v>
      </c>
      <c r="CS112" s="643">
        <v>0</v>
      </c>
      <c r="CT112" s="643">
        <v>0</v>
      </c>
      <c r="CU112" s="643">
        <v>0</v>
      </c>
      <c r="CV112" s="643">
        <v>0</v>
      </c>
      <c r="CW112" s="643">
        <v>0</v>
      </c>
      <c r="CX112" s="643">
        <v>0</v>
      </c>
      <c r="CY112" s="643">
        <v>0</v>
      </c>
      <c r="CZ112" s="643">
        <v>0</v>
      </c>
      <c r="DA112" s="643">
        <v>0</v>
      </c>
      <c r="DB112" s="643">
        <v>0</v>
      </c>
      <c r="DC112" s="643">
        <v>0</v>
      </c>
      <c r="DD112" s="643">
        <v>0</v>
      </c>
      <c r="DE112" s="643">
        <v>0</v>
      </c>
      <c r="DF112" s="643">
        <v>0</v>
      </c>
      <c r="DG112" s="643">
        <v>0</v>
      </c>
      <c r="DH112" s="643">
        <v>0</v>
      </c>
      <c r="DI112" s="643">
        <v>0</v>
      </c>
      <c r="DJ112" s="643">
        <v>0</v>
      </c>
      <c r="DK112" s="643">
        <v>0</v>
      </c>
      <c r="DL112" s="643">
        <v>0</v>
      </c>
      <c r="DM112" s="643">
        <v>0</v>
      </c>
      <c r="DN112" s="643">
        <v>0</v>
      </c>
      <c r="DO112" s="643">
        <v>0</v>
      </c>
      <c r="DP112" s="643">
        <v>0</v>
      </c>
      <c r="DQ112" s="643">
        <v>0</v>
      </c>
      <c r="DR112" s="643">
        <v>0</v>
      </c>
      <c r="DS112" s="643">
        <v>0</v>
      </c>
      <c r="DT112" s="643">
        <v>0</v>
      </c>
      <c r="DU112" s="643">
        <v>0</v>
      </c>
      <c r="DV112" s="643">
        <v>0</v>
      </c>
      <c r="DW112" s="643">
        <v>0</v>
      </c>
      <c r="DX112" s="643">
        <v>0</v>
      </c>
      <c r="DY112" s="643">
        <v>0</v>
      </c>
      <c r="DZ112" s="643">
        <v>0</v>
      </c>
      <c r="EA112" s="643">
        <v>0</v>
      </c>
      <c r="EB112" s="643">
        <v>0</v>
      </c>
      <c r="EC112" s="643">
        <v>0</v>
      </c>
      <c r="ED112" s="643">
        <v>0</v>
      </c>
      <c r="EE112" s="643">
        <v>0</v>
      </c>
      <c r="EF112" s="643">
        <v>0</v>
      </c>
      <c r="EG112" s="643">
        <v>0</v>
      </c>
      <c r="EH112" s="643">
        <v>0</v>
      </c>
      <c r="EI112" s="643">
        <v>0</v>
      </c>
      <c r="EJ112" s="643">
        <v>0</v>
      </c>
      <c r="EK112" s="643">
        <v>0</v>
      </c>
      <c r="EL112" s="643">
        <v>0</v>
      </c>
      <c r="EM112" s="643">
        <v>0</v>
      </c>
      <c r="EN112" s="643">
        <v>0</v>
      </c>
      <c r="EO112" s="643">
        <v>0</v>
      </c>
      <c r="EP112" s="643">
        <v>0</v>
      </c>
      <c r="EQ112" s="643">
        <v>0</v>
      </c>
      <c r="ER112" s="643">
        <v>0</v>
      </c>
      <c r="ES112" s="643">
        <v>0</v>
      </c>
      <c r="ET112" s="643">
        <v>0</v>
      </c>
      <c r="EU112" s="643">
        <v>0</v>
      </c>
      <c r="EV112" s="643">
        <v>0</v>
      </c>
      <c r="EW112" s="643">
        <v>0</v>
      </c>
      <c r="EX112" s="643">
        <v>0</v>
      </c>
      <c r="EY112" s="643">
        <v>0</v>
      </c>
      <c r="EZ112" s="643">
        <v>0</v>
      </c>
      <c r="FA112" s="643">
        <v>0</v>
      </c>
      <c r="FB112" s="643">
        <v>0</v>
      </c>
      <c r="FC112" s="643">
        <v>0</v>
      </c>
      <c r="FD112" s="643">
        <v>0</v>
      </c>
      <c r="FE112" s="643">
        <v>0</v>
      </c>
      <c r="FF112" s="643">
        <v>0</v>
      </c>
      <c r="FG112" s="643">
        <v>0</v>
      </c>
      <c r="FH112" s="643">
        <v>0</v>
      </c>
      <c r="FI112" s="643">
        <v>0</v>
      </c>
      <c r="FJ112" s="643">
        <v>0</v>
      </c>
      <c r="FK112" s="643">
        <v>0</v>
      </c>
      <c r="FL112" s="643">
        <v>0</v>
      </c>
      <c r="FM112" s="643">
        <v>0</v>
      </c>
      <c r="FN112" s="643">
        <v>0</v>
      </c>
      <c r="FO112" s="643">
        <v>0</v>
      </c>
      <c r="FP112" s="643">
        <v>0</v>
      </c>
      <c r="FQ112" s="643">
        <v>0</v>
      </c>
      <c r="FR112" s="643">
        <v>0</v>
      </c>
      <c r="FS112" s="643">
        <v>0</v>
      </c>
      <c r="FT112" s="643">
        <v>0</v>
      </c>
      <c r="FU112" s="643">
        <v>0</v>
      </c>
      <c r="FV112" s="643">
        <v>0</v>
      </c>
      <c r="FW112" s="643">
        <v>0</v>
      </c>
      <c r="FX112" s="643">
        <v>0</v>
      </c>
      <c r="FY112" s="643">
        <v>0</v>
      </c>
      <c r="FZ112" s="643">
        <v>0</v>
      </c>
      <c r="GA112" s="643">
        <v>0</v>
      </c>
      <c r="GB112" s="643">
        <v>0</v>
      </c>
      <c r="GC112" s="643">
        <v>0</v>
      </c>
      <c r="GD112" s="643">
        <v>0</v>
      </c>
      <c r="GE112" s="643">
        <v>0</v>
      </c>
      <c r="GF112" s="643">
        <v>0</v>
      </c>
      <c r="GG112" s="643">
        <v>0</v>
      </c>
      <c r="GH112" s="643">
        <v>0</v>
      </c>
      <c r="GI112" s="643">
        <v>0</v>
      </c>
      <c r="GJ112" s="643">
        <v>0</v>
      </c>
      <c r="GK112" s="643">
        <v>0</v>
      </c>
      <c r="GL112" s="643">
        <v>0</v>
      </c>
      <c r="GM112" s="643">
        <v>0</v>
      </c>
      <c r="GN112" s="643">
        <v>0</v>
      </c>
      <c r="GO112" s="643">
        <v>0</v>
      </c>
      <c r="GP112" s="643">
        <v>0</v>
      </c>
      <c r="GQ112" s="643">
        <v>0</v>
      </c>
      <c r="GR112" s="643">
        <v>0</v>
      </c>
      <c r="GS112" s="643">
        <v>0</v>
      </c>
      <c r="GT112" s="643">
        <v>0</v>
      </c>
      <c r="GU112" s="643">
        <v>0</v>
      </c>
      <c r="GV112" s="643">
        <v>0</v>
      </c>
      <c r="GW112" s="643">
        <v>0</v>
      </c>
      <c r="GX112" s="643">
        <v>0</v>
      </c>
      <c r="GY112" s="643">
        <v>0</v>
      </c>
      <c r="GZ112" s="643">
        <v>0</v>
      </c>
      <c r="HA112" s="643">
        <v>0</v>
      </c>
      <c r="HB112" s="643">
        <v>0</v>
      </c>
      <c r="HC112" s="643">
        <v>0</v>
      </c>
      <c r="HD112" s="643">
        <v>0</v>
      </c>
      <c r="HE112" s="643">
        <v>0</v>
      </c>
      <c r="HF112" s="643">
        <v>0</v>
      </c>
    </row>
    <row r="113" spans="2:214" hidden="1">
      <c r="B113" s="643">
        <v>31428952</v>
      </c>
      <c r="C113" s="644"/>
      <c r="D113" s="645" t="s">
        <v>124</v>
      </c>
      <c r="F113" s="643">
        <v>0</v>
      </c>
      <c r="G113" s="643">
        <v>0</v>
      </c>
      <c r="H113" s="643">
        <v>0</v>
      </c>
      <c r="I113" s="643">
        <v>0</v>
      </c>
      <c r="K113" s="646">
        <v>0</v>
      </c>
      <c r="L113" s="646">
        <v>0</v>
      </c>
      <c r="M113" s="646">
        <v>0</v>
      </c>
      <c r="N113" s="646">
        <v>0</v>
      </c>
      <c r="P113" s="643">
        <v>0</v>
      </c>
      <c r="Q113" s="643">
        <v>0</v>
      </c>
      <c r="R113" s="643">
        <v>0</v>
      </c>
      <c r="S113" s="643">
        <v>0</v>
      </c>
      <c r="U113" s="643">
        <v>0</v>
      </c>
      <c r="V113" s="643">
        <v>0</v>
      </c>
      <c r="W113" s="643">
        <v>0</v>
      </c>
      <c r="X113" s="643">
        <v>0</v>
      </c>
      <c r="Z113" s="643">
        <v>36321921</v>
      </c>
      <c r="AA113" s="643">
        <v>0</v>
      </c>
      <c r="AB113" s="643">
        <v>0</v>
      </c>
      <c r="AC113" s="643">
        <v>36321921</v>
      </c>
      <c r="AH113" s="587"/>
      <c r="AJ113" s="540"/>
      <c r="AK113" s="540"/>
      <c r="AL113" s="540"/>
      <c r="AM113" s="540"/>
      <c r="AN113" s="540"/>
      <c r="AO113" s="540"/>
      <c r="AP113" s="540"/>
      <c r="AQ113" s="540"/>
      <c r="AR113" s="540"/>
      <c r="AS113" s="540"/>
      <c r="AT113" s="540"/>
      <c r="AU113" s="540"/>
      <c r="AV113" s="540"/>
      <c r="AW113" s="540"/>
      <c r="AX113" s="540"/>
      <c r="AY113" s="540"/>
      <c r="AZ113" s="540"/>
      <c r="BA113" s="540"/>
      <c r="BB113" s="540"/>
      <c r="BC113" s="647">
        <v>0</v>
      </c>
      <c r="BD113" s="647">
        <v>0</v>
      </c>
      <c r="BE113" s="647">
        <v>0</v>
      </c>
      <c r="BF113" s="647">
        <v>0</v>
      </c>
      <c r="BG113" s="643">
        <v>0</v>
      </c>
      <c r="BH113" s="643">
        <v>0</v>
      </c>
      <c r="BI113" s="643">
        <v>0</v>
      </c>
      <c r="BJ113" s="643">
        <v>0</v>
      </c>
      <c r="BK113" s="643">
        <v>0</v>
      </c>
      <c r="BL113" s="643">
        <v>0</v>
      </c>
      <c r="BM113" s="643">
        <v>0</v>
      </c>
      <c r="BN113" s="643">
        <v>0</v>
      </c>
      <c r="BO113" s="643">
        <v>0</v>
      </c>
      <c r="BP113" s="643">
        <v>0</v>
      </c>
      <c r="BQ113" s="643">
        <v>0</v>
      </c>
      <c r="BR113" s="643">
        <v>0</v>
      </c>
      <c r="BS113" s="643">
        <v>0</v>
      </c>
      <c r="BT113" s="643">
        <v>0</v>
      </c>
      <c r="BU113" s="643">
        <v>0</v>
      </c>
      <c r="BV113" s="643">
        <v>0</v>
      </c>
      <c r="BW113" s="643">
        <v>0</v>
      </c>
      <c r="BX113" s="643">
        <v>0</v>
      </c>
      <c r="BY113" s="643">
        <v>0</v>
      </c>
      <c r="BZ113" s="643">
        <v>0</v>
      </c>
      <c r="CA113" s="643">
        <v>0</v>
      </c>
      <c r="CB113" s="643">
        <v>0</v>
      </c>
      <c r="CC113" s="643">
        <v>0</v>
      </c>
      <c r="CD113" s="643">
        <v>0</v>
      </c>
      <c r="CE113" s="643">
        <v>0</v>
      </c>
      <c r="CF113" s="643">
        <v>0</v>
      </c>
      <c r="CG113" s="643">
        <v>0</v>
      </c>
      <c r="CH113" s="643">
        <v>0</v>
      </c>
      <c r="CI113" s="643">
        <v>0</v>
      </c>
      <c r="CJ113" s="643">
        <v>0</v>
      </c>
      <c r="CK113" s="643">
        <v>0</v>
      </c>
      <c r="CL113" s="643">
        <v>0</v>
      </c>
      <c r="CM113" s="643">
        <v>0</v>
      </c>
      <c r="CN113" s="643">
        <v>0</v>
      </c>
      <c r="CO113" s="643">
        <v>0</v>
      </c>
      <c r="CP113" s="643">
        <v>0</v>
      </c>
      <c r="CQ113" s="643">
        <v>0</v>
      </c>
      <c r="CR113" s="643">
        <v>0</v>
      </c>
      <c r="CS113" s="643">
        <v>0</v>
      </c>
      <c r="CT113" s="643">
        <v>0</v>
      </c>
      <c r="CU113" s="643">
        <v>0</v>
      </c>
      <c r="CV113" s="643">
        <v>0</v>
      </c>
      <c r="CW113" s="643">
        <v>0</v>
      </c>
      <c r="CX113" s="643">
        <v>0</v>
      </c>
      <c r="CY113" s="643">
        <v>0</v>
      </c>
      <c r="CZ113" s="643">
        <v>0</v>
      </c>
      <c r="DA113" s="643">
        <v>0</v>
      </c>
      <c r="DB113" s="643">
        <v>0</v>
      </c>
      <c r="DC113" s="643">
        <v>0</v>
      </c>
      <c r="DD113" s="643">
        <v>0</v>
      </c>
      <c r="DE113" s="643">
        <v>0</v>
      </c>
      <c r="DF113" s="643">
        <v>0</v>
      </c>
      <c r="DG113" s="643">
        <v>0</v>
      </c>
      <c r="DH113" s="643">
        <v>0</v>
      </c>
      <c r="DI113" s="643">
        <v>0</v>
      </c>
      <c r="DJ113" s="643">
        <v>0</v>
      </c>
      <c r="DK113" s="643">
        <v>0</v>
      </c>
      <c r="DL113" s="643">
        <v>0</v>
      </c>
      <c r="DM113" s="643">
        <v>0</v>
      </c>
      <c r="DN113" s="643">
        <v>0</v>
      </c>
      <c r="DO113" s="643">
        <v>0</v>
      </c>
      <c r="DP113" s="643">
        <v>0</v>
      </c>
      <c r="DQ113" s="643">
        <v>0</v>
      </c>
      <c r="DR113" s="643">
        <v>0</v>
      </c>
      <c r="DS113" s="643">
        <v>0</v>
      </c>
      <c r="DT113" s="643">
        <v>0</v>
      </c>
      <c r="DU113" s="643">
        <v>0</v>
      </c>
      <c r="DV113" s="643">
        <v>0</v>
      </c>
      <c r="DW113" s="643">
        <v>0</v>
      </c>
      <c r="DX113" s="643">
        <v>0</v>
      </c>
      <c r="DY113" s="643">
        <v>0</v>
      </c>
      <c r="DZ113" s="643">
        <v>0</v>
      </c>
      <c r="EA113" s="643">
        <v>0</v>
      </c>
      <c r="EB113" s="643">
        <v>0</v>
      </c>
      <c r="EC113" s="643">
        <v>0</v>
      </c>
      <c r="ED113" s="643">
        <v>0</v>
      </c>
      <c r="EE113" s="643">
        <v>0</v>
      </c>
      <c r="EF113" s="643">
        <v>0</v>
      </c>
      <c r="EG113" s="643">
        <v>0</v>
      </c>
      <c r="EH113" s="643">
        <v>0</v>
      </c>
      <c r="EI113" s="643">
        <v>0</v>
      </c>
      <c r="EJ113" s="643">
        <v>0</v>
      </c>
      <c r="EK113" s="643">
        <v>0</v>
      </c>
      <c r="EL113" s="643">
        <v>0</v>
      </c>
      <c r="EM113" s="643">
        <v>0</v>
      </c>
      <c r="EN113" s="643">
        <v>0</v>
      </c>
      <c r="EO113" s="643">
        <v>0</v>
      </c>
      <c r="EP113" s="643">
        <v>0</v>
      </c>
      <c r="EQ113" s="643">
        <v>0</v>
      </c>
      <c r="ER113" s="643">
        <v>0</v>
      </c>
      <c r="ES113" s="643">
        <v>0</v>
      </c>
      <c r="ET113" s="643">
        <v>0</v>
      </c>
      <c r="EU113" s="643">
        <v>0</v>
      </c>
      <c r="EV113" s="643">
        <v>0</v>
      </c>
      <c r="EW113" s="643">
        <v>0</v>
      </c>
      <c r="EX113" s="643">
        <v>0</v>
      </c>
      <c r="EY113" s="643">
        <v>0</v>
      </c>
      <c r="EZ113" s="643">
        <v>0</v>
      </c>
      <c r="FA113" s="643">
        <v>0</v>
      </c>
      <c r="FB113" s="643">
        <v>0</v>
      </c>
      <c r="FC113" s="643">
        <v>0</v>
      </c>
      <c r="FD113" s="643">
        <v>0</v>
      </c>
      <c r="FE113" s="643">
        <v>0</v>
      </c>
      <c r="FF113" s="643">
        <v>0</v>
      </c>
      <c r="FG113" s="643">
        <v>0</v>
      </c>
      <c r="FH113" s="643">
        <v>0</v>
      </c>
      <c r="FI113" s="643">
        <v>0</v>
      </c>
      <c r="FJ113" s="643">
        <v>0</v>
      </c>
      <c r="FK113" s="643">
        <v>0</v>
      </c>
      <c r="FL113" s="643">
        <v>0</v>
      </c>
      <c r="FM113" s="643">
        <v>0</v>
      </c>
      <c r="FN113" s="643">
        <v>0</v>
      </c>
      <c r="FO113" s="643">
        <v>0</v>
      </c>
      <c r="FP113" s="643">
        <v>0</v>
      </c>
      <c r="FQ113" s="643">
        <v>0</v>
      </c>
      <c r="FR113" s="643">
        <v>0</v>
      </c>
      <c r="FS113" s="643">
        <v>0</v>
      </c>
      <c r="FT113" s="643">
        <v>0</v>
      </c>
      <c r="FU113" s="643">
        <v>0</v>
      </c>
      <c r="FV113" s="643">
        <v>0</v>
      </c>
      <c r="FW113" s="643">
        <v>0</v>
      </c>
      <c r="FX113" s="643">
        <v>0</v>
      </c>
      <c r="FY113" s="643">
        <v>0</v>
      </c>
      <c r="FZ113" s="643">
        <v>0</v>
      </c>
      <c r="GA113" s="643">
        <v>0</v>
      </c>
      <c r="GB113" s="643">
        <v>0</v>
      </c>
      <c r="GC113" s="643">
        <v>0</v>
      </c>
      <c r="GD113" s="643">
        <v>0</v>
      </c>
      <c r="GE113" s="643">
        <v>0</v>
      </c>
      <c r="GF113" s="643">
        <v>0</v>
      </c>
      <c r="GG113" s="643">
        <v>0</v>
      </c>
      <c r="GH113" s="643">
        <v>0</v>
      </c>
      <c r="GI113" s="643">
        <v>0</v>
      </c>
      <c r="GJ113" s="643">
        <v>0</v>
      </c>
      <c r="GK113" s="643">
        <v>0</v>
      </c>
      <c r="GL113" s="643">
        <v>0</v>
      </c>
      <c r="GM113" s="643">
        <v>0</v>
      </c>
      <c r="GN113" s="643">
        <v>0</v>
      </c>
      <c r="GO113" s="643">
        <v>0</v>
      </c>
      <c r="GP113" s="643">
        <v>0</v>
      </c>
      <c r="GQ113" s="643">
        <v>0</v>
      </c>
      <c r="GR113" s="643">
        <v>0</v>
      </c>
      <c r="GS113" s="643">
        <v>0</v>
      </c>
      <c r="GT113" s="643">
        <v>0</v>
      </c>
      <c r="GU113" s="643">
        <v>0</v>
      </c>
      <c r="GV113" s="643">
        <v>0</v>
      </c>
      <c r="GW113" s="643">
        <v>0</v>
      </c>
      <c r="GX113" s="643">
        <v>0</v>
      </c>
      <c r="GY113" s="643">
        <v>0</v>
      </c>
      <c r="GZ113" s="643">
        <v>0</v>
      </c>
      <c r="HA113" s="643">
        <v>0</v>
      </c>
      <c r="HB113" s="643">
        <v>0</v>
      </c>
      <c r="HC113" s="643">
        <v>0</v>
      </c>
      <c r="HD113" s="643">
        <v>0</v>
      </c>
      <c r="HE113" s="643">
        <v>0</v>
      </c>
      <c r="HF113" s="643">
        <v>0</v>
      </c>
    </row>
    <row r="114" spans="2:214" hidden="1">
      <c r="B114" s="643">
        <v>15827075.411913814</v>
      </c>
      <c r="C114" s="644"/>
      <c r="D114" s="645" t="s">
        <v>449</v>
      </c>
      <c r="F114" s="643">
        <v>0</v>
      </c>
      <c r="G114" s="643">
        <v>0</v>
      </c>
      <c r="H114" s="643">
        <v>0</v>
      </c>
      <c r="I114" s="643">
        <v>0</v>
      </c>
      <c r="K114" s="646">
        <v>0</v>
      </c>
      <c r="L114" s="646">
        <v>0</v>
      </c>
      <c r="M114" s="646">
        <v>0</v>
      </c>
      <c r="N114" s="646">
        <v>0</v>
      </c>
      <c r="P114" s="643">
        <v>-327640.9992333483</v>
      </c>
      <c r="Q114" s="643">
        <v>0</v>
      </c>
      <c r="R114" s="643">
        <v>18913.60218758263</v>
      </c>
      <c r="S114" s="643">
        <v>-308727.39704576565</v>
      </c>
      <c r="U114" s="643">
        <v>-16973.375942088664</v>
      </c>
      <c r="V114" s="643">
        <v>0</v>
      </c>
      <c r="W114" s="643">
        <v>18913.60218758263</v>
      </c>
      <c r="X114" s="643">
        <v>1940.226245493973</v>
      </c>
      <c r="Z114" s="643">
        <v>-6428258.475586175</v>
      </c>
      <c r="AA114" s="643">
        <v>239270.45154996394</v>
      </c>
      <c r="AB114" s="643">
        <v>1196848.628294898</v>
      </c>
      <c r="AC114" s="643">
        <v>-4992139.3957413118</v>
      </c>
      <c r="AH114" s="587"/>
      <c r="AJ114" s="540"/>
      <c r="AK114" s="540"/>
      <c r="AL114" s="540"/>
      <c r="AM114" s="540"/>
      <c r="AN114" s="540"/>
      <c r="AO114" s="540"/>
      <c r="AP114" s="540"/>
      <c r="AQ114" s="540"/>
      <c r="AR114" s="540"/>
      <c r="AS114" s="540"/>
      <c r="AT114" s="540"/>
      <c r="AU114" s="540"/>
      <c r="AV114" s="540"/>
      <c r="AW114" s="540"/>
      <c r="AX114" s="540"/>
      <c r="AY114" s="540"/>
      <c r="AZ114" s="540"/>
      <c r="BA114" s="540"/>
      <c r="BB114" s="540"/>
      <c r="BC114" s="647">
        <v>0</v>
      </c>
      <c r="BD114" s="647">
        <v>0</v>
      </c>
      <c r="BE114" s="647">
        <v>0</v>
      </c>
      <c r="BF114" s="647">
        <v>0</v>
      </c>
      <c r="BG114" s="643">
        <v>0</v>
      </c>
      <c r="BH114" s="643">
        <v>0</v>
      </c>
      <c r="BI114" s="643">
        <v>0</v>
      </c>
      <c r="BJ114" s="643">
        <v>0</v>
      </c>
      <c r="BK114" s="643">
        <v>0</v>
      </c>
      <c r="BL114" s="643">
        <v>0</v>
      </c>
      <c r="BM114" s="643">
        <v>0</v>
      </c>
      <c r="BN114" s="643">
        <v>0</v>
      </c>
      <c r="BO114" s="643">
        <v>0</v>
      </c>
      <c r="BP114" s="643">
        <v>0</v>
      </c>
      <c r="BQ114" s="643">
        <v>0</v>
      </c>
      <c r="BR114" s="643">
        <v>0</v>
      </c>
      <c r="BS114" s="643">
        <v>0</v>
      </c>
      <c r="BT114" s="643">
        <v>0</v>
      </c>
      <c r="BU114" s="643">
        <v>0</v>
      </c>
      <c r="BV114" s="643">
        <v>0</v>
      </c>
      <c r="BW114" s="643">
        <v>0</v>
      </c>
      <c r="BX114" s="643">
        <v>0</v>
      </c>
      <c r="BY114" s="643">
        <v>0</v>
      </c>
      <c r="BZ114" s="643">
        <v>0</v>
      </c>
      <c r="CA114" s="643">
        <v>0</v>
      </c>
      <c r="CB114" s="643">
        <v>0</v>
      </c>
      <c r="CC114" s="643">
        <v>0</v>
      </c>
      <c r="CD114" s="643">
        <v>0</v>
      </c>
      <c r="CE114" s="643">
        <v>0</v>
      </c>
      <c r="CF114" s="643">
        <v>0</v>
      </c>
      <c r="CG114" s="643">
        <v>0</v>
      </c>
      <c r="CH114" s="643">
        <v>0</v>
      </c>
      <c r="CI114" s="643">
        <v>0</v>
      </c>
      <c r="CJ114" s="643">
        <v>0</v>
      </c>
      <c r="CK114" s="643">
        <v>0</v>
      </c>
      <c r="CL114" s="643">
        <v>0</v>
      </c>
      <c r="CM114" s="643">
        <v>0</v>
      </c>
      <c r="CN114" s="643">
        <v>0</v>
      </c>
      <c r="CO114" s="643">
        <v>1940.4162570000001</v>
      </c>
      <c r="CP114" s="643">
        <v>1940.4162570000001</v>
      </c>
      <c r="CQ114" s="643">
        <v>0</v>
      </c>
      <c r="CR114" s="643">
        <v>0</v>
      </c>
      <c r="CS114" s="643">
        <v>0</v>
      </c>
      <c r="CT114" s="643">
        <v>0</v>
      </c>
      <c r="CU114" s="643">
        <v>0</v>
      </c>
      <c r="CV114" s="643">
        <v>0</v>
      </c>
      <c r="CW114" s="643">
        <v>0</v>
      </c>
      <c r="CX114" s="643">
        <v>0</v>
      </c>
      <c r="CY114" s="643">
        <v>0</v>
      </c>
      <c r="CZ114" s="643">
        <v>0</v>
      </c>
      <c r="DA114" s="643">
        <v>0</v>
      </c>
      <c r="DB114" s="643">
        <v>0</v>
      </c>
      <c r="DC114" s="643">
        <v>0</v>
      </c>
      <c r="DD114" s="643">
        <v>0</v>
      </c>
      <c r="DE114" s="643">
        <v>0</v>
      </c>
      <c r="DF114" s="643">
        <v>0</v>
      </c>
      <c r="DG114" s="643">
        <v>0</v>
      </c>
      <c r="DH114" s="643">
        <v>0</v>
      </c>
      <c r="DI114" s="643">
        <v>0</v>
      </c>
      <c r="DJ114" s="643">
        <v>0</v>
      </c>
      <c r="DK114" s="643">
        <v>0</v>
      </c>
      <c r="DL114" s="643">
        <v>0</v>
      </c>
      <c r="DM114" s="643">
        <v>0</v>
      </c>
      <c r="DN114" s="643">
        <v>0</v>
      </c>
      <c r="DO114" s="643">
        <v>-310334.81199831143</v>
      </c>
      <c r="DP114" s="643">
        <v>0</v>
      </c>
      <c r="DQ114" s="643">
        <v>0</v>
      </c>
      <c r="DR114" s="643">
        <v>-310334.81199831143</v>
      </c>
      <c r="DS114" s="643">
        <v>0</v>
      </c>
      <c r="DT114" s="643">
        <v>0</v>
      </c>
      <c r="DU114" s="643">
        <v>0</v>
      </c>
      <c r="DV114" s="643">
        <v>0</v>
      </c>
      <c r="DW114" s="643">
        <v>0</v>
      </c>
      <c r="DX114" s="643">
        <v>0</v>
      </c>
      <c r="DY114" s="643">
        <v>0</v>
      </c>
      <c r="DZ114" s="643">
        <v>0</v>
      </c>
      <c r="EA114" s="643">
        <v>-17306.187235036865</v>
      </c>
      <c r="EB114" s="643">
        <v>0</v>
      </c>
      <c r="EC114" s="643">
        <v>16973.185930582629</v>
      </c>
      <c r="ED114" s="643">
        <v>-333.00130445423565</v>
      </c>
      <c r="EE114" s="643">
        <v>-310667.62329129316</v>
      </c>
      <c r="EF114" s="643">
        <v>0</v>
      </c>
      <c r="EG114" s="643">
        <v>0</v>
      </c>
      <c r="EH114" s="643">
        <v>-310667.62329129316</v>
      </c>
      <c r="EI114" s="643">
        <v>0</v>
      </c>
      <c r="EJ114" s="643">
        <v>0</v>
      </c>
      <c r="EK114" s="643">
        <v>0</v>
      </c>
      <c r="EL114" s="643">
        <v>0</v>
      </c>
      <c r="EM114" s="643">
        <v>0</v>
      </c>
      <c r="EN114" s="643">
        <v>0</v>
      </c>
      <c r="EO114" s="643">
        <v>0</v>
      </c>
      <c r="EP114" s="643">
        <v>0</v>
      </c>
      <c r="EQ114" s="643">
        <v>0</v>
      </c>
      <c r="ER114" s="643">
        <v>0</v>
      </c>
      <c r="ES114" s="643">
        <v>0</v>
      </c>
      <c r="ET114" s="643">
        <v>0</v>
      </c>
      <c r="EU114" s="643">
        <v>0</v>
      </c>
      <c r="EV114" s="643">
        <v>0</v>
      </c>
      <c r="EW114" s="643">
        <v>0</v>
      </c>
      <c r="EX114" s="643">
        <v>0</v>
      </c>
      <c r="EY114" s="643">
        <v>0</v>
      </c>
      <c r="EZ114" s="643">
        <v>0</v>
      </c>
      <c r="FA114" s="643">
        <v>0</v>
      </c>
      <c r="FB114" s="643">
        <v>0</v>
      </c>
      <c r="FC114" s="643">
        <v>0</v>
      </c>
      <c r="FD114" s="643">
        <v>0</v>
      </c>
      <c r="FE114" s="643">
        <v>0</v>
      </c>
      <c r="FF114" s="643">
        <v>0</v>
      </c>
      <c r="FG114" s="643">
        <v>0</v>
      </c>
      <c r="FH114" s="643">
        <v>0</v>
      </c>
      <c r="FI114" s="643">
        <v>0</v>
      </c>
      <c r="FJ114" s="643">
        <v>0</v>
      </c>
      <c r="FK114" s="643">
        <v>0</v>
      </c>
      <c r="FL114" s="643">
        <v>0</v>
      </c>
      <c r="FM114" s="643">
        <v>0</v>
      </c>
      <c r="FN114" s="643">
        <v>0</v>
      </c>
      <c r="FO114" s="643">
        <v>0</v>
      </c>
      <c r="FP114" s="643">
        <v>0</v>
      </c>
      <c r="FQ114" s="643">
        <v>0</v>
      </c>
      <c r="FR114" s="643">
        <v>0</v>
      </c>
      <c r="FS114" s="643">
        <v>0</v>
      </c>
      <c r="FT114" s="643">
        <v>0</v>
      </c>
      <c r="FU114" s="643">
        <v>0</v>
      </c>
      <c r="FV114" s="643">
        <v>0</v>
      </c>
      <c r="FW114" s="643">
        <v>0</v>
      </c>
      <c r="FX114" s="643">
        <v>0</v>
      </c>
      <c r="FY114" s="643">
        <v>0</v>
      </c>
      <c r="FZ114" s="643">
        <v>0</v>
      </c>
      <c r="GA114" s="643">
        <v>0</v>
      </c>
      <c r="GB114" s="643">
        <v>0</v>
      </c>
      <c r="GC114" s="643">
        <v>0</v>
      </c>
      <c r="GD114" s="643">
        <v>0</v>
      </c>
      <c r="GE114" s="643">
        <v>0</v>
      </c>
      <c r="GF114" s="643">
        <v>0</v>
      </c>
      <c r="GG114" s="643">
        <v>0</v>
      </c>
      <c r="GH114" s="643">
        <v>0</v>
      </c>
      <c r="GI114" s="643">
        <v>0</v>
      </c>
      <c r="GJ114" s="643">
        <v>0</v>
      </c>
      <c r="GK114" s="643">
        <v>0</v>
      </c>
      <c r="GL114" s="643">
        <v>0</v>
      </c>
      <c r="GM114" s="643">
        <v>0</v>
      </c>
      <c r="GN114" s="643">
        <v>0</v>
      </c>
      <c r="GO114" s="643">
        <v>0</v>
      </c>
      <c r="GP114" s="643">
        <v>0</v>
      </c>
      <c r="GQ114" s="643">
        <v>0</v>
      </c>
      <c r="GR114" s="643">
        <v>0</v>
      </c>
      <c r="GS114" s="643">
        <v>0</v>
      </c>
      <c r="GT114" s="643">
        <v>0</v>
      </c>
      <c r="GU114" s="643">
        <v>0</v>
      </c>
      <c r="GV114" s="643">
        <v>0</v>
      </c>
      <c r="GW114" s="643">
        <v>0</v>
      </c>
      <c r="GX114" s="643">
        <v>0</v>
      </c>
      <c r="GY114" s="643">
        <v>310667.62329129316</v>
      </c>
      <c r="GZ114" s="643">
        <v>0</v>
      </c>
      <c r="HA114" s="643">
        <v>0</v>
      </c>
      <c r="HB114" s="643">
        <v>310667.62329129316</v>
      </c>
      <c r="HC114" s="643">
        <v>310667.62329125963</v>
      </c>
      <c r="HD114" s="643">
        <v>0</v>
      </c>
      <c r="HE114" s="643">
        <v>0</v>
      </c>
      <c r="HF114" s="643">
        <v>310667.62329125963</v>
      </c>
    </row>
    <row r="115" spans="2:214" hidden="1">
      <c r="B115" s="643">
        <v>62183818.067176379</v>
      </c>
      <c r="C115" s="644"/>
      <c r="D115" s="645" t="s">
        <v>450</v>
      </c>
      <c r="F115" s="643">
        <v>0</v>
      </c>
      <c r="G115" s="643">
        <v>0</v>
      </c>
      <c r="H115" s="643">
        <v>0</v>
      </c>
      <c r="I115" s="643">
        <v>0</v>
      </c>
      <c r="K115" s="646">
        <v>0</v>
      </c>
      <c r="L115" s="646">
        <v>0</v>
      </c>
      <c r="M115" s="646">
        <v>0</v>
      </c>
      <c r="N115" s="646">
        <v>0</v>
      </c>
      <c r="P115" s="643">
        <v>0</v>
      </c>
      <c r="Q115" s="643">
        <v>0</v>
      </c>
      <c r="R115" s="643">
        <v>0</v>
      </c>
      <c r="S115" s="643">
        <v>0</v>
      </c>
      <c r="U115" s="643">
        <v>0</v>
      </c>
      <c r="V115" s="643">
        <v>0</v>
      </c>
      <c r="W115" s="643">
        <v>0</v>
      </c>
      <c r="X115" s="643">
        <v>0</v>
      </c>
      <c r="Z115" s="643">
        <v>10748000</v>
      </c>
      <c r="AA115" s="643">
        <v>0</v>
      </c>
      <c r="AB115" s="643">
        <v>698200</v>
      </c>
      <c r="AC115" s="643">
        <v>11446200</v>
      </c>
      <c r="AH115" s="587"/>
      <c r="AJ115" s="540"/>
      <c r="AK115" s="540"/>
      <c r="AL115" s="540"/>
      <c r="AM115" s="540"/>
      <c r="AN115" s="540"/>
      <c r="AO115" s="540"/>
      <c r="AP115" s="540"/>
      <c r="AQ115" s="540"/>
      <c r="AR115" s="540"/>
      <c r="AS115" s="540"/>
      <c r="AT115" s="540"/>
      <c r="AU115" s="540"/>
      <c r="AV115" s="540"/>
      <c r="AW115" s="540"/>
      <c r="AX115" s="540"/>
      <c r="AY115" s="540"/>
      <c r="AZ115" s="540"/>
      <c r="BA115" s="540"/>
      <c r="BB115" s="540"/>
      <c r="BC115" s="647">
        <v>0</v>
      </c>
      <c r="BD115" s="647">
        <v>0</v>
      </c>
      <c r="BE115" s="647">
        <v>0</v>
      </c>
      <c r="BF115" s="647">
        <v>0</v>
      </c>
      <c r="BG115" s="643">
        <v>0</v>
      </c>
      <c r="BH115" s="643">
        <v>0</v>
      </c>
      <c r="BI115" s="643">
        <v>0</v>
      </c>
      <c r="BJ115" s="643">
        <v>0</v>
      </c>
      <c r="BK115" s="643">
        <v>0</v>
      </c>
      <c r="BL115" s="643">
        <v>0</v>
      </c>
      <c r="BM115" s="643">
        <v>0</v>
      </c>
      <c r="BN115" s="643">
        <v>0</v>
      </c>
      <c r="BO115" s="643">
        <v>0</v>
      </c>
      <c r="BP115" s="643">
        <v>0</v>
      </c>
      <c r="BQ115" s="643">
        <v>0</v>
      </c>
      <c r="BR115" s="643">
        <v>0</v>
      </c>
      <c r="BS115" s="643">
        <v>0</v>
      </c>
      <c r="BT115" s="643">
        <v>0</v>
      </c>
      <c r="BU115" s="643">
        <v>0</v>
      </c>
      <c r="BV115" s="643">
        <v>0</v>
      </c>
      <c r="BW115" s="643">
        <v>0</v>
      </c>
      <c r="BX115" s="643">
        <v>0</v>
      </c>
      <c r="BY115" s="643">
        <v>0</v>
      </c>
      <c r="BZ115" s="643">
        <v>0</v>
      </c>
      <c r="CA115" s="643">
        <v>0</v>
      </c>
      <c r="CB115" s="643">
        <v>0</v>
      </c>
      <c r="CC115" s="643">
        <v>0</v>
      </c>
      <c r="CD115" s="643">
        <v>0</v>
      </c>
      <c r="CE115" s="643">
        <v>0</v>
      </c>
      <c r="CF115" s="643">
        <v>0</v>
      </c>
      <c r="CG115" s="643">
        <v>0</v>
      </c>
      <c r="CH115" s="643">
        <v>0</v>
      </c>
      <c r="CI115" s="643">
        <v>0</v>
      </c>
      <c r="CJ115" s="643">
        <v>0</v>
      </c>
      <c r="CK115" s="643">
        <v>0</v>
      </c>
      <c r="CL115" s="643">
        <v>0</v>
      </c>
      <c r="CM115" s="643">
        <v>0</v>
      </c>
      <c r="CN115" s="643">
        <v>0</v>
      </c>
      <c r="CO115" s="643">
        <v>0</v>
      </c>
      <c r="CP115" s="643">
        <v>0</v>
      </c>
      <c r="CQ115" s="643">
        <v>0</v>
      </c>
      <c r="CR115" s="643">
        <v>0</v>
      </c>
      <c r="CS115" s="643">
        <v>0</v>
      </c>
      <c r="CT115" s="643">
        <v>0</v>
      </c>
      <c r="CU115" s="643">
        <v>0</v>
      </c>
      <c r="CV115" s="643">
        <v>0</v>
      </c>
      <c r="CW115" s="643">
        <v>0</v>
      </c>
      <c r="CX115" s="643">
        <v>0</v>
      </c>
      <c r="CY115" s="643">
        <v>0</v>
      </c>
      <c r="CZ115" s="643">
        <v>0</v>
      </c>
      <c r="DA115" s="643">
        <v>0</v>
      </c>
      <c r="DB115" s="643">
        <v>0</v>
      </c>
      <c r="DC115" s="643">
        <v>0</v>
      </c>
      <c r="DD115" s="643">
        <v>0</v>
      </c>
      <c r="DE115" s="643">
        <v>0</v>
      </c>
      <c r="DF115" s="643">
        <v>0</v>
      </c>
      <c r="DG115" s="643">
        <v>0</v>
      </c>
      <c r="DH115" s="643">
        <v>0</v>
      </c>
      <c r="DI115" s="643">
        <v>0</v>
      </c>
      <c r="DJ115" s="643">
        <v>0</v>
      </c>
      <c r="DK115" s="643">
        <v>0</v>
      </c>
      <c r="DL115" s="643">
        <v>0</v>
      </c>
      <c r="DM115" s="643">
        <v>0</v>
      </c>
      <c r="DN115" s="643">
        <v>0</v>
      </c>
      <c r="DO115" s="643">
        <v>0</v>
      </c>
      <c r="DP115" s="643">
        <v>0</v>
      </c>
      <c r="DQ115" s="643">
        <v>0</v>
      </c>
      <c r="DR115" s="643">
        <v>0</v>
      </c>
      <c r="DS115" s="643">
        <v>0</v>
      </c>
      <c r="DT115" s="643">
        <v>0</v>
      </c>
      <c r="DU115" s="643">
        <v>0</v>
      </c>
      <c r="DV115" s="643">
        <v>0</v>
      </c>
      <c r="DW115" s="643">
        <v>0</v>
      </c>
      <c r="DX115" s="643">
        <v>0</v>
      </c>
      <c r="DY115" s="643">
        <v>0</v>
      </c>
      <c r="DZ115" s="643">
        <v>0</v>
      </c>
      <c r="EA115" s="643">
        <v>0</v>
      </c>
      <c r="EB115" s="643">
        <v>0</v>
      </c>
      <c r="EC115" s="643">
        <v>0</v>
      </c>
      <c r="ED115" s="643">
        <v>0</v>
      </c>
      <c r="EE115" s="643">
        <v>0</v>
      </c>
      <c r="EF115" s="643">
        <v>0</v>
      </c>
      <c r="EG115" s="643">
        <v>0</v>
      </c>
      <c r="EH115" s="643">
        <v>0</v>
      </c>
      <c r="EI115" s="643">
        <v>0</v>
      </c>
      <c r="EJ115" s="643">
        <v>0</v>
      </c>
      <c r="EK115" s="643">
        <v>0</v>
      </c>
      <c r="EL115" s="643">
        <v>0</v>
      </c>
      <c r="EM115" s="643">
        <v>0</v>
      </c>
      <c r="EN115" s="643">
        <v>0</v>
      </c>
      <c r="EO115" s="643">
        <v>0</v>
      </c>
      <c r="EP115" s="643">
        <v>0</v>
      </c>
      <c r="EQ115" s="643">
        <v>0</v>
      </c>
      <c r="ER115" s="643">
        <v>0</v>
      </c>
      <c r="ES115" s="643">
        <v>0</v>
      </c>
      <c r="ET115" s="643">
        <v>0</v>
      </c>
      <c r="EU115" s="643">
        <v>0</v>
      </c>
      <c r="EV115" s="643">
        <v>0</v>
      </c>
      <c r="EW115" s="643">
        <v>0</v>
      </c>
      <c r="EX115" s="643">
        <v>0</v>
      </c>
      <c r="EY115" s="643">
        <v>0</v>
      </c>
      <c r="EZ115" s="643">
        <v>0</v>
      </c>
      <c r="FA115" s="643">
        <v>0</v>
      </c>
      <c r="FB115" s="643">
        <v>0</v>
      </c>
      <c r="FC115" s="643">
        <v>0</v>
      </c>
      <c r="FD115" s="643">
        <v>0</v>
      </c>
      <c r="FE115" s="643">
        <v>0</v>
      </c>
      <c r="FF115" s="643">
        <v>0</v>
      </c>
      <c r="FG115" s="643">
        <v>0</v>
      </c>
      <c r="FH115" s="643">
        <v>0</v>
      </c>
      <c r="FI115" s="643">
        <v>0</v>
      </c>
      <c r="FJ115" s="643">
        <v>0</v>
      </c>
      <c r="FK115" s="643">
        <v>0</v>
      </c>
      <c r="FL115" s="643">
        <v>0</v>
      </c>
      <c r="FM115" s="643">
        <v>0</v>
      </c>
      <c r="FN115" s="643">
        <v>0</v>
      </c>
      <c r="FO115" s="643">
        <v>0</v>
      </c>
      <c r="FP115" s="643">
        <v>0</v>
      </c>
      <c r="FQ115" s="643">
        <v>0</v>
      </c>
      <c r="FR115" s="643">
        <v>0</v>
      </c>
      <c r="FS115" s="643">
        <v>0</v>
      </c>
      <c r="FT115" s="643">
        <v>0</v>
      </c>
      <c r="FU115" s="643">
        <v>0</v>
      </c>
      <c r="FV115" s="643">
        <v>0</v>
      </c>
      <c r="FW115" s="643">
        <v>0</v>
      </c>
      <c r="FX115" s="643">
        <v>0</v>
      </c>
      <c r="FY115" s="643">
        <v>0</v>
      </c>
      <c r="FZ115" s="643">
        <v>0</v>
      </c>
      <c r="GA115" s="643">
        <v>0</v>
      </c>
      <c r="GB115" s="643">
        <v>0</v>
      </c>
      <c r="GC115" s="643">
        <v>0</v>
      </c>
      <c r="GD115" s="643">
        <v>0</v>
      </c>
      <c r="GE115" s="643">
        <v>0</v>
      </c>
      <c r="GF115" s="643">
        <v>0</v>
      </c>
      <c r="GG115" s="643">
        <v>0</v>
      </c>
      <c r="GH115" s="643">
        <v>0</v>
      </c>
      <c r="GI115" s="643">
        <v>0</v>
      </c>
      <c r="GJ115" s="643">
        <v>0</v>
      </c>
      <c r="GK115" s="643">
        <v>0</v>
      </c>
      <c r="GL115" s="643">
        <v>0</v>
      </c>
      <c r="GM115" s="643">
        <v>0</v>
      </c>
      <c r="GN115" s="643">
        <v>0</v>
      </c>
      <c r="GO115" s="643">
        <v>0</v>
      </c>
      <c r="GP115" s="643">
        <v>0</v>
      </c>
      <c r="GQ115" s="643">
        <v>0</v>
      </c>
      <c r="GR115" s="643">
        <v>0</v>
      </c>
      <c r="GS115" s="643">
        <v>0</v>
      </c>
      <c r="GT115" s="643">
        <v>0</v>
      </c>
      <c r="GU115" s="643">
        <v>0</v>
      </c>
      <c r="GV115" s="643">
        <v>0</v>
      </c>
      <c r="GW115" s="643">
        <v>0</v>
      </c>
      <c r="GX115" s="643">
        <v>0</v>
      </c>
      <c r="GY115" s="643">
        <v>0</v>
      </c>
      <c r="GZ115" s="643">
        <v>0</v>
      </c>
      <c r="HA115" s="643">
        <v>0</v>
      </c>
      <c r="HB115" s="643">
        <v>0</v>
      </c>
      <c r="HC115" s="643">
        <v>0</v>
      </c>
      <c r="HD115" s="643">
        <v>0</v>
      </c>
      <c r="HE115" s="643">
        <v>0</v>
      </c>
      <c r="HF115" s="643">
        <v>0</v>
      </c>
    </row>
    <row r="116" spans="2:214" hidden="1">
      <c r="B116" s="643">
        <v>0</v>
      </c>
      <c r="C116" s="644"/>
      <c r="D116" s="645" t="s">
        <v>730</v>
      </c>
      <c r="F116" s="643">
        <v>0</v>
      </c>
      <c r="G116" s="643">
        <v>0</v>
      </c>
      <c r="H116" s="643">
        <v>0</v>
      </c>
      <c r="I116" s="643">
        <v>0</v>
      </c>
      <c r="K116" s="646">
        <v>0</v>
      </c>
      <c r="L116" s="646">
        <v>0</v>
      </c>
      <c r="M116" s="646">
        <v>0</v>
      </c>
      <c r="N116" s="646">
        <v>0</v>
      </c>
      <c r="P116" s="643">
        <v>0</v>
      </c>
      <c r="Q116" s="643">
        <v>0</v>
      </c>
      <c r="R116" s="643">
        <v>0</v>
      </c>
      <c r="S116" s="643">
        <v>0</v>
      </c>
      <c r="U116" s="643">
        <v>0</v>
      </c>
      <c r="V116" s="643">
        <v>0</v>
      </c>
      <c r="W116" s="643">
        <v>0</v>
      </c>
      <c r="X116" s="643">
        <v>0</v>
      </c>
      <c r="Z116" s="643">
        <v>56425.62</v>
      </c>
      <c r="AA116" s="643">
        <v>0</v>
      </c>
      <c r="AB116" s="643">
        <v>0</v>
      </c>
      <c r="AC116" s="643">
        <v>56425.62</v>
      </c>
      <c r="AH116" s="587"/>
      <c r="AJ116" s="540"/>
      <c r="AK116" s="540"/>
      <c r="AL116" s="540"/>
      <c r="AM116" s="540"/>
      <c r="AN116" s="540"/>
      <c r="AO116" s="540"/>
      <c r="AP116" s="540"/>
      <c r="AQ116" s="540"/>
      <c r="AR116" s="540"/>
      <c r="AS116" s="540"/>
      <c r="AT116" s="540"/>
      <c r="AU116" s="540"/>
      <c r="AV116" s="540"/>
      <c r="AW116" s="540"/>
      <c r="AX116" s="540"/>
      <c r="AY116" s="540"/>
      <c r="AZ116" s="540"/>
      <c r="BA116" s="540"/>
      <c r="BB116" s="540"/>
      <c r="BC116" s="647">
        <v>0</v>
      </c>
      <c r="BD116" s="647">
        <v>0</v>
      </c>
      <c r="BE116" s="647">
        <v>0</v>
      </c>
      <c r="BF116" s="647">
        <v>0</v>
      </c>
      <c r="BG116" s="643">
        <v>0</v>
      </c>
      <c r="BH116" s="643">
        <v>0</v>
      </c>
      <c r="BI116" s="643">
        <v>0</v>
      </c>
      <c r="BJ116" s="643">
        <v>0</v>
      </c>
      <c r="BK116" s="643">
        <v>0</v>
      </c>
      <c r="BL116" s="643">
        <v>0</v>
      </c>
      <c r="BM116" s="643">
        <v>0</v>
      </c>
      <c r="BN116" s="643">
        <v>0</v>
      </c>
      <c r="BO116" s="643">
        <v>0</v>
      </c>
      <c r="BP116" s="643">
        <v>0</v>
      </c>
      <c r="BQ116" s="643">
        <v>0</v>
      </c>
      <c r="BR116" s="643">
        <v>0</v>
      </c>
      <c r="BS116" s="643">
        <v>0</v>
      </c>
      <c r="BT116" s="643">
        <v>0</v>
      </c>
      <c r="BU116" s="643">
        <v>0</v>
      </c>
      <c r="BV116" s="643">
        <v>0</v>
      </c>
      <c r="BW116" s="643">
        <v>0</v>
      </c>
      <c r="BX116" s="643">
        <v>0</v>
      </c>
      <c r="BY116" s="643">
        <v>0</v>
      </c>
      <c r="BZ116" s="643">
        <v>0</v>
      </c>
      <c r="CA116" s="643">
        <v>0</v>
      </c>
      <c r="CB116" s="643">
        <v>0</v>
      </c>
      <c r="CC116" s="643">
        <v>0</v>
      </c>
      <c r="CD116" s="643">
        <v>0</v>
      </c>
      <c r="CE116" s="643">
        <v>0</v>
      </c>
      <c r="CF116" s="643">
        <v>0</v>
      </c>
      <c r="CG116" s="643">
        <v>0</v>
      </c>
      <c r="CH116" s="643">
        <v>0</v>
      </c>
      <c r="CI116" s="643">
        <v>0</v>
      </c>
      <c r="CJ116" s="643">
        <v>0</v>
      </c>
      <c r="CK116" s="643">
        <v>0</v>
      </c>
      <c r="CL116" s="643">
        <v>0</v>
      </c>
      <c r="CM116" s="643">
        <v>0</v>
      </c>
      <c r="CN116" s="643">
        <v>0</v>
      </c>
      <c r="CO116" s="643">
        <v>0</v>
      </c>
      <c r="CP116" s="643">
        <v>0</v>
      </c>
      <c r="CQ116" s="643">
        <v>0</v>
      </c>
      <c r="CR116" s="643">
        <v>0</v>
      </c>
      <c r="CS116" s="643">
        <v>0</v>
      </c>
      <c r="CT116" s="643">
        <v>0</v>
      </c>
      <c r="CU116" s="643">
        <v>0</v>
      </c>
      <c r="CV116" s="643">
        <v>0</v>
      </c>
      <c r="CW116" s="643">
        <v>0</v>
      </c>
      <c r="CX116" s="643">
        <v>0</v>
      </c>
      <c r="CY116" s="643">
        <v>0</v>
      </c>
      <c r="CZ116" s="643">
        <v>0</v>
      </c>
      <c r="DA116" s="643">
        <v>0</v>
      </c>
      <c r="DB116" s="643">
        <v>0</v>
      </c>
      <c r="DC116" s="643">
        <v>0</v>
      </c>
      <c r="DD116" s="643">
        <v>0</v>
      </c>
      <c r="DE116" s="643">
        <v>0</v>
      </c>
      <c r="DF116" s="643">
        <v>0</v>
      </c>
      <c r="DG116" s="643">
        <v>0</v>
      </c>
      <c r="DH116" s="643">
        <v>0</v>
      </c>
      <c r="DI116" s="643">
        <v>0</v>
      </c>
      <c r="DJ116" s="643">
        <v>0</v>
      </c>
      <c r="DK116" s="643">
        <v>0</v>
      </c>
      <c r="DL116" s="643">
        <v>0</v>
      </c>
      <c r="DM116" s="643">
        <v>0</v>
      </c>
      <c r="DN116" s="643">
        <v>0</v>
      </c>
      <c r="DO116" s="643">
        <v>0</v>
      </c>
      <c r="DP116" s="643">
        <v>0</v>
      </c>
      <c r="DQ116" s="643">
        <v>0</v>
      </c>
      <c r="DR116" s="643">
        <v>0</v>
      </c>
      <c r="DS116" s="643">
        <v>0</v>
      </c>
      <c r="DT116" s="643">
        <v>0</v>
      </c>
      <c r="DU116" s="643">
        <v>0</v>
      </c>
      <c r="DV116" s="643">
        <v>0</v>
      </c>
      <c r="DW116" s="643">
        <v>0</v>
      </c>
      <c r="DX116" s="643">
        <v>0</v>
      </c>
      <c r="DY116" s="643">
        <v>0</v>
      </c>
      <c r="DZ116" s="643">
        <v>0</v>
      </c>
      <c r="EA116" s="643">
        <v>0</v>
      </c>
      <c r="EB116" s="643">
        <v>0</v>
      </c>
      <c r="EC116" s="643">
        <v>0</v>
      </c>
      <c r="ED116" s="643">
        <v>0</v>
      </c>
      <c r="EE116" s="643">
        <v>0</v>
      </c>
      <c r="EF116" s="643">
        <v>0</v>
      </c>
      <c r="EG116" s="643">
        <v>0</v>
      </c>
      <c r="EH116" s="643">
        <v>0</v>
      </c>
      <c r="EI116" s="643">
        <v>0</v>
      </c>
      <c r="EJ116" s="643">
        <v>0</v>
      </c>
      <c r="EK116" s="643">
        <v>0</v>
      </c>
      <c r="EL116" s="643">
        <v>0</v>
      </c>
      <c r="EM116" s="643">
        <v>0</v>
      </c>
      <c r="EN116" s="643">
        <v>0</v>
      </c>
      <c r="EO116" s="643">
        <v>0</v>
      </c>
      <c r="EP116" s="643">
        <v>0</v>
      </c>
      <c r="EQ116" s="643">
        <v>0</v>
      </c>
      <c r="ER116" s="643">
        <v>0</v>
      </c>
      <c r="ES116" s="643">
        <v>0</v>
      </c>
      <c r="ET116" s="643">
        <v>0</v>
      </c>
      <c r="EU116" s="643">
        <v>0</v>
      </c>
      <c r="EV116" s="643">
        <v>0</v>
      </c>
      <c r="EW116" s="643">
        <v>0</v>
      </c>
      <c r="EX116" s="643">
        <v>0</v>
      </c>
      <c r="EY116" s="643">
        <v>0</v>
      </c>
      <c r="EZ116" s="643">
        <v>0</v>
      </c>
      <c r="FA116" s="643">
        <v>0</v>
      </c>
      <c r="FB116" s="643">
        <v>0</v>
      </c>
      <c r="FC116" s="643">
        <v>0</v>
      </c>
      <c r="FD116" s="643">
        <v>0</v>
      </c>
      <c r="FE116" s="643">
        <v>0</v>
      </c>
      <c r="FF116" s="643">
        <v>0</v>
      </c>
      <c r="FG116" s="643">
        <v>0</v>
      </c>
      <c r="FH116" s="643">
        <v>0</v>
      </c>
      <c r="FI116" s="643">
        <v>0</v>
      </c>
      <c r="FJ116" s="643">
        <v>0</v>
      </c>
      <c r="FK116" s="643">
        <v>0</v>
      </c>
      <c r="FL116" s="643">
        <v>0</v>
      </c>
      <c r="FM116" s="643">
        <v>0</v>
      </c>
      <c r="FN116" s="643">
        <v>0</v>
      </c>
      <c r="FO116" s="643">
        <v>0</v>
      </c>
      <c r="FP116" s="643">
        <v>0</v>
      </c>
      <c r="FQ116" s="643">
        <v>0</v>
      </c>
      <c r="FR116" s="643">
        <v>0</v>
      </c>
      <c r="FS116" s="643">
        <v>0</v>
      </c>
      <c r="FT116" s="643">
        <v>0</v>
      </c>
      <c r="FU116" s="643">
        <v>0</v>
      </c>
      <c r="FV116" s="643">
        <v>0</v>
      </c>
      <c r="FW116" s="643">
        <v>0</v>
      </c>
      <c r="FX116" s="643">
        <v>0</v>
      </c>
      <c r="FY116" s="643">
        <v>0</v>
      </c>
      <c r="FZ116" s="643">
        <v>0</v>
      </c>
      <c r="GA116" s="643">
        <v>0</v>
      </c>
      <c r="GB116" s="643">
        <v>0</v>
      </c>
      <c r="GC116" s="643">
        <v>0</v>
      </c>
      <c r="GD116" s="643">
        <v>0</v>
      </c>
      <c r="GE116" s="643">
        <v>0</v>
      </c>
      <c r="GF116" s="643">
        <v>0</v>
      </c>
      <c r="GG116" s="643">
        <v>0</v>
      </c>
      <c r="GH116" s="643">
        <v>0</v>
      </c>
      <c r="GI116" s="643">
        <v>0</v>
      </c>
      <c r="GJ116" s="643">
        <v>0</v>
      </c>
      <c r="GK116" s="643">
        <v>0</v>
      </c>
      <c r="GL116" s="643">
        <v>0</v>
      </c>
      <c r="GM116" s="643">
        <v>0</v>
      </c>
      <c r="GN116" s="643">
        <v>0</v>
      </c>
      <c r="GO116" s="643">
        <v>0</v>
      </c>
      <c r="GP116" s="643">
        <v>0</v>
      </c>
      <c r="GQ116" s="643">
        <v>0</v>
      </c>
      <c r="GR116" s="643">
        <v>0</v>
      </c>
      <c r="GS116" s="643">
        <v>0</v>
      </c>
      <c r="GT116" s="643">
        <v>0</v>
      </c>
      <c r="GU116" s="643">
        <v>0</v>
      </c>
      <c r="GV116" s="643">
        <v>0</v>
      </c>
      <c r="GW116" s="643">
        <v>0</v>
      </c>
      <c r="GX116" s="643">
        <v>0</v>
      </c>
      <c r="GY116" s="643">
        <v>0</v>
      </c>
      <c r="GZ116" s="643">
        <v>0</v>
      </c>
      <c r="HA116" s="643">
        <v>0</v>
      </c>
      <c r="HB116" s="643">
        <v>0</v>
      </c>
      <c r="HC116" s="643">
        <v>0</v>
      </c>
      <c r="HD116" s="643">
        <v>0</v>
      </c>
      <c r="HE116" s="643">
        <v>0</v>
      </c>
      <c r="HF116" s="643">
        <v>0</v>
      </c>
    </row>
    <row r="117" spans="2:214" hidden="1">
      <c r="B117" s="643">
        <v>157738036.75</v>
      </c>
      <c r="C117" s="644"/>
      <c r="D117" s="645" t="s">
        <v>451</v>
      </c>
      <c r="F117" s="643">
        <v>234521.5</v>
      </c>
      <c r="G117" s="643">
        <v>0</v>
      </c>
      <c r="H117" s="643">
        <v>0</v>
      </c>
      <c r="I117" s="643">
        <v>234521.5</v>
      </c>
      <c r="K117" s="646">
        <v>-12010157.875</v>
      </c>
      <c r="L117" s="646">
        <v>0</v>
      </c>
      <c r="M117" s="646">
        <v>9840834</v>
      </c>
      <c r="N117" s="646">
        <v>-2169323.875</v>
      </c>
      <c r="P117" s="643">
        <v>36025917.119999997</v>
      </c>
      <c r="Q117" s="643">
        <v>0</v>
      </c>
      <c r="R117" s="643">
        <v>-66650507</v>
      </c>
      <c r="S117" s="643">
        <v>-30624589.879999999</v>
      </c>
      <c r="U117" s="643">
        <v>124591699.87</v>
      </c>
      <c r="V117" s="643">
        <v>0</v>
      </c>
      <c r="W117" s="643">
        <v>-66650507</v>
      </c>
      <c r="X117" s="643">
        <v>57941192.869999997</v>
      </c>
      <c r="Z117" s="643">
        <v>136035258.745</v>
      </c>
      <c r="AA117" s="643">
        <v>0</v>
      </c>
      <c r="AB117" s="643">
        <v>-66669598.881959997</v>
      </c>
      <c r="AC117" s="643">
        <v>69365659.86304</v>
      </c>
      <c r="AH117" s="587"/>
      <c r="AJ117" s="540"/>
      <c r="AK117" s="540"/>
      <c r="AL117" s="540"/>
      <c r="AM117" s="540"/>
      <c r="AN117" s="540"/>
      <c r="AO117" s="540"/>
      <c r="AP117" s="540"/>
      <c r="AQ117" s="540"/>
      <c r="AR117" s="540"/>
      <c r="AS117" s="540"/>
      <c r="AT117" s="540"/>
      <c r="AU117" s="540"/>
      <c r="AV117" s="540"/>
      <c r="AW117" s="540"/>
      <c r="AX117" s="540"/>
      <c r="AY117" s="540"/>
      <c r="AZ117" s="540"/>
      <c r="BA117" s="540"/>
      <c r="BB117" s="540"/>
      <c r="BC117" s="647">
        <v>-12010157.875</v>
      </c>
      <c r="BD117" s="647">
        <v>0</v>
      </c>
      <c r="BE117" s="647">
        <v>9840834</v>
      </c>
      <c r="BF117" s="647">
        <v>-2169323.875</v>
      </c>
      <c r="BG117" s="643">
        <v>2949046.875</v>
      </c>
      <c r="BH117" s="643">
        <v>0</v>
      </c>
      <c r="BI117" s="643">
        <v>-2186852</v>
      </c>
      <c r="BJ117" s="643">
        <v>762194.875</v>
      </c>
      <c r="BK117" s="643">
        <v>-8396759.375</v>
      </c>
      <c r="BL117" s="643">
        <v>0</v>
      </c>
      <c r="BM117" s="643">
        <v>7517303.75</v>
      </c>
      <c r="BN117" s="643">
        <v>-879455.625</v>
      </c>
      <c r="BO117" s="643">
        <v>6774904.25</v>
      </c>
      <c r="BP117" s="643">
        <v>0</v>
      </c>
      <c r="BQ117" s="643">
        <v>-7243947.25</v>
      </c>
      <c r="BR117" s="643">
        <v>-469043</v>
      </c>
      <c r="BS117" s="643">
        <v>-13337349.625</v>
      </c>
      <c r="BT117" s="643">
        <v>0</v>
      </c>
      <c r="BU117" s="643">
        <v>11754329.5</v>
      </c>
      <c r="BV117" s="643">
        <v>-1583020.125</v>
      </c>
      <c r="BW117" s="643">
        <v>-10113434.75</v>
      </c>
      <c r="BX117" s="643">
        <v>0</v>
      </c>
      <c r="BY117" s="643">
        <v>10934260</v>
      </c>
      <c r="BZ117" s="643">
        <v>820825.25</v>
      </c>
      <c r="CA117" s="643">
        <v>50811</v>
      </c>
      <c r="CB117" s="643">
        <v>0</v>
      </c>
      <c r="CC117" s="643">
        <v>2118512.875</v>
      </c>
      <c r="CD117" s="643">
        <v>2169323.875</v>
      </c>
      <c r="CE117" s="643">
        <v>17348051.125</v>
      </c>
      <c r="CF117" s="643">
        <v>0</v>
      </c>
      <c r="CG117" s="643">
        <v>-17699833.375</v>
      </c>
      <c r="CH117" s="643">
        <v>-351782.25</v>
      </c>
      <c r="CI117" s="643">
        <v>10365796.78125</v>
      </c>
      <c r="CJ117" s="643">
        <v>0</v>
      </c>
      <c r="CK117" s="643">
        <v>-10131275.28125</v>
      </c>
      <c r="CL117" s="643">
        <v>234521.5</v>
      </c>
      <c r="CM117" s="643">
        <v>373532.46875</v>
      </c>
      <c r="CN117" s="643">
        <v>0</v>
      </c>
      <c r="CO117" s="643">
        <v>-256271.71875</v>
      </c>
      <c r="CP117" s="643">
        <v>117260.75</v>
      </c>
      <c r="CQ117" s="643">
        <v>-5349513.38</v>
      </c>
      <c r="CR117" s="643">
        <v>0</v>
      </c>
      <c r="CS117" s="643">
        <v>2460208.5</v>
      </c>
      <c r="CT117" s="643">
        <v>-2889304.88</v>
      </c>
      <c r="CU117" s="643">
        <v>-2596886.75</v>
      </c>
      <c r="CV117" s="643">
        <v>0</v>
      </c>
      <c r="CW117" s="643">
        <v>2596886.75</v>
      </c>
      <c r="CX117" s="643">
        <v>0</v>
      </c>
      <c r="CY117" s="643">
        <v>-6013843</v>
      </c>
      <c r="CZ117" s="643">
        <v>0</v>
      </c>
      <c r="DA117" s="643">
        <v>6013843</v>
      </c>
      <c r="DB117" s="643">
        <v>0</v>
      </c>
      <c r="DC117" s="643">
        <v>13889927.15625</v>
      </c>
      <c r="DD117" s="643">
        <v>0</v>
      </c>
      <c r="DE117" s="643">
        <v>-13889927.15625</v>
      </c>
      <c r="DF117" s="643">
        <v>0</v>
      </c>
      <c r="DG117" s="643">
        <v>-16350135.65625</v>
      </c>
      <c r="DH117" s="643">
        <v>0</v>
      </c>
      <c r="DI117" s="643">
        <v>16350135.65625</v>
      </c>
      <c r="DJ117" s="643">
        <v>0</v>
      </c>
      <c r="DK117" s="643">
        <v>-16811424.75</v>
      </c>
      <c r="DL117" s="643">
        <v>0</v>
      </c>
      <c r="DM117" s="643">
        <v>16811424.75</v>
      </c>
      <c r="DN117" s="643">
        <v>0</v>
      </c>
      <c r="DO117" s="643">
        <v>-8200695</v>
      </c>
      <c r="DP117" s="643">
        <v>0</v>
      </c>
      <c r="DQ117" s="643">
        <v>-91799305</v>
      </c>
      <c r="DR117" s="643">
        <v>-100000000</v>
      </c>
      <c r="DS117" s="643">
        <v>34442919</v>
      </c>
      <c r="DT117" s="643">
        <v>0</v>
      </c>
      <c r="DU117" s="643">
        <v>0</v>
      </c>
      <c r="DV117" s="643">
        <v>34442919</v>
      </c>
      <c r="DW117" s="643">
        <v>26788937</v>
      </c>
      <c r="DX117" s="643">
        <v>0</v>
      </c>
      <c r="DY117" s="643">
        <v>0</v>
      </c>
      <c r="DZ117" s="643">
        <v>26788937</v>
      </c>
      <c r="EA117" s="643">
        <v>9977512.25</v>
      </c>
      <c r="EB117" s="643">
        <v>0</v>
      </c>
      <c r="EC117" s="643">
        <v>0</v>
      </c>
      <c r="ED117" s="643">
        <v>9977512.25</v>
      </c>
      <c r="EE117" s="643">
        <v>1776817.25</v>
      </c>
      <c r="EF117" s="643">
        <v>0</v>
      </c>
      <c r="EG117" s="643">
        <v>0</v>
      </c>
      <c r="EH117" s="643">
        <v>1776817.25</v>
      </c>
      <c r="EI117" s="643">
        <v>86788965.5</v>
      </c>
      <c r="EJ117" s="643">
        <v>0</v>
      </c>
      <c r="EK117" s="643">
        <v>0</v>
      </c>
      <c r="EL117" s="643">
        <v>86788965.5</v>
      </c>
      <c r="EM117" s="643">
        <v>0</v>
      </c>
      <c r="EN117" s="643">
        <v>0</v>
      </c>
      <c r="EO117" s="643">
        <v>0</v>
      </c>
      <c r="EP117" s="643">
        <v>0</v>
      </c>
      <c r="EQ117" s="643">
        <v>0</v>
      </c>
      <c r="ER117" s="643">
        <v>0</v>
      </c>
      <c r="ES117" s="643">
        <v>0</v>
      </c>
      <c r="ET117" s="643">
        <v>0</v>
      </c>
      <c r="EU117" s="643">
        <v>0</v>
      </c>
      <c r="EV117" s="643">
        <v>0</v>
      </c>
      <c r="EW117" s="643">
        <v>0</v>
      </c>
      <c r="EX117" s="643">
        <v>0</v>
      </c>
      <c r="EY117" s="643">
        <v>0</v>
      </c>
      <c r="EZ117" s="643">
        <v>0</v>
      </c>
      <c r="FA117" s="643">
        <v>0</v>
      </c>
      <c r="FB117" s="643">
        <v>0</v>
      </c>
      <c r="FC117" s="643">
        <v>0</v>
      </c>
      <c r="FD117" s="643">
        <v>0</v>
      </c>
      <c r="FE117" s="643">
        <v>0</v>
      </c>
      <c r="FF117" s="643">
        <v>0</v>
      </c>
      <c r="FG117" s="643">
        <v>0</v>
      </c>
      <c r="FH117" s="643">
        <v>0</v>
      </c>
      <c r="FI117" s="643">
        <v>0</v>
      </c>
      <c r="FJ117" s="643">
        <v>0</v>
      </c>
      <c r="FK117" s="643">
        <v>0</v>
      </c>
      <c r="FL117" s="643">
        <v>0</v>
      </c>
      <c r="FM117" s="643">
        <v>0</v>
      </c>
      <c r="FN117" s="643">
        <v>0</v>
      </c>
      <c r="FO117" s="643">
        <v>0</v>
      </c>
      <c r="FP117" s="643">
        <v>0</v>
      </c>
      <c r="FQ117" s="643">
        <v>0</v>
      </c>
      <c r="FR117" s="643">
        <v>0</v>
      </c>
      <c r="FS117" s="643">
        <v>0</v>
      </c>
      <c r="FT117" s="643">
        <v>0</v>
      </c>
      <c r="FU117" s="643">
        <v>0</v>
      </c>
      <c r="FV117" s="643">
        <v>0</v>
      </c>
      <c r="FW117" s="643">
        <v>0</v>
      </c>
      <c r="FX117" s="643">
        <v>0</v>
      </c>
      <c r="FY117" s="643">
        <v>0</v>
      </c>
      <c r="FZ117" s="643">
        <v>0</v>
      </c>
      <c r="GA117" s="643">
        <v>0</v>
      </c>
      <c r="GB117" s="643">
        <v>0</v>
      </c>
      <c r="GC117" s="643">
        <v>0</v>
      </c>
      <c r="GD117" s="643">
        <v>0</v>
      </c>
      <c r="GE117" s="643">
        <v>0</v>
      </c>
      <c r="GF117" s="643">
        <v>0</v>
      </c>
      <c r="GG117" s="643">
        <v>0</v>
      </c>
      <c r="GH117" s="643">
        <v>0</v>
      </c>
      <c r="GI117" s="643">
        <v>0</v>
      </c>
      <c r="GJ117" s="643">
        <v>0</v>
      </c>
      <c r="GK117" s="643">
        <v>0</v>
      </c>
      <c r="GL117" s="643">
        <v>0</v>
      </c>
      <c r="GM117" s="643">
        <v>0</v>
      </c>
      <c r="GN117" s="643">
        <v>0</v>
      </c>
      <c r="GO117" s="643">
        <v>0</v>
      </c>
      <c r="GP117" s="643">
        <v>0</v>
      </c>
      <c r="GQ117" s="643">
        <v>0</v>
      </c>
      <c r="GR117" s="643">
        <v>0</v>
      </c>
      <c r="GS117" s="643">
        <v>0</v>
      </c>
      <c r="GT117" s="643">
        <v>0</v>
      </c>
      <c r="GU117" s="643">
        <v>0</v>
      </c>
      <c r="GV117" s="643">
        <v>0</v>
      </c>
      <c r="GW117" s="643">
        <v>0</v>
      </c>
      <c r="GX117" s="643">
        <v>0</v>
      </c>
      <c r="GY117" s="643">
        <v>0</v>
      </c>
      <c r="GZ117" s="643">
        <v>0</v>
      </c>
      <c r="HA117" s="643">
        <v>0</v>
      </c>
      <c r="HB117" s="643">
        <v>0</v>
      </c>
      <c r="HC117" s="643">
        <v>0</v>
      </c>
      <c r="HD117" s="643">
        <v>0</v>
      </c>
      <c r="HE117" s="643">
        <v>0</v>
      </c>
      <c r="HF117" s="643">
        <v>0</v>
      </c>
    </row>
    <row r="118" spans="2:214" hidden="1">
      <c r="B118" s="643">
        <v>48530000</v>
      </c>
      <c r="C118" s="644"/>
      <c r="D118" s="645" t="s">
        <v>452</v>
      </c>
      <c r="F118" s="643">
        <v>0</v>
      </c>
      <c r="G118" s="643">
        <v>0</v>
      </c>
      <c r="H118" s="643">
        <v>0</v>
      </c>
      <c r="I118" s="643">
        <v>0</v>
      </c>
      <c r="K118" s="646">
        <v>0</v>
      </c>
      <c r="L118" s="646">
        <v>0</v>
      </c>
      <c r="M118" s="646">
        <v>0</v>
      </c>
      <c r="N118" s="646">
        <v>0</v>
      </c>
      <c r="P118" s="643">
        <v>0</v>
      </c>
      <c r="Q118" s="643">
        <v>0</v>
      </c>
      <c r="R118" s="643">
        <v>0</v>
      </c>
      <c r="S118" s="643">
        <v>0</v>
      </c>
      <c r="U118" s="643">
        <v>0</v>
      </c>
      <c r="V118" s="643">
        <v>0</v>
      </c>
      <c r="W118" s="643">
        <v>0</v>
      </c>
      <c r="X118" s="643">
        <v>0</v>
      </c>
      <c r="Z118" s="643">
        <v>-5000000</v>
      </c>
      <c r="AA118" s="643">
        <v>0</v>
      </c>
      <c r="AB118" s="643">
        <v>0</v>
      </c>
      <c r="AC118" s="643">
        <v>-5000000</v>
      </c>
      <c r="AH118" s="587"/>
      <c r="AJ118" s="540"/>
      <c r="AK118" s="540"/>
      <c r="AL118" s="540"/>
      <c r="AM118" s="540"/>
      <c r="AN118" s="540"/>
      <c r="AO118" s="540"/>
      <c r="AP118" s="540"/>
      <c r="AQ118" s="540"/>
      <c r="AR118" s="540"/>
      <c r="AS118" s="540"/>
      <c r="AT118" s="540"/>
      <c r="AU118" s="540"/>
      <c r="AV118" s="540"/>
      <c r="AW118" s="540"/>
      <c r="AX118" s="540"/>
      <c r="AY118" s="540"/>
      <c r="AZ118" s="540"/>
      <c r="BA118" s="540"/>
      <c r="BB118" s="540"/>
      <c r="BC118" s="647">
        <v>0</v>
      </c>
      <c r="BD118" s="647">
        <v>0</v>
      </c>
      <c r="BE118" s="647">
        <v>0</v>
      </c>
      <c r="BF118" s="647">
        <v>0</v>
      </c>
      <c r="BG118" s="643">
        <v>0</v>
      </c>
      <c r="BH118" s="643">
        <v>0</v>
      </c>
      <c r="BI118" s="643">
        <v>0</v>
      </c>
      <c r="BJ118" s="643">
        <v>0</v>
      </c>
      <c r="BK118" s="643">
        <v>0</v>
      </c>
      <c r="BL118" s="643">
        <v>0</v>
      </c>
      <c r="BM118" s="643">
        <v>0</v>
      </c>
      <c r="BN118" s="643">
        <v>0</v>
      </c>
      <c r="BO118" s="643">
        <v>0</v>
      </c>
      <c r="BP118" s="643">
        <v>0</v>
      </c>
      <c r="BQ118" s="643">
        <v>0</v>
      </c>
      <c r="BR118" s="643">
        <v>0</v>
      </c>
      <c r="BS118" s="643">
        <v>0</v>
      </c>
      <c r="BT118" s="643">
        <v>0</v>
      </c>
      <c r="BU118" s="643">
        <v>0</v>
      </c>
      <c r="BV118" s="643">
        <v>0</v>
      </c>
      <c r="BW118" s="643">
        <v>0</v>
      </c>
      <c r="BX118" s="643">
        <v>0</v>
      </c>
      <c r="BY118" s="643">
        <v>0</v>
      </c>
      <c r="BZ118" s="643">
        <v>0</v>
      </c>
      <c r="CA118" s="643">
        <v>0</v>
      </c>
      <c r="CB118" s="643">
        <v>0</v>
      </c>
      <c r="CC118" s="643">
        <v>0</v>
      </c>
      <c r="CD118" s="643">
        <v>0</v>
      </c>
      <c r="CE118" s="643">
        <v>0</v>
      </c>
      <c r="CF118" s="643">
        <v>0</v>
      </c>
      <c r="CG118" s="643">
        <v>0</v>
      </c>
      <c r="CH118" s="643">
        <v>0</v>
      </c>
      <c r="CI118" s="643">
        <v>0</v>
      </c>
      <c r="CJ118" s="643">
        <v>0</v>
      </c>
      <c r="CK118" s="643">
        <v>0</v>
      </c>
      <c r="CL118" s="643">
        <v>0</v>
      </c>
      <c r="CM118" s="643">
        <v>0</v>
      </c>
      <c r="CN118" s="643">
        <v>0</v>
      </c>
      <c r="CO118" s="643">
        <v>0</v>
      </c>
      <c r="CP118" s="643">
        <v>0</v>
      </c>
      <c r="CQ118" s="643">
        <v>0</v>
      </c>
      <c r="CR118" s="643">
        <v>0</v>
      </c>
      <c r="CS118" s="643">
        <v>0</v>
      </c>
      <c r="CT118" s="643">
        <v>0</v>
      </c>
      <c r="CU118" s="643">
        <v>0</v>
      </c>
      <c r="CV118" s="643">
        <v>0</v>
      </c>
      <c r="CW118" s="643">
        <v>0</v>
      </c>
      <c r="CX118" s="643">
        <v>0</v>
      </c>
      <c r="CY118" s="643">
        <v>0</v>
      </c>
      <c r="CZ118" s="643">
        <v>0</v>
      </c>
      <c r="DA118" s="643">
        <v>0</v>
      </c>
      <c r="DB118" s="643">
        <v>0</v>
      </c>
      <c r="DC118" s="643">
        <v>0</v>
      </c>
      <c r="DD118" s="643">
        <v>0</v>
      </c>
      <c r="DE118" s="643">
        <v>0</v>
      </c>
      <c r="DF118" s="643">
        <v>0</v>
      </c>
      <c r="DG118" s="643">
        <v>0</v>
      </c>
      <c r="DH118" s="643">
        <v>0</v>
      </c>
      <c r="DI118" s="643">
        <v>0</v>
      </c>
      <c r="DJ118" s="643">
        <v>0</v>
      </c>
      <c r="DK118" s="643">
        <v>0</v>
      </c>
      <c r="DL118" s="643">
        <v>0</v>
      </c>
      <c r="DM118" s="643">
        <v>0</v>
      </c>
      <c r="DN118" s="643">
        <v>0</v>
      </c>
      <c r="DO118" s="643">
        <v>0</v>
      </c>
      <c r="DP118" s="643">
        <v>0</v>
      </c>
      <c r="DQ118" s="643">
        <v>0</v>
      </c>
      <c r="DR118" s="643">
        <v>0</v>
      </c>
      <c r="DS118" s="643">
        <v>0</v>
      </c>
      <c r="DT118" s="643">
        <v>0</v>
      </c>
      <c r="DU118" s="643">
        <v>0</v>
      </c>
      <c r="DV118" s="643">
        <v>0</v>
      </c>
      <c r="DW118" s="643">
        <v>0</v>
      </c>
      <c r="DX118" s="643">
        <v>0</v>
      </c>
      <c r="DY118" s="643">
        <v>0</v>
      </c>
      <c r="DZ118" s="643">
        <v>0</v>
      </c>
      <c r="EA118" s="643">
        <v>0</v>
      </c>
      <c r="EB118" s="643">
        <v>0</v>
      </c>
      <c r="EC118" s="643">
        <v>0</v>
      </c>
      <c r="ED118" s="643">
        <v>0</v>
      </c>
      <c r="EE118" s="643">
        <v>0</v>
      </c>
      <c r="EF118" s="643">
        <v>0</v>
      </c>
      <c r="EG118" s="643">
        <v>0</v>
      </c>
      <c r="EH118" s="643">
        <v>0</v>
      </c>
      <c r="EI118" s="643">
        <v>0</v>
      </c>
      <c r="EJ118" s="643">
        <v>0</v>
      </c>
      <c r="EK118" s="643">
        <v>0</v>
      </c>
      <c r="EL118" s="643">
        <v>0</v>
      </c>
      <c r="EM118" s="643">
        <v>0</v>
      </c>
      <c r="EN118" s="643">
        <v>0</v>
      </c>
      <c r="EO118" s="643">
        <v>0</v>
      </c>
      <c r="EP118" s="643">
        <v>0</v>
      </c>
      <c r="EQ118" s="643">
        <v>0</v>
      </c>
      <c r="ER118" s="643">
        <v>0</v>
      </c>
      <c r="ES118" s="643">
        <v>0</v>
      </c>
      <c r="ET118" s="643">
        <v>0</v>
      </c>
      <c r="EU118" s="643">
        <v>0</v>
      </c>
      <c r="EV118" s="643">
        <v>0</v>
      </c>
      <c r="EW118" s="643">
        <v>0</v>
      </c>
      <c r="EX118" s="643">
        <v>0</v>
      </c>
      <c r="EY118" s="643">
        <v>0</v>
      </c>
      <c r="EZ118" s="643">
        <v>0</v>
      </c>
      <c r="FA118" s="643">
        <v>0</v>
      </c>
      <c r="FB118" s="643">
        <v>0</v>
      </c>
      <c r="FC118" s="643">
        <v>0</v>
      </c>
      <c r="FD118" s="643">
        <v>0</v>
      </c>
      <c r="FE118" s="643">
        <v>0</v>
      </c>
      <c r="FF118" s="643">
        <v>0</v>
      </c>
      <c r="FG118" s="643">
        <v>0</v>
      </c>
      <c r="FH118" s="643">
        <v>0</v>
      </c>
      <c r="FI118" s="643">
        <v>0</v>
      </c>
      <c r="FJ118" s="643">
        <v>0</v>
      </c>
      <c r="FK118" s="643">
        <v>0</v>
      </c>
      <c r="FL118" s="643">
        <v>0</v>
      </c>
      <c r="FM118" s="643">
        <v>0</v>
      </c>
      <c r="FN118" s="643">
        <v>0</v>
      </c>
      <c r="FO118" s="643">
        <v>0</v>
      </c>
      <c r="FP118" s="643">
        <v>0</v>
      </c>
      <c r="FQ118" s="643">
        <v>0</v>
      </c>
      <c r="FR118" s="643">
        <v>0</v>
      </c>
      <c r="FS118" s="643">
        <v>0</v>
      </c>
      <c r="FT118" s="643">
        <v>0</v>
      </c>
      <c r="FU118" s="643">
        <v>0</v>
      </c>
      <c r="FV118" s="643">
        <v>0</v>
      </c>
      <c r="FW118" s="643">
        <v>0</v>
      </c>
      <c r="FX118" s="643">
        <v>0</v>
      </c>
      <c r="FY118" s="643">
        <v>0</v>
      </c>
      <c r="FZ118" s="643">
        <v>0</v>
      </c>
      <c r="GA118" s="643">
        <v>0</v>
      </c>
      <c r="GB118" s="643">
        <v>0</v>
      </c>
      <c r="GC118" s="643">
        <v>0</v>
      </c>
      <c r="GD118" s="643">
        <v>0</v>
      </c>
      <c r="GE118" s="643">
        <v>0</v>
      </c>
      <c r="GF118" s="643">
        <v>0</v>
      </c>
      <c r="GG118" s="643">
        <v>0</v>
      </c>
      <c r="GH118" s="643">
        <v>0</v>
      </c>
      <c r="GI118" s="643">
        <v>0</v>
      </c>
      <c r="GJ118" s="643">
        <v>0</v>
      </c>
      <c r="GK118" s="643">
        <v>0</v>
      </c>
      <c r="GL118" s="643">
        <v>0</v>
      </c>
      <c r="GM118" s="643">
        <v>0</v>
      </c>
      <c r="GN118" s="643">
        <v>0</v>
      </c>
      <c r="GO118" s="643">
        <v>0</v>
      </c>
      <c r="GP118" s="643">
        <v>0</v>
      </c>
      <c r="GQ118" s="643">
        <v>0</v>
      </c>
      <c r="GR118" s="643">
        <v>0</v>
      </c>
      <c r="GS118" s="643">
        <v>0</v>
      </c>
      <c r="GT118" s="643">
        <v>0</v>
      </c>
      <c r="GU118" s="643">
        <v>0</v>
      </c>
      <c r="GV118" s="643">
        <v>0</v>
      </c>
      <c r="GW118" s="643">
        <v>0</v>
      </c>
      <c r="GX118" s="643">
        <v>0</v>
      </c>
      <c r="GY118" s="643">
        <v>0</v>
      </c>
      <c r="GZ118" s="643">
        <v>0</v>
      </c>
      <c r="HA118" s="643">
        <v>0</v>
      </c>
      <c r="HB118" s="643">
        <v>0</v>
      </c>
      <c r="HC118" s="643">
        <v>0</v>
      </c>
      <c r="HD118" s="643">
        <v>0</v>
      </c>
      <c r="HE118" s="643">
        <v>0</v>
      </c>
      <c r="HF118" s="643">
        <v>0</v>
      </c>
    </row>
    <row r="119" spans="2:214" hidden="1">
      <c r="B119" s="643">
        <v>0</v>
      </c>
      <c r="C119" s="644"/>
      <c r="D119" s="645" t="s">
        <v>453</v>
      </c>
      <c r="F119" s="643">
        <v>0</v>
      </c>
      <c r="G119" s="643">
        <v>0</v>
      </c>
      <c r="H119" s="643">
        <v>0</v>
      </c>
      <c r="I119" s="643">
        <v>0</v>
      </c>
      <c r="K119" s="646">
        <v>0</v>
      </c>
      <c r="L119" s="646">
        <v>0</v>
      </c>
      <c r="M119" s="646">
        <v>0</v>
      </c>
      <c r="N119" s="646">
        <v>0</v>
      </c>
      <c r="P119" s="643">
        <v>0</v>
      </c>
      <c r="Q119" s="643">
        <v>0</v>
      </c>
      <c r="R119" s="643">
        <v>0</v>
      </c>
      <c r="S119" s="643">
        <v>0</v>
      </c>
      <c r="U119" s="643">
        <v>0</v>
      </c>
      <c r="V119" s="643">
        <v>0</v>
      </c>
      <c r="W119" s="643">
        <v>0</v>
      </c>
      <c r="X119" s="643">
        <v>0</v>
      </c>
      <c r="Z119" s="643">
        <v>0</v>
      </c>
      <c r="AA119" s="643">
        <v>0</v>
      </c>
      <c r="AB119" s="643">
        <v>0</v>
      </c>
      <c r="AC119" s="643">
        <v>0</v>
      </c>
      <c r="AH119" s="587"/>
      <c r="AJ119" s="540"/>
      <c r="AK119" s="540"/>
      <c r="AL119" s="540"/>
      <c r="AM119" s="540"/>
      <c r="AN119" s="540"/>
      <c r="AO119" s="540"/>
      <c r="AP119" s="540"/>
      <c r="AQ119" s="540"/>
      <c r="AR119" s="540"/>
      <c r="AS119" s="540"/>
      <c r="AT119" s="540"/>
      <c r="AU119" s="540"/>
      <c r="AV119" s="540"/>
      <c r="AW119" s="540"/>
      <c r="AX119" s="540"/>
      <c r="AY119" s="540"/>
      <c r="AZ119" s="540"/>
      <c r="BA119" s="540"/>
      <c r="BB119" s="540"/>
      <c r="BC119" s="647">
        <v>0</v>
      </c>
      <c r="BD119" s="647">
        <v>0</v>
      </c>
      <c r="BE119" s="647">
        <v>0</v>
      </c>
      <c r="BF119" s="647">
        <v>0</v>
      </c>
      <c r="BG119" s="643">
        <v>0</v>
      </c>
      <c r="BH119" s="643">
        <v>0</v>
      </c>
      <c r="BI119" s="643">
        <v>0</v>
      </c>
      <c r="BJ119" s="643">
        <v>0</v>
      </c>
      <c r="BK119" s="643">
        <v>0</v>
      </c>
      <c r="BL119" s="643">
        <v>0</v>
      </c>
      <c r="BM119" s="643">
        <v>0</v>
      </c>
      <c r="BN119" s="643">
        <v>0</v>
      </c>
      <c r="BO119" s="643">
        <v>0</v>
      </c>
      <c r="BP119" s="643">
        <v>0</v>
      </c>
      <c r="BQ119" s="643">
        <v>0</v>
      </c>
      <c r="BR119" s="643">
        <v>0</v>
      </c>
      <c r="BS119" s="643">
        <v>0</v>
      </c>
      <c r="BT119" s="643">
        <v>0</v>
      </c>
      <c r="BU119" s="643">
        <v>0</v>
      </c>
      <c r="BV119" s="643">
        <v>0</v>
      </c>
      <c r="BW119" s="643">
        <v>0</v>
      </c>
      <c r="BX119" s="643">
        <v>0</v>
      </c>
      <c r="BY119" s="643">
        <v>0</v>
      </c>
      <c r="BZ119" s="643">
        <v>0</v>
      </c>
      <c r="CA119" s="643">
        <v>0</v>
      </c>
      <c r="CB119" s="643">
        <v>0</v>
      </c>
      <c r="CC119" s="643">
        <v>0</v>
      </c>
      <c r="CD119" s="643">
        <v>0</v>
      </c>
      <c r="CE119" s="643">
        <v>0</v>
      </c>
      <c r="CF119" s="643">
        <v>0</v>
      </c>
      <c r="CG119" s="643">
        <v>0</v>
      </c>
      <c r="CH119" s="643">
        <v>0</v>
      </c>
      <c r="CI119" s="643">
        <v>0</v>
      </c>
      <c r="CJ119" s="643">
        <v>0</v>
      </c>
      <c r="CK119" s="643">
        <v>0</v>
      </c>
      <c r="CL119" s="643">
        <v>0</v>
      </c>
      <c r="CM119" s="643">
        <v>0</v>
      </c>
      <c r="CN119" s="643">
        <v>0</v>
      </c>
      <c r="CO119" s="643">
        <v>0</v>
      </c>
      <c r="CP119" s="643">
        <v>0</v>
      </c>
      <c r="CQ119" s="643">
        <v>0</v>
      </c>
      <c r="CR119" s="643">
        <v>0</v>
      </c>
      <c r="CS119" s="643">
        <v>0</v>
      </c>
      <c r="CT119" s="643">
        <v>0</v>
      </c>
      <c r="CU119" s="643">
        <v>0</v>
      </c>
      <c r="CV119" s="643">
        <v>0</v>
      </c>
      <c r="CW119" s="643">
        <v>0</v>
      </c>
      <c r="CX119" s="643">
        <v>0</v>
      </c>
      <c r="CY119" s="643">
        <v>0</v>
      </c>
      <c r="CZ119" s="643">
        <v>0</v>
      </c>
      <c r="DA119" s="643">
        <v>0</v>
      </c>
      <c r="DB119" s="643">
        <v>0</v>
      </c>
      <c r="DC119" s="643">
        <v>0</v>
      </c>
      <c r="DD119" s="643">
        <v>0</v>
      </c>
      <c r="DE119" s="643">
        <v>0</v>
      </c>
      <c r="DF119" s="643">
        <v>0</v>
      </c>
      <c r="DG119" s="643">
        <v>0</v>
      </c>
      <c r="DH119" s="643">
        <v>0</v>
      </c>
      <c r="DI119" s="643">
        <v>0</v>
      </c>
      <c r="DJ119" s="643">
        <v>0</v>
      </c>
      <c r="DK119" s="643">
        <v>0</v>
      </c>
      <c r="DL119" s="643">
        <v>0</v>
      </c>
      <c r="DM119" s="643">
        <v>0</v>
      </c>
      <c r="DN119" s="643">
        <v>0</v>
      </c>
      <c r="DO119" s="643">
        <v>0</v>
      </c>
      <c r="DP119" s="643">
        <v>0</v>
      </c>
      <c r="DQ119" s="643">
        <v>0</v>
      </c>
      <c r="DR119" s="643">
        <v>0</v>
      </c>
      <c r="DS119" s="643">
        <v>0</v>
      </c>
      <c r="DT119" s="643">
        <v>0</v>
      </c>
      <c r="DU119" s="643">
        <v>0</v>
      </c>
      <c r="DV119" s="643">
        <v>0</v>
      </c>
      <c r="DW119" s="643">
        <v>0</v>
      </c>
      <c r="DX119" s="643">
        <v>0</v>
      </c>
      <c r="DY119" s="643">
        <v>0</v>
      </c>
      <c r="DZ119" s="643">
        <v>0</v>
      </c>
      <c r="EA119" s="643">
        <v>0</v>
      </c>
      <c r="EB119" s="643">
        <v>0</v>
      </c>
      <c r="EC119" s="643">
        <v>0</v>
      </c>
      <c r="ED119" s="643">
        <v>0</v>
      </c>
      <c r="EE119" s="643">
        <v>0</v>
      </c>
      <c r="EF119" s="643">
        <v>0</v>
      </c>
      <c r="EG119" s="643">
        <v>0</v>
      </c>
      <c r="EH119" s="643">
        <v>0</v>
      </c>
      <c r="EI119" s="643">
        <v>0</v>
      </c>
      <c r="EJ119" s="643">
        <v>0</v>
      </c>
      <c r="EK119" s="643">
        <v>0</v>
      </c>
      <c r="EL119" s="643">
        <v>0</v>
      </c>
      <c r="EM119" s="643">
        <v>0</v>
      </c>
      <c r="EN119" s="643">
        <v>0</v>
      </c>
      <c r="EO119" s="643">
        <v>0</v>
      </c>
      <c r="EP119" s="643">
        <v>0</v>
      </c>
      <c r="EQ119" s="643">
        <v>0</v>
      </c>
      <c r="ER119" s="643">
        <v>0</v>
      </c>
      <c r="ES119" s="643">
        <v>0</v>
      </c>
      <c r="ET119" s="643">
        <v>0</v>
      </c>
      <c r="EU119" s="643">
        <v>0</v>
      </c>
      <c r="EV119" s="643">
        <v>0</v>
      </c>
      <c r="EW119" s="643">
        <v>0</v>
      </c>
      <c r="EX119" s="643">
        <v>0</v>
      </c>
      <c r="EY119" s="643">
        <v>0</v>
      </c>
      <c r="EZ119" s="643">
        <v>0</v>
      </c>
      <c r="FA119" s="643">
        <v>0</v>
      </c>
      <c r="FB119" s="643">
        <v>0</v>
      </c>
      <c r="FC119" s="643">
        <v>0</v>
      </c>
      <c r="FD119" s="643">
        <v>0</v>
      </c>
      <c r="FE119" s="643">
        <v>0</v>
      </c>
      <c r="FF119" s="643">
        <v>0</v>
      </c>
      <c r="FG119" s="643">
        <v>0</v>
      </c>
      <c r="FH119" s="643">
        <v>0</v>
      </c>
      <c r="FI119" s="643">
        <v>0</v>
      </c>
      <c r="FJ119" s="643">
        <v>0</v>
      </c>
      <c r="FK119" s="643">
        <v>0</v>
      </c>
      <c r="FL119" s="643">
        <v>0</v>
      </c>
      <c r="FM119" s="643">
        <v>0</v>
      </c>
      <c r="FN119" s="643">
        <v>0</v>
      </c>
      <c r="FO119" s="643">
        <v>0</v>
      </c>
      <c r="FP119" s="643">
        <v>0</v>
      </c>
      <c r="FQ119" s="643">
        <v>0</v>
      </c>
      <c r="FR119" s="643">
        <v>0</v>
      </c>
      <c r="FS119" s="643">
        <v>0</v>
      </c>
      <c r="FT119" s="643">
        <v>0</v>
      </c>
      <c r="FU119" s="643">
        <v>0</v>
      </c>
      <c r="FV119" s="643">
        <v>0</v>
      </c>
      <c r="FW119" s="643">
        <v>0</v>
      </c>
      <c r="FX119" s="643">
        <v>0</v>
      </c>
      <c r="FY119" s="643">
        <v>0</v>
      </c>
      <c r="FZ119" s="643">
        <v>0</v>
      </c>
      <c r="GA119" s="643">
        <v>0</v>
      </c>
      <c r="GB119" s="643">
        <v>0</v>
      </c>
      <c r="GC119" s="643">
        <v>0</v>
      </c>
      <c r="GD119" s="643">
        <v>0</v>
      </c>
      <c r="GE119" s="643">
        <v>0</v>
      </c>
      <c r="GF119" s="643">
        <v>0</v>
      </c>
      <c r="GG119" s="643">
        <v>0</v>
      </c>
      <c r="GH119" s="643">
        <v>0</v>
      </c>
      <c r="GI119" s="643">
        <v>0</v>
      </c>
      <c r="GJ119" s="643">
        <v>0</v>
      </c>
      <c r="GK119" s="643">
        <v>0</v>
      </c>
      <c r="GL119" s="643">
        <v>0</v>
      </c>
      <c r="GM119" s="643">
        <v>0</v>
      </c>
      <c r="GN119" s="643">
        <v>0</v>
      </c>
      <c r="GO119" s="643">
        <v>0</v>
      </c>
      <c r="GP119" s="643">
        <v>0</v>
      </c>
      <c r="GQ119" s="643">
        <v>0</v>
      </c>
      <c r="GR119" s="643">
        <v>0</v>
      </c>
      <c r="GS119" s="643">
        <v>0</v>
      </c>
      <c r="GT119" s="643">
        <v>0</v>
      </c>
      <c r="GU119" s="643">
        <v>0</v>
      </c>
      <c r="GV119" s="643">
        <v>0</v>
      </c>
      <c r="GW119" s="643">
        <v>0</v>
      </c>
      <c r="GX119" s="643">
        <v>0</v>
      </c>
      <c r="GY119" s="643">
        <v>0</v>
      </c>
      <c r="GZ119" s="643">
        <v>0</v>
      </c>
      <c r="HA119" s="643">
        <v>0</v>
      </c>
      <c r="HB119" s="643">
        <v>0</v>
      </c>
      <c r="HC119" s="643">
        <v>0</v>
      </c>
      <c r="HD119" s="643">
        <v>0</v>
      </c>
      <c r="HE119" s="643">
        <v>0</v>
      </c>
      <c r="HF119" s="643">
        <v>0</v>
      </c>
    </row>
    <row r="120" spans="2:214" hidden="1">
      <c r="B120" s="643">
        <v>3999997</v>
      </c>
      <c r="C120" s="644"/>
      <c r="D120" s="645" t="s">
        <v>731</v>
      </c>
      <c r="F120" s="643">
        <v>0</v>
      </c>
      <c r="G120" s="643">
        <v>0</v>
      </c>
      <c r="H120" s="643">
        <v>0</v>
      </c>
      <c r="I120" s="643">
        <v>0</v>
      </c>
      <c r="K120" s="646">
        <v>0</v>
      </c>
      <c r="L120" s="646">
        <v>0</v>
      </c>
      <c r="M120" s="646">
        <v>0</v>
      </c>
      <c r="N120" s="646">
        <v>0</v>
      </c>
      <c r="P120" s="643">
        <v>0</v>
      </c>
      <c r="Q120" s="643">
        <v>0</v>
      </c>
      <c r="R120" s="643">
        <v>0</v>
      </c>
      <c r="S120" s="643">
        <v>0</v>
      </c>
      <c r="U120" s="643">
        <v>0</v>
      </c>
      <c r="V120" s="643">
        <v>0</v>
      </c>
      <c r="W120" s="643">
        <v>0</v>
      </c>
      <c r="X120" s="643">
        <v>0</v>
      </c>
      <c r="Z120" s="643">
        <v>0.69999999995343387</v>
      </c>
      <c r="AA120" s="643">
        <v>0</v>
      </c>
      <c r="AB120" s="643">
        <v>0</v>
      </c>
      <c r="AC120" s="643">
        <v>0.69999999995343387</v>
      </c>
      <c r="AH120" s="587"/>
      <c r="AJ120" s="540"/>
      <c r="AK120" s="540"/>
      <c r="AL120" s="540"/>
      <c r="AM120" s="540"/>
      <c r="AN120" s="540"/>
      <c r="AO120" s="540"/>
      <c r="AP120" s="540"/>
      <c r="AQ120" s="540"/>
      <c r="AR120" s="540"/>
      <c r="AS120" s="540"/>
      <c r="AT120" s="540"/>
      <c r="AU120" s="540"/>
      <c r="AV120" s="540"/>
      <c r="AW120" s="540"/>
      <c r="AX120" s="540"/>
      <c r="AY120" s="540"/>
      <c r="AZ120" s="540"/>
      <c r="BA120" s="540"/>
      <c r="BB120" s="540"/>
      <c r="BC120" s="647">
        <v>0</v>
      </c>
      <c r="BD120" s="647">
        <v>0</v>
      </c>
      <c r="BE120" s="647">
        <v>0</v>
      </c>
      <c r="BF120" s="647">
        <v>0</v>
      </c>
      <c r="BG120" s="643">
        <v>0</v>
      </c>
      <c r="BH120" s="643">
        <v>0</v>
      </c>
      <c r="BI120" s="643">
        <v>0</v>
      </c>
      <c r="BJ120" s="643">
        <v>0</v>
      </c>
      <c r="BK120" s="643">
        <v>0</v>
      </c>
      <c r="BL120" s="643">
        <v>0</v>
      </c>
      <c r="BM120" s="643">
        <v>0</v>
      </c>
      <c r="BN120" s="643">
        <v>0</v>
      </c>
      <c r="BO120" s="643">
        <v>0</v>
      </c>
      <c r="BP120" s="643">
        <v>0</v>
      </c>
      <c r="BQ120" s="643">
        <v>0</v>
      </c>
      <c r="BR120" s="643">
        <v>0</v>
      </c>
      <c r="BS120" s="643">
        <v>0</v>
      </c>
      <c r="BT120" s="643">
        <v>0</v>
      </c>
      <c r="BU120" s="643">
        <v>0</v>
      </c>
      <c r="BV120" s="643">
        <v>0</v>
      </c>
      <c r="BW120" s="643">
        <v>0</v>
      </c>
      <c r="BX120" s="643">
        <v>0</v>
      </c>
      <c r="BY120" s="643">
        <v>0</v>
      </c>
      <c r="BZ120" s="643">
        <v>0</v>
      </c>
      <c r="CA120" s="643">
        <v>0</v>
      </c>
      <c r="CB120" s="643">
        <v>0</v>
      </c>
      <c r="CC120" s="643">
        <v>0</v>
      </c>
      <c r="CD120" s="643">
        <v>0</v>
      </c>
      <c r="CE120" s="643">
        <v>0</v>
      </c>
      <c r="CF120" s="643">
        <v>0</v>
      </c>
      <c r="CG120" s="643">
        <v>0</v>
      </c>
      <c r="CH120" s="643">
        <v>0</v>
      </c>
      <c r="CI120" s="643">
        <v>0</v>
      </c>
      <c r="CJ120" s="643">
        <v>0</v>
      </c>
      <c r="CK120" s="643">
        <v>0</v>
      </c>
      <c r="CL120" s="643">
        <v>0</v>
      </c>
      <c r="CM120" s="643">
        <v>0</v>
      </c>
      <c r="CN120" s="643">
        <v>0</v>
      </c>
      <c r="CO120" s="643">
        <v>0</v>
      </c>
      <c r="CP120" s="643">
        <v>0</v>
      </c>
      <c r="CQ120" s="643">
        <v>0</v>
      </c>
      <c r="CR120" s="643">
        <v>0</v>
      </c>
      <c r="CS120" s="643">
        <v>0</v>
      </c>
      <c r="CT120" s="643">
        <v>0</v>
      </c>
      <c r="CU120" s="643">
        <v>0</v>
      </c>
      <c r="CV120" s="643">
        <v>0</v>
      </c>
      <c r="CW120" s="643">
        <v>0</v>
      </c>
      <c r="CX120" s="643">
        <v>0</v>
      </c>
      <c r="CY120" s="643">
        <v>0</v>
      </c>
      <c r="CZ120" s="643">
        <v>0</v>
      </c>
      <c r="DA120" s="643">
        <v>0</v>
      </c>
      <c r="DB120" s="643">
        <v>0</v>
      </c>
      <c r="DC120" s="643">
        <v>0</v>
      </c>
      <c r="DD120" s="643">
        <v>0</v>
      </c>
      <c r="DE120" s="643">
        <v>0</v>
      </c>
      <c r="DF120" s="643">
        <v>0</v>
      </c>
      <c r="DG120" s="643">
        <v>0</v>
      </c>
      <c r="DH120" s="643">
        <v>0</v>
      </c>
      <c r="DI120" s="643">
        <v>0</v>
      </c>
      <c r="DJ120" s="643">
        <v>0</v>
      </c>
      <c r="DK120" s="643">
        <v>0</v>
      </c>
      <c r="DL120" s="643">
        <v>0</v>
      </c>
      <c r="DM120" s="643">
        <v>0</v>
      </c>
      <c r="DN120" s="643">
        <v>0</v>
      </c>
      <c r="DO120" s="643">
        <v>0</v>
      </c>
      <c r="DP120" s="643">
        <v>0</v>
      </c>
      <c r="DQ120" s="643">
        <v>0</v>
      </c>
      <c r="DR120" s="643">
        <v>0</v>
      </c>
      <c r="DS120" s="643">
        <v>0</v>
      </c>
      <c r="DT120" s="643">
        <v>0</v>
      </c>
      <c r="DU120" s="643">
        <v>0</v>
      </c>
      <c r="DV120" s="643">
        <v>0</v>
      </c>
      <c r="DW120" s="643">
        <v>0</v>
      </c>
      <c r="DX120" s="643">
        <v>0</v>
      </c>
      <c r="DY120" s="643">
        <v>0</v>
      </c>
      <c r="DZ120" s="643">
        <v>0</v>
      </c>
      <c r="EA120" s="643">
        <v>0</v>
      </c>
      <c r="EB120" s="643">
        <v>0</v>
      </c>
      <c r="EC120" s="643">
        <v>0</v>
      </c>
      <c r="ED120" s="643">
        <v>0</v>
      </c>
      <c r="EE120" s="643">
        <v>0</v>
      </c>
      <c r="EF120" s="643">
        <v>0</v>
      </c>
      <c r="EG120" s="643">
        <v>0</v>
      </c>
      <c r="EH120" s="643">
        <v>0</v>
      </c>
      <c r="EI120" s="643">
        <v>0</v>
      </c>
      <c r="EJ120" s="643">
        <v>0</v>
      </c>
      <c r="EK120" s="643">
        <v>0</v>
      </c>
      <c r="EL120" s="643">
        <v>0</v>
      </c>
      <c r="EM120" s="643">
        <v>0</v>
      </c>
      <c r="EN120" s="643">
        <v>0</v>
      </c>
      <c r="EO120" s="643">
        <v>0</v>
      </c>
      <c r="EP120" s="643">
        <v>0</v>
      </c>
      <c r="EQ120" s="643">
        <v>0</v>
      </c>
      <c r="ER120" s="643">
        <v>0</v>
      </c>
      <c r="ES120" s="643">
        <v>0</v>
      </c>
      <c r="ET120" s="643">
        <v>0</v>
      </c>
      <c r="EU120" s="643">
        <v>0</v>
      </c>
      <c r="EV120" s="643">
        <v>0</v>
      </c>
      <c r="EW120" s="643">
        <v>0</v>
      </c>
      <c r="EX120" s="643">
        <v>0</v>
      </c>
      <c r="EY120" s="643">
        <v>0</v>
      </c>
      <c r="EZ120" s="643">
        <v>0</v>
      </c>
      <c r="FA120" s="643">
        <v>0</v>
      </c>
      <c r="FB120" s="643">
        <v>0</v>
      </c>
      <c r="FC120" s="643">
        <v>0</v>
      </c>
      <c r="FD120" s="643">
        <v>0</v>
      </c>
      <c r="FE120" s="643">
        <v>0</v>
      </c>
      <c r="FF120" s="643">
        <v>0</v>
      </c>
      <c r="FG120" s="643">
        <v>0</v>
      </c>
      <c r="FH120" s="643">
        <v>0</v>
      </c>
      <c r="FI120" s="643">
        <v>0</v>
      </c>
      <c r="FJ120" s="643">
        <v>0</v>
      </c>
      <c r="FK120" s="643">
        <v>0</v>
      </c>
      <c r="FL120" s="643">
        <v>0</v>
      </c>
      <c r="FM120" s="643">
        <v>0</v>
      </c>
      <c r="FN120" s="643">
        <v>0</v>
      </c>
      <c r="FO120" s="643">
        <v>0</v>
      </c>
      <c r="FP120" s="643">
        <v>0</v>
      </c>
      <c r="FQ120" s="643">
        <v>0</v>
      </c>
      <c r="FR120" s="643">
        <v>0</v>
      </c>
      <c r="FS120" s="643">
        <v>0</v>
      </c>
      <c r="FT120" s="643">
        <v>0</v>
      </c>
      <c r="FU120" s="643">
        <v>0</v>
      </c>
      <c r="FV120" s="643">
        <v>0</v>
      </c>
      <c r="FW120" s="643">
        <v>0</v>
      </c>
      <c r="FX120" s="643">
        <v>0</v>
      </c>
      <c r="FY120" s="643">
        <v>0</v>
      </c>
      <c r="FZ120" s="643">
        <v>0</v>
      </c>
      <c r="GA120" s="643">
        <v>0</v>
      </c>
      <c r="GB120" s="643">
        <v>0</v>
      </c>
      <c r="GC120" s="643">
        <v>0</v>
      </c>
      <c r="GD120" s="643">
        <v>0</v>
      </c>
      <c r="GE120" s="643">
        <v>0</v>
      </c>
      <c r="GF120" s="643">
        <v>0</v>
      </c>
      <c r="GG120" s="643">
        <v>0</v>
      </c>
      <c r="GH120" s="643">
        <v>0</v>
      </c>
      <c r="GI120" s="643">
        <v>0</v>
      </c>
      <c r="GJ120" s="643">
        <v>0</v>
      </c>
      <c r="GK120" s="643">
        <v>0</v>
      </c>
      <c r="GL120" s="643">
        <v>0</v>
      </c>
      <c r="GM120" s="643">
        <v>0</v>
      </c>
      <c r="GN120" s="643">
        <v>0</v>
      </c>
      <c r="GO120" s="643">
        <v>0</v>
      </c>
      <c r="GP120" s="643">
        <v>0</v>
      </c>
      <c r="GQ120" s="643">
        <v>0</v>
      </c>
      <c r="GR120" s="643">
        <v>0</v>
      </c>
      <c r="GS120" s="643">
        <v>0</v>
      </c>
      <c r="GT120" s="643">
        <v>0</v>
      </c>
      <c r="GU120" s="643">
        <v>0</v>
      </c>
      <c r="GV120" s="643">
        <v>0</v>
      </c>
      <c r="GW120" s="643">
        <v>0</v>
      </c>
      <c r="GX120" s="643">
        <v>0</v>
      </c>
      <c r="GY120" s="643">
        <v>0</v>
      </c>
      <c r="GZ120" s="643">
        <v>0</v>
      </c>
      <c r="HA120" s="643">
        <v>0</v>
      </c>
      <c r="HB120" s="643">
        <v>0</v>
      </c>
      <c r="HC120" s="643">
        <v>0</v>
      </c>
      <c r="HD120" s="643">
        <v>0</v>
      </c>
      <c r="HE120" s="643">
        <v>0</v>
      </c>
      <c r="HF120" s="643">
        <v>0</v>
      </c>
    </row>
    <row r="121" spans="2:214" hidden="1">
      <c r="B121" s="643">
        <v>4234031</v>
      </c>
      <c r="C121" s="644"/>
      <c r="D121" s="645" t="s">
        <v>732</v>
      </c>
      <c r="F121" s="643">
        <v>0</v>
      </c>
      <c r="G121" s="643">
        <v>0</v>
      </c>
      <c r="H121" s="643">
        <v>0</v>
      </c>
      <c r="I121" s="643">
        <v>0</v>
      </c>
      <c r="K121" s="646">
        <v>0</v>
      </c>
      <c r="L121" s="646">
        <v>0</v>
      </c>
      <c r="M121" s="646">
        <v>0</v>
      </c>
      <c r="N121" s="646">
        <v>0</v>
      </c>
      <c r="P121" s="643">
        <v>0</v>
      </c>
      <c r="Q121" s="643">
        <v>0</v>
      </c>
      <c r="R121" s="643">
        <v>0</v>
      </c>
      <c r="S121" s="643">
        <v>0</v>
      </c>
      <c r="U121" s="643">
        <v>1756037</v>
      </c>
      <c r="V121" s="643">
        <v>0</v>
      </c>
      <c r="W121" s="643">
        <v>0</v>
      </c>
      <c r="X121" s="643">
        <v>1756037</v>
      </c>
      <c r="Z121" s="643">
        <v>2234031</v>
      </c>
      <c r="AA121" s="643">
        <v>0</v>
      </c>
      <c r="AB121" s="643">
        <v>0</v>
      </c>
      <c r="AC121" s="643">
        <v>2234031</v>
      </c>
      <c r="AH121" s="587"/>
      <c r="AJ121" s="540"/>
      <c r="AK121" s="540"/>
      <c r="AL121" s="540"/>
      <c r="AM121" s="540"/>
      <c r="AN121" s="540"/>
      <c r="AO121" s="540"/>
      <c r="AP121" s="540"/>
      <c r="AQ121" s="540"/>
      <c r="AR121" s="540"/>
      <c r="AS121" s="540"/>
      <c r="AT121" s="540"/>
      <c r="AU121" s="540"/>
      <c r="AV121" s="540"/>
      <c r="AW121" s="540"/>
      <c r="AX121" s="540"/>
      <c r="AY121" s="540"/>
      <c r="AZ121" s="540"/>
      <c r="BA121" s="540"/>
      <c r="BB121" s="540"/>
      <c r="BC121" s="647">
        <v>0</v>
      </c>
      <c r="BD121" s="647">
        <v>0</v>
      </c>
      <c r="BE121" s="647">
        <v>0</v>
      </c>
      <c r="BF121" s="647">
        <v>0</v>
      </c>
      <c r="BG121" s="643">
        <v>0</v>
      </c>
      <c r="BH121" s="643">
        <v>0</v>
      </c>
      <c r="BI121" s="643">
        <v>0</v>
      </c>
      <c r="BJ121" s="643">
        <v>0</v>
      </c>
      <c r="BK121" s="643">
        <v>0</v>
      </c>
      <c r="BL121" s="643">
        <v>0</v>
      </c>
      <c r="BM121" s="643">
        <v>0</v>
      </c>
      <c r="BN121" s="643">
        <v>0</v>
      </c>
      <c r="BO121" s="643">
        <v>0</v>
      </c>
      <c r="BP121" s="643">
        <v>0</v>
      </c>
      <c r="BQ121" s="643">
        <v>0</v>
      </c>
      <c r="BR121" s="643">
        <v>0</v>
      </c>
      <c r="BS121" s="643">
        <v>0</v>
      </c>
      <c r="BT121" s="643">
        <v>0</v>
      </c>
      <c r="BU121" s="643">
        <v>0</v>
      </c>
      <c r="BV121" s="643">
        <v>0</v>
      </c>
      <c r="BW121" s="643">
        <v>0</v>
      </c>
      <c r="BX121" s="643">
        <v>0</v>
      </c>
      <c r="BY121" s="643">
        <v>0</v>
      </c>
      <c r="BZ121" s="643">
        <v>0</v>
      </c>
      <c r="CA121" s="643">
        <v>0</v>
      </c>
      <c r="CB121" s="643">
        <v>0</v>
      </c>
      <c r="CC121" s="643">
        <v>0</v>
      </c>
      <c r="CD121" s="643">
        <v>0</v>
      </c>
      <c r="CE121" s="643">
        <v>0</v>
      </c>
      <c r="CF121" s="643">
        <v>0</v>
      </c>
      <c r="CG121" s="643">
        <v>0</v>
      </c>
      <c r="CH121" s="643">
        <v>0</v>
      </c>
      <c r="CI121" s="643">
        <v>0</v>
      </c>
      <c r="CJ121" s="643">
        <v>0</v>
      </c>
      <c r="CK121" s="643">
        <v>0</v>
      </c>
      <c r="CL121" s="643">
        <v>0</v>
      </c>
      <c r="CM121" s="643">
        <v>0</v>
      </c>
      <c r="CN121" s="643">
        <v>0</v>
      </c>
      <c r="CO121" s="643">
        <v>0</v>
      </c>
      <c r="CP121" s="643">
        <v>0</v>
      </c>
      <c r="CQ121" s="643">
        <v>0</v>
      </c>
      <c r="CR121" s="643">
        <v>0</v>
      </c>
      <c r="CS121" s="643">
        <v>0</v>
      </c>
      <c r="CT121" s="643">
        <v>0</v>
      </c>
      <c r="CU121" s="643">
        <v>0</v>
      </c>
      <c r="CV121" s="643">
        <v>0</v>
      </c>
      <c r="CW121" s="643">
        <v>0</v>
      </c>
      <c r="CX121" s="643">
        <v>0</v>
      </c>
      <c r="CY121" s="643">
        <v>0</v>
      </c>
      <c r="CZ121" s="643">
        <v>0</v>
      </c>
      <c r="DA121" s="643">
        <v>0</v>
      </c>
      <c r="DB121" s="643">
        <v>0</v>
      </c>
      <c r="DC121" s="643">
        <v>0</v>
      </c>
      <c r="DD121" s="643">
        <v>0</v>
      </c>
      <c r="DE121" s="643">
        <v>0</v>
      </c>
      <c r="DF121" s="643">
        <v>0</v>
      </c>
      <c r="DG121" s="643">
        <v>0</v>
      </c>
      <c r="DH121" s="643">
        <v>0</v>
      </c>
      <c r="DI121" s="643">
        <v>0</v>
      </c>
      <c r="DJ121" s="643">
        <v>0</v>
      </c>
      <c r="DK121" s="643">
        <v>0</v>
      </c>
      <c r="DL121" s="643">
        <v>0</v>
      </c>
      <c r="DM121" s="643">
        <v>0</v>
      </c>
      <c r="DN121" s="643">
        <v>0</v>
      </c>
      <c r="DO121" s="643">
        <v>0</v>
      </c>
      <c r="DP121" s="643">
        <v>0</v>
      </c>
      <c r="DQ121" s="643">
        <v>0</v>
      </c>
      <c r="DR121" s="643">
        <v>0</v>
      </c>
      <c r="DS121" s="643">
        <v>0</v>
      </c>
      <c r="DT121" s="643">
        <v>0</v>
      </c>
      <c r="DU121" s="643">
        <v>0</v>
      </c>
      <c r="DV121" s="643">
        <v>0</v>
      </c>
      <c r="DW121" s="643">
        <v>0</v>
      </c>
      <c r="DX121" s="643">
        <v>0</v>
      </c>
      <c r="DY121" s="643">
        <v>0</v>
      </c>
      <c r="DZ121" s="643">
        <v>0</v>
      </c>
      <c r="EA121" s="643">
        <v>0</v>
      </c>
      <c r="EB121" s="643">
        <v>0</v>
      </c>
      <c r="EC121" s="643">
        <v>0</v>
      </c>
      <c r="ED121" s="643">
        <v>0</v>
      </c>
      <c r="EE121" s="643">
        <v>0</v>
      </c>
      <c r="EF121" s="643">
        <v>0</v>
      </c>
      <c r="EG121" s="643">
        <v>0</v>
      </c>
      <c r="EH121" s="643">
        <v>0</v>
      </c>
      <c r="EI121" s="643">
        <v>0</v>
      </c>
      <c r="EJ121" s="643">
        <v>0</v>
      </c>
      <c r="EK121" s="643">
        <v>0</v>
      </c>
      <c r="EL121" s="643">
        <v>0</v>
      </c>
      <c r="EM121" s="643">
        <v>0</v>
      </c>
      <c r="EN121" s="643">
        <v>0</v>
      </c>
      <c r="EO121" s="643">
        <v>0</v>
      </c>
      <c r="EP121" s="643">
        <v>0</v>
      </c>
      <c r="EQ121" s="643">
        <v>1756037</v>
      </c>
      <c r="ER121" s="643">
        <v>0</v>
      </c>
      <c r="ES121" s="643">
        <v>0</v>
      </c>
      <c r="ET121" s="643">
        <v>1756037</v>
      </c>
      <c r="EU121" s="643">
        <v>0</v>
      </c>
      <c r="EV121" s="643">
        <v>0</v>
      </c>
      <c r="EW121" s="643">
        <v>0</v>
      </c>
      <c r="EX121" s="643">
        <v>0</v>
      </c>
      <c r="EY121" s="643">
        <v>0</v>
      </c>
      <c r="EZ121" s="643">
        <v>0</v>
      </c>
      <c r="FA121" s="643">
        <v>0</v>
      </c>
      <c r="FB121" s="643">
        <v>0</v>
      </c>
      <c r="FC121" s="643">
        <v>0</v>
      </c>
      <c r="FD121" s="643">
        <v>0</v>
      </c>
      <c r="FE121" s="643">
        <v>0</v>
      </c>
      <c r="FF121" s="643">
        <v>0</v>
      </c>
      <c r="FG121" s="643">
        <v>0</v>
      </c>
      <c r="FH121" s="643">
        <v>0</v>
      </c>
      <c r="FI121" s="643">
        <v>0</v>
      </c>
      <c r="FJ121" s="643">
        <v>0</v>
      </c>
      <c r="FK121" s="643">
        <v>0</v>
      </c>
      <c r="FL121" s="643">
        <v>0</v>
      </c>
      <c r="FM121" s="643">
        <v>0</v>
      </c>
      <c r="FN121" s="643">
        <v>0</v>
      </c>
      <c r="FO121" s="643">
        <v>0</v>
      </c>
      <c r="FP121" s="643">
        <v>0</v>
      </c>
      <c r="FQ121" s="643">
        <v>0</v>
      </c>
      <c r="FR121" s="643">
        <v>0</v>
      </c>
      <c r="FS121" s="643">
        <v>0</v>
      </c>
      <c r="FT121" s="643">
        <v>0</v>
      </c>
      <c r="FU121" s="643">
        <v>0</v>
      </c>
      <c r="FV121" s="643">
        <v>0</v>
      </c>
      <c r="FW121" s="643">
        <v>0</v>
      </c>
      <c r="FX121" s="643">
        <v>0</v>
      </c>
      <c r="FY121" s="643">
        <v>0</v>
      </c>
      <c r="FZ121" s="643">
        <v>0</v>
      </c>
      <c r="GA121" s="643">
        <v>0</v>
      </c>
      <c r="GB121" s="643">
        <v>0</v>
      </c>
      <c r="GC121" s="643">
        <v>0</v>
      </c>
      <c r="GD121" s="643">
        <v>0</v>
      </c>
      <c r="GE121" s="643">
        <v>0</v>
      </c>
      <c r="GF121" s="643">
        <v>0</v>
      </c>
      <c r="GG121" s="643">
        <v>0</v>
      </c>
      <c r="GH121" s="643">
        <v>0</v>
      </c>
      <c r="GI121" s="643">
        <v>0</v>
      </c>
      <c r="GJ121" s="643">
        <v>0</v>
      </c>
      <c r="GK121" s="643">
        <v>0</v>
      </c>
      <c r="GL121" s="643">
        <v>0</v>
      </c>
      <c r="GM121" s="643">
        <v>0</v>
      </c>
      <c r="GN121" s="643">
        <v>0</v>
      </c>
      <c r="GO121" s="643">
        <v>0</v>
      </c>
      <c r="GP121" s="643">
        <v>0</v>
      </c>
      <c r="GQ121" s="643">
        <v>0</v>
      </c>
      <c r="GR121" s="643">
        <v>0</v>
      </c>
      <c r="GS121" s="643">
        <v>0</v>
      </c>
      <c r="GT121" s="643">
        <v>0</v>
      </c>
      <c r="GU121" s="643">
        <v>0</v>
      </c>
      <c r="GV121" s="643">
        <v>0</v>
      </c>
      <c r="GW121" s="643">
        <v>0</v>
      </c>
      <c r="GX121" s="643">
        <v>0</v>
      </c>
      <c r="GY121" s="643">
        <v>0</v>
      </c>
      <c r="GZ121" s="643">
        <v>0</v>
      </c>
      <c r="HA121" s="643">
        <v>0</v>
      </c>
      <c r="HB121" s="643">
        <v>0</v>
      </c>
      <c r="HC121" s="643">
        <v>0</v>
      </c>
      <c r="HD121" s="643">
        <v>0</v>
      </c>
      <c r="HE121" s="643">
        <v>0</v>
      </c>
      <c r="HF121" s="643">
        <v>0</v>
      </c>
    </row>
    <row r="122" spans="2:214" hidden="1">
      <c r="B122" s="643">
        <v>-60664</v>
      </c>
      <c r="C122" s="644"/>
      <c r="D122" s="645" t="s">
        <v>846</v>
      </c>
      <c r="F122" s="643">
        <v>0</v>
      </c>
      <c r="G122" s="643">
        <v>0</v>
      </c>
      <c r="H122" s="643">
        <v>0</v>
      </c>
      <c r="I122" s="643">
        <v>0</v>
      </c>
      <c r="K122" s="646">
        <v>0</v>
      </c>
      <c r="L122" s="646">
        <v>0</v>
      </c>
      <c r="M122" s="646">
        <v>0</v>
      </c>
      <c r="N122" s="646">
        <v>0</v>
      </c>
      <c r="P122" s="643">
        <v>0</v>
      </c>
      <c r="Q122" s="643">
        <v>0</v>
      </c>
      <c r="R122" s="643">
        <v>0</v>
      </c>
      <c r="S122" s="643">
        <v>0</v>
      </c>
      <c r="U122" s="643">
        <v>0</v>
      </c>
      <c r="V122" s="643">
        <v>0</v>
      </c>
      <c r="W122" s="643">
        <v>0</v>
      </c>
      <c r="X122" s="643">
        <v>0</v>
      </c>
      <c r="Z122" s="643">
        <v>-60664</v>
      </c>
      <c r="AA122" s="643">
        <v>0</v>
      </c>
      <c r="AB122" s="643">
        <v>740000</v>
      </c>
      <c r="AC122" s="643">
        <v>679336</v>
      </c>
      <c r="AH122" s="587"/>
      <c r="AJ122" s="540"/>
      <c r="AK122" s="540"/>
      <c r="AL122" s="540"/>
      <c r="AM122" s="540"/>
      <c r="AN122" s="540"/>
      <c r="AO122" s="540"/>
      <c r="AP122" s="540"/>
      <c r="AQ122" s="540"/>
      <c r="AR122" s="540"/>
      <c r="AS122" s="540"/>
      <c r="AT122" s="540"/>
      <c r="AU122" s="540"/>
      <c r="AV122" s="540"/>
      <c r="AW122" s="540"/>
      <c r="AX122" s="540"/>
      <c r="AY122" s="540"/>
      <c r="AZ122" s="540"/>
      <c r="BA122" s="540"/>
      <c r="BB122" s="540"/>
      <c r="BC122" s="647">
        <v>0</v>
      </c>
      <c r="BD122" s="647">
        <v>0</v>
      </c>
      <c r="BE122" s="647">
        <v>0</v>
      </c>
      <c r="BF122" s="647">
        <v>0</v>
      </c>
      <c r="BG122" s="643">
        <v>0</v>
      </c>
      <c r="BH122" s="643">
        <v>0</v>
      </c>
      <c r="BI122" s="643">
        <v>0</v>
      </c>
      <c r="BJ122" s="643">
        <v>0</v>
      </c>
      <c r="BK122" s="643">
        <v>0</v>
      </c>
      <c r="BL122" s="643">
        <v>0</v>
      </c>
      <c r="BM122" s="643">
        <v>0</v>
      </c>
      <c r="BN122" s="643">
        <v>0</v>
      </c>
      <c r="BO122" s="643">
        <v>0</v>
      </c>
      <c r="BP122" s="643">
        <v>0</v>
      </c>
      <c r="BQ122" s="643">
        <v>0</v>
      </c>
      <c r="BR122" s="643">
        <v>0</v>
      </c>
      <c r="BS122" s="643">
        <v>0</v>
      </c>
      <c r="BT122" s="643">
        <v>0</v>
      </c>
      <c r="BU122" s="643">
        <v>0</v>
      </c>
      <c r="BV122" s="643">
        <v>0</v>
      </c>
      <c r="BW122" s="643">
        <v>0</v>
      </c>
      <c r="BX122" s="643">
        <v>0</v>
      </c>
      <c r="BY122" s="643">
        <v>0</v>
      </c>
      <c r="BZ122" s="643">
        <v>0</v>
      </c>
      <c r="CA122" s="643">
        <v>0</v>
      </c>
      <c r="CB122" s="643">
        <v>0</v>
      </c>
      <c r="CC122" s="643">
        <v>0</v>
      </c>
      <c r="CD122" s="643">
        <v>0</v>
      </c>
      <c r="CE122" s="643">
        <v>0</v>
      </c>
      <c r="CF122" s="643">
        <v>0</v>
      </c>
      <c r="CG122" s="643">
        <v>0</v>
      </c>
      <c r="CH122" s="643">
        <v>0</v>
      </c>
      <c r="CI122" s="643">
        <v>0</v>
      </c>
      <c r="CJ122" s="643">
        <v>0</v>
      </c>
      <c r="CK122" s="643">
        <v>0</v>
      </c>
      <c r="CL122" s="643">
        <v>0</v>
      </c>
      <c r="CM122" s="643">
        <v>0</v>
      </c>
      <c r="CN122" s="643">
        <v>0</v>
      </c>
      <c r="CO122" s="643">
        <v>0</v>
      </c>
      <c r="CP122" s="643">
        <v>0</v>
      </c>
      <c r="CQ122" s="643">
        <v>0</v>
      </c>
      <c r="CR122" s="643">
        <v>0</v>
      </c>
      <c r="CS122" s="643">
        <v>0</v>
      </c>
      <c r="CT122" s="643">
        <v>0</v>
      </c>
      <c r="CU122" s="643">
        <v>0</v>
      </c>
      <c r="CV122" s="643">
        <v>0</v>
      </c>
      <c r="CW122" s="643">
        <v>0</v>
      </c>
      <c r="CX122" s="643">
        <v>0</v>
      </c>
      <c r="CY122" s="643">
        <v>0</v>
      </c>
      <c r="CZ122" s="643">
        <v>0</v>
      </c>
      <c r="DA122" s="643">
        <v>0</v>
      </c>
      <c r="DB122" s="643">
        <v>0</v>
      </c>
      <c r="DC122" s="643">
        <v>0</v>
      </c>
      <c r="DD122" s="643">
        <v>0</v>
      </c>
      <c r="DE122" s="643">
        <v>0</v>
      </c>
      <c r="DF122" s="643">
        <v>0</v>
      </c>
      <c r="DG122" s="643">
        <v>0</v>
      </c>
      <c r="DH122" s="643">
        <v>0</v>
      </c>
      <c r="DI122" s="643">
        <v>0</v>
      </c>
      <c r="DJ122" s="643">
        <v>0</v>
      </c>
      <c r="DK122" s="643"/>
      <c r="DL122" s="643"/>
      <c r="DM122" s="643"/>
      <c r="DN122" s="643"/>
      <c r="DO122" s="643"/>
      <c r="DP122" s="643"/>
      <c r="DQ122" s="643"/>
      <c r="DR122" s="643"/>
      <c r="DS122" s="643"/>
      <c r="DT122" s="643"/>
      <c r="DU122" s="643"/>
      <c r="DV122" s="643"/>
      <c r="DW122" s="643"/>
      <c r="DX122" s="643"/>
      <c r="DY122" s="643"/>
      <c r="DZ122" s="643"/>
      <c r="EA122" s="643"/>
      <c r="EB122" s="643"/>
      <c r="EC122" s="643"/>
      <c r="ED122" s="643"/>
      <c r="EE122" s="643"/>
      <c r="EF122" s="643"/>
      <c r="EG122" s="643"/>
      <c r="EH122" s="643"/>
      <c r="EI122" s="643"/>
      <c r="EJ122" s="643"/>
      <c r="EK122" s="643"/>
      <c r="EL122" s="643"/>
      <c r="EM122" s="643"/>
      <c r="EN122" s="643"/>
      <c r="EO122" s="643"/>
      <c r="EP122" s="643"/>
      <c r="EQ122" s="643"/>
      <c r="ER122" s="643"/>
      <c r="ES122" s="643"/>
      <c r="ET122" s="643"/>
      <c r="EU122" s="643"/>
      <c r="EV122" s="643"/>
      <c r="EW122" s="643"/>
      <c r="EX122" s="643"/>
      <c r="EY122" s="643"/>
      <c r="EZ122" s="643"/>
      <c r="FA122" s="643"/>
      <c r="FB122" s="643"/>
      <c r="FC122" s="643"/>
      <c r="FD122" s="643"/>
      <c r="FE122" s="643"/>
      <c r="FF122" s="643"/>
      <c r="FG122" s="643"/>
      <c r="FH122" s="643"/>
      <c r="FI122" s="643"/>
      <c r="FJ122" s="643"/>
      <c r="FK122" s="643"/>
      <c r="FL122" s="643"/>
      <c r="FM122" s="643"/>
      <c r="FN122" s="643"/>
      <c r="FO122" s="643"/>
      <c r="FP122" s="643"/>
      <c r="FQ122" s="643"/>
      <c r="FR122" s="643"/>
      <c r="FS122" s="643"/>
      <c r="FT122" s="643"/>
      <c r="FU122" s="643"/>
      <c r="FV122" s="643"/>
      <c r="FW122" s="643"/>
      <c r="FX122" s="643"/>
      <c r="FY122" s="643"/>
      <c r="FZ122" s="643"/>
      <c r="GA122" s="643"/>
      <c r="GB122" s="643"/>
      <c r="GC122" s="643"/>
      <c r="GD122" s="643"/>
      <c r="GE122" s="643"/>
      <c r="GF122" s="643"/>
      <c r="GG122" s="643"/>
      <c r="GH122" s="643"/>
      <c r="GI122" s="643"/>
      <c r="GJ122" s="643"/>
      <c r="GK122" s="643"/>
      <c r="GL122" s="643"/>
      <c r="GM122" s="643"/>
      <c r="GN122" s="643"/>
      <c r="GO122" s="643"/>
      <c r="GP122" s="643"/>
      <c r="GQ122" s="643"/>
      <c r="GR122" s="643"/>
      <c r="GS122" s="643"/>
      <c r="GT122" s="643"/>
      <c r="GU122" s="643"/>
      <c r="GV122" s="643"/>
      <c r="GW122" s="643"/>
      <c r="GX122" s="643"/>
      <c r="GY122" s="643"/>
      <c r="GZ122" s="643"/>
      <c r="HA122" s="643"/>
      <c r="HB122" s="643"/>
      <c r="HC122" s="643"/>
      <c r="HD122" s="643"/>
      <c r="HE122" s="643"/>
      <c r="HF122" s="643"/>
    </row>
    <row r="123" spans="2:214" hidden="1">
      <c r="B123" s="643">
        <v>0</v>
      </c>
      <c r="C123" s="644"/>
      <c r="D123" s="645" t="s">
        <v>852</v>
      </c>
      <c r="F123" s="643">
        <v>0</v>
      </c>
      <c r="G123" s="643">
        <v>0</v>
      </c>
      <c r="H123" s="643">
        <v>0</v>
      </c>
      <c r="I123" s="643">
        <v>0</v>
      </c>
      <c r="K123" s="646">
        <v>0</v>
      </c>
      <c r="L123" s="646">
        <v>0</v>
      </c>
      <c r="M123" s="646">
        <v>0</v>
      </c>
      <c r="N123" s="646">
        <v>0</v>
      </c>
      <c r="P123" s="643">
        <v>0</v>
      </c>
      <c r="Q123" s="643">
        <v>0</v>
      </c>
      <c r="R123" s="643">
        <v>-229707</v>
      </c>
      <c r="S123" s="643">
        <v>-229707</v>
      </c>
      <c r="U123" s="643">
        <v>0</v>
      </c>
      <c r="V123" s="643">
        <v>0</v>
      </c>
      <c r="W123" s="643">
        <v>-229707</v>
      </c>
      <c r="X123" s="643">
        <v>-229707</v>
      </c>
      <c r="Z123" s="643">
        <v>0</v>
      </c>
      <c r="AA123" s="643">
        <v>0</v>
      </c>
      <c r="AB123" s="643">
        <v>-231762</v>
      </c>
      <c r="AC123" s="643">
        <v>-231762</v>
      </c>
      <c r="AH123" s="587"/>
      <c r="AJ123" s="540"/>
      <c r="AK123" s="540"/>
      <c r="AL123" s="540"/>
      <c r="AM123" s="540"/>
      <c r="AN123" s="540"/>
      <c r="AO123" s="540"/>
      <c r="AP123" s="540"/>
      <c r="AQ123" s="540"/>
      <c r="AR123" s="540"/>
      <c r="AS123" s="540"/>
      <c r="AT123" s="540"/>
      <c r="AU123" s="540"/>
      <c r="AV123" s="540"/>
      <c r="AW123" s="540"/>
      <c r="AX123" s="540"/>
      <c r="AY123" s="540"/>
      <c r="AZ123" s="540"/>
      <c r="BA123" s="540"/>
      <c r="BB123" s="540"/>
      <c r="BC123" s="647">
        <v>0</v>
      </c>
      <c r="BD123" s="647">
        <v>0</v>
      </c>
      <c r="BE123" s="647">
        <v>0</v>
      </c>
      <c r="BF123" s="647">
        <v>0</v>
      </c>
      <c r="BG123" s="643">
        <v>0</v>
      </c>
      <c r="BH123" s="643">
        <v>0</v>
      </c>
      <c r="BI123" s="643">
        <v>0</v>
      </c>
      <c r="BJ123" s="643">
        <v>0</v>
      </c>
      <c r="BK123" s="643">
        <v>0</v>
      </c>
      <c r="BL123" s="643">
        <v>0</v>
      </c>
      <c r="BM123" s="643">
        <v>0</v>
      </c>
      <c r="BN123" s="643">
        <v>0</v>
      </c>
      <c r="BO123" s="643">
        <v>0</v>
      </c>
      <c r="BP123" s="643">
        <v>0</v>
      </c>
      <c r="BQ123" s="643">
        <v>0</v>
      </c>
      <c r="BR123" s="643">
        <v>0</v>
      </c>
      <c r="BS123" s="643">
        <v>0</v>
      </c>
      <c r="BT123" s="643">
        <v>0</v>
      </c>
      <c r="BU123" s="643">
        <v>0</v>
      </c>
      <c r="BV123" s="643">
        <v>0</v>
      </c>
      <c r="BW123" s="643">
        <v>0</v>
      </c>
      <c r="BX123" s="643">
        <v>0</v>
      </c>
      <c r="BY123" s="643">
        <v>0</v>
      </c>
      <c r="BZ123" s="643">
        <v>0</v>
      </c>
      <c r="CA123" s="643">
        <v>0</v>
      </c>
      <c r="CB123" s="643">
        <v>0</v>
      </c>
      <c r="CC123" s="643">
        <v>0</v>
      </c>
      <c r="CD123" s="643">
        <v>0</v>
      </c>
      <c r="CE123" s="643">
        <v>0</v>
      </c>
      <c r="CF123" s="643">
        <v>0</v>
      </c>
      <c r="CG123" s="643">
        <v>270902</v>
      </c>
      <c r="CH123" s="643">
        <v>270902</v>
      </c>
      <c r="CI123" s="643">
        <v>0</v>
      </c>
      <c r="CJ123" s="643">
        <v>0</v>
      </c>
      <c r="CK123" s="643">
        <v>0</v>
      </c>
      <c r="CL123" s="643">
        <v>0</v>
      </c>
      <c r="CM123" s="643">
        <v>0</v>
      </c>
      <c r="CN123" s="643">
        <v>0</v>
      </c>
      <c r="CO123" s="643">
        <v>0</v>
      </c>
      <c r="CP123" s="643">
        <v>0</v>
      </c>
      <c r="CQ123" s="643">
        <v>0</v>
      </c>
      <c r="CR123" s="643">
        <v>0</v>
      </c>
      <c r="CS123" s="643">
        <v>0</v>
      </c>
      <c r="CT123" s="643">
        <v>0</v>
      </c>
      <c r="CU123" s="643">
        <v>0</v>
      </c>
      <c r="CV123" s="643">
        <v>0</v>
      </c>
      <c r="CW123" s="643">
        <v>0</v>
      </c>
      <c r="CX123" s="643">
        <v>0</v>
      </c>
      <c r="CY123" s="643">
        <v>0</v>
      </c>
      <c r="CZ123" s="643">
        <v>0</v>
      </c>
      <c r="DA123" s="643">
        <v>-500609</v>
      </c>
      <c r="DB123" s="643">
        <v>-500609</v>
      </c>
      <c r="DC123" s="643">
        <v>0</v>
      </c>
      <c r="DD123" s="643">
        <v>0</v>
      </c>
      <c r="DE123" s="643">
        <v>0</v>
      </c>
      <c r="DF123" s="643">
        <v>0</v>
      </c>
      <c r="DG123" s="643">
        <v>0</v>
      </c>
      <c r="DH123" s="643">
        <v>0</v>
      </c>
      <c r="DI123" s="643">
        <v>0</v>
      </c>
      <c r="DJ123" s="643">
        <v>0</v>
      </c>
      <c r="DK123" s="643"/>
      <c r="DL123" s="643"/>
      <c r="DM123" s="643"/>
      <c r="DN123" s="643"/>
      <c r="DO123" s="643"/>
      <c r="DP123" s="643"/>
      <c r="DQ123" s="643"/>
      <c r="DR123" s="643"/>
      <c r="DS123" s="643"/>
      <c r="DT123" s="643"/>
      <c r="DU123" s="643"/>
      <c r="DV123" s="643"/>
      <c r="DW123" s="643"/>
      <c r="DX123" s="643"/>
      <c r="DY123" s="643"/>
      <c r="DZ123" s="643"/>
      <c r="EA123" s="643"/>
      <c r="EB123" s="643"/>
      <c r="EC123" s="643"/>
      <c r="ED123" s="643"/>
      <c r="EE123" s="643"/>
      <c r="EF123" s="643"/>
      <c r="EG123" s="643"/>
      <c r="EH123" s="643"/>
      <c r="EI123" s="643"/>
      <c r="EJ123" s="643"/>
      <c r="EK123" s="643"/>
      <c r="EL123" s="643"/>
      <c r="EM123" s="643"/>
      <c r="EN123" s="643"/>
      <c r="EO123" s="643"/>
      <c r="EP123" s="643"/>
      <c r="EQ123" s="643"/>
      <c r="ER123" s="643"/>
      <c r="ES123" s="643"/>
      <c r="ET123" s="643"/>
      <c r="EU123" s="643"/>
      <c r="EV123" s="643"/>
      <c r="EW123" s="643"/>
      <c r="EX123" s="643"/>
      <c r="EY123" s="643"/>
      <c r="EZ123" s="643"/>
      <c r="FA123" s="643"/>
      <c r="FB123" s="643"/>
      <c r="FC123" s="643"/>
      <c r="FD123" s="643"/>
      <c r="FE123" s="643"/>
      <c r="FF123" s="643"/>
      <c r="FG123" s="643"/>
      <c r="FH123" s="643"/>
      <c r="FI123" s="643"/>
      <c r="FJ123" s="643"/>
      <c r="FK123" s="643"/>
      <c r="FL123" s="643"/>
      <c r="FM123" s="643"/>
      <c r="FN123" s="643"/>
      <c r="FO123" s="643"/>
      <c r="FP123" s="643"/>
      <c r="FQ123" s="643"/>
      <c r="FR123" s="643"/>
      <c r="FS123" s="643"/>
      <c r="FT123" s="643"/>
      <c r="FU123" s="643"/>
      <c r="FV123" s="643"/>
      <c r="FW123" s="643"/>
      <c r="FX123" s="643"/>
      <c r="FY123" s="643"/>
      <c r="FZ123" s="643"/>
      <c r="GA123" s="643"/>
      <c r="GB123" s="643"/>
      <c r="GC123" s="643"/>
      <c r="GD123" s="643"/>
      <c r="GE123" s="643"/>
      <c r="GF123" s="643"/>
      <c r="GG123" s="643"/>
      <c r="GH123" s="643"/>
      <c r="GI123" s="643"/>
      <c r="GJ123" s="643"/>
      <c r="GK123" s="643"/>
      <c r="GL123" s="643"/>
      <c r="GM123" s="643"/>
      <c r="GN123" s="643"/>
      <c r="GO123" s="643"/>
      <c r="GP123" s="643"/>
      <c r="GQ123" s="643"/>
      <c r="GR123" s="643"/>
      <c r="GS123" s="643"/>
      <c r="GT123" s="643"/>
      <c r="GU123" s="643"/>
      <c r="GV123" s="643"/>
      <c r="GW123" s="643"/>
      <c r="GX123" s="643"/>
      <c r="GY123" s="643"/>
      <c r="GZ123" s="643"/>
      <c r="HA123" s="643"/>
      <c r="HB123" s="643"/>
      <c r="HC123" s="643"/>
      <c r="HD123" s="643"/>
      <c r="HE123" s="643"/>
      <c r="HF123" s="643"/>
    </row>
    <row r="124" spans="2:214" hidden="1">
      <c r="B124" s="643">
        <v>38538641</v>
      </c>
      <c r="C124" s="644"/>
      <c r="D124" s="645" t="s">
        <v>853</v>
      </c>
      <c r="F124" s="643">
        <v>-49788</v>
      </c>
      <c r="G124" s="643">
        <v>423</v>
      </c>
      <c r="H124" s="643">
        <v>0</v>
      </c>
      <c r="I124" s="643">
        <v>-49365</v>
      </c>
      <c r="K124" s="646">
        <v>48787</v>
      </c>
      <c r="L124" s="646">
        <v>-48787</v>
      </c>
      <c r="M124" s="646">
        <v>0</v>
      </c>
      <c r="N124" s="646">
        <v>0</v>
      </c>
      <c r="P124" s="643">
        <v>137650</v>
      </c>
      <c r="Q124" s="643">
        <v>-187015</v>
      </c>
      <c r="R124" s="643">
        <v>0</v>
      </c>
      <c r="S124" s="643">
        <v>-49365</v>
      </c>
      <c r="U124" s="643">
        <v>-454093</v>
      </c>
      <c r="V124" s="643">
        <v>404728</v>
      </c>
      <c r="W124" s="643">
        <v>0</v>
      </c>
      <c r="X124" s="643">
        <v>-49365</v>
      </c>
      <c r="Z124" s="643">
        <v>-514569</v>
      </c>
      <c r="AA124" s="643">
        <v>-339454</v>
      </c>
      <c r="AB124" s="643">
        <v>0</v>
      </c>
      <c r="AC124" s="643">
        <v>-854023</v>
      </c>
      <c r="AH124" s="587"/>
      <c r="AJ124" s="540"/>
      <c r="AK124" s="540"/>
      <c r="AL124" s="540"/>
      <c r="AM124" s="540"/>
      <c r="AN124" s="540"/>
      <c r="AO124" s="540"/>
      <c r="AP124" s="540"/>
      <c r="AQ124" s="540"/>
      <c r="AR124" s="540"/>
      <c r="AS124" s="540"/>
      <c r="AT124" s="540"/>
      <c r="AU124" s="540"/>
      <c r="AV124" s="540"/>
      <c r="AW124" s="540"/>
      <c r="AX124" s="540"/>
      <c r="AY124" s="540"/>
      <c r="AZ124" s="540"/>
      <c r="BA124" s="540"/>
      <c r="BB124" s="540"/>
      <c r="BC124" s="647">
        <v>48787</v>
      </c>
      <c r="BD124" s="647">
        <v>-48787</v>
      </c>
      <c r="BE124" s="647">
        <v>0</v>
      </c>
      <c r="BF124" s="647">
        <v>0</v>
      </c>
      <c r="BG124" s="643">
        <v>-57</v>
      </c>
      <c r="BH124" s="643">
        <v>57</v>
      </c>
      <c r="BI124" s="643">
        <v>0</v>
      </c>
      <c r="BJ124" s="643">
        <v>0</v>
      </c>
      <c r="BK124" s="643">
        <v>0</v>
      </c>
      <c r="BL124" s="643">
        <v>0</v>
      </c>
      <c r="BM124" s="643">
        <v>0</v>
      </c>
      <c r="BN124" s="643">
        <v>0</v>
      </c>
      <c r="BO124" s="643">
        <v>12387</v>
      </c>
      <c r="BP124" s="643">
        <v>-12387</v>
      </c>
      <c r="BQ124" s="643">
        <v>0</v>
      </c>
      <c r="BR124" s="643">
        <v>0</v>
      </c>
      <c r="BS124" s="643">
        <v>36457</v>
      </c>
      <c r="BT124" s="643">
        <v>-36457</v>
      </c>
      <c r="BU124" s="643">
        <v>0</v>
      </c>
      <c r="BV124" s="643">
        <v>0</v>
      </c>
      <c r="BW124" s="643">
        <v>36744</v>
      </c>
      <c r="BX124" s="643">
        <v>-36744</v>
      </c>
      <c r="BY124" s="643">
        <v>0</v>
      </c>
      <c r="BZ124" s="643">
        <v>0</v>
      </c>
      <c r="CA124" s="643">
        <v>-680</v>
      </c>
      <c r="CB124" s="643">
        <v>680</v>
      </c>
      <c r="CC124" s="643">
        <v>0</v>
      </c>
      <c r="CD124" s="643">
        <v>0</v>
      </c>
      <c r="CE124" s="643">
        <v>4263</v>
      </c>
      <c r="CF124" s="643">
        <v>-4263</v>
      </c>
      <c r="CG124" s="643">
        <v>0</v>
      </c>
      <c r="CH124" s="643">
        <v>0</v>
      </c>
      <c r="CI124" s="643">
        <v>5396</v>
      </c>
      <c r="CJ124" s="643">
        <v>-5396</v>
      </c>
      <c r="CK124" s="643">
        <v>0</v>
      </c>
      <c r="CL124" s="643">
        <v>0</v>
      </c>
      <c r="CM124" s="643">
        <v>-9751</v>
      </c>
      <c r="CN124" s="643">
        <v>9751</v>
      </c>
      <c r="CO124" s="643">
        <v>0</v>
      </c>
      <c r="CP124" s="643">
        <v>0</v>
      </c>
      <c r="CQ124" s="643">
        <v>4214</v>
      </c>
      <c r="CR124" s="643">
        <v>-4214</v>
      </c>
      <c r="CS124" s="643">
        <v>0</v>
      </c>
      <c r="CT124" s="643">
        <v>0</v>
      </c>
      <c r="CU124" s="643">
        <v>70866</v>
      </c>
      <c r="CV124" s="643">
        <v>-70866</v>
      </c>
      <c r="CW124" s="643">
        <v>0</v>
      </c>
      <c r="CX124" s="643">
        <v>0</v>
      </c>
      <c r="CY124" s="643">
        <v>7382</v>
      </c>
      <c r="CZ124" s="643">
        <v>-7382</v>
      </c>
      <c r="DA124" s="643">
        <v>0</v>
      </c>
      <c r="DB124" s="643">
        <v>0</v>
      </c>
      <c r="DC124" s="643">
        <v>-18176</v>
      </c>
      <c r="DD124" s="643">
        <v>18176</v>
      </c>
      <c r="DE124" s="643">
        <v>0</v>
      </c>
      <c r="DF124" s="643">
        <v>0</v>
      </c>
      <c r="DG124" s="643">
        <v>9543</v>
      </c>
      <c r="DH124" s="643">
        <v>-9543</v>
      </c>
      <c r="DI124" s="643">
        <v>0</v>
      </c>
      <c r="DJ124" s="643">
        <v>0</v>
      </c>
      <c r="DK124" s="643"/>
      <c r="DL124" s="643"/>
      <c r="DM124" s="643"/>
      <c r="DN124" s="643"/>
      <c r="DO124" s="643"/>
      <c r="DP124" s="643"/>
      <c r="DQ124" s="643"/>
      <c r="DR124" s="643"/>
      <c r="DS124" s="643"/>
      <c r="DT124" s="643"/>
      <c r="DU124" s="643"/>
      <c r="DV124" s="643"/>
      <c r="DW124" s="643"/>
      <c r="DX124" s="643"/>
      <c r="DY124" s="643"/>
      <c r="DZ124" s="643"/>
      <c r="EA124" s="643"/>
      <c r="EB124" s="643"/>
      <c r="EC124" s="643"/>
      <c r="ED124" s="643"/>
      <c r="EE124" s="643"/>
      <c r="EF124" s="643"/>
      <c r="EG124" s="643"/>
      <c r="EH124" s="643"/>
      <c r="EI124" s="643"/>
      <c r="EJ124" s="643"/>
      <c r="EK124" s="643"/>
      <c r="EL124" s="643"/>
      <c r="EM124" s="643"/>
      <c r="EN124" s="643"/>
      <c r="EO124" s="643"/>
      <c r="EP124" s="643"/>
      <c r="EQ124" s="643"/>
      <c r="ER124" s="643"/>
      <c r="ES124" s="643"/>
      <c r="ET124" s="643"/>
      <c r="EU124" s="643"/>
      <c r="EV124" s="643"/>
      <c r="EW124" s="643"/>
      <c r="EX124" s="643"/>
      <c r="EY124" s="643"/>
      <c r="EZ124" s="643"/>
      <c r="FA124" s="643"/>
      <c r="FB124" s="643"/>
      <c r="FC124" s="643"/>
      <c r="FD124" s="643"/>
      <c r="FE124" s="643"/>
      <c r="FF124" s="643"/>
      <c r="FG124" s="643"/>
      <c r="FH124" s="643"/>
      <c r="FI124" s="643"/>
      <c r="FJ124" s="643"/>
      <c r="FK124" s="643"/>
      <c r="FL124" s="643"/>
      <c r="FM124" s="643"/>
      <c r="FN124" s="643"/>
      <c r="FO124" s="643"/>
      <c r="FP124" s="643"/>
      <c r="FQ124" s="643"/>
      <c r="FR124" s="643"/>
      <c r="FS124" s="643"/>
      <c r="FT124" s="643"/>
      <c r="FU124" s="643"/>
      <c r="FV124" s="643"/>
      <c r="FW124" s="643"/>
      <c r="FX124" s="643"/>
      <c r="FY124" s="643"/>
      <c r="FZ124" s="643"/>
      <c r="GA124" s="643"/>
      <c r="GB124" s="643"/>
      <c r="GC124" s="643"/>
      <c r="GD124" s="643"/>
      <c r="GE124" s="643"/>
      <c r="GF124" s="643"/>
      <c r="GG124" s="643"/>
      <c r="GH124" s="643"/>
      <c r="GI124" s="643"/>
      <c r="GJ124" s="643"/>
      <c r="GK124" s="643"/>
      <c r="GL124" s="643"/>
      <c r="GM124" s="643"/>
      <c r="GN124" s="643"/>
      <c r="GO124" s="643"/>
      <c r="GP124" s="643"/>
      <c r="GQ124" s="643"/>
      <c r="GR124" s="643"/>
      <c r="GS124" s="643"/>
      <c r="GT124" s="643"/>
      <c r="GU124" s="643"/>
      <c r="GV124" s="643"/>
      <c r="GW124" s="643"/>
      <c r="GX124" s="643"/>
      <c r="GY124" s="643"/>
      <c r="GZ124" s="643"/>
      <c r="HA124" s="643"/>
      <c r="HB124" s="643"/>
      <c r="HC124" s="643"/>
      <c r="HD124" s="643"/>
      <c r="HE124" s="643"/>
      <c r="HF124" s="643"/>
    </row>
    <row r="125" spans="2:214" hidden="1">
      <c r="B125" s="643">
        <v>5355186.6911241626</v>
      </c>
      <c r="C125" s="644"/>
      <c r="D125" s="645" t="s">
        <v>854</v>
      </c>
      <c r="F125" s="643">
        <v>4803.5460297081154</v>
      </c>
      <c r="G125" s="643">
        <v>0</v>
      </c>
      <c r="H125" s="643">
        <v>0</v>
      </c>
      <c r="I125" s="643">
        <v>4803.5460297081154</v>
      </c>
      <c r="K125" s="646">
        <v>4432.2841405034997</v>
      </c>
      <c r="L125" s="646">
        <v>0</v>
      </c>
      <c r="M125" s="646">
        <v>0</v>
      </c>
      <c r="N125" s="646">
        <v>4432.2841405034997</v>
      </c>
      <c r="P125" s="643">
        <v>37923.810302607948</v>
      </c>
      <c r="Q125" s="643">
        <v>0</v>
      </c>
      <c r="R125" s="643">
        <v>-779.63</v>
      </c>
      <c r="S125" s="643">
        <v>37144.180302607943</v>
      </c>
      <c r="U125" s="643">
        <v>29056.298645485542</v>
      </c>
      <c r="V125" s="643">
        <v>0</v>
      </c>
      <c r="W125" s="643">
        <v>11812.57</v>
      </c>
      <c r="X125" s="643">
        <v>40868.868645485541</v>
      </c>
      <c r="Z125" s="643">
        <v>225292.62112416257</v>
      </c>
      <c r="AA125" s="643">
        <v>0</v>
      </c>
      <c r="AB125" s="643">
        <v>49639.689612422429</v>
      </c>
      <c r="AC125" s="643">
        <v>274932.31073658494</v>
      </c>
      <c r="AH125" s="587"/>
      <c r="AJ125" s="540"/>
      <c r="AK125" s="540"/>
      <c r="AL125" s="540"/>
      <c r="AM125" s="540"/>
      <c r="AN125" s="540"/>
      <c r="AO125" s="540"/>
      <c r="AP125" s="540"/>
      <c r="AQ125" s="540"/>
      <c r="AR125" s="540"/>
      <c r="AS125" s="540"/>
      <c r="AT125" s="540"/>
      <c r="AU125" s="540"/>
      <c r="AV125" s="540"/>
      <c r="AW125" s="540"/>
      <c r="AX125" s="540"/>
      <c r="AY125" s="540"/>
      <c r="AZ125" s="540"/>
      <c r="BA125" s="540"/>
      <c r="BB125" s="540"/>
      <c r="BC125" s="647">
        <v>4432.2841405034997</v>
      </c>
      <c r="BD125" s="647">
        <v>0</v>
      </c>
      <c r="BE125" s="647">
        <v>0</v>
      </c>
      <c r="BF125" s="647">
        <v>4432.2841405034997</v>
      </c>
      <c r="BG125" s="643">
        <v>939.77355295792222</v>
      </c>
      <c r="BH125" s="643">
        <v>0</v>
      </c>
      <c r="BI125" s="643">
        <v>0</v>
      </c>
      <c r="BJ125" s="643">
        <v>939.77355295792222</v>
      </c>
      <c r="BK125" s="643">
        <v>587.59894617437385</v>
      </c>
      <c r="BL125" s="643">
        <v>0</v>
      </c>
      <c r="BM125" s="643">
        <v>0</v>
      </c>
      <c r="BN125" s="643">
        <v>587.59894617437385</v>
      </c>
      <c r="BO125" s="643">
        <v>836.10390438279137</v>
      </c>
      <c r="BP125" s="643">
        <v>0</v>
      </c>
      <c r="BQ125" s="643">
        <v>0</v>
      </c>
      <c r="BR125" s="643">
        <v>836.10390438279137</v>
      </c>
      <c r="BS125" s="643">
        <v>2068.8077369884122</v>
      </c>
      <c r="BT125" s="643">
        <v>0</v>
      </c>
      <c r="BU125" s="643">
        <v>0</v>
      </c>
      <c r="BV125" s="643">
        <v>2068.8077369884122</v>
      </c>
      <c r="BW125" s="643">
        <v>3554.0904042668408</v>
      </c>
      <c r="BX125" s="643">
        <v>0</v>
      </c>
      <c r="BY125" s="643">
        <v>0</v>
      </c>
      <c r="BZ125" s="643">
        <v>3554.0904042668408</v>
      </c>
      <c r="CA125" s="643">
        <v>662.33919263002463</v>
      </c>
      <c r="CB125" s="643">
        <v>0</v>
      </c>
      <c r="CC125" s="643">
        <v>0</v>
      </c>
      <c r="CD125" s="643">
        <v>662.33919263002463</v>
      </c>
      <c r="CE125" s="643">
        <v>9568.0812349091284</v>
      </c>
      <c r="CF125" s="643">
        <v>0</v>
      </c>
      <c r="CG125" s="643">
        <v>0</v>
      </c>
      <c r="CH125" s="643">
        <v>9568.0812349091284</v>
      </c>
      <c r="CI125" s="643">
        <v>1968.0722596093547</v>
      </c>
      <c r="CJ125" s="643">
        <v>0</v>
      </c>
      <c r="CK125" s="643">
        <v>0</v>
      </c>
      <c r="CL125" s="643">
        <v>1968.0722596093547</v>
      </c>
      <c r="CM125" s="643">
        <v>-494.2938440872822</v>
      </c>
      <c r="CN125" s="643">
        <v>0</v>
      </c>
      <c r="CO125" s="643">
        <v>0</v>
      </c>
      <c r="CP125" s="643">
        <v>-494.2938440872822</v>
      </c>
      <c r="CQ125" s="643">
        <v>3370.7705346659059</v>
      </c>
      <c r="CR125" s="643">
        <v>0</v>
      </c>
      <c r="CS125" s="643">
        <v>0</v>
      </c>
      <c r="CT125" s="643">
        <v>3370.7705346659059</v>
      </c>
      <c r="CU125" s="643">
        <v>2655.1168129458092</v>
      </c>
      <c r="CV125" s="643">
        <v>0</v>
      </c>
      <c r="CW125" s="643">
        <v>0</v>
      </c>
      <c r="CX125" s="643">
        <v>2655.1168129458092</v>
      </c>
      <c r="CY125" s="643">
        <v>601.07014182873536</v>
      </c>
      <c r="CZ125" s="643">
        <v>0</v>
      </c>
      <c r="DA125" s="643">
        <v>0</v>
      </c>
      <c r="DB125" s="643">
        <v>601.07014182873536</v>
      </c>
      <c r="DC125" s="643">
        <v>123.59572825755458</v>
      </c>
      <c r="DD125" s="643">
        <v>0</v>
      </c>
      <c r="DE125" s="643">
        <v>0</v>
      </c>
      <c r="DF125" s="643">
        <v>123.59572825755458</v>
      </c>
      <c r="DG125" s="643">
        <v>304.57712177652866</v>
      </c>
      <c r="DH125" s="643">
        <v>0</v>
      </c>
      <c r="DI125" s="643">
        <v>0</v>
      </c>
      <c r="DJ125" s="643">
        <v>304.57712177652866</v>
      </c>
      <c r="DK125" s="643">
        <v>4029.3247039904818</v>
      </c>
      <c r="DL125" s="643">
        <v>0</v>
      </c>
      <c r="DM125" s="643">
        <v>0</v>
      </c>
      <c r="DN125" s="643">
        <v>4029.3247039904818</v>
      </c>
      <c r="DO125" s="643">
        <v>-827.588167457841</v>
      </c>
      <c r="DP125" s="643">
        <v>0</v>
      </c>
      <c r="DQ125" s="643">
        <v>0</v>
      </c>
      <c r="DR125" s="643">
        <v>-827.58816745784134</v>
      </c>
      <c r="DS125" s="643">
        <v>-157.18536860763106</v>
      </c>
      <c r="DT125" s="643">
        <v>0</v>
      </c>
      <c r="DU125" s="643">
        <v>0</v>
      </c>
      <c r="DV125" s="643">
        <v>-157.18536860763106</v>
      </c>
      <c r="DW125" s="643">
        <v>612.12330742541235</v>
      </c>
      <c r="DX125" s="643">
        <v>0</v>
      </c>
      <c r="DY125" s="643">
        <v>0</v>
      </c>
      <c r="DZ125" s="643">
        <v>612.12330742541235</v>
      </c>
      <c r="EA125" s="643"/>
      <c r="EB125" s="643"/>
      <c r="EC125" s="643"/>
      <c r="ED125" s="643"/>
      <c r="EE125" s="643"/>
      <c r="EF125" s="643"/>
      <c r="EG125" s="643"/>
      <c r="EH125" s="643"/>
      <c r="EI125" s="643"/>
      <c r="EJ125" s="643"/>
      <c r="EK125" s="643"/>
      <c r="EL125" s="643"/>
      <c r="EM125" s="643"/>
      <c r="EN125" s="643"/>
      <c r="EO125" s="643"/>
      <c r="EP125" s="643"/>
      <c r="EQ125" s="643"/>
      <c r="ER125" s="643"/>
      <c r="ES125" s="643"/>
      <c r="ET125" s="643"/>
      <c r="EU125" s="643"/>
      <c r="EV125" s="643"/>
      <c r="EW125" s="643"/>
      <c r="EX125" s="643"/>
      <c r="EY125" s="643"/>
      <c r="EZ125" s="643"/>
      <c r="FA125" s="643"/>
      <c r="FB125" s="643"/>
      <c r="FC125" s="643"/>
      <c r="FD125" s="643"/>
      <c r="FE125" s="643"/>
      <c r="FF125" s="643"/>
      <c r="FG125" s="643"/>
      <c r="FH125" s="643"/>
      <c r="FI125" s="643"/>
      <c r="FJ125" s="643"/>
      <c r="FK125" s="643"/>
      <c r="FL125" s="643"/>
      <c r="FM125" s="643"/>
      <c r="FN125" s="643"/>
      <c r="FO125" s="643"/>
      <c r="FP125" s="643"/>
      <c r="FQ125" s="643"/>
      <c r="FR125" s="643"/>
      <c r="FS125" s="643"/>
      <c r="FT125" s="643"/>
      <c r="FU125" s="643"/>
      <c r="FV125" s="643"/>
      <c r="FW125" s="643"/>
      <c r="FX125" s="643"/>
      <c r="FY125" s="643"/>
      <c r="FZ125" s="643"/>
      <c r="GA125" s="643"/>
      <c r="GB125" s="643"/>
      <c r="GC125" s="643"/>
      <c r="GD125" s="643"/>
      <c r="GE125" s="643"/>
      <c r="GF125" s="643"/>
      <c r="GG125" s="643"/>
      <c r="GH125" s="643"/>
      <c r="GI125" s="643"/>
      <c r="GJ125" s="643"/>
      <c r="GK125" s="643"/>
      <c r="GL125" s="643"/>
      <c r="GM125" s="643"/>
      <c r="GN125" s="643"/>
      <c r="GO125" s="643"/>
      <c r="GP125" s="643"/>
      <c r="GQ125" s="643"/>
      <c r="GR125" s="643"/>
      <c r="GS125" s="643"/>
      <c r="GT125" s="643"/>
      <c r="GU125" s="643"/>
      <c r="GV125" s="643"/>
      <c r="GW125" s="643"/>
      <c r="GX125" s="643"/>
      <c r="GY125" s="643"/>
      <c r="GZ125" s="643"/>
      <c r="HA125" s="643"/>
      <c r="HB125" s="643"/>
      <c r="HC125" s="643"/>
      <c r="HD125" s="643"/>
      <c r="HE125" s="643"/>
      <c r="HF125" s="643"/>
    </row>
    <row r="126" spans="2:214" hidden="1">
      <c r="B126" s="643">
        <v>83245440.263991147</v>
      </c>
      <c r="C126" s="644"/>
      <c r="D126" s="645" t="s">
        <v>1021</v>
      </c>
      <c r="F126" s="643">
        <v>6232868.0772088394</v>
      </c>
      <c r="G126" s="643">
        <v>0</v>
      </c>
      <c r="H126" s="643">
        <v>0</v>
      </c>
      <c r="I126" s="643">
        <v>6232868.0772088394</v>
      </c>
      <c r="K126" s="646">
        <v>-1023800.8070538361</v>
      </c>
      <c r="L126" s="646">
        <v>0</v>
      </c>
      <c r="M126" s="646">
        <v>0</v>
      </c>
      <c r="N126" s="646">
        <v>-1023800.8070538361</v>
      </c>
      <c r="P126" s="643">
        <v>535195.71800636186</v>
      </c>
      <c r="Q126" s="643">
        <v>0</v>
      </c>
      <c r="R126" s="643">
        <v>0</v>
      </c>
      <c r="S126" s="643">
        <v>535195.71800636186</v>
      </c>
      <c r="U126" s="643">
        <v>535195.71800636186</v>
      </c>
      <c r="V126" s="643">
        <v>0</v>
      </c>
      <c r="W126" s="643">
        <v>0</v>
      </c>
      <c r="X126" s="643">
        <v>535195.71800636186</v>
      </c>
      <c r="Z126" s="643">
        <v>535195.71800636186</v>
      </c>
      <c r="AA126" s="643">
        <v>0</v>
      </c>
      <c r="AB126" s="643">
        <v>0</v>
      </c>
      <c r="AC126" s="643">
        <v>535195.71800636186</v>
      </c>
      <c r="AH126" s="587"/>
      <c r="AJ126" s="540"/>
      <c r="AK126" s="540"/>
      <c r="AL126" s="540"/>
      <c r="AM126" s="540"/>
      <c r="AN126" s="540"/>
      <c r="AO126" s="540"/>
      <c r="AP126" s="540"/>
      <c r="AQ126" s="540"/>
      <c r="AR126" s="540"/>
      <c r="AS126" s="540"/>
      <c r="AT126" s="540"/>
      <c r="AU126" s="540"/>
      <c r="AV126" s="540"/>
      <c r="AW126" s="540"/>
      <c r="AX126" s="540"/>
      <c r="AY126" s="540"/>
      <c r="AZ126" s="540"/>
      <c r="BA126" s="540"/>
      <c r="BB126" s="540"/>
      <c r="BC126" s="647">
        <v>-1023800.8070538361</v>
      </c>
      <c r="BD126" s="647">
        <v>0</v>
      </c>
      <c r="BE126" s="647">
        <v>0</v>
      </c>
      <c r="BF126" s="647">
        <v>-1023800.8070538361</v>
      </c>
      <c r="BG126" s="643">
        <v>-2353536.6821151725</v>
      </c>
      <c r="BH126" s="643">
        <v>0</v>
      </c>
      <c r="BI126" s="643">
        <v>0</v>
      </c>
      <c r="BJ126" s="643">
        <v>-2353536.6821151725</v>
      </c>
      <c r="BK126" s="643">
        <v>-149089.45418531797</v>
      </c>
      <c r="BL126" s="643">
        <v>0</v>
      </c>
      <c r="BM126" s="643">
        <v>0</v>
      </c>
      <c r="BN126" s="643">
        <v>-149089.45418531797</v>
      </c>
      <c r="BO126" s="643">
        <v>5235617.2900429945</v>
      </c>
      <c r="BP126" s="643">
        <v>0</v>
      </c>
      <c r="BQ126" s="643">
        <v>0</v>
      </c>
      <c r="BR126" s="643">
        <v>5235617.2900429945</v>
      </c>
      <c r="BS126" s="643">
        <v>-3756791.9607963404</v>
      </c>
      <c r="BT126" s="643">
        <v>0</v>
      </c>
      <c r="BU126" s="643">
        <v>0</v>
      </c>
      <c r="BV126" s="643">
        <v>-3756791.9607963404</v>
      </c>
      <c r="BW126" s="643">
        <v>-624012.59141146252</v>
      </c>
      <c r="BX126" s="643">
        <v>0</v>
      </c>
      <c r="BY126" s="643">
        <v>0</v>
      </c>
      <c r="BZ126" s="643">
        <v>-624012.59141146252</v>
      </c>
      <c r="CA126" s="643">
        <v>-2239998.6643428998</v>
      </c>
      <c r="CB126" s="643">
        <v>0</v>
      </c>
      <c r="CC126" s="643">
        <v>0</v>
      </c>
      <c r="CD126" s="643">
        <v>-2239998.6643428998</v>
      </c>
      <c r="CE126" s="643">
        <v>5458390.703461742</v>
      </c>
      <c r="CF126" s="643">
        <v>0</v>
      </c>
      <c r="CG126" s="643">
        <v>0</v>
      </c>
      <c r="CH126" s="643">
        <v>5458390.703461742</v>
      </c>
      <c r="CI126" s="643">
        <v>-7785486.8652265165</v>
      </c>
      <c r="CJ126" s="643">
        <v>0</v>
      </c>
      <c r="CK126" s="643">
        <v>0</v>
      </c>
      <c r="CL126" s="643">
        <v>-7785486.8652265165</v>
      </c>
      <c r="CM126" s="643">
        <v>-39474.877036535996</v>
      </c>
      <c r="CN126" s="643">
        <v>0</v>
      </c>
      <c r="CO126" s="643">
        <v>0</v>
      </c>
      <c r="CP126" s="643">
        <v>-39474.877036535996</v>
      </c>
      <c r="CQ126" s="643">
        <v>556710.74240703171</v>
      </c>
      <c r="CR126" s="643">
        <v>0</v>
      </c>
      <c r="CS126" s="643">
        <v>0</v>
      </c>
      <c r="CT126" s="643">
        <v>556710.74240703171</v>
      </c>
      <c r="CU126" s="643"/>
      <c r="CV126" s="643"/>
      <c r="CW126" s="643"/>
      <c r="CX126" s="643"/>
      <c r="CY126" s="643"/>
      <c r="CZ126" s="643"/>
      <c r="DA126" s="643"/>
      <c r="DB126" s="643"/>
      <c r="DC126" s="643"/>
      <c r="DD126" s="643"/>
      <c r="DE126" s="643"/>
      <c r="DF126" s="643"/>
      <c r="DG126" s="643"/>
      <c r="DH126" s="643"/>
      <c r="DI126" s="643"/>
      <c r="DJ126" s="643"/>
      <c r="DK126" s="643"/>
      <c r="DL126" s="643"/>
      <c r="DM126" s="643"/>
      <c r="DN126" s="643"/>
      <c r="DO126" s="643"/>
      <c r="DP126" s="643"/>
      <c r="DQ126" s="643"/>
      <c r="DR126" s="643"/>
      <c r="DS126" s="643"/>
      <c r="DT126" s="643"/>
      <c r="DU126" s="643"/>
      <c r="DV126" s="643"/>
      <c r="DW126" s="643"/>
      <c r="DX126" s="643"/>
      <c r="DY126" s="643"/>
      <c r="DZ126" s="643"/>
      <c r="EA126" s="643"/>
      <c r="EB126" s="643"/>
      <c r="EC126" s="643"/>
      <c r="ED126" s="643"/>
      <c r="EE126" s="643"/>
      <c r="EF126" s="643"/>
      <c r="EG126" s="643"/>
      <c r="EH126" s="643"/>
      <c r="EI126" s="643"/>
      <c r="EJ126" s="643"/>
      <c r="EK126" s="643"/>
      <c r="EL126" s="643"/>
      <c r="EM126" s="643"/>
      <c r="EN126" s="643"/>
      <c r="EO126" s="643"/>
      <c r="EP126" s="643"/>
      <c r="EQ126" s="643"/>
      <c r="ER126" s="643"/>
      <c r="ES126" s="643"/>
      <c r="ET126" s="643"/>
      <c r="EU126" s="643"/>
      <c r="EV126" s="643"/>
      <c r="EW126" s="643"/>
      <c r="EX126" s="643"/>
      <c r="EY126" s="643"/>
      <c r="EZ126" s="643"/>
      <c r="FA126" s="643"/>
      <c r="FB126" s="643"/>
      <c r="FC126" s="643"/>
      <c r="FD126" s="643"/>
      <c r="FE126" s="643"/>
      <c r="FF126" s="643"/>
      <c r="FG126" s="643"/>
      <c r="FH126" s="643"/>
      <c r="FI126" s="643"/>
      <c r="FJ126" s="643"/>
      <c r="FK126" s="643"/>
      <c r="FL126" s="643"/>
      <c r="FM126" s="643"/>
      <c r="FN126" s="643"/>
      <c r="FO126" s="643"/>
      <c r="FP126" s="643"/>
      <c r="FQ126" s="643"/>
      <c r="FR126" s="643"/>
      <c r="FS126" s="643"/>
      <c r="FT126" s="643"/>
      <c r="FU126" s="643"/>
      <c r="FV126" s="643"/>
      <c r="FW126" s="643"/>
      <c r="FX126" s="643"/>
      <c r="FY126" s="643"/>
      <c r="FZ126" s="643"/>
      <c r="GA126" s="643"/>
      <c r="GB126" s="643"/>
      <c r="GC126" s="643"/>
      <c r="GD126" s="643"/>
      <c r="GE126" s="643"/>
      <c r="GF126" s="643"/>
      <c r="GG126" s="643"/>
      <c r="GH126" s="643"/>
      <c r="GI126" s="643"/>
      <c r="GJ126" s="643"/>
      <c r="GK126" s="643"/>
      <c r="GL126" s="643"/>
      <c r="GM126" s="643"/>
      <c r="GN126" s="643"/>
      <c r="GO126" s="643"/>
      <c r="GP126" s="643"/>
      <c r="GQ126" s="643"/>
      <c r="GR126" s="643"/>
      <c r="GS126" s="643"/>
      <c r="GT126" s="643"/>
      <c r="GU126" s="643"/>
      <c r="GV126" s="643"/>
      <c r="GW126" s="643"/>
      <c r="GX126" s="643"/>
      <c r="GY126" s="643"/>
      <c r="GZ126" s="643"/>
      <c r="HA126" s="643"/>
      <c r="HB126" s="643"/>
      <c r="HC126" s="643"/>
      <c r="HD126" s="643"/>
      <c r="HE126" s="643"/>
      <c r="HF126" s="643"/>
    </row>
    <row r="127" spans="2:214" hidden="1">
      <c r="B127" s="643">
        <v>0</v>
      </c>
      <c r="C127" s="644"/>
      <c r="D127" s="645" t="s">
        <v>1022</v>
      </c>
      <c r="F127" s="643">
        <v>0</v>
      </c>
      <c r="G127" s="643">
        <v>0</v>
      </c>
      <c r="H127" s="643">
        <v>0</v>
      </c>
      <c r="I127" s="643">
        <v>0</v>
      </c>
      <c r="K127" s="646">
        <v>0</v>
      </c>
      <c r="L127" s="646">
        <v>0</v>
      </c>
      <c r="M127" s="646">
        <v>0</v>
      </c>
      <c r="N127" s="646">
        <v>0</v>
      </c>
      <c r="P127" s="643">
        <v>0</v>
      </c>
      <c r="Q127" s="643">
        <v>0</v>
      </c>
      <c r="R127" s="643">
        <v>0</v>
      </c>
      <c r="S127" s="643">
        <v>0</v>
      </c>
      <c r="U127" s="643">
        <v>0</v>
      </c>
      <c r="V127" s="643">
        <v>0</v>
      </c>
      <c r="W127" s="643">
        <v>0</v>
      </c>
      <c r="X127" s="643">
        <v>0</v>
      </c>
      <c r="Z127" s="643">
        <v>0</v>
      </c>
      <c r="AA127" s="643">
        <v>0</v>
      </c>
      <c r="AB127" s="643">
        <v>4.0017766878008842E-11</v>
      </c>
      <c r="AC127" s="643">
        <v>0</v>
      </c>
      <c r="AH127" s="587"/>
      <c r="AJ127" s="540"/>
      <c r="AK127" s="540"/>
      <c r="AL127" s="540"/>
      <c r="AM127" s="540"/>
      <c r="AN127" s="540"/>
      <c r="AO127" s="540"/>
      <c r="AP127" s="540"/>
      <c r="AQ127" s="540"/>
      <c r="AR127" s="540"/>
      <c r="AS127" s="540"/>
      <c r="AT127" s="540"/>
      <c r="AU127" s="540"/>
      <c r="AV127" s="540"/>
      <c r="AW127" s="540"/>
      <c r="AX127" s="540"/>
      <c r="AY127" s="540"/>
      <c r="AZ127" s="540"/>
      <c r="BA127" s="540"/>
      <c r="BB127" s="540"/>
      <c r="BC127" s="647">
        <v>0</v>
      </c>
      <c r="BD127" s="647">
        <v>0</v>
      </c>
      <c r="BE127" s="647">
        <v>0</v>
      </c>
      <c r="BF127" s="647">
        <v>0</v>
      </c>
      <c r="BG127" s="643">
        <v>0</v>
      </c>
      <c r="BH127" s="643">
        <v>0</v>
      </c>
      <c r="BI127" s="643">
        <v>0</v>
      </c>
      <c r="BJ127" s="643">
        <v>0</v>
      </c>
      <c r="BK127" s="643">
        <v>0</v>
      </c>
      <c r="BL127" s="643">
        <v>0</v>
      </c>
      <c r="BM127" s="643">
        <v>0</v>
      </c>
      <c r="BN127" s="643">
        <v>0</v>
      </c>
      <c r="BO127" s="643">
        <v>0</v>
      </c>
      <c r="BP127" s="643">
        <v>0</v>
      </c>
      <c r="BQ127" s="643">
        <v>0</v>
      </c>
      <c r="BR127" s="643">
        <v>0</v>
      </c>
      <c r="BS127" s="643">
        <v>0</v>
      </c>
      <c r="BT127" s="643">
        <v>0</v>
      </c>
      <c r="BU127" s="643">
        <v>0</v>
      </c>
      <c r="BV127" s="643">
        <v>0</v>
      </c>
      <c r="BW127" s="643">
        <v>0</v>
      </c>
      <c r="BX127" s="643">
        <v>0</v>
      </c>
      <c r="BY127" s="643">
        <v>0</v>
      </c>
      <c r="BZ127" s="643">
        <v>0</v>
      </c>
      <c r="CA127" s="643">
        <v>0</v>
      </c>
      <c r="CB127" s="643">
        <v>0</v>
      </c>
      <c r="CC127" s="643">
        <v>0</v>
      </c>
      <c r="CD127" s="643">
        <v>0</v>
      </c>
      <c r="CE127" s="643">
        <v>0</v>
      </c>
      <c r="CF127" s="643">
        <v>0</v>
      </c>
      <c r="CG127" s="643">
        <v>0</v>
      </c>
      <c r="CH127" s="643">
        <v>0</v>
      </c>
      <c r="CI127" s="643">
        <v>0</v>
      </c>
      <c r="CJ127" s="643">
        <v>0</v>
      </c>
      <c r="CK127" s="643">
        <v>0</v>
      </c>
      <c r="CL127" s="643">
        <v>0</v>
      </c>
      <c r="CM127" s="643">
        <v>0</v>
      </c>
      <c r="CN127" s="643">
        <v>0</v>
      </c>
      <c r="CO127" s="643">
        <v>0</v>
      </c>
      <c r="CP127" s="643">
        <v>0</v>
      </c>
      <c r="CQ127" s="643">
        <v>0</v>
      </c>
      <c r="CR127" s="643">
        <v>0</v>
      </c>
      <c r="CS127" s="643">
        <v>0</v>
      </c>
      <c r="CT127" s="643">
        <v>0</v>
      </c>
      <c r="CU127" s="643"/>
      <c r="CV127" s="643"/>
      <c r="CW127" s="643"/>
      <c r="CX127" s="643"/>
      <c r="CY127" s="643"/>
      <c r="CZ127" s="643"/>
      <c r="DA127" s="643"/>
      <c r="DB127" s="643"/>
      <c r="DC127" s="643"/>
      <c r="DD127" s="643"/>
      <c r="DE127" s="643"/>
      <c r="DF127" s="643"/>
      <c r="DG127" s="643"/>
      <c r="DH127" s="643"/>
      <c r="DI127" s="643"/>
      <c r="DJ127" s="643"/>
      <c r="DK127" s="643"/>
      <c r="DL127" s="643"/>
      <c r="DM127" s="643"/>
      <c r="DN127" s="643"/>
      <c r="DO127" s="643"/>
      <c r="DP127" s="643"/>
      <c r="DQ127" s="643"/>
      <c r="DR127" s="643"/>
      <c r="DS127" s="643"/>
      <c r="DT127" s="643"/>
      <c r="DU127" s="643"/>
      <c r="DV127" s="643"/>
      <c r="DW127" s="643"/>
      <c r="DX127" s="643"/>
      <c r="DY127" s="643"/>
      <c r="DZ127" s="643"/>
      <c r="EA127" s="643"/>
      <c r="EB127" s="643"/>
      <c r="EC127" s="643"/>
      <c r="ED127" s="643"/>
      <c r="EE127" s="643"/>
      <c r="EF127" s="643"/>
      <c r="EG127" s="643"/>
      <c r="EH127" s="643"/>
      <c r="EI127" s="643"/>
      <c r="EJ127" s="643"/>
      <c r="EK127" s="643"/>
      <c r="EL127" s="643"/>
      <c r="EM127" s="643"/>
      <c r="EN127" s="643"/>
      <c r="EO127" s="643"/>
      <c r="EP127" s="643"/>
      <c r="EQ127" s="643"/>
      <c r="ER127" s="643"/>
      <c r="ES127" s="643"/>
      <c r="ET127" s="643"/>
      <c r="EU127" s="643"/>
      <c r="EV127" s="643"/>
      <c r="EW127" s="643"/>
      <c r="EX127" s="643"/>
      <c r="EY127" s="643"/>
      <c r="EZ127" s="643"/>
      <c r="FA127" s="643"/>
      <c r="FB127" s="643"/>
      <c r="FC127" s="643"/>
      <c r="FD127" s="643"/>
      <c r="FE127" s="643"/>
      <c r="FF127" s="643"/>
      <c r="FG127" s="643"/>
      <c r="FH127" s="643"/>
      <c r="FI127" s="643"/>
      <c r="FJ127" s="643"/>
      <c r="FK127" s="643"/>
      <c r="FL127" s="643"/>
      <c r="FM127" s="643"/>
      <c r="FN127" s="643"/>
      <c r="FO127" s="643"/>
      <c r="FP127" s="643"/>
      <c r="FQ127" s="643"/>
      <c r="FR127" s="643"/>
      <c r="FS127" s="643"/>
      <c r="FT127" s="643"/>
      <c r="FU127" s="643"/>
      <c r="FV127" s="643"/>
      <c r="FW127" s="643"/>
      <c r="FX127" s="643"/>
      <c r="FY127" s="643"/>
      <c r="FZ127" s="643"/>
      <c r="GA127" s="643"/>
      <c r="GB127" s="643"/>
      <c r="GC127" s="643"/>
      <c r="GD127" s="643"/>
      <c r="GE127" s="643"/>
      <c r="GF127" s="643"/>
      <c r="GG127" s="643"/>
      <c r="GH127" s="643"/>
      <c r="GI127" s="643"/>
      <c r="GJ127" s="643"/>
      <c r="GK127" s="643"/>
      <c r="GL127" s="643"/>
      <c r="GM127" s="643"/>
      <c r="GN127" s="643"/>
      <c r="GO127" s="643"/>
      <c r="GP127" s="643"/>
      <c r="GQ127" s="643"/>
      <c r="GR127" s="643"/>
      <c r="GS127" s="643"/>
      <c r="GT127" s="643"/>
      <c r="GU127" s="643"/>
      <c r="GV127" s="643"/>
      <c r="GW127" s="643"/>
      <c r="GX127" s="643"/>
      <c r="GY127" s="643"/>
      <c r="GZ127" s="643"/>
      <c r="HA127" s="643"/>
      <c r="HB127" s="643"/>
      <c r="HC127" s="643"/>
      <c r="HD127" s="643"/>
      <c r="HE127" s="643"/>
      <c r="HF127" s="643"/>
    </row>
    <row r="128" spans="2:214" hidden="1">
      <c r="B128" s="643">
        <v>0</v>
      </c>
      <c r="C128" s="644"/>
      <c r="D128" s="645" t="s">
        <v>1023</v>
      </c>
      <c r="F128" s="643">
        <v>0</v>
      </c>
      <c r="G128" s="643">
        <v>0</v>
      </c>
      <c r="H128" s="643">
        <v>0</v>
      </c>
      <c r="I128" s="643">
        <v>0</v>
      </c>
      <c r="K128" s="646">
        <v>0</v>
      </c>
      <c r="L128" s="646">
        <v>0</v>
      </c>
      <c r="M128" s="646">
        <v>0</v>
      </c>
      <c r="N128" s="646">
        <v>0</v>
      </c>
      <c r="P128" s="643">
        <v>0</v>
      </c>
      <c r="Q128" s="643">
        <v>0</v>
      </c>
      <c r="R128" s="643">
        <v>0</v>
      </c>
      <c r="S128" s="643">
        <v>0</v>
      </c>
      <c r="U128" s="643">
        <v>0</v>
      </c>
      <c r="V128" s="643">
        <v>0</v>
      </c>
      <c r="W128" s="643">
        <v>0</v>
      </c>
      <c r="X128" s="643">
        <v>0</v>
      </c>
      <c r="Z128" s="643">
        <v>0</v>
      </c>
      <c r="AA128" s="643">
        <v>0</v>
      </c>
      <c r="AB128" s="643">
        <v>0</v>
      </c>
      <c r="AC128" s="643">
        <v>0</v>
      </c>
      <c r="AH128" s="587"/>
      <c r="AJ128" s="540"/>
      <c r="AK128" s="540"/>
      <c r="AL128" s="540"/>
      <c r="AM128" s="540"/>
      <c r="AN128" s="540"/>
      <c r="AO128" s="540"/>
      <c r="AP128" s="540"/>
      <c r="AQ128" s="540"/>
      <c r="AR128" s="540"/>
      <c r="AS128" s="540"/>
      <c r="AT128" s="540"/>
      <c r="AU128" s="540"/>
      <c r="AV128" s="540"/>
      <c r="AW128" s="540"/>
      <c r="AX128" s="540"/>
      <c r="AY128" s="540"/>
      <c r="AZ128" s="540"/>
      <c r="BA128" s="540"/>
      <c r="BB128" s="540"/>
      <c r="BC128" s="647">
        <v>0</v>
      </c>
      <c r="BD128" s="647">
        <v>0</v>
      </c>
      <c r="BE128" s="647">
        <v>0</v>
      </c>
      <c r="BF128" s="647">
        <v>0</v>
      </c>
      <c r="BG128" s="643">
        <v>0</v>
      </c>
      <c r="BH128" s="643">
        <v>0</v>
      </c>
      <c r="BI128" s="643">
        <v>0</v>
      </c>
      <c r="BJ128" s="643">
        <v>0</v>
      </c>
      <c r="BK128" s="643">
        <v>0</v>
      </c>
      <c r="BL128" s="643">
        <v>0</v>
      </c>
      <c r="BM128" s="643">
        <v>0</v>
      </c>
      <c r="BN128" s="643">
        <v>0</v>
      </c>
      <c r="BO128" s="643">
        <v>0</v>
      </c>
      <c r="BP128" s="643">
        <v>0</v>
      </c>
      <c r="BQ128" s="643">
        <v>0</v>
      </c>
      <c r="BR128" s="643">
        <v>0</v>
      </c>
      <c r="BS128" s="643">
        <v>0</v>
      </c>
      <c r="BT128" s="643">
        <v>0</v>
      </c>
      <c r="BU128" s="643">
        <v>0</v>
      </c>
      <c r="BV128" s="643">
        <v>0</v>
      </c>
      <c r="BW128" s="643">
        <v>0</v>
      </c>
      <c r="BX128" s="643">
        <v>0</v>
      </c>
      <c r="BY128" s="643">
        <v>0</v>
      </c>
      <c r="BZ128" s="643">
        <v>0</v>
      </c>
      <c r="CA128" s="643">
        <v>0</v>
      </c>
      <c r="CB128" s="643">
        <v>0</v>
      </c>
      <c r="CC128" s="643">
        <v>0</v>
      </c>
      <c r="CD128" s="643">
        <v>0</v>
      </c>
      <c r="CE128" s="643">
        <v>0</v>
      </c>
      <c r="CF128" s="643">
        <v>0</v>
      </c>
      <c r="CG128" s="643">
        <v>0</v>
      </c>
      <c r="CH128" s="643">
        <v>0</v>
      </c>
      <c r="CI128" s="643">
        <v>0</v>
      </c>
      <c r="CJ128" s="643">
        <v>0</v>
      </c>
      <c r="CK128" s="643">
        <v>0</v>
      </c>
      <c r="CL128" s="643">
        <v>0</v>
      </c>
      <c r="CM128" s="643">
        <v>0</v>
      </c>
      <c r="CN128" s="643">
        <v>0</v>
      </c>
      <c r="CO128" s="643">
        <v>0</v>
      </c>
      <c r="CP128" s="643">
        <v>0</v>
      </c>
      <c r="CQ128" s="643">
        <v>0</v>
      </c>
      <c r="CR128" s="643">
        <v>0</v>
      </c>
      <c r="CS128" s="643">
        <v>0</v>
      </c>
      <c r="CT128" s="643">
        <v>0</v>
      </c>
      <c r="CU128" s="643"/>
      <c r="CV128" s="643"/>
      <c r="CW128" s="643"/>
      <c r="CX128" s="643"/>
      <c r="CY128" s="643"/>
      <c r="CZ128" s="643"/>
      <c r="DA128" s="643"/>
      <c r="DB128" s="643"/>
      <c r="DC128" s="643"/>
      <c r="DD128" s="643"/>
      <c r="DE128" s="643"/>
      <c r="DF128" s="643"/>
      <c r="DG128" s="643"/>
      <c r="DH128" s="643"/>
      <c r="DI128" s="643"/>
      <c r="DJ128" s="643"/>
      <c r="DK128" s="643"/>
      <c r="DL128" s="643"/>
      <c r="DM128" s="643"/>
      <c r="DN128" s="643"/>
      <c r="DO128" s="643"/>
      <c r="DP128" s="643"/>
      <c r="DQ128" s="643"/>
      <c r="DR128" s="643"/>
      <c r="DS128" s="643"/>
      <c r="DT128" s="643"/>
      <c r="DU128" s="643"/>
      <c r="DV128" s="643"/>
      <c r="DW128" s="643"/>
      <c r="DX128" s="643"/>
      <c r="DY128" s="643"/>
      <c r="DZ128" s="643"/>
      <c r="EA128" s="643"/>
      <c r="EB128" s="643"/>
      <c r="EC128" s="643"/>
      <c r="ED128" s="643"/>
      <c r="EE128" s="643"/>
      <c r="EF128" s="643"/>
      <c r="EG128" s="643"/>
      <c r="EH128" s="643"/>
      <c r="EI128" s="643"/>
      <c r="EJ128" s="643"/>
      <c r="EK128" s="643"/>
      <c r="EL128" s="643"/>
      <c r="EM128" s="643"/>
      <c r="EN128" s="643"/>
      <c r="EO128" s="643"/>
      <c r="EP128" s="643"/>
      <c r="EQ128" s="643"/>
      <c r="ER128" s="643"/>
      <c r="ES128" s="643"/>
      <c r="ET128" s="643"/>
      <c r="EU128" s="643"/>
      <c r="EV128" s="643"/>
      <c r="EW128" s="643"/>
      <c r="EX128" s="643"/>
      <c r="EY128" s="643"/>
      <c r="EZ128" s="643"/>
      <c r="FA128" s="643"/>
      <c r="FB128" s="643"/>
      <c r="FC128" s="643"/>
      <c r="FD128" s="643"/>
      <c r="FE128" s="643"/>
      <c r="FF128" s="643"/>
      <c r="FG128" s="643"/>
      <c r="FH128" s="643"/>
      <c r="FI128" s="643"/>
      <c r="FJ128" s="643"/>
      <c r="FK128" s="643"/>
      <c r="FL128" s="643"/>
      <c r="FM128" s="643"/>
      <c r="FN128" s="643"/>
      <c r="FO128" s="643"/>
      <c r="FP128" s="643"/>
      <c r="FQ128" s="643"/>
      <c r="FR128" s="643"/>
      <c r="FS128" s="643"/>
      <c r="FT128" s="643"/>
      <c r="FU128" s="643"/>
      <c r="FV128" s="643"/>
      <c r="FW128" s="643"/>
      <c r="FX128" s="643"/>
      <c r="FY128" s="643"/>
      <c r="FZ128" s="643"/>
      <c r="GA128" s="643"/>
      <c r="GB128" s="643"/>
      <c r="GC128" s="643"/>
      <c r="GD128" s="643"/>
      <c r="GE128" s="643"/>
      <c r="GF128" s="643"/>
      <c r="GG128" s="643"/>
      <c r="GH128" s="643"/>
      <c r="GI128" s="643"/>
      <c r="GJ128" s="643"/>
      <c r="GK128" s="643"/>
      <c r="GL128" s="643"/>
      <c r="GM128" s="643"/>
      <c r="GN128" s="643"/>
      <c r="GO128" s="643"/>
      <c r="GP128" s="643"/>
      <c r="GQ128" s="643"/>
      <c r="GR128" s="643"/>
      <c r="GS128" s="643"/>
      <c r="GT128" s="643"/>
      <c r="GU128" s="643"/>
      <c r="GV128" s="643"/>
      <c r="GW128" s="643"/>
      <c r="GX128" s="643"/>
      <c r="GY128" s="643"/>
      <c r="GZ128" s="643"/>
      <c r="HA128" s="643"/>
      <c r="HB128" s="643"/>
      <c r="HC128" s="643"/>
      <c r="HD128" s="643"/>
      <c r="HE128" s="643"/>
      <c r="HF128" s="643"/>
    </row>
    <row r="129" spans="2:214" hidden="1">
      <c r="B129" s="643">
        <v>0</v>
      </c>
      <c r="C129" s="644"/>
      <c r="D129" s="645" t="s">
        <v>1024</v>
      </c>
      <c r="F129" s="643">
        <v>0</v>
      </c>
      <c r="G129" s="643">
        <v>0</v>
      </c>
      <c r="H129" s="643">
        <v>0</v>
      </c>
      <c r="I129" s="643">
        <v>0</v>
      </c>
      <c r="K129" s="646">
        <v>0</v>
      </c>
      <c r="L129" s="646">
        <v>0</v>
      </c>
      <c r="M129" s="646">
        <v>0</v>
      </c>
      <c r="N129" s="646">
        <v>0</v>
      </c>
      <c r="P129" s="643">
        <v>0</v>
      </c>
      <c r="Q129" s="643">
        <v>0</v>
      </c>
      <c r="R129" s="643">
        <v>0</v>
      </c>
      <c r="S129" s="643">
        <v>0</v>
      </c>
      <c r="U129" s="643">
        <v>0</v>
      </c>
      <c r="V129" s="643">
        <v>0</v>
      </c>
      <c r="W129" s="643">
        <v>0</v>
      </c>
      <c r="X129" s="643">
        <v>0</v>
      </c>
      <c r="Z129" s="643">
        <v>0</v>
      </c>
      <c r="AA129" s="643">
        <v>0</v>
      </c>
      <c r="AB129" s="643">
        <v>0</v>
      </c>
      <c r="AC129" s="643">
        <v>0</v>
      </c>
      <c r="AH129" s="587"/>
      <c r="AJ129" s="540"/>
      <c r="AK129" s="540"/>
      <c r="AL129" s="540"/>
      <c r="AM129" s="540"/>
      <c r="AN129" s="540"/>
      <c r="AO129" s="540"/>
      <c r="AP129" s="540"/>
      <c r="AQ129" s="540"/>
      <c r="AR129" s="540"/>
      <c r="AS129" s="540"/>
      <c r="AT129" s="540"/>
      <c r="AU129" s="540"/>
      <c r="AV129" s="540"/>
      <c r="AW129" s="540"/>
      <c r="AX129" s="540"/>
      <c r="AY129" s="540"/>
      <c r="AZ129" s="540"/>
      <c r="BA129" s="540"/>
      <c r="BB129" s="540"/>
      <c r="BC129" s="647">
        <v>0</v>
      </c>
      <c r="BD129" s="647">
        <v>0</v>
      </c>
      <c r="BE129" s="647">
        <v>0</v>
      </c>
      <c r="BF129" s="647">
        <v>0</v>
      </c>
      <c r="BG129" s="643">
        <v>0</v>
      </c>
      <c r="BH129" s="643">
        <v>0</v>
      </c>
      <c r="BI129" s="643">
        <v>0</v>
      </c>
      <c r="BJ129" s="643">
        <v>0</v>
      </c>
      <c r="BK129" s="643">
        <v>0</v>
      </c>
      <c r="BL129" s="643">
        <v>0</v>
      </c>
      <c r="BM129" s="643">
        <v>0</v>
      </c>
      <c r="BN129" s="643">
        <v>0</v>
      </c>
      <c r="BO129" s="643">
        <v>0</v>
      </c>
      <c r="BP129" s="643">
        <v>0</v>
      </c>
      <c r="BQ129" s="643">
        <v>0</v>
      </c>
      <c r="BR129" s="643">
        <v>0</v>
      </c>
      <c r="BS129" s="643">
        <v>0</v>
      </c>
      <c r="BT129" s="643">
        <v>0</v>
      </c>
      <c r="BU129" s="643">
        <v>0</v>
      </c>
      <c r="BV129" s="643">
        <v>0</v>
      </c>
      <c r="BW129" s="643">
        <v>0</v>
      </c>
      <c r="BX129" s="643">
        <v>0</v>
      </c>
      <c r="BY129" s="643">
        <v>0</v>
      </c>
      <c r="BZ129" s="643">
        <v>0</v>
      </c>
      <c r="CA129" s="643">
        <v>0</v>
      </c>
      <c r="CB129" s="643">
        <v>0</v>
      </c>
      <c r="CC129" s="643">
        <v>0</v>
      </c>
      <c r="CD129" s="643">
        <v>0</v>
      </c>
      <c r="CE129" s="643">
        <v>0</v>
      </c>
      <c r="CF129" s="643">
        <v>0</v>
      </c>
      <c r="CG129" s="643">
        <v>0</v>
      </c>
      <c r="CH129" s="643">
        <v>0</v>
      </c>
      <c r="CI129" s="643">
        <v>0</v>
      </c>
      <c r="CJ129" s="643">
        <v>0</v>
      </c>
      <c r="CK129" s="643">
        <v>0</v>
      </c>
      <c r="CL129" s="643">
        <v>0</v>
      </c>
      <c r="CM129" s="643">
        <v>0</v>
      </c>
      <c r="CN129" s="643">
        <v>0</v>
      </c>
      <c r="CO129" s="643">
        <v>0</v>
      </c>
      <c r="CP129" s="643">
        <v>0</v>
      </c>
      <c r="CQ129" s="643">
        <v>0</v>
      </c>
      <c r="CR129" s="643">
        <v>0</v>
      </c>
      <c r="CS129" s="643">
        <v>0</v>
      </c>
      <c r="CT129" s="643">
        <v>0</v>
      </c>
      <c r="CU129" s="643"/>
      <c r="CV129" s="643"/>
      <c r="CW129" s="643"/>
      <c r="CX129" s="643"/>
      <c r="CY129" s="643"/>
      <c r="CZ129" s="643"/>
      <c r="DA129" s="643"/>
      <c r="DB129" s="643"/>
      <c r="DC129" s="643"/>
      <c r="DD129" s="643"/>
      <c r="DE129" s="643"/>
      <c r="DF129" s="643"/>
      <c r="DG129" s="643"/>
      <c r="DH129" s="643"/>
      <c r="DI129" s="643"/>
      <c r="DJ129" s="643"/>
      <c r="DK129" s="643"/>
      <c r="DL129" s="643"/>
      <c r="DM129" s="643"/>
      <c r="DN129" s="643"/>
      <c r="DO129" s="643"/>
      <c r="DP129" s="643"/>
      <c r="DQ129" s="643"/>
      <c r="DR129" s="643"/>
      <c r="DS129" s="643"/>
      <c r="DT129" s="643"/>
      <c r="DU129" s="643"/>
      <c r="DV129" s="643"/>
      <c r="DW129" s="643"/>
      <c r="DX129" s="643"/>
      <c r="DY129" s="643"/>
      <c r="DZ129" s="643"/>
      <c r="EA129" s="643"/>
      <c r="EB129" s="643"/>
      <c r="EC129" s="643"/>
      <c r="ED129" s="643"/>
      <c r="EE129" s="643"/>
      <c r="EF129" s="643"/>
      <c r="EG129" s="643"/>
      <c r="EH129" s="643"/>
      <c r="EI129" s="643"/>
      <c r="EJ129" s="643"/>
      <c r="EK129" s="643"/>
      <c r="EL129" s="643"/>
      <c r="EM129" s="643"/>
      <c r="EN129" s="643"/>
      <c r="EO129" s="643"/>
      <c r="EP129" s="643"/>
      <c r="EQ129" s="643"/>
      <c r="ER129" s="643"/>
      <c r="ES129" s="643"/>
      <c r="ET129" s="643"/>
      <c r="EU129" s="643"/>
      <c r="EV129" s="643"/>
      <c r="EW129" s="643"/>
      <c r="EX129" s="643"/>
      <c r="EY129" s="643"/>
      <c r="EZ129" s="643"/>
      <c r="FA129" s="643"/>
      <c r="FB129" s="643"/>
      <c r="FC129" s="643"/>
      <c r="FD129" s="643"/>
      <c r="FE129" s="643"/>
      <c r="FF129" s="643"/>
      <c r="FG129" s="643"/>
      <c r="FH129" s="643"/>
      <c r="FI129" s="643"/>
      <c r="FJ129" s="643"/>
      <c r="FK129" s="643"/>
      <c r="FL129" s="643"/>
      <c r="FM129" s="643"/>
      <c r="FN129" s="643"/>
      <c r="FO129" s="643"/>
      <c r="FP129" s="643"/>
      <c r="FQ129" s="643"/>
      <c r="FR129" s="643"/>
      <c r="FS129" s="643"/>
      <c r="FT129" s="643"/>
      <c r="FU129" s="643"/>
      <c r="FV129" s="643"/>
      <c r="FW129" s="643"/>
      <c r="FX129" s="643"/>
      <c r="FY129" s="643"/>
      <c r="FZ129" s="643"/>
      <c r="GA129" s="643"/>
      <c r="GB129" s="643"/>
      <c r="GC129" s="643"/>
      <c r="GD129" s="643"/>
      <c r="GE129" s="643"/>
      <c r="GF129" s="643"/>
      <c r="GG129" s="643"/>
      <c r="GH129" s="643"/>
      <c r="GI129" s="643"/>
      <c r="GJ129" s="643"/>
      <c r="GK129" s="643"/>
      <c r="GL129" s="643"/>
      <c r="GM129" s="643"/>
      <c r="GN129" s="643"/>
      <c r="GO129" s="643"/>
      <c r="GP129" s="643"/>
      <c r="GQ129" s="643"/>
      <c r="GR129" s="643"/>
      <c r="GS129" s="643"/>
      <c r="GT129" s="643"/>
      <c r="GU129" s="643"/>
      <c r="GV129" s="643"/>
      <c r="GW129" s="643"/>
      <c r="GX129" s="643"/>
      <c r="GY129" s="643"/>
      <c r="GZ129" s="643"/>
      <c r="HA129" s="643"/>
      <c r="HB129" s="643"/>
      <c r="HC129" s="643"/>
      <c r="HD129" s="643"/>
      <c r="HE129" s="643"/>
      <c r="HF129" s="643"/>
    </row>
    <row r="130" spans="2:214" hidden="1">
      <c r="B130" s="643">
        <v>2004262.926065255</v>
      </c>
      <c r="C130" s="644"/>
      <c r="D130" s="645" t="s">
        <v>1025</v>
      </c>
      <c r="F130" s="643">
        <v>190633.09652927579</v>
      </c>
      <c r="G130" s="643">
        <v>0</v>
      </c>
      <c r="H130" s="643">
        <v>0</v>
      </c>
      <c r="I130" s="643">
        <v>190633.09652927579</v>
      </c>
      <c r="K130" s="646">
        <v>30538.271380557911</v>
      </c>
      <c r="L130" s="646">
        <v>0</v>
      </c>
      <c r="M130" s="646">
        <v>0</v>
      </c>
      <c r="N130" s="646">
        <v>30538.271380557911</v>
      </c>
      <c r="P130" s="643">
        <v>669659.14465252974</v>
      </c>
      <c r="Q130" s="643">
        <v>0</v>
      </c>
      <c r="R130" s="643">
        <v>0</v>
      </c>
      <c r="S130" s="643">
        <v>669659.14465252974</v>
      </c>
      <c r="U130" s="643">
        <v>669659.14465252974</v>
      </c>
      <c r="V130" s="643">
        <v>0</v>
      </c>
      <c r="W130" s="643">
        <v>0</v>
      </c>
      <c r="X130" s="643">
        <v>669659.14465252974</v>
      </c>
      <c r="Z130" s="643">
        <v>669659.14465252974</v>
      </c>
      <c r="AA130" s="643">
        <v>0</v>
      </c>
      <c r="AB130" s="643">
        <v>0</v>
      </c>
      <c r="AC130" s="643">
        <v>669659.14465252974</v>
      </c>
      <c r="AH130" s="587"/>
      <c r="AJ130" s="540"/>
      <c r="AK130" s="540"/>
      <c r="AL130" s="540"/>
      <c r="AM130" s="540"/>
      <c r="AN130" s="540"/>
      <c r="AO130" s="540"/>
      <c r="AP130" s="540"/>
      <c r="AQ130" s="540"/>
      <c r="AR130" s="540"/>
      <c r="AS130" s="540"/>
      <c r="AT130" s="540"/>
      <c r="AU130" s="540"/>
      <c r="AV130" s="540"/>
      <c r="AW130" s="540"/>
      <c r="AX130" s="540"/>
      <c r="AY130" s="540"/>
      <c r="AZ130" s="540"/>
      <c r="BA130" s="540"/>
      <c r="BB130" s="540"/>
      <c r="BC130" s="647">
        <v>30538.271380557911</v>
      </c>
      <c r="BD130" s="647">
        <v>0</v>
      </c>
      <c r="BE130" s="647">
        <v>0</v>
      </c>
      <c r="BF130" s="647">
        <v>30538.271380557911</v>
      </c>
      <c r="BG130" s="643">
        <v>-63030.127821255999</v>
      </c>
      <c r="BH130" s="643">
        <v>0</v>
      </c>
      <c r="BI130" s="643">
        <v>0</v>
      </c>
      <c r="BJ130" s="643">
        <v>-63030.127821255999</v>
      </c>
      <c r="BK130" s="643">
        <v>-176016.75131477774</v>
      </c>
      <c r="BL130" s="643">
        <v>0</v>
      </c>
      <c r="BM130" s="643">
        <v>0</v>
      </c>
      <c r="BN130" s="643">
        <v>-176016.75131477774</v>
      </c>
      <c r="BO130" s="643">
        <v>-125104.55538700504</v>
      </c>
      <c r="BP130" s="643">
        <v>0</v>
      </c>
      <c r="BQ130" s="643">
        <v>0</v>
      </c>
      <c r="BR130" s="643">
        <v>-125104.55538700504</v>
      </c>
      <c r="BS130" s="643">
        <v>394689.70590359671</v>
      </c>
      <c r="BT130" s="643">
        <v>0</v>
      </c>
      <c r="BU130" s="643">
        <v>0</v>
      </c>
      <c r="BV130" s="643">
        <v>394689.70590359671</v>
      </c>
      <c r="BW130" s="643">
        <v>150072.43998261393</v>
      </c>
      <c r="BX130" s="643">
        <v>0</v>
      </c>
      <c r="BY130" s="643">
        <v>0</v>
      </c>
      <c r="BZ130" s="643">
        <v>150072.43998261393</v>
      </c>
      <c r="CA130" s="643">
        <v>215519.41341112708</v>
      </c>
      <c r="CB130" s="643">
        <v>0</v>
      </c>
      <c r="CC130" s="643">
        <v>0</v>
      </c>
      <c r="CD130" s="643">
        <v>215519.41341112708</v>
      </c>
      <c r="CE130" s="643">
        <v>-23114.641073204082</v>
      </c>
      <c r="CF130" s="643">
        <v>0</v>
      </c>
      <c r="CG130" s="643">
        <v>0</v>
      </c>
      <c r="CH130" s="643">
        <v>-23114.641073204082</v>
      </c>
      <c r="CI130" s="643">
        <v>-64170.770701515634</v>
      </c>
      <c r="CJ130" s="643">
        <v>0</v>
      </c>
      <c r="CK130" s="643">
        <v>0</v>
      </c>
      <c r="CL130" s="643">
        <v>-64170.770701515634</v>
      </c>
      <c r="CM130" s="643">
        <v>118721.3575312576</v>
      </c>
      <c r="CN130" s="643">
        <v>0</v>
      </c>
      <c r="CO130" s="643">
        <v>0</v>
      </c>
      <c r="CP130" s="643">
        <v>118721.3575312576</v>
      </c>
      <c r="CQ130" s="643">
        <v>51459.977592417083</v>
      </c>
      <c r="CR130" s="643">
        <v>0</v>
      </c>
      <c r="CS130" s="643">
        <v>0</v>
      </c>
      <c r="CT130" s="643">
        <v>51459.977592417083</v>
      </c>
      <c r="CU130" s="643"/>
      <c r="CV130" s="643"/>
      <c r="CW130" s="643"/>
      <c r="CX130" s="643"/>
      <c r="CY130" s="643"/>
      <c r="CZ130" s="643"/>
      <c r="DA130" s="643"/>
      <c r="DB130" s="643"/>
      <c r="DC130" s="643"/>
      <c r="DD130" s="643"/>
      <c r="DE130" s="643"/>
      <c r="DF130" s="643"/>
      <c r="DG130" s="643"/>
      <c r="DH130" s="643"/>
      <c r="DI130" s="643"/>
      <c r="DJ130" s="643"/>
      <c r="DK130" s="643"/>
      <c r="DL130" s="643"/>
      <c r="DM130" s="643"/>
      <c r="DN130" s="643"/>
      <c r="DO130" s="643"/>
      <c r="DP130" s="643"/>
      <c r="DQ130" s="643"/>
      <c r="DR130" s="643"/>
      <c r="DS130" s="643"/>
      <c r="DT130" s="643"/>
      <c r="DU130" s="643"/>
      <c r="DV130" s="643"/>
      <c r="DW130" s="643"/>
      <c r="DX130" s="643"/>
      <c r="DY130" s="643"/>
      <c r="DZ130" s="643"/>
      <c r="EA130" s="643"/>
      <c r="EB130" s="643"/>
      <c r="EC130" s="643"/>
      <c r="ED130" s="643"/>
      <c r="EE130" s="643"/>
      <c r="EF130" s="643"/>
      <c r="EG130" s="643"/>
      <c r="EH130" s="643"/>
      <c r="EI130" s="643"/>
      <c r="EJ130" s="643"/>
      <c r="EK130" s="643"/>
      <c r="EL130" s="643"/>
      <c r="EM130" s="643"/>
      <c r="EN130" s="643"/>
      <c r="EO130" s="643"/>
      <c r="EP130" s="643"/>
      <c r="EQ130" s="643"/>
      <c r="ER130" s="643"/>
      <c r="ES130" s="643"/>
      <c r="ET130" s="643"/>
      <c r="EU130" s="643"/>
      <c r="EV130" s="643"/>
      <c r="EW130" s="643"/>
      <c r="EX130" s="643"/>
      <c r="EY130" s="643"/>
      <c r="EZ130" s="643"/>
      <c r="FA130" s="643"/>
      <c r="FB130" s="643"/>
      <c r="FC130" s="643"/>
      <c r="FD130" s="643"/>
      <c r="FE130" s="643"/>
      <c r="FF130" s="643"/>
      <c r="FG130" s="643"/>
      <c r="FH130" s="643"/>
      <c r="FI130" s="643"/>
      <c r="FJ130" s="643"/>
      <c r="FK130" s="643"/>
      <c r="FL130" s="643"/>
      <c r="FM130" s="643"/>
      <c r="FN130" s="643"/>
      <c r="FO130" s="643"/>
      <c r="FP130" s="643"/>
      <c r="FQ130" s="643"/>
      <c r="FR130" s="643"/>
      <c r="FS130" s="643"/>
      <c r="FT130" s="643"/>
      <c r="FU130" s="643"/>
      <c r="FV130" s="643"/>
      <c r="FW130" s="643"/>
      <c r="FX130" s="643"/>
      <c r="FY130" s="643"/>
      <c r="FZ130" s="643"/>
      <c r="GA130" s="643"/>
      <c r="GB130" s="643"/>
      <c r="GC130" s="643"/>
      <c r="GD130" s="643"/>
      <c r="GE130" s="643"/>
      <c r="GF130" s="643"/>
      <c r="GG130" s="643"/>
      <c r="GH130" s="643"/>
      <c r="GI130" s="643"/>
      <c r="GJ130" s="643"/>
      <c r="GK130" s="643"/>
      <c r="GL130" s="643"/>
      <c r="GM130" s="643"/>
      <c r="GN130" s="643"/>
      <c r="GO130" s="643"/>
      <c r="GP130" s="643"/>
      <c r="GQ130" s="643"/>
      <c r="GR130" s="643"/>
      <c r="GS130" s="643"/>
      <c r="GT130" s="643"/>
      <c r="GU130" s="643"/>
      <c r="GV130" s="643"/>
      <c r="GW130" s="643"/>
      <c r="GX130" s="643"/>
      <c r="GY130" s="643"/>
      <c r="GZ130" s="643"/>
      <c r="HA130" s="643"/>
      <c r="HB130" s="643"/>
      <c r="HC130" s="643"/>
      <c r="HD130" s="643"/>
      <c r="HE130" s="643"/>
      <c r="HF130" s="643"/>
    </row>
    <row r="131" spans="2:214" hidden="1">
      <c r="B131" s="643">
        <v>0</v>
      </c>
      <c r="C131" s="644"/>
      <c r="D131" s="645" t="s">
        <v>1026</v>
      </c>
      <c r="F131" s="643">
        <v>0</v>
      </c>
      <c r="G131" s="643">
        <v>0</v>
      </c>
      <c r="H131" s="643">
        <v>0</v>
      </c>
      <c r="I131" s="643">
        <v>0</v>
      </c>
      <c r="K131" s="646">
        <v>0</v>
      </c>
      <c r="L131" s="646">
        <v>0</v>
      </c>
      <c r="M131" s="646">
        <v>0</v>
      </c>
      <c r="N131" s="646">
        <v>0</v>
      </c>
      <c r="P131" s="643">
        <v>0</v>
      </c>
      <c r="Q131" s="643">
        <v>0</v>
      </c>
      <c r="R131" s="643">
        <v>0</v>
      </c>
      <c r="S131" s="643">
        <v>0</v>
      </c>
      <c r="U131" s="643">
        <v>0</v>
      </c>
      <c r="V131" s="643">
        <v>0</v>
      </c>
      <c r="W131" s="643">
        <v>0</v>
      </c>
      <c r="X131" s="643">
        <v>0</v>
      </c>
      <c r="Z131" s="643">
        <v>0</v>
      </c>
      <c r="AA131" s="643">
        <v>0</v>
      </c>
      <c r="AB131" s="643">
        <v>0</v>
      </c>
      <c r="AC131" s="643">
        <v>0</v>
      </c>
      <c r="AH131" s="587"/>
      <c r="AJ131" s="540"/>
      <c r="AK131" s="540"/>
      <c r="AL131" s="540"/>
      <c r="AM131" s="540"/>
      <c r="AN131" s="540"/>
      <c r="AO131" s="540"/>
      <c r="AP131" s="540"/>
      <c r="AQ131" s="540"/>
      <c r="AR131" s="540"/>
      <c r="AS131" s="540"/>
      <c r="AT131" s="540"/>
      <c r="AU131" s="540"/>
      <c r="AV131" s="540"/>
      <c r="AW131" s="540"/>
      <c r="AX131" s="540"/>
      <c r="AY131" s="540"/>
      <c r="AZ131" s="540"/>
      <c r="BA131" s="540"/>
      <c r="BB131" s="540"/>
      <c r="BC131" s="647">
        <v>0</v>
      </c>
      <c r="BD131" s="647">
        <v>0</v>
      </c>
      <c r="BE131" s="647">
        <v>0</v>
      </c>
      <c r="BF131" s="647">
        <v>0</v>
      </c>
      <c r="BG131" s="643">
        <v>0</v>
      </c>
      <c r="BH131" s="643">
        <v>0</v>
      </c>
      <c r="BI131" s="643">
        <v>0</v>
      </c>
      <c r="BJ131" s="643">
        <v>0</v>
      </c>
      <c r="BK131" s="643">
        <v>0</v>
      </c>
      <c r="BL131" s="643">
        <v>0</v>
      </c>
      <c r="BM131" s="643">
        <v>0</v>
      </c>
      <c r="BN131" s="643">
        <v>0</v>
      </c>
      <c r="BO131" s="643">
        <v>0</v>
      </c>
      <c r="BP131" s="643">
        <v>0</v>
      </c>
      <c r="BQ131" s="643">
        <v>0</v>
      </c>
      <c r="BR131" s="643">
        <v>0</v>
      </c>
      <c r="BS131" s="643">
        <v>0</v>
      </c>
      <c r="BT131" s="643">
        <v>0</v>
      </c>
      <c r="BU131" s="643">
        <v>0</v>
      </c>
      <c r="BV131" s="643">
        <v>0</v>
      </c>
      <c r="BW131" s="643">
        <v>0</v>
      </c>
      <c r="BX131" s="643">
        <v>0</v>
      </c>
      <c r="BY131" s="643">
        <v>0</v>
      </c>
      <c r="BZ131" s="643">
        <v>0</v>
      </c>
      <c r="CA131" s="643">
        <v>0</v>
      </c>
      <c r="CB131" s="643">
        <v>0</v>
      </c>
      <c r="CC131" s="643">
        <v>0</v>
      </c>
      <c r="CD131" s="643">
        <v>0</v>
      </c>
      <c r="CE131" s="643">
        <v>0</v>
      </c>
      <c r="CF131" s="643">
        <v>0</v>
      </c>
      <c r="CG131" s="643">
        <v>0</v>
      </c>
      <c r="CH131" s="643">
        <v>0</v>
      </c>
      <c r="CI131" s="643">
        <v>0</v>
      </c>
      <c r="CJ131" s="643">
        <v>0</v>
      </c>
      <c r="CK131" s="643">
        <v>0</v>
      </c>
      <c r="CL131" s="643">
        <v>0</v>
      </c>
      <c r="CM131" s="643">
        <v>0</v>
      </c>
      <c r="CN131" s="643">
        <v>0</v>
      </c>
      <c r="CO131" s="643">
        <v>0</v>
      </c>
      <c r="CP131" s="643">
        <v>0</v>
      </c>
      <c r="CQ131" s="643">
        <v>0</v>
      </c>
      <c r="CR131" s="643">
        <v>0</v>
      </c>
      <c r="CS131" s="643">
        <v>0</v>
      </c>
      <c r="CT131" s="643">
        <v>0</v>
      </c>
      <c r="CU131" s="643"/>
      <c r="CV131" s="643"/>
      <c r="CW131" s="643"/>
      <c r="CX131" s="643"/>
      <c r="CY131" s="643"/>
      <c r="CZ131" s="643"/>
      <c r="DA131" s="643"/>
      <c r="DB131" s="643"/>
      <c r="DC131" s="643"/>
      <c r="DD131" s="643"/>
      <c r="DE131" s="643"/>
      <c r="DF131" s="643"/>
      <c r="DG131" s="643"/>
      <c r="DH131" s="643"/>
      <c r="DI131" s="643"/>
      <c r="DJ131" s="643"/>
      <c r="DK131" s="643"/>
      <c r="DL131" s="643"/>
      <c r="DM131" s="643"/>
      <c r="DN131" s="643"/>
      <c r="DO131" s="643"/>
      <c r="DP131" s="643"/>
      <c r="DQ131" s="643"/>
      <c r="DR131" s="643"/>
      <c r="DS131" s="643"/>
      <c r="DT131" s="643"/>
      <c r="DU131" s="643"/>
      <c r="DV131" s="643"/>
      <c r="DW131" s="643"/>
      <c r="DX131" s="643"/>
      <c r="DY131" s="643"/>
      <c r="DZ131" s="643"/>
      <c r="EA131" s="643"/>
      <c r="EB131" s="643"/>
      <c r="EC131" s="643"/>
      <c r="ED131" s="643"/>
      <c r="EE131" s="643"/>
      <c r="EF131" s="643"/>
      <c r="EG131" s="643"/>
      <c r="EH131" s="643"/>
      <c r="EI131" s="643"/>
      <c r="EJ131" s="643"/>
      <c r="EK131" s="643"/>
      <c r="EL131" s="643"/>
      <c r="EM131" s="643"/>
      <c r="EN131" s="643"/>
      <c r="EO131" s="643"/>
      <c r="EP131" s="643"/>
      <c r="EQ131" s="643"/>
      <c r="ER131" s="643"/>
      <c r="ES131" s="643"/>
      <c r="ET131" s="643"/>
      <c r="EU131" s="643"/>
      <c r="EV131" s="643"/>
      <c r="EW131" s="643"/>
      <c r="EX131" s="643"/>
      <c r="EY131" s="643"/>
      <c r="EZ131" s="643"/>
      <c r="FA131" s="643"/>
      <c r="FB131" s="643"/>
      <c r="FC131" s="643"/>
      <c r="FD131" s="643"/>
      <c r="FE131" s="643"/>
      <c r="FF131" s="643"/>
      <c r="FG131" s="643"/>
      <c r="FH131" s="643"/>
      <c r="FI131" s="643"/>
      <c r="FJ131" s="643"/>
      <c r="FK131" s="643"/>
      <c r="FL131" s="643"/>
      <c r="FM131" s="643"/>
      <c r="FN131" s="643"/>
      <c r="FO131" s="643"/>
      <c r="FP131" s="643"/>
      <c r="FQ131" s="643"/>
      <c r="FR131" s="643"/>
      <c r="FS131" s="643"/>
      <c r="FT131" s="643"/>
      <c r="FU131" s="643"/>
      <c r="FV131" s="643"/>
      <c r="FW131" s="643"/>
      <c r="FX131" s="643"/>
      <c r="FY131" s="643"/>
      <c r="FZ131" s="643"/>
      <c r="GA131" s="643"/>
      <c r="GB131" s="643"/>
      <c r="GC131" s="643"/>
      <c r="GD131" s="643"/>
      <c r="GE131" s="643"/>
      <c r="GF131" s="643"/>
      <c r="GG131" s="643"/>
      <c r="GH131" s="643"/>
      <c r="GI131" s="643"/>
      <c r="GJ131" s="643"/>
      <c r="GK131" s="643"/>
      <c r="GL131" s="643"/>
      <c r="GM131" s="643"/>
      <c r="GN131" s="643"/>
      <c r="GO131" s="643"/>
      <c r="GP131" s="643"/>
      <c r="GQ131" s="643"/>
      <c r="GR131" s="643"/>
      <c r="GS131" s="643"/>
      <c r="GT131" s="643"/>
      <c r="GU131" s="643"/>
      <c r="GV131" s="643"/>
      <c r="GW131" s="643"/>
      <c r="GX131" s="643"/>
      <c r="GY131" s="643"/>
      <c r="GZ131" s="643"/>
      <c r="HA131" s="643"/>
      <c r="HB131" s="643"/>
      <c r="HC131" s="643"/>
      <c r="HD131" s="643"/>
      <c r="HE131" s="643"/>
      <c r="HF131" s="643"/>
    </row>
    <row r="132" spans="2:214" hidden="1">
      <c r="B132" s="643">
        <v>4165991.9028340084</v>
      </c>
      <c r="C132" s="644"/>
      <c r="D132" s="645" t="s">
        <v>1027</v>
      </c>
      <c r="F132" s="643">
        <v>8416.145258251112</v>
      </c>
      <c r="G132" s="643">
        <v>0</v>
      </c>
      <c r="H132" s="643">
        <v>0</v>
      </c>
      <c r="I132" s="643">
        <v>8416.145258251112</v>
      </c>
      <c r="K132" s="646">
        <v>196875.74062660756</v>
      </c>
      <c r="L132" s="646">
        <v>0</v>
      </c>
      <c r="M132" s="646">
        <v>0</v>
      </c>
      <c r="N132" s="646">
        <v>196875.74062660756</v>
      </c>
      <c r="P132" s="643">
        <v>205291.88588485867</v>
      </c>
      <c r="Q132" s="643">
        <v>0</v>
      </c>
      <c r="R132" s="643">
        <v>0</v>
      </c>
      <c r="S132" s="643">
        <v>205291.88588485867</v>
      </c>
      <c r="U132" s="643">
        <v>205291.88588485867</v>
      </c>
      <c r="V132" s="643">
        <v>0</v>
      </c>
      <c r="W132" s="643">
        <v>0</v>
      </c>
      <c r="X132" s="643">
        <v>205291.88588485867</v>
      </c>
      <c r="Z132" s="643">
        <v>205291.88588485867</v>
      </c>
      <c r="AA132" s="643">
        <v>0</v>
      </c>
      <c r="AB132" s="643">
        <v>0</v>
      </c>
      <c r="AC132" s="643">
        <v>205291.88588485867</v>
      </c>
      <c r="AH132" s="587"/>
      <c r="AJ132" s="540"/>
      <c r="AK132" s="540"/>
      <c r="AL132" s="540"/>
      <c r="AM132" s="540"/>
      <c r="AN132" s="540"/>
      <c r="AO132" s="540"/>
      <c r="AP132" s="540"/>
      <c r="AQ132" s="540"/>
      <c r="AR132" s="540"/>
      <c r="AS132" s="540"/>
      <c r="AT132" s="540"/>
      <c r="AU132" s="540"/>
      <c r="AV132" s="540"/>
      <c r="AW132" s="540"/>
      <c r="AX132" s="540"/>
      <c r="AY132" s="540"/>
      <c r="AZ132" s="540"/>
      <c r="BA132" s="540"/>
      <c r="BB132" s="540"/>
      <c r="BC132" s="647">
        <v>196875.74062660756</v>
      </c>
      <c r="BD132" s="647">
        <v>0</v>
      </c>
      <c r="BE132" s="647">
        <v>0</v>
      </c>
      <c r="BF132" s="647">
        <v>196875.74062660756</v>
      </c>
      <c r="BG132" s="643">
        <v>-79142.46703755809</v>
      </c>
      <c r="BH132" s="643">
        <v>0</v>
      </c>
      <c r="BI132" s="643">
        <v>0</v>
      </c>
      <c r="BJ132" s="643">
        <v>-79142.46703755809</v>
      </c>
      <c r="BK132" s="643">
        <v>416703.13838899741</v>
      </c>
      <c r="BL132" s="643">
        <v>0</v>
      </c>
      <c r="BM132" s="643">
        <v>0</v>
      </c>
      <c r="BN132" s="643">
        <v>416703.13838899741</v>
      </c>
      <c r="BO132" s="643">
        <v>-107871.18773436872</v>
      </c>
      <c r="BP132" s="643">
        <v>0</v>
      </c>
      <c r="BQ132" s="643">
        <v>0</v>
      </c>
      <c r="BR132" s="643">
        <v>-107871.18773436872</v>
      </c>
      <c r="BS132" s="643">
        <v>-32813.742990463041</v>
      </c>
      <c r="BT132" s="643">
        <v>0</v>
      </c>
      <c r="BU132" s="643">
        <v>0</v>
      </c>
      <c r="BV132" s="643">
        <v>-32813.742990463041</v>
      </c>
      <c r="BW132" s="643">
        <v>0</v>
      </c>
      <c r="BX132" s="643">
        <v>0</v>
      </c>
      <c r="BY132" s="643">
        <v>0</v>
      </c>
      <c r="BZ132" s="643">
        <v>0</v>
      </c>
      <c r="CA132" s="643">
        <v>0</v>
      </c>
      <c r="CB132" s="643">
        <v>0</v>
      </c>
      <c r="CC132" s="643">
        <v>0</v>
      </c>
      <c r="CD132" s="643">
        <v>0</v>
      </c>
      <c r="CE132" s="643">
        <v>0</v>
      </c>
      <c r="CF132" s="643">
        <v>0</v>
      </c>
      <c r="CG132" s="643">
        <v>0</v>
      </c>
      <c r="CH132" s="643">
        <v>0</v>
      </c>
      <c r="CI132" s="643">
        <v>0</v>
      </c>
      <c r="CJ132" s="643">
        <v>0</v>
      </c>
      <c r="CK132" s="643">
        <v>0</v>
      </c>
      <c r="CL132" s="643">
        <v>0</v>
      </c>
      <c r="CM132" s="643">
        <v>0</v>
      </c>
      <c r="CN132" s="643">
        <v>0</v>
      </c>
      <c r="CO132" s="643">
        <v>0</v>
      </c>
      <c r="CP132" s="643">
        <v>0</v>
      </c>
      <c r="CQ132" s="643">
        <v>0</v>
      </c>
      <c r="CR132" s="643">
        <v>0</v>
      </c>
      <c r="CS132" s="643">
        <v>0</v>
      </c>
      <c r="CT132" s="643">
        <v>0</v>
      </c>
      <c r="CU132" s="643"/>
      <c r="CV132" s="643"/>
      <c r="CW132" s="643"/>
      <c r="CX132" s="643"/>
      <c r="CY132" s="643"/>
      <c r="CZ132" s="643"/>
      <c r="DA132" s="643"/>
      <c r="DB132" s="643"/>
      <c r="DC132" s="643"/>
      <c r="DD132" s="643"/>
      <c r="DE132" s="643"/>
      <c r="DF132" s="643"/>
      <c r="DG132" s="643"/>
      <c r="DH132" s="643"/>
      <c r="DI132" s="643"/>
      <c r="DJ132" s="643"/>
      <c r="DK132" s="643"/>
      <c r="DL132" s="643"/>
      <c r="DM132" s="643"/>
      <c r="DN132" s="643"/>
      <c r="DO132" s="643"/>
      <c r="DP132" s="643"/>
      <c r="DQ132" s="643"/>
      <c r="DR132" s="643"/>
      <c r="DS132" s="643"/>
      <c r="DT132" s="643"/>
      <c r="DU132" s="643"/>
      <c r="DV132" s="643"/>
      <c r="DW132" s="643"/>
      <c r="DX132" s="643"/>
      <c r="DY132" s="643"/>
      <c r="DZ132" s="643"/>
      <c r="EA132" s="643"/>
      <c r="EB132" s="643"/>
      <c r="EC132" s="643"/>
      <c r="ED132" s="643"/>
      <c r="EE132" s="643"/>
      <c r="EF132" s="643"/>
      <c r="EG132" s="643"/>
      <c r="EH132" s="643"/>
      <c r="EI132" s="643"/>
      <c r="EJ132" s="643"/>
      <c r="EK132" s="643"/>
      <c r="EL132" s="643"/>
      <c r="EM132" s="643"/>
      <c r="EN132" s="643"/>
      <c r="EO132" s="643"/>
      <c r="EP132" s="643"/>
      <c r="EQ132" s="643"/>
      <c r="ER132" s="643"/>
      <c r="ES132" s="643"/>
      <c r="ET132" s="643"/>
      <c r="EU132" s="643"/>
      <c r="EV132" s="643"/>
      <c r="EW132" s="643"/>
      <c r="EX132" s="643"/>
      <c r="EY132" s="643"/>
      <c r="EZ132" s="643"/>
      <c r="FA132" s="643"/>
      <c r="FB132" s="643"/>
      <c r="FC132" s="643"/>
      <c r="FD132" s="643"/>
      <c r="FE132" s="643"/>
      <c r="FF132" s="643"/>
      <c r="FG132" s="643"/>
      <c r="FH132" s="643"/>
      <c r="FI132" s="643"/>
      <c r="FJ132" s="643"/>
      <c r="FK132" s="643"/>
      <c r="FL132" s="643"/>
      <c r="FM132" s="643"/>
      <c r="FN132" s="643"/>
      <c r="FO132" s="643"/>
      <c r="FP132" s="643"/>
      <c r="FQ132" s="643"/>
      <c r="FR132" s="643"/>
      <c r="FS132" s="643"/>
      <c r="FT132" s="643"/>
      <c r="FU132" s="643"/>
      <c r="FV132" s="643"/>
      <c r="FW132" s="643"/>
      <c r="FX132" s="643"/>
      <c r="FY132" s="643"/>
      <c r="FZ132" s="643"/>
      <c r="GA132" s="643"/>
      <c r="GB132" s="643"/>
      <c r="GC132" s="643"/>
      <c r="GD132" s="643"/>
      <c r="GE132" s="643"/>
      <c r="GF132" s="643"/>
      <c r="GG132" s="643"/>
      <c r="GH132" s="643"/>
      <c r="GI132" s="643"/>
      <c r="GJ132" s="643"/>
      <c r="GK132" s="643"/>
      <c r="GL132" s="643"/>
      <c r="GM132" s="643"/>
      <c r="GN132" s="643"/>
      <c r="GO132" s="643"/>
      <c r="GP132" s="643"/>
      <c r="GQ132" s="643"/>
      <c r="GR132" s="643"/>
      <c r="GS132" s="643"/>
      <c r="GT132" s="643"/>
      <c r="GU132" s="643"/>
      <c r="GV132" s="643"/>
      <c r="GW132" s="643"/>
      <c r="GX132" s="643"/>
      <c r="GY132" s="643"/>
      <c r="GZ132" s="643"/>
      <c r="HA132" s="643"/>
      <c r="HB132" s="643"/>
      <c r="HC132" s="643"/>
      <c r="HD132" s="643"/>
      <c r="HE132" s="643"/>
      <c r="HF132" s="643"/>
    </row>
    <row r="133" spans="2:214" hidden="1">
      <c r="B133" s="643">
        <v>0</v>
      </c>
      <c r="C133" s="644"/>
      <c r="D133" s="645" t="s">
        <v>1028</v>
      </c>
      <c r="F133" s="643">
        <v>0</v>
      </c>
      <c r="G133" s="643">
        <v>0</v>
      </c>
      <c r="H133" s="643">
        <v>0</v>
      </c>
      <c r="I133" s="643">
        <v>0</v>
      </c>
      <c r="K133" s="646">
        <v>0</v>
      </c>
      <c r="L133" s="646">
        <v>0</v>
      </c>
      <c r="M133" s="646">
        <v>0</v>
      </c>
      <c r="N133" s="646">
        <v>0</v>
      </c>
      <c r="P133" s="643">
        <v>0</v>
      </c>
      <c r="Q133" s="643">
        <v>0</v>
      </c>
      <c r="R133" s="643">
        <v>0</v>
      </c>
      <c r="S133" s="643">
        <v>0</v>
      </c>
      <c r="U133" s="643">
        <v>0</v>
      </c>
      <c r="V133" s="643">
        <v>0</v>
      </c>
      <c r="W133" s="643">
        <v>0</v>
      </c>
      <c r="X133" s="643">
        <v>0</v>
      </c>
      <c r="Z133" s="643">
        <v>0.27000000001862645</v>
      </c>
      <c r="AA133" s="643">
        <v>0</v>
      </c>
      <c r="AB133" s="643">
        <v>0</v>
      </c>
      <c r="AC133" s="643">
        <v>0.27000000001862645</v>
      </c>
      <c r="AH133" s="587"/>
      <c r="AJ133" s="540"/>
      <c r="AK133" s="540"/>
      <c r="AL133" s="540"/>
      <c r="AM133" s="540"/>
      <c r="AN133" s="540"/>
      <c r="AO133" s="540"/>
      <c r="AP133" s="540"/>
      <c r="AQ133" s="540"/>
      <c r="AR133" s="540"/>
      <c r="AS133" s="540"/>
      <c r="AT133" s="540"/>
      <c r="AU133" s="540"/>
      <c r="AV133" s="540"/>
      <c r="AW133" s="540"/>
      <c r="AX133" s="540"/>
      <c r="AY133" s="540"/>
      <c r="AZ133" s="540"/>
      <c r="BA133" s="540"/>
      <c r="BB133" s="540"/>
      <c r="BC133" s="647">
        <v>0</v>
      </c>
      <c r="BD133" s="647">
        <v>0</v>
      </c>
      <c r="BE133" s="647">
        <v>0</v>
      </c>
      <c r="BF133" s="647">
        <v>0</v>
      </c>
      <c r="BG133" s="643">
        <v>0</v>
      </c>
      <c r="BH133" s="643">
        <v>0</v>
      </c>
      <c r="BI133" s="643">
        <v>0</v>
      </c>
      <c r="BJ133" s="643">
        <v>0</v>
      </c>
      <c r="BK133" s="643">
        <v>0</v>
      </c>
      <c r="BL133" s="643">
        <v>0</v>
      </c>
      <c r="BM133" s="643">
        <v>0</v>
      </c>
      <c r="BN133" s="643">
        <v>0</v>
      </c>
      <c r="BO133" s="643">
        <v>0</v>
      </c>
      <c r="BP133" s="643">
        <v>0</v>
      </c>
      <c r="BQ133" s="643">
        <v>0</v>
      </c>
      <c r="BR133" s="643">
        <v>0</v>
      </c>
      <c r="BS133" s="643">
        <v>0</v>
      </c>
      <c r="BT133" s="643">
        <v>0</v>
      </c>
      <c r="BU133" s="643">
        <v>0</v>
      </c>
      <c r="BV133" s="643">
        <v>0</v>
      </c>
      <c r="BW133" s="643">
        <v>0</v>
      </c>
      <c r="BX133" s="643">
        <v>0</v>
      </c>
      <c r="BY133" s="643">
        <v>0</v>
      </c>
      <c r="BZ133" s="643">
        <v>0</v>
      </c>
      <c r="CA133" s="643">
        <v>0</v>
      </c>
      <c r="CB133" s="643">
        <v>0</v>
      </c>
      <c r="CC133" s="643">
        <v>0</v>
      </c>
      <c r="CD133" s="643">
        <v>0</v>
      </c>
      <c r="CE133" s="643">
        <v>0</v>
      </c>
      <c r="CF133" s="643">
        <v>0</v>
      </c>
      <c r="CG133" s="643">
        <v>0</v>
      </c>
      <c r="CH133" s="643">
        <v>0</v>
      </c>
      <c r="CI133" s="643">
        <v>0</v>
      </c>
      <c r="CJ133" s="643">
        <v>0</v>
      </c>
      <c r="CK133" s="643">
        <v>0</v>
      </c>
      <c r="CL133" s="643">
        <v>0</v>
      </c>
      <c r="CM133" s="643">
        <v>0</v>
      </c>
      <c r="CN133" s="643">
        <v>0</v>
      </c>
      <c r="CO133" s="643">
        <v>0</v>
      </c>
      <c r="CP133" s="643">
        <v>0</v>
      </c>
      <c r="CQ133" s="643">
        <v>0</v>
      </c>
      <c r="CR133" s="643">
        <v>0</v>
      </c>
      <c r="CS133" s="643">
        <v>0</v>
      </c>
      <c r="CT133" s="643">
        <v>0</v>
      </c>
      <c r="CU133" s="643"/>
      <c r="CV133" s="643"/>
      <c r="CW133" s="643"/>
      <c r="CX133" s="643"/>
      <c r="CY133" s="643"/>
      <c r="CZ133" s="643"/>
      <c r="DA133" s="643"/>
      <c r="DB133" s="643"/>
      <c r="DC133" s="643"/>
      <c r="DD133" s="643"/>
      <c r="DE133" s="643"/>
      <c r="DF133" s="643"/>
      <c r="DG133" s="643"/>
      <c r="DH133" s="643"/>
      <c r="DI133" s="643"/>
      <c r="DJ133" s="643"/>
      <c r="DK133" s="643"/>
      <c r="DL133" s="643"/>
      <c r="DM133" s="643"/>
      <c r="DN133" s="643"/>
      <c r="DO133" s="643"/>
      <c r="DP133" s="643"/>
      <c r="DQ133" s="643"/>
      <c r="DR133" s="643"/>
      <c r="DS133" s="643"/>
      <c r="DT133" s="643"/>
      <c r="DU133" s="643"/>
      <c r="DV133" s="643"/>
      <c r="DW133" s="643"/>
      <c r="DX133" s="643"/>
      <c r="DY133" s="643"/>
      <c r="DZ133" s="643"/>
      <c r="EA133" s="643"/>
      <c r="EB133" s="643"/>
      <c r="EC133" s="643"/>
      <c r="ED133" s="643"/>
      <c r="EE133" s="643"/>
      <c r="EF133" s="643"/>
      <c r="EG133" s="643"/>
      <c r="EH133" s="643"/>
      <c r="EI133" s="643"/>
      <c r="EJ133" s="643"/>
      <c r="EK133" s="643"/>
      <c r="EL133" s="643"/>
      <c r="EM133" s="643"/>
      <c r="EN133" s="643"/>
      <c r="EO133" s="643"/>
      <c r="EP133" s="643"/>
      <c r="EQ133" s="643"/>
      <c r="ER133" s="643"/>
      <c r="ES133" s="643"/>
      <c r="ET133" s="643"/>
      <c r="EU133" s="643"/>
      <c r="EV133" s="643"/>
      <c r="EW133" s="643"/>
      <c r="EX133" s="643"/>
      <c r="EY133" s="643"/>
      <c r="EZ133" s="643"/>
      <c r="FA133" s="643"/>
      <c r="FB133" s="643"/>
      <c r="FC133" s="643"/>
      <c r="FD133" s="643"/>
      <c r="FE133" s="643"/>
      <c r="FF133" s="643"/>
      <c r="FG133" s="643"/>
      <c r="FH133" s="643"/>
      <c r="FI133" s="643"/>
      <c r="FJ133" s="643"/>
      <c r="FK133" s="643"/>
      <c r="FL133" s="643"/>
      <c r="FM133" s="643"/>
      <c r="FN133" s="643"/>
      <c r="FO133" s="643"/>
      <c r="FP133" s="643"/>
      <c r="FQ133" s="643"/>
      <c r="FR133" s="643"/>
      <c r="FS133" s="643"/>
      <c r="FT133" s="643"/>
      <c r="FU133" s="643"/>
      <c r="FV133" s="643"/>
      <c r="FW133" s="643"/>
      <c r="FX133" s="643"/>
      <c r="FY133" s="643"/>
      <c r="FZ133" s="643"/>
      <c r="GA133" s="643"/>
      <c r="GB133" s="643"/>
      <c r="GC133" s="643"/>
      <c r="GD133" s="643"/>
      <c r="GE133" s="643"/>
      <c r="GF133" s="643"/>
      <c r="GG133" s="643"/>
      <c r="GH133" s="643"/>
      <c r="GI133" s="643"/>
      <c r="GJ133" s="643"/>
      <c r="GK133" s="643"/>
      <c r="GL133" s="643"/>
      <c r="GM133" s="643"/>
      <c r="GN133" s="643"/>
      <c r="GO133" s="643"/>
      <c r="GP133" s="643"/>
      <c r="GQ133" s="643"/>
      <c r="GR133" s="643"/>
      <c r="GS133" s="643"/>
      <c r="GT133" s="643"/>
      <c r="GU133" s="643"/>
      <c r="GV133" s="643"/>
      <c r="GW133" s="643"/>
      <c r="GX133" s="643"/>
      <c r="GY133" s="643"/>
      <c r="GZ133" s="643"/>
      <c r="HA133" s="643"/>
      <c r="HB133" s="643"/>
      <c r="HC133" s="643"/>
      <c r="HD133" s="643"/>
      <c r="HE133" s="643"/>
      <c r="HF133" s="643"/>
    </row>
    <row r="134" spans="2:214" hidden="1">
      <c r="B134" s="643">
        <v>0</v>
      </c>
      <c r="C134" s="644"/>
      <c r="D134" s="645" t="s">
        <v>1029</v>
      </c>
      <c r="F134" s="643">
        <v>0</v>
      </c>
      <c r="G134" s="643">
        <v>0</v>
      </c>
      <c r="H134" s="643">
        <v>0</v>
      </c>
      <c r="I134" s="643">
        <v>0</v>
      </c>
      <c r="K134" s="646">
        <v>0</v>
      </c>
      <c r="L134" s="646">
        <v>0</v>
      </c>
      <c r="M134" s="646">
        <v>0</v>
      </c>
      <c r="N134" s="646">
        <v>0</v>
      </c>
      <c r="P134" s="643">
        <v>0</v>
      </c>
      <c r="Q134" s="643">
        <v>0</v>
      </c>
      <c r="R134" s="643">
        <v>0</v>
      </c>
      <c r="S134" s="643">
        <v>0</v>
      </c>
      <c r="U134" s="643">
        <v>0</v>
      </c>
      <c r="V134" s="643">
        <v>0</v>
      </c>
      <c r="W134" s="643">
        <v>0</v>
      </c>
      <c r="X134" s="643">
        <v>0</v>
      </c>
      <c r="Z134" s="643">
        <v>0</v>
      </c>
      <c r="AA134" s="643">
        <v>0</v>
      </c>
      <c r="AB134" s="643">
        <v>0</v>
      </c>
      <c r="AC134" s="643">
        <v>0</v>
      </c>
      <c r="AH134" s="587"/>
      <c r="AJ134" s="540"/>
      <c r="AK134" s="540"/>
      <c r="AL134" s="540"/>
      <c r="AM134" s="540"/>
      <c r="AN134" s="540"/>
      <c r="AO134" s="540"/>
      <c r="AP134" s="540"/>
      <c r="AQ134" s="540"/>
      <c r="AR134" s="540"/>
      <c r="AS134" s="540"/>
      <c r="AT134" s="540"/>
      <c r="AU134" s="540"/>
      <c r="AV134" s="540"/>
      <c r="AW134" s="540"/>
      <c r="AX134" s="540"/>
      <c r="AY134" s="540"/>
      <c r="AZ134" s="540"/>
      <c r="BA134" s="540"/>
      <c r="BB134" s="540"/>
      <c r="BC134" s="647">
        <v>0</v>
      </c>
      <c r="BD134" s="647">
        <v>0</v>
      </c>
      <c r="BE134" s="647">
        <v>0</v>
      </c>
      <c r="BF134" s="647">
        <v>0</v>
      </c>
      <c r="BG134" s="643">
        <v>0</v>
      </c>
      <c r="BH134" s="643">
        <v>0</v>
      </c>
      <c r="BI134" s="643">
        <v>0</v>
      </c>
      <c r="BJ134" s="643">
        <v>0</v>
      </c>
      <c r="BK134" s="643">
        <v>0</v>
      </c>
      <c r="BL134" s="643">
        <v>0</v>
      </c>
      <c r="BM134" s="643">
        <v>0</v>
      </c>
      <c r="BN134" s="643">
        <v>0</v>
      </c>
      <c r="BO134" s="643">
        <v>0</v>
      </c>
      <c r="BP134" s="643">
        <v>0</v>
      </c>
      <c r="BQ134" s="643">
        <v>0</v>
      </c>
      <c r="BR134" s="643">
        <v>0</v>
      </c>
      <c r="BS134" s="643">
        <v>0</v>
      </c>
      <c r="BT134" s="643">
        <v>0</v>
      </c>
      <c r="BU134" s="643">
        <v>0</v>
      </c>
      <c r="BV134" s="643">
        <v>0</v>
      </c>
      <c r="BW134" s="643">
        <v>0</v>
      </c>
      <c r="BX134" s="643">
        <v>0</v>
      </c>
      <c r="BY134" s="643">
        <v>0</v>
      </c>
      <c r="BZ134" s="643">
        <v>0</v>
      </c>
      <c r="CA134" s="643">
        <v>0</v>
      </c>
      <c r="CB134" s="643">
        <v>0</v>
      </c>
      <c r="CC134" s="643">
        <v>0</v>
      </c>
      <c r="CD134" s="643">
        <v>0</v>
      </c>
      <c r="CE134" s="643">
        <v>0</v>
      </c>
      <c r="CF134" s="643">
        <v>0</v>
      </c>
      <c r="CG134" s="643">
        <v>0</v>
      </c>
      <c r="CH134" s="643">
        <v>0</v>
      </c>
      <c r="CI134" s="643">
        <v>0</v>
      </c>
      <c r="CJ134" s="643">
        <v>0</v>
      </c>
      <c r="CK134" s="643">
        <v>0</v>
      </c>
      <c r="CL134" s="643">
        <v>0</v>
      </c>
      <c r="CM134" s="643">
        <v>0</v>
      </c>
      <c r="CN134" s="643">
        <v>0</v>
      </c>
      <c r="CO134" s="643">
        <v>0</v>
      </c>
      <c r="CP134" s="643">
        <v>0</v>
      </c>
      <c r="CQ134" s="643">
        <v>0</v>
      </c>
      <c r="CR134" s="643">
        <v>0</v>
      </c>
      <c r="CS134" s="643">
        <v>0</v>
      </c>
      <c r="CT134" s="643">
        <v>0</v>
      </c>
      <c r="CU134" s="643"/>
      <c r="CV134" s="643"/>
      <c r="CW134" s="643"/>
      <c r="CX134" s="643"/>
      <c r="CY134" s="643"/>
      <c r="CZ134" s="643"/>
      <c r="DA134" s="643"/>
      <c r="DB134" s="643"/>
      <c r="DC134" s="643"/>
      <c r="DD134" s="643"/>
      <c r="DE134" s="643"/>
      <c r="DF134" s="643"/>
      <c r="DG134" s="643"/>
      <c r="DH134" s="643"/>
      <c r="DI134" s="643"/>
      <c r="DJ134" s="643"/>
      <c r="DK134" s="643"/>
      <c r="DL134" s="643"/>
      <c r="DM134" s="643"/>
      <c r="DN134" s="643"/>
      <c r="DO134" s="643"/>
      <c r="DP134" s="643"/>
      <c r="DQ134" s="643"/>
      <c r="DR134" s="643"/>
      <c r="DS134" s="643"/>
      <c r="DT134" s="643"/>
      <c r="DU134" s="643"/>
      <c r="DV134" s="643"/>
      <c r="DW134" s="643"/>
      <c r="DX134" s="643"/>
      <c r="DY134" s="643"/>
      <c r="DZ134" s="643"/>
      <c r="EA134" s="643"/>
      <c r="EB134" s="643"/>
      <c r="EC134" s="643"/>
      <c r="ED134" s="643"/>
      <c r="EE134" s="643"/>
      <c r="EF134" s="643"/>
      <c r="EG134" s="643"/>
      <c r="EH134" s="643"/>
      <c r="EI134" s="643"/>
      <c r="EJ134" s="643"/>
      <c r="EK134" s="643"/>
      <c r="EL134" s="643"/>
      <c r="EM134" s="643"/>
      <c r="EN134" s="643"/>
      <c r="EO134" s="643"/>
      <c r="EP134" s="643"/>
      <c r="EQ134" s="643"/>
      <c r="ER134" s="643"/>
      <c r="ES134" s="643"/>
      <c r="ET134" s="643"/>
      <c r="EU134" s="643"/>
      <c r="EV134" s="643"/>
      <c r="EW134" s="643"/>
      <c r="EX134" s="643"/>
      <c r="EY134" s="643"/>
      <c r="EZ134" s="643"/>
      <c r="FA134" s="643"/>
      <c r="FB134" s="643"/>
      <c r="FC134" s="643"/>
      <c r="FD134" s="643"/>
      <c r="FE134" s="643"/>
      <c r="FF134" s="643"/>
      <c r="FG134" s="643"/>
      <c r="FH134" s="643"/>
      <c r="FI134" s="643"/>
      <c r="FJ134" s="643"/>
      <c r="FK134" s="643"/>
      <c r="FL134" s="643"/>
      <c r="FM134" s="643"/>
      <c r="FN134" s="643"/>
      <c r="FO134" s="643"/>
      <c r="FP134" s="643"/>
      <c r="FQ134" s="643"/>
      <c r="FR134" s="643"/>
      <c r="FS134" s="643"/>
      <c r="FT134" s="643"/>
      <c r="FU134" s="643"/>
      <c r="FV134" s="643"/>
      <c r="FW134" s="643"/>
      <c r="FX134" s="643"/>
      <c r="FY134" s="643"/>
      <c r="FZ134" s="643"/>
      <c r="GA134" s="643"/>
      <c r="GB134" s="643"/>
      <c r="GC134" s="643"/>
      <c r="GD134" s="643"/>
      <c r="GE134" s="643"/>
      <c r="GF134" s="643"/>
      <c r="GG134" s="643"/>
      <c r="GH134" s="643"/>
      <c r="GI134" s="643"/>
      <c r="GJ134" s="643"/>
      <c r="GK134" s="643"/>
      <c r="GL134" s="643"/>
      <c r="GM134" s="643"/>
      <c r="GN134" s="643"/>
      <c r="GO134" s="643"/>
      <c r="GP134" s="643"/>
      <c r="GQ134" s="643"/>
      <c r="GR134" s="643"/>
      <c r="GS134" s="643"/>
      <c r="GT134" s="643"/>
      <c r="GU134" s="643"/>
      <c r="GV134" s="643"/>
      <c r="GW134" s="643"/>
      <c r="GX134" s="643"/>
      <c r="GY134" s="643"/>
      <c r="GZ134" s="643"/>
      <c r="HA134" s="643"/>
      <c r="HB134" s="643"/>
      <c r="HC134" s="643"/>
      <c r="HD134" s="643"/>
      <c r="HE134" s="643"/>
      <c r="HF134" s="643"/>
    </row>
    <row r="135" spans="2:214" hidden="1">
      <c r="B135" s="643">
        <v>2295465.3416555831</v>
      </c>
      <c r="C135" s="644"/>
      <c r="D135" s="645" t="s">
        <v>1030</v>
      </c>
      <c r="F135" s="643">
        <v>5722.7879491448402</v>
      </c>
      <c r="G135" s="643">
        <v>0</v>
      </c>
      <c r="H135" s="643">
        <v>0</v>
      </c>
      <c r="I135" s="643">
        <v>5722.7879491448402</v>
      </c>
      <c r="K135" s="646">
        <v>-177172.82857971219</v>
      </c>
      <c r="L135" s="646">
        <v>0</v>
      </c>
      <c r="M135" s="646">
        <v>0</v>
      </c>
      <c r="N135" s="646">
        <v>-177172.82857971219</v>
      </c>
      <c r="P135" s="643">
        <v>-142979.06396894064</v>
      </c>
      <c r="Q135" s="643">
        <v>0</v>
      </c>
      <c r="R135" s="643">
        <v>0</v>
      </c>
      <c r="S135" s="643">
        <v>-142979.06396894064</v>
      </c>
      <c r="U135" s="643">
        <v>-142979.06396894064</v>
      </c>
      <c r="V135" s="643">
        <v>0</v>
      </c>
      <c r="W135" s="643">
        <v>0</v>
      </c>
      <c r="X135" s="643">
        <v>-142979.06396894064</v>
      </c>
      <c r="Z135" s="643">
        <v>-142979.06396894064</v>
      </c>
      <c r="AA135" s="643">
        <v>0</v>
      </c>
      <c r="AB135" s="643">
        <v>0</v>
      </c>
      <c r="AC135" s="643">
        <v>-142979.06396894064</v>
      </c>
      <c r="AH135" s="587"/>
      <c r="AJ135" s="540"/>
      <c r="AK135" s="540"/>
      <c r="AL135" s="540"/>
      <c r="AM135" s="540"/>
      <c r="AN135" s="540"/>
      <c r="AO135" s="540"/>
      <c r="AP135" s="540"/>
      <c r="AQ135" s="540"/>
      <c r="AR135" s="540"/>
      <c r="AS135" s="540"/>
      <c r="AT135" s="540"/>
      <c r="AU135" s="540"/>
      <c r="AV135" s="540"/>
      <c r="AW135" s="540"/>
      <c r="AX135" s="540"/>
      <c r="AY135" s="540"/>
      <c r="AZ135" s="540"/>
      <c r="BA135" s="540"/>
      <c r="BB135" s="540"/>
      <c r="BC135" s="647">
        <v>-177172.82857971219</v>
      </c>
      <c r="BD135" s="647">
        <v>0</v>
      </c>
      <c r="BE135" s="647">
        <v>0</v>
      </c>
      <c r="BF135" s="647">
        <v>-177172.82857971219</v>
      </c>
      <c r="BG135" s="643">
        <v>1346.7869712011889</v>
      </c>
      <c r="BH135" s="643">
        <v>0</v>
      </c>
      <c r="BI135" s="643">
        <v>0</v>
      </c>
      <c r="BJ135" s="643">
        <v>1346.7869712011889</v>
      </c>
      <c r="BK135" s="643">
        <v>2116.3754928233102</v>
      </c>
      <c r="BL135" s="643">
        <v>0</v>
      </c>
      <c r="BM135" s="643">
        <v>0</v>
      </c>
      <c r="BN135" s="643">
        <v>2116.3754928233102</v>
      </c>
      <c r="BO135" s="643">
        <v>-182604.26316568069</v>
      </c>
      <c r="BP135" s="643">
        <v>0</v>
      </c>
      <c r="BQ135" s="643">
        <v>0</v>
      </c>
      <c r="BR135" s="643">
        <v>-182604.26316568069</v>
      </c>
      <c r="BS135" s="643">
        <v>1968.2721219439991</v>
      </c>
      <c r="BT135" s="643">
        <v>0</v>
      </c>
      <c r="BU135" s="643">
        <v>0</v>
      </c>
      <c r="BV135" s="643">
        <v>1968.2721219439991</v>
      </c>
      <c r="BW135" s="643">
        <v>5477.6629850254394</v>
      </c>
      <c r="BX135" s="643">
        <v>0</v>
      </c>
      <c r="BY135" s="643">
        <v>0</v>
      </c>
      <c r="BZ135" s="643">
        <v>5477.6629850254394</v>
      </c>
      <c r="CA135" s="643">
        <v>2486.5077711772174</v>
      </c>
      <c r="CB135" s="643">
        <v>0</v>
      </c>
      <c r="CC135" s="643">
        <v>0</v>
      </c>
      <c r="CD135" s="643">
        <v>2486.5077711772174</v>
      </c>
      <c r="CE135" s="643">
        <v>5788.9904700294137</v>
      </c>
      <c r="CF135" s="643">
        <v>0</v>
      </c>
      <c r="CG135" s="643">
        <v>0</v>
      </c>
      <c r="CH135" s="643">
        <v>5788.9904700294137</v>
      </c>
      <c r="CI135" s="643">
        <v>1898.220434284769</v>
      </c>
      <c r="CJ135" s="643">
        <v>0</v>
      </c>
      <c r="CK135" s="643">
        <v>0</v>
      </c>
      <c r="CL135" s="643">
        <v>1898.220434284769</v>
      </c>
      <c r="CM135" s="643">
        <v>1664.5418196870014</v>
      </c>
      <c r="CN135" s="643">
        <v>0</v>
      </c>
      <c r="CO135" s="643">
        <v>0</v>
      </c>
      <c r="CP135" s="643">
        <v>1664.5418196870014</v>
      </c>
      <c r="CQ135" s="643">
        <v>11155.053181422874</v>
      </c>
      <c r="CR135" s="643">
        <v>0</v>
      </c>
      <c r="CS135" s="643">
        <v>0</v>
      </c>
      <c r="CT135" s="643">
        <v>11155.053181422874</v>
      </c>
      <c r="CU135" s="643"/>
      <c r="CV135" s="643"/>
      <c r="CW135" s="643"/>
      <c r="CX135" s="643"/>
      <c r="CY135" s="643"/>
      <c r="CZ135" s="643"/>
      <c r="DA135" s="643"/>
      <c r="DB135" s="643"/>
      <c r="DC135" s="643"/>
      <c r="DD135" s="643"/>
      <c r="DE135" s="643"/>
      <c r="DF135" s="643"/>
      <c r="DG135" s="643"/>
      <c r="DH135" s="643"/>
      <c r="DI135" s="643"/>
      <c r="DJ135" s="643"/>
      <c r="DK135" s="643"/>
      <c r="DL135" s="643"/>
      <c r="DM135" s="643"/>
      <c r="DN135" s="643"/>
      <c r="DO135" s="643"/>
      <c r="DP135" s="643"/>
      <c r="DQ135" s="643"/>
      <c r="DR135" s="643"/>
      <c r="DS135" s="643"/>
      <c r="DT135" s="643"/>
      <c r="DU135" s="643"/>
      <c r="DV135" s="643"/>
      <c r="DW135" s="643"/>
      <c r="DX135" s="643"/>
      <c r="DY135" s="643"/>
      <c r="DZ135" s="643"/>
      <c r="EA135" s="643"/>
      <c r="EB135" s="643"/>
      <c r="EC135" s="643"/>
      <c r="ED135" s="643"/>
      <c r="EE135" s="643"/>
      <c r="EF135" s="643"/>
      <c r="EG135" s="643"/>
      <c r="EH135" s="643"/>
      <c r="EI135" s="643"/>
      <c r="EJ135" s="643"/>
      <c r="EK135" s="643"/>
      <c r="EL135" s="643"/>
      <c r="EM135" s="643"/>
      <c r="EN135" s="643"/>
      <c r="EO135" s="643"/>
      <c r="EP135" s="643"/>
      <c r="EQ135" s="643"/>
      <c r="ER135" s="643"/>
      <c r="ES135" s="643"/>
      <c r="ET135" s="643"/>
      <c r="EU135" s="643"/>
      <c r="EV135" s="643"/>
      <c r="EW135" s="643"/>
      <c r="EX135" s="643"/>
      <c r="EY135" s="643"/>
      <c r="EZ135" s="643"/>
      <c r="FA135" s="643"/>
      <c r="FB135" s="643"/>
      <c r="FC135" s="643"/>
      <c r="FD135" s="643"/>
      <c r="FE135" s="643"/>
      <c r="FF135" s="643"/>
      <c r="FG135" s="643"/>
      <c r="FH135" s="643"/>
      <c r="FI135" s="643"/>
      <c r="FJ135" s="643"/>
      <c r="FK135" s="643"/>
      <c r="FL135" s="643"/>
      <c r="FM135" s="643"/>
      <c r="FN135" s="643"/>
      <c r="FO135" s="643"/>
      <c r="FP135" s="643"/>
      <c r="FQ135" s="643"/>
      <c r="FR135" s="643"/>
      <c r="FS135" s="643"/>
      <c r="FT135" s="643"/>
      <c r="FU135" s="643"/>
      <c r="FV135" s="643"/>
      <c r="FW135" s="643"/>
      <c r="FX135" s="643"/>
      <c r="FY135" s="643"/>
      <c r="FZ135" s="643"/>
      <c r="GA135" s="643"/>
      <c r="GB135" s="643"/>
      <c r="GC135" s="643"/>
      <c r="GD135" s="643"/>
      <c r="GE135" s="643"/>
      <c r="GF135" s="643"/>
      <c r="GG135" s="643"/>
      <c r="GH135" s="643"/>
      <c r="GI135" s="643"/>
      <c r="GJ135" s="643"/>
      <c r="GK135" s="643"/>
      <c r="GL135" s="643"/>
      <c r="GM135" s="643"/>
      <c r="GN135" s="643"/>
      <c r="GO135" s="643"/>
      <c r="GP135" s="643"/>
      <c r="GQ135" s="643"/>
      <c r="GR135" s="643"/>
      <c r="GS135" s="643"/>
      <c r="GT135" s="643"/>
      <c r="GU135" s="643"/>
      <c r="GV135" s="643"/>
      <c r="GW135" s="643"/>
      <c r="GX135" s="643"/>
      <c r="GY135" s="643"/>
      <c r="GZ135" s="643"/>
      <c r="HA135" s="643"/>
      <c r="HB135" s="643"/>
      <c r="HC135" s="643"/>
      <c r="HD135" s="643"/>
      <c r="HE135" s="643"/>
      <c r="HF135" s="643"/>
    </row>
    <row r="136" spans="2:214" hidden="1">
      <c r="B136" s="643">
        <v>0</v>
      </c>
      <c r="C136" s="644"/>
      <c r="D136" s="645" t="s">
        <v>1031</v>
      </c>
      <c r="F136" s="643">
        <v>0</v>
      </c>
      <c r="G136" s="643">
        <v>0</v>
      </c>
      <c r="H136" s="643">
        <v>0</v>
      </c>
      <c r="I136" s="643">
        <v>0</v>
      </c>
      <c r="K136" s="646">
        <v>0</v>
      </c>
      <c r="L136" s="646">
        <v>0</v>
      </c>
      <c r="M136" s="646">
        <v>0</v>
      </c>
      <c r="N136" s="646">
        <v>0</v>
      </c>
      <c r="P136" s="643">
        <v>0</v>
      </c>
      <c r="Q136" s="643">
        <v>0</v>
      </c>
      <c r="R136" s="643">
        <v>0</v>
      </c>
      <c r="S136" s="643">
        <v>0</v>
      </c>
      <c r="U136" s="643">
        <v>0</v>
      </c>
      <c r="V136" s="643">
        <v>0</v>
      </c>
      <c r="W136" s="643">
        <v>0</v>
      </c>
      <c r="X136" s="643">
        <v>0</v>
      </c>
      <c r="Z136" s="643">
        <v>0</v>
      </c>
      <c r="AA136" s="643">
        <v>0</v>
      </c>
      <c r="AB136" s="643">
        <v>0</v>
      </c>
      <c r="AC136" s="643">
        <v>0</v>
      </c>
      <c r="AH136" s="587"/>
      <c r="AJ136" s="540"/>
      <c r="AK136" s="540"/>
      <c r="AL136" s="540"/>
      <c r="AM136" s="540"/>
      <c r="AN136" s="540"/>
      <c r="AO136" s="540"/>
      <c r="AP136" s="540"/>
      <c r="AQ136" s="540"/>
      <c r="AR136" s="540"/>
      <c r="AS136" s="540"/>
      <c r="AT136" s="540"/>
      <c r="AU136" s="540"/>
      <c r="AV136" s="540"/>
      <c r="AW136" s="540"/>
      <c r="AX136" s="540"/>
      <c r="AY136" s="540"/>
      <c r="AZ136" s="540"/>
      <c r="BA136" s="540"/>
      <c r="BB136" s="540"/>
      <c r="BC136" s="647">
        <v>0</v>
      </c>
      <c r="BD136" s="647">
        <v>0</v>
      </c>
      <c r="BE136" s="647">
        <v>0</v>
      </c>
      <c r="BF136" s="647">
        <v>0</v>
      </c>
      <c r="BG136" s="643">
        <v>0</v>
      </c>
      <c r="BH136" s="643">
        <v>0</v>
      </c>
      <c r="BI136" s="643">
        <v>0</v>
      </c>
      <c r="BJ136" s="643">
        <v>0</v>
      </c>
      <c r="BK136" s="643">
        <v>0</v>
      </c>
      <c r="BL136" s="643">
        <v>0</v>
      </c>
      <c r="BM136" s="643">
        <v>0</v>
      </c>
      <c r="BN136" s="643">
        <v>0</v>
      </c>
      <c r="BO136" s="643">
        <v>0</v>
      </c>
      <c r="BP136" s="643">
        <v>0</v>
      </c>
      <c r="BQ136" s="643">
        <v>0</v>
      </c>
      <c r="BR136" s="643">
        <v>0</v>
      </c>
      <c r="BS136" s="643">
        <v>0</v>
      </c>
      <c r="BT136" s="643">
        <v>0</v>
      </c>
      <c r="BU136" s="643">
        <v>0</v>
      </c>
      <c r="BV136" s="643">
        <v>0</v>
      </c>
      <c r="BW136" s="643">
        <v>0</v>
      </c>
      <c r="BX136" s="643">
        <v>0</v>
      </c>
      <c r="BY136" s="643">
        <v>0</v>
      </c>
      <c r="BZ136" s="643">
        <v>0</v>
      </c>
      <c r="CA136" s="643">
        <v>0</v>
      </c>
      <c r="CB136" s="643">
        <v>0</v>
      </c>
      <c r="CC136" s="643">
        <v>0</v>
      </c>
      <c r="CD136" s="643">
        <v>0</v>
      </c>
      <c r="CE136" s="643">
        <v>0</v>
      </c>
      <c r="CF136" s="643">
        <v>0</v>
      </c>
      <c r="CG136" s="643">
        <v>0</v>
      </c>
      <c r="CH136" s="643">
        <v>0</v>
      </c>
      <c r="CI136" s="643">
        <v>0</v>
      </c>
      <c r="CJ136" s="643">
        <v>0</v>
      </c>
      <c r="CK136" s="643">
        <v>0</v>
      </c>
      <c r="CL136" s="643">
        <v>0</v>
      </c>
      <c r="CM136" s="643">
        <v>0</v>
      </c>
      <c r="CN136" s="643">
        <v>0</v>
      </c>
      <c r="CO136" s="643">
        <v>0</v>
      </c>
      <c r="CP136" s="643">
        <v>0</v>
      </c>
      <c r="CQ136" s="643">
        <v>0</v>
      </c>
      <c r="CR136" s="643">
        <v>0</v>
      </c>
      <c r="CS136" s="643">
        <v>0</v>
      </c>
      <c r="CT136" s="643">
        <v>0</v>
      </c>
      <c r="CU136" s="643"/>
      <c r="CV136" s="643"/>
      <c r="CW136" s="643"/>
      <c r="CX136" s="643"/>
      <c r="CY136" s="643"/>
      <c r="CZ136" s="643"/>
      <c r="DA136" s="643"/>
      <c r="DB136" s="643"/>
      <c r="DC136" s="643"/>
      <c r="DD136" s="643"/>
      <c r="DE136" s="643"/>
      <c r="DF136" s="643"/>
      <c r="DG136" s="643"/>
      <c r="DH136" s="643"/>
      <c r="DI136" s="643"/>
      <c r="DJ136" s="643"/>
      <c r="DK136" s="643"/>
      <c r="DL136" s="643"/>
      <c r="DM136" s="643"/>
      <c r="DN136" s="643"/>
      <c r="DO136" s="643"/>
      <c r="DP136" s="643"/>
      <c r="DQ136" s="643"/>
      <c r="DR136" s="643"/>
      <c r="DS136" s="643"/>
      <c r="DT136" s="643"/>
      <c r="DU136" s="643"/>
      <c r="DV136" s="643"/>
      <c r="DW136" s="643"/>
      <c r="DX136" s="643"/>
      <c r="DY136" s="643"/>
      <c r="DZ136" s="643"/>
      <c r="EA136" s="643"/>
      <c r="EB136" s="643"/>
      <c r="EC136" s="643"/>
      <c r="ED136" s="643"/>
      <c r="EE136" s="643"/>
      <c r="EF136" s="643"/>
      <c r="EG136" s="643"/>
      <c r="EH136" s="643"/>
      <c r="EI136" s="643"/>
      <c r="EJ136" s="643"/>
      <c r="EK136" s="643"/>
      <c r="EL136" s="643"/>
      <c r="EM136" s="643"/>
      <c r="EN136" s="643"/>
      <c r="EO136" s="643"/>
      <c r="EP136" s="643"/>
      <c r="EQ136" s="643"/>
      <c r="ER136" s="643"/>
      <c r="ES136" s="643"/>
      <c r="ET136" s="643"/>
      <c r="EU136" s="643"/>
      <c r="EV136" s="643"/>
      <c r="EW136" s="643"/>
      <c r="EX136" s="643"/>
      <c r="EY136" s="643"/>
      <c r="EZ136" s="643"/>
      <c r="FA136" s="643"/>
      <c r="FB136" s="643"/>
      <c r="FC136" s="643"/>
      <c r="FD136" s="643"/>
      <c r="FE136" s="643"/>
      <c r="FF136" s="643"/>
      <c r="FG136" s="643"/>
      <c r="FH136" s="643"/>
      <c r="FI136" s="643"/>
      <c r="FJ136" s="643"/>
      <c r="FK136" s="643"/>
      <c r="FL136" s="643"/>
      <c r="FM136" s="643"/>
      <c r="FN136" s="643"/>
      <c r="FO136" s="643"/>
      <c r="FP136" s="643"/>
      <c r="FQ136" s="643"/>
      <c r="FR136" s="643"/>
      <c r="FS136" s="643"/>
      <c r="FT136" s="643"/>
      <c r="FU136" s="643"/>
      <c r="FV136" s="643"/>
      <c r="FW136" s="643"/>
      <c r="FX136" s="643"/>
      <c r="FY136" s="643"/>
      <c r="FZ136" s="643"/>
      <c r="GA136" s="643"/>
      <c r="GB136" s="643"/>
      <c r="GC136" s="643"/>
      <c r="GD136" s="643"/>
      <c r="GE136" s="643"/>
      <c r="GF136" s="643"/>
      <c r="GG136" s="643"/>
      <c r="GH136" s="643"/>
      <c r="GI136" s="643"/>
      <c r="GJ136" s="643"/>
      <c r="GK136" s="643"/>
      <c r="GL136" s="643"/>
      <c r="GM136" s="643"/>
      <c r="GN136" s="643"/>
      <c r="GO136" s="643"/>
      <c r="GP136" s="643"/>
      <c r="GQ136" s="643"/>
      <c r="GR136" s="643"/>
      <c r="GS136" s="643"/>
      <c r="GT136" s="643"/>
      <c r="GU136" s="643"/>
      <c r="GV136" s="643"/>
      <c r="GW136" s="643"/>
      <c r="GX136" s="643"/>
      <c r="GY136" s="643"/>
      <c r="GZ136" s="643"/>
      <c r="HA136" s="643"/>
      <c r="HB136" s="643"/>
      <c r="HC136" s="643"/>
      <c r="HD136" s="643"/>
      <c r="HE136" s="643"/>
      <c r="HF136" s="643"/>
    </row>
    <row r="137" spans="2:214" hidden="1">
      <c r="B137" s="643">
        <v>32864893</v>
      </c>
      <c r="C137" s="644"/>
      <c r="D137" s="645" t="s">
        <v>454</v>
      </c>
      <c r="F137" s="643">
        <v>-1329094.9375</v>
      </c>
      <c r="G137" s="643">
        <v>0</v>
      </c>
      <c r="H137" s="643">
        <v>0</v>
      </c>
      <c r="I137" s="643">
        <v>-1329094.9375</v>
      </c>
      <c r="K137" s="646">
        <v>-4470592.0625</v>
      </c>
      <c r="L137" s="646">
        <v>0</v>
      </c>
      <c r="M137" s="646">
        <v>0</v>
      </c>
      <c r="N137" s="646">
        <v>-4470592.0625</v>
      </c>
      <c r="P137" s="643">
        <v>-13532603</v>
      </c>
      <c r="Q137" s="643">
        <v>0</v>
      </c>
      <c r="R137" s="643">
        <v>0</v>
      </c>
      <c r="S137" s="643">
        <v>-13532603</v>
      </c>
      <c r="U137" s="643">
        <v>-14649171.313968666</v>
      </c>
      <c r="V137" s="643">
        <v>0</v>
      </c>
      <c r="W137" s="643">
        <v>0</v>
      </c>
      <c r="X137" s="643">
        <v>-14649171.313968666</v>
      </c>
      <c r="Z137" s="643">
        <v>-113280062.774602</v>
      </c>
      <c r="AA137" s="643">
        <v>0</v>
      </c>
      <c r="AB137" s="643">
        <v>-9717735.625</v>
      </c>
      <c r="AC137" s="643">
        <v>-122997798.399602</v>
      </c>
      <c r="AH137" s="587"/>
      <c r="AJ137" s="540"/>
      <c r="AK137" s="540"/>
      <c r="AL137" s="540"/>
      <c r="AM137" s="540"/>
      <c r="AN137" s="540"/>
      <c r="AO137" s="540"/>
      <c r="AP137" s="540"/>
      <c r="AQ137" s="540"/>
      <c r="AR137" s="540"/>
      <c r="AS137" s="540"/>
      <c r="AT137" s="540"/>
      <c r="AU137" s="540"/>
      <c r="AV137" s="540"/>
      <c r="AW137" s="540"/>
      <c r="AX137" s="540"/>
      <c r="AY137" s="540"/>
      <c r="AZ137" s="540"/>
      <c r="BA137" s="540"/>
      <c r="BB137" s="540"/>
      <c r="BC137" s="647">
        <v>-4470592.0625</v>
      </c>
      <c r="BD137" s="647">
        <v>0</v>
      </c>
      <c r="BE137" s="647">
        <v>0</v>
      </c>
      <c r="BF137" s="647">
        <v>-4470592.0625</v>
      </c>
      <c r="BG137" s="643">
        <v>-1087441.3125</v>
      </c>
      <c r="BH137" s="643">
        <v>0</v>
      </c>
      <c r="BI137" s="643">
        <v>0</v>
      </c>
      <c r="BJ137" s="643">
        <v>-1087441.3125</v>
      </c>
      <c r="BK137" s="643">
        <v>483307.25</v>
      </c>
      <c r="BL137" s="643">
        <v>0</v>
      </c>
      <c r="BM137" s="643">
        <v>0</v>
      </c>
      <c r="BN137" s="643">
        <v>483307.25</v>
      </c>
      <c r="BO137" s="643">
        <v>-2174882.625</v>
      </c>
      <c r="BP137" s="643">
        <v>0</v>
      </c>
      <c r="BQ137" s="643">
        <v>0</v>
      </c>
      <c r="BR137" s="643">
        <v>-2174882.625</v>
      </c>
      <c r="BS137" s="643">
        <v>-1691575.375</v>
      </c>
      <c r="BT137" s="643">
        <v>0</v>
      </c>
      <c r="BU137" s="643">
        <v>0</v>
      </c>
      <c r="BV137" s="643">
        <v>-1691575.375</v>
      </c>
      <c r="BW137" s="643">
        <v>1208268.125</v>
      </c>
      <c r="BX137" s="643">
        <v>0</v>
      </c>
      <c r="BY137" s="643">
        <v>0</v>
      </c>
      <c r="BZ137" s="643">
        <v>1208268.125</v>
      </c>
      <c r="CA137" s="643">
        <v>2416536.25</v>
      </c>
      <c r="CB137" s="643">
        <v>0</v>
      </c>
      <c r="CC137" s="643">
        <v>0</v>
      </c>
      <c r="CD137" s="643">
        <v>2416536.25</v>
      </c>
      <c r="CE137" s="643">
        <v>-4349765.25</v>
      </c>
      <c r="CF137" s="643">
        <v>0</v>
      </c>
      <c r="CG137" s="643">
        <v>0</v>
      </c>
      <c r="CH137" s="643">
        <v>-4349765.25</v>
      </c>
      <c r="CI137" s="643">
        <v>483307.25</v>
      </c>
      <c r="CJ137" s="643">
        <v>0</v>
      </c>
      <c r="CK137" s="643">
        <v>0</v>
      </c>
      <c r="CL137" s="643">
        <v>483307.25</v>
      </c>
      <c r="CM137" s="643">
        <v>-1449921.75</v>
      </c>
      <c r="CN137" s="643">
        <v>0</v>
      </c>
      <c r="CO137" s="643">
        <v>0</v>
      </c>
      <c r="CP137" s="643">
        <v>-1449921.75</v>
      </c>
      <c r="CQ137" s="643">
        <v>-1449921.75</v>
      </c>
      <c r="CR137" s="643">
        <v>0</v>
      </c>
      <c r="CS137" s="643">
        <v>0</v>
      </c>
      <c r="CT137" s="643">
        <v>-1449921.75</v>
      </c>
      <c r="CU137" s="643">
        <v>0</v>
      </c>
      <c r="CV137" s="643">
        <v>0</v>
      </c>
      <c r="CW137" s="643">
        <v>0</v>
      </c>
      <c r="CX137" s="643">
        <v>0</v>
      </c>
      <c r="CY137" s="643">
        <v>-6041340.625</v>
      </c>
      <c r="CZ137" s="643">
        <v>0</v>
      </c>
      <c r="DA137" s="643">
        <v>0</v>
      </c>
      <c r="DB137" s="643">
        <v>-6041340.625</v>
      </c>
      <c r="DC137" s="643">
        <v>-6282994.25</v>
      </c>
      <c r="DD137" s="643">
        <v>0</v>
      </c>
      <c r="DE137" s="643">
        <v>0</v>
      </c>
      <c r="DF137" s="643">
        <v>-6282994.25</v>
      </c>
      <c r="DG137" s="643">
        <v>6766301.5</v>
      </c>
      <c r="DH137" s="643">
        <v>0</v>
      </c>
      <c r="DI137" s="643">
        <v>0</v>
      </c>
      <c r="DJ137" s="643">
        <v>6766301.5</v>
      </c>
      <c r="DK137" s="643">
        <v>241653.625</v>
      </c>
      <c r="DL137" s="643">
        <v>0</v>
      </c>
      <c r="DM137" s="643">
        <v>0</v>
      </c>
      <c r="DN137" s="643">
        <v>241653.625</v>
      </c>
      <c r="DO137" s="643">
        <v>966614.5</v>
      </c>
      <c r="DP137" s="643">
        <v>0</v>
      </c>
      <c r="DQ137" s="643">
        <v>0</v>
      </c>
      <c r="DR137" s="643">
        <v>966614.5</v>
      </c>
      <c r="DS137" s="643">
        <v>966614.5</v>
      </c>
      <c r="DT137" s="643">
        <v>0</v>
      </c>
      <c r="DU137" s="643">
        <v>0</v>
      </c>
      <c r="DV137" s="643">
        <v>966614.5</v>
      </c>
      <c r="DW137" s="643">
        <v>-1208268.125</v>
      </c>
      <c r="DX137" s="643">
        <v>0</v>
      </c>
      <c r="DY137" s="643">
        <v>0</v>
      </c>
      <c r="DZ137" s="643">
        <v>-1208268.125</v>
      </c>
      <c r="EA137" s="643">
        <v>0</v>
      </c>
      <c r="EB137" s="643">
        <v>0</v>
      </c>
      <c r="EC137" s="643">
        <v>0</v>
      </c>
      <c r="ED137" s="643">
        <v>0</v>
      </c>
      <c r="EE137" s="643">
        <v>0</v>
      </c>
      <c r="EF137" s="643">
        <v>0</v>
      </c>
      <c r="EG137" s="643">
        <v>0</v>
      </c>
      <c r="EH137" s="643">
        <v>0</v>
      </c>
      <c r="EI137" s="643">
        <v>-5074726.125</v>
      </c>
      <c r="EJ137" s="643">
        <v>0</v>
      </c>
      <c r="EK137" s="643">
        <v>0</v>
      </c>
      <c r="EL137" s="643">
        <v>-5074726.125</v>
      </c>
      <c r="EM137" s="643">
        <v>-6524647.875</v>
      </c>
      <c r="EN137" s="643">
        <v>0</v>
      </c>
      <c r="EO137" s="643">
        <v>0</v>
      </c>
      <c r="EP137" s="643">
        <v>-6524647.875</v>
      </c>
      <c r="EQ137" s="643">
        <v>966614.5</v>
      </c>
      <c r="ER137" s="643">
        <v>0</v>
      </c>
      <c r="ES137" s="643">
        <v>0</v>
      </c>
      <c r="ET137" s="643">
        <v>966614.5</v>
      </c>
      <c r="EU137" s="643">
        <v>-1208268.125</v>
      </c>
      <c r="EV137" s="643">
        <v>0</v>
      </c>
      <c r="EW137" s="643">
        <v>0</v>
      </c>
      <c r="EX137" s="643">
        <v>-1208268.125</v>
      </c>
      <c r="EY137" s="643">
        <v>-5074726.125</v>
      </c>
      <c r="EZ137" s="643">
        <v>0</v>
      </c>
      <c r="FA137" s="643">
        <v>0</v>
      </c>
      <c r="FB137" s="643">
        <v>-5074726.125</v>
      </c>
      <c r="FC137" s="643">
        <v>-966614.5</v>
      </c>
      <c r="FD137" s="643">
        <v>0</v>
      </c>
      <c r="FE137" s="643">
        <v>0</v>
      </c>
      <c r="FF137" s="643">
        <v>-966614.5</v>
      </c>
      <c r="FG137" s="643">
        <v>-1446819.35</v>
      </c>
      <c r="FH137" s="643">
        <v>0</v>
      </c>
      <c r="FI137" s="643">
        <v>0</v>
      </c>
      <c r="FJ137" s="643">
        <v>-1446819.35</v>
      </c>
      <c r="FK137" s="643">
        <v>1951979</v>
      </c>
      <c r="FL137" s="643">
        <v>0</v>
      </c>
      <c r="FM137" s="643">
        <v>0</v>
      </c>
      <c r="FN137" s="643">
        <v>1951979</v>
      </c>
      <c r="FO137" s="643">
        <v>-1951979</v>
      </c>
      <c r="FP137" s="643">
        <v>0</v>
      </c>
      <c r="FQ137" s="643">
        <v>0</v>
      </c>
      <c r="FR137" s="643">
        <v>-1951979</v>
      </c>
      <c r="FS137" s="643">
        <v>-1463984.25</v>
      </c>
      <c r="FT137" s="643">
        <v>0</v>
      </c>
      <c r="FU137" s="643">
        <v>0</v>
      </c>
      <c r="FV137" s="643">
        <v>-1463984.25</v>
      </c>
      <c r="FW137" s="643">
        <v>3988430.6</v>
      </c>
      <c r="FX137" s="643">
        <v>0</v>
      </c>
      <c r="FY137" s="643">
        <v>0</v>
      </c>
      <c r="FZ137" s="643">
        <v>3988430.6</v>
      </c>
      <c r="GA137" s="643">
        <v>4254205.375</v>
      </c>
      <c r="GB137" s="643">
        <v>0</v>
      </c>
      <c r="GC137" s="643">
        <v>0</v>
      </c>
      <c r="GD137" s="643">
        <v>4254205.375</v>
      </c>
      <c r="GE137" s="643">
        <v>-2986350.3689686656</v>
      </c>
      <c r="GF137" s="643">
        <v>0</v>
      </c>
      <c r="GG137" s="643">
        <v>0</v>
      </c>
      <c r="GH137" s="643">
        <v>-2986350.3689686656</v>
      </c>
      <c r="GI137" s="643">
        <v>7708983.75</v>
      </c>
      <c r="GJ137" s="643">
        <v>0</v>
      </c>
      <c r="GK137" s="643">
        <v>0</v>
      </c>
      <c r="GL137" s="643">
        <v>7708983.75</v>
      </c>
      <c r="GM137" s="643">
        <v>1027864.5</v>
      </c>
      <c r="GN137" s="643">
        <v>0</v>
      </c>
      <c r="GO137" s="643">
        <v>0</v>
      </c>
      <c r="GP137" s="643">
        <v>1027864.5</v>
      </c>
      <c r="GQ137" s="643">
        <v>-770898.375</v>
      </c>
      <c r="GR137" s="643">
        <v>0</v>
      </c>
      <c r="GS137" s="643">
        <v>0</v>
      </c>
      <c r="GT137" s="643">
        <v>-770898.375</v>
      </c>
      <c r="GU137" s="643">
        <v>-1284830.625</v>
      </c>
      <c r="GV137" s="643">
        <v>0</v>
      </c>
      <c r="GW137" s="643">
        <v>0</v>
      </c>
      <c r="GX137" s="643">
        <v>-1284830.625</v>
      </c>
      <c r="GY137" s="643">
        <v>5653254.75</v>
      </c>
      <c r="GZ137" s="643">
        <v>0</v>
      </c>
      <c r="HA137" s="643">
        <v>0</v>
      </c>
      <c r="HB137" s="643">
        <v>5653254.75</v>
      </c>
      <c r="HC137" s="643">
        <v>2085943.93</v>
      </c>
      <c r="HD137" s="643">
        <v>0</v>
      </c>
      <c r="HE137" s="643">
        <v>0</v>
      </c>
      <c r="HF137" s="643">
        <v>2085943.93</v>
      </c>
    </row>
    <row r="138" spans="2:214" hidden="1">
      <c r="B138" s="643">
        <v>3274000</v>
      </c>
      <c r="C138" s="644"/>
      <c r="D138" s="645" t="s">
        <v>455</v>
      </c>
      <c r="F138" s="643">
        <v>0</v>
      </c>
      <c r="G138" s="643">
        <v>0</v>
      </c>
      <c r="H138" s="643">
        <v>0</v>
      </c>
      <c r="I138" s="643">
        <v>0</v>
      </c>
      <c r="K138" s="646">
        <v>0</v>
      </c>
      <c r="L138" s="646">
        <v>0</v>
      </c>
      <c r="M138" s="646">
        <v>0</v>
      </c>
      <c r="N138" s="646">
        <v>0</v>
      </c>
      <c r="P138" s="643">
        <v>0</v>
      </c>
      <c r="Q138" s="643">
        <v>0</v>
      </c>
      <c r="R138" s="643">
        <v>0</v>
      </c>
      <c r="S138" s="643">
        <v>0</v>
      </c>
      <c r="U138" s="643">
        <v>0</v>
      </c>
      <c r="V138" s="643">
        <v>0</v>
      </c>
      <c r="W138" s="643">
        <v>0</v>
      </c>
      <c r="X138" s="643">
        <v>0</v>
      </c>
      <c r="Z138" s="643">
        <v>0</v>
      </c>
      <c r="AA138" s="643">
        <v>0</v>
      </c>
      <c r="AB138" s="643">
        <v>0</v>
      </c>
      <c r="AC138" s="643">
        <v>0</v>
      </c>
      <c r="AH138" s="587"/>
      <c r="AJ138" s="540"/>
      <c r="AK138" s="540"/>
      <c r="AL138" s="540"/>
      <c r="AM138" s="540"/>
      <c r="AN138" s="540"/>
      <c r="AO138" s="540"/>
      <c r="AP138" s="540"/>
      <c r="AQ138" s="540"/>
      <c r="AR138" s="540"/>
      <c r="AS138" s="540"/>
      <c r="AT138" s="540"/>
      <c r="AU138" s="540"/>
      <c r="AV138" s="540"/>
      <c r="AW138" s="540"/>
      <c r="AX138" s="540"/>
      <c r="AY138" s="540"/>
      <c r="AZ138" s="540"/>
      <c r="BA138" s="540"/>
      <c r="BB138" s="540"/>
      <c r="BC138" s="647">
        <v>0</v>
      </c>
      <c r="BD138" s="647">
        <v>0</v>
      </c>
      <c r="BE138" s="647">
        <v>0</v>
      </c>
      <c r="BF138" s="647">
        <v>0</v>
      </c>
      <c r="BG138" s="643">
        <v>0</v>
      </c>
      <c r="BH138" s="643">
        <v>0</v>
      </c>
      <c r="BI138" s="643">
        <v>0</v>
      </c>
      <c r="BJ138" s="643">
        <v>0</v>
      </c>
      <c r="BK138" s="643">
        <v>0</v>
      </c>
      <c r="BL138" s="643">
        <v>0</v>
      </c>
      <c r="BM138" s="643">
        <v>0</v>
      </c>
      <c r="BN138" s="643">
        <v>0</v>
      </c>
      <c r="BO138" s="643">
        <v>0</v>
      </c>
      <c r="BP138" s="643">
        <v>0</v>
      </c>
      <c r="BQ138" s="643">
        <v>0</v>
      </c>
      <c r="BR138" s="643">
        <v>0</v>
      </c>
      <c r="BS138" s="643">
        <v>0</v>
      </c>
      <c r="BT138" s="643">
        <v>0</v>
      </c>
      <c r="BU138" s="643">
        <v>0</v>
      </c>
      <c r="BV138" s="643">
        <v>0</v>
      </c>
      <c r="BW138" s="643">
        <v>0</v>
      </c>
      <c r="BX138" s="643">
        <v>0</v>
      </c>
      <c r="BY138" s="643">
        <v>0</v>
      </c>
      <c r="BZ138" s="643">
        <v>0</v>
      </c>
      <c r="CA138" s="643">
        <v>0</v>
      </c>
      <c r="CB138" s="643">
        <v>0</v>
      </c>
      <c r="CC138" s="643">
        <v>0</v>
      </c>
      <c r="CD138" s="643">
        <v>0</v>
      </c>
      <c r="CE138" s="643">
        <v>0</v>
      </c>
      <c r="CF138" s="643">
        <v>0</v>
      </c>
      <c r="CG138" s="643">
        <v>0</v>
      </c>
      <c r="CH138" s="643">
        <v>0</v>
      </c>
      <c r="CI138" s="643">
        <v>0</v>
      </c>
      <c r="CJ138" s="643">
        <v>0</v>
      </c>
      <c r="CK138" s="643">
        <v>0</v>
      </c>
      <c r="CL138" s="643">
        <v>0</v>
      </c>
      <c r="CM138" s="643">
        <v>0</v>
      </c>
      <c r="CN138" s="643">
        <v>0</v>
      </c>
      <c r="CO138" s="643">
        <v>0</v>
      </c>
      <c r="CP138" s="643">
        <v>0</v>
      </c>
      <c r="CQ138" s="643">
        <v>0</v>
      </c>
      <c r="CR138" s="643">
        <v>0</v>
      </c>
      <c r="CS138" s="643">
        <v>0</v>
      </c>
      <c r="CT138" s="643">
        <v>0</v>
      </c>
      <c r="CU138" s="643">
        <v>0</v>
      </c>
      <c r="CV138" s="643">
        <v>0</v>
      </c>
      <c r="CW138" s="643">
        <v>0</v>
      </c>
      <c r="CX138" s="643">
        <v>0</v>
      </c>
      <c r="CY138" s="643">
        <v>0</v>
      </c>
      <c r="CZ138" s="643">
        <v>0</v>
      </c>
      <c r="DA138" s="643">
        <v>0</v>
      </c>
      <c r="DB138" s="643">
        <v>0</v>
      </c>
      <c r="DC138" s="643">
        <v>0</v>
      </c>
      <c r="DD138" s="643">
        <v>0</v>
      </c>
      <c r="DE138" s="643">
        <v>0</v>
      </c>
      <c r="DF138" s="643">
        <v>0</v>
      </c>
      <c r="DG138" s="643">
        <v>0</v>
      </c>
      <c r="DH138" s="643">
        <v>0</v>
      </c>
      <c r="DI138" s="643">
        <v>0</v>
      </c>
      <c r="DJ138" s="643">
        <v>0</v>
      </c>
      <c r="DK138" s="643">
        <v>0</v>
      </c>
      <c r="DL138" s="643">
        <v>0</v>
      </c>
      <c r="DM138" s="643">
        <v>0</v>
      </c>
      <c r="DN138" s="643">
        <v>0</v>
      </c>
      <c r="DO138" s="643">
        <v>0</v>
      </c>
      <c r="DP138" s="643">
        <v>0</v>
      </c>
      <c r="DQ138" s="643">
        <v>0</v>
      </c>
      <c r="DR138" s="643">
        <v>0</v>
      </c>
      <c r="DS138" s="643">
        <v>0</v>
      </c>
      <c r="DT138" s="643">
        <v>0</v>
      </c>
      <c r="DU138" s="643">
        <v>0</v>
      </c>
      <c r="DV138" s="643">
        <v>0</v>
      </c>
      <c r="DW138" s="643">
        <v>0</v>
      </c>
      <c r="DX138" s="643">
        <v>0</v>
      </c>
      <c r="DY138" s="643">
        <v>0</v>
      </c>
      <c r="DZ138" s="643">
        <v>0</v>
      </c>
      <c r="EA138" s="643">
        <v>0</v>
      </c>
      <c r="EB138" s="643">
        <v>0</v>
      </c>
      <c r="EC138" s="643">
        <v>0</v>
      </c>
      <c r="ED138" s="643">
        <v>0</v>
      </c>
      <c r="EE138" s="643">
        <v>0</v>
      </c>
      <c r="EF138" s="643">
        <v>0</v>
      </c>
      <c r="EG138" s="643">
        <v>0</v>
      </c>
      <c r="EH138" s="643">
        <v>0</v>
      </c>
      <c r="EI138" s="643">
        <v>0</v>
      </c>
      <c r="EJ138" s="643">
        <v>0</v>
      </c>
      <c r="EK138" s="643">
        <v>0</v>
      </c>
      <c r="EL138" s="643">
        <v>0</v>
      </c>
      <c r="EM138" s="643">
        <v>0</v>
      </c>
      <c r="EN138" s="643">
        <v>0</v>
      </c>
      <c r="EO138" s="643">
        <v>0</v>
      </c>
      <c r="EP138" s="643">
        <v>0</v>
      </c>
      <c r="EQ138" s="643">
        <v>0</v>
      </c>
      <c r="ER138" s="643">
        <v>0</v>
      </c>
      <c r="ES138" s="643">
        <v>0</v>
      </c>
      <c r="ET138" s="643">
        <v>0</v>
      </c>
      <c r="EU138" s="643">
        <v>0</v>
      </c>
      <c r="EV138" s="643">
        <v>0</v>
      </c>
      <c r="EW138" s="643">
        <v>0</v>
      </c>
      <c r="EX138" s="643">
        <v>0</v>
      </c>
      <c r="EY138" s="643">
        <v>0</v>
      </c>
      <c r="EZ138" s="643">
        <v>0</v>
      </c>
      <c r="FA138" s="643">
        <v>0</v>
      </c>
      <c r="FB138" s="643">
        <v>0</v>
      </c>
      <c r="FC138" s="643">
        <v>0</v>
      </c>
      <c r="FD138" s="643">
        <v>0</v>
      </c>
      <c r="FE138" s="643">
        <v>0</v>
      </c>
      <c r="FF138" s="643">
        <v>0</v>
      </c>
      <c r="FG138" s="643">
        <v>0</v>
      </c>
      <c r="FH138" s="643">
        <v>0</v>
      </c>
      <c r="FI138" s="643">
        <v>0</v>
      </c>
      <c r="FJ138" s="643">
        <v>0</v>
      </c>
      <c r="FK138" s="643">
        <v>0</v>
      </c>
      <c r="FL138" s="643">
        <v>0</v>
      </c>
      <c r="FM138" s="643">
        <v>0</v>
      </c>
      <c r="FN138" s="643">
        <v>0</v>
      </c>
      <c r="FO138" s="643">
        <v>0</v>
      </c>
      <c r="FP138" s="643">
        <v>0</v>
      </c>
      <c r="FQ138" s="643">
        <v>0</v>
      </c>
      <c r="FR138" s="643">
        <v>0</v>
      </c>
      <c r="FS138" s="643">
        <v>0</v>
      </c>
      <c r="FT138" s="643">
        <v>0</v>
      </c>
      <c r="FU138" s="643">
        <v>0</v>
      </c>
      <c r="FV138" s="643">
        <v>0</v>
      </c>
      <c r="FW138" s="643">
        <v>0</v>
      </c>
      <c r="FX138" s="643">
        <v>0</v>
      </c>
      <c r="FY138" s="643">
        <v>0</v>
      </c>
      <c r="FZ138" s="643">
        <v>0</v>
      </c>
      <c r="GA138" s="643">
        <v>0</v>
      </c>
      <c r="GB138" s="643">
        <v>0</v>
      </c>
      <c r="GC138" s="643">
        <v>0</v>
      </c>
      <c r="GD138" s="643">
        <v>0</v>
      </c>
      <c r="GE138" s="643">
        <v>0</v>
      </c>
      <c r="GF138" s="643">
        <v>0</v>
      </c>
      <c r="GG138" s="643">
        <v>0</v>
      </c>
      <c r="GH138" s="643">
        <v>0</v>
      </c>
      <c r="GI138" s="643">
        <v>0</v>
      </c>
      <c r="GJ138" s="643">
        <v>0</v>
      </c>
      <c r="GK138" s="643">
        <v>0</v>
      </c>
      <c r="GL138" s="643">
        <v>0</v>
      </c>
      <c r="GM138" s="643">
        <v>0</v>
      </c>
      <c r="GN138" s="643">
        <v>0</v>
      </c>
      <c r="GO138" s="643">
        <v>0</v>
      </c>
      <c r="GP138" s="643">
        <v>0</v>
      </c>
      <c r="GQ138" s="643">
        <v>0</v>
      </c>
      <c r="GR138" s="643">
        <v>0</v>
      </c>
      <c r="GS138" s="643">
        <v>0</v>
      </c>
      <c r="GT138" s="643">
        <v>0</v>
      </c>
      <c r="GU138" s="643">
        <v>0</v>
      </c>
      <c r="GV138" s="643">
        <v>0</v>
      </c>
      <c r="GW138" s="643">
        <v>0</v>
      </c>
      <c r="GX138" s="643">
        <v>0</v>
      </c>
      <c r="GY138" s="643">
        <v>0</v>
      </c>
      <c r="GZ138" s="643">
        <v>0</v>
      </c>
      <c r="HA138" s="643">
        <v>0</v>
      </c>
      <c r="HB138" s="643">
        <v>0</v>
      </c>
      <c r="HC138" s="643">
        <v>0</v>
      </c>
      <c r="HD138" s="643">
        <v>0</v>
      </c>
      <c r="HE138" s="643">
        <v>0</v>
      </c>
      <c r="HF138" s="643">
        <v>0</v>
      </c>
    </row>
    <row r="139" spans="2:214" hidden="1">
      <c r="B139" s="643">
        <v>0</v>
      </c>
      <c r="C139" s="644"/>
      <c r="D139" s="645" t="s">
        <v>456</v>
      </c>
      <c r="F139" s="643">
        <v>0</v>
      </c>
      <c r="G139" s="643">
        <v>0</v>
      </c>
      <c r="H139" s="643">
        <v>0</v>
      </c>
      <c r="I139" s="643">
        <v>0</v>
      </c>
      <c r="K139" s="646">
        <v>0</v>
      </c>
      <c r="L139" s="646">
        <v>0</v>
      </c>
      <c r="M139" s="646">
        <v>0</v>
      </c>
      <c r="N139" s="646">
        <v>0</v>
      </c>
      <c r="P139" s="643">
        <v>0</v>
      </c>
      <c r="Q139" s="643">
        <v>0</v>
      </c>
      <c r="R139" s="643">
        <v>0</v>
      </c>
      <c r="S139" s="643">
        <v>0</v>
      </c>
      <c r="U139" s="643">
        <v>0</v>
      </c>
      <c r="V139" s="643">
        <v>0</v>
      </c>
      <c r="W139" s="643">
        <v>0</v>
      </c>
      <c r="X139" s="643">
        <v>0</v>
      </c>
      <c r="Z139" s="643">
        <v>0</v>
      </c>
      <c r="AA139" s="643">
        <v>0</v>
      </c>
      <c r="AB139" s="643">
        <v>0</v>
      </c>
      <c r="AC139" s="643">
        <v>0</v>
      </c>
      <c r="AH139" s="587"/>
      <c r="AJ139" s="540"/>
      <c r="AK139" s="540"/>
      <c r="AL139" s="540"/>
      <c r="AM139" s="540"/>
      <c r="AN139" s="540"/>
      <c r="AO139" s="540"/>
      <c r="AP139" s="540"/>
      <c r="AQ139" s="540"/>
      <c r="AR139" s="540"/>
      <c r="AS139" s="540"/>
      <c r="AT139" s="540"/>
      <c r="AU139" s="540"/>
      <c r="AV139" s="540"/>
      <c r="AW139" s="540"/>
      <c r="AX139" s="540"/>
      <c r="AY139" s="540"/>
      <c r="AZ139" s="540"/>
      <c r="BA139" s="540"/>
      <c r="BB139" s="540"/>
      <c r="BC139" s="647">
        <v>0</v>
      </c>
      <c r="BD139" s="647">
        <v>0</v>
      </c>
      <c r="BE139" s="647">
        <v>0</v>
      </c>
      <c r="BF139" s="647">
        <v>0</v>
      </c>
      <c r="BG139" s="643">
        <v>0</v>
      </c>
      <c r="BH139" s="643">
        <v>0</v>
      </c>
      <c r="BI139" s="643">
        <v>0</v>
      </c>
      <c r="BJ139" s="643">
        <v>0</v>
      </c>
      <c r="BK139" s="643">
        <v>0</v>
      </c>
      <c r="BL139" s="643">
        <v>0</v>
      </c>
      <c r="BM139" s="643">
        <v>0</v>
      </c>
      <c r="BN139" s="643">
        <v>0</v>
      </c>
      <c r="BO139" s="643">
        <v>0</v>
      </c>
      <c r="BP139" s="643">
        <v>0</v>
      </c>
      <c r="BQ139" s="643">
        <v>0</v>
      </c>
      <c r="BR139" s="643">
        <v>0</v>
      </c>
      <c r="BS139" s="643">
        <v>0</v>
      </c>
      <c r="BT139" s="643">
        <v>0</v>
      </c>
      <c r="BU139" s="643">
        <v>0</v>
      </c>
      <c r="BV139" s="643">
        <v>0</v>
      </c>
      <c r="BW139" s="643">
        <v>0</v>
      </c>
      <c r="BX139" s="643">
        <v>0</v>
      </c>
      <c r="BY139" s="643">
        <v>0</v>
      </c>
      <c r="BZ139" s="643">
        <v>0</v>
      </c>
      <c r="CA139" s="643">
        <v>0</v>
      </c>
      <c r="CB139" s="643">
        <v>0</v>
      </c>
      <c r="CC139" s="643">
        <v>0</v>
      </c>
      <c r="CD139" s="643">
        <v>0</v>
      </c>
      <c r="CE139" s="643">
        <v>0</v>
      </c>
      <c r="CF139" s="643">
        <v>0</v>
      </c>
      <c r="CG139" s="643">
        <v>0</v>
      </c>
      <c r="CH139" s="643">
        <v>0</v>
      </c>
      <c r="CI139" s="643">
        <v>0</v>
      </c>
      <c r="CJ139" s="643">
        <v>0</v>
      </c>
      <c r="CK139" s="643">
        <v>0</v>
      </c>
      <c r="CL139" s="643">
        <v>0</v>
      </c>
      <c r="CM139" s="643">
        <v>0</v>
      </c>
      <c r="CN139" s="643">
        <v>0</v>
      </c>
      <c r="CO139" s="643">
        <v>0</v>
      </c>
      <c r="CP139" s="643">
        <v>0</v>
      </c>
      <c r="CQ139" s="643">
        <v>0</v>
      </c>
      <c r="CR139" s="643">
        <v>0</v>
      </c>
      <c r="CS139" s="643">
        <v>0</v>
      </c>
      <c r="CT139" s="643">
        <v>0</v>
      </c>
      <c r="CU139" s="643">
        <v>0</v>
      </c>
      <c r="CV139" s="643">
        <v>0</v>
      </c>
      <c r="CW139" s="643">
        <v>0</v>
      </c>
      <c r="CX139" s="643">
        <v>0</v>
      </c>
      <c r="CY139" s="643">
        <v>0</v>
      </c>
      <c r="CZ139" s="643">
        <v>0</v>
      </c>
      <c r="DA139" s="643">
        <v>0</v>
      </c>
      <c r="DB139" s="643">
        <v>0</v>
      </c>
      <c r="DC139" s="643">
        <v>0</v>
      </c>
      <c r="DD139" s="643">
        <v>0</v>
      </c>
      <c r="DE139" s="643">
        <v>0</v>
      </c>
      <c r="DF139" s="643">
        <v>0</v>
      </c>
      <c r="DG139" s="643">
        <v>0</v>
      </c>
      <c r="DH139" s="643">
        <v>0</v>
      </c>
      <c r="DI139" s="643">
        <v>0</v>
      </c>
      <c r="DJ139" s="643">
        <v>0</v>
      </c>
      <c r="DK139" s="643">
        <v>0</v>
      </c>
      <c r="DL139" s="643">
        <v>0</v>
      </c>
      <c r="DM139" s="643">
        <v>0</v>
      </c>
      <c r="DN139" s="643">
        <v>0</v>
      </c>
      <c r="DO139" s="643">
        <v>0</v>
      </c>
      <c r="DP139" s="643">
        <v>0</v>
      </c>
      <c r="DQ139" s="643">
        <v>0</v>
      </c>
      <c r="DR139" s="643">
        <v>0</v>
      </c>
      <c r="DS139" s="643">
        <v>0</v>
      </c>
      <c r="DT139" s="643">
        <v>0</v>
      </c>
      <c r="DU139" s="643">
        <v>0</v>
      </c>
      <c r="DV139" s="643">
        <v>0</v>
      </c>
      <c r="DW139" s="643">
        <v>0</v>
      </c>
      <c r="DX139" s="643">
        <v>0</v>
      </c>
      <c r="DY139" s="643">
        <v>0</v>
      </c>
      <c r="DZ139" s="643">
        <v>0</v>
      </c>
      <c r="EA139" s="643">
        <v>0</v>
      </c>
      <c r="EB139" s="643">
        <v>0</v>
      </c>
      <c r="EC139" s="643">
        <v>0</v>
      </c>
      <c r="ED139" s="643">
        <v>0</v>
      </c>
      <c r="EE139" s="643">
        <v>0</v>
      </c>
      <c r="EF139" s="643">
        <v>0</v>
      </c>
      <c r="EG139" s="643">
        <v>0</v>
      </c>
      <c r="EH139" s="643">
        <v>0</v>
      </c>
      <c r="EI139" s="643">
        <v>0</v>
      </c>
      <c r="EJ139" s="643">
        <v>0</v>
      </c>
      <c r="EK139" s="643">
        <v>0</v>
      </c>
      <c r="EL139" s="643">
        <v>0</v>
      </c>
      <c r="EM139" s="643">
        <v>0</v>
      </c>
      <c r="EN139" s="643">
        <v>0</v>
      </c>
      <c r="EO139" s="643">
        <v>0</v>
      </c>
      <c r="EP139" s="643">
        <v>0</v>
      </c>
      <c r="EQ139" s="643">
        <v>0</v>
      </c>
      <c r="ER139" s="643">
        <v>0</v>
      </c>
      <c r="ES139" s="643">
        <v>0</v>
      </c>
      <c r="ET139" s="643">
        <v>0</v>
      </c>
      <c r="EU139" s="643">
        <v>0</v>
      </c>
      <c r="EV139" s="643">
        <v>0</v>
      </c>
      <c r="EW139" s="643">
        <v>0</v>
      </c>
      <c r="EX139" s="643">
        <v>0</v>
      </c>
      <c r="EY139" s="643">
        <v>0</v>
      </c>
      <c r="EZ139" s="643">
        <v>0</v>
      </c>
      <c r="FA139" s="643">
        <v>0</v>
      </c>
      <c r="FB139" s="643">
        <v>0</v>
      </c>
      <c r="FC139" s="643">
        <v>0</v>
      </c>
      <c r="FD139" s="643">
        <v>0</v>
      </c>
      <c r="FE139" s="643">
        <v>0</v>
      </c>
      <c r="FF139" s="643">
        <v>0</v>
      </c>
      <c r="FG139" s="643">
        <v>0</v>
      </c>
      <c r="FH139" s="643">
        <v>0</v>
      </c>
      <c r="FI139" s="643">
        <v>0</v>
      </c>
      <c r="FJ139" s="643">
        <v>0</v>
      </c>
      <c r="FK139" s="643">
        <v>0</v>
      </c>
      <c r="FL139" s="643">
        <v>0</v>
      </c>
      <c r="FM139" s="643">
        <v>0</v>
      </c>
      <c r="FN139" s="643">
        <v>0</v>
      </c>
      <c r="FO139" s="643">
        <v>0</v>
      </c>
      <c r="FP139" s="643">
        <v>0</v>
      </c>
      <c r="FQ139" s="643">
        <v>0</v>
      </c>
      <c r="FR139" s="643">
        <v>0</v>
      </c>
      <c r="FS139" s="643">
        <v>0</v>
      </c>
      <c r="FT139" s="643">
        <v>0</v>
      </c>
      <c r="FU139" s="643">
        <v>0</v>
      </c>
      <c r="FV139" s="643">
        <v>0</v>
      </c>
      <c r="FW139" s="643">
        <v>0</v>
      </c>
      <c r="FX139" s="643">
        <v>0</v>
      </c>
      <c r="FY139" s="643">
        <v>0</v>
      </c>
      <c r="FZ139" s="643">
        <v>0</v>
      </c>
      <c r="GA139" s="643">
        <v>0</v>
      </c>
      <c r="GB139" s="643">
        <v>0</v>
      </c>
      <c r="GC139" s="643">
        <v>0</v>
      </c>
      <c r="GD139" s="643">
        <v>0</v>
      </c>
      <c r="GE139" s="643">
        <v>0</v>
      </c>
      <c r="GF139" s="643">
        <v>0</v>
      </c>
      <c r="GG139" s="643">
        <v>0</v>
      </c>
      <c r="GH139" s="643">
        <v>0</v>
      </c>
      <c r="GI139" s="643">
        <v>0</v>
      </c>
      <c r="GJ139" s="643">
        <v>0</v>
      </c>
      <c r="GK139" s="643">
        <v>0</v>
      </c>
      <c r="GL139" s="643">
        <v>0</v>
      </c>
      <c r="GM139" s="643">
        <v>0</v>
      </c>
      <c r="GN139" s="643">
        <v>0</v>
      </c>
      <c r="GO139" s="643">
        <v>0</v>
      </c>
      <c r="GP139" s="643">
        <v>0</v>
      </c>
      <c r="GQ139" s="643">
        <v>0</v>
      </c>
      <c r="GR139" s="643">
        <v>0</v>
      </c>
      <c r="GS139" s="643">
        <v>0</v>
      </c>
      <c r="GT139" s="643">
        <v>0</v>
      </c>
      <c r="GU139" s="643">
        <v>0</v>
      </c>
      <c r="GV139" s="643">
        <v>0</v>
      </c>
      <c r="GW139" s="643">
        <v>0</v>
      </c>
      <c r="GX139" s="643">
        <v>0</v>
      </c>
      <c r="GY139" s="643">
        <v>0</v>
      </c>
      <c r="GZ139" s="643">
        <v>0</v>
      </c>
      <c r="HA139" s="643">
        <v>0</v>
      </c>
      <c r="HB139" s="643">
        <v>0</v>
      </c>
      <c r="HC139" s="643">
        <v>0</v>
      </c>
      <c r="HD139" s="643">
        <v>0</v>
      </c>
      <c r="HE139" s="643">
        <v>0</v>
      </c>
      <c r="HF139" s="643">
        <v>0</v>
      </c>
    </row>
    <row r="140" spans="2:214" hidden="1">
      <c r="B140" s="643">
        <v>0</v>
      </c>
      <c r="C140" s="644"/>
      <c r="D140" s="645" t="s">
        <v>457</v>
      </c>
      <c r="F140" s="643">
        <v>0</v>
      </c>
      <c r="G140" s="643">
        <v>0</v>
      </c>
      <c r="H140" s="643">
        <v>0</v>
      </c>
      <c r="I140" s="643">
        <v>0</v>
      </c>
      <c r="K140" s="646">
        <v>0</v>
      </c>
      <c r="L140" s="646">
        <v>0</v>
      </c>
      <c r="M140" s="646">
        <v>0</v>
      </c>
      <c r="N140" s="646">
        <v>0</v>
      </c>
      <c r="P140" s="643">
        <v>0</v>
      </c>
      <c r="Q140" s="643">
        <v>0</v>
      </c>
      <c r="R140" s="643">
        <v>0</v>
      </c>
      <c r="S140" s="643">
        <v>0</v>
      </c>
      <c r="U140" s="643">
        <v>0</v>
      </c>
      <c r="V140" s="643">
        <v>0</v>
      </c>
      <c r="W140" s="643">
        <v>0</v>
      </c>
      <c r="X140" s="643">
        <v>0</v>
      </c>
      <c r="Z140" s="643">
        <v>0</v>
      </c>
      <c r="AA140" s="643">
        <v>0</v>
      </c>
      <c r="AB140" s="643">
        <v>0</v>
      </c>
      <c r="AC140" s="643">
        <v>0</v>
      </c>
      <c r="AH140" s="587"/>
      <c r="AJ140" s="540"/>
      <c r="AK140" s="540"/>
      <c r="AL140" s="540"/>
      <c r="AM140" s="540"/>
      <c r="AN140" s="540"/>
      <c r="AO140" s="540"/>
      <c r="AP140" s="540"/>
      <c r="AQ140" s="540"/>
      <c r="AR140" s="540"/>
      <c r="AS140" s="540"/>
      <c r="AT140" s="540"/>
      <c r="AU140" s="540"/>
      <c r="AV140" s="540"/>
      <c r="AW140" s="540"/>
      <c r="AX140" s="540"/>
      <c r="AY140" s="540"/>
      <c r="AZ140" s="540"/>
      <c r="BA140" s="540"/>
      <c r="BB140" s="540"/>
      <c r="BC140" s="647">
        <v>0</v>
      </c>
      <c r="BD140" s="647">
        <v>0</v>
      </c>
      <c r="BE140" s="647">
        <v>0</v>
      </c>
      <c r="BF140" s="647">
        <v>0</v>
      </c>
      <c r="BG140" s="643">
        <v>0</v>
      </c>
      <c r="BH140" s="643">
        <v>0</v>
      </c>
      <c r="BI140" s="643">
        <v>0</v>
      </c>
      <c r="BJ140" s="643">
        <v>0</v>
      </c>
      <c r="BK140" s="643">
        <v>0</v>
      </c>
      <c r="BL140" s="643">
        <v>0</v>
      </c>
      <c r="BM140" s="643">
        <v>0</v>
      </c>
      <c r="BN140" s="643">
        <v>0</v>
      </c>
      <c r="BO140" s="643">
        <v>0</v>
      </c>
      <c r="BP140" s="643">
        <v>0</v>
      </c>
      <c r="BQ140" s="643">
        <v>0</v>
      </c>
      <c r="BR140" s="643">
        <v>0</v>
      </c>
      <c r="BS140" s="643">
        <v>0</v>
      </c>
      <c r="BT140" s="643">
        <v>0</v>
      </c>
      <c r="BU140" s="643">
        <v>0</v>
      </c>
      <c r="BV140" s="643">
        <v>0</v>
      </c>
      <c r="BW140" s="643">
        <v>0</v>
      </c>
      <c r="BX140" s="643">
        <v>0</v>
      </c>
      <c r="BY140" s="643">
        <v>0</v>
      </c>
      <c r="BZ140" s="643">
        <v>0</v>
      </c>
      <c r="CA140" s="643">
        <v>0</v>
      </c>
      <c r="CB140" s="643">
        <v>0</v>
      </c>
      <c r="CC140" s="643">
        <v>0</v>
      </c>
      <c r="CD140" s="643">
        <v>0</v>
      </c>
      <c r="CE140" s="643">
        <v>0</v>
      </c>
      <c r="CF140" s="643">
        <v>0</v>
      </c>
      <c r="CG140" s="643">
        <v>0</v>
      </c>
      <c r="CH140" s="643">
        <v>0</v>
      </c>
      <c r="CI140" s="643">
        <v>0</v>
      </c>
      <c r="CJ140" s="643">
        <v>0</v>
      </c>
      <c r="CK140" s="643">
        <v>0</v>
      </c>
      <c r="CL140" s="643">
        <v>0</v>
      </c>
      <c r="CM140" s="643">
        <v>0</v>
      </c>
      <c r="CN140" s="643">
        <v>0</v>
      </c>
      <c r="CO140" s="643">
        <v>0</v>
      </c>
      <c r="CP140" s="643">
        <v>0</v>
      </c>
      <c r="CQ140" s="643">
        <v>0</v>
      </c>
      <c r="CR140" s="643">
        <v>0</v>
      </c>
      <c r="CS140" s="643">
        <v>0</v>
      </c>
      <c r="CT140" s="643">
        <v>0</v>
      </c>
      <c r="CU140" s="643">
        <v>0</v>
      </c>
      <c r="CV140" s="643">
        <v>0</v>
      </c>
      <c r="CW140" s="643">
        <v>0</v>
      </c>
      <c r="CX140" s="643">
        <v>0</v>
      </c>
      <c r="CY140" s="643">
        <v>0</v>
      </c>
      <c r="CZ140" s="643">
        <v>0</v>
      </c>
      <c r="DA140" s="643">
        <v>0</v>
      </c>
      <c r="DB140" s="643">
        <v>0</v>
      </c>
      <c r="DC140" s="643">
        <v>0</v>
      </c>
      <c r="DD140" s="643">
        <v>0</v>
      </c>
      <c r="DE140" s="643">
        <v>0</v>
      </c>
      <c r="DF140" s="643">
        <v>0</v>
      </c>
      <c r="DG140" s="643">
        <v>0</v>
      </c>
      <c r="DH140" s="643">
        <v>0</v>
      </c>
      <c r="DI140" s="643">
        <v>0</v>
      </c>
      <c r="DJ140" s="643">
        <v>0</v>
      </c>
      <c r="DK140" s="643">
        <v>0</v>
      </c>
      <c r="DL140" s="643">
        <v>0</v>
      </c>
      <c r="DM140" s="643">
        <v>0</v>
      </c>
      <c r="DN140" s="643">
        <v>0</v>
      </c>
      <c r="DO140" s="643">
        <v>0</v>
      </c>
      <c r="DP140" s="643">
        <v>0</v>
      </c>
      <c r="DQ140" s="643">
        <v>0</v>
      </c>
      <c r="DR140" s="643">
        <v>0</v>
      </c>
      <c r="DS140" s="643">
        <v>0</v>
      </c>
      <c r="DT140" s="643">
        <v>0</v>
      </c>
      <c r="DU140" s="643">
        <v>0</v>
      </c>
      <c r="DV140" s="643">
        <v>0</v>
      </c>
      <c r="DW140" s="643">
        <v>0</v>
      </c>
      <c r="DX140" s="643">
        <v>0</v>
      </c>
      <c r="DY140" s="643">
        <v>0</v>
      </c>
      <c r="DZ140" s="643">
        <v>0</v>
      </c>
      <c r="EA140" s="643">
        <v>0</v>
      </c>
      <c r="EB140" s="643">
        <v>0</v>
      </c>
      <c r="EC140" s="643">
        <v>0</v>
      </c>
      <c r="ED140" s="643">
        <v>0</v>
      </c>
      <c r="EE140" s="643">
        <v>0</v>
      </c>
      <c r="EF140" s="643">
        <v>0</v>
      </c>
      <c r="EG140" s="643">
        <v>0</v>
      </c>
      <c r="EH140" s="643">
        <v>0</v>
      </c>
      <c r="EI140" s="643">
        <v>0</v>
      </c>
      <c r="EJ140" s="643">
        <v>0</v>
      </c>
      <c r="EK140" s="643">
        <v>0</v>
      </c>
      <c r="EL140" s="643">
        <v>0</v>
      </c>
      <c r="EM140" s="643">
        <v>0</v>
      </c>
      <c r="EN140" s="643">
        <v>0</v>
      </c>
      <c r="EO140" s="643">
        <v>0</v>
      </c>
      <c r="EP140" s="643">
        <v>0</v>
      </c>
      <c r="EQ140" s="643">
        <v>0</v>
      </c>
      <c r="ER140" s="643">
        <v>0</v>
      </c>
      <c r="ES140" s="643">
        <v>0</v>
      </c>
      <c r="ET140" s="643">
        <v>0</v>
      </c>
      <c r="EU140" s="643">
        <v>0</v>
      </c>
      <c r="EV140" s="643">
        <v>0</v>
      </c>
      <c r="EW140" s="643">
        <v>0</v>
      </c>
      <c r="EX140" s="643">
        <v>0</v>
      </c>
      <c r="EY140" s="643">
        <v>0</v>
      </c>
      <c r="EZ140" s="643">
        <v>0</v>
      </c>
      <c r="FA140" s="643">
        <v>0</v>
      </c>
      <c r="FB140" s="643">
        <v>0</v>
      </c>
      <c r="FC140" s="643">
        <v>0</v>
      </c>
      <c r="FD140" s="643">
        <v>0</v>
      </c>
      <c r="FE140" s="643">
        <v>0</v>
      </c>
      <c r="FF140" s="643">
        <v>0</v>
      </c>
      <c r="FG140" s="643">
        <v>0</v>
      </c>
      <c r="FH140" s="643">
        <v>0</v>
      </c>
      <c r="FI140" s="643">
        <v>0</v>
      </c>
      <c r="FJ140" s="643">
        <v>0</v>
      </c>
      <c r="FK140" s="643">
        <v>0</v>
      </c>
      <c r="FL140" s="643">
        <v>0</v>
      </c>
      <c r="FM140" s="643">
        <v>0</v>
      </c>
      <c r="FN140" s="643">
        <v>0</v>
      </c>
      <c r="FO140" s="643">
        <v>0</v>
      </c>
      <c r="FP140" s="643">
        <v>0</v>
      </c>
      <c r="FQ140" s="643">
        <v>0</v>
      </c>
      <c r="FR140" s="643">
        <v>0</v>
      </c>
      <c r="FS140" s="643">
        <v>0</v>
      </c>
      <c r="FT140" s="643">
        <v>0</v>
      </c>
      <c r="FU140" s="643">
        <v>0</v>
      </c>
      <c r="FV140" s="643">
        <v>0</v>
      </c>
      <c r="FW140" s="643">
        <v>0</v>
      </c>
      <c r="FX140" s="643">
        <v>0</v>
      </c>
      <c r="FY140" s="643">
        <v>0</v>
      </c>
      <c r="FZ140" s="643">
        <v>0</v>
      </c>
      <c r="GA140" s="643">
        <v>0</v>
      </c>
      <c r="GB140" s="643">
        <v>0</v>
      </c>
      <c r="GC140" s="643">
        <v>0</v>
      </c>
      <c r="GD140" s="643">
        <v>0</v>
      </c>
      <c r="GE140" s="643">
        <v>0</v>
      </c>
      <c r="GF140" s="643">
        <v>0</v>
      </c>
      <c r="GG140" s="643">
        <v>0</v>
      </c>
      <c r="GH140" s="643">
        <v>0</v>
      </c>
      <c r="GI140" s="643">
        <v>0</v>
      </c>
      <c r="GJ140" s="643">
        <v>0</v>
      </c>
      <c r="GK140" s="643">
        <v>0</v>
      </c>
      <c r="GL140" s="643">
        <v>0</v>
      </c>
      <c r="GM140" s="643">
        <v>0</v>
      </c>
      <c r="GN140" s="643">
        <v>0</v>
      </c>
      <c r="GO140" s="643">
        <v>0</v>
      </c>
      <c r="GP140" s="643">
        <v>0</v>
      </c>
      <c r="GQ140" s="643">
        <v>0</v>
      </c>
      <c r="GR140" s="643">
        <v>0</v>
      </c>
      <c r="GS140" s="643">
        <v>0</v>
      </c>
      <c r="GT140" s="643">
        <v>0</v>
      </c>
      <c r="GU140" s="643">
        <v>0</v>
      </c>
      <c r="GV140" s="643">
        <v>0</v>
      </c>
      <c r="GW140" s="643">
        <v>0</v>
      </c>
      <c r="GX140" s="643">
        <v>0</v>
      </c>
      <c r="GY140" s="643">
        <v>0</v>
      </c>
      <c r="GZ140" s="643">
        <v>0</v>
      </c>
      <c r="HA140" s="643">
        <v>0</v>
      </c>
      <c r="HB140" s="643">
        <v>0</v>
      </c>
      <c r="HC140" s="643">
        <v>0</v>
      </c>
      <c r="HD140" s="643">
        <v>0</v>
      </c>
      <c r="HE140" s="643">
        <v>0</v>
      </c>
      <c r="HF140" s="643">
        <v>0</v>
      </c>
    </row>
    <row r="141" spans="2:214" hidden="1">
      <c r="B141" s="643">
        <v>0</v>
      </c>
      <c r="C141" s="644"/>
      <c r="D141" s="645" t="s">
        <v>458</v>
      </c>
      <c r="F141" s="643">
        <v>0</v>
      </c>
      <c r="G141" s="643">
        <v>0</v>
      </c>
      <c r="H141" s="643">
        <v>0</v>
      </c>
      <c r="I141" s="643">
        <v>0</v>
      </c>
      <c r="K141" s="646">
        <v>0</v>
      </c>
      <c r="L141" s="646">
        <v>0</v>
      </c>
      <c r="M141" s="646">
        <v>0</v>
      </c>
      <c r="N141" s="646">
        <v>0</v>
      </c>
      <c r="P141" s="643">
        <v>0</v>
      </c>
      <c r="Q141" s="643">
        <v>0</v>
      </c>
      <c r="R141" s="643">
        <v>0</v>
      </c>
      <c r="S141" s="643">
        <v>0</v>
      </c>
      <c r="U141" s="643">
        <v>0</v>
      </c>
      <c r="V141" s="643">
        <v>0</v>
      </c>
      <c r="W141" s="643">
        <v>0</v>
      </c>
      <c r="X141" s="643">
        <v>0</v>
      </c>
      <c r="Z141" s="643">
        <v>0</v>
      </c>
      <c r="AA141" s="643">
        <v>0</v>
      </c>
      <c r="AB141" s="643">
        <v>0</v>
      </c>
      <c r="AC141" s="643">
        <v>0</v>
      </c>
      <c r="AH141" s="587"/>
      <c r="AJ141" s="540"/>
      <c r="AK141" s="540"/>
      <c r="AL141" s="540"/>
      <c r="AM141" s="540"/>
      <c r="AN141" s="540"/>
      <c r="AO141" s="540"/>
      <c r="AP141" s="540"/>
      <c r="AQ141" s="540"/>
      <c r="AR141" s="540"/>
      <c r="AS141" s="540"/>
      <c r="AT141" s="540"/>
      <c r="AU141" s="540"/>
      <c r="AV141" s="540"/>
      <c r="AW141" s="540"/>
      <c r="AX141" s="540"/>
      <c r="AY141" s="540"/>
      <c r="AZ141" s="540"/>
      <c r="BA141" s="540"/>
      <c r="BB141" s="540"/>
      <c r="BC141" s="647">
        <v>0</v>
      </c>
      <c r="BD141" s="647">
        <v>0</v>
      </c>
      <c r="BE141" s="647">
        <v>0</v>
      </c>
      <c r="BF141" s="647">
        <v>0</v>
      </c>
      <c r="BG141" s="643">
        <v>0</v>
      </c>
      <c r="BH141" s="643">
        <v>0</v>
      </c>
      <c r="BI141" s="643">
        <v>0</v>
      </c>
      <c r="BJ141" s="643">
        <v>0</v>
      </c>
      <c r="BK141" s="643">
        <v>0</v>
      </c>
      <c r="BL141" s="643">
        <v>0</v>
      </c>
      <c r="BM141" s="643">
        <v>0</v>
      </c>
      <c r="BN141" s="643">
        <v>0</v>
      </c>
      <c r="BO141" s="643">
        <v>0</v>
      </c>
      <c r="BP141" s="643">
        <v>0</v>
      </c>
      <c r="BQ141" s="643">
        <v>0</v>
      </c>
      <c r="BR141" s="643">
        <v>0</v>
      </c>
      <c r="BS141" s="643">
        <v>0</v>
      </c>
      <c r="BT141" s="643">
        <v>0</v>
      </c>
      <c r="BU141" s="643">
        <v>0</v>
      </c>
      <c r="BV141" s="643">
        <v>0</v>
      </c>
      <c r="BW141" s="643">
        <v>0</v>
      </c>
      <c r="BX141" s="643">
        <v>0</v>
      </c>
      <c r="BY141" s="643">
        <v>0</v>
      </c>
      <c r="BZ141" s="643">
        <v>0</v>
      </c>
      <c r="CA141" s="643">
        <v>0</v>
      </c>
      <c r="CB141" s="643">
        <v>0</v>
      </c>
      <c r="CC141" s="643">
        <v>0</v>
      </c>
      <c r="CD141" s="643">
        <v>0</v>
      </c>
      <c r="CE141" s="643">
        <v>0</v>
      </c>
      <c r="CF141" s="643">
        <v>0</v>
      </c>
      <c r="CG141" s="643">
        <v>0</v>
      </c>
      <c r="CH141" s="643">
        <v>0</v>
      </c>
      <c r="CI141" s="643">
        <v>0</v>
      </c>
      <c r="CJ141" s="643">
        <v>0</v>
      </c>
      <c r="CK141" s="643">
        <v>0</v>
      </c>
      <c r="CL141" s="643">
        <v>0</v>
      </c>
      <c r="CM141" s="643">
        <v>0</v>
      </c>
      <c r="CN141" s="643">
        <v>0</v>
      </c>
      <c r="CO141" s="643">
        <v>0</v>
      </c>
      <c r="CP141" s="643">
        <v>0</v>
      </c>
      <c r="CQ141" s="643">
        <v>0</v>
      </c>
      <c r="CR141" s="643">
        <v>0</v>
      </c>
      <c r="CS141" s="643">
        <v>0</v>
      </c>
      <c r="CT141" s="643">
        <v>0</v>
      </c>
      <c r="CU141" s="643">
        <v>0</v>
      </c>
      <c r="CV141" s="643">
        <v>0</v>
      </c>
      <c r="CW141" s="643">
        <v>0</v>
      </c>
      <c r="CX141" s="643">
        <v>0</v>
      </c>
      <c r="CY141" s="643">
        <v>0</v>
      </c>
      <c r="CZ141" s="643">
        <v>0</v>
      </c>
      <c r="DA141" s="643">
        <v>0</v>
      </c>
      <c r="DB141" s="643">
        <v>0</v>
      </c>
      <c r="DC141" s="643">
        <v>0</v>
      </c>
      <c r="DD141" s="643">
        <v>0</v>
      </c>
      <c r="DE141" s="643">
        <v>0</v>
      </c>
      <c r="DF141" s="643">
        <v>0</v>
      </c>
      <c r="DG141" s="643">
        <v>0</v>
      </c>
      <c r="DH141" s="643">
        <v>0</v>
      </c>
      <c r="DI141" s="643">
        <v>0</v>
      </c>
      <c r="DJ141" s="643">
        <v>0</v>
      </c>
      <c r="DK141" s="643">
        <v>0</v>
      </c>
      <c r="DL141" s="643">
        <v>0</v>
      </c>
      <c r="DM141" s="643">
        <v>0</v>
      </c>
      <c r="DN141" s="643">
        <v>0</v>
      </c>
      <c r="DO141" s="643">
        <v>0</v>
      </c>
      <c r="DP141" s="643">
        <v>0</v>
      </c>
      <c r="DQ141" s="643">
        <v>0</v>
      </c>
      <c r="DR141" s="643">
        <v>0</v>
      </c>
      <c r="DS141" s="643">
        <v>0</v>
      </c>
      <c r="DT141" s="643">
        <v>0</v>
      </c>
      <c r="DU141" s="643">
        <v>0</v>
      </c>
      <c r="DV141" s="643">
        <v>0</v>
      </c>
      <c r="DW141" s="643">
        <v>0</v>
      </c>
      <c r="DX141" s="643">
        <v>0</v>
      </c>
      <c r="DY141" s="643">
        <v>0</v>
      </c>
      <c r="DZ141" s="643">
        <v>0</v>
      </c>
      <c r="EA141" s="643">
        <v>0</v>
      </c>
      <c r="EB141" s="643">
        <v>0</v>
      </c>
      <c r="EC141" s="643">
        <v>0</v>
      </c>
      <c r="ED141" s="643">
        <v>0</v>
      </c>
      <c r="EE141" s="643">
        <v>0</v>
      </c>
      <c r="EF141" s="643">
        <v>0</v>
      </c>
      <c r="EG141" s="643">
        <v>0</v>
      </c>
      <c r="EH141" s="643">
        <v>0</v>
      </c>
      <c r="EI141" s="643">
        <v>0</v>
      </c>
      <c r="EJ141" s="643">
        <v>0</v>
      </c>
      <c r="EK141" s="643">
        <v>0</v>
      </c>
      <c r="EL141" s="643">
        <v>0</v>
      </c>
      <c r="EM141" s="643">
        <v>0</v>
      </c>
      <c r="EN141" s="643">
        <v>0</v>
      </c>
      <c r="EO141" s="643">
        <v>0</v>
      </c>
      <c r="EP141" s="643">
        <v>0</v>
      </c>
      <c r="EQ141" s="643">
        <v>0</v>
      </c>
      <c r="ER141" s="643">
        <v>0</v>
      </c>
      <c r="ES141" s="643">
        <v>0</v>
      </c>
      <c r="ET141" s="643">
        <v>0</v>
      </c>
      <c r="EU141" s="643">
        <v>0</v>
      </c>
      <c r="EV141" s="643">
        <v>0</v>
      </c>
      <c r="EW141" s="643">
        <v>0</v>
      </c>
      <c r="EX141" s="643">
        <v>0</v>
      </c>
      <c r="EY141" s="643">
        <v>0</v>
      </c>
      <c r="EZ141" s="643">
        <v>0</v>
      </c>
      <c r="FA141" s="643">
        <v>0</v>
      </c>
      <c r="FB141" s="643">
        <v>0</v>
      </c>
      <c r="FC141" s="643">
        <v>0</v>
      </c>
      <c r="FD141" s="643">
        <v>0</v>
      </c>
      <c r="FE141" s="643">
        <v>0</v>
      </c>
      <c r="FF141" s="643">
        <v>0</v>
      </c>
      <c r="FG141" s="643">
        <v>0</v>
      </c>
      <c r="FH141" s="643">
        <v>0</v>
      </c>
      <c r="FI141" s="643">
        <v>0</v>
      </c>
      <c r="FJ141" s="643">
        <v>0</v>
      </c>
      <c r="FK141" s="643">
        <v>0</v>
      </c>
      <c r="FL141" s="643">
        <v>0</v>
      </c>
      <c r="FM141" s="643">
        <v>0</v>
      </c>
      <c r="FN141" s="643">
        <v>0</v>
      </c>
      <c r="FO141" s="643">
        <v>0</v>
      </c>
      <c r="FP141" s="643">
        <v>0</v>
      </c>
      <c r="FQ141" s="643">
        <v>0</v>
      </c>
      <c r="FR141" s="643">
        <v>0</v>
      </c>
      <c r="FS141" s="643">
        <v>0</v>
      </c>
      <c r="FT141" s="643">
        <v>0</v>
      </c>
      <c r="FU141" s="643">
        <v>0</v>
      </c>
      <c r="FV141" s="643">
        <v>0</v>
      </c>
      <c r="FW141" s="643">
        <v>0</v>
      </c>
      <c r="FX141" s="643">
        <v>0</v>
      </c>
      <c r="FY141" s="643">
        <v>0</v>
      </c>
      <c r="FZ141" s="643">
        <v>0</v>
      </c>
      <c r="GA141" s="643">
        <v>0</v>
      </c>
      <c r="GB141" s="643">
        <v>0</v>
      </c>
      <c r="GC141" s="643">
        <v>0</v>
      </c>
      <c r="GD141" s="643">
        <v>0</v>
      </c>
      <c r="GE141" s="643">
        <v>0</v>
      </c>
      <c r="GF141" s="643">
        <v>0</v>
      </c>
      <c r="GG141" s="643">
        <v>0</v>
      </c>
      <c r="GH141" s="643">
        <v>0</v>
      </c>
      <c r="GI141" s="643">
        <v>0</v>
      </c>
      <c r="GJ141" s="643">
        <v>0</v>
      </c>
      <c r="GK141" s="643">
        <v>0</v>
      </c>
      <c r="GL141" s="643">
        <v>0</v>
      </c>
      <c r="GM141" s="643">
        <v>0</v>
      </c>
      <c r="GN141" s="643">
        <v>0</v>
      </c>
      <c r="GO141" s="643">
        <v>0</v>
      </c>
      <c r="GP141" s="643">
        <v>0</v>
      </c>
      <c r="GQ141" s="643">
        <v>0</v>
      </c>
      <c r="GR141" s="643">
        <v>0</v>
      </c>
      <c r="GS141" s="643">
        <v>0</v>
      </c>
      <c r="GT141" s="643">
        <v>0</v>
      </c>
      <c r="GU141" s="643">
        <v>0</v>
      </c>
      <c r="GV141" s="643">
        <v>0</v>
      </c>
      <c r="GW141" s="643">
        <v>0</v>
      </c>
      <c r="GX141" s="643">
        <v>0</v>
      </c>
      <c r="GY141" s="643">
        <v>0</v>
      </c>
      <c r="GZ141" s="643">
        <v>0</v>
      </c>
      <c r="HA141" s="643">
        <v>0</v>
      </c>
      <c r="HB141" s="643">
        <v>0</v>
      </c>
      <c r="HC141" s="643">
        <v>0</v>
      </c>
      <c r="HD141" s="643">
        <v>0</v>
      </c>
      <c r="HE141" s="643">
        <v>0</v>
      </c>
      <c r="HF141" s="643">
        <v>0</v>
      </c>
    </row>
    <row r="142" spans="2:214" hidden="1">
      <c r="B142" s="643">
        <v>0</v>
      </c>
      <c r="C142" s="644"/>
      <c r="D142" s="645" t="s">
        <v>459</v>
      </c>
      <c r="F142" s="643">
        <v>0</v>
      </c>
      <c r="G142" s="643">
        <v>0</v>
      </c>
      <c r="H142" s="643">
        <v>0</v>
      </c>
      <c r="I142" s="643">
        <v>0</v>
      </c>
      <c r="K142" s="646">
        <v>0</v>
      </c>
      <c r="L142" s="646">
        <v>0</v>
      </c>
      <c r="M142" s="646">
        <v>0</v>
      </c>
      <c r="N142" s="646">
        <v>0</v>
      </c>
      <c r="P142" s="643">
        <v>0</v>
      </c>
      <c r="Q142" s="643">
        <v>0</v>
      </c>
      <c r="R142" s="643">
        <v>0</v>
      </c>
      <c r="S142" s="643">
        <v>0</v>
      </c>
      <c r="U142" s="643">
        <v>0</v>
      </c>
      <c r="V142" s="643">
        <v>0</v>
      </c>
      <c r="W142" s="643">
        <v>0</v>
      </c>
      <c r="X142" s="643">
        <v>0</v>
      </c>
      <c r="Z142" s="643">
        <v>0</v>
      </c>
      <c r="AA142" s="643">
        <v>0</v>
      </c>
      <c r="AB142" s="643">
        <v>0</v>
      </c>
      <c r="AC142" s="643">
        <v>0</v>
      </c>
      <c r="AH142" s="587"/>
      <c r="AJ142" s="540"/>
      <c r="AK142" s="540"/>
      <c r="AL142" s="540"/>
      <c r="AM142" s="540"/>
      <c r="AN142" s="540"/>
      <c r="AO142" s="540"/>
      <c r="AP142" s="540"/>
      <c r="AQ142" s="540"/>
      <c r="AR142" s="540"/>
      <c r="AS142" s="540"/>
      <c r="AT142" s="540"/>
      <c r="AU142" s="540"/>
      <c r="AV142" s="540"/>
      <c r="AW142" s="540"/>
      <c r="AX142" s="540"/>
      <c r="AY142" s="540"/>
      <c r="AZ142" s="540"/>
      <c r="BA142" s="540"/>
      <c r="BB142" s="540"/>
      <c r="BC142" s="647">
        <v>0</v>
      </c>
      <c r="BD142" s="647">
        <v>0</v>
      </c>
      <c r="BE142" s="647">
        <v>0</v>
      </c>
      <c r="BF142" s="647">
        <v>0</v>
      </c>
      <c r="BG142" s="643">
        <v>0</v>
      </c>
      <c r="BH142" s="643">
        <v>0</v>
      </c>
      <c r="BI142" s="643">
        <v>0</v>
      </c>
      <c r="BJ142" s="643">
        <v>0</v>
      </c>
      <c r="BK142" s="643">
        <v>0</v>
      </c>
      <c r="BL142" s="643">
        <v>0</v>
      </c>
      <c r="BM142" s="643">
        <v>0</v>
      </c>
      <c r="BN142" s="643">
        <v>0</v>
      </c>
      <c r="BO142" s="643">
        <v>0</v>
      </c>
      <c r="BP142" s="643">
        <v>0</v>
      </c>
      <c r="BQ142" s="643">
        <v>0</v>
      </c>
      <c r="BR142" s="643">
        <v>0</v>
      </c>
      <c r="BS142" s="643">
        <v>0</v>
      </c>
      <c r="BT142" s="643">
        <v>0</v>
      </c>
      <c r="BU142" s="643">
        <v>0</v>
      </c>
      <c r="BV142" s="643">
        <v>0</v>
      </c>
      <c r="BW142" s="643">
        <v>0</v>
      </c>
      <c r="BX142" s="643">
        <v>0</v>
      </c>
      <c r="BY142" s="643">
        <v>0</v>
      </c>
      <c r="BZ142" s="643">
        <v>0</v>
      </c>
      <c r="CA142" s="643">
        <v>0</v>
      </c>
      <c r="CB142" s="643">
        <v>0</v>
      </c>
      <c r="CC142" s="643">
        <v>0</v>
      </c>
      <c r="CD142" s="643">
        <v>0</v>
      </c>
      <c r="CE142" s="643">
        <v>0</v>
      </c>
      <c r="CF142" s="643">
        <v>0</v>
      </c>
      <c r="CG142" s="643">
        <v>0</v>
      </c>
      <c r="CH142" s="643">
        <v>0</v>
      </c>
      <c r="CI142" s="643">
        <v>0</v>
      </c>
      <c r="CJ142" s="643">
        <v>0</v>
      </c>
      <c r="CK142" s="643">
        <v>0</v>
      </c>
      <c r="CL142" s="643">
        <v>0</v>
      </c>
      <c r="CM142" s="643">
        <v>0</v>
      </c>
      <c r="CN142" s="643">
        <v>0</v>
      </c>
      <c r="CO142" s="643">
        <v>0</v>
      </c>
      <c r="CP142" s="643">
        <v>0</v>
      </c>
      <c r="CQ142" s="643">
        <v>0</v>
      </c>
      <c r="CR142" s="643">
        <v>0</v>
      </c>
      <c r="CS142" s="643">
        <v>0</v>
      </c>
      <c r="CT142" s="643">
        <v>0</v>
      </c>
      <c r="CU142" s="643">
        <v>0</v>
      </c>
      <c r="CV142" s="643">
        <v>0</v>
      </c>
      <c r="CW142" s="643">
        <v>0</v>
      </c>
      <c r="CX142" s="643">
        <v>0</v>
      </c>
      <c r="CY142" s="643">
        <v>0</v>
      </c>
      <c r="CZ142" s="643">
        <v>0</v>
      </c>
      <c r="DA142" s="643">
        <v>0</v>
      </c>
      <c r="DB142" s="643">
        <v>0</v>
      </c>
      <c r="DC142" s="643">
        <v>0</v>
      </c>
      <c r="DD142" s="643">
        <v>0</v>
      </c>
      <c r="DE142" s="643">
        <v>0</v>
      </c>
      <c r="DF142" s="643">
        <v>0</v>
      </c>
      <c r="DG142" s="643">
        <v>0</v>
      </c>
      <c r="DH142" s="643">
        <v>0</v>
      </c>
      <c r="DI142" s="643">
        <v>0</v>
      </c>
      <c r="DJ142" s="643">
        <v>0</v>
      </c>
      <c r="DK142" s="643">
        <v>0</v>
      </c>
      <c r="DL142" s="643">
        <v>0</v>
      </c>
      <c r="DM142" s="643">
        <v>0</v>
      </c>
      <c r="DN142" s="643">
        <v>0</v>
      </c>
      <c r="DO142" s="643">
        <v>0</v>
      </c>
      <c r="DP142" s="643">
        <v>0</v>
      </c>
      <c r="DQ142" s="643">
        <v>0</v>
      </c>
      <c r="DR142" s="643">
        <v>0</v>
      </c>
      <c r="DS142" s="643">
        <v>0</v>
      </c>
      <c r="DT142" s="643">
        <v>0</v>
      </c>
      <c r="DU142" s="643">
        <v>0</v>
      </c>
      <c r="DV142" s="643">
        <v>0</v>
      </c>
      <c r="DW142" s="643">
        <v>0</v>
      </c>
      <c r="DX142" s="643">
        <v>0</v>
      </c>
      <c r="DY142" s="643">
        <v>0</v>
      </c>
      <c r="DZ142" s="643">
        <v>0</v>
      </c>
      <c r="EA142" s="643">
        <v>0</v>
      </c>
      <c r="EB142" s="643">
        <v>0</v>
      </c>
      <c r="EC142" s="643">
        <v>0</v>
      </c>
      <c r="ED142" s="643">
        <v>0</v>
      </c>
      <c r="EE142" s="643">
        <v>0</v>
      </c>
      <c r="EF142" s="643">
        <v>0</v>
      </c>
      <c r="EG142" s="643">
        <v>0</v>
      </c>
      <c r="EH142" s="643">
        <v>0</v>
      </c>
      <c r="EI142" s="643">
        <v>0</v>
      </c>
      <c r="EJ142" s="643">
        <v>0</v>
      </c>
      <c r="EK142" s="643">
        <v>0</v>
      </c>
      <c r="EL142" s="643">
        <v>0</v>
      </c>
      <c r="EM142" s="643">
        <v>0</v>
      </c>
      <c r="EN142" s="643">
        <v>0</v>
      </c>
      <c r="EO142" s="643">
        <v>0</v>
      </c>
      <c r="EP142" s="643">
        <v>0</v>
      </c>
      <c r="EQ142" s="643">
        <v>0</v>
      </c>
      <c r="ER142" s="643">
        <v>0</v>
      </c>
      <c r="ES142" s="643">
        <v>0</v>
      </c>
      <c r="ET142" s="643">
        <v>0</v>
      </c>
      <c r="EU142" s="643">
        <v>0</v>
      </c>
      <c r="EV142" s="643">
        <v>0</v>
      </c>
      <c r="EW142" s="643">
        <v>0</v>
      </c>
      <c r="EX142" s="643">
        <v>0</v>
      </c>
      <c r="EY142" s="643">
        <v>0</v>
      </c>
      <c r="EZ142" s="643">
        <v>0</v>
      </c>
      <c r="FA142" s="643">
        <v>0</v>
      </c>
      <c r="FB142" s="643">
        <v>0</v>
      </c>
      <c r="FC142" s="643">
        <v>0</v>
      </c>
      <c r="FD142" s="643">
        <v>0</v>
      </c>
      <c r="FE142" s="643">
        <v>0</v>
      </c>
      <c r="FF142" s="643">
        <v>0</v>
      </c>
      <c r="FG142" s="643">
        <v>0</v>
      </c>
      <c r="FH142" s="643">
        <v>0</v>
      </c>
      <c r="FI142" s="643">
        <v>0</v>
      </c>
      <c r="FJ142" s="643">
        <v>0</v>
      </c>
      <c r="FK142" s="643">
        <v>0</v>
      </c>
      <c r="FL142" s="643">
        <v>0</v>
      </c>
      <c r="FM142" s="643">
        <v>0</v>
      </c>
      <c r="FN142" s="643">
        <v>0</v>
      </c>
      <c r="FO142" s="643">
        <v>0</v>
      </c>
      <c r="FP142" s="643">
        <v>0</v>
      </c>
      <c r="FQ142" s="643">
        <v>0</v>
      </c>
      <c r="FR142" s="643">
        <v>0</v>
      </c>
      <c r="FS142" s="643">
        <v>0</v>
      </c>
      <c r="FT142" s="643">
        <v>0</v>
      </c>
      <c r="FU142" s="643">
        <v>0</v>
      </c>
      <c r="FV142" s="643">
        <v>0</v>
      </c>
      <c r="FW142" s="643">
        <v>0</v>
      </c>
      <c r="FX142" s="643">
        <v>0</v>
      </c>
      <c r="FY142" s="643">
        <v>0</v>
      </c>
      <c r="FZ142" s="643">
        <v>0</v>
      </c>
      <c r="GA142" s="643">
        <v>0</v>
      </c>
      <c r="GB142" s="643">
        <v>0</v>
      </c>
      <c r="GC142" s="643">
        <v>0</v>
      </c>
      <c r="GD142" s="643">
        <v>0</v>
      </c>
      <c r="GE142" s="643">
        <v>0</v>
      </c>
      <c r="GF142" s="643">
        <v>0</v>
      </c>
      <c r="GG142" s="643">
        <v>0</v>
      </c>
      <c r="GH142" s="643">
        <v>0</v>
      </c>
      <c r="GI142" s="643">
        <v>0</v>
      </c>
      <c r="GJ142" s="643">
        <v>0</v>
      </c>
      <c r="GK142" s="643">
        <v>0</v>
      </c>
      <c r="GL142" s="643">
        <v>0</v>
      </c>
      <c r="GM142" s="643">
        <v>0</v>
      </c>
      <c r="GN142" s="643">
        <v>0</v>
      </c>
      <c r="GO142" s="643">
        <v>0</v>
      </c>
      <c r="GP142" s="643">
        <v>0</v>
      </c>
      <c r="GQ142" s="643">
        <v>0</v>
      </c>
      <c r="GR142" s="643">
        <v>0</v>
      </c>
      <c r="GS142" s="643">
        <v>0</v>
      </c>
      <c r="GT142" s="643">
        <v>0</v>
      </c>
      <c r="GU142" s="643">
        <v>0</v>
      </c>
      <c r="GV142" s="643">
        <v>0</v>
      </c>
      <c r="GW142" s="643">
        <v>0</v>
      </c>
      <c r="GX142" s="643">
        <v>0</v>
      </c>
      <c r="GY142" s="643">
        <v>0</v>
      </c>
      <c r="GZ142" s="643">
        <v>0</v>
      </c>
      <c r="HA142" s="643">
        <v>0</v>
      </c>
      <c r="HB142" s="643">
        <v>0</v>
      </c>
      <c r="HC142" s="643">
        <v>0</v>
      </c>
      <c r="HD142" s="643">
        <v>0</v>
      </c>
      <c r="HE142" s="643">
        <v>0</v>
      </c>
      <c r="HF142" s="643">
        <v>0</v>
      </c>
    </row>
    <row r="143" spans="2:214" hidden="1">
      <c r="B143" s="643">
        <v>109717000</v>
      </c>
      <c r="C143" s="644"/>
      <c r="D143" s="645" t="s">
        <v>460</v>
      </c>
      <c r="F143" s="643">
        <v>0</v>
      </c>
      <c r="G143" s="643">
        <v>0</v>
      </c>
      <c r="H143" s="643">
        <v>0</v>
      </c>
      <c r="I143" s="643">
        <v>0</v>
      </c>
      <c r="K143" s="646">
        <v>0</v>
      </c>
      <c r="L143" s="646">
        <v>0</v>
      </c>
      <c r="M143" s="646">
        <v>0</v>
      </c>
      <c r="N143" s="646">
        <v>0</v>
      </c>
      <c r="P143" s="643">
        <v>0</v>
      </c>
      <c r="Q143" s="643">
        <v>0</v>
      </c>
      <c r="R143" s="643">
        <v>0</v>
      </c>
      <c r="S143" s="643">
        <v>0</v>
      </c>
      <c r="U143" s="643">
        <v>0</v>
      </c>
      <c r="V143" s="643">
        <v>0</v>
      </c>
      <c r="W143" s="643">
        <v>0</v>
      </c>
      <c r="X143" s="643">
        <v>0</v>
      </c>
      <c r="Z143" s="643">
        <v>0</v>
      </c>
      <c r="AA143" s="643">
        <v>0</v>
      </c>
      <c r="AB143" s="643">
        <v>0</v>
      </c>
      <c r="AC143" s="643">
        <v>0</v>
      </c>
      <c r="AH143" s="587"/>
      <c r="AJ143" s="540"/>
      <c r="AK143" s="540"/>
      <c r="AL143" s="540"/>
      <c r="AM143" s="540"/>
      <c r="AN143" s="540"/>
      <c r="AO143" s="540"/>
      <c r="AP143" s="540"/>
      <c r="AQ143" s="540"/>
      <c r="AR143" s="540"/>
      <c r="AS143" s="540"/>
      <c r="AT143" s="540"/>
      <c r="AU143" s="540"/>
      <c r="AV143" s="540"/>
      <c r="AW143" s="540"/>
      <c r="AX143" s="540"/>
      <c r="AY143" s="540"/>
      <c r="AZ143" s="540"/>
      <c r="BA143" s="540"/>
      <c r="BB143" s="540"/>
      <c r="BC143" s="647">
        <v>0</v>
      </c>
      <c r="BD143" s="647">
        <v>0</v>
      </c>
      <c r="BE143" s="647">
        <v>0</v>
      </c>
      <c r="BF143" s="647">
        <v>0</v>
      </c>
      <c r="BG143" s="643">
        <v>0</v>
      </c>
      <c r="BH143" s="643">
        <v>0</v>
      </c>
      <c r="BI143" s="643">
        <v>0</v>
      </c>
      <c r="BJ143" s="643">
        <v>0</v>
      </c>
      <c r="BK143" s="643">
        <v>0</v>
      </c>
      <c r="BL143" s="643">
        <v>0</v>
      </c>
      <c r="BM143" s="643">
        <v>0</v>
      </c>
      <c r="BN143" s="643">
        <v>0</v>
      </c>
      <c r="BO143" s="643">
        <v>0</v>
      </c>
      <c r="BP143" s="643">
        <v>0</v>
      </c>
      <c r="BQ143" s="643">
        <v>0</v>
      </c>
      <c r="BR143" s="643">
        <v>0</v>
      </c>
      <c r="BS143" s="643">
        <v>0</v>
      </c>
      <c r="BT143" s="643">
        <v>0</v>
      </c>
      <c r="BU143" s="643">
        <v>0</v>
      </c>
      <c r="BV143" s="643">
        <v>0</v>
      </c>
      <c r="BW143" s="643">
        <v>0</v>
      </c>
      <c r="BX143" s="643">
        <v>0</v>
      </c>
      <c r="BY143" s="643">
        <v>0</v>
      </c>
      <c r="BZ143" s="643">
        <v>0</v>
      </c>
      <c r="CA143" s="643">
        <v>0</v>
      </c>
      <c r="CB143" s="643">
        <v>0</v>
      </c>
      <c r="CC143" s="643">
        <v>0</v>
      </c>
      <c r="CD143" s="643">
        <v>0</v>
      </c>
      <c r="CE143" s="643">
        <v>0</v>
      </c>
      <c r="CF143" s="643">
        <v>0</v>
      </c>
      <c r="CG143" s="643">
        <v>0</v>
      </c>
      <c r="CH143" s="643">
        <v>0</v>
      </c>
      <c r="CI143" s="643">
        <v>0</v>
      </c>
      <c r="CJ143" s="643">
        <v>0</v>
      </c>
      <c r="CK143" s="643">
        <v>0</v>
      </c>
      <c r="CL143" s="643">
        <v>0</v>
      </c>
      <c r="CM143" s="643">
        <v>0</v>
      </c>
      <c r="CN143" s="643">
        <v>0</v>
      </c>
      <c r="CO143" s="643">
        <v>0</v>
      </c>
      <c r="CP143" s="643">
        <v>0</v>
      </c>
      <c r="CQ143" s="643">
        <v>0</v>
      </c>
      <c r="CR143" s="643">
        <v>0</v>
      </c>
      <c r="CS143" s="643">
        <v>0</v>
      </c>
      <c r="CT143" s="643">
        <v>0</v>
      </c>
      <c r="CU143" s="643">
        <v>0</v>
      </c>
      <c r="CV143" s="643">
        <v>0</v>
      </c>
      <c r="CW143" s="643">
        <v>0</v>
      </c>
      <c r="CX143" s="643">
        <v>0</v>
      </c>
      <c r="CY143" s="643">
        <v>0</v>
      </c>
      <c r="CZ143" s="643">
        <v>0</v>
      </c>
      <c r="DA143" s="643">
        <v>0</v>
      </c>
      <c r="DB143" s="643">
        <v>0</v>
      </c>
      <c r="DC143" s="643">
        <v>0</v>
      </c>
      <c r="DD143" s="643">
        <v>0</v>
      </c>
      <c r="DE143" s="643">
        <v>0</v>
      </c>
      <c r="DF143" s="643">
        <v>0</v>
      </c>
      <c r="DG143" s="643">
        <v>0</v>
      </c>
      <c r="DH143" s="643">
        <v>0</v>
      </c>
      <c r="DI143" s="643">
        <v>0</v>
      </c>
      <c r="DJ143" s="643">
        <v>0</v>
      </c>
      <c r="DK143" s="643">
        <v>0</v>
      </c>
      <c r="DL143" s="643">
        <v>0</v>
      </c>
      <c r="DM143" s="643">
        <v>0</v>
      </c>
      <c r="DN143" s="643">
        <v>0</v>
      </c>
      <c r="DO143" s="643">
        <v>0</v>
      </c>
      <c r="DP143" s="643">
        <v>0</v>
      </c>
      <c r="DQ143" s="643">
        <v>0</v>
      </c>
      <c r="DR143" s="643">
        <v>0</v>
      </c>
      <c r="DS143" s="643">
        <v>0</v>
      </c>
      <c r="DT143" s="643">
        <v>0</v>
      </c>
      <c r="DU143" s="643">
        <v>0</v>
      </c>
      <c r="DV143" s="643">
        <v>0</v>
      </c>
      <c r="DW143" s="643">
        <v>0</v>
      </c>
      <c r="DX143" s="643">
        <v>0</v>
      </c>
      <c r="DY143" s="643">
        <v>0</v>
      </c>
      <c r="DZ143" s="643">
        <v>0</v>
      </c>
      <c r="EA143" s="643">
        <v>0</v>
      </c>
      <c r="EB143" s="643">
        <v>0</v>
      </c>
      <c r="EC143" s="643">
        <v>0</v>
      </c>
      <c r="ED143" s="643">
        <v>0</v>
      </c>
      <c r="EE143" s="643">
        <v>0</v>
      </c>
      <c r="EF143" s="643">
        <v>0</v>
      </c>
      <c r="EG143" s="643">
        <v>0</v>
      </c>
      <c r="EH143" s="643">
        <v>0</v>
      </c>
      <c r="EI143" s="643">
        <v>0</v>
      </c>
      <c r="EJ143" s="643">
        <v>0</v>
      </c>
      <c r="EK143" s="643">
        <v>0</v>
      </c>
      <c r="EL143" s="643">
        <v>0</v>
      </c>
      <c r="EM143" s="643">
        <v>0</v>
      </c>
      <c r="EN143" s="643">
        <v>0</v>
      </c>
      <c r="EO143" s="643">
        <v>0</v>
      </c>
      <c r="EP143" s="643">
        <v>0</v>
      </c>
      <c r="EQ143" s="643">
        <v>0</v>
      </c>
      <c r="ER143" s="643">
        <v>0</v>
      </c>
      <c r="ES143" s="643">
        <v>0</v>
      </c>
      <c r="ET143" s="643">
        <v>0</v>
      </c>
      <c r="EU143" s="643">
        <v>0</v>
      </c>
      <c r="EV143" s="643">
        <v>0</v>
      </c>
      <c r="EW143" s="643">
        <v>0</v>
      </c>
      <c r="EX143" s="643">
        <v>0</v>
      </c>
      <c r="EY143" s="643">
        <v>0</v>
      </c>
      <c r="EZ143" s="643">
        <v>0</v>
      </c>
      <c r="FA143" s="643">
        <v>0</v>
      </c>
      <c r="FB143" s="643">
        <v>0</v>
      </c>
      <c r="FC143" s="643">
        <v>0</v>
      </c>
      <c r="FD143" s="643">
        <v>0</v>
      </c>
      <c r="FE143" s="643">
        <v>0</v>
      </c>
      <c r="FF143" s="643">
        <v>0</v>
      </c>
      <c r="FG143" s="643">
        <v>0</v>
      </c>
      <c r="FH143" s="643">
        <v>0</v>
      </c>
      <c r="FI143" s="643">
        <v>0</v>
      </c>
      <c r="FJ143" s="643">
        <v>0</v>
      </c>
      <c r="FK143" s="643">
        <v>0</v>
      </c>
      <c r="FL143" s="643">
        <v>0</v>
      </c>
      <c r="FM143" s="643">
        <v>0</v>
      </c>
      <c r="FN143" s="643">
        <v>0</v>
      </c>
      <c r="FO143" s="643">
        <v>0</v>
      </c>
      <c r="FP143" s="643">
        <v>0</v>
      </c>
      <c r="FQ143" s="643">
        <v>0</v>
      </c>
      <c r="FR143" s="643">
        <v>0</v>
      </c>
      <c r="FS143" s="643">
        <v>0</v>
      </c>
      <c r="FT143" s="643">
        <v>0</v>
      </c>
      <c r="FU143" s="643">
        <v>0</v>
      </c>
      <c r="FV143" s="643">
        <v>0</v>
      </c>
      <c r="FW143" s="643">
        <v>0</v>
      </c>
      <c r="FX143" s="643">
        <v>0</v>
      </c>
      <c r="FY143" s="643">
        <v>0</v>
      </c>
      <c r="FZ143" s="643">
        <v>0</v>
      </c>
      <c r="GA143" s="643">
        <v>0</v>
      </c>
      <c r="GB143" s="643">
        <v>0</v>
      </c>
      <c r="GC143" s="643">
        <v>0</v>
      </c>
      <c r="GD143" s="643">
        <v>0</v>
      </c>
      <c r="GE143" s="643">
        <v>0</v>
      </c>
      <c r="GF143" s="643">
        <v>0</v>
      </c>
      <c r="GG143" s="643">
        <v>0</v>
      </c>
      <c r="GH143" s="643">
        <v>0</v>
      </c>
      <c r="GI143" s="643">
        <v>0</v>
      </c>
      <c r="GJ143" s="643">
        <v>0</v>
      </c>
      <c r="GK143" s="643">
        <v>0</v>
      </c>
      <c r="GL143" s="643">
        <v>0</v>
      </c>
      <c r="GM143" s="643">
        <v>0</v>
      </c>
      <c r="GN143" s="643">
        <v>0</v>
      </c>
      <c r="GO143" s="643">
        <v>0</v>
      </c>
      <c r="GP143" s="643">
        <v>0</v>
      </c>
      <c r="GQ143" s="643">
        <v>0</v>
      </c>
      <c r="GR143" s="643">
        <v>0</v>
      </c>
      <c r="GS143" s="643">
        <v>0</v>
      </c>
      <c r="GT143" s="643">
        <v>0</v>
      </c>
      <c r="GU143" s="643">
        <v>0</v>
      </c>
      <c r="GV143" s="643">
        <v>0</v>
      </c>
      <c r="GW143" s="643">
        <v>0</v>
      </c>
      <c r="GX143" s="643">
        <v>0</v>
      </c>
      <c r="GY143" s="643">
        <v>0</v>
      </c>
      <c r="GZ143" s="643">
        <v>0</v>
      </c>
      <c r="HA143" s="643">
        <v>0</v>
      </c>
      <c r="HB143" s="643">
        <v>0</v>
      </c>
      <c r="HC143" s="643">
        <v>0</v>
      </c>
      <c r="HD143" s="643">
        <v>0</v>
      </c>
      <c r="HE143" s="643">
        <v>0</v>
      </c>
      <c r="HF143" s="643">
        <v>0</v>
      </c>
    </row>
    <row r="144" spans="2:214" hidden="1">
      <c r="B144" s="643">
        <v>0</v>
      </c>
      <c r="C144" s="644"/>
      <c r="D144" s="645" t="s">
        <v>461</v>
      </c>
      <c r="F144" s="643">
        <v>0</v>
      </c>
      <c r="G144" s="643">
        <v>0</v>
      </c>
      <c r="H144" s="643">
        <v>0</v>
      </c>
      <c r="I144" s="643">
        <v>0</v>
      </c>
      <c r="K144" s="646">
        <v>0</v>
      </c>
      <c r="L144" s="646">
        <v>0</v>
      </c>
      <c r="M144" s="646">
        <v>0</v>
      </c>
      <c r="N144" s="646">
        <v>0</v>
      </c>
      <c r="P144" s="643">
        <v>0</v>
      </c>
      <c r="Q144" s="643">
        <v>0</v>
      </c>
      <c r="R144" s="643">
        <v>0</v>
      </c>
      <c r="S144" s="643">
        <v>0</v>
      </c>
      <c r="U144" s="643">
        <v>0</v>
      </c>
      <c r="V144" s="643">
        <v>0</v>
      </c>
      <c r="W144" s="643">
        <v>0</v>
      </c>
      <c r="X144" s="643">
        <v>0</v>
      </c>
      <c r="Z144" s="643">
        <v>0</v>
      </c>
      <c r="AA144" s="643">
        <v>0</v>
      </c>
      <c r="AB144" s="643">
        <v>0</v>
      </c>
      <c r="AC144" s="643">
        <v>0</v>
      </c>
      <c r="AH144" s="587"/>
      <c r="AJ144" s="540"/>
      <c r="AK144" s="540"/>
      <c r="AL144" s="540"/>
      <c r="AM144" s="540"/>
      <c r="AN144" s="540"/>
      <c r="AO144" s="540"/>
      <c r="AP144" s="540"/>
      <c r="AQ144" s="540"/>
      <c r="AR144" s="540"/>
      <c r="AS144" s="540"/>
      <c r="AT144" s="540"/>
      <c r="AU144" s="540"/>
      <c r="AV144" s="540"/>
      <c r="AW144" s="540"/>
      <c r="AX144" s="540"/>
      <c r="AY144" s="540"/>
      <c r="AZ144" s="540"/>
      <c r="BA144" s="540"/>
      <c r="BB144" s="540"/>
      <c r="BC144" s="647">
        <v>0</v>
      </c>
      <c r="BD144" s="647">
        <v>0</v>
      </c>
      <c r="BE144" s="647">
        <v>0</v>
      </c>
      <c r="BF144" s="647">
        <v>0</v>
      </c>
      <c r="BG144" s="643">
        <v>0</v>
      </c>
      <c r="BH144" s="643">
        <v>0</v>
      </c>
      <c r="BI144" s="643">
        <v>0</v>
      </c>
      <c r="BJ144" s="643">
        <v>0</v>
      </c>
      <c r="BK144" s="643">
        <v>0</v>
      </c>
      <c r="BL144" s="643">
        <v>0</v>
      </c>
      <c r="BM144" s="643">
        <v>0</v>
      </c>
      <c r="BN144" s="643">
        <v>0</v>
      </c>
      <c r="BO144" s="643">
        <v>0</v>
      </c>
      <c r="BP144" s="643">
        <v>0</v>
      </c>
      <c r="BQ144" s="643">
        <v>0</v>
      </c>
      <c r="BR144" s="643">
        <v>0</v>
      </c>
      <c r="BS144" s="643">
        <v>0</v>
      </c>
      <c r="BT144" s="643">
        <v>0</v>
      </c>
      <c r="BU144" s="643">
        <v>0</v>
      </c>
      <c r="BV144" s="643">
        <v>0</v>
      </c>
      <c r="BW144" s="643">
        <v>0</v>
      </c>
      <c r="BX144" s="643">
        <v>0</v>
      </c>
      <c r="BY144" s="643">
        <v>0</v>
      </c>
      <c r="BZ144" s="643">
        <v>0</v>
      </c>
      <c r="CA144" s="643">
        <v>0</v>
      </c>
      <c r="CB144" s="643">
        <v>0</v>
      </c>
      <c r="CC144" s="643">
        <v>0</v>
      </c>
      <c r="CD144" s="643">
        <v>0</v>
      </c>
      <c r="CE144" s="643">
        <v>0</v>
      </c>
      <c r="CF144" s="643">
        <v>0</v>
      </c>
      <c r="CG144" s="643">
        <v>0</v>
      </c>
      <c r="CH144" s="643">
        <v>0</v>
      </c>
      <c r="CI144" s="643">
        <v>0</v>
      </c>
      <c r="CJ144" s="643">
        <v>0</v>
      </c>
      <c r="CK144" s="643">
        <v>0</v>
      </c>
      <c r="CL144" s="643">
        <v>0</v>
      </c>
      <c r="CM144" s="643">
        <v>0</v>
      </c>
      <c r="CN144" s="643">
        <v>0</v>
      </c>
      <c r="CO144" s="643">
        <v>0</v>
      </c>
      <c r="CP144" s="643">
        <v>0</v>
      </c>
      <c r="CQ144" s="643">
        <v>0</v>
      </c>
      <c r="CR144" s="643">
        <v>0</v>
      </c>
      <c r="CS144" s="643">
        <v>0</v>
      </c>
      <c r="CT144" s="643">
        <v>0</v>
      </c>
      <c r="CU144" s="643">
        <v>0</v>
      </c>
      <c r="CV144" s="643">
        <v>0</v>
      </c>
      <c r="CW144" s="643">
        <v>0</v>
      </c>
      <c r="CX144" s="643">
        <v>0</v>
      </c>
      <c r="CY144" s="643">
        <v>0</v>
      </c>
      <c r="CZ144" s="643">
        <v>0</v>
      </c>
      <c r="DA144" s="643">
        <v>0</v>
      </c>
      <c r="DB144" s="643">
        <v>0</v>
      </c>
      <c r="DC144" s="643">
        <v>0</v>
      </c>
      <c r="DD144" s="643">
        <v>0</v>
      </c>
      <c r="DE144" s="643">
        <v>0</v>
      </c>
      <c r="DF144" s="643">
        <v>0</v>
      </c>
      <c r="DG144" s="643">
        <v>0</v>
      </c>
      <c r="DH144" s="643">
        <v>0</v>
      </c>
      <c r="DI144" s="643">
        <v>0</v>
      </c>
      <c r="DJ144" s="643">
        <v>0</v>
      </c>
      <c r="DK144" s="643">
        <v>0</v>
      </c>
      <c r="DL144" s="643">
        <v>0</v>
      </c>
      <c r="DM144" s="643">
        <v>0</v>
      </c>
      <c r="DN144" s="643">
        <v>0</v>
      </c>
      <c r="DO144" s="643">
        <v>0</v>
      </c>
      <c r="DP144" s="643">
        <v>0</v>
      </c>
      <c r="DQ144" s="643">
        <v>0</v>
      </c>
      <c r="DR144" s="643">
        <v>0</v>
      </c>
      <c r="DS144" s="643">
        <v>0</v>
      </c>
      <c r="DT144" s="643">
        <v>0</v>
      </c>
      <c r="DU144" s="643">
        <v>0</v>
      </c>
      <c r="DV144" s="643">
        <v>0</v>
      </c>
      <c r="DW144" s="643">
        <v>0</v>
      </c>
      <c r="DX144" s="643">
        <v>0</v>
      </c>
      <c r="DY144" s="643">
        <v>0</v>
      </c>
      <c r="DZ144" s="643">
        <v>0</v>
      </c>
      <c r="EA144" s="643">
        <v>0</v>
      </c>
      <c r="EB144" s="643">
        <v>0</v>
      </c>
      <c r="EC144" s="643">
        <v>0</v>
      </c>
      <c r="ED144" s="643">
        <v>0</v>
      </c>
      <c r="EE144" s="643">
        <v>0</v>
      </c>
      <c r="EF144" s="643">
        <v>0</v>
      </c>
      <c r="EG144" s="643">
        <v>0</v>
      </c>
      <c r="EH144" s="643">
        <v>0</v>
      </c>
      <c r="EI144" s="643">
        <v>0</v>
      </c>
      <c r="EJ144" s="643">
        <v>0</v>
      </c>
      <c r="EK144" s="643">
        <v>0</v>
      </c>
      <c r="EL144" s="643">
        <v>0</v>
      </c>
      <c r="EM144" s="643">
        <v>0</v>
      </c>
      <c r="EN144" s="643">
        <v>0</v>
      </c>
      <c r="EO144" s="643">
        <v>0</v>
      </c>
      <c r="EP144" s="643">
        <v>0</v>
      </c>
      <c r="EQ144" s="643">
        <v>0</v>
      </c>
      <c r="ER144" s="643">
        <v>0</v>
      </c>
      <c r="ES144" s="643">
        <v>0</v>
      </c>
      <c r="ET144" s="643">
        <v>0</v>
      </c>
      <c r="EU144" s="643">
        <v>0</v>
      </c>
      <c r="EV144" s="643">
        <v>0</v>
      </c>
      <c r="EW144" s="643">
        <v>0</v>
      </c>
      <c r="EX144" s="643">
        <v>0</v>
      </c>
      <c r="EY144" s="643">
        <v>0</v>
      </c>
      <c r="EZ144" s="643">
        <v>0</v>
      </c>
      <c r="FA144" s="643">
        <v>0</v>
      </c>
      <c r="FB144" s="643">
        <v>0</v>
      </c>
      <c r="FC144" s="643">
        <v>0</v>
      </c>
      <c r="FD144" s="643">
        <v>0</v>
      </c>
      <c r="FE144" s="643">
        <v>0</v>
      </c>
      <c r="FF144" s="643">
        <v>0</v>
      </c>
      <c r="FG144" s="643">
        <v>0</v>
      </c>
      <c r="FH144" s="643">
        <v>0</v>
      </c>
      <c r="FI144" s="643">
        <v>0</v>
      </c>
      <c r="FJ144" s="643">
        <v>0</v>
      </c>
      <c r="FK144" s="643">
        <v>0</v>
      </c>
      <c r="FL144" s="643">
        <v>0</v>
      </c>
      <c r="FM144" s="643">
        <v>0</v>
      </c>
      <c r="FN144" s="643">
        <v>0</v>
      </c>
      <c r="FO144" s="643">
        <v>0</v>
      </c>
      <c r="FP144" s="643">
        <v>0</v>
      </c>
      <c r="FQ144" s="643">
        <v>0</v>
      </c>
      <c r="FR144" s="643">
        <v>0</v>
      </c>
      <c r="FS144" s="643">
        <v>0</v>
      </c>
      <c r="FT144" s="643">
        <v>0</v>
      </c>
      <c r="FU144" s="643">
        <v>0</v>
      </c>
      <c r="FV144" s="643">
        <v>0</v>
      </c>
      <c r="FW144" s="643">
        <v>0</v>
      </c>
      <c r="FX144" s="643">
        <v>0</v>
      </c>
      <c r="FY144" s="643">
        <v>0</v>
      </c>
      <c r="FZ144" s="643">
        <v>0</v>
      </c>
      <c r="GA144" s="643">
        <v>0</v>
      </c>
      <c r="GB144" s="643">
        <v>0</v>
      </c>
      <c r="GC144" s="643">
        <v>0</v>
      </c>
      <c r="GD144" s="643">
        <v>0</v>
      </c>
      <c r="GE144" s="643">
        <v>0</v>
      </c>
      <c r="GF144" s="643">
        <v>0</v>
      </c>
      <c r="GG144" s="643">
        <v>0</v>
      </c>
      <c r="GH144" s="643">
        <v>0</v>
      </c>
      <c r="GI144" s="643">
        <v>0</v>
      </c>
      <c r="GJ144" s="643">
        <v>0</v>
      </c>
      <c r="GK144" s="643">
        <v>0</v>
      </c>
      <c r="GL144" s="643">
        <v>0</v>
      </c>
      <c r="GM144" s="643">
        <v>0</v>
      </c>
      <c r="GN144" s="643">
        <v>0</v>
      </c>
      <c r="GO144" s="643">
        <v>0</v>
      </c>
      <c r="GP144" s="643">
        <v>0</v>
      </c>
      <c r="GQ144" s="643">
        <v>0</v>
      </c>
      <c r="GR144" s="643">
        <v>0</v>
      </c>
      <c r="GS144" s="643">
        <v>0</v>
      </c>
      <c r="GT144" s="643">
        <v>0</v>
      </c>
      <c r="GU144" s="643">
        <v>0</v>
      </c>
      <c r="GV144" s="643">
        <v>0</v>
      </c>
      <c r="GW144" s="643">
        <v>0</v>
      </c>
      <c r="GX144" s="643">
        <v>0</v>
      </c>
      <c r="GY144" s="643">
        <v>0</v>
      </c>
      <c r="GZ144" s="643">
        <v>0</v>
      </c>
      <c r="HA144" s="643">
        <v>0</v>
      </c>
      <c r="HB144" s="643">
        <v>0</v>
      </c>
      <c r="HC144" s="643">
        <v>0</v>
      </c>
      <c r="HD144" s="643">
        <v>0</v>
      </c>
      <c r="HE144" s="643">
        <v>0</v>
      </c>
      <c r="HF144" s="643">
        <v>0</v>
      </c>
    </row>
    <row r="145" spans="2:214" hidden="1">
      <c r="B145" s="643">
        <v>1200000</v>
      </c>
      <c r="C145" s="644"/>
      <c r="D145" s="645" t="s">
        <v>462</v>
      </c>
      <c r="F145" s="643">
        <v>0</v>
      </c>
      <c r="G145" s="643">
        <v>0</v>
      </c>
      <c r="H145" s="643">
        <v>0</v>
      </c>
      <c r="I145" s="643">
        <v>0</v>
      </c>
      <c r="K145" s="646">
        <v>0</v>
      </c>
      <c r="L145" s="646">
        <v>0</v>
      </c>
      <c r="M145" s="646">
        <v>0</v>
      </c>
      <c r="N145" s="646">
        <v>0</v>
      </c>
      <c r="P145" s="643">
        <v>0</v>
      </c>
      <c r="Q145" s="643">
        <v>0</v>
      </c>
      <c r="R145" s="643">
        <v>0</v>
      </c>
      <c r="S145" s="643">
        <v>0</v>
      </c>
      <c r="U145" s="643">
        <v>0</v>
      </c>
      <c r="V145" s="643">
        <v>0</v>
      </c>
      <c r="W145" s="643">
        <v>0</v>
      </c>
      <c r="X145" s="643">
        <v>0</v>
      </c>
      <c r="Z145" s="643">
        <v>0</v>
      </c>
      <c r="AA145" s="643">
        <v>0</v>
      </c>
      <c r="AB145" s="643">
        <v>0</v>
      </c>
      <c r="AC145" s="643">
        <v>0</v>
      </c>
      <c r="AH145" s="587"/>
      <c r="AJ145" s="540"/>
      <c r="AK145" s="540"/>
      <c r="AL145" s="540"/>
      <c r="AM145" s="540"/>
      <c r="AN145" s="540"/>
      <c r="AO145" s="540"/>
      <c r="AP145" s="540"/>
      <c r="AQ145" s="540"/>
      <c r="AR145" s="540"/>
      <c r="AS145" s="540"/>
      <c r="AT145" s="540"/>
      <c r="AU145" s="540"/>
      <c r="AV145" s="540"/>
      <c r="AW145" s="540"/>
      <c r="AX145" s="540"/>
      <c r="AY145" s="540"/>
      <c r="AZ145" s="540"/>
      <c r="BA145" s="540"/>
      <c r="BB145" s="540"/>
      <c r="BC145" s="647">
        <v>0</v>
      </c>
      <c r="BD145" s="647">
        <v>0</v>
      </c>
      <c r="BE145" s="647">
        <v>0</v>
      </c>
      <c r="BF145" s="647">
        <v>0</v>
      </c>
      <c r="BG145" s="643">
        <v>0</v>
      </c>
      <c r="BH145" s="643">
        <v>0</v>
      </c>
      <c r="BI145" s="643">
        <v>0</v>
      </c>
      <c r="BJ145" s="643">
        <v>0</v>
      </c>
      <c r="BK145" s="643">
        <v>0</v>
      </c>
      <c r="BL145" s="643">
        <v>0</v>
      </c>
      <c r="BM145" s="643">
        <v>0</v>
      </c>
      <c r="BN145" s="643">
        <v>0</v>
      </c>
      <c r="BO145" s="643">
        <v>0</v>
      </c>
      <c r="BP145" s="643">
        <v>0</v>
      </c>
      <c r="BQ145" s="643">
        <v>0</v>
      </c>
      <c r="BR145" s="643">
        <v>0</v>
      </c>
      <c r="BS145" s="643">
        <v>0</v>
      </c>
      <c r="BT145" s="643">
        <v>0</v>
      </c>
      <c r="BU145" s="643">
        <v>0</v>
      </c>
      <c r="BV145" s="643">
        <v>0</v>
      </c>
      <c r="BW145" s="643">
        <v>0</v>
      </c>
      <c r="BX145" s="643">
        <v>0</v>
      </c>
      <c r="BY145" s="643">
        <v>0</v>
      </c>
      <c r="BZ145" s="643">
        <v>0</v>
      </c>
      <c r="CA145" s="643">
        <v>0</v>
      </c>
      <c r="CB145" s="643">
        <v>0</v>
      </c>
      <c r="CC145" s="643">
        <v>0</v>
      </c>
      <c r="CD145" s="643">
        <v>0</v>
      </c>
      <c r="CE145" s="643">
        <v>0</v>
      </c>
      <c r="CF145" s="643">
        <v>0</v>
      </c>
      <c r="CG145" s="643">
        <v>0</v>
      </c>
      <c r="CH145" s="643">
        <v>0</v>
      </c>
      <c r="CI145" s="643">
        <v>0</v>
      </c>
      <c r="CJ145" s="643">
        <v>0</v>
      </c>
      <c r="CK145" s="643">
        <v>0</v>
      </c>
      <c r="CL145" s="643">
        <v>0</v>
      </c>
      <c r="CM145" s="643">
        <v>0</v>
      </c>
      <c r="CN145" s="643">
        <v>0</v>
      </c>
      <c r="CO145" s="643">
        <v>0</v>
      </c>
      <c r="CP145" s="643">
        <v>0</v>
      </c>
      <c r="CQ145" s="643">
        <v>0</v>
      </c>
      <c r="CR145" s="643">
        <v>0</v>
      </c>
      <c r="CS145" s="643">
        <v>0</v>
      </c>
      <c r="CT145" s="643">
        <v>0</v>
      </c>
      <c r="CU145" s="643">
        <v>0</v>
      </c>
      <c r="CV145" s="643">
        <v>0</v>
      </c>
      <c r="CW145" s="643">
        <v>0</v>
      </c>
      <c r="CX145" s="643">
        <v>0</v>
      </c>
      <c r="CY145" s="643">
        <v>0</v>
      </c>
      <c r="CZ145" s="643">
        <v>0</v>
      </c>
      <c r="DA145" s="643">
        <v>0</v>
      </c>
      <c r="DB145" s="643">
        <v>0</v>
      </c>
      <c r="DC145" s="643">
        <v>0</v>
      </c>
      <c r="DD145" s="643">
        <v>0</v>
      </c>
      <c r="DE145" s="643">
        <v>0</v>
      </c>
      <c r="DF145" s="643">
        <v>0</v>
      </c>
      <c r="DG145" s="643">
        <v>0</v>
      </c>
      <c r="DH145" s="643">
        <v>0</v>
      </c>
      <c r="DI145" s="643">
        <v>0</v>
      </c>
      <c r="DJ145" s="643">
        <v>0</v>
      </c>
      <c r="DK145" s="643">
        <v>0</v>
      </c>
      <c r="DL145" s="643">
        <v>0</v>
      </c>
      <c r="DM145" s="643">
        <v>0</v>
      </c>
      <c r="DN145" s="643">
        <v>0</v>
      </c>
      <c r="DO145" s="643">
        <v>0</v>
      </c>
      <c r="DP145" s="643">
        <v>0</v>
      </c>
      <c r="DQ145" s="643">
        <v>0</v>
      </c>
      <c r="DR145" s="643">
        <v>0</v>
      </c>
      <c r="DS145" s="643">
        <v>0</v>
      </c>
      <c r="DT145" s="643">
        <v>0</v>
      </c>
      <c r="DU145" s="643">
        <v>0</v>
      </c>
      <c r="DV145" s="643">
        <v>0</v>
      </c>
      <c r="DW145" s="643">
        <v>0</v>
      </c>
      <c r="DX145" s="643">
        <v>0</v>
      </c>
      <c r="DY145" s="643">
        <v>0</v>
      </c>
      <c r="DZ145" s="643">
        <v>0</v>
      </c>
      <c r="EA145" s="643">
        <v>0</v>
      </c>
      <c r="EB145" s="643">
        <v>0</v>
      </c>
      <c r="EC145" s="643">
        <v>0</v>
      </c>
      <c r="ED145" s="643">
        <v>0</v>
      </c>
      <c r="EE145" s="643">
        <v>0</v>
      </c>
      <c r="EF145" s="643">
        <v>0</v>
      </c>
      <c r="EG145" s="643">
        <v>0</v>
      </c>
      <c r="EH145" s="643">
        <v>0</v>
      </c>
      <c r="EI145" s="643">
        <v>0</v>
      </c>
      <c r="EJ145" s="643">
        <v>0</v>
      </c>
      <c r="EK145" s="643">
        <v>0</v>
      </c>
      <c r="EL145" s="643">
        <v>0</v>
      </c>
      <c r="EM145" s="643">
        <v>0</v>
      </c>
      <c r="EN145" s="643">
        <v>0</v>
      </c>
      <c r="EO145" s="643">
        <v>0</v>
      </c>
      <c r="EP145" s="643">
        <v>0</v>
      </c>
      <c r="EQ145" s="643">
        <v>0</v>
      </c>
      <c r="ER145" s="643">
        <v>0</v>
      </c>
      <c r="ES145" s="643">
        <v>0</v>
      </c>
      <c r="ET145" s="643">
        <v>0</v>
      </c>
      <c r="EU145" s="643">
        <v>0</v>
      </c>
      <c r="EV145" s="643">
        <v>0</v>
      </c>
      <c r="EW145" s="643">
        <v>0</v>
      </c>
      <c r="EX145" s="643">
        <v>0</v>
      </c>
      <c r="EY145" s="643">
        <v>0</v>
      </c>
      <c r="EZ145" s="643">
        <v>0</v>
      </c>
      <c r="FA145" s="643">
        <v>0</v>
      </c>
      <c r="FB145" s="643">
        <v>0</v>
      </c>
      <c r="FC145" s="643">
        <v>0</v>
      </c>
      <c r="FD145" s="643">
        <v>0</v>
      </c>
      <c r="FE145" s="643">
        <v>0</v>
      </c>
      <c r="FF145" s="643">
        <v>0</v>
      </c>
      <c r="FG145" s="643">
        <v>0</v>
      </c>
      <c r="FH145" s="643">
        <v>0</v>
      </c>
      <c r="FI145" s="643">
        <v>0</v>
      </c>
      <c r="FJ145" s="643">
        <v>0</v>
      </c>
      <c r="FK145" s="643">
        <v>0</v>
      </c>
      <c r="FL145" s="643">
        <v>0</v>
      </c>
      <c r="FM145" s="643">
        <v>0</v>
      </c>
      <c r="FN145" s="643">
        <v>0</v>
      </c>
      <c r="FO145" s="643">
        <v>0</v>
      </c>
      <c r="FP145" s="643">
        <v>0</v>
      </c>
      <c r="FQ145" s="643">
        <v>0</v>
      </c>
      <c r="FR145" s="643">
        <v>0</v>
      </c>
      <c r="FS145" s="643">
        <v>0</v>
      </c>
      <c r="FT145" s="643">
        <v>0</v>
      </c>
      <c r="FU145" s="643">
        <v>0</v>
      </c>
      <c r="FV145" s="643">
        <v>0</v>
      </c>
      <c r="FW145" s="643">
        <v>0</v>
      </c>
      <c r="FX145" s="643">
        <v>0</v>
      </c>
      <c r="FY145" s="643">
        <v>0</v>
      </c>
      <c r="FZ145" s="643">
        <v>0</v>
      </c>
      <c r="GA145" s="643">
        <v>0</v>
      </c>
      <c r="GB145" s="643">
        <v>0</v>
      </c>
      <c r="GC145" s="643">
        <v>0</v>
      </c>
      <c r="GD145" s="643">
        <v>0</v>
      </c>
      <c r="GE145" s="643">
        <v>0</v>
      </c>
      <c r="GF145" s="643">
        <v>0</v>
      </c>
      <c r="GG145" s="643">
        <v>0</v>
      </c>
      <c r="GH145" s="643">
        <v>0</v>
      </c>
      <c r="GI145" s="643">
        <v>0</v>
      </c>
      <c r="GJ145" s="643">
        <v>0</v>
      </c>
      <c r="GK145" s="643">
        <v>0</v>
      </c>
      <c r="GL145" s="643">
        <v>0</v>
      </c>
      <c r="GM145" s="643">
        <v>0</v>
      </c>
      <c r="GN145" s="643">
        <v>0</v>
      </c>
      <c r="GO145" s="643">
        <v>0</v>
      </c>
      <c r="GP145" s="643">
        <v>0</v>
      </c>
      <c r="GQ145" s="643">
        <v>0</v>
      </c>
      <c r="GR145" s="643">
        <v>0</v>
      </c>
      <c r="GS145" s="643">
        <v>0</v>
      </c>
      <c r="GT145" s="643">
        <v>0</v>
      </c>
      <c r="GU145" s="643">
        <v>0</v>
      </c>
      <c r="GV145" s="643">
        <v>0</v>
      </c>
      <c r="GW145" s="643">
        <v>0</v>
      </c>
      <c r="GX145" s="643">
        <v>0</v>
      </c>
      <c r="GY145" s="643">
        <v>0</v>
      </c>
      <c r="GZ145" s="643">
        <v>0</v>
      </c>
      <c r="HA145" s="643">
        <v>0</v>
      </c>
      <c r="HB145" s="643">
        <v>0</v>
      </c>
      <c r="HC145" s="643">
        <v>0</v>
      </c>
      <c r="HD145" s="643">
        <v>0</v>
      </c>
      <c r="HE145" s="643">
        <v>0</v>
      </c>
      <c r="HF145" s="643">
        <v>0</v>
      </c>
    </row>
    <row r="146" spans="2:214" hidden="1">
      <c r="B146" s="643">
        <v>143485000</v>
      </c>
      <c r="C146" s="644"/>
      <c r="D146" s="645" t="s">
        <v>463</v>
      </c>
      <c r="F146" s="643">
        <v>0</v>
      </c>
      <c r="G146" s="643">
        <v>0</v>
      </c>
      <c r="H146" s="643">
        <v>0</v>
      </c>
      <c r="I146" s="643">
        <v>0</v>
      </c>
      <c r="K146" s="646">
        <v>0</v>
      </c>
      <c r="L146" s="646">
        <v>0</v>
      </c>
      <c r="M146" s="646">
        <v>0</v>
      </c>
      <c r="N146" s="646">
        <v>0</v>
      </c>
      <c r="P146" s="643">
        <v>0</v>
      </c>
      <c r="Q146" s="643">
        <v>0</v>
      </c>
      <c r="R146" s="643">
        <v>0</v>
      </c>
      <c r="S146" s="643">
        <v>0</v>
      </c>
      <c r="U146" s="643">
        <v>0</v>
      </c>
      <c r="V146" s="643">
        <v>0</v>
      </c>
      <c r="W146" s="643">
        <v>0</v>
      </c>
      <c r="X146" s="643">
        <v>0</v>
      </c>
      <c r="Z146" s="643">
        <v>0</v>
      </c>
      <c r="AA146" s="643">
        <v>0</v>
      </c>
      <c r="AB146" s="643">
        <v>0</v>
      </c>
      <c r="AC146" s="643">
        <v>0</v>
      </c>
      <c r="AH146" s="587"/>
      <c r="AJ146" s="540"/>
      <c r="AK146" s="540"/>
      <c r="AL146" s="540"/>
      <c r="AM146" s="540"/>
      <c r="AN146" s="540"/>
      <c r="AO146" s="540"/>
      <c r="AP146" s="540"/>
      <c r="AQ146" s="540"/>
      <c r="AR146" s="540"/>
      <c r="AS146" s="540"/>
      <c r="AT146" s="540"/>
      <c r="AU146" s="540"/>
      <c r="AV146" s="540"/>
      <c r="AW146" s="540"/>
      <c r="AX146" s="540"/>
      <c r="AY146" s="540"/>
      <c r="AZ146" s="540"/>
      <c r="BA146" s="540"/>
      <c r="BB146" s="540"/>
      <c r="BC146" s="647">
        <v>0</v>
      </c>
      <c r="BD146" s="647">
        <v>0</v>
      </c>
      <c r="BE146" s="647">
        <v>0</v>
      </c>
      <c r="BF146" s="647">
        <v>0</v>
      </c>
      <c r="BG146" s="643">
        <v>0</v>
      </c>
      <c r="BH146" s="643">
        <v>0</v>
      </c>
      <c r="BI146" s="643">
        <v>0</v>
      </c>
      <c r="BJ146" s="643">
        <v>0</v>
      </c>
      <c r="BK146" s="643">
        <v>0</v>
      </c>
      <c r="BL146" s="643">
        <v>0</v>
      </c>
      <c r="BM146" s="643">
        <v>0</v>
      </c>
      <c r="BN146" s="643">
        <v>0</v>
      </c>
      <c r="BO146" s="643">
        <v>0</v>
      </c>
      <c r="BP146" s="643">
        <v>0</v>
      </c>
      <c r="BQ146" s="643">
        <v>0</v>
      </c>
      <c r="BR146" s="643">
        <v>0</v>
      </c>
      <c r="BS146" s="643">
        <v>0</v>
      </c>
      <c r="BT146" s="643">
        <v>0</v>
      </c>
      <c r="BU146" s="643">
        <v>0</v>
      </c>
      <c r="BV146" s="643">
        <v>0</v>
      </c>
      <c r="BW146" s="643">
        <v>0</v>
      </c>
      <c r="BX146" s="643">
        <v>0</v>
      </c>
      <c r="BY146" s="643">
        <v>0</v>
      </c>
      <c r="BZ146" s="643">
        <v>0</v>
      </c>
      <c r="CA146" s="643">
        <v>0</v>
      </c>
      <c r="CB146" s="643">
        <v>0</v>
      </c>
      <c r="CC146" s="643">
        <v>0</v>
      </c>
      <c r="CD146" s="643">
        <v>0</v>
      </c>
      <c r="CE146" s="643">
        <v>0</v>
      </c>
      <c r="CF146" s="643">
        <v>0</v>
      </c>
      <c r="CG146" s="643">
        <v>0</v>
      </c>
      <c r="CH146" s="643">
        <v>0</v>
      </c>
      <c r="CI146" s="643">
        <v>0</v>
      </c>
      <c r="CJ146" s="643">
        <v>0</v>
      </c>
      <c r="CK146" s="643">
        <v>0</v>
      </c>
      <c r="CL146" s="643">
        <v>0</v>
      </c>
      <c r="CM146" s="643">
        <v>0</v>
      </c>
      <c r="CN146" s="643">
        <v>0</v>
      </c>
      <c r="CO146" s="643">
        <v>0</v>
      </c>
      <c r="CP146" s="643">
        <v>0</v>
      </c>
      <c r="CQ146" s="643">
        <v>0</v>
      </c>
      <c r="CR146" s="643">
        <v>0</v>
      </c>
      <c r="CS146" s="643">
        <v>0</v>
      </c>
      <c r="CT146" s="643">
        <v>0</v>
      </c>
      <c r="CU146" s="643">
        <v>0</v>
      </c>
      <c r="CV146" s="643">
        <v>0</v>
      </c>
      <c r="CW146" s="643">
        <v>0</v>
      </c>
      <c r="CX146" s="643">
        <v>0</v>
      </c>
      <c r="CY146" s="643">
        <v>0</v>
      </c>
      <c r="CZ146" s="643">
        <v>0</v>
      </c>
      <c r="DA146" s="643">
        <v>0</v>
      </c>
      <c r="DB146" s="643">
        <v>0</v>
      </c>
      <c r="DC146" s="643">
        <v>0</v>
      </c>
      <c r="DD146" s="643">
        <v>0</v>
      </c>
      <c r="DE146" s="643">
        <v>0</v>
      </c>
      <c r="DF146" s="643">
        <v>0</v>
      </c>
      <c r="DG146" s="643">
        <v>0</v>
      </c>
      <c r="DH146" s="643">
        <v>0</v>
      </c>
      <c r="DI146" s="643">
        <v>0</v>
      </c>
      <c r="DJ146" s="643">
        <v>0</v>
      </c>
      <c r="DK146" s="643">
        <v>0</v>
      </c>
      <c r="DL146" s="643">
        <v>0</v>
      </c>
      <c r="DM146" s="643">
        <v>0</v>
      </c>
      <c r="DN146" s="643">
        <v>0</v>
      </c>
      <c r="DO146" s="643">
        <v>0</v>
      </c>
      <c r="DP146" s="643">
        <v>0</v>
      </c>
      <c r="DQ146" s="643">
        <v>0</v>
      </c>
      <c r="DR146" s="643">
        <v>0</v>
      </c>
      <c r="DS146" s="643">
        <v>0</v>
      </c>
      <c r="DT146" s="643">
        <v>0</v>
      </c>
      <c r="DU146" s="643">
        <v>0</v>
      </c>
      <c r="DV146" s="643">
        <v>0</v>
      </c>
      <c r="DW146" s="643">
        <v>0</v>
      </c>
      <c r="DX146" s="643">
        <v>0</v>
      </c>
      <c r="DY146" s="643">
        <v>0</v>
      </c>
      <c r="DZ146" s="643">
        <v>0</v>
      </c>
      <c r="EA146" s="643">
        <v>0</v>
      </c>
      <c r="EB146" s="643">
        <v>0</v>
      </c>
      <c r="EC146" s="643">
        <v>0</v>
      </c>
      <c r="ED146" s="643">
        <v>0</v>
      </c>
      <c r="EE146" s="643">
        <v>0</v>
      </c>
      <c r="EF146" s="643">
        <v>0</v>
      </c>
      <c r="EG146" s="643">
        <v>0</v>
      </c>
      <c r="EH146" s="643">
        <v>0</v>
      </c>
      <c r="EI146" s="643">
        <v>0</v>
      </c>
      <c r="EJ146" s="643">
        <v>0</v>
      </c>
      <c r="EK146" s="643">
        <v>0</v>
      </c>
      <c r="EL146" s="643">
        <v>0</v>
      </c>
      <c r="EM146" s="643">
        <v>0</v>
      </c>
      <c r="EN146" s="643">
        <v>0</v>
      </c>
      <c r="EO146" s="643">
        <v>0</v>
      </c>
      <c r="EP146" s="643">
        <v>0</v>
      </c>
      <c r="EQ146" s="643">
        <v>0</v>
      </c>
      <c r="ER146" s="643">
        <v>0</v>
      </c>
      <c r="ES146" s="643">
        <v>0</v>
      </c>
      <c r="ET146" s="643">
        <v>0</v>
      </c>
      <c r="EU146" s="643">
        <v>0</v>
      </c>
      <c r="EV146" s="643">
        <v>0</v>
      </c>
      <c r="EW146" s="643">
        <v>0</v>
      </c>
      <c r="EX146" s="643">
        <v>0</v>
      </c>
      <c r="EY146" s="643">
        <v>0</v>
      </c>
      <c r="EZ146" s="643">
        <v>0</v>
      </c>
      <c r="FA146" s="643">
        <v>0</v>
      </c>
      <c r="FB146" s="643">
        <v>0</v>
      </c>
      <c r="FC146" s="643">
        <v>0</v>
      </c>
      <c r="FD146" s="643">
        <v>0</v>
      </c>
      <c r="FE146" s="643">
        <v>0</v>
      </c>
      <c r="FF146" s="643">
        <v>0</v>
      </c>
      <c r="FG146" s="643">
        <v>0</v>
      </c>
      <c r="FH146" s="643">
        <v>0</v>
      </c>
      <c r="FI146" s="643">
        <v>0</v>
      </c>
      <c r="FJ146" s="643">
        <v>0</v>
      </c>
      <c r="FK146" s="643">
        <v>0</v>
      </c>
      <c r="FL146" s="643">
        <v>0</v>
      </c>
      <c r="FM146" s="643">
        <v>0</v>
      </c>
      <c r="FN146" s="643">
        <v>0</v>
      </c>
      <c r="FO146" s="643">
        <v>0</v>
      </c>
      <c r="FP146" s="643">
        <v>0</v>
      </c>
      <c r="FQ146" s="643">
        <v>0</v>
      </c>
      <c r="FR146" s="643">
        <v>0</v>
      </c>
      <c r="FS146" s="643">
        <v>0</v>
      </c>
      <c r="FT146" s="643">
        <v>0</v>
      </c>
      <c r="FU146" s="643">
        <v>0</v>
      </c>
      <c r="FV146" s="643">
        <v>0</v>
      </c>
      <c r="FW146" s="643">
        <v>0</v>
      </c>
      <c r="FX146" s="643">
        <v>0</v>
      </c>
      <c r="FY146" s="643">
        <v>0</v>
      </c>
      <c r="FZ146" s="643">
        <v>0</v>
      </c>
      <c r="GA146" s="643">
        <v>0</v>
      </c>
      <c r="GB146" s="643">
        <v>0</v>
      </c>
      <c r="GC146" s="643">
        <v>0</v>
      </c>
      <c r="GD146" s="643">
        <v>0</v>
      </c>
      <c r="GE146" s="643">
        <v>0</v>
      </c>
      <c r="GF146" s="643">
        <v>0</v>
      </c>
      <c r="GG146" s="643">
        <v>0</v>
      </c>
      <c r="GH146" s="643">
        <v>0</v>
      </c>
      <c r="GI146" s="643">
        <v>0</v>
      </c>
      <c r="GJ146" s="643">
        <v>0</v>
      </c>
      <c r="GK146" s="643">
        <v>0</v>
      </c>
      <c r="GL146" s="643">
        <v>0</v>
      </c>
      <c r="GM146" s="643">
        <v>0</v>
      </c>
      <c r="GN146" s="643">
        <v>0</v>
      </c>
      <c r="GO146" s="643">
        <v>0</v>
      </c>
      <c r="GP146" s="643">
        <v>0</v>
      </c>
      <c r="GQ146" s="643">
        <v>0</v>
      </c>
      <c r="GR146" s="643">
        <v>0</v>
      </c>
      <c r="GS146" s="643">
        <v>0</v>
      </c>
      <c r="GT146" s="643">
        <v>0</v>
      </c>
      <c r="GU146" s="643">
        <v>0</v>
      </c>
      <c r="GV146" s="643">
        <v>0</v>
      </c>
      <c r="GW146" s="643">
        <v>0</v>
      </c>
      <c r="GX146" s="643">
        <v>0</v>
      </c>
      <c r="GY146" s="643">
        <v>0</v>
      </c>
      <c r="GZ146" s="643">
        <v>0</v>
      </c>
      <c r="HA146" s="643">
        <v>0</v>
      </c>
      <c r="HB146" s="643">
        <v>0</v>
      </c>
      <c r="HC146" s="643">
        <v>0</v>
      </c>
      <c r="HD146" s="643">
        <v>0</v>
      </c>
      <c r="HE146" s="643">
        <v>0</v>
      </c>
      <c r="HF146" s="643">
        <v>0</v>
      </c>
    </row>
    <row r="147" spans="2:214" hidden="1">
      <c r="B147" s="643">
        <v>0</v>
      </c>
      <c r="C147" s="644"/>
      <c r="D147" s="645" t="s">
        <v>464</v>
      </c>
      <c r="F147" s="643">
        <v>0</v>
      </c>
      <c r="G147" s="643">
        <v>0</v>
      </c>
      <c r="H147" s="643">
        <v>0</v>
      </c>
      <c r="I147" s="643">
        <v>0</v>
      </c>
      <c r="K147" s="646">
        <v>0</v>
      </c>
      <c r="L147" s="646">
        <v>0</v>
      </c>
      <c r="M147" s="646">
        <v>0</v>
      </c>
      <c r="N147" s="646">
        <v>0</v>
      </c>
      <c r="P147" s="643">
        <v>0</v>
      </c>
      <c r="Q147" s="643">
        <v>0</v>
      </c>
      <c r="R147" s="643">
        <v>0</v>
      </c>
      <c r="S147" s="643">
        <v>0</v>
      </c>
      <c r="U147" s="643">
        <v>0</v>
      </c>
      <c r="V147" s="643">
        <v>0</v>
      </c>
      <c r="W147" s="643">
        <v>0</v>
      </c>
      <c r="X147" s="643">
        <v>0</v>
      </c>
      <c r="Z147" s="643">
        <v>-6.5196347498934243E-2</v>
      </c>
      <c r="AA147" s="643">
        <v>0</v>
      </c>
      <c r="AB147" s="643">
        <v>0</v>
      </c>
      <c r="AC147" s="643">
        <v>-6.5196347498934243E-2</v>
      </c>
      <c r="AH147" s="587"/>
      <c r="AJ147" s="540"/>
      <c r="AK147" s="540"/>
      <c r="AL147" s="540"/>
      <c r="AM147" s="540"/>
      <c r="AN147" s="540"/>
      <c r="AO147" s="540"/>
      <c r="AP147" s="540"/>
      <c r="AQ147" s="540"/>
      <c r="AR147" s="540"/>
      <c r="AS147" s="540"/>
      <c r="AT147" s="540"/>
      <c r="AU147" s="540"/>
      <c r="AV147" s="540"/>
      <c r="AW147" s="540"/>
      <c r="AX147" s="540"/>
      <c r="AY147" s="540"/>
      <c r="AZ147" s="540"/>
      <c r="BA147" s="540"/>
      <c r="BB147" s="540"/>
      <c r="BC147" s="647">
        <v>0</v>
      </c>
      <c r="BD147" s="647">
        <v>0</v>
      </c>
      <c r="BE147" s="647">
        <v>0</v>
      </c>
      <c r="BF147" s="647">
        <v>0</v>
      </c>
      <c r="BG147" s="643">
        <v>0</v>
      </c>
      <c r="BH147" s="643">
        <v>0</v>
      </c>
      <c r="BI147" s="643">
        <v>0</v>
      </c>
      <c r="BJ147" s="643">
        <v>0</v>
      </c>
      <c r="BK147" s="643">
        <v>0</v>
      </c>
      <c r="BL147" s="643">
        <v>0</v>
      </c>
      <c r="BM147" s="643">
        <v>0</v>
      </c>
      <c r="BN147" s="643">
        <v>0</v>
      </c>
      <c r="BO147" s="643">
        <v>0</v>
      </c>
      <c r="BP147" s="643">
        <v>0</v>
      </c>
      <c r="BQ147" s="643">
        <v>0</v>
      </c>
      <c r="BR147" s="643">
        <v>0</v>
      </c>
      <c r="BS147" s="643">
        <v>0</v>
      </c>
      <c r="BT147" s="643">
        <v>0</v>
      </c>
      <c r="BU147" s="643">
        <v>0</v>
      </c>
      <c r="BV147" s="643">
        <v>0</v>
      </c>
      <c r="BW147" s="643">
        <v>0</v>
      </c>
      <c r="BX147" s="643">
        <v>0</v>
      </c>
      <c r="BY147" s="643">
        <v>0</v>
      </c>
      <c r="BZ147" s="643">
        <v>0</v>
      </c>
      <c r="CA147" s="643">
        <v>0</v>
      </c>
      <c r="CB147" s="643">
        <v>0</v>
      </c>
      <c r="CC147" s="643">
        <v>0</v>
      </c>
      <c r="CD147" s="643">
        <v>0</v>
      </c>
      <c r="CE147" s="643">
        <v>0</v>
      </c>
      <c r="CF147" s="643">
        <v>0</v>
      </c>
      <c r="CG147" s="643">
        <v>0</v>
      </c>
      <c r="CH147" s="643">
        <v>0</v>
      </c>
      <c r="CI147" s="643">
        <v>0</v>
      </c>
      <c r="CJ147" s="643">
        <v>0</v>
      </c>
      <c r="CK147" s="643">
        <v>0</v>
      </c>
      <c r="CL147" s="643">
        <v>0</v>
      </c>
      <c r="CM147" s="643">
        <v>0</v>
      </c>
      <c r="CN147" s="643">
        <v>0</v>
      </c>
      <c r="CO147" s="643">
        <v>0</v>
      </c>
      <c r="CP147" s="643">
        <v>0</v>
      </c>
      <c r="CQ147" s="643">
        <v>0</v>
      </c>
      <c r="CR147" s="643">
        <v>0</v>
      </c>
      <c r="CS147" s="643">
        <v>0</v>
      </c>
      <c r="CT147" s="643">
        <v>0</v>
      </c>
      <c r="CU147" s="643">
        <v>0</v>
      </c>
      <c r="CV147" s="643">
        <v>0</v>
      </c>
      <c r="CW147" s="643">
        <v>0</v>
      </c>
      <c r="CX147" s="643">
        <v>0</v>
      </c>
      <c r="CY147" s="643">
        <v>0</v>
      </c>
      <c r="CZ147" s="643">
        <v>0</v>
      </c>
      <c r="DA147" s="643">
        <v>0</v>
      </c>
      <c r="DB147" s="643">
        <v>0</v>
      </c>
      <c r="DC147" s="643">
        <v>0</v>
      </c>
      <c r="DD147" s="643">
        <v>0</v>
      </c>
      <c r="DE147" s="643">
        <v>0</v>
      </c>
      <c r="DF147" s="643">
        <v>0</v>
      </c>
      <c r="DG147" s="643">
        <v>0</v>
      </c>
      <c r="DH147" s="643">
        <v>0</v>
      </c>
      <c r="DI147" s="643">
        <v>0</v>
      </c>
      <c r="DJ147" s="643">
        <v>0</v>
      </c>
      <c r="DK147" s="643">
        <v>0</v>
      </c>
      <c r="DL147" s="643">
        <v>0</v>
      </c>
      <c r="DM147" s="643">
        <v>0</v>
      </c>
      <c r="DN147" s="643">
        <v>0</v>
      </c>
      <c r="DO147" s="643">
        <v>0</v>
      </c>
      <c r="DP147" s="643">
        <v>0</v>
      </c>
      <c r="DQ147" s="643">
        <v>0</v>
      </c>
      <c r="DR147" s="643">
        <v>0</v>
      </c>
      <c r="DS147" s="643">
        <v>0</v>
      </c>
      <c r="DT147" s="643">
        <v>0</v>
      </c>
      <c r="DU147" s="643">
        <v>0</v>
      </c>
      <c r="DV147" s="643">
        <v>0</v>
      </c>
      <c r="DW147" s="643">
        <v>0</v>
      </c>
      <c r="DX147" s="643">
        <v>0</v>
      </c>
      <c r="DY147" s="643">
        <v>0</v>
      </c>
      <c r="DZ147" s="643">
        <v>0</v>
      </c>
      <c r="EA147" s="643">
        <v>0</v>
      </c>
      <c r="EB147" s="643">
        <v>0</v>
      </c>
      <c r="EC147" s="643">
        <v>0</v>
      </c>
      <c r="ED147" s="643">
        <v>0</v>
      </c>
      <c r="EE147" s="643">
        <v>0</v>
      </c>
      <c r="EF147" s="643">
        <v>0</v>
      </c>
      <c r="EG147" s="643">
        <v>0</v>
      </c>
      <c r="EH147" s="643">
        <v>0</v>
      </c>
      <c r="EI147" s="643">
        <v>0</v>
      </c>
      <c r="EJ147" s="643">
        <v>0</v>
      </c>
      <c r="EK147" s="643">
        <v>0</v>
      </c>
      <c r="EL147" s="643">
        <v>0</v>
      </c>
      <c r="EM147" s="643">
        <v>0</v>
      </c>
      <c r="EN147" s="643">
        <v>0</v>
      </c>
      <c r="EO147" s="643">
        <v>0</v>
      </c>
      <c r="EP147" s="643">
        <v>0</v>
      </c>
      <c r="EQ147" s="643">
        <v>0</v>
      </c>
      <c r="ER147" s="643">
        <v>0</v>
      </c>
      <c r="ES147" s="643">
        <v>0</v>
      </c>
      <c r="ET147" s="643">
        <v>0</v>
      </c>
      <c r="EU147" s="643">
        <v>0</v>
      </c>
      <c r="EV147" s="643">
        <v>0</v>
      </c>
      <c r="EW147" s="643">
        <v>0</v>
      </c>
      <c r="EX147" s="643">
        <v>0</v>
      </c>
      <c r="EY147" s="643">
        <v>0</v>
      </c>
      <c r="EZ147" s="643">
        <v>0</v>
      </c>
      <c r="FA147" s="643">
        <v>0</v>
      </c>
      <c r="FB147" s="643">
        <v>0</v>
      </c>
      <c r="FC147" s="643">
        <v>0</v>
      </c>
      <c r="FD147" s="643">
        <v>0</v>
      </c>
      <c r="FE147" s="643">
        <v>0</v>
      </c>
      <c r="FF147" s="643">
        <v>0</v>
      </c>
      <c r="FG147" s="643">
        <v>0</v>
      </c>
      <c r="FH147" s="643">
        <v>0</v>
      </c>
      <c r="FI147" s="643">
        <v>0</v>
      </c>
      <c r="FJ147" s="643">
        <v>0</v>
      </c>
      <c r="FK147" s="643">
        <v>0</v>
      </c>
      <c r="FL147" s="643">
        <v>0</v>
      </c>
      <c r="FM147" s="643">
        <v>0</v>
      </c>
      <c r="FN147" s="643">
        <v>0</v>
      </c>
      <c r="FO147" s="643">
        <v>0</v>
      </c>
      <c r="FP147" s="643">
        <v>0</v>
      </c>
      <c r="FQ147" s="643">
        <v>0</v>
      </c>
      <c r="FR147" s="643">
        <v>0</v>
      </c>
      <c r="FS147" s="643">
        <v>0</v>
      </c>
      <c r="FT147" s="643">
        <v>0</v>
      </c>
      <c r="FU147" s="643">
        <v>0</v>
      </c>
      <c r="FV147" s="643">
        <v>0</v>
      </c>
      <c r="FW147" s="643">
        <v>0</v>
      </c>
      <c r="FX147" s="643">
        <v>0</v>
      </c>
      <c r="FY147" s="643">
        <v>0</v>
      </c>
      <c r="FZ147" s="643">
        <v>0</v>
      </c>
      <c r="GA147" s="643">
        <v>0</v>
      </c>
      <c r="GB147" s="643">
        <v>0</v>
      </c>
      <c r="GC147" s="643">
        <v>0</v>
      </c>
      <c r="GD147" s="643">
        <v>0</v>
      </c>
      <c r="GE147" s="643">
        <v>0</v>
      </c>
      <c r="GF147" s="643">
        <v>0</v>
      </c>
      <c r="GG147" s="643">
        <v>0</v>
      </c>
      <c r="GH147" s="643">
        <v>0</v>
      </c>
      <c r="GI147" s="643">
        <v>0</v>
      </c>
      <c r="GJ147" s="643">
        <v>0</v>
      </c>
      <c r="GK147" s="643">
        <v>0</v>
      </c>
      <c r="GL147" s="643">
        <v>0</v>
      </c>
      <c r="GM147" s="643">
        <v>0</v>
      </c>
      <c r="GN147" s="643">
        <v>0</v>
      </c>
      <c r="GO147" s="643">
        <v>0</v>
      </c>
      <c r="GP147" s="643">
        <v>0</v>
      </c>
      <c r="GQ147" s="643">
        <v>0</v>
      </c>
      <c r="GR147" s="643">
        <v>0</v>
      </c>
      <c r="GS147" s="643">
        <v>0</v>
      </c>
      <c r="GT147" s="643">
        <v>0</v>
      </c>
      <c r="GU147" s="643">
        <v>0</v>
      </c>
      <c r="GV147" s="643">
        <v>0</v>
      </c>
      <c r="GW147" s="643">
        <v>0</v>
      </c>
      <c r="GX147" s="643">
        <v>0</v>
      </c>
      <c r="GY147" s="643">
        <v>0</v>
      </c>
      <c r="GZ147" s="643">
        <v>0</v>
      </c>
      <c r="HA147" s="643">
        <v>0</v>
      </c>
      <c r="HB147" s="643">
        <v>0</v>
      </c>
      <c r="HC147" s="643">
        <v>0</v>
      </c>
      <c r="HD147" s="643">
        <v>0</v>
      </c>
      <c r="HE147" s="643">
        <v>0</v>
      </c>
      <c r="HF147" s="643">
        <v>0</v>
      </c>
    </row>
    <row r="148" spans="2:214" hidden="1">
      <c r="B148" s="643">
        <v>0</v>
      </c>
      <c r="C148" s="644"/>
      <c r="D148" s="645" t="s">
        <v>465</v>
      </c>
      <c r="F148" s="643">
        <v>0</v>
      </c>
      <c r="G148" s="643">
        <v>0</v>
      </c>
      <c r="H148" s="643">
        <v>0</v>
      </c>
      <c r="I148" s="643">
        <v>0</v>
      </c>
      <c r="K148" s="646">
        <v>0</v>
      </c>
      <c r="L148" s="646">
        <v>0</v>
      </c>
      <c r="M148" s="646">
        <v>0</v>
      </c>
      <c r="N148" s="646">
        <v>0</v>
      </c>
      <c r="P148" s="643">
        <v>0</v>
      </c>
      <c r="Q148" s="643">
        <v>0</v>
      </c>
      <c r="R148" s="643">
        <v>0</v>
      </c>
      <c r="S148" s="643">
        <v>0</v>
      </c>
      <c r="U148" s="643">
        <v>0</v>
      </c>
      <c r="V148" s="643">
        <v>0</v>
      </c>
      <c r="W148" s="643">
        <v>0</v>
      </c>
      <c r="X148" s="643">
        <v>0</v>
      </c>
      <c r="Z148" s="643">
        <v>0</v>
      </c>
      <c r="AA148" s="643">
        <v>0</v>
      </c>
      <c r="AB148" s="643">
        <v>0</v>
      </c>
      <c r="AC148" s="643">
        <v>0</v>
      </c>
      <c r="AH148" s="587"/>
      <c r="AJ148" s="540"/>
      <c r="AK148" s="540"/>
      <c r="AL148" s="540"/>
      <c r="AM148" s="540"/>
      <c r="AN148" s="540"/>
      <c r="AO148" s="540"/>
      <c r="AP148" s="540"/>
      <c r="AQ148" s="540"/>
      <c r="AR148" s="540"/>
      <c r="AS148" s="540"/>
      <c r="AT148" s="540"/>
      <c r="AU148" s="540"/>
      <c r="AV148" s="540"/>
      <c r="AW148" s="540"/>
      <c r="AX148" s="540"/>
      <c r="AY148" s="540"/>
      <c r="AZ148" s="540"/>
      <c r="BA148" s="540"/>
      <c r="BB148" s="540"/>
      <c r="BC148" s="647">
        <v>0</v>
      </c>
      <c r="BD148" s="647">
        <v>0</v>
      </c>
      <c r="BE148" s="647">
        <v>0</v>
      </c>
      <c r="BF148" s="647">
        <v>0</v>
      </c>
      <c r="BG148" s="643">
        <v>0</v>
      </c>
      <c r="BH148" s="643">
        <v>0</v>
      </c>
      <c r="BI148" s="643">
        <v>0</v>
      </c>
      <c r="BJ148" s="643">
        <v>0</v>
      </c>
      <c r="BK148" s="643">
        <v>0</v>
      </c>
      <c r="BL148" s="643">
        <v>0</v>
      </c>
      <c r="BM148" s="643">
        <v>0</v>
      </c>
      <c r="BN148" s="643">
        <v>0</v>
      </c>
      <c r="BO148" s="643">
        <v>0</v>
      </c>
      <c r="BP148" s="643">
        <v>0</v>
      </c>
      <c r="BQ148" s="643">
        <v>0</v>
      </c>
      <c r="BR148" s="643">
        <v>0</v>
      </c>
      <c r="BS148" s="643">
        <v>0</v>
      </c>
      <c r="BT148" s="643">
        <v>0</v>
      </c>
      <c r="BU148" s="643">
        <v>0</v>
      </c>
      <c r="BV148" s="643">
        <v>0</v>
      </c>
      <c r="BW148" s="643">
        <v>0</v>
      </c>
      <c r="BX148" s="643">
        <v>0</v>
      </c>
      <c r="BY148" s="643">
        <v>0</v>
      </c>
      <c r="BZ148" s="643">
        <v>0</v>
      </c>
      <c r="CA148" s="643">
        <v>0</v>
      </c>
      <c r="CB148" s="643">
        <v>0</v>
      </c>
      <c r="CC148" s="643">
        <v>0</v>
      </c>
      <c r="CD148" s="643">
        <v>0</v>
      </c>
      <c r="CE148" s="643">
        <v>0</v>
      </c>
      <c r="CF148" s="643">
        <v>0</v>
      </c>
      <c r="CG148" s="643">
        <v>0</v>
      </c>
      <c r="CH148" s="643">
        <v>0</v>
      </c>
      <c r="CI148" s="643">
        <v>0</v>
      </c>
      <c r="CJ148" s="643">
        <v>0</v>
      </c>
      <c r="CK148" s="643">
        <v>0</v>
      </c>
      <c r="CL148" s="643">
        <v>0</v>
      </c>
      <c r="CM148" s="643">
        <v>0</v>
      </c>
      <c r="CN148" s="643">
        <v>0</v>
      </c>
      <c r="CO148" s="643">
        <v>0</v>
      </c>
      <c r="CP148" s="643">
        <v>0</v>
      </c>
      <c r="CQ148" s="643">
        <v>0</v>
      </c>
      <c r="CR148" s="643">
        <v>0</v>
      </c>
      <c r="CS148" s="643">
        <v>0</v>
      </c>
      <c r="CT148" s="643">
        <v>0</v>
      </c>
      <c r="CU148" s="643">
        <v>0</v>
      </c>
      <c r="CV148" s="643">
        <v>0</v>
      </c>
      <c r="CW148" s="643">
        <v>0</v>
      </c>
      <c r="CX148" s="643">
        <v>0</v>
      </c>
      <c r="CY148" s="643">
        <v>0</v>
      </c>
      <c r="CZ148" s="643">
        <v>0</v>
      </c>
      <c r="DA148" s="643">
        <v>0</v>
      </c>
      <c r="DB148" s="643">
        <v>0</v>
      </c>
      <c r="DC148" s="643">
        <v>0</v>
      </c>
      <c r="DD148" s="643">
        <v>0</v>
      </c>
      <c r="DE148" s="643">
        <v>0</v>
      </c>
      <c r="DF148" s="643">
        <v>0</v>
      </c>
      <c r="DG148" s="643">
        <v>0</v>
      </c>
      <c r="DH148" s="643">
        <v>0</v>
      </c>
      <c r="DI148" s="643">
        <v>0</v>
      </c>
      <c r="DJ148" s="643">
        <v>0</v>
      </c>
      <c r="DK148" s="643">
        <v>0</v>
      </c>
      <c r="DL148" s="643">
        <v>0</v>
      </c>
      <c r="DM148" s="643">
        <v>0</v>
      </c>
      <c r="DN148" s="643">
        <v>0</v>
      </c>
      <c r="DO148" s="643">
        <v>0</v>
      </c>
      <c r="DP148" s="643">
        <v>0</v>
      </c>
      <c r="DQ148" s="643">
        <v>0</v>
      </c>
      <c r="DR148" s="643">
        <v>0</v>
      </c>
      <c r="DS148" s="643">
        <v>0</v>
      </c>
      <c r="DT148" s="643">
        <v>0</v>
      </c>
      <c r="DU148" s="643">
        <v>0</v>
      </c>
      <c r="DV148" s="643">
        <v>0</v>
      </c>
      <c r="DW148" s="643">
        <v>0</v>
      </c>
      <c r="DX148" s="643">
        <v>0</v>
      </c>
      <c r="DY148" s="643">
        <v>0</v>
      </c>
      <c r="DZ148" s="643">
        <v>0</v>
      </c>
      <c r="EA148" s="643">
        <v>0</v>
      </c>
      <c r="EB148" s="643">
        <v>0</v>
      </c>
      <c r="EC148" s="643">
        <v>0</v>
      </c>
      <c r="ED148" s="643">
        <v>0</v>
      </c>
      <c r="EE148" s="643">
        <v>0</v>
      </c>
      <c r="EF148" s="643">
        <v>0</v>
      </c>
      <c r="EG148" s="643">
        <v>0</v>
      </c>
      <c r="EH148" s="643">
        <v>0</v>
      </c>
      <c r="EI148" s="643">
        <v>0</v>
      </c>
      <c r="EJ148" s="643">
        <v>0</v>
      </c>
      <c r="EK148" s="643">
        <v>0</v>
      </c>
      <c r="EL148" s="643">
        <v>0</v>
      </c>
      <c r="EM148" s="643">
        <v>0</v>
      </c>
      <c r="EN148" s="643">
        <v>0</v>
      </c>
      <c r="EO148" s="643">
        <v>0</v>
      </c>
      <c r="EP148" s="643">
        <v>0</v>
      </c>
      <c r="EQ148" s="643">
        <v>0</v>
      </c>
      <c r="ER148" s="643">
        <v>0</v>
      </c>
      <c r="ES148" s="643">
        <v>0</v>
      </c>
      <c r="ET148" s="643">
        <v>0</v>
      </c>
      <c r="EU148" s="643">
        <v>0</v>
      </c>
      <c r="EV148" s="643">
        <v>0</v>
      </c>
      <c r="EW148" s="643">
        <v>0</v>
      </c>
      <c r="EX148" s="643">
        <v>0</v>
      </c>
      <c r="EY148" s="643">
        <v>0</v>
      </c>
      <c r="EZ148" s="643">
        <v>0</v>
      </c>
      <c r="FA148" s="643">
        <v>0</v>
      </c>
      <c r="FB148" s="643">
        <v>0</v>
      </c>
      <c r="FC148" s="643">
        <v>0</v>
      </c>
      <c r="FD148" s="643">
        <v>0</v>
      </c>
      <c r="FE148" s="643">
        <v>0</v>
      </c>
      <c r="FF148" s="643">
        <v>0</v>
      </c>
      <c r="FG148" s="643">
        <v>0</v>
      </c>
      <c r="FH148" s="643">
        <v>0</v>
      </c>
      <c r="FI148" s="643">
        <v>0</v>
      </c>
      <c r="FJ148" s="643">
        <v>0</v>
      </c>
      <c r="FK148" s="643">
        <v>0</v>
      </c>
      <c r="FL148" s="643">
        <v>0</v>
      </c>
      <c r="FM148" s="643">
        <v>0</v>
      </c>
      <c r="FN148" s="643">
        <v>0</v>
      </c>
      <c r="FO148" s="643">
        <v>0</v>
      </c>
      <c r="FP148" s="643">
        <v>0</v>
      </c>
      <c r="FQ148" s="643">
        <v>0</v>
      </c>
      <c r="FR148" s="643">
        <v>0</v>
      </c>
      <c r="FS148" s="643">
        <v>0</v>
      </c>
      <c r="FT148" s="643">
        <v>0</v>
      </c>
      <c r="FU148" s="643">
        <v>0</v>
      </c>
      <c r="FV148" s="643">
        <v>0</v>
      </c>
      <c r="FW148" s="643">
        <v>0</v>
      </c>
      <c r="FX148" s="643">
        <v>0</v>
      </c>
      <c r="FY148" s="643">
        <v>0</v>
      </c>
      <c r="FZ148" s="643">
        <v>0</v>
      </c>
      <c r="GA148" s="643">
        <v>0</v>
      </c>
      <c r="GB148" s="643">
        <v>0</v>
      </c>
      <c r="GC148" s="643">
        <v>0</v>
      </c>
      <c r="GD148" s="643">
        <v>0</v>
      </c>
      <c r="GE148" s="643">
        <v>0</v>
      </c>
      <c r="GF148" s="643">
        <v>0</v>
      </c>
      <c r="GG148" s="643">
        <v>0</v>
      </c>
      <c r="GH148" s="643">
        <v>0</v>
      </c>
      <c r="GI148" s="643">
        <v>0</v>
      </c>
      <c r="GJ148" s="643">
        <v>0</v>
      </c>
      <c r="GK148" s="643">
        <v>0</v>
      </c>
      <c r="GL148" s="643">
        <v>0</v>
      </c>
      <c r="GM148" s="643">
        <v>0</v>
      </c>
      <c r="GN148" s="643">
        <v>0</v>
      </c>
      <c r="GO148" s="643">
        <v>0</v>
      </c>
      <c r="GP148" s="643">
        <v>0</v>
      </c>
      <c r="GQ148" s="643">
        <v>0</v>
      </c>
      <c r="GR148" s="643">
        <v>0</v>
      </c>
      <c r="GS148" s="643">
        <v>0</v>
      </c>
      <c r="GT148" s="643">
        <v>0</v>
      </c>
      <c r="GU148" s="643">
        <v>0</v>
      </c>
      <c r="GV148" s="643">
        <v>0</v>
      </c>
      <c r="GW148" s="643">
        <v>0</v>
      </c>
      <c r="GX148" s="643">
        <v>0</v>
      </c>
      <c r="GY148" s="643">
        <v>0</v>
      </c>
      <c r="GZ148" s="643">
        <v>0</v>
      </c>
      <c r="HA148" s="643">
        <v>0</v>
      </c>
      <c r="HB148" s="643">
        <v>0</v>
      </c>
      <c r="HC148" s="643">
        <v>0</v>
      </c>
      <c r="HD148" s="643">
        <v>0</v>
      </c>
      <c r="HE148" s="643">
        <v>0</v>
      </c>
      <c r="HF148" s="643">
        <v>0</v>
      </c>
    </row>
    <row r="149" spans="2:214" hidden="1">
      <c r="B149" s="643">
        <v>1464406.87</v>
      </c>
      <c r="C149" s="644"/>
      <c r="D149" s="645" t="s">
        <v>366</v>
      </c>
      <c r="F149" s="643">
        <v>0</v>
      </c>
      <c r="G149" s="643">
        <v>0</v>
      </c>
      <c r="H149" s="643">
        <v>0</v>
      </c>
      <c r="I149" s="643">
        <v>0</v>
      </c>
      <c r="K149" s="646">
        <v>0</v>
      </c>
      <c r="L149" s="646">
        <v>0</v>
      </c>
      <c r="M149" s="646">
        <v>-426278.57</v>
      </c>
      <c r="N149" s="646">
        <v>-426278.57</v>
      </c>
      <c r="P149" s="643">
        <v>0</v>
      </c>
      <c r="Q149" s="643">
        <v>0</v>
      </c>
      <c r="R149" s="643">
        <v>-426278.57</v>
      </c>
      <c r="S149" s="643">
        <v>-426278.57</v>
      </c>
      <c r="U149" s="643">
        <v>0</v>
      </c>
      <c r="V149" s="643">
        <v>0</v>
      </c>
      <c r="W149" s="643">
        <v>-326278.57</v>
      </c>
      <c r="X149" s="643">
        <v>-326278.57</v>
      </c>
      <c r="Z149" s="643">
        <v>0</v>
      </c>
      <c r="AA149" s="643">
        <v>0</v>
      </c>
      <c r="AB149" s="643">
        <v>-388261.58</v>
      </c>
      <c r="AC149" s="643">
        <v>-388261.58</v>
      </c>
      <c r="AH149" s="587"/>
      <c r="AJ149" s="540"/>
      <c r="AK149" s="540"/>
      <c r="AL149" s="540"/>
      <c r="AM149" s="540"/>
      <c r="AN149" s="540"/>
      <c r="AO149" s="540"/>
      <c r="AP149" s="540"/>
      <c r="AQ149" s="540"/>
      <c r="AR149" s="540"/>
      <c r="AS149" s="540"/>
      <c r="AT149" s="540"/>
      <c r="AU149" s="540"/>
      <c r="AV149" s="540"/>
      <c r="AW149" s="540"/>
      <c r="AX149" s="540"/>
      <c r="AY149" s="540"/>
      <c r="AZ149" s="540"/>
      <c r="BA149" s="540"/>
      <c r="BB149" s="540"/>
      <c r="BC149" s="647">
        <v>0</v>
      </c>
      <c r="BD149" s="647">
        <v>0</v>
      </c>
      <c r="BE149" s="647">
        <v>-426278.57</v>
      </c>
      <c r="BF149" s="647">
        <v>-426278.57</v>
      </c>
      <c r="BG149" s="643">
        <v>0</v>
      </c>
      <c r="BH149" s="643">
        <v>0</v>
      </c>
      <c r="BI149" s="643">
        <v>0</v>
      </c>
      <c r="BJ149" s="643">
        <v>0</v>
      </c>
      <c r="BK149" s="643">
        <v>0</v>
      </c>
      <c r="BL149" s="643">
        <v>0</v>
      </c>
      <c r="BM149" s="643">
        <v>-426278.57</v>
      </c>
      <c r="BN149" s="643">
        <v>-426278.57</v>
      </c>
      <c r="BO149" s="643">
        <v>0</v>
      </c>
      <c r="BP149" s="643">
        <v>0</v>
      </c>
      <c r="BQ149" s="643">
        <v>0</v>
      </c>
      <c r="BR149" s="643">
        <v>0</v>
      </c>
      <c r="BS149" s="643">
        <v>0</v>
      </c>
      <c r="BT149" s="643">
        <v>0</v>
      </c>
      <c r="BU149" s="643">
        <v>0</v>
      </c>
      <c r="BV149" s="643">
        <v>0</v>
      </c>
      <c r="BW149" s="643">
        <v>0</v>
      </c>
      <c r="BX149" s="643">
        <v>0</v>
      </c>
      <c r="BY149" s="643">
        <v>0</v>
      </c>
      <c r="BZ149" s="643">
        <v>0</v>
      </c>
      <c r="CA149" s="643">
        <v>0</v>
      </c>
      <c r="CB149" s="643">
        <v>0</v>
      </c>
      <c r="CC149" s="643">
        <v>0</v>
      </c>
      <c r="CD149" s="643">
        <v>0</v>
      </c>
      <c r="CE149" s="643">
        <v>0</v>
      </c>
      <c r="CF149" s="643">
        <v>0</v>
      </c>
      <c r="CG149" s="643">
        <v>0</v>
      </c>
      <c r="CH149" s="643">
        <v>0</v>
      </c>
      <c r="CI149" s="643">
        <v>0</v>
      </c>
      <c r="CJ149" s="643">
        <v>0</v>
      </c>
      <c r="CK149" s="643">
        <v>0</v>
      </c>
      <c r="CL149" s="643">
        <v>0</v>
      </c>
      <c r="CM149" s="643">
        <v>0</v>
      </c>
      <c r="CN149" s="643">
        <v>0</v>
      </c>
      <c r="CO149" s="643">
        <v>0</v>
      </c>
      <c r="CP149" s="643">
        <v>0</v>
      </c>
      <c r="CQ149" s="643">
        <v>0</v>
      </c>
      <c r="CR149" s="643">
        <v>0</v>
      </c>
      <c r="CS149" s="643">
        <v>0</v>
      </c>
      <c r="CT149" s="643">
        <v>0</v>
      </c>
      <c r="CU149" s="643">
        <v>0</v>
      </c>
      <c r="CV149" s="643">
        <v>0</v>
      </c>
      <c r="CW149" s="643">
        <v>0</v>
      </c>
      <c r="CX149" s="643">
        <v>0</v>
      </c>
      <c r="CY149" s="643">
        <v>0</v>
      </c>
      <c r="CZ149" s="643">
        <v>0</v>
      </c>
      <c r="DA149" s="643">
        <v>0</v>
      </c>
      <c r="DB149" s="643">
        <v>0</v>
      </c>
      <c r="DC149" s="643">
        <v>0</v>
      </c>
      <c r="DD149" s="643">
        <v>0</v>
      </c>
      <c r="DE149" s="643">
        <v>0</v>
      </c>
      <c r="DF149" s="643">
        <v>0</v>
      </c>
      <c r="DG149" s="643">
        <v>0</v>
      </c>
      <c r="DH149" s="643">
        <v>0</v>
      </c>
      <c r="DI149" s="643">
        <v>0</v>
      </c>
      <c r="DJ149" s="643">
        <v>0</v>
      </c>
      <c r="DK149" s="643">
        <v>0</v>
      </c>
      <c r="DL149" s="643">
        <v>0</v>
      </c>
      <c r="DM149" s="643">
        <v>0</v>
      </c>
      <c r="DN149" s="643">
        <v>0</v>
      </c>
      <c r="DO149" s="643">
        <v>0</v>
      </c>
      <c r="DP149" s="643">
        <v>0</v>
      </c>
      <c r="DQ149" s="643">
        <v>0</v>
      </c>
      <c r="DR149" s="643">
        <v>0</v>
      </c>
      <c r="DS149" s="643">
        <v>0</v>
      </c>
      <c r="DT149" s="643">
        <v>0</v>
      </c>
      <c r="DU149" s="643">
        <v>0</v>
      </c>
      <c r="DV149" s="643">
        <v>0</v>
      </c>
      <c r="DW149" s="643">
        <v>0</v>
      </c>
      <c r="DX149" s="643">
        <v>0</v>
      </c>
      <c r="DY149" s="643">
        <v>0</v>
      </c>
      <c r="DZ149" s="643">
        <v>0</v>
      </c>
      <c r="EA149" s="643">
        <v>0</v>
      </c>
      <c r="EB149" s="643">
        <v>0</v>
      </c>
      <c r="EC149" s="643">
        <v>0</v>
      </c>
      <c r="ED149" s="643">
        <v>0</v>
      </c>
      <c r="EE149" s="643">
        <v>0</v>
      </c>
      <c r="EF149" s="643">
        <v>0</v>
      </c>
      <c r="EG149" s="643">
        <v>0</v>
      </c>
      <c r="EH149" s="643">
        <v>0</v>
      </c>
      <c r="EI149" s="643">
        <v>0</v>
      </c>
      <c r="EJ149" s="643">
        <v>0</v>
      </c>
      <c r="EK149" s="643">
        <v>0</v>
      </c>
      <c r="EL149" s="643">
        <v>0</v>
      </c>
      <c r="EM149" s="643">
        <v>0</v>
      </c>
      <c r="EN149" s="643">
        <v>0</v>
      </c>
      <c r="EO149" s="643">
        <v>0</v>
      </c>
      <c r="EP149" s="643">
        <v>0</v>
      </c>
      <c r="EQ149" s="643">
        <v>0</v>
      </c>
      <c r="ER149" s="643">
        <v>0</v>
      </c>
      <c r="ES149" s="643">
        <v>0</v>
      </c>
      <c r="ET149" s="643">
        <v>0</v>
      </c>
      <c r="EU149" s="643">
        <v>0</v>
      </c>
      <c r="EV149" s="643">
        <v>0</v>
      </c>
      <c r="EW149" s="643">
        <v>0</v>
      </c>
      <c r="EX149" s="643">
        <v>0</v>
      </c>
      <c r="EY149" s="643">
        <v>0</v>
      </c>
      <c r="EZ149" s="643">
        <v>0</v>
      </c>
      <c r="FA149" s="643">
        <v>0</v>
      </c>
      <c r="FB149" s="643">
        <v>0</v>
      </c>
      <c r="FC149" s="643">
        <v>0</v>
      </c>
      <c r="FD149" s="643">
        <v>0</v>
      </c>
      <c r="FE149" s="643">
        <v>0</v>
      </c>
      <c r="FF149" s="643">
        <v>0</v>
      </c>
      <c r="FG149" s="643">
        <v>0</v>
      </c>
      <c r="FH149" s="643">
        <v>0</v>
      </c>
      <c r="FI149" s="643">
        <v>100000</v>
      </c>
      <c r="FJ149" s="643">
        <v>100000</v>
      </c>
      <c r="FK149" s="643">
        <v>0</v>
      </c>
      <c r="FL149" s="643">
        <v>0</v>
      </c>
      <c r="FM149" s="643">
        <v>0</v>
      </c>
      <c r="FN149" s="643">
        <v>0</v>
      </c>
      <c r="FO149" s="643">
        <v>0</v>
      </c>
      <c r="FP149" s="643">
        <v>0</v>
      </c>
      <c r="FQ149" s="643">
        <v>0</v>
      </c>
      <c r="FR149" s="643">
        <v>0</v>
      </c>
      <c r="FS149" s="643">
        <v>0</v>
      </c>
      <c r="FT149" s="643">
        <v>0</v>
      </c>
      <c r="FU149" s="643">
        <v>0</v>
      </c>
      <c r="FV149" s="643">
        <v>0</v>
      </c>
      <c r="FW149" s="643">
        <v>0</v>
      </c>
      <c r="FX149" s="643">
        <v>0</v>
      </c>
      <c r="FY149" s="643">
        <v>0</v>
      </c>
      <c r="FZ149" s="643">
        <v>0</v>
      </c>
      <c r="GA149" s="643">
        <v>0</v>
      </c>
      <c r="GB149" s="643">
        <v>0</v>
      </c>
      <c r="GC149" s="643">
        <v>0</v>
      </c>
      <c r="GD149" s="643">
        <v>0</v>
      </c>
      <c r="GE149" s="643">
        <v>0</v>
      </c>
      <c r="GF149" s="643">
        <v>0</v>
      </c>
      <c r="GG149" s="643">
        <v>0</v>
      </c>
      <c r="GH149" s="643">
        <v>0</v>
      </c>
      <c r="GI149" s="643">
        <v>0</v>
      </c>
      <c r="GJ149" s="643">
        <v>0</v>
      </c>
      <c r="GK149" s="643">
        <v>0</v>
      </c>
      <c r="GL149" s="643">
        <v>0</v>
      </c>
      <c r="GM149" s="643">
        <v>0</v>
      </c>
      <c r="GN149" s="643">
        <v>0</v>
      </c>
      <c r="GO149" s="643">
        <v>0</v>
      </c>
      <c r="GP149" s="643">
        <v>0</v>
      </c>
      <c r="GQ149" s="643">
        <v>0</v>
      </c>
      <c r="GR149" s="643">
        <v>0</v>
      </c>
      <c r="GS149" s="643">
        <v>0</v>
      </c>
      <c r="GT149" s="643">
        <v>0</v>
      </c>
      <c r="GU149" s="643">
        <v>0</v>
      </c>
      <c r="GV149" s="643">
        <v>0</v>
      </c>
      <c r="GW149" s="643">
        <v>0</v>
      </c>
      <c r="GX149" s="643">
        <v>0</v>
      </c>
      <c r="GY149" s="643">
        <v>0</v>
      </c>
      <c r="GZ149" s="643">
        <v>0</v>
      </c>
      <c r="HA149" s="643">
        <v>0</v>
      </c>
      <c r="HB149" s="643">
        <v>0</v>
      </c>
      <c r="HC149" s="643">
        <v>0</v>
      </c>
      <c r="HD149" s="643">
        <v>0</v>
      </c>
      <c r="HE149" s="643">
        <v>0</v>
      </c>
      <c r="HF149" s="643">
        <v>0</v>
      </c>
    </row>
    <row r="150" spans="2:214" hidden="1">
      <c r="B150" s="643">
        <v>195617605.78999999</v>
      </c>
      <c r="C150" s="644"/>
      <c r="D150" s="645" t="s">
        <v>147</v>
      </c>
      <c r="F150" s="643">
        <v>0</v>
      </c>
      <c r="G150" s="643">
        <v>0</v>
      </c>
      <c r="H150" s="643">
        <v>0</v>
      </c>
      <c r="I150" s="643">
        <v>0</v>
      </c>
      <c r="K150" s="646">
        <v>0</v>
      </c>
      <c r="L150" s="646">
        <v>0</v>
      </c>
      <c r="M150" s="646">
        <v>-43751.62</v>
      </c>
      <c r="N150" s="646">
        <v>-43751.62</v>
      </c>
      <c r="P150" s="643">
        <v>1350000</v>
      </c>
      <c r="Q150" s="643">
        <v>0</v>
      </c>
      <c r="R150" s="643">
        <v>262991.34000000003</v>
      </c>
      <c r="S150" s="643">
        <v>1612991.34</v>
      </c>
      <c r="U150" s="643">
        <v>2343000</v>
      </c>
      <c r="V150" s="643">
        <v>0</v>
      </c>
      <c r="W150" s="643">
        <v>409918</v>
      </c>
      <c r="X150" s="643">
        <v>2752918</v>
      </c>
      <c r="Z150" s="643">
        <v>-1593898.331</v>
      </c>
      <c r="AA150" s="643">
        <v>0</v>
      </c>
      <c r="AB150" s="643">
        <v>954239.32</v>
      </c>
      <c r="AC150" s="643">
        <v>-639659.01100000052</v>
      </c>
      <c r="AH150" s="587"/>
      <c r="AJ150" s="540"/>
      <c r="AK150" s="540"/>
      <c r="AL150" s="540"/>
      <c r="AM150" s="540"/>
      <c r="AN150" s="540"/>
      <c r="AO150" s="540"/>
      <c r="AP150" s="540"/>
      <c r="AQ150" s="540"/>
      <c r="AR150" s="540"/>
      <c r="AS150" s="540"/>
      <c r="AT150" s="540"/>
      <c r="AU150" s="540"/>
      <c r="AV150" s="540"/>
      <c r="AW150" s="540"/>
      <c r="AX150" s="540"/>
      <c r="AY150" s="540"/>
      <c r="AZ150" s="540"/>
      <c r="BA150" s="540"/>
      <c r="BB150" s="540"/>
      <c r="BC150" s="647">
        <v>0</v>
      </c>
      <c r="BD150" s="647">
        <v>0</v>
      </c>
      <c r="BE150" s="647">
        <v>-43751.62</v>
      </c>
      <c r="BF150" s="647">
        <v>-43751.62</v>
      </c>
      <c r="BG150" s="643">
        <v>0</v>
      </c>
      <c r="BH150" s="643">
        <v>0</v>
      </c>
      <c r="BI150" s="643">
        <v>0</v>
      </c>
      <c r="BJ150" s="643">
        <v>0</v>
      </c>
      <c r="BK150" s="643">
        <v>0</v>
      </c>
      <c r="BL150" s="643">
        <v>0</v>
      </c>
      <c r="BM150" s="643">
        <v>-43751.62</v>
      </c>
      <c r="BN150" s="643">
        <v>-43751.62</v>
      </c>
      <c r="BO150" s="643">
        <v>0</v>
      </c>
      <c r="BP150" s="643">
        <v>0</v>
      </c>
      <c r="BQ150" s="643">
        <v>0</v>
      </c>
      <c r="BR150" s="643">
        <v>0</v>
      </c>
      <c r="BS150" s="643">
        <v>0</v>
      </c>
      <c r="BT150" s="643">
        <v>0</v>
      </c>
      <c r="BU150" s="643">
        <v>0</v>
      </c>
      <c r="BV150" s="643">
        <v>0</v>
      </c>
      <c r="BW150" s="643">
        <v>0</v>
      </c>
      <c r="BX150" s="643">
        <v>0</v>
      </c>
      <c r="BY150" s="643">
        <v>0</v>
      </c>
      <c r="BZ150" s="643">
        <v>0</v>
      </c>
      <c r="CA150" s="643">
        <v>0</v>
      </c>
      <c r="CB150" s="643">
        <v>0</v>
      </c>
      <c r="CC150" s="643">
        <v>0</v>
      </c>
      <c r="CD150" s="643">
        <v>0</v>
      </c>
      <c r="CE150" s="643">
        <v>0</v>
      </c>
      <c r="CF150" s="643">
        <v>0</v>
      </c>
      <c r="CG150" s="643">
        <v>0</v>
      </c>
      <c r="CH150" s="643">
        <v>0</v>
      </c>
      <c r="CI150" s="643">
        <v>0</v>
      </c>
      <c r="CJ150" s="643">
        <v>0</v>
      </c>
      <c r="CK150" s="643">
        <v>0</v>
      </c>
      <c r="CL150" s="643">
        <v>0</v>
      </c>
      <c r="CM150" s="643">
        <v>0</v>
      </c>
      <c r="CN150" s="643">
        <v>0</v>
      </c>
      <c r="CO150" s="643">
        <v>0</v>
      </c>
      <c r="CP150" s="643">
        <v>0</v>
      </c>
      <c r="CQ150" s="643">
        <v>0</v>
      </c>
      <c r="CR150" s="643">
        <v>0</v>
      </c>
      <c r="CS150" s="643">
        <v>0</v>
      </c>
      <c r="CT150" s="643">
        <v>0</v>
      </c>
      <c r="CU150" s="643">
        <v>1350000</v>
      </c>
      <c r="CV150" s="643">
        <v>0</v>
      </c>
      <c r="CW150" s="643">
        <v>0</v>
      </c>
      <c r="CX150" s="643">
        <v>1350000</v>
      </c>
      <c r="CY150" s="643">
        <v>0</v>
      </c>
      <c r="CZ150" s="643">
        <v>0</v>
      </c>
      <c r="DA150" s="643">
        <v>48074.46</v>
      </c>
      <c r="DB150" s="643">
        <v>48074.46</v>
      </c>
      <c r="DC150" s="643">
        <v>0</v>
      </c>
      <c r="DD150" s="643">
        <v>0</v>
      </c>
      <c r="DE150" s="643">
        <v>0</v>
      </c>
      <c r="DF150" s="643">
        <v>0</v>
      </c>
      <c r="DG150" s="643">
        <v>0</v>
      </c>
      <c r="DH150" s="643">
        <v>0</v>
      </c>
      <c r="DI150" s="643">
        <v>0</v>
      </c>
      <c r="DJ150" s="643">
        <v>0</v>
      </c>
      <c r="DK150" s="643">
        <v>0</v>
      </c>
      <c r="DL150" s="643">
        <v>0</v>
      </c>
      <c r="DM150" s="643">
        <v>0</v>
      </c>
      <c r="DN150" s="643">
        <v>0</v>
      </c>
      <c r="DO150" s="643">
        <v>0</v>
      </c>
      <c r="DP150" s="643">
        <v>0</v>
      </c>
      <c r="DQ150" s="643">
        <v>0</v>
      </c>
      <c r="DR150" s="643">
        <v>0</v>
      </c>
      <c r="DS150" s="643">
        <v>0</v>
      </c>
      <c r="DT150" s="643">
        <v>0</v>
      </c>
      <c r="DU150" s="643">
        <v>258668.5</v>
      </c>
      <c r="DV150" s="643">
        <v>258668.5</v>
      </c>
      <c r="DW150" s="643">
        <v>0</v>
      </c>
      <c r="DX150" s="643">
        <v>0</v>
      </c>
      <c r="DY150" s="643">
        <v>0</v>
      </c>
      <c r="DZ150" s="643">
        <v>0</v>
      </c>
      <c r="EA150" s="643">
        <v>0</v>
      </c>
      <c r="EB150" s="643">
        <v>0</v>
      </c>
      <c r="EC150" s="643">
        <v>0</v>
      </c>
      <c r="ED150" s="643">
        <v>0</v>
      </c>
      <c r="EE150" s="643">
        <v>0</v>
      </c>
      <c r="EF150" s="643">
        <v>0</v>
      </c>
      <c r="EG150" s="643">
        <v>0</v>
      </c>
      <c r="EH150" s="643">
        <v>0</v>
      </c>
      <c r="EI150" s="643">
        <v>0</v>
      </c>
      <c r="EJ150" s="643">
        <v>0</v>
      </c>
      <c r="EK150" s="643">
        <v>0</v>
      </c>
      <c r="EL150" s="643">
        <v>0</v>
      </c>
      <c r="EM150" s="643">
        <v>993000</v>
      </c>
      <c r="EN150" s="643">
        <v>0</v>
      </c>
      <c r="EO150" s="643">
        <v>197804.74</v>
      </c>
      <c r="EP150" s="643">
        <v>1190804.74</v>
      </c>
      <c r="EQ150" s="643">
        <v>0</v>
      </c>
      <c r="ER150" s="643">
        <v>0</v>
      </c>
      <c r="ES150" s="643">
        <v>0</v>
      </c>
      <c r="ET150" s="643">
        <v>0</v>
      </c>
      <c r="EU150" s="643">
        <v>0</v>
      </c>
      <c r="EV150" s="643">
        <v>0</v>
      </c>
      <c r="EW150" s="643">
        <v>0</v>
      </c>
      <c r="EX150" s="643">
        <v>0</v>
      </c>
      <c r="EY150" s="643">
        <v>0</v>
      </c>
      <c r="EZ150" s="643">
        <v>0</v>
      </c>
      <c r="FA150" s="643">
        <v>0</v>
      </c>
      <c r="FB150" s="643">
        <v>0</v>
      </c>
      <c r="FC150" s="643">
        <v>0</v>
      </c>
      <c r="FD150" s="643">
        <v>0</v>
      </c>
      <c r="FE150" s="643">
        <v>0</v>
      </c>
      <c r="FF150" s="643">
        <v>0</v>
      </c>
      <c r="FG150" s="643">
        <v>0</v>
      </c>
      <c r="FH150" s="643">
        <v>0</v>
      </c>
      <c r="FI150" s="643">
        <v>75391.92</v>
      </c>
      <c r="FJ150" s="643">
        <v>75391.92</v>
      </c>
      <c r="FK150" s="643">
        <v>0</v>
      </c>
      <c r="FL150" s="643">
        <v>0</v>
      </c>
      <c r="FM150" s="643">
        <v>0</v>
      </c>
      <c r="FN150" s="643">
        <v>0</v>
      </c>
      <c r="FO150" s="643">
        <v>0</v>
      </c>
      <c r="FP150" s="643">
        <v>0</v>
      </c>
      <c r="FQ150" s="643">
        <v>0</v>
      </c>
      <c r="FR150" s="643">
        <v>0</v>
      </c>
      <c r="FS150" s="643">
        <v>0</v>
      </c>
      <c r="FT150" s="643">
        <v>0</v>
      </c>
      <c r="FU150" s="643">
        <v>0</v>
      </c>
      <c r="FV150" s="643">
        <v>0</v>
      </c>
      <c r="FW150" s="643">
        <v>0</v>
      </c>
      <c r="FX150" s="643">
        <v>0</v>
      </c>
      <c r="FY150" s="643">
        <v>0</v>
      </c>
      <c r="FZ150" s="643">
        <v>0</v>
      </c>
      <c r="GA150" s="643">
        <v>0</v>
      </c>
      <c r="GB150" s="643">
        <v>0</v>
      </c>
      <c r="GC150" s="643">
        <v>-126270</v>
      </c>
      <c r="GD150" s="643">
        <v>-126270</v>
      </c>
      <c r="GE150" s="643">
        <v>0</v>
      </c>
      <c r="GF150" s="643">
        <v>0</v>
      </c>
      <c r="GG150" s="643">
        <v>0</v>
      </c>
      <c r="GH150" s="643">
        <v>0</v>
      </c>
      <c r="GI150" s="643">
        <v>0</v>
      </c>
      <c r="GJ150" s="643">
        <v>0</v>
      </c>
      <c r="GK150" s="643">
        <v>0</v>
      </c>
      <c r="GL150" s="643">
        <v>0</v>
      </c>
      <c r="GM150" s="643">
        <v>0</v>
      </c>
      <c r="GN150" s="643">
        <v>0</v>
      </c>
      <c r="GO150" s="643">
        <v>0</v>
      </c>
      <c r="GP150" s="643">
        <v>0</v>
      </c>
      <c r="GQ150" s="643">
        <v>0</v>
      </c>
      <c r="GR150" s="643">
        <v>0</v>
      </c>
      <c r="GS150" s="643">
        <v>0</v>
      </c>
      <c r="GT150" s="643">
        <v>0</v>
      </c>
      <c r="GU150" s="643">
        <v>0</v>
      </c>
      <c r="GV150" s="643">
        <v>0</v>
      </c>
      <c r="GW150" s="643">
        <v>0</v>
      </c>
      <c r="GX150" s="643">
        <v>0</v>
      </c>
      <c r="GY150" s="643">
        <v>0</v>
      </c>
      <c r="GZ150" s="643">
        <v>0</v>
      </c>
      <c r="HA150" s="643">
        <v>0</v>
      </c>
      <c r="HB150" s="643">
        <v>0</v>
      </c>
      <c r="HC150" s="643">
        <v>0</v>
      </c>
      <c r="HD150" s="643">
        <v>0</v>
      </c>
      <c r="HE150" s="643">
        <v>0</v>
      </c>
      <c r="HF150" s="643">
        <v>0</v>
      </c>
    </row>
    <row r="151" spans="2:214" hidden="1">
      <c r="B151" s="643">
        <v>149958000</v>
      </c>
      <c r="C151" s="644"/>
      <c r="D151" s="645" t="s">
        <v>466</v>
      </c>
      <c r="F151" s="643">
        <v>0</v>
      </c>
      <c r="G151" s="643">
        <v>0</v>
      </c>
      <c r="H151" s="643">
        <v>0</v>
      </c>
      <c r="I151" s="643">
        <v>0</v>
      </c>
      <c r="K151" s="646">
        <v>0</v>
      </c>
      <c r="L151" s="646">
        <v>0</v>
      </c>
      <c r="M151" s="646">
        <v>0</v>
      </c>
      <c r="N151" s="646">
        <v>0</v>
      </c>
      <c r="P151" s="643">
        <v>0</v>
      </c>
      <c r="Q151" s="643">
        <v>0</v>
      </c>
      <c r="R151" s="643">
        <v>0</v>
      </c>
      <c r="S151" s="643">
        <v>0</v>
      </c>
      <c r="U151" s="643">
        <v>0</v>
      </c>
      <c r="V151" s="643">
        <v>0</v>
      </c>
      <c r="W151" s="643">
        <v>0</v>
      </c>
      <c r="X151" s="643">
        <v>0</v>
      </c>
      <c r="Z151" s="643">
        <v>0</v>
      </c>
      <c r="AA151" s="643">
        <v>0</v>
      </c>
      <c r="AB151" s="643">
        <v>0</v>
      </c>
      <c r="AC151" s="643">
        <v>0</v>
      </c>
      <c r="AH151" s="587"/>
      <c r="AJ151" s="540"/>
      <c r="AK151" s="540"/>
      <c r="AL151" s="540"/>
      <c r="AM151" s="540"/>
      <c r="AN151" s="540"/>
      <c r="AO151" s="540"/>
      <c r="AP151" s="540"/>
      <c r="AQ151" s="540"/>
      <c r="AR151" s="540"/>
      <c r="AS151" s="540"/>
      <c r="AT151" s="540"/>
      <c r="AU151" s="540"/>
      <c r="AV151" s="540"/>
      <c r="AW151" s="540"/>
      <c r="AX151" s="540"/>
      <c r="AY151" s="540"/>
      <c r="AZ151" s="540"/>
      <c r="BA151" s="540"/>
      <c r="BB151" s="540"/>
      <c r="BC151" s="647">
        <v>0</v>
      </c>
      <c r="BD151" s="647">
        <v>0</v>
      </c>
      <c r="BE151" s="647">
        <v>0</v>
      </c>
      <c r="BF151" s="647">
        <v>0</v>
      </c>
      <c r="BG151" s="643">
        <v>0</v>
      </c>
      <c r="BH151" s="643">
        <v>0</v>
      </c>
      <c r="BI151" s="643">
        <v>0</v>
      </c>
      <c r="BJ151" s="643">
        <v>0</v>
      </c>
      <c r="BK151" s="643">
        <v>0</v>
      </c>
      <c r="BL151" s="643">
        <v>0</v>
      </c>
      <c r="BM151" s="643">
        <v>0</v>
      </c>
      <c r="BN151" s="643">
        <v>0</v>
      </c>
      <c r="BO151" s="643">
        <v>0</v>
      </c>
      <c r="BP151" s="643">
        <v>0</v>
      </c>
      <c r="BQ151" s="643">
        <v>0</v>
      </c>
      <c r="BR151" s="643">
        <v>0</v>
      </c>
      <c r="BS151" s="643">
        <v>0</v>
      </c>
      <c r="BT151" s="643">
        <v>0</v>
      </c>
      <c r="BU151" s="643">
        <v>0</v>
      </c>
      <c r="BV151" s="643">
        <v>0</v>
      </c>
      <c r="BW151" s="643">
        <v>0</v>
      </c>
      <c r="BX151" s="643">
        <v>0</v>
      </c>
      <c r="BY151" s="643">
        <v>0</v>
      </c>
      <c r="BZ151" s="643">
        <v>0</v>
      </c>
      <c r="CA151" s="643">
        <v>0</v>
      </c>
      <c r="CB151" s="643">
        <v>0</v>
      </c>
      <c r="CC151" s="643">
        <v>0</v>
      </c>
      <c r="CD151" s="643">
        <v>0</v>
      </c>
      <c r="CE151" s="643">
        <v>0</v>
      </c>
      <c r="CF151" s="643">
        <v>0</v>
      </c>
      <c r="CG151" s="643">
        <v>0</v>
      </c>
      <c r="CH151" s="643">
        <v>0</v>
      </c>
      <c r="CI151" s="643">
        <v>0</v>
      </c>
      <c r="CJ151" s="643">
        <v>0</v>
      </c>
      <c r="CK151" s="643">
        <v>0</v>
      </c>
      <c r="CL151" s="643">
        <v>0</v>
      </c>
      <c r="CM151" s="643">
        <v>0</v>
      </c>
      <c r="CN151" s="643">
        <v>0</v>
      </c>
      <c r="CO151" s="643">
        <v>0</v>
      </c>
      <c r="CP151" s="643">
        <v>0</v>
      </c>
      <c r="CQ151" s="643">
        <v>0</v>
      </c>
      <c r="CR151" s="643">
        <v>0</v>
      </c>
      <c r="CS151" s="643">
        <v>0</v>
      </c>
      <c r="CT151" s="643">
        <v>0</v>
      </c>
      <c r="CU151" s="643">
        <v>0</v>
      </c>
      <c r="CV151" s="643">
        <v>0</v>
      </c>
      <c r="CW151" s="643">
        <v>0</v>
      </c>
      <c r="CX151" s="643">
        <v>0</v>
      </c>
      <c r="CY151" s="643">
        <v>0</v>
      </c>
      <c r="CZ151" s="643">
        <v>0</v>
      </c>
      <c r="DA151" s="643">
        <v>0</v>
      </c>
      <c r="DB151" s="643">
        <v>0</v>
      </c>
      <c r="DC151" s="643">
        <v>0</v>
      </c>
      <c r="DD151" s="643">
        <v>0</v>
      </c>
      <c r="DE151" s="643">
        <v>0</v>
      </c>
      <c r="DF151" s="643">
        <v>0</v>
      </c>
      <c r="DG151" s="643">
        <v>0</v>
      </c>
      <c r="DH151" s="643">
        <v>0</v>
      </c>
      <c r="DI151" s="643">
        <v>0</v>
      </c>
      <c r="DJ151" s="643">
        <v>0</v>
      </c>
      <c r="DK151" s="643">
        <v>0</v>
      </c>
      <c r="DL151" s="643">
        <v>0</v>
      </c>
      <c r="DM151" s="643">
        <v>0</v>
      </c>
      <c r="DN151" s="643">
        <v>0</v>
      </c>
      <c r="DO151" s="643">
        <v>0</v>
      </c>
      <c r="DP151" s="643">
        <v>0</v>
      </c>
      <c r="DQ151" s="643">
        <v>0</v>
      </c>
      <c r="DR151" s="643">
        <v>0</v>
      </c>
      <c r="DS151" s="643">
        <v>0</v>
      </c>
      <c r="DT151" s="643">
        <v>0</v>
      </c>
      <c r="DU151" s="643">
        <v>0</v>
      </c>
      <c r="DV151" s="643">
        <v>0</v>
      </c>
      <c r="DW151" s="643">
        <v>0</v>
      </c>
      <c r="DX151" s="643">
        <v>0</v>
      </c>
      <c r="DY151" s="643">
        <v>0</v>
      </c>
      <c r="DZ151" s="643">
        <v>0</v>
      </c>
      <c r="EA151" s="643">
        <v>0</v>
      </c>
      <c r="EB151" s="643">
        <v>0</v>
      </c>
      <c r="EC151" s="643">
        <v>0</v>
      </c>
      <c r="ED151" s="643">
        <v>0</v>
      </c>
      <c r="EE151" s="643">
        <v>0</v>
      </c>
      <c r="EF151" s="643">
        <v>0</v>
      </c>
      <c r="EG151" s="643">
        <v>0</v>
      </c>
      <c r="EH151" s="643">
        <v>0</v>
      </c>
      <c r="EI151" s="643">
        <v>0</v>
      </c>
      <c r="EJ151" s="643">
        <v>0</v>
      </c>
      <c r="EK151" s="643">
        <v>0</v>
      </c>
      <c r="EL151" s="643">
        <v>0</v>
      </c>
      <c r="EM151" s="643">
        <v>0</v>
      </c>
      <c r="EN151" s="643">
        <v>0</v>
      </c>
      <c r="EO151" s="643">
        <v>0</v>
      </c>
      <c r="EP151" s="643">
        <v>0</v>
      </c>
      <c r="EQ151" s="643">
        <v>0</v>
      </c>
      <c r="ER151" s="643">
        <v>0</v>
      </c>
      <c r="ES151" s="643">
        <v>0</v>
      </c>
      <c r="ET151" s="643">
        <v>0</v>
      </c>
      <c r="EU151" s="643">
        <v>0</v>
      </c>
      <c r="EV151" s="643">
        <v>0</v>
      </c>
      <c r="EW151" s="643">
        <v>0</v>
      </c>
      <c r="EX151" s="643">
        <v>0</v>
      </c>
      <c r="EY151" s="643">
        <v>0</v>
      </c>
      <c r="EZ151" s="643">
        <v>0</v>
      </c>
      <c r="FA151" s="643">
        <v>0</v>
      </c>
      <c r="FB151" s="643">
        <v>0</v>
      </c>
      <c r="FC151" s="643">
        <v>0</v>
      </c>
      <c r="FD151" s="643">
        <v>0</v>
      </c>
      <c r="FE151" s="643">
        <v>0</v>
      </c>
      <c r="FF151" s="643">
        <v>0</v>
      </c>
      <c r="FG151" s="643">
        <v>0</v>
      </c>
      <c r="FH151" s="643">
        <v>0</v>
      </c>
      <c r="FI151" s="643">
        <v>0</v>
      </c>
      <c r="FJ151" s="643">
        <v>0</v>
      </c>
      <c r="FK151" s="643">
        <v>0</v>
      </c>
      <c r="FL151" s="643">
        <v>0</v>
      </c>
      <c r="FM151" s="643">
        <v>0</v>
      </c>
      <c r="FN151" s="643">
        <v>0</v>
      </c>
      <c r="FO151" s="643">
        <v>0</v>
      </c>
      <c r="FP151" s="643">
        <v>0</v>
      </c>
      <c r="FQ151" s="643">
        <v>0</v>
      </c>
      <c r="FR151" s="643">
        <v>0</v>
      </c>
      <c r="FS151" s="643">
        <v>0</v>
      </c>
      <c r="FT151" s="643">
        <v>0</v>
      </c>
      <c r="FU151" s="643">
        <v>0</v>
      </c>
      <c r="FV151" s="643">
        <v>0</v>
      </c>
      <c r="FW151" s="643">
        <v>0</v>
      </c>
      <c r="FX151" s="643">
        <v>0</v>
      </c>
      <c r="FY151" s="643">
        <v>0</v>
      </c>
      <c r="FZ151" s="643">
        <v>0</v>
      </c>
      <c r="GA151" s="643">
        <v>0</v>
      </c>
      <c r="GB151" s="643">
        <v>0</v>
      </c>
      <c r="GC151" s="643">
        <v>0</v>
      </c>
      <c r="GD151" s="643">
        <v>0</v>
      </c>
      <c r="GE151" s="643">
        <v>0</v>
      </c>
      <c r="GF151" s="643">
        <v>0</v>
      </c>
      <c r="GG151" s="643">
        <v>0</v>
      </c>
      <c r="GH151" s="643">
        <v>0</v>
      </c>
      <c r="GI151" s="643">
        <v>0</v>
      </c>
      <c r="GJ151" s="643">
        <v>0</v>
      </c>
      <c r="GK151" s="643">
        <v>0</v>
      </c>
      <c r="GL151" s="643">
        <v>0</v>
      </c>
      <c r="GM151" s="643">
        <v>0</v>
      </c>
      <c r="GN151" s="643">
        <v>0</v>
      </c>
      <c r="GO151" s="643">
        <v>0</v>
      </c>
      <c r="GP151" s="643">
        <v>0</v>
      </c>
      <c r="GQ151" s="643">
        <v>0</v>
      </c>
      <c r="GR151" s="643">
        <v>0</v>
      </c>
      <c r="GS151" s="643">
        <v>0</v>
      </c>
      <c r="GT151" s="643">
        <v>0</v>
      </c>
      <c r="GU151" s="643">
        <v>0</v>
      </c>
      <c r="GV151" s="643">
        <v>0</v>
      </c>
      <c r="GW151" s="643">
        <v>0</v>
      </c>
      <c r="GX151" s="643">
        <v>0</v>
      </c>
      <c r="GY151" s="643">
        <v>0</v>
      </c>
      <c r="GZ151" s="643">
        <v>0</v>
      </c>
      <c r="HA151" s="643">
        <v>0</v>
      </c>
      <c r="HB151" s="643">
        <v>0</v>
      </c>
      <c r="HC151" s="643">
        <v>0</v>
      </c>
      <c r="HD151" s="643">
        <v>0</v>
      </c>
      <c r="HE151" s="643">
        <v>0</v>
      </c>
      <c r="HF151" s="643">
        <v>0</v>
      </c>
    </row>
    <row r="152" spans="2:214" hidden="1">
      <c r="B152" s="643">
        <v>0</v>
      </c>
      <c r="C152" s="644"/>
      <c r="D152" s="645" t="s">
        <v>1032</v>
      </c>
      <c r="F152" s="643">
        <v>0</v>
      </c>
      <c r="G152" s="643">
        <v>0</v>
      </c>
      <c r="H152" s="643">
        <v>0</v>
      </c>
      <c r="I152" s="643">
        <v>0</v>
      </c>
      <c r="K152" s="646">
        <v>0</v>
      </c>
      <c r="L152" s="646">
        <v>0</v>
      </c>
      <c r="M152" s="646">
        <v>0</v>
      </c>
      <c r="N152" s="646">
        <v>0</v>
      </c>
      <c r="P152" s="643">
        <v>0</v>
      </c>
      <c r="Q152" s="643">
        <v>0</v>
      </c>
      <c r="R152" s="643">
        <v>0</v>
      </c>
      <c r="S152" s="643">
        <v>0</v>
      </c>
      <c r="U152" s="643">
        <v>0</v>
      </c>
      <c r="V152" s="643">
        <v>0</v>
      </c>
      <c r="W152" s="643">
        <v>0</v>
      </c>
      <c r="X152" s="643">
        <v>0</v>
      </c>
      <c r="Z152" s="643">
        <v>0</v>
      </c>
      <c r="AA152" s="643">
        <v>0</v>
      </c>
      <c r="AB152" s="643">
        <v>0</v>
      </c>
      <c r="AC152" s="643">
        <v>0</v>
      </c>
      <c r="AH152" s="587"/>
      <c r="AJ152" s="540"/>
      <c r="AK152" s="540"/>
      <c r="AL152" s="540"/>
      <c r="AM152" s="540"/>
      <c r="AN152" s="540"/>
      <c r="AO152" s="540"/>
      <c r="AP152" s="540"/>
      <c r="AQ152" s="540"/>
      <c r="AR152" s="540"/>
      <c r="AS152" s="540"/>
      <c r="AT152" s="540"/>
      <c r="AU152" s="540"/>
      <c r="AV152" s="540"/>
      <c r="AW152" s="540"/>
      <c r="AX152" s="540"/>
      <c r="AY152" s="540"/>
      <c r="AZ152" s="540"/>
      <c r="BA152" s="540"/>
      <c r="BB152" s="540"/>
      <c r="BC152" s="647"/>
      <c r="BD152" s="647"/>
      <c r="BE152" s="647"/>
      <c r="BF152" s="647"/>
      <c r="BG152" s="643">
        <v>0</v>
      </c>
      <c r="BH152" s="643">
        <v>0</v>
      </c>
      <c r="BI152" s="643">
        <v>0</v>
      </c>
      <c r="BJ152" s="643">
        <v>0</v>
      </c>
      <c r="BK152" s="643">
        <v>0</v>
      </c>
      <c r="BL152" s="643">
        <v>0</v>
      </c>
      <c r="BM152" s="643">
        <v>0</v>
      </c>
      <c r="BN152" s="643">
        <v>0</v>
      </c>
      <c r="BO152" s="643"/>
      <c r="BP152" s="643"/>
      <c r="BQ152" s="643"/>
      <c r="BR152" s="643"/>
      <c r="BS152" s="643"/>
      <c r="BT152" s="643"/>
      <c r="BU152" s="643"/>
      <c r="BV152" s="643"/>
      <c r="BW152" s="643"/>
      <c r="BX152" s="643"/>
      <c r="BY152" s="643"/>
      <c r="BZ152" s="643"/>
      <c r="CA152" s="643"/>
      <c r="CB152" s="643"/>
      <c r="CC152" s="643"/>
      <c r="CD152" s="643"/>
      <c r="CE152" s="643"/>
      <c r="CF152" s="643"/>
      <c r="CG152" s="643"/>
      <c r="CH152" s="643"/>
      <c r="CI152" s="643"/>
      <c r="CJ152" s="643"/>
      <c r="CK152" s="643"/>
      <c r="CL152" s="643"/>
      <c r="CM152" s="643"/>
      <c r="CN152" s="643"/>
      <c r="CO152" s="643"/>
      <c r="CP152" s="643"/>
      <c r="CQ152" s="643"/>
      <c r="CR152" s="643"/>
      <c r="CS152" s="643"/>
      <c r="CT152" s="643"/>
      <c r="CU152" s="643"/>
      <c r="CV152" s="643"/>
      <c r="CW152" s="643"/>
      <c r="CX152" s="643"/>
      <c r="CY152" s="643"/>
      <c r="CZ152" s="643"/>
      <c r="DA152" s="643"/>
      <c r="DB152" s="643"/>
      <c r="DC152" s="643"/>
      <c r="DD152" s="643"/>
      <c r="DE152" s="643"/>
      <c r="DF152" s="643"/>
      <c r="DG152" s="643"/>
      <c r="DH152" s="643"/>
      <c r="DI152" s="643"/>
      <c r="DJ152" s="643"/>
      <c r="DK152" s="643"/>
      <c r="DL152" s="643"/>
      <c r="DM152" s="643"/>
      <c r="DN152" s="643"/>
      <c r="DO152" s="643"/>
      <c r="DP152" s="643"/>
      <c r="DQ152" s="643"/>
      <c r="DR152" s="643"/>
      <c r="DS152" s="643"/>
      <c r="DT152" s="643"/>
      <c r="DU152" s="643"/>
      <c r="DV152" s="643"/>
      <c r="DW152" s="643"/>
      <c r="DX152" s="643"/>
      <c r="DY152" s="643"/>
      <c r="DZ152" s="643"/>
      <c r="EA152" s="643"/>
      <c r="EB152" s="643"/>
      <c r="EC152" s="643"/>
      <c r="ED152" s="643"/>
      <c r="EE152" s="643"/>
      <c r="EF152" s="643"/>
      <c r="EG152" s="643"/>
      <c r="EH152" s="643"/>
      <c r="EI152" s="643"/>
      <c r="EJ152" s="643"/>
      <c r="EK152" s="643"/>
      <c r="EL152" s="643"/>
      <c r="EM152" s="643"/>
      <c r="EN152" s="643"/>
      <c r="EO152" s="643"/>
      <c r="EP152" s="643"/>
      <c r="EQ152" s="643"/>
      <c r="ER152" s="643"/>
      <c r="ES152" s="643"/>
      <c r="ET152" s="643"/>
      <c r="EU152" s="643"/>
      <c r="EV152" s="643"/>
      <c r="EW152" s="643"/>
      <c r="EX152" s="643"/>
      <c r="EY152" s="643"/>
      <c r="EZ152" s="643"/>
      <c r="FA152" s="643"/>
      <c r="FB152" s="643"/>
      <c r="FC152" s="643"/>
      <c r="FD152" s="643"/>
      <c r="FE152" s="643"/>
      <c r="FF152" s="643"/>
      <c r="FG152" s="643"/>
      <c r="FH152" s="643"/>
      <c r="FI152" s="643"/>
      <c r="FJ152" s="643"/>
      <c r="FK152" s="643"/>
      <c r="FL152" s="643"/>
      <c r="FM152" s="643"/>
      <c r="FN152" s="643"/>
      <c r="FO152" s="643"/>
      <c r="FP152" s="643"/>
      <c r="FQ152" s="643"/>
      <c r="FR152" s="643"/>
      <c r="FS152" s="643"/>
      <c r="FT152" s="643"/>
      <c r="FU152" s="643"/>
      <c r="FV152" s="643"/>
      <c r="FW152" s="643"/>
      <c r="FX152" s="643"/>
      <c r="FY152" s="643"/>
      <c r="FZ152" s="643"/>
      <c r="GA152" s="643"/>
      <c r="GB152" s="643"/>
      <c r="GC152" s="643"/>
      <c r="GD152" s="643"/>
      <c r="GE152" s="643"/>
      <c r="GF152" s="643"/>
      <c r="GG152" s="643"/>
      <c r="GH152" s="643"/>
      <c r="GI152" s="643"/>
      <c r="GJ152" s="643"/>
      <c r="GK152" s="643"/>
      <c r="GL152" s="643"/>
      <c r="GM152" s="643"/>
      <c r="GN152" s="643"/>
      <c r="GO152" s="643"/>
      <c r="GP152" s="643"/>
      <c r="GQ152" s="643"/>
      <c r="GR152" s="643"/>
      <c r="GS152" s="643"/>
      <c r="GT152" s="643"/>
      <c r="GU152" s="643"/>
      <c r="GV152" s="643"/>
      <c r="GW152" s="643"/>
      <c r="GX152" s="643"/>
      <c r="GY152" s="643"/>
      <c r="GZ152" s="643"/>
      <c r="HA152" s="643"/>
      <c r="HB152" s="643"/>
      <c r="HC152" s="643"/>
      <c r="HD152" s="643"/>
      <c r="HE152" s="643"/>
      <c r="HF152" s="643"/>
    </row>
    <row r="153" spans="2:214" hidden="1">
      <c r="B153" s="643">
        <v>0</v>
      </c>
      <c r="C153" s="644"/>
      <c r="D153" s="645" t="s">
        <v>1033</v>
      </c>
      <c r="F153" s="643">
        <v>0</v>
      </c>
      <c r="G153" s="643">
        <v>0</v>
      </c>
      <c r="H153" s="643">
        <v>0</v>
      </c>
      <c r="I153" s="643">
        <v>0</v>
      </c>
      <c r="K153" s="646">
        <v>0</v>
      </c>
      <c r="L153" s="646">
        <v>0</v>
      </c>
      <c r="M153" s="646">
        <v>0</v>
      </c>
      <c r="N153" s="646">
        <v>0</v>
      </c>
      <c r="P153" s="643">
        <v>0</v>
      </c>
      <c r="Q153" s="643">
        <v>0</v>
      </c>
      <c r="R153" s="643">
        <v>0</v>
      </c>
      <c r="S153" s="643">
        <v>0</v>
      </c>
      <c r="U153" s="643">
        <v>0</v>
      </c>
      <c r="V153" s="643">
        <v>0</v>
      </c>
      <c r="W153" s="643">
        <v>0</v>
      </c>
      <c r="X153" s="643">
        <v>0</v>
      </c>
      <c r="Z153" s="643">
        <v>0</v>
      </c>
      <c r="AA153" s="643">
        <v>0</v>
      </c>
      <c r="AB153" s="643">
        <v>0</v>
      </c>
      <c r="AC153" s="643">
        <v>0</v>
      </c>
      <c r="AH153" s="587"/>
      <c r="AJ153" s="540"/>
      <c r="AK153" s="540"/>
      <c r="AL153" s="540"/>
      <c r="AM153" s="540"/>
      <c r="AN153" s="540"/>
      <c r="AO153" s="540"/>
      <c r="AP153" s="540"/>
      <c r="AQ153" s="540"/>
      <c r="AR153" s="540"/>
      <c r="AS153" s="540"/>
      <c r="AT153" s="540"/>
      <c r="AU153" s="540"/>
      <c r="AV153" s="540"/>
      <c r="AW153" s="540"/>
      <c r="AX153" s="540"/>
      <c r="AY153" s="540"/>
      <c r="AZ153" s="540"/>
      <c r="BA153" s="540"/>
      <c r="BB153" s="540"/>
      <c r="BC153" s="647"/>
      <c r="BD153" s="647"/>
      <c r="BE153" s="647"/>
      <c r="BF153" s="647"/>
      <c r="BG153" s="643">
        <v>0</v>
      </c>
      <c r="BH153" s="643">
        <v>0</v>
      </c>
      <c r="BI153" s="643">
        <v>0</v>
      </c>
      <c r="BJ153" s="643">
        <v>0</v>
      </c>
      <c r="BK153" s="643">
        <v>0</v>
      </c>
      <c r="BL153" s="643">
        <v>0</v>
      </c>
      <c r="BM153" s="643">
        <v>0</v>
      </c>
      <c r="BN153" s="643">
        <v>0</v>
      </c>
      <c r="BO153" s="643"/>
      <c r="BP153" s="643"/>
      <c r="BQ153" s="643"/>
      <c r="BR153" s="643"/>
      <c r="BS153" s="643"/>
      <c r="BT153" s="643"/>
      <c r="BU153" s="643"/>
      <c r="BV153" s="643"/>
      <c r="BW153" s="643"/>
      <c r="BX153" s="643"/>
      <c r="BY153" s="643"/>
      <c r="BZ153" s="643"/>
      <c r="CA153" s="643"/>
      <c r="CB153" s="643"/>
      <c r="CC153" s="643"/>
      <c r="CD153" s="643"/>
      <c r="CE153" s="643"/>
      <c r="CF153" s="643"/>
      <c r="CG153" s="643"/>
      <c r="CH153" s="643"/>
      <c r="CI153" s="643"/>
      <c r="CJ153" s="643"/>
      <c r="CK153" s="643"/>
      <c r="CL153" s="643"/>
      <c r="CM153" s="643"/>
      <c r="CN153" s="643"/>
      <c r="CO153" s="643"/>
      <c r="CP153" s="643"/>
      <c r="CQ153" s="643"/>
      <c r="CR153" s="643"/>
      <c r="CS153" s="643"/>
      <c r="CT153" s="643"/>
      <c r="CU153" s="643"/>
      <c r="CV153" s="643"/>
      <c r="CW153" s="643"/>
      <c r="CX153" s="643"/>
      <c r="CY153" s="643"/>
      <c r="CZ153" s="643"/>
      <c r="DA153" s="643"/>
      <c r="DB153" s="643"/>
      <c r="DC153" s="643"/>
      <c r="DD153" s="643"/>
      <c r="DE153" s="643"/>
      <c r="DF153" s="643"/>
      <c r="DG153" s="643"/>
      <c r="DH153" s="643"/>
      <c r="DI153" s="643"/>
      <c r="DJ153" s="643"/>
      <c r="DK153" s="643"/>
      <c r="DL153" s="643"/>
      <c r="DM153" s="643"/>
      <c r="DN153" s="643"/>
      <c r="DO153" s="643"/>
      <c r="DP153" s="643"/>
      <c r="DQ153" s="643"/>
      <c r="DR153" s="643"/>
      <c r="DS153" s="643"/>
      <c r="DT153" s="643"/>
      <c r="DU153" s="643"/>
      <c r="DV153" s="643"/>
      <c r="DW153" s="643"/>
      <c r="DX153" s="643"/>
      <c r="DY153" s="643"/>
      <c r="DZ153" s="643"/>
      <c r="EA153" s="643"/>
      <c r="EB153" s="643"/>
      <c r="EC153" s="643"/>
      <c r="ED153" s="643"/>
      <c r="EE153" s="643"/>
      <c r="EF153" s="643"/>
      <c r="EG153" s="643"/>
      <c r="EH153" s="643"/>
      <c r="EI153" s="643"/>
      <c r="EJ153" s="643"/>
      <c r="EK153" s="643"/>
      <c r="EL153" s="643"/>
      <c r="EM153" s="643"/>
      <c r="EN153" s="643"/>
      <c r="EO153" s="643"/>
      <c r="EP153" s="643"/>
      <c r="EQ153" s="643"/>
      <c r="ER153" s="643"/>
      <c r="ES153" s="643"/>
      <c r="ET153" s="643"/>
      <c r="EU153" s="643"/>
      <c r="EV153" s="643"/>
      <c r="EW153" s="643"/>
      <c r="EX153" s="643"/>
      <c r="EY153" s="643"/>
      <c r="EZ153" s="643"/>
      <c r="FA153" s="643"/>
      <c r="FB153" s="643"/>
      <c r="FC153" s="643"/>
      <c r="FD153" s="643"/>
      <c r="FE153" s="643"/>
      <c r="FF153" s="643"/>
      <c r="FG153" s="643"/>
      <c r="FH153" s="643"/>
      <c r="FI153" s="643"/>
      <c r="FJ153" s="643"/>
      <c r="FK153" s="643"/>
      <c r="FL153" s="643"/>
      <c r="FM153" s="643"/>
      <c r="FN153" s="643"/>
      <c r="FO153" s="643"/>
      <c r="FP153" s="643"/>
      <c r="FQ153" s="643"/>
      <c r="FR153" s="643"/>
      <c r="FS153" s="643"/>
      <c r="FT153" s="643"/>
      <c r="FU153" s="643"/>
      <c r="FV153" s="643"/>
      <c r="FW153" s="643"/>
      <c r="FX153" s="643"/>
      <c r="FY153" s="643"/>
      <c r="FZ153" s="643"/>
      <c r="GA153" s="643"/>
      <c r="GB153" s="643"/>
      <c r="GC153" s="643"/>
      <c r="GD153" s="643"/>
      <c r="GE153" s="643"/>
      <c r="GF153" s="643"/>
      <c r="GG153" s="643"/>
      <c r="GH153" s="643"/>
      <c r="GI153" s="643"/>
      <c r="GJ153" s="643"/>
      <c r="GK153" s="643"/>
      <c r="GL153" s="643"/>
      <c r="GM153" s="643"/>
      <c r="GN153" s="643"/>
      <c r="GO153" s="643"/>
      <c r="GP153" s="643"/>
      <c r="GQ153" s="643"/>
      <c r="GR153" s="643"/>
      <c r="GS153" s="643"/>
      <c r="GT153" s="643"/>
      <c r="GU153" s="643"/>
      <c r="GV153" s="643"/>
      <c r="GW153" s="643"/>
      <c r="GX153" s="643"/>
      <c r="GY153" s="643"/>
      <c r="GZ153" s="643"/>
      <c r="HA153" s="643"/>
      <c r="HB153" s="643"/>
      <c r="HC153" s="643"/>
      <c r="HD153" s="643"/>
      <c r="HE153" s="643"/>
      <c r="HF153" s="643"/>
    </row>
    <row r="154" spans="2:214" hidden="1">
      <c r="B154" s="643">
        <v>2507927.1255060728</v>
      </c>
      <c r="C154" s="644"/>
      <c r="D154" s="645" t="s">
        <v>1034</v>
      </c>
      <c r="F154" s="643">
        <v>5066.519445466809</v>
      </c>
      <c r="G154" s="643">
        <v>0</v>
      </c>
      <c r="H154" s="643">
        <v>0</v>
      </c>
      <c r="I154" s="643">
        <v>5066.519445466809</v>
      </c>
      <c r="K154" s="646">
        <v>0</v>
      </c>
      <c r="L154" s="646">
        <v>0</v>
      </c>
      <c r="M154" s="646">
        <v>0</v>
      </c>
      <c r="N154" s="646">
        <v>0</v>
      </c>
      <c r="P154" s="643">
        <v>123608.12550607277</v>
      </c>
      <c r="Q154" s="643">
        <v>0</v>
      </c>
      <c r="R154" s="643">
        <v>0</v>
      </c>
      <c r="S154" s="643">
        <v>123608.12550607277</v>
      </c>
      <c r="U154" s="643">
        <v>123608.12550607277</v>
      </c>
      <c r="V154" s="643">
        <v>0</v>
      </c>
      <c r="W154" s="643">
        <v>0</v>
      </c>
      <c r="X154" s="643">
        <v>123608.12550607277</v>
      </c>
      <c r="Z154" s="643">
        <v>123608.12550607277</v>
      </c>
      <c r="AA154" s="643">
        <v>0</v>
      </c>
      <c r="AB154" s="643">
        <v>0</v>
      </c>
      <c r="AC154" s="643">
        <v>123608.12550607277</v>
      </c>
      <c r="AH154" s="587"/>
      <c r="AJ154" s="540"/>
      <c r="AK154" s="540"/>
      <c r="AL154" s="540"/>
      <c r="AM154" s="540"/>
      <c r="AN154" s="540"/>
      <c r="AO154" s="540"/>
      <c r="AP154" s="540"/>
      <c r="AQ154" s="540"/>
      <c r="AR154" s="540"/>
      <c r="AS154" s="540"/>
      <c r="AT154" s="540"/>
      <c r="AU154" s="540"/>
      <c r="AV154" s="540"/>
      <c r="AW154" s="540"/>
      <c r="AX154" s="540"/>
      <c r="AY154" s="540"/>
      <c r="AZ154" s="540"/>
      <c r="BA154" s="540"/>
      <c r="BB154" s="540"/>
      <c r="BC154" s="647"/>
      <c r="BD154" s="647"/>
      <c r="BE154" s="647"/>
      <c r="BF154" s="647"/>
      <c r="BG154" s="643">
        <v>-47643.765156609938</v>
      </c>
      <c r="BH154" s="643">
        <v>0</v>
      </c>
      <c r="BI154" s="643">
        <v>0</v>
      </c>
      <c r="BJ154" s="643">
        <v>-47643.765156609938</v>
      </c>
      <c r="BK154" s="643">
        <v>166185.3712172159</v>
      </c>
      <c r="BL154" s="643">
        <v>0</v>
      </c>
      <c r="BM154" s="643">
        <v>0</v>
      </c>
      <c r="BN154" s="643">
        <v>166185.3712172159</v>
      </c>
      <c r="BO154" s="643"/>
      <c r="BP154" s="643"/>
      <c r="BQ154" s="643"/>
      <c r="BR154" s="643"/>
      <c r="BS154" s="643"/>
      <c r="BT154" s="643"/>
      <c r="BU154" s="643"/>
      <c r="BV154" s="643"/>
      <c r="BW154" s="643"/>
      <c r="BX154" s="643"/>
      <c r="BY154" s="643"/>
      <c r="BZ154" s="643"/>
      <c r="CA154" s="643"/>
      <c r="CB154" s="643"/>
      <c r="CC154" s="643"/>
      <c r="CD154" s="643"/>
      <c r="CE154" s="643"/>
      <c r="CF154" s="643"/>
      <c r="CG154" s="643"/>
      <c r="CH154" s="643"/>
      <c r="CI154" s="643"/>
      <c r="CJ154" s="643"/>
      <c r="CK154" s="643"/>
      <c r="CL154" s="643"/>
      <c r="CM154" s="643"/>
      <c r="CN154" s="643"/>
      <c r="CO154" s="643"/>
      <c r="CP154" s="643"/>
      <c r="CQ154" s="643"/>
      <c r="CR154" s="643"/>
      <c r="CS154" s="643"/>
      <c r="CT154" s="643"/>
      <c r="CU154" s="643"/>
      <c r="CV154" s="643"/>
      <c r="CW154" s="643"/>
      <c r="CX154" s="643"/>
      <c r="CY154" s="643"/>
      <c r="CZ154" s="643"/>
      <c r="DA154" s="643"/>
      <c r="DB154" s="643"/>
      <c r="DC154" s="643"/>
      <c r="DD154" s="643"/>
      <c r="DE154" s="643"/>
      <c r="DF154" s="643"/>
      <c r="DG154" s="643"/>
      <c r="DH154" s="643"/>
      <c r="DI154" s="643"/>
      <c r="DJ154" s="643"/>
      <c r="DK154" s="643"/>
      <c r="DL154" s="643"/>
      <c r="DM154" s="643"/>
      <c r="DN154" s="643"/>
      <c r="DO154" s="643"/>
      <c r="DP154" s="643"/>
      <c r="DQ154" s="643"/>
      <c r="DR154" s="643"/>
      <c r="DS154" s="643"/>
      <c r="DT154" s="643"/>
      <c r="DU154" s="643"/>
      <c r="DV154" s="643"/>
      <c r="DW154" s="643"/>
      <c r="DX154" s="643"/>
      <c r="DY154" s="643"/>
      <c r="DZ154" s="643"/>
      <c r="EA154" s="643"/>
      <c r="EB154" s="643"/>
      <c r="EC154" s="643"/>
      <c r="ED154" s="643"/>
      <c r="EE154" s="643"/>
      <c r="EF154" s="643"/>
      <c r="EG154" s="643"/>
      <c r="EH154" s="643"/>
      <c r="EI154" s="643"/>
      <c r="EJ154" s="643"/>
      <c r="EK154" s="643"/>
      <c r="EL154" s="643"/>
      <c r="EM154" s="643"/>
      <c r="EN154" s="643"/>
      <c r="EO154" s="643"/>
      <c r="EP154" s="643"/>
      <c r="EQ154" s="643"/>
      <c r="ER154" s="643"/>
      <c r="ES154" s="643"/>
      <c r="ET154" s="643"/>
      <c r="EU154" s="643"/>
      <c r="EV154" s="643"/>
      <c r="EW154" s="643"/>
      <c r="EX154" s="643"/>
      <c r="EY154" s="643"/>
      <c r="EZ154" s="643"/>
      <c r="FA154" s="643"/>
      <c r="FB154" s="643"/>
      <c r="FC154" s="643"/>
      <c r="FD154" s="643"/>
      <c r="FE154" s="643"/>
      <c r="FF154" s="643"/>
      <c r="FG154" s="643"/>
      <c r="FH154" s="643"/>
      <c r="FI154" s="643"/>
      <c r="FJ154" s="643"/>
      <c r="FK154" s="643"/>
      <c r="FL154" s="643"/>
      <c r="FM154" s="643"/>
      <c r="FN154" s="643"/>
      <c r="FO154" s="643"/>
      <c r="FP154" s="643"/>
      <c r="FQ154" s="643"/>
      <c r="FR154" s="643"/>
      <c r="FS154" s="643"/>
      <c r="FT154" s="643"/>
      <c r="FU154" s="643"/>
      <c r="FV154" s="643"/>
      <c r="FW154" s="643"/>
      <c r="FX154" s="643"/>
      <c r="FY154" s="643"/>
      <c r="FZ154" s="643"/>
      <c r="GA154" s="643"/>
      <c r="GB154" s="643"/>
      <c r="GC154" s="643"/>
      <c r="GD154" s="643"/>
      <c r="GE154" s="643"/>
      <c r="GF154" s="643"/>
      <c r="GG154" s="643"/>
      <c r="GH154" s="643"/>
      <c r="GI154" s="643"/>
      <c r="GJ154" s="643"/>
      <c r="GK154" s="643"/>
      <c r="GL154" s="643"/>
      <c r="GM154" s="643"/>
      <c r="GN154" s="643"/>
      <c r="GO154" s="643"/>
      <c r="GP154" s="643"/>
      <c r="GQ154" s="643"/>
      <c r="GR154" s="643"/>
      <c r="GS154" s="643"/>
      <c r="GT154" s="643"/>
      <c r="GU154" s="643"/>
      <c r="GV154" s="643"/>
      <c r="GW154" s="643"/>
      <c r="GX154" s="643"/>
      <c r="GY154" s="643"/>
      <c r="GZ154" s="643"/>
      <c r="HA154" s="643"/>
      <c r="HB154" s="643"/>
      <c r="HC154" s="643"/>
      <c r="HD154" s="643"/>
      <c r="HE154" s="643"/>
      <c r="HF154" s="643"/>
    </row>
    <row r="155" spans="2:214" hidden="1">
      <c r="B155" s="643">
        <v>4424659.9573680004</v>
      </c>
      <c r="C155" s="644"/>
      <c r="D155" s="645" t="s">
        <v>1035</v>
      </c>
      <c r="F155" s="643">
        <v>-269579.85512399854</v>
      </c>
      <c r="G155" s="643">
        <v>0</v>
      </c>
      <c r="H155" s="643">
        <v>0</v>
      </c>
      <c r="I155" s="643">
        <v>-269579.85512399854</v>
      </c>
      <c r="K155" s="646">
        <v>0</v>
      </c>
      <c r="L155" s="646">
        <v>0</v>
      </c>
      <c r="M155" s="646">
        <v>0</v>
      </c>
      <c r="N155" s="646">
        <v>0</v>
      </c>
      <c r="P155" s="643">
        <v>335249.95400795032</v>
      </c>
      <c r="Q155" s="643">
        <v>0</v>
      </c>
      <c r="R155" s="643">
        <v>0</v>
      </c>
      <c r="S155" s="643">
        <v>335249.95400795032</v>
      </c>
      <c r="U155" s="643">
        <v>335249.95400795032</v>
      </c>
      <c r="V155" s="643">
        <v>0</v>
      </c>
      <c r="W155" s="643">
        <v>0</v>
      </c>
      <c r="X155" s="643">
        <v>335249.95400795032</v>
      </c>
      <c r="Z155" s="643">
        <v>335249.95400795032</v>
      </c>
      <c r="AA155" s="643">
        <v>0</v>
      </c>
      <c r="AB155" s="643">
        <v>0</v>
      </c>
      <c r="AC155" s="643">
        <v>335249.95400795032</v>
      </c>
      <c r="AH155" s="587"/>
      <c r="AJ155" s="540"/>
      <c r="AK155" s="540"/>
      <c r="AL155" s="540"/>
      <c r="AM155" s="540"/>
      <c r="AN155" s="540"/>
      <c r="AO155" s="540"/>
      <c r="AP155" s="540"/>
      <c r="AQ155" s="540"/>
      <c r="AR155" s="540"/>
      <c r="AS155" s="540"/>
      <c r="AT155" s="540"/>
      <c r="AU155" s="540"/>
      <c r="AV155" s="540"/>
      <c r="AW155" s="540"/>
      <c r="AX155" s="540"/>
      <c r="AY155" s="540"/>
      <c r="AZ155" s="540"/>
      <c r="BA155" s="540"/>
      <c r="BB155" s="540"/>
      <c r="BC155" s="647"/>
      <c r="BD155" s="647"/>
      <c r="BE155" s="647"/>
      <c r="BF155" s="647"/>
      <c r="BG155" s="643">
        <v>30499.77436125715</v>
      </c>
      <c r="BH155" s="643">
        <v>0</v>
      </c>
      <c r="BI155" s="643">
        <v>0</v>
      </c>
      <c r="BJ155" s="643">
        <v>30499.77436125715</v>
      </c>
      <c r="BK155" s="643">
        <v>574330.03477069177</v>
      </c>
      <c r="BL155" s="643">
        <v>0</v>
      </c>
      <c r="BM155" s="643">
        <v>0</v>
      </c>
      <c r="BN155" s="643">
        <v>574330.03477069177</v>
      </c>
      <c r="BO155" s="643"/>
      <c r="BP155" s="643"/>
      <c r="BQ155" s="643"/>
      <c r="BR155" s="643"/>
      <c r="BS155" s="643"/>
      <c r="BT155" s="643"/>
      <c r="BU155" s="643"/>
      <c r="BV155" s="643"/>
      <c r="BW155" s="643"/>
      <c r="BX155" s="643"/>
      <c r="BY155" s="643"/>
      <c r="BZ155" s="643"/>
      <c r="CA155" s="643"/>
      <c r="CB155" s="643"/>
      <c r="CC155" s="643"/>
      <c r="CD155" s="643"/>
      <c r="CE155" s="643"/>
      <c r="CF155" s="643"/>
      <c r="CG155" s="643"/>
      <c r="CH155" s="643"/>
      <c r="CI155" s="643"/>
      <c r="CJ155" s="643"/>
      <c r="CK155" s="643"/>
      <c r="CL155" s="643"/>
      <c r="CM155" s="643"/>
      <c r="CN155" s="643"/>
      <c r="CO155" s="643"/>
      <c r="CP155" s="643"/>
      <c r="CQ155" s="643"/>
      <c r="CR155" s="643"/>
      <c r="CS155" s="643"/>
      <c r="CT155" s="643"/>
      <c r="CU155" s="643"/>
      <c r="CV155" s="643"/>
      <c r="CW155" s="643"/>
      <c r="CX155" s="643"/>
      <c r="CY155" s="643"/>
      <c r="CZ155" s="643"/>
      <c r="DA155" s="643"/>
      <c r="DB155" s="643"/>
      <c r="DC155" s="643"/>
      <c r="DD155" s="643"/>
      <c r="DE155" s="643"/>
      <c r="DF155" s="643"/>
      <c r="DG155" s="643"/>
      <c r="DH155" s="643"/>
      <c r="DI155" s="643"/>
      <c r="DJ155" s="643"/>
      <c r="DK155" s="643"/>
      <c r="DL155" s="643"/>
      <c r="DM155" s="643"/>
      <c r="DN155" s="643"/>
      <c r="DO155" s="643"/>
      <c r="DP155" s="643"/>
      <c r="DQ155" s="643"/>
      <c r="DR155" s="643"/>
      <c r="DS155" s="643"/>
      <c r="DT155" s="643"/>
      <c r="DU155" s="643"/>
      <c r="DV155" s="643"/>
      <c r="DW155" s="643"/>
      <c r="DX155" s="643"/>
      <c r="DY155" s="643"/>
      <c r="DZ155" s="643"/>
      <c r="EA155" s="643"/>
      <c r="EB155" s="643"/>
      <c r="EC155" s="643"/>
      <c r="ED155" s="643"/>
      <c r="EE155" s="643"/>
      <c r="EF155" s="643"/>
      <c r="EG155" s="643"/>
      <c r="EH155" s="643"/>
      <c r="EI155" s="643"/>
      <c r="EJ155" s="643"/>
      <c r="EK155" s="643"/>
      <c r="EL155" s="643"/>
      <c r="EM155" s="643"/>
      <c r="EN155" s="643"/>
      <c r="EO155" s="643"/>
      <c r="EP155" s="643"/>
      <c r="EQ155" s="643"/>
      <c r="ER155" s="643"/>
      <c r="ES155" s="643"/>
      <c r="ET155" s="643"/>
      <c r="EU155" s="643"/>
      <c r="EV155" s="643"/>
      <c r="EW155" s="643"/>
      <c r="EX155" s="643"/>
      <c r="EY155" s="643"/>
      <c r="EZ155" s="643"/>
      <c r="FA155" s="643"/>
      <c r="FB155" s="643"/>
      <c r="FC155" s="643"/>
      <c r="FD155" s="643"/>
      <c r="FE155" s="643"/>
      <c r="FF155" s="643"/>
      <c r="FG155" s="643"/>
      <c r="FH155" s="643"/>
      <c r="FI155" s="643"/>
      <c r="FJ155" s="643"/>
      <c r="FK155" s="643"/>
      <c r="FL155" s="643"/>
      <c r="FM155" s="643"/>
      <c r="FN155" s="643"/>
      <c r="FO155" s="643"/>
      <c r="FP155" s="643"/>
      <c r="FQ155" s="643"/>
      <c r="FR155" s="643"/>
      <c r="FS155" s="643"/>
      <c r="FT155" s="643"/>
      <c r="FU155" s="643"/>
      <c r="FV155" s="643"/>
      <c r="FW155" s="643"/>
      <c r="FX155" s="643"/>
      <c r="FY155" s="643"/>
      <c r="FZ155" s="643"/>
      <c r="GA155" s="643"/>
      <c r="GB155" s="643"/>
      <c r="GC155" s="643"/>
      <c r="GD155" s="643"/>
      <c r="GE155" s="643"/>
      <c r="GF155" s="643"/>
      <c r="GG155" s="643"/>
      <c r="GH155" s="643"/>
      <c r="GI155" s="643"/>
      <c r="GJ155" s="643"/>
      <c r="GK155" s="643"/>
      <c r="GL155" s="643"/>
      <c r="GM155" s="643"/>
      <c r="GN155" s="643"/>
      <c r="GO155" s="643"/>
      <c r="GP155" s="643"/>
      <c r="GQ155" s="643"/>
      <c r="GR155" s="643"/>
      <c r="GS155" s="643"/>
      <c r="GT155" s="643"/>
      <c r="GU155" s="643"/>
      <c r="GV155" s="643"/>
      <c r="GW155" s="643"/>
      <c r="GX155" s="643"/>
      <c r="GY155" s="643"/>
      <c r="GZ155" s="643"/>
      <c r="HA155" s="643"/>
      <c r="HB155" s="643"/>
      <c r="HC155" s="643"/>
      <c r="HD155" s="643"/>
      <c r="HE155" s="643"/>
      <c r="HF155" s="643"/>
    </row>
    <row r="156" spans="2:214" hidden="1">
      <c r="B156" s="643">
        <v>117052.40494107937</v>
      </c>
      <c r="C156" s="644"/>
      <c r="D156" s="645" t="s">
        <v>1036</v>
      </c>
      <c r="F156" s="643">
        <v>17651.789702128604</v>
      </c>
      <c r="G156" s="643">
        <v>0</v>
      </c>
      <c r="H156" s="643">
        <v>0</v>
      </c>
      <c r="I156" s="643">
        <v>17651.789702128604</v>
      </c>
      <c r="K156" s="646">
        <v>0</v>
      </c>
      <c r="L156" s="646">
        <v>0</v>
      </c>
      <c r="M156" s="646">
        <v>0</v>
      </c>
      <c r="N156" s="646">
        <v>0</v>
      </c>
      <c r="P156" s="643">
        <v>61517.404941079367</v>
      </c>
      <c r="Q156" s="643">
        <v>0</v>
      </c>
      <c r="R156" s="643">
        <v>0</v>
      </c>
      <c r="S156" s="643">
        <v>61517.404941079367</v>
      </c>
      <c r="U156" s="643">
        <v>61517.404941079367</v>
      </c>
      <c r="V156" s="643">
        <v>0</v>
      </c>
      <c r="W156" s="643">
        <v>0</v>
      </c>
      <c r="X156" s="643">
        <v>61517.404941079367</v>
      </c>
      <c r="Z156" s="643">
        <v>61517.404941079367</v>
      </c>
      <c r="AA156" s="643">
        <v>0</v>
      </c>
      <c r="AB156" s="643">
        <v>0</v>
      </c>
      <c r="AC156" s="643">
        <v>61517.404941079367</v>
      </c>
      <c r="AH156" s="587"/>
      <c r="AJ156" s="540"/>
      <c r="AK156" s="540"/>
      <c r="AL156" s="540"/>
      <c r="AM156" s="540"/>
      <c r="AN156" s="540"/>
      <c r="AO156" s="540"/>
      <c r="AP156" s="540"/>
      <c r="AQ156" s="540"/>
      <c r="AR156" s="540"/>
      <c r="AS156" s="540"/>
      <c r="AT156" s="540"/>
      <c r="AU156" s="540"/>
      <c r="AV156" s="540"/>
      <c r="AW156" s="540"/>
      <c r="AX156" s="540"/>
      <c r="AY156" s="540"/>
      <c r="AZ156" s="540"/>
      <c r="BA156" s="540"/>
      <c r="BB156" s="540"/>
      <c r="BC156" s="647"/>
      <c r="BD156" s="647"/>
      <c r="BE156" s="647"/>
      <c r="BF156" s="647"/>
      <c r="BG156" s="643">
        <v>6656.5036516922264</v>
      </c>
      <c r="BH156" s="643">
        <v>0</v>
      </c>
      <c r="BI156" s="643">
        <v>0</v>
      </c>
      <c r="BJ156" s="643">
        <v>6656.5036516922264</v>
      </c>
      <c r="BK156" s="643">
        <v>37209.111587258536</v>
      </c>
      <c r="BL156" s="643">
        <v>0</v>
      </c>
      <c r="BM156" s="643">
        <v>0</v>
      </c>
      <c r="BN156" s="643">
        <v>37209.111587258536</v>
      </c>
      <c r="BO156" s="643"/>
      <c r="BP156" s="643"/>
      <c r="BQ156" s="643"/>
      <c r="BR156" s="643"/>
      <c r="BS156" s="643"/>
      <c r="BT156" s="643"/>
      <c r="BU156" s="643"/>
      <c r="BV156" s="643"/>
      <c r="BW156" s="643"/>
      <c r="BX156" s="643"/>
      <c r="BY156" s="643"/>
      <c r="BZ156" s="643"/>
      <c r="CA156" s="643"/>
      <c r="CB156" s="643"/>
      <c r="CC156" s="643"/>
      <c r="CD156" s="643"/>
      <c r="CE156" s="643"/>
      <c r="CF156" s="643"/>
      <c r="CG156" s="643"/>
      <c r="CH156" s="643"/>
      <c r="CI156" s="643"/>
      <c r="CJ156" s="643"/>
      <c r="CK156" s="643"/>
      <c r="CL156" s="643"/>
      <c r="CM156" s="643"/>
      <c r="CN156" s="643"/>
      <c r="CO156" s="643"/>
      <c r="CP156" s="643"/>
      <c r="CQ156" s="643"/>
      <c r="CR156" s="643"/>
      <c r="CS156" s="643"/>
      <c r="CT156" s="643"/>
      <c r="CU156" s="643"/>
      <c r="CV156" s="643"/>
      <c r="CW156" s="643"/>
      <c r="CX156" s="643"/>
      <c r="CY156" s="643"/>
      <c r="CZ156" s="643"/>
      <c r="DA156" s="643"/>
      <c r="DB156" s="643"/>
      <c r="DC156" s="643"/>
      <c r="DD156" s="643"/>
      <c r="DE156" s="643"/>
      <c r="DF156" s="643"/>
      <c r="DG156" s="643"/>
      <c r="DH156" s="643"/>
      <c r="DI156" s="643"/>
      <c r="DJ156" s="643"/>
      <c r="DK156" s="643"/>
      <c r="DL156" s="643"/>
      <c r="DM156" s="643"/>
      <c r="DN156" s="643"/>
      <c r="DO156" s="643"/>
      <c r="DP156" s="643"/>
      <c r="DQ156" s="643"/>
      <c r="DR156" s="643"/>
      <c r="DS156" s="643"/>
      <c r="DT156" s="643"/>
      <c r="DU156" s="643"/>
      <c r="DV156" s="643"/>
      <c r="DW156" s="643"/>
      <c r="DX156" s="643"/>
      <c r="DY156" s="643"/>
      <c r="DZ156" s="643"/>
      <c r="EA156" s="643"/>
      <c r="EB156" s="643"/>
      <c r="EC156" s="643"/>
      <c r="ED156" s="643"/>
      <c r="EE156" s="643"/>
      <c r="EF156" s="643"/>
      <c r="EG156" s="643"/>
      <c r="EH156" s="643"/>
      <c r="EI156" s="643"/>
      <c r="EJ156" s="643"/>
      <c r="EK156" s="643"/>
      <c r="EL156" s="643"/>
      <c r="EM156" s="643"/>
      <c r="EN156" s="643"/>
      <c r="EO156" s="643"/>
      <c r="EP156" s="643"/>
      <c r="EQ156" s="643"/>
      <c r="ER156" s="643"/>
      <c r="ES156" s="643"/>
      <c r="ET156" s="643"/>
      <c r="EU156" s="643"/>
      <c r="EV156" s="643"/>
      <c r="EW156" s="643"/>
      <c r="EX156" s="643"/>
      <c r="EY156" s="643"/>
      <c r="EZ156" s="643"/>
      <c r="FA156" s="643"/>
      <c r="FB156" s="643"/>
      <c r="FC156" s="643"/>
      <c r="FD156" s="643"/>
      <c r="FE156" s="643"/>
      <c r="FF156" s="643"/>
      <c r="FG156" s="643"/>
      <c r="FH156" s="643"/>
      <c r="FI156" s="643"/>
      <c r="FJ156" s="643"/>
      <c r="FK156" s="643"/>
      <c r="FL156" s="643"/>
      <c r="FM156" s="643"/>
      <c r="FN156" s="643"/>
      <c r="FO156" s="643"/>
      <c r="FP156" s="643"/>
      <c r="FQ156" s="643"/>
      <c r="FR156" s="643"/>
      <c r="FS156" s="643"/>
      <c r="FT156" s="643"/>
      <c r="FU156" s="643"/>
      <c r="FV156" s="643"/>
      <c r="FW156" s="643"/>
      <c r="FX156" s="643"/>
      <c r="FY156" s="643"/>
      <c r="FZ156" s="643"/>
      <c r="GA156" s="643"/>
      <c r="GB156" s="643"/>
      <c r="GC156" s="643"/>
      <c r="GD156" s="643"/>
      <c r="GE156" s="643"/>
      <c r="GF156" s="643"/>
      <c r="GG156" s="643"/>
      <c r="GH156" s="643"/>
      <c r="GI156" s="643"/>
      <c r="GJ156" s="643"/>
      <c r="GK156" s="643"/>
      <c r="GL156" s="643"/>
      <c r="GM156" s="643"/>
      <c r="GN156" s="643"/>
      <c r="GO156" s="643"/>
      <c r="GP156" s="643"/>
      <c r="GQ156" s="643"/>
      <c r="GR156" s="643"/>
      <c r="GS156" s="643"/>
      <c r="GT156" s="643"/>
      <c r="GU156" s="643"/>
      <c r="GV156" s="643"/>
      <c r="GW156" s="643"/>
      <c r="GX156" s="643"/>
      <c r="GY156" s="643"/>
      <c r="GZ156" s="643"/>
      <c r="HA156" s="643"/>
      <c r="HB156" s="643"/>
      <c r="HC156" s="643"/>
      <c r="HD156" s="643"/>
      <c r="HE156" s="643"/>
      <c r="HF156" s="643"/>
    </row>
    <row r="157" spans="2:214" hidden="1">
      <c r="B157" s="643">
        <v>14104646.290000001</v>
      </c>
      <c r="C157" s="644"/>
      <c r="D157" s="645" t="s">
        <v>467</v>
      </c>
      <c r="F157" s="643">
        <v>0</v>
      </c>
      <c r="G157" s="643">
        <v>0</v>
      </c>
      <c r="H157" s="643">
        <v>0</v>
      </c>
      <c r="I157" s="643">
        <v>0</v>
      </c>
      <c r="K157" s="646">
        <v>0</v>
      </c>
      <c r="L157" s="646">
        <v>0</v>
      </c>
      <c r="M157" s="646">
        <v>0</v>
      </c>
      <c r="N157" s="646">
        <v>0</v>
      </c>
      <c r="P157" s="643">
        <v>0</v>
      </c>
      <c r="Q157" s="643">
        <v>0</v>
      </c>
      <c r="R157" s="643">
        <v>0</v>
      </c>
      <c r="S157" s="643">
        <v>0</v>
      </c>
      <c r="U157" s="643">
        <v>0</v>
      </c>
      <c r="V157" s="643">
        <v>0</v>
      </c>
      <c r="W157" s="643">
        <v>0</v>
      </c>
      <c r="X157" s="643">
        <v>0</v>
      </c>
      <c r="Z157" s="643">
        <v>-574232.15555518563</v>
      </c>
      <c r="AA157" s="643">
        <v>0</v>
      </c>
      <c r="AB157" s="643">
        <v>-21193.787176884431</v>
      </c>
      <c r="AC157" s="643">
        <v>-595425.94273206999</v>
      </c>
      <c r="AH157" s="587"/>
      <c r="AJ157" s="540"/>
      <c r="AK157" s="540"/>
      <c r="AL157" s="540"/>
      <c r="AM157" s="540"/>
      <c r="AN157" s="540"/>
      <c r="AO157" s="540"/>
      <c r="AP157" s="540"/>
      <c r="AQ157" s="540"/>
      <c r="AR157" s="540"/>
      <c r="AS157" s="540"/>
      <c r="AT157" s="540"/>
      <c r="AU157" s="540"/>
      <c r="AV157" s="540"/>
      <c r="AW157" s="540"/>
      <c r="AX157" s="540"/>
      <c r="AY157" s="540"/>
      <c r="AZ157" s="540"/>
      <c r="BA157" s="540"/>
      <c r="BB157" s="540"/>
      <c r="BC157" s="647">
        <v>0</v>
      </c>
      <c r="BD157" s="647">
        <v>0</v>
      </c>
      <c r="BE157" s="647">
        <v>0</v>
      </c>
      <c r="BF157" s="647">
        <v>0</v>
      </c>
      <c r="BG157" s="643">
        <v>0</v>
      </c>
      <c r="BH157" s="643">
        <v>0</v>
      </c>
      <c r="BI157" s="643">
        <v>0</v>
      </c>
      <c r="BJ157" s="643">
        <v>0</v>
      </c>
      <c r="BK157" s="643">
        <v>0</v>
      </c>
      <c r="BL157" s="643">
        <v>0</v>
      </c>
      <c r="BM157" s="643">
        <v>0</v>
      </c>
      <c r="BN157" s="643">
        <v>0</v>
      </c>
      <c r="BO157" s="643">
        <v>0</v>
      </c>
      <c r="BP157" s="643">
        <v>0</v>
      </c>
      <c r="BQ157" s="643">
        <v>0</v>
      </c>
      <c r="BR157" s="643">
        <v>0</v>
      </c>
      <c r="BS157" s="643">
        <v>0</v>
      </c>
      <c r="BT157" s="643">
        <v>0</v>
      </c>
      <c r="BU157" s="643">
        <v>0</v>
      </c>
      <c r="BV157" s="643">
        <v>0</v>
      </c>
      <c r="BW157" s="643">
        <v>0</v>
      </c>
      <c r="BX157" s="643">
        <v>0</v>
      </c>
      <c r="BY157" s="643">
        <v>0</v>
      </c>
      <c r="BZ157" s="643">
        <v>0</v>
      </c>
      <c r="CA157" s="643">
        <v>0</v>
      </c>
      <c r="CB157" s="643">
        <v>0</v>
      </c>
      <c r="CC157" s="643">
        <v>0</v>
      </c>
      <c r="CD157" s="643">
        <v>0</v>
      </c>
      <c r="CE157" s="643">
        <v>0</v>
      </c>
      <c r="CF157" s="643">
        <v>0</v>
      </c>
      <c r="CG157" s="643">
        <v>0</v>
      </c>
      <c r="CH157" s="643">
        <v>0</v>
      </c>
      <c r="CI157" s="643">
        <v>0</v>
      </c>
      <c r="CJ157" s="643">
        <v>0</v>
      </c>
      <c r="CK157" s="643">
        <v>0</v>
      </c>
      <c r="CL157" s="643">
        <v>0</v>
      </c>
      <c r="CM157" s="643">
        <v>0</v>
      </c>
      <c r="CN157" s="643">
        <v>0</v>
      </c>
      <c r="CO157" s="643">
        <v>0</v>
      </c>
      <c r="CP157" s="643">
        <v>0</v>
      </c>
      <c r="CQ157" s="643">
        <v>0</v>
      </c>
      <c r="CR157" s="643">
        <v>0</v>
      </c>
      <c r="CS157" s="643">
        <v>0</v>
      </c>
      <c r="CT157" s="643">
        <v>0</v>
      </c>
      <c r="CU157" s="643">
        <v>0</v>
      </c>
      <c r="CV157" s="643">
        <v>0</v>
      </c>
      <c r="CW157" s="643">
        <v>0</v>
      </c>
      <c r="CX157" s="643">
        <v>0</v>
      </c>
      <c r="CY157" s="643">
        <v>0</v>
      </c>
      <c r="CZ157" s="643">
        <v>0</v>
      </c>
      <c r="DA157" s="643">
        <v>0</v>
      </c>
      <c r="DB157" s="643">
        <v>0</v>
      </c>
      <c r="DC157" s="643">
        <v>0</v>
      </c>
      <c r="DD157" s="643">
        <v>0</v>
      </c>
      <c r="DE157" s="643">
        <v>0</v>
      </c>
      <c r="DF157" s="643">
        <v>0</v>
      </c>
      <c r="DG157" s="643">
        <v>0</v>
      </c>
      <c r="DH157" s="643">
        <v>0</v>
      </c>
      <c r="DI157" s="643">
        <v>0</v>
      </c>
      <c r="DJ157" s="643">
        <v>0</v>
      </c>
      <c r="DK157" s="643">
        <v>0</v>
      </c>
      <c r="DL157" s="643">
        <v>0</v>
      </c>
      <c r="DM157" s="643">
        <v>0</v>
      </c>
      <c r="DN157" s="643">
        <v>0</v>
      </c>
      <c r="DO157" s="643">
        <v>0</v>
      </c>
      <c r="DP157" s="643">
        <v>0</v>
      </c>
      <c r="DQ157" s="643">
        <v>0</v>
      </c>
      <c r="DR157" s="643">
        <v>0</v>
      </c>
      <c r="DS157" s="643">
        <v>0</v>
      </c>
      <c r="DT157" s="643">
        <v>0</v>
      </c>
      <c r="DU157" s="643">
        <v>0</v>
      </c>
      <c r="DV157" s="643">
        <v>0</v>
      </c>
      <c r="DW157" s="643">
        <v>0</v>
      </c>
      <c r="DX157" s="643">
        <v>0</v>
      </c>
      <c r="DY157" s="643">
        <v>0</v>
      </c>
      <c r="DZ157" s="643">
        <v>0</v>
      </c>
      <c r="EA157" s="643">
        <v>0</v>
      </c>
      <c r="EB157" s="643">
        <v>0</v>
      </c>
      <c r="EC157" s="643">
        <v>0</v>
      </c>
      <c r="ED157" s="643">
        <v>0</v>
      </c>
      <c r="EE157" s="643">
        <v>0</v>
      </c>
      <c r="EF157" s="643">
        <v>0</v>
      </c>
      <c r="EG157" s="643">
        <v>0</v>
      </c>
      <c r="EH157" s="643">
        <v>0</v>
      </c>
      <c r="EI157" s="643">
        <v>0</v>
      </c>
      <c r="EJ157" s="643">
        <v>0</v>
      </c>
      <c r="EK157" s="643">
        <v>0</v>
      </c>
      <c r="EL157" s="643">
        <v>0</v>
      </c>
      <c r="EM157" s="643">
        <v>0</v>
      </c>
      <c r="EN157" s="643">
        <v>0</v>
      </c>
      <c r="EO157" s="643">
        <v>0</v>
      </c>
      <c r="EP157" s="643">
        <v>0</v>
      </c>
      <c r="EQ157" s="643">
        <v>0</v>
      </c>
      <c r="ER157" s="643">
        <v>0</v>
      </c>
      <c r="ES157" s="643">
        <v>0</v>
      </c>
      <c r="ET157" s="643">
        <v>0</v>
      </c>
      <c r="EU157" s="643">
        <v>0</v>
      </c>
      <c r="EV157" s="643">
        <v>0</v>
      </c>
      <c r="EW157" s="643">
        <v>0</v>
      </c>
      <c r="EX157" s="643">
        <v>0</v>
      </c>
      <c r="EY157" s="643">
        <v>0</v>
      </c>
      <c r="EZ157" s="643">
        <v>0</v>
      </c>
      <c r="FA157" s="643">
        <v>0</v>
      </c>
      <c r="FB157" s="643">
        <v>0</v>
      </c>
      <c r="FC157" s="643">
        <v>0</v>
      </c>
      <c r="FD157" s="643">
        <v>0</v>
      </c>
      <c r="FE157" s="643">
        <v>0</v>
      </c>
      <c r="FF157" s="643">
        <v>0</v>
      </c>
      <c r="FG157" s="643">
        <v>0</v>
      </c>
      <c r="FH157" s="643">
        <v>0</v>
      </c>
      <c r="FI157" s="643">
        <v>0</v>
      </c>
      <c r="FJ157" s="643">
        <v>0</v>
      </c>
      <c r="FK157" s="643">
        <v>0</v>
      </c>
      <c r="FL157" s="643">
        <v>0</v>
      </c>
      <c r="FM157" s="643">
        <v>0</v>
      </c>
      <c r="FN157" s="643">
        <v>0</v>
      </c>
      <c r="FO157" s="643">
        <v>0</v>
      </c>
      <c r="FP157" s="643">
        <v>0</v>
      </c>
      <c r="FQ157" s="643">
        <v>0</v>
      </c>
      <c r="FR157" s="643">
        <v>0</v>
      </c>
      <c r="FS157" s="643">
        <v>0</v>
      </c>
      <c r="FT157" s="643">
        <v>0</v>
      </c>
      <c r="FU157" s="643">
        <v>0</v>
      </c>
      <c r="FV157" s="643">
        <v>0</v>
      </c>
      <c r="FW157" s="643">
        <v>0</v>
      </c>
      <c r="FX157" s="643">
        <v>0</v>
      </c>
      <c r="FY157" s="643">
        <v>0</v>
      </c>
      <c r="FZ157" s="643">
        <v>0</v>
      </c>
      <c r="GA157" s="643">
        <v>0</v>
      </c>
      <c r="GB157" s="643">
        <v>0</v>
      </c>
      <c r="GC157" s="643">
        <v>0</v>
      </c>
      <c r="GD157" s="643">
        <v>0</v>
      </c>
      <c r="GE157" s="643">
        <v>0</v>
      </c>
      <c r="GF157" s="643">
        <v>0</v>
      </c>
      <c r="GG157" s="643">
        <v>0</v>
      </c>
      <c r="GH157" s="643">
        <v>0</v>
      </c>
      <c r="GI157" s="643">
        <v>0</v>
      </c>
      <c r="GJ157" s="643">
        <v>0</v>
      </c>
      <c r="GK157" s="643">
        <v>0</v>
      </c>
      <c r="GL157" s="643">
        <v>0</v>
      </c>
      <c r="GM157" s="643">
        <v>0</v>
      </c>
      <c r="GN157" s="643">
        <v>0</v>
      </c>
      <c r="GO157" s="643">
        <v>0</v>
      </c>
      <c r="GP157" s="643">
        <v>0</v>
      </c>
      <c r="GQ157" s="643">
        <v>0</v>
      </c>
      <c r="GR157" s="643">
        <v>0</v>
      </c>
      <c r="GS157" s="643">
        <v>0</v>
      </c>
      <c r="GT157" s="643">
        <v>0</v>
      </c>
      <c r="GU157" s="643">
        <v>0</v>
      </c>
      <c r="GV157" s="643">
        <v>0</v>
      </c>
      <c r="GW157" s="643">
        <v>0</v>
      </c>
      <c r="GX157" s="643">
        <v>0</v>
      </c>
      <c r="GY157" s="643">
        <v>0</v>
      </c>
      <c r="GZ157" s="643">
        <v>0</v>
      </c>
      <c r="HA157" s="643">
        <v>0</v>
      </c>
      <c r="HB157" s="643">
        <v>0</v>
      </c>
      <c r="HC157" s="643">
        <v>0</v>
      </c>
      <c r="HD157" s="643">
        <v>0</v>
      </c>
      <c r="HE157" s="643">
        <v>0</v>
      </c>
      <c r="HF157" s="643">
        <v>0</v>
      </c>
    </row>
    <row r="158" spans="2:214" hidden="1">
      <c r="B158" s="643">
        <v>106867514.97800002</v>
      </c>
      <c r="C158" s="644"/>
      <c r="D158" s="645" t="s">
        <v>468</v>
      </c>
      <c r="F158" s="643">
        <v>0</v>
      </c>
      <c r="G158" s="643">
        <v>0</v>
      </c>
      <c r="H158" s="643">
        <v>0</v>
      </c>
      <c r="I158" s="643">
        <v>0</v>
      </c>
      <c r="K158" s="646">
        <v>0</v>
      </c>
      <c r="L158" s="646">
        <v>0</v>
      </c>
      <c r="M158" s="646">
        <v>0</v>
      </c>
      <c r="N158" s="646">
        <v>0</v>
      </c>
      <c r="P158" s="643">
        <v>0</v>
      </c>
      <c r="Q158" s="643">
        <v>0</v>
      </c>
      <c r="R158" s="643">
        <v>0</v>
      </c>
      <c r="S158" s="643">
        <v>0</v>
      </c>
      <c r="U158" s="643">
        <v>0</v>
      </c>
      <c r="V158" s="643">
        <v>0</v>
      </c>
      <c r="W158" s="643">
        <v>0</v>
      </c>
      <c r="X158" s="643">
        <v>0</v>
      </c>
      <c r="Z158" s="643">
        <v>2325519.9780000094</v>
      </c>
      <c r="AA158" s="643">
        <v>0</v>
      </c>
      <c r="AB158" s="643">
        <v>2191798</v>
      </c>
      <c r="AC158" s="643">
        <v>4517317.9780000094</v>
      </c>
      <c r="AH158" s="587"/>
      <c r="AJ158" s="540"/>
      <c r="AK158" s="540"/>
      <c r="AL158" s="540"/>
      <c r="AM158" s="540"/>
      <c r="AN158" s="540"/>
      <c r="AO158" s="540"/>
      <c r="AP158" s="540"/>
      <c r="AQ158" s="540"/>
      <c r="AR158" s="540"/>
      <c r="AS158" s="540"/>
      <c r="AT158" s="540"/>
      <c r="AU158" s="540"/>
      <c r="AV158" s="540"/>
      <c r="AW158" s="540"/>
      <c r="AX158" s="540"/>
      <c r="AY158" s="540"/>
      <c r="AZ158" s="540"/>
      <c r="BA158" s="540"/>
      <c r="BB158" s="540"/>
      <c r="BC158" s="647">
        <v>0</v>
      </c>
      <c r="BD158" s="647">
        <v>0</v>
      </c>
      <c r="BE158" s="647">
        <v>0</v>
      </c>
      <c r="BF158" s="647">
        <v>0</v>
      </c>
      <c r="BG158" s="643">
        <v>0</v>
      </c>
      <c r="BH158" s="643">
        <v>0</v>
      </c>
      <c r="BI158" s="643">
        <v>0</v>
      </c>
      <c r="BJ158" s="643">
        <v>0</v>
      </c>
      <c r="BK158" s="643">
        <v>0</v>
      </c>
      <c r="BL158" s="643">
        <v>0</v>
      </c>
      <c r="BM158" s="643">
        <v>0</v>
      </c>
      <c r="BN158" s="643">
        <v>0</v>
      </c>
      <c r="BO158" s="643">
        <v>0</v>
      </c>
      <c r="BP158" s="643">
        <v>0</v>
      </c>
      <c r="BQ158" s="643">
        <v>0</v>
      </c>
      <c r="BR158" s="643">
        <v>0</v>
      </c>
      <c r="BS158" s="643">
        <v>0</v>
      </c>
      <c r="BT158" s="643">
        <v>0</v>
      </c>
      <c r="BU158" s="643">
        <v>0</v>
      </c>
      <c r="BV158" s="643">
        <v>0</v>
      </c>
      <c r="BW158" s="643">
        <v>0</v>
      </c>
      <c r="BX158" s="643">
        <v>0</v>
      </c>
      <c r="BY158" s="643">
        <v>0</v>
      </c>
      <c r="BZ158" s="643">
        <v>0</v>
      </c>
      <c r="CA158" s="643">
        <v>0</v>
      </c>
      <c r="CB158" s="643">
        <v>0</v>
      </c>
      <c r="CC158" s="643">
        <v>0</v>
      </c>
      <c r="CD158" s="643">
        <v>0</v>
      </c>
      <c r="CE158" s="643">
        <v>0</v>
      </c>
      <c r="CF158" s="643">
        <v>0</v>
      </c>
      <c r="CG158" s="643">
        <v>0</v>
      </c>
      <c r="CH158" s="643">
        <v>0</v>
      </c>
      <c r="CI158" s="643">
        <v>0</v>
      </c>
      <c r="CJ158" s="643">
        <v>0</v>
      </c>
      <c r="CK158" s="643">
        <v>0</v>
      </c>
      <c r="CL158" s="643">
        <v>0</v>
      </c>
      <c r="CM158" s="643">
        <v>0</v>
      </c>
      <c r="CN158" s="643">
        <v>0</v>
      </c>
      <c r="CO158" s="643">
        <v>0</v>
      </c>
      <c r="CP158" s="643">
        <v>0</v>
      </c>
      <c r="CQ158" s="643">
        <v>0</v>
      </c>
      <c r="CR158" s="643">
        <v>0</v>
      </c>
      <c r="CS158" s="643">
        <v>0</v>
      </c>
      <c r="CT158" s="643">
        <v>0</v>
      </c>
      <c r="CU158" s="643">
        <v>0</v>
      </c>
      <c r="CV158" s="643">
        <v>0</v>
      </c>
      <c r="CW158" s="643">
        <v>0</v>
      </c>
      <c r="CX158" s="643">
        <v>0</v>
      </c>
      <c r="CY158" s="643">
        <v>0</v>
      </c>
      <c r="CZ158" s="643">
        <v>0</v>
      </c>
      <c r="DA158" s="643">
        <v>0</v>
      </c>
      <c r="DB158" s="643">
        <v>0</v>
      </c>
      <c r="DC158" s="643">
        <v>0</v>
      </c>
      <c r="DD158" s="643">
        <v>0</v>
      </c>
      <c r="DE158" s="643">
        <v>0</v>
      </c>
      <c r="DF158" s="643">
        <v>0</v>
      </c>
      <c r="DG158" s="643">
        <v>0</v>
      </c>
      <c r="DH158" s="643">
        <v>0</v>
      </c>
      <c r="DI158" s="643">
        <v>0</v>
      </c>
      <c r="DJ158" s="643">
        <v>0</v>
      </c>
      <c r="DK158" s="643">
        <v>0</v>
      </c>
      <c r="DL158" s="643">
        <v>0</v>
      </c>
      <c r="DM158" s="643">
        <v>0</v>
      </c>
      <c r="DN158" s="643">
        <v>0</v>
      </c>
      <c r="DO158" s="643">
        <v>0</v>
      </c>
      <c r="DP158" s="643">
        <v>0</v>
      </c>
      <c r="DQ158" s="643">
        <v>0</v>
      </c>
      <c r="DR158" s="643">
        <v>0</v>
      </c>
      <c r="DS158" s="643">
        <v>0</v>
      </c>
      <c r="DT158" s="643">
        <v>0</v>
      </c>
      <c r="DU158" s="643">
        <v>0</v>
      </c>
      <c r="DV158" s="643">
        <v>0</v>
      </c>
      <c r="DW158" s="643">
        <v>0</v>
      </c>
      <c r="DX158" s="643">
        <v>0</v>
      </c>
      <c r="DY158" s="643">
        <v>0</v>
      </c>
      <c r="DZ158" s="643">
        <v>0</v>
      </c>
      <c r="EA158" s="643">
        <v>0</v>
      </c>
      <c r="EB158" s="643">
        <v>0</v>
      </c>
      <c r="EC158" s="643">
        <v>0</v>
      </c>
      <c r="ED158" s="643">
        <v>0</v>
      </c>
      <c r="EE158" s="643">
        <v>0</v>
      </c>
      <c r="EF158" s="643">
        <v>0</v>
      </c>
      <c r="EG158" s="643">
        <v>0</v>
      </c>
      <c r="EH158" s="643">
        <v>0</v>
      </c>
      <c r="EI158" s="643">
        <v>0</v>
      </c>
      <c r="EJ158" s="643">
        <v>0</v>
      </c>
      <c r="EK158" s="643">
        <v>0</v>
      </c>
      <c r="EL158" s="643">
        <v>0</v>
      </c>
      <c r="EM158" s="643">
        <v>0</v>
      </c>
      <c r="EN158" s="643">
        <v>0</v>
      </c>
      <c r="EO158" s="643">
        <v>0</v>
      </c>
      <c r="EP158" s="643">
        <v>0</v>
      </c>
      <c r="EQ158" s="643">
        <v>0</v>
      </c>
      <c r="ER158" s="643">
        <v>0</v>
      </c>
      <c r="ES158" s="643">
        <v>0</v>
      </c>
      <c r="ET158" s="643">
        <v>0</v>
      </c>
      <c r="EU158" s="643">
        <v>0</v>
      </c>
      <c r="EV158" s="643">
        <v>0</v>
      </c>
      <c r="EW158" s="643">
        <v>0</v>
      </c>
      <c r="EX158" s="643">
        <v>0</v>
      </c>
      <c r="EY158" s="643">
        <v>0</v>
      </c>
      <c r="EZ158" s="643">
        <v>0</v>
      </c>
      <c r="FA158" s="643">
        <v>0</v>
      </c>
      <c r="FB158" s="643">
        <v>0</v>
      </c>
      <c r="FC158" s="643">
        <v>0</v>
      </c>
      <c r="FD158" s="643">
        <v>0</v>
      </c>
      <c r="FE158" s="643">
        <v>0</v>
      </c>
      <c r="FF158" s="643">
        <v>0</v>
      </c>
      <c r="FG158" s="643">
        <v>0</v>
      </c>
      <c r="FH158" s="643">
        <v>0</v>
      </c>
      <c r="FI158" s="643">
        <v>0</v>
      </c>
      <c r="FJ158" s="643">
        <v>0</v>
      </c>
      <c r="FK158" s="643">
        <v>0</v>
      </c>
      <c r="FL158" s="643">
        <v>0</v>
      </c>
      <c r="FM158" s="643">
        <v>0</v>
      </c>
      <c r="FN158" s="643">
        <v>0</v>
      </c>
      <c r="FO158" s="643">
        <v>0</v>
      </c>
      <c r="FP158" s="643">
        <v>0</v>
      </c>
      <c r="FQ158" s="643">
        <v>0</v>
      </c>
      <c r="FR158" s="643">
        <v>0</v>
      </c>
      <c r="FS158" s="643">
        <v>0</v>
      </c>
      <c r="FT158" s="643">
        <v>0</v>
      </c>
      <c r="FU158" s="643">
        <v>0</v>
      </c>
      <c r="FV158" s="643">
        <v>0</v>
      </c>
      <c r="FW158" s="643">
        <v>0</v>
      </c>
      <c r="FX158" s="643">
        <v>0</v>
      </c>
      <c r="FY158" s="643">
        <v>0</v>
      </c>
      <c r="FZ158" s="643">
        <v>0</v>
      </c>
      <c r="GA158" s="643">
        <v>0</v>
      </c>
      <c r="GB158" s="643">
        <v>0</v>
      </c>
      <c r="GC158" s="643">
        <v>0</v>
      </c>
      <c r="GD158" s="643">
        <v>0</v>
      </c>
      <c r="GE158" s="643">
        <v>0</v>
      </c>
      <c r="GF158" s="643">
        <v>0</v>
      </c>
      <c r="GG158" s="643">
        <v>0</v>
      </c>
      <c r="GH158" s="643">
        <v>0</v>
      </c>
      <c r="GI158" s="643">
        <v>0</v>
      </c>
      <c r="GJ158" s="643">
        <v>0</v>
      </c>
      <c r="GK158" s="643">
        <v>0</v>
      </c>
      <c r="GL158" s="643">
        <v>0</v>
      </c>
      <c r="GM158" s="643">
        <v>0</v>
      </c>
      <c r="GN158" s="643">
        <v>0</v>
      </c>
      <c r="GO158" s="643">
        <v>0</v>
      </c>
      <c r="GP158" s="643">
        <v>0</v>
      </c>
      <c r="GQ158" s="643">
        <v>0</v>
      </c>
      <c r="GR158" s="643">
        <v>0</v>
      </c>
      <c r="GS158" s="643">
        <v>0</v>
      </c>
      <c r="GT158" s="643">
        <v>0</v>
      </c>
      <c r="GU158" s="643">
        <v>0</v>
      </c>
      <c r="GV158" s="643">
        <v>0</v>
      </c>
      <c r="GW158" s="643">
        <v>0</v>
      </c>
      <c r="GX158" s="643">
        <v>0</v>
      </c>
      <c r="GY158" s="643">
        <v>0</v>
      </c>
      <c r="GZ158" s="643">
        <v>0</v>
      </c>
      <c r="HA158" s="643">
        <v>0</v>
      </c>
      <c r="HB158" s="643">
        <v>0</v>
      </c>
      <c r="HC158" s="643">
        <v>0</v>
      </c>
      <c r="HD158" s="643">
        <v>0</v>
      </c>
      <c r="HE158" s="643">
        <v>0</v>
      </c>
      <c r="HF158" s="643">
        <v>0</v>
      </c>
    </row>
    <row r="159" spans="2:214" hidden="1">
      <c r="B159" s="643">
        <v>63969021.263130449</v>
      </c>
      <c r="C159" s="644"/>
      <c r="D159" s="645" t="s">
        <v>469</v>
      </c>
      <c r="F159" s="643">
        <v>1457699.2703816718</v>
      </c>
      <c r="G159" s="643">
        <v>0</v>
      </c>
      <c r="H159" s="643">
        <v>0</v>
      </c>
      <c r="I159" s="643">
        <v>1457699.2703816718</v>
      </c>
      <c r="K159" s="646">
        <v>1836803.182300718</v>
      </c>
      <c r="L159" s="646">
        <v>0</v>
      </c>
      <c r="M159" s="646">
        <v>0</v>
      </c>
      <c r="N159" s="646">
        <v>1836803.182300718</v>
      </c>
      <c r="P159" s="643">
        <v>-4889661.7325847512</v>
      </c>
      <c r="Q159" s="643">
        <v>0</v>
      </c>
      <c r="R159" s="643">
        <v>0</v>
      </c>
      <c r="S159" s="643">
        <v>-4889661.7325847512</v>
      </c>
      <c r="U159" s="643">
        <v>-13579097.497731512</v>
      </c>
      <c r="V159" s="643">
        <v>0</v>
      </c>
      <c r="W159" s="643">
        <v>0</v>
      </c>
      <c r="X159" s="643">
        <v>-13579097.497731512</v>
      </c>
      <c r="Z159" s="643">
        <v>26672861.103577681</v>
      </c>
      <c r="AA159" s="643">
        <v>0</v>
      </c>
      <c r="AB159" s="643">
        <v>0</v>
      </c>
      <c r="AC159" s="643">
        <v>26672861.103577681</v>
      </c>
      <c r="AH159" s="587"/>
      <c r="AJ159" s="540"/>
      <c r="AK159" s="540"/>
      <c r="AL159" s="540"/>
      <c r="AM159" s="540"/>
      <c r="AN159" s="540"/>
      <c r="AO159" s="540"/>
      <c r="AP159" s="540"/>
      <c r="AQ159" s="540"/>
      <c r="AR159" s="540"/>
      <c r="AS159" s="540"/>
      <c r="AT159" s="540"/>
      <c r="AU159" s="540"/>
      <c r="AV159" s="540"/>
      <c r="AW159" s="540"/>
      <c r="AX159" s="540"/>
      <c r="AY159" s="540"/>
      <c r="AZ159" s="540"/>
      <c r="BA159" s="540"/>
      <c r="BB159" s="540"/>
      <c r="BC159" s="647">
        <v>1836803.182300718</v>
      </c>
      <c r="BD159" s="647">
        <v>0</v>
      </c>
      <c r="BE159" s="647">
        <v>0</v>
      </c>
      <c r="BF159" s="647">
        <v>1836803.182300718</v>
      </c>
      <c r="BG159" s="643">
        <v>124702</v>
      </c>
      <c r="BH159" s="643">
        <v>0</v>
      </c>
      <c r="BI159" s="643">
        <v>0</v>
      </c>
      <c r="BJ159" s="643">
        <v>124702</v>
      </c>
      <c r="BK159" s="643">
        <v>-1291955.3729491862</v>
      </c>
      <c r="BL159" s="643">
        <v>0</v>
      </c>
      <c r="BM159" s="643">
        <v>0</v>
      </c>
      <c r="BN159" s="643">
        <v>-1291955.3729491862</v>
      </c>
      <c r="BO159" s="643">
        <v>2454448.7625545049</v>
      </c>
      <c r="BP159" s="643">
        <v>0</v>
      </c>
      <c r="BQ159" s="643">
        <v>0</v>
      </c>
      <c r="BR159" s="643">
        <v>2454448.7625545049</v>
      </c>
      <c r="BS159" s="643">
        <v>549607.79269539937</v>
      </c>
      <c r="BT159" s="643">
        <v>0</v>
      </c>
      <c r="BU159" s="643">
        <v>0</v>
      </c>
      <c r="BV159" s="643">
        <v>549607.79269539937</v>
      </c>
      <c r="BW159" s="643">
        <v>3316044.6270834957</v>
      </c>
      <c r="BX159" s="643">
        <v>0</v>
      </c>
      <c r="BY159" s="643">
        <v>0</v>
      </c>
      <c r="BZ159" s="643">
        <v>3316044.6270834957</v>
      </c>
      <c r="CA159" s="643">
        <v>-3592810.6791156475</v>
      </c>
      <c r="CB159" s="643">
        <v>0</v>
      </c>
      <c r="CC159" s="643">
        <v>0</v>
      </c>
      <c r="CD159" s="643">
        <v>-3592810.6791156475</v>
      </c>
      <c r="CE159" s="643">
        <v>2790733.7965560379</v>
      </c>
      <c r="CF159" s="643">
        <v>0</v>
      </c>
      <c r="CG159" s="643">
        <v>0</v>
      </c>
      <c r="CH159" s="643">
        <v>2790733.7965560379</v>
      </c>
      <c r="CI159" s="643">
        <v>-1221296.9489197526</v>
      </c>
      <c r="CJ159" s="643">
        <v>0</v>
      </c>
      <c r="CK159" s="643">
        <v>0</v>
      </c>
      <c r="CL159" s="643">
        <v>-1221296.9489197526</v>
      </c>
      <c r="CM159" s="643">
        <v>-3154046.0771895046</v>
      </c>
      <c r="CN159" s="643">
        <v>0</v>
      </c>
      <c r="CO159" s="643">
        <v>0</v>
      </c>
      <c r="CP159" s="643">
        <v>-3154046.0771895046</v>
      </c>
      <c r="CQ159" s="643">
        <v>1312802.2463325048</v>
      </c>
      <c r="CR159" s="643">
        <v>0</v>
      </c>
      <c r="CS159" s="643">
        <v>0</v>
      </c>
      <c r="CT159" s="643">
        <v>1312802.2463325048</v>
      </c>
      <c r="CU159" s="643">
        <v>-1133550.6354452285</v>
      </c>
      <c r="CV159" s="643">
        <v>0</v>
      </c>
      <c r="CW159" s="643">
        <v>0</v>
      </c>
      <c r="CX159" s="643">
        <v>-1133550.6354452285</v>
      </c>
      <c r="CY159" s="643">
        <v>-11261568.666133674</v>
      </c>
      <c r="CZ159" s="643">
        <v>0</v>
      </c>
      <c r="DA159" s="643">
        <v>0</v>
      </c>
      <c r="DB159" s="643">
        <v>-11261568.666133674</v>
      </c>
      <c r="DC159" s="643">
        <v>476252.32962092379</v>
      </c>
      <c r="DD159" s="643">
        <v>0</v>
      </c>
      <c r="DE159" s="643">
        <v>0</v>
      </c>
      <c r="DF159" s="643">
        <v>476252.32962092379</v>
      </c>
      <c r="DG159" s="643">
        <v>4963167.6701308796</v>
      </c>
      <c r="DH159" s="643">
        <v>0</v>
      </c>
      <c r="DI159" s="643">
        <v>0</v>
      </c>
      <c r="DJ159" s="643">
        <v>4963167.6701308796</v>
      </c>
      <c r="DK159" s="643">
        <v>-803998.38384011667</v>
      </c>
      <c r="DL159" s="643">
        <v>0</v>
      </c>
      <c r="DM159" s="643">
        <v>0</v>
      </c>
      <c r="DN159" s="643">
        <v>-803998.38384011667</v>
      </c>
      <c r="DO159" s="643">
        <v>-511844.57212724804</v>
      </c>
      <c r="DP159" s="643">
        <v>0</v>
      </c>
      <c r="DQ159" s="643">
        <v>0</v>
      </c>
      <c r="DR159" s="643">
        <v>-511844.57212724804</v>
      </c>
      <c r="DS159" s="643">
        <v>476752.64761903795</v>
      </c>
      <c r="DT159" s="643">
        <v>0</v>
      </c>
      <c r="DU159" s="643">
        <v>0</v>
      </c>
      <c r="DV159" s="643">
        <v>476752.64761903795</v>
      </c>
      <c r="DW159" s="643">
        <v>-543186.41704024747</v>
      </c>
      <c r="DX159" s="643">
        <v>0</v>
      </c>
      <c r="DY159" s="643">
        <v>0</v>
      </c>
      <c r="DZ159" s="643">
        <v>-543186.41704024747</v>
      </c>
      <c r="EA159" s="643">
        <v>702384.8772014</v>
      </c>
      <c r="EB159" s="643">
        <v>0</v>
      </c>
      <c r="EC159" s="643">
        <v>0</v>
      </c>
      <c r="ED159" s="643">
        <v>702384.8772014</v>
      </c>
      <c r="EE159" s="643">
        <v>-1798853.5018391525</v>
      </c>
      <c r="EF159" s="643">
        <v>0</v>
      </c>
      <c r="EG159" s="643">
        <v>0</v>
      </c>
      <c r="EH159" s="643">
        <v>-1798853.5018391525</v>
      </c>
      <c r="EI159" s="643">
        <v>-88344.184422257298</v>
      </c>
      <c r="EJ159" s="643">
        <v>0</v>
      </c>
      <c r="EK159" s="643">
        <v>0</v>
      </c>
      <c r="EL159" s="643">
        <v>-88344.184422257298</v>
      </c>
      <c r="EM159" s="643">
        <v>1809108.838705752</v>
      </c>
      <c r="EN159" s="643">
        <v>0</v>
      </c>
      <c r="EO159" s="643">
        <v>0</v>
      </c>
      <c r="EP159" s="643">
        <v>1809108.838705752</v>
      </c>
      <c r="EQ159" s="643">
        <v>274238.37120646681</v>
      </c>
      <c r="ER159" s="643">
        <v>0</v>
      </c>
      <c r="ES159" s="643">
        <v>0</v>
      </c>
      <c r="ET159" s="643">
        <v>274238.37120646681</v>
      </c>
      <c r="EU159" s="643">
        <v>-1688722.211041762</v>
      </c>
      <c r="EV159" s="643">
        <v>0</v>
      </c>
      <c r="EW159" s="643">
        <v>0</v>
      </c>
      <c r="EX159" s="643">
        <v>-1688722.211041762</v>
      </c>
      <c r="EY159" s="643">
        <v>-4651873.7445828859</v>
      </c>
      <c r="EZ159" s="643">
        <v>0</v>
      </c>
      <c r="FA159" s="643">
        <v>0</v>
      </c>
      <c r="FB159" s="643">
        <v>-4651873.7445828859</v>
      </c>
      <c r="FC159" s="643">
        <v>-3000452.4050441519</v>
      </c>
      <c r="FD159" s="643">
        <v>0</v>
      </c>
      <c r="FE159" s="643">
        <v>0</v>
      </c>
      <c r="FF159" s="643">
        <v>-3000452.4050441519</v>
      </c>
      <c r="FG159" s="643">
        <v>-25831.36554952187</v>
      </c>
      <c r="FH159" s="643">
        <v>0</v>
      </c>
      <c r="FI159" s="643">
        <v>0</v>
      </c>
      <c r="FJ159" s="643">
        <v>-25831.36554952187</v>
      </c>
      <c r="FK159" s="643">
        <v>-2778147.1115615144</v>
      </c>
      <c r="FL159" s="643">
        <v>0</v>
      </c>
      <c r="FM159" s="643">
        <v>0</v>
      </c>
      <c r="FN159" s="643">
        <v>-2778147.1115615144</v>
      </c>
      <c r="FO159" s="643">
        <v>-2357733.7100167433</v>
      </c>
      <c r="FP159" s="643">
        <v>0</v>
      </c>
      <c r="FQ159" s="643">
        <v>0</v>
      </c>
      <c r="FR159" s="643">
        <v>-2357733.7100167433</v>
      </c>
      <c r="FS159" s="643">
        <v>1807558.9393645055</v>
      </c>
      <c r="FT159" s="643">
        <v>0</v>
      </c>
      <c r="FU159" s="643">
        <v>0</v>
      </c>
      <c r="FV159" s="643">
        <v>1807558.9393645055</v>
      </c>
      <c r="FW159" s="643">
        <v>-225945.16330424859</v>
      </c>
      <c r="FX159" s="643">
        <v>0</v>
      </c>
      <c r="FY159" s="643">
        <v>0</v>
      </c>
      <c r="FZ159" s="643">
        <v>-225945.16330424859</v>
      </c>
      <c r="GA159" s="643">
        <v>1360880.6821302483</v>
      </c>
      <c r="GB159" s="643">
        <v>0</v>
      </c>
      <c r="GC159" s="643">
        <v>0</v>
      </c>
      <c r="GD159" s="643">
        <v>1360880.6821302483</v>
      </c>
      <c r="GE159" s="643">
        <v>1174815.132117999</v>
      </c>
      <c r="GF159" s="643">
        <v>0</v>
      </c>
      <c r="GG159" s="643">
        <v>0</v>
      </c>
      <c r="GH159" s="643">
        <v>1174815.132117999</v>
      </c>
      <c r="GI159" s="643">
        <v>2197338.4498090097</v>
      </c>
      <c r="GJ159" s="643">
        <v>0</v>
      </c>
      <c r="GK159" s="643">
        <v>0</v>
      </c>
      <c r="GL159" s="643">
        <v>2197338.4498090097</v>
      </c>
      <c r="GM159" s="643">
        <v>2212268.0161847235</v>
      </c>
      <c r="GN159" s="643">
        <v>0</v>
      </c>
      <c r="GO159" s="643">
        <v>0</v>
      </c>
      <c r="GP159" s="643">
        <v>2212268.0161847235</v>
      </c>
      <c r="GQ159" s="643">
        <v>1583653.2828017527</v>
      </c>
      <c r="GR159" s="643">
        <v>0</v>
      </c>
      <c r="GS159" s="643">
        <v>0</v>
      </c>
      <c r="GT159" s="643">
        <v>1583653.2828017527</v>
      </c>
      <c r="GU159" s="643">
        <v>42856.54748125677</v>
      </c>
      <c r="GV159" s="643">
        <v>0</v>
      </c>
      <c r="GW159" s="643">
        <v>0</v>
      </c>
      <c r="GX159" s="643">
        <v>42856.54748125677</v>
      </c>
      <c r="GY159" s="643">
        <v>-3201902.8705724939</v>
      </c>
      <c r="GZ159" s="643">
        <v>0</v>
      </c>
      <c r="HA159" s="643">
        <v>0</v>
      </c>
      <c r="HB159" s="643">
        <v>-3201902.8705724939</v>
      </c>
      <c r="HC159" s="643">
        <v>-1334347.7570137435</v>
      </c>
      <c r="HD159" s="643">
        <v>0</v>
      </c>
      <c r="HE159" s="643">
        <v>0</v>
      </c>
      <c r="HF159" s="643">
        <v>-1334347.7570137435</v>
      </c>
    </row>
    <row r="160" spans="2:214" hidden="1">
      <c r="B160" s="643">
        <v>0</v>
      </c>
      <c r="C160" s="644"/>
      <c r="D160" s="645" t="s">
        <v>470</v>
      </c>
      <c r="F160" s="643">
        <v>0</v>
      </c>
      <c r="G160" s="643">
        <v>0</v>
      </c>
      <c r="H160" s="643">
        <v>0</v>
      </c>
      <c r="I160" s="643">
        <v>0</v>
      </c>
      <c r="K160" s="646">
        <v>0</v>
      </c>
      <c r="L160" s="646">
        <v>0</v>
      </c>
      <c r="M160" s="646">
        <v>0</v>
      </c>
      <c r="N160" s="646">
        <v>0</v>
      </c>
      <c r="P160" s="643">
        <v>0</v>
      </c>
      <c r="Q160" s="643">
        <v>0</v>
      </c>
      <c r="R160" s="643">
        <v>0</v>
      </c>
      <c r="S160" s="643">
        <v>0</v>
      </c>
      <c r="U160" s="643">
        <v>0</v>
      </c>
      <c r="V160" s="643">
        <v>0</v>
      </c>
      <c r="W160" s="643">
        <v>0</v>
      </c>
      <c r="X160" s="643">
        <v>0</v>
      </c>
      <c r="Z160" s="643">
        <v>0</v>
      </c>
      <c r="AA160" s="643">
        <v>0</v>
      </c>
      <c r="AB160" s="643">
        <v>0</v>
      </c>
      <c r="AC160" s="643">
        <v>0</v>
      </c>
      <c r="AH160" s="587"/>
      <c r="AJ160" s="540"/>
      <c r="AK160" s="540"/>
      <c r="AL160" s="540"/>
      <c r="AM160" s="540"/>
      <c r="AN160" s="540"/>
      <c r="AO160" s="540"/>
      <c r="AP160" s="540"/>
      <c r="AQ160" s="540"/>
      <c r="AR160" s="540"/>
      <c r="AS160" s="540"/>
      <c r="AT160" s="540"/>
      <c r="AU160" s="540"/>
      <c r="AV160" s="540"/>
      <c r="AW160" s="540"/>
      <c r="AX160" s="540"/>
      <c r="AY160" s="540"/>
      <c r="AZ160" s="540"/>
      <c r="BA160" s="540"/>
      <c r="BB160" s="540"/>
      <c r="BC160" s="647">
        <v>0</v>
      </c>
      <c r="BD160" s="647">
        <v>0</v>
      </c>
      <c r="BE160" s="647">
        <v>0</v>
      </c>
      <c r="BF160" s="647">
        <v>0</v>
      </c>
      <c r="BG160" s="643">
        <v>0</v>
      </c>
      <c r="BH160" s="643">
        <v>0</v>
      </c>
      <c r="BI160" s="643">
        <v>0</v>
      </c>
      <c r="BJ160" s="643">
        <v>0</v>
      </c>
      <c r="BK160" s="643">
        <v>0</v>
      </c>
      <c r="BL160" s="643">
        <v>0</v>
      </c>
      <c r="BM160" s="643">
        <v>0</v>
      </c>
      <c r="BN160" s="643">
        <v>0</v>
      </c>
      <c r="BO160" s="643">
        <v>0</v>
      </c>
      <c r="BP160" s="643">
        <v>0</v>
      </c>
      <c r="BQ160" s="643">
        <v>0</v>
      </c>
      <c r="BR160" s="643">
        <v>0</v>
      </c>
      <c r="BS160" s="643">
        <v>0</v>
      </c>
      <c r="BT160" s="643">
        <v>0</v>
      </c>
      <c r="BU160" s="643">
        <v>0</v>
      </c>
      <c r="BV160" s="643">
        <v>0</v>
      </c>
      <c r="BW160" s="643">
        <v>0</v>
      </c>
      <c r="BX160" s="643">
        <v>0</v>
      </c>
      <c r="BY160" s="643">
        <v>0</v>
      </c>
      <c r="BZ160" s="643">
        <v>0</v>
      </c>
      <c r="CA160" s="643">
        <v>0</v>
      </c>
      <c r="CB160" s="643">
        <v>0</v>
      </c>
      <c r="CC160" s="643">
        <v>0</v>
      </c>
      <c r="CD160" s="643">
        <v>0</v>
      </c>
      <c r="CE160" s="643">
        <v>0</v>
      </c>
      <c r="CF160" s="643">
        <v>0</v>
      </c>
      <c r="CG160" s="643">
        <v>0</v>
      </c>
      <c r="CH160" s="643">
        <v>0</v>
      </c>
      <c r="CI160" s="643">
        <v>0</v>
      </c>
      <c r="CJ160" s="643">
        <v>0</v>
      </c>
      <c r="CK160" s="643">
        <v>0</v>
      </c>
      <c r="CL160" s="643">
        <v>0</v>
      </c>
      <c r="CM160" s="643">
        <v>0</v>
      </c>
      <c r="CN160" s="643">
        <v>0</v>
      </c>
      <c r="CO160" s="643">
        <v>0</v>
      </c>
      <c r="CP160" s="643">
        <v>0</v>
      </c>
      <c r="CQ160" s="643">
        <v>0</v>
      </c>
      <c r="CR160" s="643">
        <v>0</v>
      </c>
      <c r="CS160" s="643">
        <v>0</v>
      </c>
      <c r="CT160" s="643">
        <v>0</v>
      </c>
      <c r="CU160" s="643">
        <v>0</v>
      </c>
      <c r="CV160" s="643">
        <v>0</v>
      </c>
      <c r="CW160" s="643">
        <v>0</v>
      </c>
      <c r="CX160" s="643">
        <v>0</v>
      </c>
      <c r="CY160" s="643">
        <v>0</v>
      </c>
      <c r="CZ160" s="643">
        <v>0</v>
      </c>
      <c r="DA160" s="643">
        <v>0</v>
      </c>
      <c r="DB160" s="643">
        <v>0</v>
      </c>
      <c r="DC160" s="643">
        <v>0</v>
      </c>
      <c r="DD160" s="643">
        <v>0</v>
      </c>
      <c r="DE160" s="643">
        <v>0</v>
      </c>
      <c r="DF160" s="643">
        <v>0</v>
      </c>
      <c r="DG160" s="643">
        <v>0</v>
      </c>
      <c r="DH160" s="643">
        <v>0</v>
      </c>
      <c r="DI160" s="643">
        <v>0</v>
      </c>
      <c r="DJ160" s="643">
        <v>0</v>
      </c>
      <c r="DK160" s="643">
        <v>0</v>
      </c>
      <c r="DL160" s="643">
        <v>0</v>
      </c>
      <c r="DM160" s="643">
        <v>0</v>
      </c>
      <c r="DN160" s="643">
        <v>0</v>
      </c>
      <c r="DO160" s="643">
        <v>0</v>
      </c>
      <c r="DP160" s="643">
        <v>0</v>
      </c>
      <c r="DQ160" s="643">
        <v>0</v>
      </c>
      <c r="DR160" s="643">
        <v>0</v>
      </c>
      <c r="DS160" s="643">
        <v>0</v>
      </c>
      <c r="DT160" s="643">
        <v>0</v>
      </c>
      <c r="DU160" s="643">
        <v>0</v>
      </c>
      <c r="DV160" s="643">
        <v>0</v>
      </c>
      <c r="DW160" s="643">
        <v>0</v>
      </c>
      <c r="DX160" s="643">
        <v>0</v>
      </c>
      <c r="DY160" s="643">
        <v>0</v>
      </c>
      <c r="DZ160" s="643">
        <v>0</v>
      </c>
      <c r="EA160" s="643">
        <v>0</v>
      </c>
      <c r="EB160" s="643">
        <v>0</v>
      </c>
      <c r="EC160" s="643">
        <v>0</v>
      </c>
      <c r="ED160" s="643">
        <v>0</v>
      </c>
      <c r="EE160" s="643">
        <v>0</v>
      </c>
      <c r="EF160" s="643">
        <v>0</v>
      </c>
      <c r="EG160" s="643">
        <v>0</v>
      </c>
      <c r="EH160" s="643">
        <v>0</v>
      </c>
      <c r="EI160" s="643">
        <v>0</v>
      </c>
      <c r="EJ160" s="643">
        <v>0</v>
      </c>
      <c r="EK160" s="643">
        <v>0</v>
      </c>
      <c r="EL160" s="643">
        <v>0</v>
      </c>
      <c r="EM160" s="643">
        <v>0</v>
      </c>
      <c r="EN160" s="643">
        <v>0</v>
      </c>
      <c r="EO160" s="643">
        <v>0</v>
      </c>
      <c r="EP160" s="643">
        <v>0</v>
      </c>
      <c r="EQ160" s="643">
        <v>0</v>
      </c>
      <c r="ER160" s="643">
        <v>0</v>
      </c>
      <c r="ES160" s="643">
        <v>0</v>
      </c>
      <c r="ET160" s="643">
        <v>0</v>
      </c>
      <c r="EU160" s="643">
        <v>0</v>
      </c>
      <c r="EV160" s="643">
        <v>0</v>
      </c>
      <c r="EW160" s="643">
        <v>0</v>
      </c>
      <c r="EX160" s="643">
        <v>0</v>
      </c>
      <c r="EY160" s="643">
        <v>0</v>
      </c>
      <c r="EZ160" s="643">
        <v>0</v>
      </c>
      <c r="FA160" s="643">
        <v>0</v>
      </c>
      <c r="FB160" s="643">
        <v>0</v>
      </c>
      <c r="FC160" s="643">
        <v>0</v>
      </c>
      <c r="FD160" s="643">
        <v>0</v>
      </c>
      <c r="FE160" s="643">
        <v>0</v>
      </c>
      <c r="FF160" s="643">
        <v>0</v>
      </c>
      <c r="FG160" s="643">
        <v>0</v>
      </c>
      <c r="FH160" s="643">
        <v>0</v>
      </c>
      <c r="FI160" s="643">
        <v>0</v>
      </c>
      <c r="FJ160" s="643">
        <v>0</v>
      </c>
      <c r="FK160" s="643">
        <v>0</v>
      </c>
      <c r="FL160" s="643">
        <v>0</v>
      </c>
      <c r="FM160" s="643">
        <v>0</v>
      </c>
      <c r="FN160" s="643">
        <v>0</v>
      </c>
      <c r="FO160" s="643">
        <v>0</v>
      </c>
      <c r="FP160" s="643">
        <v>0</v>
      </c>
      <c r="FQ160" s="643">
        <v>0</v>
      </c>
      <c r="FR160" s="643">
        <v>0</v>
      </c>
      <c r="FS160" s="643">
        <v>0</v>
      </c>
      <c r="FT160" s="643">
        <v>0</v>
      </c>
      <c r="FU160" s="643">
        <v>0</v>
      </c>
      <c r="FV160" s="643">
        <v>0</v>
      </c>
      <c r="FW160" s="643">
        <v>0</v>
      </c>
      <c r="FX160" s="643">
        <v>0</v>
      </c>
      <c r="FY160" s="643">
        <v>0</v>
      </c>
      <c r="FZ160" s="643">
        <v>0</v>
      </c>
      <c r="GA160" s="643">
        <v>0</v>
      </c>
      <c r="GB160" s="643">
        <v>0</v>
      </c>
      <c r="GC160" s="643">
        <v>0</v>
      </c>
      <c r="GD160" s="643">
        <v>0</v>
      </c>
      <c r="GE160" s="643">
        <v>0</v>
      </c>
      <c r="GF160" s="643">
        <v>0</v>
      </c>
      <c r="GG160" s="643">
        <v>0</v>
      </c>
      <c r="GH160" s="643">
        <v>0</v>
      </c>
      <c r="GI160" s="643">
        <v>0</v>
      </c>
      <c r="GJ160" s="643">
        <v>0</v>
      </c>
      <c r="GK160" s="643">
        <v>0</v>
      </c>
      <c r="GL160" s="643">
        <v>0</v>
      </c>
      <c r="GM160" s="643">
        <v>0</v>
      </c>
      <c r="GN160" s="643">
        <v>0</v>
      </c>
      <c r="GO160" s="643">
        <v>0</v>
      </c>
      <c r="GP160" s="643">
        <v>0</v>
      </c>
      <c r="GQ160" s="643">
        <v>0</v>
      </c>
      <c r="GR160" s="643">
        <v>0</v>
      </c>
      <c r="GS160" s="643">
        <v>0</v>
      </c>
      <c r="GT160" s="643">
        <v>0</v>
      </c>
      <c r="GU160" s="643">
        <v>0</v>
      </c>
      <c r="GV160" s="643">
        <v>0</v>
      </c>
      <c r="GW160" s="643">
        <v>0</v>
      </c>
      <c r="GX160" s="643">
        <v>0</v>
      </c>
      <c r="GY160" s="643">
        <v>0</v>
      </c>
      <c r="GZ160" s="643">
        <v>0</v>
      </c>
      <c r="HA160" s="643">
        <v>0</v>
      </c>
      <c r="HB160" s="643">
        <v>0</v>
      </c>
      <c r="HC160" s="643">
        <v>0</v>
      </c>
      <c r="HD160" s="643">
        <v>0</v>
      </c>
      <c r="HE160" s="643">
        <v>0</v>
      </c>
      <c r="HF160" s="643">
        <v>0</v>
      </c>
    </row>
    <row r="161" spans="2:214" hidden="1">
      <c r="B161" s="643">
        <v>0</v>
      </c>
      <c r="C161" s="644"/>
      <c r="D161" s="645" t="s">
        <v>471</v>
      </c>
      <c r="F161" s="643">
        <v>0</v>
      </c>
      <c r="G161" s="643">
        <v>0</v>
      </c>
      <c r="H161" s="643">
        <v>0</v>
      </c>
      <c r="I161" s="643">
        <v>0</v>
      </c>
      <c r="K161" s="646">
        <v>0</v>
      </c>
      <c r="L161" s="646">
        <v>0</v>
      </c>
      <c r="M161" s="646">
        <v>0</v>
      </c>
      <c r="N161" s="646">
        <v>0</v>
      </c>
      <c r="P161" s="643">
        <v>0</v>
      </c>
      <c r="Q161" s="643">
        <v>0</v>
      </c>
      <c r="R161" s="643">
        <v>0</v>
      </c>
      <c r="S161" s="643">
        <v>0</v>
      </c>
      <c r="U161" s="643">
        <v>0</v>
      </c>
      <c r="V161" s="643">
        <v>0</v>
      </c>
      <c r="W161" s="643">
        <v>0</v>
      </c>
      <c r="X161" s="643">
        <v>0</v>
      </c>
      <c r="Z161" s="643">
        <v>0</v>
      </c>
      <c r="AA161" s="643">
        <v>0</v>
      </c>
      <c r="AB161" s="643">
        <v>0</v>
      </c>
      <c r="AC161" s="643">
        <v>0</v>
      </c>
      <c r="AH161" s="587"/>
      <c r="AJ161" s="540"/>
      <c r="AK161" s="540"/>
      <c r="AL161" s="540"/>
      <c r="AM161" s="540"/>
      <c r="AN161" s="540"/>
      <c r="AO161" s="540"/>
      <c r="AP161" s="540"/>
      <c r="AQ161" s="540"/>
      <c r="AR161" s="540"/>
      <c r="AS161" s="540"/>
      <c r="AT161" s="540"/>
      <c r="AU161" s="540"/>
      <c r="AV161" s="540"/>
      <c r="AW161" s="540"/>
      <c r="AX161" s="540"/>
      <c r="AY161" s="540"/>
      <c r="AZ161" s="540"/>
      <c r="BA161" s="540"/>
      <c r="BB161" s="540"/>
      <c r="BC161" s="647">
        <v>0</v>
      </c>
      <c r="BD161" s="647">
        <v>0</v>
      </c>
      <c r="BE161" s="647">
        <v>0</v>
      </c>
      <c r="BF161" s="647">
        <v>0</v>
      </c>
      <c r="BG161" s="643">
        <v>0</v>
      </c>
      <c r="BH161" s="643">
        <v>0</v>
      </c>
      <c r="BI161" s="643">
        <v>0</v>
      </c>
      <c r="BJ161" s="643">
        <v>0</v>
      </c>
      <c r="BK161" s="643">
        <v>0</v>
      </c>
      <c r="BL161" s="643">
        <v>0</v>
      </c>
      <c r="BM161" s="643">
        <v>0</v>
      </c>
      <c r="BN161" s="643">
        <v>0</v>
      </c>
      <c r="BO161" s="643">
        <v>0</v>
      </c>
      <c r="BP161" s="643">
        <v>0</v>
      </c>
      <c r="BQ161" s="643">
        <v>0</v>
      </c>
      <c r="BR161" s="643">
        <v>0</v>
      </c>
      <c r="BS161" s="643">
        <v>0</v>
      </c>
      <c r="BT161" s="643">
        <v>0</v>
      </c>
      <c r="BU161" s="643">
        <v>0</v>
      </c>
      <c r="BV161" s="643">
        <v>0</v>
      </c>
      <c r="BW161" s="643">
        <v>0</v>
      </c>
      <c r="BX161" s="643">
        <v>0</v>
      </c>
      <c r="BY161" s="643">
        <v>0</v>
      </c>
      <c r="BZ161" s="643">
        <v>0</v>
      </c>
      <c r="CA161" s="643">
        <v>0</v>
      </c>
      <c r="CB161" s="643">
        <v>0</v>
      </c>
      <c r="CC161" s="643">
        <v>0</v>
      </c>
      <c r="CD161" s="643">
        <v>0</v>
      </c>
      <c r="CE161" s="643">
        <v>0</v>
      </c>
      <c r="CF161" s="643">
        <v>0</v>
      </c>
      <c r="CG161" s="643">
        <v>0</v>
      </c>
      <c r="CH161" s="643">
        <v>0</v>
      </c>
      <c r="CI161" s="643">
        <v>0</v>
      </c>
      <c r="CJ161" s="643">
        <v>0</v>
      </c>
      <c r="CK161" s="643">
        <v>0</v>
      </c>
      <c r="CL161" s="643">
        <v>0</v>
      </c>
      <c r="CM161" s="643">
        <v>0</v>
      </c>
      <c r="CN161" s="643">
        <v>0</v>
      </c>
      <c r="CO161" s="643">
        <v>0</v>
      </c>
      <c r="CP161" s="643">
        <v>0</v>
      </c>
      <c r="CQ161" s="643">
        <v>0</v>
      </c>
      <c r="CR161" s="643">
        <v>0</v>
      </c>
      <c r="CS161" s="643">
        <v>0</v>
      </c>
      <c r="CT161" s="643">
        <v>0</v>
      </c>
      <c r="CU161" s="643">
        <v>0</v>
      </c>
      <c r="CV161" s="643">
        <v>0</v>
      </c>
      <c r="CW161" s="643">
        <v>0</v>
      </c>
      <c r="CX161" s="643">
        <v>0</v>
      </c>
      <c r="CY161" s="643">
        <v>0</v>
      </c>
      <c r="CZ161" s="643">
        <v>0</v>
      </c>
      <c r="DA161" s="643">
        <v>0</v>
      </c>
      <c r="DB161" s="643">
        <v>0</v>
      </c>
      <c r="DC161" s="643">
        <v>0</v>
      </c>
      <c r="DD161" s="643">
        <v>0</v>
      </c>
      <c r="DE161" s="643">
        <v>0</v>
      </c>
      <c r="DF161" s="643">
        <v>0</v>
      </c>
      <c r="DG161" s="643">
        <v>0</v>
      </c>
      <c r="DH161" s="643">
        <v>0</v>
      </c>
      <c r="DI161" s="643">
        <v>0</v>
      </c>
      <c r="DJ161" s="643">
        <v>0</v>
      </c>
      <c r="DK161" s="643">
        <v>0</v>
      </c>
      <c r="DL161" s="643">
        <v>0</v>
      </c>
      <c r="DM161" s="643">
        <v>0</v>
      </c>
      <c r="DN161" s="643">
        <v>0</v>
      </c>
      <c r="DO161" s="643">
        <v>0</v>
      </c>
      <c r="DP161" s="643">
        <v>0</v>
      </c>
      <c r="DQ161" s="643">
        <v>0</v>
      </c>
      <c r="DR161" s="643">
        <v>0</v>
      </c>
      <c r="DS161" s="643">
        <v>0</v>
      </c>
      <c r="DT161" s="643">
        <v>0</v>
      </c>
      <c r="DU161" s="643">
        <v>0</v>
      </c>
      <c r="DV161" s="643">
        <v>0</v>
      </c>
      <c r="DW161" s="643">
        <v>0</v>
      </c>
      <c r="DX161" s="643">
        <v>0</v>
      </c>
      <c r="DY161" s="643">
        <v>0</v>
      </c>
      <c r="DZ161" s="643">
        <v>0</v>
      </c>
      <c r="EA161" s="643">
        <v>0</v>
      </c>
      <c r="EB161" s="643">
        <v>0</v>
      </c>
      <c r="EC161" s="643">
        <v>0</v>
      </c>
      <c r="ED161" s="643">
        <v>0</v>
      </c>
      <c r="EE161" s="643">
        <v>0</v>
      </c>
      <c r="EF161" s="643">
        <v>0</v>
      </c>
      <c r="EG161" s="643">
        <v>0</v>
      </c>
      <c r="EH161" s="643">
        <v>0</v>
      </c>
      <c r="EI161" s="643">
        <v>0</v>
      </c>
      <c r="EJ161" s="643">
        <v>0</v>
      </c>
      <c r="EK161" s="643">
        <v>0</v>
      </c>
      <c r="EL161" s="643">
        <v>0</v>
      </c>
      <c r="EM161" s="643">
        <v>0</v>
      </c>
      <c r="EN161" s="643">
        <v>0</v>
      </c>
      <c r="EO161" s="643">
        <v>0</v>
      </c>
      <c r="EP161" s="643">
        <v>0</v>
      </c>
      <c r="EQ161" s="643">
        <v>0</v>
      </c>
      <c r="ER161" s="643">
        <v>0</v>
      </c>
      <c r="ES161" s="643">
        <v>0</v>
      </c>
      <c r="ET161" s="643">
        <v>0</v>
      </c>
      <c r="EU161" s="643">
        <v>0</v>
      </c>
      <c r="EV161" s="643">
        <v>0</v>
      </c>
      <c r="EW161" s="643">
        <v>0</v>
      </c>
      <c r="EX161" s="643">
        <v>0</v>
      </c>
      <c r="EY161" s="643">
        <v>0</v>
      </c>
      <c r="EZ161" s="643">
        <v>0</v>
      </c>
      <c r="FA161" s="643">
        <v>0</v>
      </c>
      <c r="FB161" s="643">
        <v>0</v>
      </c>
      <c r="FC161" s="643">
        <v>0</v>
      </c>
      <c r="FD161" s="643">
        <v>0</v>
      </c>
      <c r="FE161" s="643">
        <v>0</v>
      </c>
      <c r="FF161" s="643">
        <v>0</v>
      </c>
      <c r="FG161" s="643">
        <v>0</v>
      </c>
      <c r="FH161" s="643">
        <v>0</v>
      </c>
      <c r="FI161" s="643">
        <v>0</v>
      </c>
      <c r="FJ161" s="643">
        <v>0</v>
      </c>
      <c r="FK161" s="643">
        <v>0</v>
      </c>
      <c r="FL161" s="643">
        <v>0</v>
      </c>
      <c r="FM161" s="643">
        <v>0</v>
      </c>
      <c r="FN161" s="643">
        <v>0</v>
      </c>
      <c r="FO161" s="643">
        <v>0</v>
      </c>
      <c r="FP161" s="643">
        <v>0</v>
      </c>
      <c r="FQ161" s="643">
        <v>0</v>
      </c>
      <c r="FR161" s="643">
        <v>0</v>
      </c>
      <c r="FS161" s="643">
        <v>0</v>
      </c>
      <c r="FT161" s="643">
        <v>0</v>
      </c>
      <c r="FU161" s="643">
        <v>0</v>
      </c>
      <c r="FV161" s="643">
        <v>0</v>
      </c>
      <c r="FW161" s="643">
        <v>0</v>
      </c>
      <c r="FX161" s="643">
        <v>0</v>
      </c>
      <c r="FY161" s="643">
        <v>0</v>
      </c>
      <c r="FZ161" s="643">
        <v>0</v>
      </c>
      <c r="GA161" s="643">
        <v>0</v>
      </c>
      <c r="GB161" s="643">
        <v>0</v>
      </c>
      <c r="GC161" s="643">
        <v>0</v>
      </c>
      <c r="GD161" s="643">
        <v>0</v>
      </c>
      <c r="GE161" s="643">
        <v>0</v>
      </c>
      <c r="GF161" s="643">
        <v>0</v>
      </c>
      <c r="GG161" s="643">
        <v>0</v>
      </c>
      <c r="GH161" s="643">
        <v>0</v>
      </c>
      <c r="GI161" s="643">
        <v>0</v>
      </c>
      <c r="GJ161" s="643">
        <v>0</v>
      </c>
      <c r="GK161" s="643">
        <v>0</v>
      </c>
      <c r="GL161" s="643">
        <v>0</v>
      </c>
      <c r="GM161" s="643">
        <v>0</v>
      </c>
      <c r="GN161" s="643">
        <v>0</v>
      </c>
      <c r="GO161" s="643">
        <v>0</v>
      </c>
      <c r="GP161" s="643">
        <v>0</v>
      </c>
      <c r="GQ161" s="643">
        <v>0</v>
      </c>
      <c r="GR161" s="643">
        <v>0</v>
      </c>
      <c r="GS161" s="643">
        <v>0</v>
      </c>
      <c r="GT161" s="643">
        <v>0</v>
      </c>
      <c r="GU161" s="643">
        <v>0</v>
      </c>
      <c r="GV161" s="643">
        <v>0</v>
      </c>
      <c r="GW161" s="643">
        <v>0</v>
      </c>
      <c r="GX161" s="643">
        <v>0</v>
      </c>
      <c r="GY161" s="643">
        <v>0</v>
      </c>
      <c r="GZ161" s="643">
        <v>0</v>
      </c>
      <c r="HA161" s="643">
        <v>0</v>
      </c>
      <c r="HB161" s="643">
        <v>0</v>
      </c>
      <c r="HC161" s="643">
        <v>0</v>
      </c>
      <c r="HD161" s="643">
        <v>0</v>
      </c>
      <c r="HE161" s="643">
        <v>0</v>
      </c>
      <c r="HF161" s="643">
        <v>0</v>
      </c>
    </row>
    <row r="162" spans="2:214" hidden="1">
      <c r="B162" s="643">
        <v>0</v>
      </c>
      <c r="C162" s="644"/>
      <c r="D162" s="645" t="s">
        <v>472</v>
      </c>
      <c r="F162" s="643">
        <v>0</v>
      </c>
      <c r="G162" s="643">
        <v>0</v>
      </c>
      <c r="H162" s="643">
        <v>0</v>
      </c>
      <c r="I162" s="643">
        <v>0</v>
      </c>
      <c r="K162" s="646">
        <v>0</v>
      </c>
      <c r="L162" s="646">
        <v>0</v>
      </c>
      <c r="M162" s="646">
        <v>0</v>
      </c>
      <c r="N162" s="646">
        <v>0</v>
      </c>
      <c r="P162" s="643">
        <v>0</v>
      </c>
      <c r="Q162" s="643">
        <v>0</v>
      </c>
      <c r="R162" s="643">
        <v>0</v>
      </c>
      <c r="S162" s="643">
        <v>0</v>
      </c>
      <c r="U162" s="643">
        <v>0</v>
      </c>
      <c r="V162" s="643">
        <v>0</v>
      </c>
      <c r="W162" s="643">
        <v>0</v>
      </c>
      <c r="X162" s="643">
        <v>0</v>
      </c>
      <c r="Z162" s="643">
        <v>0</v>
      </c>
      <c r="AA162" s="643">
        <v>0</v>
      </c>
      <c r="AB162" s="643">
        <v>0</v>
      </c>
      <c r="AC162" s="643">
        <v>0</v>
      </c>
      <c r="AH162" s="587"/>
      <c r="AJ162" s="540"/>
      <c r="AK162" s="540"/>
      <c r="AL162" s="540"/>
      <c r="AM162" s="540"/>
      <c r="AN162" s="540"/>
      <c r="AO162" s="540"/>
      <c r="AP162" s="540"/>
      <c r="AQ162" s="540"/>
      <c r="AR162" s="540"/>
      <c r="AS162" s="540"/>
      <c r="AT162" s="540"/>
      <c r="AU162" s="540"/>
      <c r="AV162" s="540"/>
      <c r="AW162" s="540"/>
      <c r="AX162" s="540"/>
      <c r="AY162" s="540"/>
      <c r="AZ162" s="540"/>
      <c r="BA162" s="540"/>
      <c r="BB162" s="540"/>
      <c r="BC162" s="647">
        <v>0</v>
      </c>
      <c r="BD162" s="647">
        <v>0</v>
      </c>
      <c r="BE162" s="647">
        <v>0</v>
      </c>
      <c r="BF162" s="647">
        <v>0</v>
      </c>
      <c r="BG162" s="643">
        <v>0</v>
      </c>
      <c r="BH162" s="643">
        <v>0</v>
      </c>
      <c r="BI162" s="643">
        <v>0</v>
      </c>
      <c r="BJ162" s="643">
        <v>0</v>
      </c>
      <c r="BK162" s="643">
        <v>0</v>
      </c>
      <c r="BL162" s="643">
        <v>0</v>
      </c>
      <c r="BM162" s="643">
        <v>0</v>
      </c>
      <c r="BN162" s="643">
        <v>0</v>
      </c>
      <c r="BO162" s="643">
        <v>0</v>
      </c>
      <c r="BP162" s="643">
        <v>0</v>
      </c>
      <c r="BQ162" s="643">
        <v>0</v>
      </c>
      <c r="BR162" s="643">
        <v>0</v>
      </c>
      <c r="BS162" s="643">
        <v>0</v>
      </c>
      <c r="BT162" s="643">
        <v>0</v>
      </c>
      <c r="BU162" s="643">
        <v>0</v>
      </c>
      <c r="BV162" s="643">
        <v>0</v>
      </c>
      <c r="BW162" s="643">
        <v>0</v>
      </c>
      <c r="BX162" s="643">
        <v>0</v>
      </c>
      <c r="BY162" s="643">
        <v>0</v>
      </c>
      <c r="BZ162" s="643">
        <v>0</v>
      </c>
      <c r="CA162" s="643">
        <v>0</v>
      </c>
      <c r="CB162" s="643">
        <v>0</v>
      </c>
      <c r="CC162" s="643">
        <v>0</v>
      </c>
      <c r="CD162" s="643">
        <v>0</v>
      </c>
      <c r="CE162" s="643">
        <v>0</v>
      </c>
      <c r="CF162" s="643">
        <v>0</v>
      </c>
      <c r="CG162" s="643">
        <v>0</v>
      </c>
      <c r="CH162" s="643">
        <v>0</v>
      </c>
      <c r="CI162" s="643">
        <v>0</v>
      </c>
      <c r="CJ162" s="643">
        <v>0</v>
      </c>
      <c r="CK162" s="643">
        <v>0</v>
      </c>
      <c r="CL162" s="643">
        <v>0</v>
      </c>
      <c r="CM162" s="643">
        <v>0</v>
      </c>
      <c r="CN162" s="643">
        <v>0</v>
      </c>
      <c r="CO162" s="643">
        <v>0</v>
      </c>
      <c r="CP162" s="643">
        <v>0</v>
      </c>
      <c r="CQ162" s="643">
        <v>0</v>
      </c>
      <c r="CR162" s="643">
        <v>0</v>
      </c>
      <c r="CS162" s="643">
        <v>0</v>
      </c>
      <c r="CT162" s="643">
        <v>0</v>
      </c>
      <c r="CU162" s="643">
        <v>0</v>
      </c>
      <c r="CV162" s="643">
        <v>0</v>
      </c>
      <c r="CW162" s="643">
        <v>0</v>
      </c>
      <c r="CX162" s="643">
        <v>0</v>
      </c>
      <c r="CY162" s="643">
        <v>0</v>
      </c>
      <c r="CZ162" s="643">
        <v>0</v>
      </c>
      <c r="DA162" s="643">
        <v>0</v>
      </c>
      <c r="DB162" s="643">
        <v>0</v>
      </c>
      <c r="DC162" s="643">
        <v>0</v>
      </c>
      <c r="DD162" s="643">
        <v>0</v>
      </c>
      <c r="DE162" s="643">
        <v>0</v>
      </c>
      <c r="DF162" s="643">
        <v>0</v>
      </c>
      <c r="DG162" s="643">
        <v>0</v>
      </c>
      <c r="DH162" s="643">
        <v>0</v>
      </c>
      <c r="DI162" s="643">
        <v>0</v>
      </c>
      <c r="DJ162" s="643">
        <v>0</v>
      </c>
      <c r="DK162" s="643">
        <v>0</v>
      </c>
      <c r="DL162" s="643">
        <v>0</v>
      </c>
      <c r="DM162" s="643">
        <v>0</v>
      </c>
      <c r="DN162" s="643">
        <v>0</v>
      </c>
      <c r="DO162" s="643">
        <v>0</v>
      </c>
      <c r="DP162" s="643">
        <v>0</v>
      </c>
      <c r="DQ162" s="643">
        <v>0</v>
      </c>
      <c r="DR162" s="643">
        <v>0</v>
      </c>
      <c r="DS162" s="643">
        <v>0</v>
      </c>
      <c r="DT162" s="643">
        <v>0</v>
      </c>
      <c r="DU162" s="643">
        <v>0</v>
      </c>
      <c r="DV162" s="643">
        <v>0</v>
      </c>
      <c r="DW162" s="643">
        <v>0</v>
      </c>
      <c r="DX162" s="643">
        <v>0</v>
      </c>
      <c r="DY162" s="643">
        <v>0</v>
      </c>
      <c r="DZ162" s="643">
        <v>0</v>
      </c>
      <c r="EA162" s="643">
        <v>0</v>
      </c>
      <c r="EB162" s="643">
        <v>0</v>
      </c>
      <c r="EC162" s="643">
        <v>0</v>
      </c>
      <c r="ED162" s="643">
        <v>0</v>
      </c>
      <c r="EE162" s="643">
        <v>0</v>
      </c>
      <c r="EF162" s="643">
        <v>0</v>
      </c>
      <c r="EG162" s="643">
        <v>0</v>
      </c>
      <c r="EH162" s="643">
        <v>0</v>
      </c>
      <c r="EI162" s="643">
        <v>0</v>
      </c>
      <c r="EJ162" s="643">
        <v>0</v>
      </c>
      <c r="EK162" s="643">
        <v>0</v>
      </c>
      <c r="EL162" s="643">
        <v>0</v>
      </c>
      <c r="EM162" s="643">
        <v>0</v>
      </c>
      <c r="EN162" s="643">
        <v>0</v>
      </c>
      <c r="EO162" s="643">
        <v>0</v>
      </c>
      <c r="EP162" s="643">
        <v>0</v>
      </c>
      <c r="EQ162" s="643">
        <v>0</v>
      </c>
      <c r="ER162" s="643">
        <v>0</v>
      </c>
      <c r="ES162" s="643">
        <v>0</v>
      </c>
      <c r="ET162" s="643">
        <v>0</v>
      </c>
      <c r="EU162" s="643">
        <v>0</v>
      </c>
      <c r="EV162" s="643">
        <v>0</v>
      </c>
      <c r="EW162" s="643">
        <v>0</v>
      </c>
      <c r="EX162" s="643">
        <v>0</v>
      </c>
      <c r="EY162" s="643">
        <v>0</v>
      </c>
      <c r="EZ162" s="643">
        <v>0</v>
      </c>
      <c r="FA162" s="643">
        <v>0</v>
      </c>
      <c r="FB162" s="643">
        <v>0</v>
      </c>
      <c r="FC162" s="643">
        <v>0</v>
      </c>
      <c r="FD162" s="643">
        <v>0</v>
      </c>
      <c r="FE162" s="643">
        <v>0</v>
      </c>
      <c r="FF162" s="643">
        <v>0</v>
      </c>
      <c r="FG162" s="643">
        <v>0</v>
      </c>
      <c r="FH162" s="643">
        <v>0</v>
      </c>
      <c r="FI162" s="643">
        <v>0</v>
      </c>
      <c r="FJ162" s="643">
        <v>0</v>
      </c>
      <c r="FK162" s="643">
        <v>0</v>
      </c>
      <c r="FL162" s="643">
        <v>0</v>
      </c>
      <c r="FM162" s="643">
        <v>0</v>
      </c>
      <c r="FN162" s="643">
        <v>0</v>
      </c>
      <c r="FO162" s="643">
        <v>0</v>
      </c>
      <c r="FP162" s="643">
        <v>0</v>
      </c>
      <c r="FQ162" s="643">
        <v>0</v>
      </c>
      <c r="FR162" s="643">
        <v>0</v>
      </c>
      <c r="FS162" s="643">
        <v>0</v>
      </c>
      <c r="FT162" s="643">
        <v>0</v>
      </c>
      <c r="FU162" s="643">
        <v>0</v>
      </c>
      <c r="FV162" s="643">
        <v>0</v>
      </c>
      <c r="FW162" s="643">
        <v>0</v>
      </c>
      <c r="FX162" s="643">
        <v>0</v>
      </c>
      <c r="FY162" s="643">
        <v>0</v>
      </c>
      <c r="FZ162" s="643">
        <v>0</v>
      </c>
      <c r="GA162" s="643">
        <v>0</v>
      </c>
      <c r="GB162" s="643">
        <v>0</v>
      </c>
      <c r="GC162" s="643">
        <v>0</v>
      </c>
      <c r="GD162" s="643">
        <v>0</v>
      </c>
      <c r="GE162" s="643">
        <v>0</v>
      </c>
      <c r="GF162" s="643">
        <v>0</v>
      </c>
      <c r="GG162" s="643">
        <v>0</v>
      </c>
      <c r="GH162" s="643">
        <v>0</v>
      </c>
      <c r="GI162" s="643">
        <v>0</v>
      </c>
      <c r="GJ162" s="643">
        <v>0</v>
      </c>
      <c r="GK162" s="643">
        <v>0</v>
      </c>
      <c r="GL162" s="643">
        <v>0</v>
      </c>
      <c r="GM162" s="643">
        <v>0</v>
      </c>
      <c r="GN162" s="643">
        <v>0</v>
      </c>
      <c r="GO162" s="643">
        <v>0</v>
      </c>
      <c r="GP162" s="643">
        <v>0</v>
      </c>
      <c r="GQ162" s="643">
        <v>0</v>
      </c>
      <c r="GR162" s="643">
        <v>0</v>
      </c>
      <c r="GS162" s="643">
        <v>0</v>
      </c>
      <c r="GT162" s="643">
        <v>0</v>
      </c>
      <c r="GU162" s="643">
        <v>0</v>
      </c>
      <c r="GV162" s="643">
        <v>0</v>
      </c>
      <c r="GW162" s="643">
        <v>0</v>
      </c>
      <c r="GX162" s="643">
        <v>0</v>
      </c>
      <c r="GY162" s="643">
        <v>0</v>
      </c>
      <c r="GZ162" s="643">
        <v>0</v>
      </c>
      <c r="HA162" s="643">
        <v>0</v>
      </c>
      <c r="HB162" s="643">
        <v>0</v>
      </c>
      <c r="HC162" s="643">
        <v>0</v>
      </c>
      <c r="HD162" s="643">
        <v>0</v>
      </c>
      <c r="HE162" s="643">
        <v>0</v>
      </c>
      <c r="HF162" s="643">
        <v>0</v>
      </c>
    </row>
    <row r="163" spans="2:214" hidden="1">
      <c r="B163" s="643">
        <v>749392.5101214574</v>
      </c>
      <c r="C163" s="644"/>
      <c r="D163" s="645" t="s">
        <v>473</v>
      </c>
      <c r="F163" s="643">
        <v>-40200.419171471847</v>
      </c>
      <c r="G163" s="643">
        <v>0</v>
      </c>
      <c r="H163" s="643">
        <v>0</v>
      </c>
      <c r="I163" s="643">
        <v>-40200.419171471847</v>
      </c>
      <c r="K163" s="646">
        <v>-211154.31113199575</v>
      </c>
      <c r="L163" s="646">
        <v>0</v>
      </c>
      <c r="M163" s="646">
        <v>0</v>
      </c>
      <c r="N163" s="646">
        <v>-211154.31113199575</v>
      </c>
      <c r="P163" s="643">
        <v>180891.51664488844</v>
      </c>
      <c r="Q163" s="643">
        <v>0</v>
      </c>
      <c r="R163" s="643">
        <v>0</v>
      </c>
      <c r="S163" s="643">
        <v>180891.51664488844</v>
      </c>
      <c r="U163" s="643">
        <v>-640840.32091141166</v>
      </c>
      <c r="V163" s="643">
        <v>0</v>
      </c>
      <c r="W163" s="643">
        <v>0</v>
      </c>
      <c r="X163" s="643">
        <v>-640840.32091141166</v>
      </c>
      <c r="Z163" s="643">
        <v>-736415.19426020619</v>
      </c>
      <c r="AA163" s="643">
        <v>0</v>
      </c>
      <c r="AB163" s="643">
        <v>0</v>
      </c>
      <c r="AC163" s="643">
        <v>-736415.19426020619</v>
      </c>
      <c r="AH163" s="587"/>
      <c r="AJ163" s="540"/>
      <c r="AK163" s="540"/>
      <c r="AL163" s="540"/>
      <c r="AM163" s="540"/>
      <c r="AN163" s="540"/>
      <c r="AO163" s="540"/>
      <c r="AP163" s="540"/>
      <c r="AQ163" s="540"/>
      <c r="AR163" s="540"/>
      <c r="AS163" s="540"/>
      <c r="AT163" s="540"/>
      <c r="AU163" s="540"/>
      <c r="AV163" s="540"/>
      <c r="AW163" s="540"/>
      <c r="AX163" s="540"/>
      <c r="AY163" s="540"/>
      <c r="AZ163" s="540"/>
      <c r="BA163" s="540"/>
      <c r="BB163" s="540"/>
      <c r="BC163" s="647">
        <v>-211154.31113199575</v>
      </c>
      <c r="BD163" s="647">
        <v>0</v>
      </c>
      <c r="BE163" s="647">
        <v>0</v>
      </c>
      <c r="BF163" s="647">
        <v>-211154.31113199575</v>
      </c>
      <c r="BG163" s="643">
        <v>-1913.5939081467222</v>
      </c>
      <c r="BH163" s="643">
        <v>0</v>
      </c>
      <c r="BI163" s="643">
        <v>0</v>
      </c>
      <c r="BJ163" s="643">
        <v>-1913.5939081467222</v>
      </c>
      <c r="BK163" s="643">
        <v>-143420.37393414997</v>
      </c>
      <c r="BL163" s="643">
        <v>0</v>
      </c>
      <c r="BM163" s="643">
        <v>0</v>
      </c>
      <c r="BN163" s="643">
        <v>-143420.37393414997</v>
      </c>
      <c r="BO163" s="643">
        <v>-54309.771031668526</v>
      </c>
      <c r="BP163" s="643">
        <v>0</v>
      </c>
      <c r="BQ163" s="643">
        <v>0</v>
      </c>
      <c r="BR163" s="643">
        <v>-54309.771031668526</v>
      </c>
      <c r="BS163" s="643">
        <v>-11510.57225803053</v>
      </c>
      <c r="BT163" s="643">
        <v>0</v>
      </c>
      <c r="BU163" s="643">
        <v>0</v>
      </c>
      <c r="BV163" s="643">
        <v>-11510.57225803053</v>
      </c>
      <c r="BW163" s="643">
        <v>-81330.772385283955</v>
      </c>
      <c r="BX163" s="643">
        <v>0</v>
      </c>
      <c r="BY163" s="643">
        <v>0</v>
      </c>
      <c r="BZ163" s="643">
        <v>-81330.772385283955</v>
      </c>
      <c r="CA163" s="643">
        <v>-69102.065851177089</v>
      </c>
      <c r="CB163" s="643">
        <v>0</v>
      </c>
      <c r="CC163" s="643">
        <v>0</v>
      </c>
      <c r="CD163" s="643">
        <v>-69102.065851177089</v>
      </c>
      <c r="CE163" s="643">
        <v>249663.20015677554</v>
      </c>
      <c r="CF163" s="643">
        <v>0</v>
      </c>
      <c r="CG163" s="643">
        <v>0</v>
      </c>
      <c r="CH163" s="643">
        <v>249663.20015677554</v>
      </c>
      <c r="CI163" s="643">
        <v>-151976.48955480335</v>
      </c>
      <c r="CJ163" s="643">
        <v>0</v>
      </c>
      <c r="CK163" s="643">
        <v>0</v>
      </c>
      <c r="CL163" s="643">
        <v>-151976.48955480335</v>
      </c>
      <c r="CM163" s="643">
        <v>223686.87866246025</v>
      </c>
      <c r="CN163" s="643">
        <v>0</v>
      </c>
      <c r="CO163" s="643">
        <v>0</v>
      </c>
      <c r="CP163" s="643">
        <v>223686.87866246025</v>
      </c>
      <c r="CQ163" s="643">
        <v>-6217.6494267742382</v>
      </c>
      <c r="CR163" s="643">
        <v>0</v>
      </c>
      <c r="CS163" s="643">
        <v>0</v>
      </c>
      <c r="CT163" s="643">
        <v>-6217.6494267742382</v>
      </c>
      <c r="CU163" s="643">
        <v>91214.193302623346</v>
      </c>
      <c r="CV163" s="643">
        <v>0</v>
      </c>
      <c r="CW163" s="643">
        <v>0</v>
      </c>
      <c r="CX163" s="643">
        <v>91214.193302623346</v>
      </c>
      <c r="CY163" s="643">
        <v>30719.033449774492</v>
      </c>
      <c r="CZ163" s="643">
        <v>0</v>
      </c>
      <c r="DA163" s="643">
        <v>0</v>
      </c>
      <c r="DB163" s="643">
        <v>30719.033449774492</v>
      </c>
      <c r="DC163" s="643">
        <v>-156145.78079626721</v>
      </c>
      <c r="DD163" s="643">
        <v>0</v>
      </c>
      <c r="DE163" s="643">
        <v>0</v>
      </c>
      <c r="DF163" s="643">
        <v>-156145.78079626721</v>
      </c>
      <c r="DG163" s="643">
        <v>168935.6525179001</v>
      </c>
      <c r="DH163" s="643">
        <v>0</v>
      </c>
      <c r="DI163" s="643">
        <v>0</v>
      </c>
      <c r="DJ163" s="643">
        <v>168935.6525179001</v>
      </c>
      <c r="DK163" s="643">
        <v>5197.1026506322669</v>
      </c>
      <c r="DL163" s="643">
        <v>0</v>
      </c>
      <c r="DM163" s="643">
        <v>0</v>
      </c>
      <c r="DN163" s="643">
        <v>5197.1026506322669</v>
      </c>
      <c r="DO163" s="643">
        <v>-44264.488493413082</v>
      </c>
      <c r="DP163" s="643">
        <v>0</v>
      </c>
      <c r="DQ163" s="643">
        <v>0</v>
      </c>
      <c r="DR163" s="643">
        <v>-44264.488493413082</v>
      </c>
      <c r="DS163" s="643">
        <v>47619.173448802903</v>
      </c>
      <c r="DT163" s="643">
        <v>0</v>
      </c>
      <c r="DU163" s="643">
        <v>0</v>
      </c>
      <c r="DV163" s="643">
        <v>47619.173448802903</v>
      </c>
      <c r="DW163" s="643">
        <v>184835.87568593805</v>
      </c>
      <c r="DX163" s="643">
        <v>0</v>
      </c>
      <c r="DY163" s="643">
        <v>0</v>
      </c>
      <c r="DZ163" s="643">
        <v>184835.87568593805</v>
      </c>
      <c r="EA163" s="643">
        <v>-60587.616418831982</v>
      </c>
      <c r="EB163" s="643">
        <v>0</v>
      </c>
      <c r="EC163" s="643">
        <v>0</v>
      </c>
      <c r="ED163" s="643">
        <v>-60587.616418831982</v>
      </c>
      <c r="EE163" s="643">
        <v>-122589.72142246272</v>
      </c>
      <c r="EF163" s="643">
        <v>0</v>
      </c>
      <c r="EG163" s="643">
        <v>0</v>
      </c>
      <c r="EH163" s="643">
        <v>-122589.72142246272</v>
      </c>
      <c r="EI163" s="643">
        <v>-43788.047182120732</v>
      </c>
      <c r="EJ163" s="643">
        <v>0</v>
      </c>
      <c r="EK163" s="643">
        <v>0</v>
      </c>
      <c r="EL163" s="643">
        <v>-43788.047182120732</v>
      </c>
      <c r="EM163" s="643">
        <v>-230159.38591593713</v>
      </c>
      <c r="EN163" s="643">
        <v>0</v>
      </c>
      <c r="EO163" s="643">
        <v>0</v>
      </c>
      <c r="EP163" s="643">
        <v>-230159.38591593713</v>
      </c>
      <c r="EQ163" s="643">
        <v>-283344.87952706998</v>
      </c>
      <c r="ER163" s="643">
        <v>0</v>
      </c>
      <c r="ES163" s="643">
        <v>0</v>
      </c>
      <c r="ET163" s="643">
        <v>-283344.87952706998</v>
      </c>
      <c r="EU163" s="643">
        <v>-40748.91728648264</v>
      </c>
      <c r="EV163" s="643">
        <v>0</v>
      </c>
      <c r="EW163" s="643">
        <v>0</v>
      </c>
      <c r="EX163" s="643">
        <v>-40748.91728648264</v>
      </c>
      <c r="EY163" s="643">
        <v>51891.16727553797</v>
      </c>
      <c r="EZ163" s="643">
        <v>0</v>
      </c>
      <c r="FA163" s="643">
        <v>0</v>
      </c>
      <c r="FB163" s="643">
        <v>51891.16727553797</v>
      </c>
      <c r="FC163" s="643">
        <v>141492.69273957086</v>
      </c>
      <c r="FD163" s="643">
        <v>0</v>
      </c>
      <c r="FE163" s="643">
        <v>0</v>
      </c>
      <c r="FF163" s="643">
        <v>141492.69273957086</v>
      </c>
      <c r="FG163" s="643">
        <v>-30023.331900578574</v>
      </c>
      <c r="FH163" s="643">
        <v>0</v>
      </c>
      <c r="FI163" s="643">
        <v>0</v>
      </c>
      <c r="FJ163" s="643">
        <v>-30023.331900578574</v>
      </c>
      <c r="FK163" s="643">
        <v>-170662.61008913722</v>
      </c>
      <c r="FL163" s="643">
        <v>0</v>
      </c>
      <c r="FM163" s="643">
        <v>0</v>
      </c>
      <c r="FN163" s="643">
        <v>-170662.61008913722</v>
      </c>
      <c r="FO163" s="643">
        <v>79993.494264587993</v>
      </c>
      <c r="FP163" s="643">
        <v>0</v>
      </c>
      <c r="FQ163" s="643">
        <v>0</v>
      </c>
      <c r="FR163" s="643">
        <v>79993.494264587993</v>
      </c>
      <c r="FS163" s="643">
        <v>-26287.597638834151</v>
      </c>
      <c r="FT163" s="643">
        <v>0</v>
      </c>
      <c r="FU163" s="643">
        <v>0</v>
      </c>
      <c r="FV163" s="643">
        <v>-26287.597638834151</v>
      </c>
      <c r="FW163" s="643">
        <v>-5155.2114063152112</v>
      </c>
      <c r="FX163" s="643">
        <v>0</v>
      </c>
      <c r="FY163" s="643">
        <v>0</v>
      </c>
      <c r="FZ163" s="643">
        <v>-5155.2114063152112</v>
      </c>
      <c r="GA163" s="643">
        <v>-130743.49389224628</v>
      </c>
      <c r="GB163" s="643">
        <v>0</v>
      </c>
      <c r="GC163" s="643">
        <v>0</v>
      </c>
      <c r="GD163" s="643">
        <v>-130743.49389224628</v>
      </c>
      <c r="GE163" s="643">
        <v>159013.01836327626</v>
      </c>
      <c r="GF163" s="643">
        <v>0</v>
      </c>
      <c r="GG163" s="643">
        <v>0</v>
      </c>
      <c r="GH163" s="643">
        <v>159013.01836327626</v>
      </c>
      <c r="GI163" s="643">
        <v>74739.841374631273</v>
      </c>
      <c r="GJ163" s="643">
        <v>0</v>
      </c>
      <c r="GK163" s="643">
        <v>0</v>
      </c>
      <c r="GL163" s="643">
        <v>74739.841374631273</v>
      </c>
      <c r="GM163" s="643">
        <v>-180272.82735965098</v>
      </c>
      <c r="GN163" s="643">
        <v>0</v>
      </c>
      <c r="GO163" s="643">
        <v>0</v>
      </c>
      <c r="GP163" s="643">
        <v>-180272.82735965098</v>
      </c>
      <c r="GQ163" s="643">
        <v>93680.667143631028</v>
      </c>
      <c r="GR163" s="643">
        <v>0</v>
      </c>
      <c r="GS163" s="643">
        <v>0</v>
      </c>
      <c r="GT163" s="643">
        <v>93680.667143631028</v>
      </c>
      <c r="GU163" s="643">
        <v>-43692.473171022139</v>
      </c>
      <c r="GV163" s="643">
        <v>0</v>
      </c>
      <c r="GW163" s="643">
        <v>0</v>
      </c>
      <c r="GX163" s="643">
        <v>-43692.473171022139</v>
      </c>
      <c r="GY163" s="643">
        <v>-108270.82137048896</v>
      </c>
      <c r="GZ163" s="643">
        <v>0</v>
      </c>
      <c r="HA163" s="643">
        <v>0</v>
      </c>
      <c r="HB163" s="643">
        <v>-108270.82137048896</v>
      </c>
      <c r="HC163" s="643">
        <v>-6803.4005551887676</v>
      </c>
      <c r="HD163" s="643">
        <v>0</v>
      </c>
      <c r="HE163" s="643">
        <v>0</v>
      </c>
      <c r="HF163" s="643">
        <v>-6803.4005551887676</v>
      </c>
    </row>
    <row r="164" spans="2:214" hidden="1">
      <c r="B164" s="643">
        <v>6.8342386128720182E-3</v>
      </c>
      <c r="C164" s="644"/>
      <c r="D164" s="645" t="s">
        <v>474</v>
      </c>
      <c r="F164" s="643">
        <v>-1.0624143520024049E-2</v>
      </c>
      <c r="G164" s="643">
        <v>0</v>
      </c>
      <c r="H164" s="643">
        <v>0</v>
      </c>
      <c r="I164" s="643">
        <v>-1.0624143520024049E-2</v>
      </c>
      <c r="K164" s="646">
        <v>-32652.733082352835</v>
      </c>
      <c r="L164" s="646">
        <v>0</v>
      </c>
      <c r="M164" s="646">
        <v>0</v>
      </c>
      <c r="N164" s="646">
        <v>-32652.733082352835</v>
      </c>
      <c r="P164" s="643">
        <v>569.49356379184928</v>
      </c>
      <c r="Q164" s="643">
        <v>0</v>
      </c>
      <c r="R164" s="643">
        <v>0</v>
      </c>
      <c r="S164" s="643">
        <v>569.49356379184928</v>
      </c>
      <c r="U164" s="643">
        <v>23701.644968311055</v>
      </c>
      <c r="V164" s="643">
        <v>0</v>
      </c>
      <c r="W164" s="643">
        <v>0</v>
      </c>
      <c r="X164" s="643">
        <v>23701.644968311055</v>
      </c>
      <c r="Z164" s="643">
        <v>55522.626809966736</v>
      </c>
      <c r="AA164" s="643">
        <v>0</v>
      </c>
      <c r="AB164" s="643">
        <v>0</v>
      </c>
      <c r="AC164" s="643">
        <v>55522.626809966736</v>
      </c>
      <c r="AH164" s="587"/>
      <c r="AJ164" s="540"/>
      <c r="AK164" s="540"/>
      <c r="AL164" s="540"/>
      <c r="AM164" s="540"/>
      <c r="AN164" s="540"/>
      <c r="AO164" s="540"/>
      <c r="AP164" s="540"/>
      <c r="AQ164" s="540"/>
      <c r="AR164" s="540"/>
      <c r="AS164" s="540"/>
      <c r="AT164" s="540"/>
      <c r="AU164" s="540"/>
      <c r="AV164" s="540"/>
      <c r="AW164" s="540"/>
      <c r="AX164" s="540"/>
      <c r="AY164" s="540"/>
      <c r="AZ164" s="540"/>
      <c r="BA164" s="540"/>
      <c r="BB164" s="540"/>
      <c r="BC164" s="647">
        <v>-32652.733082352835</v>
      </c>
      <c r="BD164" s="647">
        <v>0</v>
      </c>
      <c r="BE164" s="647">
        <v>0</v>
      </c>
      <c r="BF164" s="647">
        <v>-32652.733082352835</v>
      </c>
      <c r="BG164" s="643">
        <v>-1.2760180894420308E-2</v>
      </c>
      <c r="BH164" s="643">
        <v>0</v>
      </c>
      <c r="BI164" s="643">
        <v>0</v>
      </c>
      <c r="BJ164" s="643">
        <v>-1.2760180894420308E-2</v>
      </c>
      <c r="BK164" s="643">
        <v>-33200.861471366952</v>
      </c>
      <c r="BL164" s="643">
        <v>0</v>
      </c>
      <c r="BM164" s="643">
        <v>0</v>
      </c>
      <c r="BN164" s="643">
        <v>-33200.861471366952</v>
      </c>
      <c r="BO164" s="643">
        <v>4986.1560170986977</v>
      </c>
      <c r="BP164" s="643">
        <v>0</v>
      </c>
      <c r="BQ164" s="643">
        <v>0</v>
      </c>
      <c r="BR164" s="643">
        <v>4986.1560170986977</v>
      </c>
      <c r="BS164" s="643">
        <v>-4438.0148679036902</v>
      </c>
      <c r="BT164" s="643">
        <v>0</v>
      </c>
      <c r="BU164" s="643">
        <v>0</v>
      </c>
      <c r="BV164" s="643">
        <v>-4438.0148679036902</v>
      </c>
      <c r="BW164" s="643">
        <v>7075.9147407824748</v>
      </c>
      <c r="BX164" s="643">
        <v>0</v>
      </c>
      <c r="BY164" s="643">
        <v>0</v>
      </c>
      <c r="BZ164" s="643">
        <v>7075.9147407824748</v>
      </c>
      <c r="CA164" s="643">
        <v>-1012.7790051809681</v>
      </c>
      <c r="CB164" s="643">
        <v>0</v>
      </c>
      <c r="CC164" s="643">
        <v>0</v>
      </c>
      <c r="CD164" s="643">
        <v>-1012.7790051809681</v>
      </c>
      <c r="CE164" s="643">
        <v>-97.581088789792076</v>
      </c>
      <c r="CF164" s="643">
        <v>0</v>
      </c>
      <c r="CG164" s="643">
        <v>0</v>
      </c>
      <c r="CH164" s="643">
        <v>-97.581088789792076</v>
      </c>
      <c r="CI164" s="643">
        <v>7.3004506638268714</v>
      </c>
      <c r="CJ164" s="643">
        <v>0</v>
      </c>
      <c r="CK164" s="643">
        <v>0</v>
      </c>
      <c r="CL164" s="643">
        <v>7.3004506638268714</v>
      </c>
      <c r="CM164" s="643">
        <v>12121.186795201233</v>
      </c>
      <c r="CN164" s="643">
        <v>0</v>
      </c>
      <c r="CO164" s="643">
        <v>0</v>
      </c>
      <c r="CP164" s="643">
        <v>12121.186795201233</v>
      </c>
      <c r="CQ164" s="643">
        <v>8128.4069842268282</v>
      </c>
      <c r="CR164" s="643">
        <v>0</v>
      </c>
      <c r="CS164" s="643">
        <v>0</v>
      </c>
      <c r="CT164" s="643">
        <v>8128.4069842268282</v>
      </c>
      <c r="CU164" s="643">
        <v>2020.0789156807002</v>
      </c>
      <c r="CV164" s="643">
        <v>0</v>
      </c>
      <c r="CW164" s="643">
        <v>0</v>
      </c>
      <c r="CX164" s="643">
        <v>2020.0789156807002</v>
      </c>
      <c r="CY164" s="643">
        <v>762.2778021148788</v>
      </c>
      <c r="CZ164" s="643">
        <v>0</v>
      </c>
      <c r="DA164" s="643">
        <v>0</v>
      </c>
      <c r="DB164" s="643">
        <v>762.2778021148788</v>
      </c>
      <c r="DC164" s="643">
        <v>6729.1345963499189</v>
      </c>
      <c r="DD164" s="643">
        <v>0</v>
      </c>
      <c r="DE164" s="643">
        <v>0</v>
      </c>
      <c r="DF164" s="643">
        <v>6729.1345963499189</v>
      </c>
      <c r="DG164" s="643">
        <v>660.33381311006553</v>
      </c>
      <c r="DH164" s="643">
        <v>0</v>
      </c>
      <c r="DI164" s="643">
        <v>0</v>
      </c>
      <c r="DJ164" s="643">
        <v>660.33381311006553</v>
      </c>
      <c r="DK164" s="643">
        <v>-1709.9511037690086</v>
      </c>
      <c r="DL164" s="643">
        <v>0</v>
      </c>
      <c r="DM164" s="643">
        <v>0</v>
      </c>
      <c r="DN164" s="643">
        <v>-1709.9511037690086</v>
      </c>
      <c r="DO164" s="643">
        <v>-2031.3380570924817</v>
      </c>
      <c r="DP164" s="643">
        <v>0</v>
      </c>
      <c r="DQ164" s="643">
        <v>0</v>
      </c>
      <c r="DR164" s="643">
        <v>-2031.3380570924817</v>
      </c>
      <c r="DS164" s="643">
        <v>-788.90083989808318</v>
      </c>
      <c r="DT164" s="643">
        <v>0</v>
      </c>
      <c r="DU164" s="643">
        <v>0</v>
      </c>
      <c r="DV164" s="643">
        <v>-788.90083989808318</v>
      </c>
      <c r="DW164" s="643">
        <v>4916.2071307882989</v>
      </c>
      <c r="DX164" s="643">
        <v>0</v>
      </c>
      <c r="DY164" s="643">
        <v>0</v>
      </c>
      <c r="DZ164" s="643">
        <v>4916.2071307882989</v>
      </c>
      <c r="EA164" s="643">
        <v>-3558.0538638996836</v>
      </c>
      <c r="EB164" s="643">
        <v>0</v>
      </c>
      <c r="EC164" s="643">
        <v>0</v>
      </c>
      <c r="ED164" s="643">
        <v>-3558.0538638996836</v>
      </c>
      <c r="EE164" s="643">
        <v>20851.643629209808</v>
      </c>
      <c r="EF164" s="643">
        <v>0</v>
      </c>
      <c r="EG164" s="643">
        <v>0</v>
      </c>
      <c r="EH164" s="643">
        <v>20851.643629209808</v>
      </c>
      <c r="EI164" s="643">
        <v>-6874.8218479467505</v>
      </c>
      <c r="EJ164" s="643">
        <v>0</v>
      </c>
      <c r="EK164" s="643">
        <v>0</v>
      </c>
      <c r="EL164" s="643">
        <v>-6874.8218479467505</v>
      </c>
      <c r="EM164" s="643">
        <v>-6947.1535842926314</v>
      </c>
      <c r="EN164" s="643">
        <v>0</v>
      </c>
      <c r="EO164" s="643">
        <v>0</v>
      </c>
      <c r="EP164" s="643">
        <v>-6947.1535842926314</v>
      </c>
      <c r="EQ164" s="643">
        <v>3795.2811974047463</v>
      </c>
      <c r="ER164" s="643">
        <v>0</v>
      </c>
      <c r="ES164" s="643">
        <v>0</v>
      </c>
      <c r="ET164" s="643">
        <v>3795.2811974047463</v>
      </c>
      <c r="EU164" s="643">
        <v>-1674.1420667125778</v>
      </c>
      <c r="EV164" s="643">
        <v>0</v>
      </c>
      <c r="EW164" s="643">
        <v>0</v>
      </c>
      <c r="EX164" s="643">
        <v>-1674.1420667125778</v>
      </c>
      <c r="EY164" s="643">
        <v>-11572.726899756319</v>
      </c>
      <c r="EZ164" s="643">
        <v>0</v>
      </c>
      <c r="FA164" s="643">
        <v>0</v>
      </c>
      <c r="FB164" s="643">
        <v>-11572.726899756319</v>
      </c>
      <c r="FC164" s="643">
        <v>-37.653260269625292</v>
      </c>
      <c r="FD164" s="643">
        <v>0</v>
      </c>
      <c r="FE164" s="643">
        <v>0</v>
      </c>
      <c r="FF164" s="643">
        <v>-37.653260269625292</v>
      </c>
      <c r="FG164" s="643">
        <v>7745.9979598651225</v>
      </c>
      <c r="FH164" s="643">
        <v>0</v>
      </c>
      <c r="FI164" s="643">
        <v>0</v>
      </c>
      <c r="FJ164" s="643">
        <v>7745.9979598651225</v>
      </c>
      <c r="FK164" s="643">
        <v>-10273.756768165549</v>
      </c>
      <c r="FL164" s="643">
        <v>0</v>
      </c>
      <c r="FM164" s="643">
        <v>0</v>
      </c>
      <c r="FN164" s="643">
        <v>-10273.756768165549</v>
      </c>
      <c r="FO164" s="643">
        <v>5112.9984986494619</v>
      </c>
      <c r="FP164" s="643">
        <v>0</v>
      </c>
      <c r="FQ164" s="643">
        <v>0</v>
      </c>
      <c r="FR164" s="643">
        <v>5112.9984986494619</v>
      </c>
      <c r="FS164" s="643">
        <v>11170.103469985786</v>
      </c>
      <c r="FT164" s="643">
        <v>0</v>
      </c>
      <c r="FU164" s="643">
        <v>0</v>
      </c>
      <c r="FV164" s="643">
        <v>11170.103469985786</v>
      </c>
      <c r="FW164" s="643">
        <v>8750.0592483127602</v>
      </c>
      <c r="FX164" s="643">
        <v>0</v>
      </c>
      <c r="FY164" s="643">
        <v>0</v>
      </c>
      <c r="FZ164" s="643">
        <v>8750.0592483127602</v>
      </c>
      <c r="GA164" s="643">
        <v>1833.5668101412941</v>
      </c>
      <c r="GB164" s="643">
        <v>0</v>
      </c>
      <c r="GC164" s="643">
        <v>0</v>
      </c>
      <c r="GD164" s="643">
        <v>1833.5668101412941</v>
      </c>
      <c r="GE164" s="643">
        <v>1930.0666773307248</v>
      </c>
      <c r="GF164" s="643">
        <v>0</v>
      </c>
      <c r="GG164" s="643">
        <v>0</v>
      </c>
      <c r="GH164" s="643">
        <v>1930.0666773307248</v>
      </c>
      <c r="GI164" s="643">
        <v>-1.2298755487172401</v>
      </c>
      <c r="GJ164" s="643">
        <v>0</v>
      </c>
      <c r="GK164" s="643">
        <v>0</v>
      </c>
      <c r="GL164" s="643">
        <v>-1.2298755487172401</v>
      </c>
      <c r="GM164" s="643">
        <v>529.12626115857938</v>
      </c>
      <c r="GN164" s="643">
        <v>0</v>
      </c>
      <c r="GO164" s="643">
        <v>0</v>
      </c>
      <c r="GP164" s="643">
        <v>529.12626115857938</v>
      </c>
      <c r="GQ164" s="643">
        <v>-196.65413955702851</v>
      </c>
      <c r="GR164" s="643">
        <v>0</v>
      </c>
      <c r="GS164" s="643">
        <v>0</v>
      </c>
      <c r="GT164" s="643">
        <v>-196.65413955702851</v>
      </c>
      <c r="GU164" s="643">
        <v>1888.4131969675248</v>
      </c>
      <c r="GV164" s="643">
        <v>0</v>
      </c>
      <c r="GW164" s="643">
        <v>0</v>
      </c>
      <c r="GX164" s="643">
        <v>1888.4131969675248</v>
      </c>
      <c r="GY164" s="643">
        <v>-9356.4017699153046</v>
      </c>
      <c r="GZ164" s="643">
        <v>0</v>
      </c>
      <c r="HA164" s="643">
        <v>0</v>
      </c>
      <c r="HB164" s="643">
        <v>-9356.4017699153046</v>
      </c>
      <c r="HC164" s="643">
        <v>6459.4346676579025</v>
      </c>
      <c r="HD164" s="643">
        <v>0</v>
      </c>
      <c r="HE164" s="643">
        <v>0</v>
      </c>
      <c r="HF164" s="643">
        <v>6459.4346676579025</v>
      </c>
    </row>
    <row r="165" spans="2:214" hidden="1">
      <c r="B165" s="643">
        <v>2673963.6</v>
      </c>
      <c r="C165" s="644"/>
      <c r="D165" s="645" t="s">
        <v>475</v>
      </c>
      <c r="F165" s="643">
        <v>0</v>
      </c>
      <c r="G165" s="643">
        <v>0</v>
      </c>
      <c r="H165" s="643">
        <v>0</v>
      </c>
      <c r="I165" s="643">
        <v>0</v>
      </c>
      <c r="K165" s="646">
        <v>0</v>
      </c>
      <c r="L165" s="646">
        <v>0</v>
      </c>
      <c r="M165" s="646">
        <v>0</v>
      </c>
      <c r="N165" s="646">
        <v>0</v>
      </c>
      <c r="P165" s="643">
        <v>0</v>
      </c>
      <c r="Q165" s="643">
        <v>0</v>
      </c>
      <c r="R165" s="643">
        <v>0</v>
      </c>
      <c r="S165" s="643">
        <v>0</v>
      </c>
      <c r="U165" s="643">
        <v>597786</v>
      </c>
      <c r="V165" s="643">
        <v>0</v>
      </c>
      <c r="W165" s="643">
        <v>0</v>
      </c>
      <c r="X165" s="643">
        <v>597786</v>
      </c>
      <c r="Z165" s="643">
        <v>-229803.4</v>
      </c>
      <c r="AA165" s="643">
        <v>0</v>
      </c>
      <c r="AB165" s="643">
        <v>0</v>
      </c>
      <c r="AC165" s="643">
        <v>-229803.4</v>
      </c>
      <c r="AH165" s="587"/>
      <c r="AJ165" s="540"/>
      <c r="AK165" s="540"/>
      <c r="AL165" s="540"/>
      <c r="AM165" s="540"/>
      <c r="AN165" s="540"/>
      <c r="AO165" s="540"/>
      <c r="AP165" s="540"/>
      <c r="AQ165" s="540"/>
      <c r="AR165" s="540"/>
      <c r="AS165" s="540"/>
      <c r="AT165" s="540"/>
      <c r="AU165" s="540"/>
      <c r="AV165" s="540"/>
      <c r="AW165" s="540"/>
      <c r="AX165" s="540"/>
      <c r="AY165" s="540"/>
      <c r="AZ165" s="540"/>
      <c r="BA165" s="540"/>
      <c r="BB165" s="540"/>
      <c r="BC165" s="647">
        <v>0</v>
      </c>
      <c r="BD165" s="647">
        <v>0</v>
      </c>
      <c r="BE165" s="647">
        <v>0</v>
      </c>
      <c r="BF165" s="647">
        <v>0</v>
      </c>
      <c r="BG165" s="643">
        <v>0</v>
      </c>
      <c r="BH165" s="643">
        <v>0</v>
      </c>
      <c r="BI165" s="643">
        <v>0</v>
      </c>
      <c r="BJ165" s="643">
        <v>0</v>
      </c>
      <c r="BK165" s="643">
        <v>0</v>
      </c>
      <c r="BL165" s="643">
        <v>0</v>
      </c>
      <c r="BM165" s="643">
        <v>0</v>
      </c>
      <c r="BN165" s="643">
        <v>0</v>
      </c>
      <c r="BO165" s="643">
        <v>0</v>
      </c>
      <c r="BP165" s="643">
        <v>0</v>
      </c>
      <c r="BQ165" s="643">
        <v>0</v>
      </c>
      <c r="BR165" s="643">
        <v>0</v>
      </c>
      <c r="BS165" s="643">
        <v>0</v>
      </c>
      <c r="BT165" s="643">
        <v>0</v>
      </c>
      <c r="BU165" s="643">
        <v>0</v>
      </c>
      <c r="BV165" s="643">
        <v>0</v>
      </c>
      <c r="BW165" s="643">
        <v>0</v>
      </c>
      <c r="BX165" s="643">
        <v>0</v>
      </c>
      <c r="BY165" s="643">
        <v>0</v>
      </c>
      <c r="BZ165" s="643">
        <v>0</v>
      </c>
      <c r="CA165" s="643">
        <v>0</v>
      </c>
      <c r="CB165" s="643">
        <v>0</v>
      </c>
      <c r="CC165" s="643">
        <v>0</v>
      </c>
      <c r="CD165" s="643">
        <v>0</v>
      </c>
      <c r="CE165" s="643">
        <v>0</v>
      </c>
      <c r="CF165" s="643">
        <v>0</v>
      </c>
      <c r="CG165" s="643">
        <v>0</v>
      </c>
      <c r="CH165" s="643">
        <v>0</v>
      </c>
      <c r="CI165" s="643">
        <v>0</v>
      </c>
      <c r="CJ165" s="643">
        <v>0</v>
      </c>
      <c r="CK165" s="643">
        <v>0</v>
      </c>
      <c r="CL165" s="643">
        <v>0</v>
      </c>
      <c r="CM165" s="643">
        <v>0</v>
      </c>
      <c r="CN165" s="643">
        <v>0</v>
      </c>
      <c r="CO165" s="643">
        <v>0</v>
      </c>
      <c r="CP165" s="643">
        <v>0</v>
      </c>
      <c r="CQ165" s="643">
        <v>0</v>
      </c>
      <c r="CR165" s="643">
        <v>0</v>
      </c>
      <c r="CS165" s="643">
        <v>0</v>
      </c>
      <c r="CT165" s="643">
        <v>0</v>
      </c>
      <c r="CU165" s="643">
        <v>0</v>
      </c>
      <c r="CV165" s="643">
        <v>0</v>
      </c>
      <c r="CW165" s="643">
        <v>0</v>
      </c>
      <c r="CX165" s="643">
        <v>0</v>
      </c>
      <c r="CY165" s="643">
        <v>0</v>
      </c>
      <c r="CZ165" s="643">
        <v>0</v>
      </c>
      <c r="DA165" s="643">
        <v>0</v>
      </c>
      <c r="DB165" s="643">
        <v>0</v>
      </c>
      <c r="DC165" s="643">
        <v>0</v>
      </c>
      <c r="DD165" s="643">
        <v>0</v>
      </c>
      <c r="DE165" s="643">
        <v>0</v>
      </c>
      <c r="DF165" s="643">
        <v>0</v>
      </c>
      <c r="DG165" s="643">
        <v>0</v>
      </c>
      <c r="DH165" s="643">
        <v>0</v>
      </c>
      <c r="DI165" s="643">
        <v>0</v>
      </c>
      <c r="DJ165" s="643">
        <v>0</v>
      </c>
      <c r="DK165" s="643">
        <v>0</v>
      </c>
      <c r="DL165" s="643">
        <v>0</v>
      </c>
      <c r="DM165" s="643">
        <v>0</v>
      </c>
      <c r="DN165" s="643">
        <v>0</v>
      </c>
      <c r="DO165" s="643">
        <v>0</v>
      </c>
      <c r="DP165" s="643">
        <v>0</v>
      </c>
      <c r="DQ165" s="643">
        <v>0</v>
      </c>
      <c r="DR165" s="643">
        <v>0</v>
      </c>
      <c r="DS165" s="643">
        <v>0</v>
      </c>
      <c r="DT165" s="643">
        <v>0</v>
      </c>
      <c r="DU165" s="643">
        <v>0</v>
      </c>
      <c r="DV165" s="643">
        <v>0</v>
      </c>
      <c r="DW165" s="643">
        <v>0</v>
      </c>
      <c r="DX165" s="643">
        <v>0</v>
      </c>
      <c r="DY165" s="643">
        <v>0</v>
      </c>
      <c r="DZ165" s="643">
        <v>0</v>
      </c>
      <c r="EA165" s="643">
        <v>0</v>
      </c>
      <c r="EB165" s="643">
        <v>0</v>
      </c>
      <c r="EC165" s="643">
        <v>0</v>
      </c>
      <c r="ED165" s="643">
        <v>0</v>
      </c>
      <c r="EE165" s="643">
        <v>0</v>
      </c>
      <c r="EF165" s="643">
        <v>0</v>
      </c>
      <c r="EG165" s="643">
        <v>0</v>
      </c>
      <c r="EH165" s="643">
        <v>0</v>
      </c>
      <c r="EI165" s="643">
        <v>0</v>
      </c>
      <c r="EJ165" s="643">
        <v>0</v>
      </c>
      <c r="EK165" s="643">
        <v>0</v>
      </c>
      <c r="EL165" s="643">
        <v>0</v>
      </c>
      <c r="EM165" s="643">
        <v>597786</v>
      </c>
      <c r="EN165" s="643">
        <v>0</v>
      </c>
      <c r="EO165" s="643">
        <v>0</v>
      </c>
      <c r="EP165" s="643">
        <v>597786</v>
      </c>
      <c r="EQ165" s="643">
        <v>0</v>
      </c>
      <c r="ER165" s="643">
        <v>0</v>
      </c>
      <c r="ES165" s="643">
        <v>0</v>
      </c>
      <c r="ET165" s="643">
        <v>0</v>
      </c>
      <c r="EU165" s="643">
        <v>0</v>
      </c>
      <c r="EV165" s="643">
        <v>0</v>
      </c>
      <c r="EW165" s="643">
        <v>0</v>
      </c>
      <c r="EX165" s="643">
        <v>0</v>
      </c>
      <c r="EY165" s="643">
        <v>0</v>
      </c>
      <c r="EZ165" s="643">
        <v>0</v>
      </c>
      <c r="FA165" s="643">
        <v>0</v>
      </c>
      <c r="FB165" s="643">
        <v>0</v>
      </c>
      <c r="FC165" s="643">
        <v>0</v>
      </c>
      <c r="FD165" s="643">
        <v>0</v>
      </c>
      <c r="FE165" s="643">
        <v>0</v>
      </c>
      <c r="FF165" s="643">
        <v>0</v>
      </c>
      <c r="FG165" s="643">
        <v>0</v>
      </c>
      <c r="FH165" s="643">
        <v>0</v>
      </c>
      <c r="FI165" s="643">
        <v>0</v>
      </c>
      <c r="FJ165" s="643">
        <v>0</v>
      </c>
      <c r="FK165" s="643">
        <v>0</v>
      </c>
      <c r="FL165" s="643">
        <v>0</v>
      </c>
      <c r="FM165" s="643">
        <v>0</v>
      </c>
      <c r="FN165" s="643">
        <v>0</v>
      </c>
      <c r="FO165" s="643">
        <v>0</v>
      </c>
      <c r="FP165" s="643">
        <v>0</v>
      </c>
      <c r="FQ165" s="643">
        <v>0</v>
      </c>
      <c r="FR165" s="643">
        <v>0</v>
      </c>
      <c r="FS165" s="643">
        <v>0</v>
      </c>
      <c r="FT165" s="643">
        <v>0</v>
      </c>
      <c r="FU165" s="643">
        <v>0</v>
      </c>
      <c r="FV165" s="643">
        <v>0</v>
      </c>
      <c r="FW165" s="643">
        <v>0</v>
      </c>
      <c r="FX165" s="643">
        <v>0</v>
      </c>
      <c r="FY165" s="643">
        <v>0</v>
      </c>
      <c r="FZ165" s="643">
        <v>0</v>
      </c>
      <c r="GA165" s="643">
        <v>0</v>
      </c>
      <c r="GB165" s="643">
        <v>0</v>
      </c>
      <c r="GC165" s="643">
        <v>0</v>
      </c>
      <c r="GD165" s="643">
        <v>0</v>
      </c>
      <c r="GE165" s="643">
        <v>0</v>
      </c>
      <c r="GF165" s="643">
        <v>0</v>
      </c>
      <c r="GG165" s="643">
        <v>0</v>
      </c>
      <c r="GH165" s="643">
        <v>0</v>
      </c>
      <c r="GI165" s="643">
        <v>0</v>
      </c>
      <c r="GJ165" s="643">
        <v>0</v>
      </c>
      <c r="GK165" s="643">
        <v>0</v>
      </c>
      <c r="GL165" s="643">
        <v>0</v>
      </c>
      <c r="GM165" s="643">
        <v>0</v>
      </c>
      <c r="GN165" s="643">
        <v>0</v>
      </c>
      <c r="GO165" s="643">
        <v>0</v>
      </c>
      <c r="GP165" s="643">
        <v>0</v>
      </c>
      <c r="GQ165" s="643">
        <v>0</v>
      </c>
      <c r="GR165" s="643">
        <v>0</v>
      </c>
      <c r="GS165" s="643">
        <v>0</v>
      </c>
      <c r="GT165" s="643">
        <v>0</v>
      </c>
      <c r="GU165" s="643">
        <v>0</v>
      </c>
      <c r="GV165" s="643">
        <v>0</v>
      </c>
      <c r="GW165" s="643">
        <v>0</v>
      </c>
      <c r="GX165" s="643">
        <v>0</v>
      </c>
      <c r="GY165" s="643">
        <v>0</v>
      </c>
      <c r="GZ165" s="643">
        <v>0</v>
      </c>
      <c r="HA165" s="643">
        <v>0</v>
      </c>
      <c r="HB165" s="643">
        <v>0</v>
      </c>
      <c r="HC165" s="643">
        <v>0</v>
      </c>
      <c r="HD165" s="643">
        <v>0</v>
      </c>
      <c r="HE165" s="643">
        <v>0</v>
      </c>
      <c r="HF165" s="643">
        <v>0</v>
      </c>
    </row>
    <row r="166" spans="2:214" hidden="1">
      <c r="B166" s="643">
        <v>0</v>
      </c>
      <c r="C166" s="644"/>
      <c r="D166" s="645" t="s">
        <v>476</v>
      </c>
      <c r="F166" s="643">
        <v>0</v>
      </c>
      <c r="G166" s="643">
        <v>0</v>
      </c>
      <c r="H166" s="643">
        <v>0</v>
      </c>
      <c r="I166" s="643">
        <v>0</v>
      </c>
      <c r="K166" s="646">
        <v>0</v>
      </c>
      <c r="L166" s="646">
        <v>0</v>
      </c>
      <c r="M166" s="646">
        <v>0</v>
      </c>
      <c r="N166" s="646">
        <v>0</v>
      </c>
      <c r="P166" s="643">
        <v>0</v>
      </c>
      <c r="Q166" s="643">
        <v>0</v>
      </c>
      <c r="R166" s="643">
        <v>0</v>
      </c>
      <c r="S166" s="643">
        <v>0</v>
      </c>
      <c r="U166" s="643">
        <v>0</v>
      </c>
      <c r="V166" s="643">
        <v>0</v>
      </c>
      <c r="W166" s="643">
        <v>0</v>
      </c>
      <c r="X166" s="643">
        <v>0</v>
      </c>
      <c r="Z166" s="643">
        <v>0</v>
      </c>
      <c r="AA166" s="643">
        <v>0</v>
      </c>
      <c r="AB166" s="643">
        <v>0</v>
      </c>
      <c r="AC166" s="643">
        <v>0</v>
      </c>
      <c r="AH166" s="587"/>
      <c r="AJ166" s="540"/>
      <c r="AK166" s="540"/>
      <c r="AL166" s="540"/>
      <c r="AM166" s="540"/>
      <c r="AN166" s="540"/>
      <c r="AO166" s="540"/>
      <c r="AP166" s="540"/>
      <c r="AQ166" s="540"/>
      <c r="AR166" s="540"/>
      <c r="AS166" s="540"/>
      <c r="AT166" s="540"/>
      <c r="AU166" s="540"/>
      <c r="AV166" s="540"/>
      <c r="AW166" s="540"/>
      <c r="AX166" s="540"/>
      <c r="AY166" s="540"/>
      <c r="AZ166" s="540"/>
      <c r="BA166" s="540"/>
      <c r="BB166" s="540"/>
      <c r="BC166" s="647">
        <v>0</v>
      </c>
      <c r="BD166" s="647">
        <v>0</v>
      </c>
      <c r="BE166" s="647">
        <v>0</v>
      </c>
      <c r="BF166" s="647">
        <v>0</v>
      </c>
      <c r="BG166" s="643">
        <v>0</v>
      </c>
      <c r="BH166" s="643">
        <v>0</v>
      </c>
      <c r="BI166" s="643">
        <v>0</v>
      </c>
      <c r="BJ166" s="643">
        <v>0</v>
      </c>
      <c r="BK166" s="643">
        <v>0</v>
      </c>
      <c r="BL166" s="643">
        <v>0</v>
      </c>
      <c r="BM166" s="643">
        <v>0</v>
      </c>
      <c r="BN166" s="643">
        <v>0</v>
      </c>
      <c r="BO166" s="643">
        <v>0</v>
      </c>
      <c r="BP166" s="643">
        <v>0</v>
      </c>
      <c r="BQ166" s="643">
        <v>0</v>
      </c>
      <c r="BR166" s="643">
        <v>0</v>
      </c>
      <c r="BS166" s="643">
        <v>0</v>
      </c>
      <c r="BT166" s="643">
        <v>0</v>
      </c>
      <c r="BU166" s="643">
        <v>0</v>
      </c>
      <c r="BV166" s="643">
        <v>0</v>
      </c>
      <c r="BW166" s="643">
        <v>0</v>
      </c>
      <c r="BX166" s="643">
        <v>0</v>
      </c>
      <c r="BY166" s="643">
        <v>0</v>
      </c>
      <c r="BZ166" s="643">
        <v>0</v>
      </c>
      <c r="CA166" s="643">
        <v>0</v>
      </c>
      <c r="CB166" s="643">
        <v>0</v>
      </c>
      <c r="CC166" s="643">
        <v>0</v>
      </c>
      <c r="CD166" s="643">
        <v>0</v>
      </c>
      <c r="CE166" s="643">
        <v>0</v>
      </c>
      <c r="CF166" s="643">
        <v>0</v>
      </c>
      <c r="CG166" s="643">
        <v>0</v>
      </c>
      <c r="CH166" s="643">
        <v>0</v>
      </c>
      <c r="CI166" s="643">
        <v>0</v>
      </c>
      <c r="CJ166" s="643">
        <v>0</v>
      </c>
      <c r="CK166" s="643">
        <v>0</v>
      </c>
      <c r="CL166" s="643">
        <v>0</v>
      </c>
      <c r="CM166" s="643">
        <v>0</v>
      </c>
      <c r="CN166" s="643">
        <v>0</v>
      </c>
      <c r="CO166" s="643">
        <v>0</v>
      </c>
      <c r="CP166" s="643">
        <v>0</v>
      </c>
      <c r="CQ166" s="643">
        <v>0</v>
      </c>
      <c r="CR166" s="643">
        <v>0</v>
      </c>
      <c r="CS166" s="643">
        <v>0</v>
      </c>
      <c r="CT166" s="643">
        <v>0</v>
      </c>
      <c r="CU166" s="643">
        <v>0</v>
      </c>
      <c r="CV166" s="643">
        <v>0</v>
      </c>
      <c r="CW166" s="643">
        <v>0</v>
      </c>
      <c r="CX166" s="643">
        <v>0</v>
      </c>
      <c r="CY166" s="643">
        <v>0</v>
      </c>
      <c r="CZ166" s="643">
        <v>0</v>
      </c>
      <c r="DA166" s="643">
        <v>0</v>
      </c>
      <c r="DB166" s="643">
        <v>0</v>
      </c>
      <c r="DC166" s="643">
        <v>0</v>
      </c>
      <c r="DD166" s="643">
        <v>0</v>
      </c>
      <c r="DE166" s="643">
        <v>0</v>
      </c>
      <c r="DF166" s="643">
        <v>0</v>
      </c>
      <c r="DG166" s="643">
        <v>0</v>
      </c>
      <c r="DH166" s="643">
        <v>0</v>
      </c>
      <c r="DI166" s="643">
        <v>0</v>
      </c>
      <c r="DJ166" s="643">
        <v>0</v>
      </c>
      <c r="DK166" s="643">
        <v>0</v>
      </c>
      <c r="DL166" s="643">
        <v>0</v>
      </c>
      <c r="DM166" s="643">
        <v>0</v>
      </c>
      <c r="DN166" s="643">
        <v>0</v>
      </c>
      <c r="DO166" s="643">
        <v>0</v>
      </c>
      <c r="DP166" s="643">
        <v>0</v>
      </c>
      <c r="DQ166" s="643">
        <v>0</v>
      </c>
      <c r="DR166" s="643">
        <v>0</v>
      </c>
      <c r="DS166" s="643">
        <v>0</v>
      </c>
      <c r="DT166" s="643">
        <v>0</v>
      </c>
      <c r="DU166" s="643">
        <v>0</v>
      </c>
      <c r="DV166" s="643">
        <v>0</v>
      </c>
      <c r="DW166" s="643">
        <v>0</v>
      </c>
      <c r="DX166" s="643">
        <v>0</v>
      </c>
      <c r="DY166" s="643">
        <v>0</v>
      </c>
      <c r="DZ166" s="643">
        <v>0</v>
      </c>
      <c r="EA166" s="643">
        <v>0</v>
      </c>
      <c r="EB166" s="643">
        <v>0</v>
      </c>
      <c r="EC166" s="643">
        <v>0</v>
      </c>
      <c r="ED166" s="643">
        <v>0</v>
      </c>
      <c r="EE166" s="643">
        <v>0</v>
      </c>
      <c r="EF166" s="643">
        <v>0</v>
      </c>
      <c r="EG166" s="643">
        <v>0</v>
      </c>
      <c r="EH166" s="643">
        <v>0</v>
      </c>
      <c r="EI166" s="643">
        <v>0</v>
      </c>
      <c r="EJ166" s="643">
        <v>0</v>
      </c>
      <c r="EK166" s="643">
        <v>0</v>
      </c>
      <c r="EL166" s="643">
        <v>0</v>
      </c>
      <c r="EM166" s="643">
        <v>0</v>
      </c>
      <c r="EN166" s="643">
        <v>0</v>
      </c>
      <c r="EO166" s="643">
        <v>0</v>
      </c>
      <c r="EP166" s="643">
        <v>0</v>
      </c>
      <c r="EQ166" s="643">
        <v>0</v>
      </c>
      <c r="ER166" s="643">
        <v>0</v>
      </c>
      <c r="ES166" s="643">
        <v>0</v>
      </c>
      <c r="ET166" s="643">
        <v>0</v>
      </c>
      <c r="EU166" s="643">
        <v>0</v>
      </c>
      <c r="EV166" s="643">
        <v>0</v>
      </c>
      <c r="EW166" s="643">
        <v>0</v>
      </c>
      <c r="EX166" s="643">
        <v>0</v>
      </c>
      <c r="EY166" s="643">
        <v>0</v>
      </c>
      <c r="EZ166" s="643">
        <v>0</v>
      </c>
      <c r="FA166" s="643">
        <v>0</v>
      </c>
      <c r="FB166" s="643">
        <v>0</v>
      </c>
      <c r="FC166" s="643">
        <v>0</v>
      </c>
      <c r="FD166" s="643">
        <v>0</v>
      </c>
      <c r="FE166" s="643">
        <v>0</v>
      </c>
      <c r="FF166" s="643">
        <v>0</v>
      </c>
      <c r="FG166" s="643">
        <v>0</v>
      </c>
      <c r="FH166" s="643">
        <v>0</v>
      </c>
      <c r="FI166" s="643">
        <v>0</v>
      </c>
      <c r="FJ166" s="643">
        <v>0</v>
      </c>
      <c r="FK166" s="643">
        <v>0</v>
      </c>
      <c r="FL166" s="643">
        <v>0</v>
      </c>
      <c r="FM166" s="643">
        <v>0</v>
      </c>
      <c r="FN166" s="643">
        <v>0</v>
      </c>
      <c r="FO166" s="643">
        <v>0</v>
      </c>
      <c r="FP166" s="643">
        <v>0</v>
      </c>
      <c r="FQ166" s="643">
        <v>0</v>
      </c>
      <c r="FR166" s="643">
        <v>0</v>
      </c>
      <c r="FS166" s="643">
        <v>0</v>
      </c>
      <c r="FT166" s="643">
        <v>0</v>
      </c>
      <c r="FU166" s="643">
        <v>0</v>
      </c>
      <c r="FV166" s="643">
        <v>0</v>
      </c>
      <c r="FW166" s="643">
        <v>0</v>
      </c>
      <c r="FX166" s="643">
        <v>0</v>
      </c>
      <c r="FY166" s="643">
        <v>0</v>
      </c>
      <c r="FZ166" s="643">
        <v>0</v>
      </c>
      <c r="GA166" s="643">
        <v>0</v>
      </c>
      <c r="GB166" s="643">
        <v>0</v>
      </c>
      <c r="GC166" s="643">
        <v>0</v>
      </c>
      <c r="GD166" s="643">
        <v>0</v>
      </c>
      <c r="GE166" s="643">
        <v>0</v>
      </c>
      <c r="GF166" s="643">
        <v>0</v>
      </c>
      <c r="GG166" s="643">
        <v>0</v>
      </c>
      <c r="GH166" s="643">
        <v>0</v>
      </c>
      <c r="GI166" s="643">
        <v>0</v>
      </c>
      <c r="GJ166" s="643">
        <v>0</v>
      </c>
      <c r="GK166" s="643">
        <v>0</v>
      </c>
      <c r="GL166" s="643">
        <v>0</v>
      </c>
      <c r="GM166" s="643">
        <v>0</v>
      </c>
      <c r="GN166" s="643">
        <v>0</v>
      </c>
      <c r="GO166" s="643">
        <v>0</v>
      </c>
      <c r="GP166" s="643">
        <v>0</v>
      </c>
      <c r="GQ166" s="643">
        <v>0</v>
      </c>
      <c r="GR166" s="643">
        <v>0</v>
      </c>
      <c r="GS166" s="643">
        <v>0</v>
      </c>
      <c r="GT166" s="643">
        <v>0</v>
      </c>
      <c r="GU166" s="643">
        <v>0</v>
      </c>
      <c r="GV166" s="643">
        <v>0</v>
      </c>
      <c r="GW166" s="643">
        <v>0</v>
      </c>
      <c r="GX166" s="643">
        <v>0</v>
      </c>
      <c r="GY166" s="643">
        <v>0</v>
      </c>
      <c r="GZ166" s="643">
        <v>0</v>
      </c>
      <c r="HA166" s="643">
        <v>0</v>
      </c>
      <c r="HB166" s="643">
        <v>0</v>
      </c>
      <c r="HC166" s="643">
        <v>0</v>
      </c>
      <c r="HD166" s="643">
        <v>0</v>
      </c>
      <c r="HE166" s="643">
        <v>0</v>
      </c>
      <c r="HF166" s="643">
        <v>0</v>
      </c>
    </row>
    <row r="167" spans="2:214" hidden="1">
      <c r="B167" s="643">
        <v>0</v>
      </c>
      <c r="C167" s="644"/>
      <c r="D167" s="645" t="s">
        <v>477</v>
      </c>
      <c r="F167" s="643">
        <v>0</v>
      </c>
      <c r="G167" s="643">
        <v>0</v>
      </c>
      <c r="H167" s="643">
        <v>0</v>
      </c>
      <c r="I167" s="643">
        <v>0</v>
      </c>
      <c r="K167" s="646">
        <v>0</v>
      </c>
      <c r="L167" s="646">
        <v>0</v>
      </c>
      <c r="M167" s="646">
        <v>0</v>
      </c>
      <c r="N167" s="646">
        <v>0</v>
      </c>
      <c r="P167" s="643">
        <v>0</v>
      </c>
      <c r="Q167" s="643">
        <v>0</v>
      </c>
      <c r="R167" s="643">
        <v>0</v>
      </c>
      <c r="S167" s="643">
        <v>0</v>
      </c>
      <c r="U167" s="643">
        <v>0</v>
      </c>
      <c r="V167" s="643">
        <v>0</v>
      </c>
      <c r="W167" s="643">
        <v>0</v>
      </c>
      <c r="X167" s="643">
        <v>0</v>
      </c>
      <c r="Z167" s="643">
        <v>0</v>
      </c>
      <c r="AA167" s="643">
        <v>0</v>
      </c>
      <c r="AB167" s="643">
        <v>0</v>
      </c>
      <c r="AC167" s="643">
        <v>0</v>
      </c>
      <c r="AH167" s="587"/>
      <c r="AJ167" s="540"/>
      <c r="AK167" s="540"/>
      <c r="AL167" s="540"/>
      <c r="AM167" s="540"/>
      <c r="AN167" s="540"/>
      <c r="AO167" s="540"/>
      <c r="AP167" s="540"/>
      <c r="AQ167" s="540"/>
      <c r="AR167" s="540"/>
      <c r="AS167" s="540"/>
      <c r="AT167" s="540"/>
      <c r="AU167" s="540"/>
      <c r="AV167" s="540"/>
      <c r="AW167" s="540"/>
      <c r="AX167" s="540"/>
      <c r="AY167" s="540"/>
      <c r="AZ167" s="540"/>
      <c r="BA167" s="540"/>
      <c r="BB167" s="540"/>
      <c r="BC167" s="647">
        <v>0</v>
      </c>
      <c r="BD167" s="647">
        <v>0</v>
      </c>
      <c r="BE167" s="647">
        <v>0</v>
      </c>
      <c r="BF167" s="647">
        <v>0</v>
      </c>
      <c r="BG167" s="643">
        <v>0</v>
      </c>
      <c r="BH167" s="643">
        <v>0</v>
      </c>
      <c r="BI167" s="643">
        <v>0</v>
      </c>
      <c r="BJ167" s="643">
        <v>0</v>
      </c>
      <c r="BK167" s="643">
        <v>0</v>
      </c>
      <c r="BL167" s="643">
        <v>0</v>
      </c>
      <c r="BM167" s="643">
        <v>0</v>
      </c>
      <c r="BN167" s="643">
        <v>0</v>
      </c>
      <c r="BO167" s="643">
        <v>0</v>
      </c>
      <c r="BP167" s="643">
        <v>0</v>
      </c>
      <c r="BQ167" s="643">
        <v>0</v>
      </c>
      <c r="BR167" s="643">
        <v>0</v>
      </c>
      <c r="BS167" s="643">
        <v>0</v>
      </c>
      <c r="BT167" s="643">
        <v>0</v>
      </c>
      <c r="BU167" s="643">
        <v>0</v>
      </c>
      <c r="BV167" s="643">
        <v>0</v>
      </c>
      <c r="BW167" s="643">
        <v>0</v>
      </c>
      <c r="BX167" s="643">
        <v>0</v>
      </c>
      <c r="BY167" s="643">
        <v>0</v>
      </c>
      <c r="BZ167" s="643">
        <v>0</v>
      </c>
      <c r="CA167" s="643">
        <v>0</v>
      </c>
      <c r="CB167" s="643">
        <v>0</v>
      </c>
      <c r="CC167" s="643">
        <v>0</v>
      </c>
      <c r="CD167" s="643">
        <v>0</v>
      </c>
      <c r="CE167" s="643">
        <v>0</v>
      </c>
      <c r="CF167" s="643">
        <v>0</v>
      </c>
      <c r="CG167" s="643">
        <v>0</v>
      </c>
      <c r="CH167" s="643">
        <v>0</v>
      </c>
      <c r="CI167" s="643">
        <v>0</v>
      </c>
      <c r="CJ167" s="643">
        <v>0</v>
      </c>
      <c r="CK167" s="643">
        <v>0</v>
      </c>
      <c r="CL167" s="643">
        <v>0</v>
      </c>
      <c r="CM167" s="643">
        <v>0</v>
      </c>
      <c r="CN167" s="643">
        <v>0</v>
      </c>
      <c r="CO167" s="643">
        <v>0</v>
      </c>
      <c r="CP167" s="643">
        <v>0</v>
      </c>
      <c r="CQ167" s="643">
        <v>0</v>
      </c>
      <c r="CR167" s="643">
        <v>0</v>
      </c>
      <c r="CS167" s="643">
        <v>0</v>
      </c>
      <c r="CT167" s="643">
        <v>0</v>
      </c>
      <c r="CU167" s="643">
        <v>0</v>
      </c>
      <c r="CV167" s="643">
        <v>0</v>
      </c>
      <c r="CW167" s="643">
        <v>0</v>
      </c>
      <c r="CX167" s="643">
        <v>0</v>
      </c>
      <c r="CY167" s="643">
        <v>0</v>
      </c>
      <c r="CZ167" s="643">
        <v>0</v>
      </c>
      <c r="DA167" s="643">
        <v>0</v>
      </c>
      <c r="DB167" s="643">
        <v>0</v>
      </c>
      <c r="DC167" s="643">
        <v>0</v>
      </c>
      <c r="DD167" s="643">
        <v>0</v>
      </c>
      <c r="DE167" s="643">
        <v>0</v>
      </c>
      <c r="DF167" s="643">
        <v>0</v>
      </c>
      <c r="DG167" s="643">
        <v>0</v>
      </c>
      <c r="DH167" s="643">
        <v>0</v>
      </c>
      <c r="DI167" s="643">
        <v>0</v>
      </c>
      <c r="DJ167" s="643">
        <v>0</v>
      </c>
      <c r="DK167" s="643">
        <v>0</v>
      </c>
      <c r="DL167" s="643">
        <v>0</v>
      </c>
      <c r="DM167" s="643">
        <v>0</v>
      </c>
      <c r="DN167" s="643">
        <v>0</v>
      </c>
      <c r="DO167" s="643">
        <v>0</v>
      </c>
      <c r="DP167" s="643">
        <v>0</v>
      </c>
      <c r="DQ167" s="643">
        <v>0</v>
      </c>
      <c r="DR167" s="643">
        <v>0</v>
      </c>
      <c r="DS167" s="643">
        <v>0</v>
      </c>
      <c r="DT167" s="643">
        <v>0</v>
      </c>
      <c r="DU167" s="643">
        <v>0</v>
      </c>
      <c r="DV167" s="643">
        <v>0</v>
      </c>
      <c r="DW167" s="643">
        <v>0</v>
      </c>
      <c r="DX167" s="643">
        <v>0</v>
      </c>
      <c r="DY167" s="643">
        <v>0</v>
      </c>
      <c r="DZ167" s="643">
        <v>0</v>
      </c>
      <c r="EA167" s="643">
        <v>0</v>
      </c>
      <c r="EB167" s="643">
        <v>0</v>
      </c>
      <c r="EC167" s="643">
        <v>0</v>
      </c>
      <c r="ED167" s="643">
        <v>0</v>
      </c>
      <c r="EE167" s="643">
        <v>0</v>
      </c>
      <c r="EF167" s="643">
        <v>0</v>
      </c>
      <c r="EG167" s="643">
        <v>0</v>
      </c>
      <c r="EH167" s="643">
        <v>0</v>
      </c>
      <c r="EI167" s="643">
        <v>0</v>
      </c>
      <c r="EJ167" s="643">
        <v>0</v>
      </c>
      <c r="EK167" s="643">
        <v>0</v>
      </c>
      <c r="EL167" s="643">
        <v>0</v>
      </c>
      <c r="EM167" s="643">
        <v>0</v>
      </c>
      <c r="EN167" s="643">
        <v>0</v>
      </c>
      <c r="EO167" s="643">
        <v>0</v>
      </c>
      <c r="EP167" s="643">
        <v>0</v>
      </c>
      <c r="EQ167" s="643">
        <v>0</v>
      </c>
      <c r="ER167" s="643">
        <v>0</v>
      </c>
      <c r="ES167" s="643">
        <v>0</v>
      </c>
      <c r="ET167" s="643">
        <v>0</v>
      </c>
      <c r="EU167" s="643">
        <v>0</v>
      </c>
      <c r="EV167" s="643">
        <v>0</v>
      </c>
      <c r="EW167" s="643">
        <v>0</v>
      </c>
      <c r="EX167" s="643">
        <v>0</v>
      </c>
      <c r="EY167" s="643">
        <v>0</v>
      </c>
      <c r="EZ167" s="643">
        <v>0</v>
      </c>
      <c r="FA167" s="643">
        <v>0</v>
      </c>
      <c r="FB167" s="643">
        <v>0</v>
      </c>
      <c r="FC167" s="643">
        <v>0</v>
      </c>
      <c r="FD167" s="643">
        <v>0</v>
      </c>
      <c r="FE167" s="643">
        <v>0</v>
      </c>
      <c r="FF167" s="643">
        <v>0</v>
      </c>
      <c r="FG167" s="643">
        <v>0</v>
      </c>
      <c r="FH167" s="643">
        <v>0</v>
      </c>
      <c r="FI167" s="643">
        <v>0</v>
      </c>
      <c r="FJ167" s="643">
        <v>0</v>
      </c>
      <c r="FK167" s="643">
        <v>0</v>
      </c>
      <c r="FL167" s="643">
        <v>0</v>
      </c>
      <c r="FM167" s="643">
        <v>0</v>
      </c>
      <c r="FN167" s="643">
        <v>0</v>
      </c>
      <c r="FO167" s="643">
        <v>0</v>
      </c>
      <c r="FP167" s="643">
        <v>0</v>
      </c>
      <c r="FQ167" s="643">
        <v>0</v>
      </c>
      <c r="FR167" s="643">
        <v>0</v>
      </c>
      <c r="FS167" s="643">
        <v>0</v>
      </c>
      <c r="FT167" s="643">
        <v>0</v>
      </c>
      <c r="FU167" s="643">
        <v>0</v>
      </c>
      <c r="FV167" s="643">
        <v>0</v>
      </c>
      <c r="FW167" s="643">
        <v>0</v>
      </c>
      <c r="FX167" s="643">
        <v>0</v>
      </c>
      <c r="FY167" s="643">
        <v>0</v>
      </c>
      <c r="FZ167" s="643">
        <v>0</v>
      </c>
      <c r="GA167" s="643">
        <v>0</v>
      </c>
      <c r="GB167" s="643">
        <v>0</v>
      </c>
      <c r="GC167" s="643">
        <v>0</v>
      </c>
      <c r="GD167" s="643">
        <v>0</v>
      </c>
      <c r="GE167" s="643">
        <v>0</v>
      </c>
      <c r="GF167" s="643">
        <v>0</v>
      </c>
      <c r="GG167" s="643">
        <v>0</v>
      </c>
      <c r="GH167" s="643">
        <v>0</v>
      </c>
      <c r="GI167" s="643">
        <v>0</v>
      </c>
      <c r="GJ167" s="643">
        <v>0</v>
      </c>
      <c r="GK167" s="643">
        <v>0</v>
      </c>
      <c r="GL167" s="643">
        <v>0</v>
      </c>
      <c r="GM167" s="643">
        <v>0</v>
      </c>
      <c r="GN167" s="643">
        <v>0</v>
      </c>
      <c r="GO167" s="643">
        <v>0</v>
      </c>
      <c r="GP167" s="643">
        <v>0</v>
      </c>
      <c r="GQ167" s="643">
        <v>0</v>
      </c>
      <c r="GR167" s="643">
        <v>0</v>
      </c>
      <c r="GS167" s="643">
        <v>0</v>
      </c>
      <c r="GT167" s="643">
        <v>0</v>
      </c>
      <c r="GU167" s="643">
        <v>0</v>
      </c>
      <c r="GV167" s="643">
        <v>0</v>
      </c>
      <c r="GW167" s="643">
        <v>0</v>
      </c>
      <c r="GX167" s="643">
        <v>0</v>
      </c>
      <c r="GY167" s="643">
        <v>0</v>
      </c>
      <c r="GZ167" s="643">
        <v>0</v>
      </c>
      <c r="HA167" s="643">
        <v>0</v>
      </c>
      <c r="HB167" s="643">
        <v>0</v>
      </c>
      <c r="HC167" s="643">
        <v>0</v>
      </c>
      <c r="HD167" s="643">
        <v>0</v>
      </c>
      <c r="HE167" s="643">
        <v>0</v>
      </c>
      <c r="HF167" s="643">
        <v>0</v>
      </c>
    </row>
    <row r="168" spans="2:214" ht="13.8" hidden="1" thickBot="1">
      <c r="B168" s="648">
        <v>1683104545.5670688</v>
      </c>
      <c r="C168" s="649"/>
      <c r="D168" s="650" t="s">
        <v>478</v>
      </c>
      <c r="F168" s="651">
        <v>6553540.9311454035</v>
      </c>
      <c r="G168" s="648">
        <v>423</v>
      </c>
      <c r="H168" s="648">
        <v>0</v>
      </c>
      <c r="I168" s="648">
        <v>6553963.9311454035</v>
      </c>
      <c r="J168" s="652"/>
      <c r="K168" s="653">
        <v>-15844867.522993945</v>
      </c>
      <c r="L168" s="654">
        <v>-48787</v>
      </c>
      <c r="M168" s="654">
        <v>9367560.9299999997</v>
      </c>
      <c r="N168" s="655">
        <v>-6526093.5929939467</v>
      </c>
      <c r="O168" s="652"/>
      <c r="P168" s="651">
        <v>18409243.124637797</v>
      </c>
      <c r="Q168" s="648">
        <v>-187015</v>
      </c>
      <c r="R168" s="648">
        <v>-67011131.957812414</v>
      </c>
      <c r="S168" s="648">
        <v>-48788903.833174609</v>
      </c>
      <c r="T168" s="652"/>
      <c r="U168" s="651">
        <v>91981283.809546277</v>
      </c>
      <c r="V168" s="648">
        <v>404728</v>
      </c>
      <c r="W168" s="648">
        <v>-62615910.097812414</v>
      </c>
      <c r="X168" s="648">
        <v>29770101.711733863</v>
      </c>
      <c r="Y168" s="652"/>
      <c r="Z168" s="651">
        <v>62289920.675850011</v>
      </c>
      <c r="AA168" s="648">
        <v>-100183.54845003606</v>
      </c>
      <c r="AB168" s="648">
        <v>-57993105.810097449</v>
      </c>
      <c r="AC168" s="648">
        <v>4196631.3173025167</v>
      </c>
      <c r="AH168" s="587"/>
      <c r="AJ168" s="540"/>
      <c r="AK168" s="540"/>
      <c r="AL168" s="540"/>
      <c r="AM168" s="540"/>
      <c r="AN168" s="540"/>
      <c r="AO168" s="540"/>
      <c r="AP168" s="540"/>
      <c r="AQ168" s="540"/>
      <c r="AR168" s="540"/>
      <c r="AS168" s="540"/>
      <c r="AT168" s="540"/>
      <c r="AU168" s="540"/>
      <c r="AV168" s="540"/>
      <c r="AW168" s="540"/>
      <c r="AX168" s="540"/>
      <c r="AY168" s="540"/>
      <c r="AZ168" s="540"/>
      <c r="BA168" s="540"/>
      <c r="BB168" s="540"/>
      <c r="BC168" s="656">
        <v>-15077630.492562437</v>
      </c>
      <c r="BD168" s="657">
        <v>-48787</v>
      </c>
      <c r="BE168" s="657">
        <v>9367560.9299999997</v>
      </c>
      <c r="BF168" s="657">
        <v>-5758856.5625624415</v>
      </c>
      <c r="BG168" s="651">
        <v>-548706.18605170562</v>
      </c>
      <c r="BH168" s="648">
        <v>57</v>
      </c>
      <c r="BI168" s="648">
        <v>-2186852</v>
      </c>
      <c r="BJ168" s="648">
        <v>-2735501.1860517059</v>
      </c>
      <c r="BK168" s="651">
        <v>-8470086.3869275581</v>
      </c>
      <c r="BL168" s="648">
        <v>0</v>
      </c>
      <c r="BM168" s="648">
        <v>7044030.6799999997</v>
      </c>
      <c r="BN168" s="648">
        <v>-1426055.7069275607</v>
      </c>
      <c r="BO168" s="651">
        <v>11748357.642102266</v>
      </c>
      <c r="BP168" s="648">
        <v>-12387</v>
      </c>
      <c r="BQ168" s="648">
        <v>-7243947.25</v>
      </c>
      <c r="BR168" s="648">
        <v>4492023.3921022648</v>
      </c>
      <c r="BS168" s="651">
        <v>-17807195.561685439</v>
      </c>
      <c r="BT168" s="648">
        <v>-36457</v>
      </c>
      <c r="BU168" s="648">
        <v>11754329.5</v>
      </c>
      <c r="BV168" s="648">
        <v>-6089323.0616854392</v>
      </c>
      <c r="BW168" s="651">
        <v>-5984638.8931054883</v>
      </c>
      <c r="BX168" s="648">
        <v>-36744</v>
      </c>
      <c r="BY168" s="648">
        <v>10934260</v>
      </c>
      <c r="BZ168" s="648">
        <v>4912877.1068945127</v>
      </c>
      <c r="CA168" s="651">
        <v>-3134795.0691624554</v>
      </c>
      <c r="CB168" s="648">
        <v>680</v>
      </c>
      <c r="CC168" s="648">
        <v>2118512.875</v>
      </c>
      <c r="CD168" s="648">
        <v>-1015602.1941624557</v>
      </c>
      <c r="CE168" s="651">
        <v>21818536.4017791</v>
      </c>
      <c r="CF168" s="648">
        <v>-4263</v>
      </c>
      <c r="CG168" s="648">
        <v>-17428931.375</v>
      </c>
      <c r="CH168" s="648">
        <v>4385342.0267791022</v>
      </c>
      <c r="CI168" s="651">
        <v>1676346.2146720665</v>
      </c>
      <c r="CJ168" s="648">
        <v>-5396</v>
      </c>
      <c r="CK168" s="648">
        <v>-10131275.28125</v>
      </c>
      <c r="CL168" s="648">
        <v>-8460325.0665779319</v>
      </c>
      <c r="CM168" s="651">
        <v>-3893558.5136304935</v>
      </c>
      <c r="CN168" s="648">
        <v>9751</v>
      </c>
      <c r="CO168" s="648">
        <v>-254331.302493</v>
      </c>
      <c r="CP168" s="648">
        <v>-4138138.8161234939</v>
      </c>
      <c r="CQ168" s="651">
        <v>-4747006.7846503966</v>
      </c>
      <c r="CR168" s="648">
        <v>-4214</v>
      </c>
      <c r="CS168" s="648">
        <v>2460208.5</v>
      </c>
      <c r="CT168" s="648">
        <v>-2291012.2846503966</v>
      </c>
      <c r="CU168" s="651">
        <v>-2208313.5735795577</v>
      </c>
      <c r="CV168" s="648">
        <v>-70866</v>
      </c>
      <c r="CW168" s="648">
        <v>2596886.75</v>
      </c>
      <c r="CX168" s="648">
        <v>317707.17642044235</v>
      </c>
      <c r="CY168" s="651">
        <v>-23190448.88156151</v>
      </c>
      <c r="CZ168" s="648">
        <v>-7382</v>
      </c>
      <c r="DA168" s="648">
        <v>5580688.6399999997</v>
      </c>
      <c r="DB168" s="648">
        <v>-17617142.24156151</v>
      </c>
      <c r="DC168" s="651">
        <v>7982072.6847897843</v>
      </c>
      <c r="DD168" s="648">
        <v>18176</v>
      </c>
      <c r="DE168" s="648">
        <v>-13889927.15625</v>
      </c>
      <c r="DF168" s="648">
        <v>-5889678.4714602157</v>
      </c>
      <c r="DG168" s="651">
        <v>-4348588.1350045996</v>
      </c>
      <c r="DH168" s="648">
        <v>-9543</v>
      </c>
      <c r="DI168" s="648">
        <v>16350135.65625</v>
      </c>
      <c r="DJ168" s="648">
        <v>11992004.521245399</v>
      </c>
      <c r="DK168" s="651">
        <v>-17255520.435840532</v>
      </c>
      <c r="DL168" s="648">
        <v>0</v>
      </c>
      <c r="DM168" s="648">
        <v>16811424.75</v>
      </c>
      <c r="DN168" s="648">
        <v>-444095.68584053137</v>
      </c>
      <c r="DO168" s="651">
        <v>-8003502.165763149</v>
      </c>
      <c r="DP168" s="648">
        <v>0</v>
      </c>
      <c r="DQ168" s="648">
        <v>-91799305</v>
      </c>
      <c r="DR168" s="648">
        <v>-99802807.16576314</v>
      </c>
      <c r="DS168" s="651">
        <v>35998218.66695036</v>
      </c>
      <c r="DT168" s="648">
        <v>0</v>
      </c>
      <c r="DU168" s="648">
        <v>255986.87</v>
      </c>
      <c r="DV168" s="648">
        <v>36254205.536950357</v>
      </c>
      <c r="DW168" s="651">
        <v>22109992.947649278</v>
      </c>
      <c r="DX168" s="648">
        <v>0</v>
      </c>
      <c r="DY168" s="648">
        <v>0</v>
      </c>
      <c r="DZ168" s="648">
        <v>22109992.947649278</v>
      </c>
      <c r="EA168" s="651">
        <v>10085688.22251243</v>
      </c>
      <c r="EB168" s="648">
        <v>0</v>
      </c>
      <c r="EC168" s="648">
        <v>16973.185930582629</v>
      </c>
      <c r="ED168" s="648">
        <v>10102661.408443013</v>
      </c>
      <c r="EE168" s="651">
        <v>558353.2339461816</v>
      </c>
      <c r="EF168" s="648">
        <v>0</v>
      </c>
      <c r="EG168" s="648">
        <v>0</v>
      </c>
      <c r="EH168" s="648">
        <v>558353.2339461816</v>
      </c>
      <c r="EI168" s="651">
        <v>81210712.133798212</v>
      </c>
      <c r="EJ168" s="648">
        <v>0</v>
      </c>
      <c r="EK168" s="648">
        <v>0</v>
      </c>
      <c r="EL168" s="648">
        <v>81210712.133798212</v>
      </c>
      <c r="EM168" s="651">
        <v>-3516575.9089067592</v>
      </c>
      <c r="EN168" s="648">
        <v>0</v>
      </c>
      <c r="EO168" s="648">
        <v>197804.74</v>
      </c>
      <c r="EP168" s="648">
        <v>-3318771.168906759</v>
      </c>
      <c r="EQ168" s="651">
        <v>2581399.6577703636</v>
      </c>
      <c r="ER168" s="648">
        <v>0</v>
      </c>
      <c r="ES168" s="648">
        <v>0</v>
      </c>
      <c r="ET168" s="648">
        <v>2581399.6577703636</v>
      </c>
      <c r="EU168" s="651">
        <v>-3856489.9735848075</v>
      </c>
      <c r="EV168" s="648">
        <v>0</v>
      </c>
      <c r="EW168" s="648">
        <v>0</v>
      </c>
      <c r="EX168" s="648">
        <v>-3856489.9735848075</v>
      </c>
      <c r="EY168" s="651">
        <v>-9992062.5547427014</v>
      </c>
      <c r="EZ168" s="648">
        <v>0</v>
      </c>
      <c r="FA168" s="648">
        <v>0</v>
      </c>
      <c r="FB168" s="648">
        <v>-9992062.5547427014</v>
      </c>
      <c r="FC168" s="651">
        <v>-3766002.7022614125</v>
      </c>
      <c r="FD168" s="648">
        <v>0</v>
      </c>
      <c r="FE168" s="648">
        <v>0</v>
      </c>
      <c r="FF168" s="648">
        <v>-3766002.7022614125</v>
      </c>
      <c r="FG168" s="651">
        <v>-1328607.5846046063</v>
      </c>
      <c r="FH168" s="648">
        <v>0</v>
      </c>
      <c r="FI168" s="648">
        <v>3728141.92</v>
      </c>
      <c r="FJ168" s="648">
        <v>2399534.3353953939</v>
      </c>
      <c r="FK168" s="651">
        <v>-972506.76068484632</v>
      </c>
      <c r="FL168" s="648">
        <v>0</v>
      </c>
      <c r="FM168" s="648">
        <v>0</v>
      </c>
      <c r="FN168" s="648">
        <v>-972506.76068484632</v>
      </c>
      <c r="FO168" s="651">
        <v>-4174635.0734636905</v>
      </c>
      <c r="FP168" s="648">
        <v>0</v>
      </c>
      <c r="FQ168" s="648">
        <v>0</v>
      </c>
      <c r="FR168" s="648">
        <v>-4174635.0734636905</v>
      </c>
      <c r="FS168" s="651">
        <v>-14138.920653978928</v>
      </c>
      <c r="FT168" s="648">
        <v>0</v>
      </c>
      <c r="FU168" s="648">
        <v>0</v>
      </c>
      <c r="FV168" s="648">
        <v>-14138.920653978928</v>
      </c>
      <c r="FW168" s="651">
        <v>3522477.0149557721</v>
      </c>
      <c r="FX168" s="648">
        <v>0</v>
      </c>
      <c r="FY168" s="648">
        <v>0</v>
      </c>
      <c r="FZ168" s="648">
        <v>3522477.0149557721</v>
      </c>
      <c r="GA168" s="651">
        <v>-361410.61911724356</v>
      </c>
      <c r="GB168" s="648">
        <v>0</v>
      </c>
      <c r="GC168" s="648">
        <v>469275.2</v>
      </c>
      <c r="GD168" s="648">
        <v>107864.58088275659</v>
      </c>
      <c r="GE168" s="651">
        <v>-1259209.995795368</v>
      </c>
      <c r="GF168" s="648">
        <v>0</v>
      </c>
      <c r="GG168" s="648">
        <v>0</v>
      </c>
      <c r="GH168" s="648">
        <v>-1259209.995795368</v>
      </c>
      <c r="GI168" s="651">
        <v>8917812.193740828</v>
      </c>
      <c r="GJ168" s="648">
        <v>0</v>
      </c>
      <c r="GK168" s="648">
        <v>0</v>
      </c>
      <c r="GL168" s="648">
        <v>8917812.193740828</v>
      </c>
      <c r="GM168" s="651">
        <v>3900942.8409964391</v>
      </c>
      <c r="GN168" s="648">
        <v>0</v>
      </c>
      <c r="GO168" s="648">
        <v>0</v>
      </c>
      <c r="GP168" s="648">
        <v>3900942.8409964391</v>
      </c>
      <c r="GQ168" s="651">
        <v>1086829.467347526</v>
      </c>
      <c r="GR168" s="648">
        <v>0</v>
      </c>
      <c r="GS168" s="648">
        <v>0</v>
      </c>
      <c r="GT168" s="648">
        <v>1086829.467347526</v>
      </c>
      <c r="GU168" s="651">
        <v>-2163722.1850100085</v>
      </c>
      <c r="GV168" s="648">
        <v>0</v>
      </c>
      <c r="GW168" s="648">
        <v>0</v>
      </c>
      <c r="GX168" s="648">
        <v>-2163722.1850100085</v>
      </c>
      <c r="GY168" s="651">
        <v>3057901.5744363675</v>
      </c>
      <c r="GZ168" s="648">
        <v>0</v>
      </c>
      <c r="HA168" s="648">
        <v>0</v>
      </c>
      <c r="HB168" s="648">
        <v>3057901.5744363675</v>
      </c>
      <c r="HC168" s="651">
        <v>732717.84674220032</v>
      </c>
      <c r="HD168" s="648">
        <v>0</v>
      </c>
      <c r="HE168" s="648">
        <v>0</v>
      </c>
      <c r="HF168" s="648">
        <v>732717.84674220032</v>
      </c>
    </row>
    <row r="169" spans="2:214" ht="13.8" hidden="1" thickTop="1">
      <c r="AH169" s="587"/>
      <c r="AJ169" s="540"/>
      <c r="AK169" s="540"/>
      <c r="AL169" s="540"/>
      <c r="AM169" s="540"/>
      <c r="AN169" s="540"/>
      <c r="AO169" s="540"/>
      <c r="AP169" s="540"/>
      <c r="AQ169" s="540"/>
      <c r="AR169" s="540"/>
      <c r="AS169" s="540"/>
      <c r="AT169" s="540"/>
      <c r="AU169" s="540"/>
      <c r="AV169" s="540"/>
      <c r="AW169" s="540"/>
      <c r="AX169" s="540"/>
      <c r="AY169" s="540"/>
      <c r="AZ169" s="540"/>
      <c r="BA169" s="540"/>
      <c r="BB169" s="540"/>
      <c r="BC169" s="540"/>
      <c r="BD169" s="540"/>
      <c r="BE169" s="540"/>
      <c r="BF169" s="540"/>
    </row>
    <row r="170" spans="2:214" hidden="1">
      <c r="AH170" s="587"/>
      <c r="AJ170" s="540"/>
      <c r="AK170" s="540"/>
      <c r="AL170" s="540"/>
      <c r="AM170" s="540"/>
      <c r="AN170" s="540"/>
      <c r="AO170" s="540"/>
      <c r="AP170" s="540"/>
      <c r="AQ170" s="540"/>
      <c r="AR170" s="540"/>
      <c r="AS170" s="540"/>
      <c r="AT170" s="540"/>
      <c r="AU170" s="540"/>
      <c r="AV170" s="540"/>
      <c r="AW170" s="540"/>
      <c r="AX170" s="540"/>
      <c r="AY170" s="540"/>
      <c r="AZ170" s="540"/>
      <c r="BA170" s="540"/>
      <c r="BB170" s="540"/>
      <c r="BC170" s="540"/>
      <c r="BD170" s="540"/>
      <c r="BE170" s="540"/>
      <c r="BF170" s="540"/>
    </row>
    <row r="171" spans="2:214" hidden="1">
      <c r="AH171" s="587"/>
      <c r="AJ171" s="540"/>
      <c r="AK171" s="540"/>
      <c r="AL171" s="540"/>
      <c r="AM171" s="540"/>
      <c r="AN171" s="540"/>
      <c r="AO171" s="540"/>
      <c r="AP171" s="540"/>
      <c r="AQ171" s="540"/>
      <c r="AR171" s="540"/>
      <c r="AS171" s="540"/>
      <c r="AT171" s="540"/>
      <c r="AU171" s="540"/>
      <c r="AV171" s="540"/>
      <c r="AW171" s="540"/>
      <c r="AX171" s="540"/>
      <c r="AY171" s="540"/>
      <c r="AZ171" s="540"/>
      <c r="BA171" s="540"/>
      <c r="BB171" s="540"/>
      <c r="BC171" s="540"/>
      <c r="BD171" s="540"/>
      <c r="BE171" s="540"/>
      <c r="BF171" s="540"/>
    </row>
    <row r="172" spans="2:214" hidden="1">
      <c r="AH172" s="587"/>
      <c r="AJ172" s="540"/>
      <c r="AK172" s="540"/>
      <c r="AL172" s="540"/>
      <c r="AM172" s="540"/>
      <c r="AN172" s="540"/>
      <c r="AO172" s="540"/>
      <c r="AP172" s="540"/>
      <c r="AQ172" s="540"/>
      <c r="AR172" s="540"/>
      <c r="AS172" s="540"/>
      <c r="AT172" s="540"/>
      <c r="AU172" s="540"/>
      <c r="AV172" s="540"/>
      <c r="AW172" s="540"/>
      <c r="AX172" s="540"/>
      <c r="AY172" s="540"/>
      <c r="AZ172" s="540"/>
      <c r="BA172" s="540"/>
      <c r="BB172" s="540"/>
      <c r="BC172" s="540"/>
      <c r="BD172" s="540"/>
      <c r="BE172" s="540"/>
      <c r="BF172" s="540"/>
    </row>
    <row r="173" spans="2:214" hidden="1">
      <c r="AH173" s="587"/>
      <c r="AJ173" s="540"/>
      <c r="AK173" s="540"/>
      <c r="AL173" s="540"/>
      <c r="AM173" s="540"/>
      <c r="AN173" s="540"/>
      <c r="AO173" s="540"/>
      <c r="AP173" s="540"/>
      <c r="AQ173" s="540"/>
      <c r="AR173" s="540"/>
      <c r="AS173" s="540"/>
      <c r="AT173" s="540"/>
      <c r="AU173" s="540"/>
      <c r="AV173" s="540"/>
      <c r="AW173" s="540"/>
      <c r="AX173" s="540"/>
      <c r="AY173" s="540"/>
      <c r="AZ173" s="540"/>
      <c r="BA173" s="540"/>
      <c r="BB173" s="540"/>
      <c r="BC173" s="540"/>
      <c r="BD173" s="540"/>
      <c r="BE173" s="540"/>
      <c r="BF173" s="540"/>
    </row>
    <row r="174" spans="2:214" hidden="1">
      <c r="AH174" s="587"/>
      <c r="AJ174" s="540"/>
      <c r="AK174" s="540"/>
      <c r="AL174" s="540"/>
      <c r="AM174" s="540"/>
      <c r="AN174" s="540"/>
      <c r="AO174" s="540"/>
      <c r="AP174" s="540"/>
      <c r="AQ174" s="540"/>
      <c r="AR174" s="540"/>
      <c r="AS174" s="540"/>
      <c r="AT174" s="540"/>
      <c r="AU174" s="540"/>
      <c r="AV174" s="540"/>
      <c r="AW174" s="540"/>
      <c r="AX174" s="540"/>
      <c r="AY174" s="540"/>
      <c r="AZ174" s="540"/>
      <c r="BA174" s="540"/>
      <c r="BB174" s="540"/>
      <c r="BC174" s="540"/>
      <c r="BD174" s="540"/>
      <c r="BE174" s="540"/>
      <c r="BF174" s="540"/>
    </row>
    <row r="175" spans="2:214" hidden="1">
      <c r="AH175" s="587"/>
      <c r="AJ175" s="540"/>
      <c r="AK175" s="540"/>
      <c r="AL175" s="540"/>
      <c r="AM175" s="540"/>
      <c r="AN175" s="540"/>
      <c r="AO175" s="540"/>
      <c r="AP175" s="540"/>
      <c r="AQ175" s="540"/>
      <c r="AR175" s="540"/>
      <c r="AS175" s="540"/>
      <c r="AT175" s="540"/>
      <c r="AU175" s="540"/>
      <c r="AV175" s="540"/>
      <c r="AW175" s="540"/>
      <c r="AX175" s="540"/>
      <c r="AY175" s="540"/>
      <c r="AZ175" s="540"/>
      <c r="BA175" s="540"/>
      <c r="BB175" s="540"/>
      <c r="BC175" s="540"/>
      <c r="BD175" s="540"/>
      <c r="BE175" s="540"/>
      <c r="BF175" s="540"/>
    </row>
    <row r="176" spans="2:214" hidden="1">
      <c r="AH176" s="587"/>
      <c r="AJ176" s="540"/>
      <c r="AK176" s="540"/>
      <c r="AL176" s="540"/>
      <c r="AM176" s="540"/>
      <c r="AN176" s="540"/>
      <c r="AO176" s="540"/>
      <c r="AP176" s="540"/>
      <c r="AQ176" s="540"/>
      <c r="AR176" s="540"/>
      <c r="AS176" s="540"/>
      <c r="AT176" s="540"/>
      <c r="AU176" s="540"/>
      <c r="AV176" s="540"/>
      <c r="AW176" s="540"/>
      <c r="AX176" s="540"/>
      <c r="AY176" s="540"/>
      <c r="AZ176" s="540"/>
      <c r="BA176" s="540"/>
      <c r="BB176" s="540"/>
      <c r="BC176" s="540"/>
      <c r="BD176" s="540"/>
      <c r="BE176" s="540"/>
      <c r="BF176" s="540"/>
    </row>
    <row r="177" spans="2:214" hidden="1">
      <c r="AH177" s="587"/>
      <c r="AJ177" s="540"/>
      <c r="AK177" s="540"/>
      <c r="AL177" s="540"/>
      <c r="AM177" s="540"/>
      <c r="AN177" s="540"/>
      <c r="AO177" s="540"/>
      <c r="AP177" s="540"/>
      <c r="AQ177" s="540"/>
      <c r="AR177" s="540"/>
      <c r="AS177" s="540"/>
      <c r="AT177" s="540"/>
      <c r="AU177" s="540"/>
      <c r="AV177" s="540"/>
      <c r="AW177" s="540"/>
      <c r="AX177" s="540"/>
      <c r="AY177" s="540"/>
      <c r="AZ177" s="540"/>
      <c r="BA177" s="540"/>
      <c r="BB177" s="540"/>
      <c r="BC177" s="540"/>
      <c r="BD177" s="540"/>
      <c r="BE177" s="540"/>
      <c r="BF177" s="540"/>
    </row>
    <row r="178" spans="2:214" hidden="1">
      <c r="AH178" s="587"/>
      <c r="AJ178" s="540"/>
      <c r="AK178" s="540"/>
      <c r="AL178" s="540"/>
      <c r="AM178" s="540"/>
      <c r="AN178" s="540"/>
      <c r="AO178" s="540"/>
      <c r="AP178" s="540"/>
      <c r="AQ178" s="540"/>
      <c r="AR178" s="540"/>
      <c r="AS178" s="540"/>
      <c r="AT178" s="540"/>
      <c r="AU178" s="540"/>
      <c r="AV178" s="540"/>
      <c r="AW178" s="540"/>
      <c r="AX178" s="540"/>
      <c r="AY178" s="540"/>
      <c r="AZ178" s="540"/>
      <c r="BA178" s="540"/>
      <c r="BB178" s="540"/>
      <c r="BC178" s="540"/>
      <c r="BD178" s="540"/>
      <c r="BE178" s="540"/>
      <c r="BF178" s="540"/>
    </row>
    <row r="179" spans="2:214" hidden="1">
      <c r="AH179" s="587"/>
      <c r="AJ179" s="540"/>
      <c r="AK179" s="540"/>
      <c r="AL179" s="540"/>
      <c r="AM179" s="540"/>
      <c r="AN179" s="540"/>
      <c r="AO179" s="540"/>
      <c r="AP179" s="540"/>
      <c r="AQ179" s="540"/>
      <c r="AR179" s="540"/>
      <c r="AS179" s="540"/>
      <c r="AT179" s="540"/>
      <c r="AU179" s="540"/>
      <c r="AV179" s="540"/>
      <c r="AW179" s="540"/>
      <c r="AX179" s="540"/>
      <c r="AY179" s="540"/>
      <c r="AZ179" s="540"/>
      <c r="BA179" s="540"/>
      <c r="BB179" s="540"/>
      <c r="BC179" s="540"/>
      <c r="BD179" s="540"/>
      <c r="BE179" s="540"/>
      <c r="BF179" s="540"/>
    </row>
    <row r="180" spans="2:214" hidden="1">
      <c r="AH180" s="587"/>
      <c r="AJ180" s="540"/>
      <c r="AK180" s="540"/>
      <c r="AL180" s="540"/>
      <c r="AM180" s="540"/>
      <c r="AN180" s="540"/>
      <c r="AO180" s="540"/>
      <c r="AP180" s="540"/>
      <c r="AQ180" s="540"/>
      <c r="AR180" s="540"/>
      <c r="AS180" s="540"/>
      <c r="AT180" s="540"/>
      <c r="AU180" s="540"/>
      <c r="AV180" s="540"/>
      <c r="AW180" s="540"/>
      <c r="AX180" s="540"/>
      <c r="AY180" s="540"/>
      <c r="AZ180" s="540"/>
      <c r="BA180" s="540"/>
      <c r="BB180" s="540"/>
      <c r="BC180" s="540"/>
      <c r="BD180" s="540"/>
      <c r="BE180" s="540"/>
      <c r="BF180" s="540"/>
    </row>
    <row r="181" spans="2:214" hidden="1">
      <c r="B181" s="540"/>
      <c r="C181" s="658"/>
      <c r="D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  <c r="X181" s="540"/>
      <c r="Y181" s="540"/>
      <c r="Z181" s="540"/>
      <c r="AA181" s="540"/>
      <c r="AB181" s="540"/>
      <c r="AC181" s="540"/>
      <c r="AD181" s="540"/>
      <c r="AE181" s="540"/>
      <c r="AF181" s="540"/>
      <c r="AG181" s="540"/>
      <c r="AH181" s="659"/>
      <c r="AI181" s="540"/>
      <c r="AJ181" s="540"/>
      <c r="AK181" s="540"/>
      <c r="AL181" s="540"/>
      <c r="AM181" s="540"/>
      <c r="AN181" s="540"/>
      <c r="AO181" s="540"/>
      <c r="AP181" s="540"/>
      <c r="AQ181" s="540"/>
      <c r="AR181" s="540"/>
      <c r="AS181" s="540"/>
      <c r="AT181" s="540"/>
      <c r="AU181" s="540"/>
      <c r="AV181" s="540"/>
      <c r="AW181" s="540"/>
      <c r="AX181" s="540"/>
      <c r="AY181" s="540"/>
      <c r="AZ181" s="540"/>
      <c r="BA181" s="540"/>
      <c r="BB181" s="540"/>
      <c r="BC181" s="540"/>
      <c r="BD181" s="540"/>
      <c r="BE181" s="540"/>
      <c r="BF181" s="540"/>
      <c r="BG181" s="540"/>
      <c r="BH181" s="540"/>
      <c r="BI181" s="540"/>
      <c r="BJ181" s="540"/>
      <c r="BK181" s="540"/>
      <c r="BL181" s="540"/>
      <c r="BM181" s="540"/>
      <c r="BN181" s="540"/>
      <c r="BO181" s="540"/>
      <c r="BP181" s="540"/>
      <c r="BQ181" s="540"/>
      <c r="BR181" s="540"/>
      <c r="BS181" s="540"/>
      <c r="BT181" s="540"/>
      <c r="BU181" s="540"/>
      <c r="BV181" s="540"/>
      <c r="BW181" s="540"/>
      <c r="BX181" s="540"/>
      <c r="BY181" s="540"/>
      <c r="BZ181" s="540"/>
      <c r="CA181" s="540"/>
      <c r="CB181" s="540"/>
      <c r="CC181" s="540"/>
      <c r="CD181" s="540"/>
      <c r="CE181" s="540"/>
      <c r="CF181" s="540"/>
      <c r="CG181" s="540"/>
      <c r="CH181" s="540"/>
      <c r="CI181" s="540"/>
      <c r="CJ181" s="540"/>
      <c r="CK181" s="540"/>
      <c r="CL181" s="540"/>
      <c r="CM181" s="540"/>
      <c r="CN181" s="540"/>
      <c r="CO181" s="540"/>
      <c r="CP181" s="540"/>
      <c r="CQ181" s="540"/>
      <c r="CR181" s="540"/>
      <c r="CS181" s="540"/>
      <c r="CT181" s="540"/>
      <c r="CU181" s="540"/>
      <c r="CV181" s="540"/>
      <c r="CW181" s="540"/>
      <c r="CX181" s="540"/>
      <c r="CY181" s="540"/>
      <c r="CZ181" s="540"/>
      <c r="DA181" s="540"/>
      <c r="DB181" s="540"/>
      <c r="DC181" s="540"/>
      <c r="DD181" s="540"/>
      <c r="DE181" s="540"/>
      <c r="DF181" s="540"/>
      <c r="DG181" s="540"/>
      <c r="DH181" s="540"/>
      <c r="DI181" s="540"/>
      <c r="DJ181" s="540"/>
      <c r="DK181" s="540"/>
      <c r="DL181" s="540"/>
      <c r="DM181" s="540"/>
      <c r="DN181" s="540"/>
      <c r="DO181" s="540"/>
      <c r="DP181" s="540"/>
      <c r="DQ181" s="540"/>
      <c r="DR181" s="540"/>
      <c r="DS181" s="540"/>
      <c r="DT181" s="540"/>
      <c r="DU181" s="540"/>
      <c r="DV181" s="540"/>
      <c r="DW181" s="540"/>
      <c r="DX181" s="540"/>
      <c r="DY181" s="540"/>
      <c r="DZ181" s="540"/>
      <c r="EA181" s="540"/>
      <c r="EB181" s="540"/>
      <c r="EC181" s="540"/>
      <c r="ED181" s="540"/>
      <c r="EE181" s="540"/>
      <c r="EF181" s="540"/>
      <c r="EG181" s="540"/>
      <c r="EH181" s="540"/>
      <c r="EI181" s="540"/>
      <c r="EJ181" s="540"/>
      <c r="EK181" s="540"/>
      <c r="EL181" s="540"/>
      <c r="EM181" s="540"/>
      <c r="EN181" s="540"/>
      <c r="EO181" s="540"/>
      <c r="EP181" s="540"/>
      <c r="EQ181" s="540"/>
      <c r="ER181" s="540"/>
      <c r="ES181" s="540"/>
      <c r="ET181" s="540"/>
      <c r="EU181" s="540"/>
      <c r="EV181" s="540"/>
      <c r="EW181" s="540"/>
      <c r="EX181" s="540"/>
      <c r="EY181" s="540"/>
      <c r="EZ181" s="540"/>
      <c r="FA181" s="540"/>
      <c r="FB181" s="540"/>
      <c r="FC181" s="540"/>
      <c r="FD181" s="540"/>
      <c r="FE181" s="540"/>
      <c r="FF181" s="540"/>
      <c r="FG181" s="540"/>
      <c r="FH181" s="540"/>
      <c r="FI181" s="540"/>
      <c r="FJ181" s="540"/>
      <c r="FK181" s="540"/>
      <c r="FL181" s="540"/>
      <c r="FM181" s="540"/>
      <c r="FN181" s="540"/>
      <c r="FO181" s="540"/>
      <c r="FP181" s="540"/>
      <c r="FQ181" s="540"/>
      <c r="FR181" s="540"/>
      <c r="FS181" s="540"/>
      <c r="FT181" s="540"/>
      <c r="FU181" s="540"/>
      <c r="FV181" s="540"/>
      <c r="FW181" s="540"/>
      <c r="FX181" s="540"/>
      <c r="FY181" s="540"/>
      <c r="FZ181" s="540"/>
      <c r="GA181" s="540"/>
      <c r="GB181" s="540"/>
      <c r="GC181" s="540"/>
      <c r="GD181" s="540"/>
      <c r="GE181" s="540"/>
      <c r="GF181" s="540"/>
      <c r="GG181" s="540"/>
      <c r="GH181" s="540"/>
      <c r="GI181" s="540"/>
      <c r="GJ181" s="540"/>
      <c r="GK181" s="540"/>
      <c r="GL181" s="540"/>
      <c r="GM181" s="540"/>
      <c r="GN181" s="540"/>
      <c r="GO181" s="540"/>
      <c r="GP181" s="540"/>
      <c r="GQ181" s="540"/>
      <c r="GR181" s="540"/>
      <c r="GS181" s="540"/>
      <c r="GT181" s="540"/>
      <c r="GU181" s="540"/>
      <c r="GV181" s="540"/>
      <c r="GW181" s="540"/>
      <c r="GX181" s="540"/>
      <c r="GY181" s="540"/>
      <c r="GZ181" s="540"/>
      <c r="HA181" s="540"/>
      <c r="HB181" s="540"/>
      <c r="HC181" s="540"/>
      <c r="HD181" s="540"/>
      <c r="HE181" s="540"/>
      <c r="HF181" s="540"/>
    </row>
    <row r="182" spans="2:214" ht="9" hidden="1" customHeight="1">
      <c r="B182" s="540"/>
      <c r="C182" s="658"/>
      <c r="D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  <c r="X182" s="540"/>
      <c r="Y182" s="540"/>
      <c r="Z182" s="540"/>
      <c r="AA182" s="540"/>
      <c r="AB182" s="540"/>
      <c r="AC182" s="540"/>
      <c r="AD182" s="540"/>
      <c r="AE182" s="540"/>
      <c r="AF182" s="540"/>
      <c r="AG182" s="540"/>
      <c r="AH182" s="659"/>
      <c r="AI182" s="540"/>
      <c r="AJ182" s="540"/>
      <c r="AK182" s="540"/>
      <c r="AL182" s="540"/>
      <c r="AM182" s="540"/>
      <c r="AN182" s="540"/>
      <c r="AO182" s="540"/>
      <c r="AP182" s="540"/>
      <c r="AQ182" s="540"/>
      <c r="AR182" s="540"/>
      <c r="AS182" s="540"/>
      <c r="AT182" s="540"/>
      <c r="AU182" s="540"/>
      <c r="AV182" s="540"/>
      <c r="AW182" s="540"/>
      <c r="AX182" s="540"/>
      <c r="AY182" s="540"/>
      <c r="AZ182" s="540"/>
      <c r="BA182" s="540"/>
      <c r="BB182" s="540"/>
      <c r="BC182" s="540"/>
      <c r="BD182" s="540"/>
      <c r="BE182" s="540"/>
      <c r="BF182" s="540"/>
      <c r="BG182" s="540"/>
      <c r="BH182" s="540"/>
      <c r="BI182" s="540"/>
      <c r="BJ182" s="540"/>
      <c r="BK182" s="540"/>
      <c r="BL182" s="540"/>
      <c r="BM182" s="540"/>
      <c r="BN182" s="540"/>
      <c r="BO182" s="540"/>
      <c r="BP182" s="540"/>
      <c r="BQ182" s="540"/>
      <c r="BR182" s="540"/>
      <c r="BS182" s="540"/>
      <c r="BT182" s="540"/>
      <c r="BU182" s="540"/>
      <c r="BV182" s="540"/>
      <c r="BW182" s="540"/>
      <c r="BX182" s="540"/>
      <c r="BY182" s="540"/>
      <c r="BZ182" s="540"/>
      <c r="CA182" s="540"/>
      <c r="CB182" s="540"/>
      <c r="CC182" s="540"/>
      <c r="CD182" s="540"/>
      <c r="CE182" s="540"/>
      <c r="CF182" s="540"/>
      <c r="CG182" s="540"/>
      <c r="CH182" s="540"/>
      <c r="CI182" s="540"/>
      <c r="CJ182" s="540"/>
      <c r="CK182" s="540"/>
      <c r="CL182" s="540"/>
      <c r="CM182" s="540"/>
      <c r="CN182" s="540"/>
      <c r="CO182" s="540"/>
      <c r="CP182" s="540"/>
      <c r="CQ182" s="540"/>
      <c r="CR182" s="540"/>
      <c r="CS182" s="540"/>
      <c r="CT182" s="540"/>
      <c r="CU182" s="540"/>
      <c r="CV182" s="540"/>
      <c r="CW182" s="540"/>
      <c r="CX182" s="540"/>
      <c r="CY182" s="540"/>
      <c r="CZ182" s="540"/>
      <c r="DA182" s="540"/>
      <c r="DB182" s="540"/>
      <c r="DC182" s="540"/>
      <c r="DD182" s="540"/>
      <c r="DE182" s="540"/>
      <c r="DF182" s="540"/>
      <c r="DG182" s="540"/>
      <c r="DH182" s="540"/>
      <c r="DI182" s="540"/>
      <c r="DJ182" s="540"/>
      <c r="DK182" s="540"/>
      <c r="DL182" s="540"/>
      <c r="DM182" s="540"/>
      <c r="DN182" s="540"/>
      <c r="DO182" s="540"/>
      <c r="DP182" s="540"/>
      <c r="DQ182" s="540"/>
      <c r="DR182" s="540"/>
      <c r="DS182" s="540"/>
      <c r="DT182" s="540"/>
      <c r="DU182" s="540"/>
      <c r="DV182" s="540"/>
      <c r="DW182" s="540"/>
      <c r="DX182" s="540"/>
      <c r="DY182" s="540"/>
      <c r="DZ182" s="540"/>
      <c r="EA182" s="540"/>
      <c r="EB182" s="540"/>
      <c r="EC182" s="540"/>
      <c r="ED182" s="540"/>
      <c r="EE182" s="540"/>
      <c r="EF182" s="540"/>
      <c r="EG182" s="540"/>
      <c r="EH182" s="540"/>
      <c r="EI182" s="540"/>
      <c r="EJ182" s="540"/>
      <c r="EK182" s="540"/>
      <c r="EL182" s="540"/>
      <c r="EM182" s="540"/>
      <c r="EN182" s="540"/>
      <c r="EO182" s="540"/>
      <c r="EP182" s="540"/>
      <c r="EQ182" s="540"/>
      <c r="ER182" s="540"/>
      <c r="ES182" s="540"/>
      <c r="ET182" s="540"/>
      <c r="EU182" s="540"/>
      <c r="EV182" s="540"/>
      <c r="EW182" s="540"/>
      <c r="EX182" s="540"/>
      <c r="EY182" s="540"/>
      <c r="EZ182" s="540"/>
      <c r="FA182" s="540"/>
      <c r="FB182" s="540"/>
      <c r="FC182" s="540"/>
      <c r="FD182" s="540"/>
      <c r="FE182" s="540"/>
      <c r="FF182" s="540"/>
      <c r="FG182" s="540"/>
      <c r="FH182" s="540"/>
      <c r="FI182" s="540"/>
      <c r="FJ182" s="540"/>
      <c r="FK182" s="540"/>
      <c r="FL182" s="540"/>
      <c r="FM182" s="540"/>
      <c r="FN182" s="540"/>
      <c r="FO182" s="540"/>
      <c r="FP182" s="540"/>
      <c r="FQ182" s="540"/>
      <c r="FR182" s="540"/>
      <c r="FS182" s="540"/>
      <c r="FT182" s="540"/>
      <c r="FU182" s="540"/>
      <c r="FV182" s="540"/>
      <c r="FW182" s="540"/>
      <c r="FX182" s="540"/>
      <c r="FY182" s="540"/>
      <c r="FZ182" s="540"/>
      <c r="GA182" s="540"/>
      <c r="GB182" s="540"/>
      <c r="GC182" s="540"/>
      <c r="GD182" s="540"/>
      <c r="GE182" s="540"/>
      <c r="GF182" s="540"/>
      <c r="GG182" s="540"/>
      <c r="GH182" s="540"/>
      <c r="GI182" s="540"/>
      <c r="GJ182" s="540"/>
      <c r="GK182" s="540"/>
      <c r="GL182" s="540"/>
      <c r="GM182" s="540"/>
      <c r="GN182" s="540"/>
      <c r="GO182" s="540"/>
      <c r="GP182" s="540"/>
      <c r="GQ182" s="540"/>
      <c r="GR182" s="540"/>
      <c r="GS182" s="540"/>
      <c r="GT182" s="540"/>
      <c r="GU182" s="540"/>
      <c r="GV182" s="540"/>
      <c r="GW182" s="540"/>
      <c r="GX182" s="540"/>
      <c r="GY182" s="540"/>
      <c r="GZ182" s="540"/>
      <c r="HA182" s="540"/>
      <c r="HB182" s="540"/>
      <c r="HC182" s="540"/>
      <c r="HD182" s="540"/>
      <c r="HE182" s="540"/>
      <c r="HF182" s="540"/>
    </row>
    <row r="183" spans="2:214" hidden="1">
      <c r="B183" s="540"/>
      <c r="C183" s="658"/>
      <c r="D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  <c r="X183" s="540"/>
      <c r="Y183" s="540"/>
      <c r="Z183" s="540"/>
      <c r="AA183" s="540"/>
      <c r="AB183" s="540"/>
      <c r="AC183" s="540"/>
      <c r="AD183" s="540"/>
      <c r="AE183" s="540"/>
      <c r="AF183" s="540"/>
      <c r="AG183" s="540"/>
      <c r="AH183" s="659"/>
      <c r="AI183" s="540"/>
      <c r="AJ183" s="540"/>
      <c r="AK183" s="540"/>
      <c r="AL183" s="540"/>
      <c r="AM183" s="540"/>
      <c r="AN183" s="540"/>
      <c r="AO183" s="540"/>
      <c r="AP183" s="540"/>
      <c r="AQ183" s="540"/>
      <c r="AR183" s="540"/>
      <c r="AS183" s="540"/>
      <c r="AT183" s="540"/>
      <c r="AU183" s="540"/>
      <c r="AV183" s="540"/>
      <c r="AW183" s="540"/>
      <c r="AX183" s="540"/>
      <c r="AY183" s="540"/>
      <c r="AZ183" s="540"/>
      <c r="BA183" s="540"/>
      <c r="BB183" s="540"/>
      <c r="BC183" s="540"/>
      <c r="BD183" s="540"/>
      <c r="BE183" s="540"/>
      <c r="BF183" s="540"/>
      <c r="BG183" s="540"/>
      <c r="BH183" s="540"/>
      <c r="BI183" s="540"/>
      <c r="BJ183" s="540"/>
      <c r="BK183" s="540"/>
      <c r="BL183" s="540"/>
      <c r="BM183" s="540"/>
      <c r="BN183" s="540"/>
      <c r="BO183" s="540"/>
      <c r="BP183" s="540"/>
      <c r="BQ183" s="540"/>
      <c r="BR183" s="540"/>
      <c r="BS183" s="540"/>
      <c r="BT183" s="540"/>
      <c r="BU183" s="540"/>
      <c r="BV183" s="540"/>
      <c r="BW183" s="540"/>
      <c r="BX183" s="540"/>
      <c r="BY183" s="540"/>
      <c r="BZ183" s="540"/>
      <c r="CA183" s="540"/>
      <c r="CB183" s="540"/>
      <c r="CC183" s="540"/>
      <c r="CD183" s="540"/>
      <c r="CE183" s="540"/>
      <c r="CF183" s="540"/>
      <c r="CG183" s="540"/>
      <c r="CH183" s="540"/>
      <c r="CI183" s="540"/>
      <c r="CJ183" s="540"/>
      <c r="CK183" s="540"/>
      <c r="CL183" s="540"/>
      <c r="CM183" s="540"/>
      <c r="CN183" s="540"/>
      <c r="CO183" s="540"/>
      <c r="CP183" s="540"/>
      <c r="CQ183" s="540"/>
      <c r="CR183" s="540"/>
      <c r="CS183" s="540"/>
      <c r="CT183" s="540"/>
      <c r="CU183" s="540"/>
      <c r="CV183" s="540"/>
      <c r="CW183" s="540"/>
      <c r="CX183" s="540"/>
      <c r="CY183" s="540"/>
      <c r="CZ183" s="540"/>
      <c r="DA183" s="540"/>
      <c r="DB183" s="540"/>
      <c r="DC183" s="540"/>
      <c r="DD183" s="540"/>
      <c r="DE183" s="540"/>
      <c r="DF183" s="540"/>
      <c r="DG183" s="540"/>
      <c r="DH183" s="540"/>
      <c r="DI183" s="540"/>
      <c r="DJ183" s="540"/>
      <c r="DK183" s="540"/>
      <c r="DL183" s="540"/>
      <c r="DM183" s="540"/>
      <c r="DN183" s="540"/>
      <c r="DO183" s="540"/>
      <c r="DP183" s="540"/>
      <c r="DQ183" s="540"/>
      <c r="DR183" s="540"/>
      <c r="DS183" s="540"/>
      <c r="DT183" s="540"/>
      <c r="DU183" s="540"/>
      <c r="DV183" s="540"/>
      <c r="DW183" s="540"/>
      <c r="DX183" s="540"/>
      <c r="DY183" s="540"/>
      <c r="DZ183" s="540"/>
      <c r="EA183" s="540"/>
      <c r="EB183" s="540"/>
      <c r="EC183" s="540"/>
      <c r="ED183" s="540"/>
      <c r="EE183" s="540"/>
      <c r="EF183" s="540"/>
      <c r="EG183" s="540"/>
      <c r="EH183" s="540"/>
      <c r="EI183" s="540"/>
      <c r="EJ183" s="540"/>
      <c r="EK183" s="540"/>
      <c r="EL183" s="540"/>
      <c r="EM183" s="540"/>
      <c r="EN183" s="540"/>
      <c r="EO183" s="540"/>
      <c r="EP183" s="540"/>
      <c r="EQ183" s="540"/>
      <c r="ER183" s="540"/>
      <c r="ES183" s="540"/>
      <c r="ET183" s="540"/>
      <c r="EU183" s="540"/>
      <c r="EV183" s="540"/>
      <c r="EW183" s="540"/>
      <c r="EX183" s="540"/>
      <c r="EY183" s="540"/>
      <c r="EZ183" s="540"/>
      <c r="FA183" s="540"/>
      <c r="FB183" s="540"/>
      <c r="FC183" s="540"/>
      <c r="FD183" s="540"/>
      <c r="FE183" s="540"/>
      <c r="FF183" s="540"/>
      <c r="FG183" s="540"/>
      <c r="FH183" s="540"/>
      <c r="FI183" s="540"/>
      <c r="FJ183" s="540"/>
      <c r="FK183" s="540"/>
      <c r="FL183" s="540"/>
      <c r="FM183" s="540"/>
      <c r="FN183" s="540"/>
      <c r="FO183" s="540"/>
      <c r="FP183" s="540"/>
      <c r="FQ183" s="540"/>
      <c r="FR183" s="540"/>
      <c r="FS183" s="540"/>
      <c r="FT183" s="540"/>
      <c r="FU183" s="540"/>
      <c r="FV183" s="540"/>
      <c r="FW183" s="540"/>
      <c r="FX183" s="540"/>
      <c r="FY183" s="540"/>
      <c r="FZ183" s="540"/>
      <c r="GA183" s="540"/>
      <c r="GB183" s="540"/>
      <c r="GC183" s="540"/>
      <c r="GD183" s="540"/>
      <c r="GE183" s="540"/>
      <c r="GF183" s="540"/>
      <c r="GG183" s="540"/>
      <c r="GH183" s="540"/>
      <c r="GI183" s="540"/>
      <c r="GJ183" s="540"/>
      <c r="GK183" s="540"/>
      <c r="GL183" s="540"/>
      <c r="GM183" s="540"/>
      <c r="GN183" s="540"/>
      <c r="GO183" s="540"/>
      <c r="GP183" s="540"/>
      <c r="GQ183" s="540"/>
      <c r="GR183" s="540"/>
      <c r="GS183" s="540"/>
      <c r="GT183" s="540"/>
      <c r="GU183" s="540"/>
      <c r="GV183" s="540"/>
      <c r="GW183" s="540"/>
      <c r="GX183" s="540"/>
      <c r="GY183" s="540"/>
      <c r="GZ183" s="540"/>
      <c r="HA183" s="540"/>
      <c r="HB183" s="540"/>
      <c r="HC183" s="540"/>
      <c r="HD183" s="540"/>
      <c r="HE183" s="540"/>
      <c r="HF183" s="540"/>
    </row>
    <row r="184" spans="2:214" hidden="1">
      <c r="B184" s="540"/>
      <c r="C184" s="658"/>
      <c r="D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  <c r="X184" s="540"/>
      <c r="Y184" s="540"/>
      <c r="Z184" s="540"/>
      <c r="AA184" s="540"/>
      <c r="AB184" s="540"/>
      <c r="AC184" s="540"/>
      <c r="AD184" s="540"/>
      <c r="AE184" s="540"/>
      <c r="AF184" s="540"/>
      <c r="AG184" s="540"/>
      <c r="AH184" s="659"/>
      <c r="AI184" s="540"/>
      <c r="AJ184" s="540"/>
      <c r="AK184" s="540"/>
      <c r="AL184" s="540"/>
      <c r="AM184" s="540"/>
      <c r="AN184" s="540"/>
      <c r="AO184" s="540"/>
      <c r="AP184" s="540"/>
      <c r="AQ184" s="540"/>
      <c r="AR184" s="540"/>
      <c r="AS184" s="540"/>
      <c r="AT184" s="540"/>
      <c r="AU184" s="540"/>
      <c r="AV184" s="540"/>
      <c r="AW184" s="540"/>
      <c r="AX184" s="540"/>
      <c r="AY184" s="540"/>
      <c r="AZ184" s="540"/>
      <c r="BA184" s="540"/>
      <c r="BB184" s="540"/>
      <c r="BC184" s="540"/>
      <c r="BD184" s="540"/>
      <c r="BE184" s="540"/>
      <c r="BF184" s="540"/>
      <c r="BG184" s="540"/>
      <c r="BH184" s="540"/>
      <c r="BI184" s="540"/>
      <c r="BJ184" s="540"/>
      <c r="BK184" s="540"/>
      <c r="BL184" s="540"/>
      <c r="BM184" s="540"/>
      <c r="BN184" s="540"/>
      <c r="BO184" s="540"/>
      <c r="BP184" s="540"/>
      <c r="BQ184" s="540"/>
      <c r="BR184" s="540"/>
      <c r="BS184" s="540"/>
      <c r="BT184" s="540"/>
      <c r="BU184" s="540"/>
      <c r="BV184" s="540"/>
      <c r="BW184" s="540"/>
      <c r="BX184" s="540"/>
      <c r="BY184" s="540"/>
      <c r="BZ184" s="540"/>
      <c r="CA184" s="540"/>
      <c r="CB184" s="540"/>
      <c r="CC184" s="540"/>
      <c r="CD184" s="540"/>
      <c r="CE184" s="540"/>
      <c r="CF184" s="540"/>
      <c r="CG184" s="540"/>
      <c r="CH184" s="540"/>
      <c r="CI184" s="540"/>
      <c r="CJ184" s="540"/>
      <c r="CK184" s="540"/>
      <c r="CL184" s="540"/>
      <c r="CM184" s="540"/>
      <c r="CN184" s="540"/>
      <c r="CO184" s="540"/>
      <c r="CP184" s="540"/>
      <c r="CQ184" s="540"/>
      <c r="CR184" s="540"/>
      <c r="CS184" s="540"/>
      <c r="CT184" s="540"/>
      <c r="CU184" s="540"/>
      <c r="CV184" s="540"/>
      <c r="CW184" s="540"/>
      <c r="CX184" s="540"/>
      <c r="CY184" s="540"/>
      <c r="CZ184" s="540"/>
      <c r="DA184" s="540"/>
      <c r="DB184" s="540"/>
      <c r="DC184" s="540"/>
      <c r="DD184" s="540"/>
      <c r="DE184" s="540"/>
      <c r="DF184" s="540"/>
      <c r="DG184" s="540"/>
      <c r="DH184" s="540"/>
      <c r="DI184" s="540"/>
      <c r="DJ184" s="540"/>
      <c r="DK184" s="540"/>
      <c r="DL184" s="540"/>
      <c r="DM184" s="540"/>
      <c r="DN184" s="540"/>
      <c r="DO184" s="540"/>
      <c r="DP184" s="540"/>
      <c r="DQ184" s="540"/>
      <c r="DR184" s="540"/>
      <c r="DS184" s="540"/>
      <c r="DT184" s="540"/>
      <c r="DU184" s="540"/>
      <c r="DV184" s="540"/>
      <c r="DW184" s="540"/>
      <c r="DX184" s="540"/>
      <c r="DY184" s="540"/>
      <c r="DZ184" s="540"/>
      <c r="EA184" s="540"/>
      <c r="EB184" s="540"/>
      <c r="EC184" s="540"/>
      <c r="ED184" s="540"/>
      <c r="EE184" s="540"/>
      <c r="EF184" s="540"/>
      <c r="EG184" s="540"/>
      <c r="EH184" s="540"/>
      <c r="EI184" s="540"/>
      <c r="EJ184" s="540"/>
      <c r="EK184" s="540"/>
      <c r="EL184" s="540"/>
      <c r="EM184" s="540"/>
      <c r="EN184" s="540"/>
      <c r="EO184" s="540"/>
      <c r="EP184" s="540"/>
      <c r="EQ184" s="540"/>
      <c r="ER184" s="540"/>
      <c r="ES184" s="540"/>
      <c r="ET184" s="540"/>
      <c r="EU184" s="540"/>
      <c r="EV184" s="540"/>
      <c r="EW184" s="540"/>
      <c r="EX184" s="540"/>
      <c r="EY184" s="540"/>
      <c r="EZ184" s="540"/>
      <c r="FA184" s="540"/>
      <c r="FB184" s="540"/>
      <c r="FC184" s="540"/>
      <c r="FD184" s="540"/>
      <c r="FE184" s="540"/>
      <c r="FF184" s="540"/>
      <c r="FG184" s="540"/>
      <c r="FH184" s="540"/>
      <c r="FI184" s="540"/>
      <c r="FJ184" s="540"/>
      <c r="FK184" s="540"/>
      <c r="FL184" s="540"/>
      <c r="FM184" s="540"/>
      <c r="FN184" s="540"/>
      <c r="FO184" s="540"/>
      <c r="FP184" s="540"/>
      <c r="FQ184" s="540"/>
      <c r="FR184" s="540"/>
      <c r="FS184" s="540"/>
      <c r="FT184" s="540"/>
      <c r="FU184" s="540"/>
      <c r="FV184" s="540"/>
      <c r="FW184" s="540"/>
      <c r="FX184" s="540"/>
      <c r="FY184" s="540"/>
      <c r="FZ184" s="540"/>
      <c r="GA184" s="540"/>
      <c r="GB184" s="540"/>
      <c r="GC184" s="540"/>
      <c r="GD184" s="540"/>
      <c r="GE184" s="540"/>
      <c r="GF184" s="540"/>
      <c r="GG184" s="540"/>
      <c r="GH184" s="540"/>
      <c r="GI184" s="540"/>
      <c r="GJ184" s="540"/>
      <c r="GK184" s="540"/>
      <c r="GL184" s="540"/>
      <c r="GM184" s="540"/>
      <c r="GN184" s="540"/>
      <c r="GO184" s="540"/>
      <c r="GP184" s="540"/>
      <c r="GQ184" s="540"/>
      <c r="GR184" s="540"/>
      <c r="GS184" s="540"/>
      <c r="GT184" s="540"/>
      <c r="GU184" s="540"/>
      <c r="GV184" s="540"/>
      <c r="GW184" s="540"/>
      <c r="GX184" s="540"/>
      <c r="GY184" s="540"/>
      <c r="GZ184" s="540"/>
      <c r="HA184" s="540"/>
      <c r="HB184" s="540"/>
      <c r="HC184" s="540"/>
      <c r="HD184" s="540"/>
      <c r="HE184" s="540"/>
      <c r="HF184" s="540"/>
    </row>
    <row r="185" spans="2:214" hidden="1">
      <c r="B185" s="540"/>
      <c r="C185" s="658"/>
      <c r="D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  <c r="X185" s="540"/>
      <c r="Y185" s="540"/>
      <c r="Z185" s="540"/>
      <c r="AA185" s="540"/>
      <c r="AB185" s="540"/>
      <c r="AC185" s="540"/>
      <c r="AD185" s="540"/>
      <c r="AE185" s="540"/>
      <c r="AF185" s="540"/>
      <c r="AG185" s="540"/>
      <c r="AH185" s="659"/>
      <c r="AI185" s="540"/>
      <c r="AJ185" s="540"/>
      <c r="AK185" s="540"/>
      <c r="AL185" s="540"/>
      <c r="AM185" s="540"/>
      <c r="AN185" s="540"/>
      <c r="AO185" s="540"/>
      <c r="AP185" s="540"/>
      <c r="AQ185" s="540"/>
      <c r="AR185" s="540"/>
      <c r="AS185" s="540"/>
      <c r="AT185" s="540"/>
      <c r="AU185" s="540"/>
      <c r="AV185" s="540"/>
      <c r="AW185" s="540"/>
      <c r="AX185" s="540"/>
      <c r="AY185" s="540"/>
      <c r="AZ185" s="540"/>
      <c r="BA185" s="540"/>
      <c r="BB185" s="540"/>
      <c r="BC185" s="540"/>
      <c r="BD185" s="540"/>
      <c r="BE185" s="540"/>
      <c r="BF185" s="540"/>
      <c r="BG185" s="540"/>
      <c r="BH185" s="540"/>
      <c r="BI185" s="540"/>
      <c r="BJ185" s="540"/>
      <c r="BK185" s="540"/>
      <c r="BL185" s="540"/>
      <c r="BM185" s="540"/>
      <c r="BN185" s="540"/>
      <c r="BO185" s="540"/>
      <c r="BP185" s="540"/>
      <c r="BQ185" s="540"/>
      <c r="BR185" s="540"/>
      <c r="BS185" s="540"/>
      <c r="BT185" s="540"/>
      <c r="BU185" s="540"/>
      <c r="BV185" s="540"/>
      <c r="BW185" s="540"/>
      <c r="BX185" s="540"/>
      <c r="BY185" s="540"/>
      <c r="BZ185" s="540"/>
      <c r="CA185" s="540"/>
      <c r="CB185" s="540"/>
      <c r="CC185" s="540"/>
      <c r="CD185" s="540"/>
      <c r="CE185" s="540"/>
      <c r="CF185" s="540"/>
      <c r="CG185" s="540"/>
      <c r="CH185" s="540"/>
      <c r="CI185" s="540"/>
      <c r="CJ185" s="540"/>
      <c r="CK185" s="540"/>
      <c r="CL185" s="540"/>
      <c r="CM185" s="540"/>
      <c r="CN185" s="540"/>
      <c r="CO185" s="540"/>
      <c r="CP185" s="540"/>
      <c r="CQ185" s="540"/>
      <c r="CR185" s="540"/>
      <c r="CS185" s="540"/>
      <c r="CT185" s="540"/>
      <c r="CU185" s="540"/>
      <c r="CV185" s="540"/>
      <c r="CW185" s="540"/>
      <c r="CX185" s="540"/>
      <c r="CY185" s="540"/>
      <c r="CZ185" s="540"/>
      <c r="DA185" s="540"/>
      <c r="DB185" s="540"/>
      <c r="DC185" s="540"/>
      <c r="DD185" s="540"/>
      <c r="DE185" s="540"/>
      <c r="DF185" s="540"/>
      <c r="DG185" s="540"/>
      <c r="DH185" s="540"/>
      <c r="DI185" s="540"/>
      <c r="DJ185" s="540"/>
      <c r="DK185" s="540"/>
      <c r="DL185" s="540"/>
      <c r="DM185" s="540"/>
      <c r="DN185" s="540"/>
      <c r="DO185" s="540"/>
      <c r="DP185" s="540"/>
      <c r="DQ185" s="540"/>
      <c r="DR185" s="540"/>
      <c r="DS185" s="540"/>
      <c r="DT185" s="540"/>
      <c r="DU185" s="540"/>
      <c r="DV185" s="540"/>
      <c r="DW185" s="540"/>
      <c r="DX185" s="540"/>
      <c r="DY185" s="540"/>
      <c r="DZ185" s="540"/>
      <c r="EA185" s="540"/>
      <c r="EB185" s="540"/>
      <c r="EC185" s="540"/>
      <c r="ED185" s="540"/>
      <c r="EE185" s="540"/>
      <c r="EF185" s="540"/>
      <c r="EG185" s="540"/>
      <c r="EH185" s="540"/>
      <c r="EI185" s="540"/>
      <c r="EJ185" s="540"/>
      <c r="EK185" s="540"/>
      <c r="EL185" s="540"/>
      <c r="EM185" s="540"/>
      <c r="EN185" s="540"/>
      <c r="EO185" s="540"/>
      <c r="EP185" s="540"/>
      <c r="EQ185" s="540"/>
      <c r="ER185" s="540"/>
      <c r="ES185" s="540"/>
      <c r="ET185" s="540"/>
      <c r="EU185" s="540"/>
      <c r="EV185" s="540"/>
      <c r="EW185" s="540"/>
      <c r="EX185" s="540"/>
      <c r="EY185" s="540"/>
      <c r="EZ185" s="540"/>
      <c r="FA185" s="540"/>
      <c r="FB185" s="540"/>
      <c r="FC185" s="540"/>
      <c r="FD185" s="540"/>
      <c r="FE185" s="540"/>
      <c r="FF185" s="540"/>
      <c r="FG185" s="540"/>
      <c r="FH185" s="540"/>
      <c r="FI185" s="540"/>
      <c r="FJ185" s="540"/>
      <c r="FK185" s="540"/>
      <c r="FL185" s="540"/>
      <c r="FM185" s="540"/>
      <c r="FN185" s="540"/>
      <c r="FO185" s="540"/>
      <c r="FP185" s="540"/>
      <c r="FQ185" s="540"/>
      <c r="FR185" s="540"/>
      <c r="FS185" s="540"/>
      <c r="FT185" s="540"/>
      <c r="FU185" s="540"/>
      <c r="FV185" s="540"/>
      <c r="FW185" s="540"/>
      <c r="FX185" s="540"/>
      <c r="FY185" s="540"/>
      <c r="FZ185" s="540"/>
      <c r="GA185" s="540"/>
      <c r="GB185" s="540"/>
      <c r="GC185" s="540"/>
      <c r="GD185" s="540"/>
      <c r="GE185" s="540"/>
      <c r="GF185" s="540"/>
      <c r="GG185" s="540"/>
      <c r="GH185" s="540"/>
      <c r="GI185" s="540"/>
      <c r="GJ185" s="540"/>
      <c r="GK185" s="540"/>
      <c r="GL185" s="540"/>
      <c r="GM185" s="540"/>
      <c r="GN185" s="540"/>
      <c r="GO185" s="540"/>
      <c r="GP185" s="540"/>
      <c r="GQ185" s="540"/>
      <c r="GR185" s="540"/>
      <c r="GS185" s="540"/>
      <c r="GT185" s="540"/>
      <c r="GU185" s="540"/>
      <c r="GV185" s="540"/>
      <c r="GW185" s="540"/>
      <c r="GX185" s="540"/>
      <c r="GY185" s="540"/>
      <c r="GZ185" s="540"/>
      <c r="HA185" s="540"/>
      <c r="HB185" s="540"/>
      <c r="HC185" s="540"/>
      <c r="HD185" s="540"/>
      <c r="HE185" s="540"/>
      <c r="HF185" s="540"/>
    </row>
    <row r="186" spans="2:214" hidden="1">
      <c r="B186" s="540"/>
      <c r="C186" s="658"/>
      <c r="D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  <c r="X186" s="540"/>
      <c r="Y186" s="540"/>
      <c r="Z186" s="540"/>
      <c r="AA186" s="540"/>
      <c r="AB186" s="540"/>
      <c r="AC186" s="540"/>
      <c r="AD186" s="540"/>
      <c r="AE186" s="540"/>
      <c r="AF186" s="540"/>
      <c r="AG186" s="540"/>
      <c r="AH186" s="659"/>
      <c r="AI186" s="540"/>
      <c r="AJ186" s="540"/>
      <c r="AK186" s="540"/>
      <c r="AL186" s="540"/>
      <c r="AM186" s="540"/>
      <c r="AN186" s="540"/>
      <c r="AO186" s="540"/>
      <c r="AP186" s="540"/>
      <c r="AQ186" s="540"/>
      <c r="AR186" s="540"/>
      <c r="AS186" s="540"/>
      <c r="AT186" s="540"/>
      <c r="AU186" s="540"/>
      <c r="AV186" s="540"/>
      <c r="AW186" s="540"/>
      <c r="AX186" s="540"/>
      <c r="AY186" s="540"/>
      <c r="AZ186" s="540"/>
      <c r="BA186" s="540"/>
      <c r="BB186" s="540"/>
      <c r="BC186" s="540"/>
      <c r="BD186" s="540"/>
      <c r="BE186" s="540"/>
      <c r="BF186" s="540"/>
      <c r="BG186" s="540"/>
      <c r="BH186" s="540"/>
      <c r="BI186" s="540"/>
      <c r="BJ186" s="540"/>
      <c r="BK186" s="540"/>
      <c r="BL186" s="540"/>
      <c r="BM186" s="540"/>
      <c r="BN186" s="540"/>
      <c r="BO186" s="540"/>
      <c r="BP186" s="540"/>
      <c r="BQ186" s="540"/>
      <c r="BR186" s="540"/>
      <c r="BS186" s="540"/>
      <c r="BT186" s="540"/>
      <c r="BU186" s="540"/>
      <c r="BV186" s="540"/>
      <c r="BW186" s="540"/>
      <c r="BX186" s="540"/>
      <c r="BY186" s="540"/>
      <c r="BZ186" s="540"/>
      <c r="CA186" s="540"/>
      <c r="CB186" s="540"/>
      <c r="CC186" s="540"/>
      <c r="CD186" s="540"/>
      <c r="CE186" s="540"/>
      <c r="CF186" s="540"/>
      <c r="CG186" s="540"/>
      <c r="CH186" s="540"/>
      <c r="CI186" s="540"/>
      <c r="CJ186" s="540"/>
      <c r="CK186" s="540"/>
      <c r="CL186" s="540"/>
      <c r="CM186" s="540"/>
      <c r="CN186" s="540"/>
      <c r="CO186" s="540"/>
      <c r="CP186" s="540"/>
      <c r="CQ186" s="540"/>
      <c r="CR186" s="540"/>
      <c r="CS186" s="540"/>
      <c r="CT186" s="540"/>
      <c r="CU186" s="540"/>
      <c r="CV186" s="540"/>
      <c r="CW186" s="540"/>
      <c r="CX186" s="540"/>
      <c r="CY186" s="540"/>
      <c r="CZ186" s="540"/>
      <c r="DA186" s="540"/>
      <c r="DB186" s="540"/>
      <c r="DC186" s="540"/>
      <c r="DD186" s="540"/>
      <c r="DE186" s="540"/>
      <c r="DF186" s="540"/>
      <c r="DG186" s="540"/>
      <c r="DH186" s="540"/>
      <c r="DI186" s="540"/>
      <c r="DJ186" s="540"/>
      <c r="DK186" s="540"/>
      <c r="DL186" s="540"/>
      <c r="DM186" s="540"/>
      <c r="DN186" s="540"/>
      <c r="DO186" s="540"/>
      <c r="DP186" s="540"/>
      <c r="DQ186" s="540"/>
      <c r="DR186" s="540"/>
      <c r="DS186" s="540"/>
      <c r="DT186" s="540"/>
      <c r="DU186" s="540"/>
      <c r="DV186" s="540"/>
      <c r="DW186" s="540"/>
      <c r="DX186" s="540"/>
      <c r="DY186" s="540"/>
      <c r="DZ186" s="540"/>
      <c r="EA186" s="540"/>
      <c r="EB186" s="540"/>
      <c r="EC186" s="540"/>
      <c r="ED186" s="540"/>
      <c r="EE186" s="540"/>
      <c r="EF186" s="540"/>
      <c r="EG186" s="540"/>
      <c r="EH186" s="540"/>
      <c r="EI186" s="540"/>
      <c r="EJ186" s="540"/>
      <c r="EK186" s="540"/>
      <c r="EL186" s="540"/>
      <c r="EM186" s="540"/>
      <c r="EN186" s="540"/>
      <c r="EO186" s="540"/>
      <c r="EP186" s="540"/>
      <c r="EQ186" s="540"/>
      <c r="ER186" s="540"/>
      <c r="ES186" s="540"/>
      <c r="ET186" s="540"/>
      <c r="EU186" s="540"/>
      <c r="EV186" s="540"/>
      <c r="EW186" s="540"/>
      <c r="EX186" s="540"/>
      <c r="EY186" s="540"/>
      <c r="EZ186" s="540"/>
      <c r="FA186" s="540"/>
      <c r="FB186" s="540"/>
      <c r="FC186" s="540"/>
      <c r="FD186" s="540"/>
      <c r="FE186" s="540"/>
      <c r="FF186" s="540"/>
      <c r="FG186" s="540"/>
      <c r="FH186" s="540"/>
      <c r="FI186" s="540"/>
      <c r="FJ186" s="540"/>
      <c r="FK186" s="540"/>
      <c r="FL186" s="540"/>
      <c r="FM186" s="540"/>
      <c r="FN186" s="540"/>
      <c r="FO186" s="540"/>
      <c r="FP186" s="540"/>
      <c r="FQ186" s="540"/>
      <c r="FR186" s="540"/>
      <c r="FS186" s="540"/>
      <c r="FT186" s="540"/>
      <c r="FU186" s="540"/>
      <c r="FV186" s="540"/>
      <c r="FW186" s="540"/>
      <c r="FX186" s="540"/>
      <c r="FY186" s="540"/>
      <c r="FZ186" s="540"/>
      <c r="GA186" s="540"/>
      <c r="GB186" s="540"/>
      <c r="GC186" s="540"/>
      <c r="GD186" s="540"/>
      <c r="GE186" s="540"/>
      <c r="GF186" s="540"/>
      <c r="GG186" s="540"/>
      <c r="GH186" s="540"/>
      <c r="GI186" s="540"/>
      <c r="GJ186" s="540"/>
      <c r="GK186" s="540"/>
      <c r="GL186" s="540"/>
      <c r="GM186" s="540"/>
      <c r="GN186" s="540"/>
      <c r="GO186" s="540"/>
      <c r="GP186" s="540"/>
      <c r="GQ186" s="540"/>
      <c r="GR186" s="540"/>
      <c r="GS186" s="540"/>
      <c r="GT186" s="540"/>
      <c r="GU186" s="540"/>
      <c r="GV186" s="540"/>
      <c r="GW186" s="540"/>
      <c r="GX186" s="540"/>
      <c r="GY186" s="540"/>
      <c r="GZ186" s="540"/>
      <c r="HA186" s="540"/>
      <c r="HB186" s="540"/>
      <c r="HC186" s="540"/>
      <c r="HD186" s="540"/>
      <c r="HE186" s="540"/>
      <c r="HF186" s="540"/>
    </row>
    <row r="187" spans="2:214" hidden="1">
      <c r="B187" s="540"/>
      <c r="C187" s="658"/>
      <c r="D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  <c r="X187" s="540"/>
      <c r="Y187" s="540"/>
      <c r="Z187" s="540"/>
      <c r="AA187" s="540"/>
      <c r="AB187" s="540"/>
      <c r="AC187" s="540"/>
      <c r="AD187" s="540"/>
      <c r="AE187" s="540"/>
      <c r="AF187" s="540"/>
      <c r="AG187" s="540"/>
      <c r="AH187" s="659"/>
      <c r="AI187" s="540"/>
      <c r="AJ187" s="540"/>
      <c r="AK187" s="540"/>
      <c r="AL187" s="540"/>
      <c r="AM187" s="540"/>
      <c r="AN187" s="540"/>
      <c r="AO187" s="540"/>
      <c r="AP187" s="540"/>
      <c r="AQ187" s="540"/>
      <c r="AR187" s="540"/>
      <c r="AS187" s="540"/>
      <c r="AT187" s="540"/>
      <c r="AU187" s="540"/>
      <c r="AV187" s="540"/>
      <c r="AW187" s="540"/>
      <c r="AX187" s="540"/>
      <c r="AY187" s="540"/>
      <c r="AZ187" s="540"/>
      <c r="BA187" s="540"/>
      <c r="BB187" s="540"/>
      <c r="BC187" s="540"/>
      <c r="BD187" s="540"/>
      <c r="BE187" s="540"/>
      <c r="BF187" s="540"/>
      <c r="BG187" s="540"/>
      <c r="BH187" s="540"/>
      <c r="BI187" s="540"/>
      <c r="BJ187" s="540"/>
      <c r="BK187" s="540"/>
      <c r="BL187" s="540"/>
      <c r="BM187" s="540"/>
      <c r="BN187" s="540"/>
      <c r="BO187" s="540"/>
      <c r="BP187" s="540"/>
      <c r="BQ187" s="540"/>
      <c r="BR187" s="540"/>
      <c r="BS187" s="540"/>
      <c r="BT187" s="540"/>
      <c r="BU187" s="540"/>
      <c r="BV187" s="540"/>
      <c r="BW187" s="540"/>
      <c r="BX187" s="540"/>
      <c r="BY187" s="540"/>
      <c r="BZ187" s="540"/>
      <c r="CA187" s="540"/>
      <c r="CB187" s="540"/>
      <c r="CC187" s="540"/>
      <c r="CD187" s="540"/>
      <c r="CE187" s="540"/>
      <c r="CF187" s="540"/>
      <c r="CG187" s="540"/>
      <c r="CH187" s="540"/>
      <c r="CI187" s="540"/>
      <c r="CJ187" s="540"/>
      <c r="CK187" s="540"/>
      <c r="CL187" s="540"/>
      <c r="CM187" s="540"/>
      <c r="CN187" s="540"/>
      <c r="CO187" s="540"/>
      <c r="CP187" s="540"/>
      <c r="CQ187" s="540"/>
      <c r="CR187" s="540"/>
      <c r="CS187" s="540"/>
      <c r="CT187" s="540"/>
      <c r="CU187" s="540"/>
      <c r="CV187" s="540"/>
      <c r="CW187" s="540"/>
      <c r="CX187" s="540"/>
      <c r="CY187" s="540"/>
      <c r="CZ187" s="540"/>
      <c r="DA187" s="540"/>
      <c r="DB187" s="540"/>
      <c r="DC187" s="540"/>
      <c r="DD187" s="540"/>
      <c r="DE187" s="540"/>
      <c r="DF187" s="540"/>
      <c r="DG187" s="540"/>
      <c r="DH187" s="540"/>
      <c r="DI187" s="540"/>
      <c r="DJ187" s="540"/>
      <c r="DK187" s="540"/>
      <c r="DL187" s="540"/>
      <c r="DM187" s="540"/>
      <c r="DN187" s="540"/>
      <c r="DO187" s="540"/>
      <c r="DP187" s="540"/>
      <c r="DQ187" s="540"/>
      <c r="DR187" s="540"/>
      <c r="DS187" s="540"/>
      <c r="DT187" s="540"/>
      <c r="DU187" s="540"/>
      <c r="DV187" s="540"/>
      <c r="DW187" s="540"/>
      <c r="DX187" s="540"/>
      <c r="DY187" s="540"/>
      <c r="DZ187" s="540"/>
      <c r="EA187" s="540"/>
      <c r="EB187" s="540"/>
      <c r="EC187" s="540"/>
      <c r="ED187" s="540"/>
      <c r="EE187" s="540"/>
      <c r="EF187" s="540"/>
      <c r="EG187" s="540"/>
      <c r="EH187" s="540"/>
      <c r="EI187" s="540"/>
      <c r="EJ187" s="540"/>
      <c r="EK187" s="540"/>
      <c r="EL187" s="540"/>
      <c r="EM187" s="540"/>
      <c r="EN187" s="540"/>
      <c r="EO187" s="540"/>
      <c r="EP187" s="540"/>
      <c r="EQ187" s="540"/>
      <c r="ER187" s="540"/>
      <c r="ES187" s="540"/>
      <c r="ET187" s="540"/>
      <c r="EU187" s="540"/>
      <c r="EV187" s="540"/>
      <c r="EW187" s="540"/>
      <c r="EX187" s="540"/>
      <c r="EY187" s="540"/>
      <c r="EZ187" s="540"/>
      <c r="FA187" s="540"/>
      <c r="FB187" s="540"/>
      <c r="FC187" s="540"/>
      <c r="FD187" s="540"/>
      <c r="FE187" s="540"/>
      <c r="FF187" s="540"/>
      <c r="FG187" s="540"/>
      <c r="FH187" s="540"/>
      <c r="FI187" s="540"/>
      <c r="FJ187" s="540"/>
      <c r="FK187" s="540"/>
      <c r="FL187" s="540"/>
      <c r="FM187" s="540"/>
      <c r="FN187" s="540"/>
      <c r="FO187" s="540"/>
      <c r="FP187" s="540"/>
      <c r="FQ187" s="540"/>
      <c r="FR187" s="540"/>
      <c r="FS187" s="540"/>
      <c r="FT187" s="540"/>
      <c r="FU187" s="540"/>
      <c r="FV187" s="540"/>
      <c r="FW187" s="540"/>
      <c r="FX187" s="540"/>
      <c r="FY187" s="540"/>
      <c r="FZ187" s="540"/>
      <c r="GA187" s="540"/>
      <c r="GB187" s="540"/>
      <c r="GC187" s="540"/>
      <c r="GD187" s="540"/>
      <c r="GE187" s="540"/>
      <c r="GF187" s="540"/>
      <c r="GG187" s="540"/>
      <c r="GH187" s="540"/>
      <c r="GI187" s="540"/>
      <c r="GJ187" s="540"/>
      <c r="GK187" s="540"/>
      <c r="GL187" s="540"/>
      <c r="GM187" s="540"/>
      <c r="GN187" s="540"/>
      <c r="GO187" s="540"/>
      <c r="GP187" s="540"/>
      <c r="GQ187" s="540"/>
      <c r="GR187" s="540"/>
      <c r="GS187" s="540"/>
      <c r="GT187" s="540"/>
      <c r="GU187" s="540"/>
      <c r="GV187" s="540"/>
      <c r="GW187" s="540"/>
      <c r="GX187" s="540"/>
      <c r="GY187" s="540"/>
      <c r="GZ187" s="540"/>
      <c r="HA187" s="540"/>
      <c r="HB187" s="540"/>
      <c r="HC187" s="540"/>
      <c r="HD187" s="540"/>
      <c r="HE187" s="540"/>
      <c r="HF187" s="540"/>
    </row>
    <row r="188" spans="2:214" hidden="1">
      <c r="B188" s="540"/>
      <c r="C188" s="658"/>
      <c r="D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  <c r="X188" s="540"/>
      <c r="Y188" s="540"/>
      <c r="Z188" s="540"/>
      <c r="AA188" s="540"/>
      <c r="AB188" s="540"/>
      <c r="AC188" s="540"/>
      <c r="AD188" s="540"/>
      <c r="AE188" s="540"/>
      <c r="AF188" s="540"/>
      <c r="AG188" s="540"/>
      <c r="AH188" s="659"/>
      <c r="AI188" s="540"/>
      <c r="AJ188" s="540"/>
      <c r="AK188" s="540"/>
      <c r="AL188" s="540"/>
      <c r="AM188" s="540"/>
      <c r="AN188" s="540"/>
      <c r="AO188" s="540"/>
      <c r="AP188" s="540"/>
      <c r="AQ188" s="540"/>
      <c r="AR188" s="540"/>
      <c r="AS188" s="540"/>
      <c r="AT188" s="540"/>
      <c r="AU188" s="540"/>
      <c r="AV188" s="540"/>
      <c r="AW188" s="540"/>
      <c r="AX188" s="540"/>
      <c r="AY188" s="540"/>
      <c r="AZ188" s="540"/>
      <c r="BA188" s="540"/>
      <c r="BB188" s="540"/>
      <c r="BC188" s="540"/>
      <c r="BD188" s="540"/>
      <c r="BE188" s="540"/>
      <c r="BF188" s="540"/>
      <c r="BG188" s="540"/>
      <c r="BH188" s="540"/>
      <c r="BI188" s="540"/>
      <c r="BJ188" s="540"/>
      <c r="BK188" s="540"/>
      <c r="BL188" s="540"/>
      <c r="BM188" s="540"/>
      <c r="BN188" s="540"/>
      <c r="BO188" s="540"/>
      <c r="BP188" s="540"/>
      <c r="BQ188" s="540"/>
      <c r="BR188" s="540"/>
      <c r="BS188" s="540"/>
      <c r="BT188" s="540"/>
      <c r="BU188" s="540"/>
      <c r="BV188" s="540"/>
      <c r="BW188" s="540"/>
      <c r="BX188" s="540"/>
      <c r="BY188" s="540"/>
      <c r="BZ188" s="540"/>
      <c r="CA188" s="540"/>
      <c r="CB188" s="540"/>
      <c r="CC188" s="540"/>
      <c r="CD188" s="540"/>
      <c r="CE188" s="540"/>
      <c r="CF188" s="540"/>
      <c r="CG188" s="540"/>
      <c r="CH188" s="540"/>
      <c r="CI188" s="540"/>
      <c r="CJ188" s="540"/>
      <c r="CK188" s="540"/>
      <c r="CL188" s="540"/>
      <c r="CM188" s="540"/>
      <c r="CN188" s="540"/>
      <c r="CO188" s="540"/>
      <c r="CP188" s="540"/>
      <c r="CQ188" s="540"/>
      <c r="CR188" s="540"/>
      <c r="CS188" s="540"/>
      <c r="CT188" s="540"/>
      <c r="CU188" s="540"/>
      <c r="CV188" s="540"/>
      <c r="CW188" s="540"/>
      <c r="CX188" s="540"/>
      <c r="CY188" s="540"/>
      <c r="CZ188" s="540"/>
      <c r="DA188" s="540"/>
      <c r="DB188" s="540"/>
      <c r="DC188" s="540"/>
      <c r="DD188" s="540"/>
      <c r="DE188" s="540"/>
      <c r="DF188" s="540"/>
      <c r="DG188" s="540"/>
      <c r="DH188" s="540"/>
      <c r="DI188" s="540"/>
      <c r="DJ188" s="540"/>
      <c r="DK188" s="540"/>
      <c r="DL188" s="540"/>
      <c r="DM188" s="540"/>
      <c r="DN188" s="540"/>
      <c r="DO188" s="540"/>
      <c r="DP188" s="540"/>
      <c r="DQ188" s="540"/>
      <c r="DR188" s="540"/>
      <c r="DS188" s="540"/>
      <c r="DT188" s="540"/>
      <c r="DU188" s="540"/>
      <c r="DV188" s="540"/>
      <c r="DW188" s="540"/>
      <c r="DX188" s="540"/>
      <c r="DY188" s="540"/>
      <c r="DZ188" s="540"/>
      <c r="EA188" s="540"/>
      <c r="EB188" s="540"/>
      <c r="EC188" s="540"/>
      <c r="ED188" s="540"/>
      <c r="EE188" s="540"/>
      <c r="EF188" s="540"/>
      <c r="EG188" s="540"/>
      <c r="EH188" s="540"/>
      <c r="EI188" s="540"/>
      <c r="EJ188" s="540"/>
      <c r="EK188" s="540"/>
      <c r="EL188" s="540"/>
      <c r="EM188" s="540"/>
      <c r="EN188" s="540"/>
      <c r="EO188" s="540"/>
      <c r="EP188" s="540"/>
      <c r="EQ188" s="540"/>
      <c r="ER188" s="540"/>
      <c r="ES188" s="540"/>
      <c r="ET188" s="540"/>
      <c r="EU188" s="540"/>
      <c r="EV188" s="540"/>
      <c r="EW188" s="540"/>
      <c r="EX188" s="540"/>
      <c r="EY188" s="540"/>
      <c r="EZ188" s="540"/>
      <c r="FA188" s="540"/>
      <c r="FB188" s="540"/>
      <c r="FC188" s="540"/>
      <c r="FD188" s="540"/>
      <c r="FE188" s="540"/>
      <c r="FF188" s="540"/>
      <c r="FG188" s="540"/>
      <c r="FH188" s="540"/>
      <c r="FI188" s="540"/>
      <c r="FJ188" s="540"/>
      <c r="FK188" s="540"/>
      <c r="FL188" s="540"/>
      <c r="FM188" s="540"/>
      <c r="FN188" s="540"/>
      <c r="FO188" s="540"/>
      <c r="FP188" s="540"/>
      <c r="FQ188" s="540"/>
      <c r="FR188" s="540"/>
      <c r="FS188" s="540"/>
      <c r="FT188" s="540"/>
      <c r="FU188" s="540"/>
      <c r="FV188" s="540"/>
      <c r="FW188" s="540"/>
      <c r="FX188" s="540"/>
      <c r="FY188" s="540"/>
      <c r="FZ188" s="540"/>
      <c r="GA188" s="540"/>
      <c r="GB188" s="540"/>
      <c r="GC188" s="540"/>
      <c r="GD188" s="540"/>
      <c r="GE188" s="540"/>
      <c r="GF188" s="540"/>
      <c r="GG188" s="540"/>
      <c r="GH188" s="540"/>
      <c r="GI188" s="540"/>
      <c r="GJ188" s="540"/>
      <c r="GK188" s="540"/>
      <c r="GL188" s="540"/>
      <c r="GM188" s="540"/>
      <c r="GN188" s="540"/>
      <c r="GO188" s="540"/>
      <c r="GP188" s="540"/>
      <c r="GQ188" s="540"/>
      <c r="GR188" s="540"/>
      <c r="GS188" s="540"/>
      <c r="GT188" s="540"/>
      <c r="GU188" s="540"/>
      <c r="GV188" s="540"/>
      <c r="GW188" s="540"/>
      <c r="GX188" s="540"/>
      <c r="GY188" s="540"/>
      <c r="GZ188" s="540"/>
      <c r="HA188" s="540"/>
      <c r="HB188" s="540"/>
      <c r="HC188" s="540"/>
      <c r="HD188" s="540"/>
      <c r="HE188" s="540"/>
      <c r="HF188" s="540"/>
    </row>
    <row r="189" spans="2:214" hidden="1">
      <c r="B189" s="540"/>
      <c r="C189" s="658"/>
      <c r="D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  <c r="X189" s="540"/>
      <c r="Y189" s="540"/>
      <c r="Z189" s="540"/>
      <c r="AA189" s="540"/>
      <c r="AB189" s="540"/>
      <c r="AC189" s="540"/>
      <c r="AD189" s="540"/>
      <c r="AE189" s="540"/>
      <c r="AF189" s="540"/>
      <c r="AG189" s="540"/>
      <c r="AH189" s="659"/>
      <c r="AI189" s="540"/>
      <c r="AJ189" s="540"/>
      <c r="AK189" s="540"/>
      <c r="AL189" s="540"/>
      <c r="AM189" s="540"/>
      <c r="AN189" s="540"/>
      <c r="AO189" s="540"/>
      <c r="AP189" s="540"/>
      <c r="AQ189" s="540"/>
      <c r="AR189" s="540"/>
      <c r="AS189" s="540"/>
      <c r="AT189" s="540"/>
      <c r="AU189" s="540"/>
      <c r="AV189" s="540"/>
      <c r="AW189" s="540"/>
      <c r="AX189" s="540"/>
      <c r="AY189" s="540"/>
      <c r="AZ189" s="540"/>
      <c r="BA189" s="540"/>
      <c r="BB189" s="540"/>
      <c r="BC189" s="540"/>
      <c r="BD189" s="540"/>
      <c r="BE189" s="540"/>
      <c r="BF189" s="540"/>
      <c r="BG189" s="540"/>
      <c r="BH189" s="540"/>
      <c r="BI189" s="540"/>
      <c r="BJ189" s="540"/>
      <c r="BK189" s="540"/>
      <c r="BL189" s="540"/>
      <c r="BM189" s="540"/>
      <c r="BN189" s="540"/>
      <c r="BO189" s="540"/>
      <c r="BP189" s="540"/>
      <c r="BQ189" s="540"/>
      <c r="BR189" s="540"/>
      <c r="BS189" s="540"/>
      <c r="BT189" s="540"/>
      <c r="BU189" s="540"/>
      <c r="BV189" s="540"/>
      <c r="BW189" s="540"/>
      <c r="BX189" s="540"/>
      <c r="BY189" s="540"/>
      <c r="BZ189" s="540"/>
      <c r="CA189" s="540"/>
      <c r="CB189" s="540"/>
      <c r="CC189" s="540"/>
      <c r="CD189" s="540"/>
      <c r="CE189" s="540"/>
      <c r="CF189" s="540"/>
      <c r="CG189" s="540"/>
      <c r="CH189" s="540"/>
      <c r="CI189" s="540"/>
      <c r="CJ189" s="540"/>
      <c r="CK189" s="540"/>
      <c r="CL189" s="540"/>
      <c r="CM189" s="540"/>
      <c r="CN189" s="540"/>
      <c r="CO189" s="540"/>
      <c r="CP189" s="540"/>
      <c r="CQ189" s="540"/>
      <c r="CR189" s="540"/>
      <c r="CS189" s="540"/>
      <c r="CT189" s="540"/>
      <c r="CU189" s="540"/>
      <c r="CV189" s="540"/>
      <c r="CW189" s="540"/>
      <c r="CX189" s="540"/>
      <c r="CY189" s="540"/>
      <c r="CZ189" s="540"/>
      <c r="DA189" s="540"/>
      <c r="DB189" s="540"/>
      <c r="DC189" s="540"/>
      <c r="DD189" s="540"/>
      <c r="DE189" s="540"/>
      <c r="DF189" s="540"/>
      <c r="DG189" s="540"/>
      <c r="DH189" s="540"/>
      <c r="DI189" s="540"/>
      <c r="DJ189" s="540"/>
      <c r="DK189" s="540"/>
      <c r="DL189" s="540"/>
      <c r="DM189" s="540"/>
      <c r="DN189" s="540"/>
      <c r="DO189" s="540"/>
      <c r="DP189" s="540"/>
      <c r="DQ189" s="540"/>
      <c r="DR189" s="540"/>
      <c r="DS189" s="540"/>
      <c r="DT189" s="540"/>
      <c r="DU189" s="540"/>
      <c r="DV189" s="540"/>
      <c r="DW189" s="540"/>
      <c r="DX189" s="540"/>
      <c r="DY189" s="540"/>
      <c r="DZ189" s="540"/>
      <c r="EA189" s="540"/>
      <c r="EB189" s="540"/>
      <c r="EC189" s="540"/>
      <c r="ED189" s="540"/>
      <c r="EE189" s="540"/>
      <c r="EF189" s="540"/>
      <c r="EG189" s="540"/>
      <c r="EH189" s="540"/>
      <c r="EI189" s="540"/>
      <c r="EJ189" s="540"/>
      <c r="EK189" s="540"/>
      <c r="EL189" s="540"/>
      <c r="EM189" s="540"/>
      <c r="EN189" s="540"/>
      <c r="EO189" s="540"/>
      <c r="EP189" s="540"/>
      <c r="EQ189" s="540"/>
      <c r="ER189" s="540"/>
      <c r="ES189" s="540"/>
      <c r="ET189" s="540"/>
      <c r="EU189" s="540"/>
      <c r="EV189" s="540"/>
      <c r="EW189" s="540"/>
      <c r="EX189" s="540"/>
      <c r="EY189" s="540"/>
      <c r="EZ189" s="540"/>
      <c r="FA189" s="540"/>
      <c r="FB189" s="540"/>
      <c r="FC189" s="540"/>
      <c r="FD189" s="540"/>
      <c r="FE189" s="540"/>
      <c r="FF189" s="540"/>
      <c r="FG189" s="540"/>
      <c r="FH189" s="540"/>
      <c r="FI189" s="540"/>
      <c r="FJ189" s="540"/>
      <c r="FK189" s="540"/>
      <c r="FL189" s="540"/>
      <c r="FM189" s="540"/>
      <c r="FN189" s="540"/>
      <c r="FO189" s="540"/>
      <c r="FP189" s="540"/>
      <c r="FQ189" s="540"/>
      <c r="FR189" s="540"/>
      <c r="FS189" s="540"/>
      <c r="FT189" s="540"/>
      <c r="FU189" s="540"/>
      <c r="FV189" s="540"/>
      <c r="FW189" s="540"/>
      <c r="FX189" s="540"/>
      <c r="FY189" s="540"/>
      <c r="FZ189" s="540"/>
      <c r="GA189" s="540"/>
      <c r="GB189" s="540"/>
      <c r="GC189" s="540"/>
      <c r="GD189" s="540"/>
      <c r="GE189" s="540"/>
      <c r="GF189" s="540"/>
      <c r="GG189" s="540"/>
      <c r="GH189" s="540"/>
      <c r="GI189" s="540"/>
      <c r="GJ189" s="540"/>
      <c r="GK189" s="540"/>
      <c r="GL189" s="540"/>
      <c r="GM189" s="540"/>
      <c r="GN189" s="540"/>
      <c r="GO189" s="540"/>
      <c r="GP189" s="540"/>
      <c r="GQ189" s="540"/>
      <c r="GR189" s="540"/>
      <c r="GS189" s="540"/>
      <c r="GT189" s="540"/>
      <c r="GU189" s="540"/>
      <c r="GV189" s="540"/>
      <c r="GW189" s="540"/>
      <c r="GX189" s="540"/>
      <c r="GY189" s="540"/>
      <c r="GZ189" s="540"/>
      <c r="HA189" s="540"/>
      <c r="HB189" s="540"/>
      <c r="HC189" s="540"/>
      <c r="HD189" s="540"/>
      <c r="HE189" s="540"/>
      <c r="HF189" s="540"/>
    </row>
    <row r="190" spans="2:214" hidden="1">
      <c r="B190" s="540"/>
      <c r="C190" s="658"/>
      <c r="D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  <c r="X190" s="540"/>
      <c r="Y190" s="540"/>
      <c r="Z190" s="540"/>
      <c r="AA190" s="540"/>
      <c r="AB190" s="540"/>
      <c r="AC190" s="540"/>
      <c r="AD190" s="540"/>
      <c r="AE190" s="540"/>
      <c r="AF190" s="540"/>
      <c r="AG190" s="540"/>
      <c r="AH190" s="659"/>
      <c r="AI190" s="540"/>
      <c r="AJ190" s="540"/>
      <c r="AK190" s="540"/>
      <c r="AL190" s="540"/>
      <c r="AM190" s="540"/>
      <c r="AN190" s="540"/>
      <c r="AO190" s="540"/>
      <c r="AP190" s="540"/>
      <c r="AQ190" s="540"/>
      <c r="AR190" s="540"/>
      <c r="AS190" s="540"/>
      <c r="AT190" s="540"/>
      <c r="AU190" s="540"/>
      <c r="AV190" s="540"/>
      <c r="AW190" s="540"/>
      <c r="AX190" s="540"/>
      <c r="AY190" s="540"/>
      <c r="AZ190" s="540"/>
      <c r="BA190" s="540"/>
      <c r="BB190" s="540"/>
      <c r="BC190" s="540"/>
      <c r="BD190" s="540"/>
      <c r="BE190" s="540"/>
      <c r="BF190" s="540"/>
      <c r="BG190" s="540"/>
      <c r="BH190" s="540"/>
      <c r="BI190" s="540"/>
      <c r="BJ190" s="540"/>
      <c r="BK190" s="540"/>
      <c r="BL190" s="540"/>
      <c r="BM190" s="540"/>
      <c r="BN190" s="540"/>
      <c r="BO190" s="540"/>
      <c r="BP190" s="540"/>
      <c r="BQ190" s="540"/>
      <c r="BR190" s="540"/>
      <c r="BS190" s="540"/>
      <c r="BT190" s="540"/>
      <c r="BU190" s="540"/>
      <c r="BV190" s="540"/>
      <c r="BW190" s="540"/>
      <c r="BX190" s="540"/>
      <c r="BY190" s="540"/>
      <c r="BZ190" s="540"/>
      <c r="CA190" s="540"/>
      <c r="CB190" s="540"/>
      <c r="CC190" s="540"/>
      <c r="CD190" s="540"/>
      <c r="CE190" s="540"/>
      <c r="CF190" s="540"/>
      <c r="CG190" s="540"/>
      <c r="CH190" s="540"/>
      <c r="CI190" s="540"/>
      <c r="CJ190" s="540"/>
      <c r="CK190" s="540"/>
      <c r="CL190" s="540"/>
      <c r="CM190" s="540"/>
      <c r="CN190" s="540"/>
      <c r="CO190" s="540"/>
      <c r="CP190" s="540"/>
      <c r="CQ190" s="540"/>
      <c r="CR190" s="540"/>
      <c r="CS190" s="540"/>
      <c r="CT190" s="540"/>
      <c r="CU190" s="540"/>
      <c r="CV190" s="540"/>
      <c r="CW190" s="540"/>
      <c r="CX190" s="540"/>
      <c r="CY190" s="540"/>
      <c r="CZ190" s="540"/>
      <c r="DA190" s="540"/>
      <c r="DB190" s="540"/>
      <c r="DC190" s="540"/>
      <c r="DD190" s="540"/>
      <c r="DE190" s="540"/>
      <c r="DF190" s="540"/>
      <c r="DG190" s="540"/>
      <c r="DH190" s="540"/>
      <c r="DI190" s="540"/>
      <c r="DJ190" s="540"/>
      <c r="DK190" s="540"/>
      <c r="DL190" s="540"/>
      <c r="DM190" s="540"/>
      <c r="DN190" s="540"/>
      <c r="DO190" s="540"/>
      <c r="DP190" s="540"/>
      <c r="DQ190" s="540"/>
      <c r="DR190" s="540"/>
      <c r="DS190" s="540"/>
      <c r="DT190" s="540"/>
      <c r="DU190" s="540"/>
      <c r="DV190" s="540"/>
      <c r="DW190" s="540"/>
      <c r="DX190" s="540"/>
      <c r="DY190" s="540"/>
      <c r="DZ190" s="540"/>
      <c r="EA190" s="540"/>
      <c r="EB190" s="540"/>
      <c r="EC190" s="540"/>
      <c r="ED190" s="540"/>
      <c r="EE190" s="540"/>
      <c r="EF190" s="540"/>
      <c r="EG190" s="540"/>
      <c r="EH190" s="540"/>
      <c r="EI190" s="540"/>
      <c r="EJ190" s="540"/>
      <c r="EK190" s="540"/>
      <c r="EL190" s="540"/>
      <c r="EM190" s="540"/>
      <c r="EN190" s="540"/>
      <c r="EO190" s="540"/>
      <c r="EP190" s="540"/>
      <c r="EQ190" s="540"/>
      <c r="ER190" s="540"/>
      <c r="ES190" s="540"/>
      <c r="ET190" s="540"/>
      <c r="EU190" s="540"/>
      <c r="EV190" s="540"/>
      <c r="EW190" s="540"/>
      <c r="EX190" s="540"/>
      <c r="EY190" s="540"/>
      <c r="EZ190" s="540"/>
      <c r="FA190" s="540"/>
      <c r="FB190" s="540"/>
      <c r="FC190" s="540"/>
      <c r="FD190" s="540"/>
      <c r="FE190" s="540"/>
      <c r="FF190" s="540"/>
      <c r="FG190" s="540"/>
      <c r="FH190" s="540"/>
      <c r="FI190" s="540"/>
      <c r="FJ190" s="540"/>
      <c r="FK190" s="540"/>
      <c r="FL190" s="540"/>
      <c r="FM190" s="540"/>
      <c r="FN190" s="540"/>
      <c r="FO190" s="540"/>
      <c r="FP190" s="540"/>
      <c r="FQ190" s="540"/>
      <c r="FR190" s="540"/>
      <c r="FS190" s="540"/>
      <c r="FT190" s="540"/>
      <c r="FU190" s="540"/>
      <c r="FV190" s="540"/>
      <c r="FW190" s="540"/>
      <c r="FX190" s="540"/>
      <c r="FY190" s="540"/>
      <c r="FZ190" s="540"/>
      <c r="GA190" s="540"/>
      <c r="GB190" s="540"/>
      <c r="GC190" s="540"/>
      <c r="GD190" s="540"/>
      <c r="GE190" s="540"/>
      <c r="GF190" s="540"/>
      <c r="GG190" s="540"/>
      <c r="GH190" s="540"/>
      <c r="GI190" s="540"/>
      <c r="GJ190" s="540"/>
      <c r="GK190" s="540"/>
      <c r="GL190" s="540"/>
      <c r="GM190" s="540"/>
      <c r="GN190" s="540"/>
      <c r="GO190" s="540"/>
      <c r="GP190" s="540"/>
      <c r="GQ190" s="540"/>
      <c r="GR190" s="540"/>
      <c r="GS190" s="540"/>
      <c r="GT190" s="540"/>
      <c r="GU190" s="540"/>
      <c r="GV190" s="540"/>
      <c r="GW190" s="540"/>
      <c r="GX190" s="540"/>
      <c r="GY190" s="540"/>
      <c r="GZ190" s="540"/>
      <c r="HA190" s="540"/>
      <c r="HB190" s="540"/>
      <c r="HC190" s="540"/>
      <c r="HD190" s="540"/>
      <c r="HE190" s="540"/>
      <c r="HF190" s="540"/>
    </row>
    <row r="191" spans="2:214" hidden="1">
      <c r="B191" s="540"/>
      <c r="C191" s="658"/>
      <c r="D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  <c r="X191" s="540"/>
      <c r="Y191" s="540"/>
      <c r="Z191" s="540"/>
      <c r="AA191" s="540"/>
      <c r="AB191" s="540"/>
      <c r="AC191" s="540"/>
      <c r="AD191" s="540"/>
      <c r="AE191" s="540"/>
      <c r="AF191" s="540"/>
      <c r="AG191" s="540"/>
      <c r="AH191" s="659"/>
      <c r="AI191" s="540"/>
      <c r="AJ191" s="540"/>
      <c r="AK191" s="540"/>
      <c r="AL191" s="540"/>
      <c r="AM191" s="540"/>
      <c r="AN191" s="540"/>
      <c r="AO191" s="540"/>
      <c r="AP191" s="540"/>
      <c r="AQ191" s="540"/>
      <c r="AR191" s="540"/>
      <c r="AS191" s="540"/>
      <c r="AT191" s="540"/>
      <c r="AU191" s="540"/>
      <c r="AV191" s="540"/>
      <c r="AW191" s="540"/>
      <c r="AX191" s="540"/>
      <c r="AY191" s="540"/>
      <c r="AZ191" s="540"/>
      <c r="BA191" s="540"/>
      <c r="BB191" s="540"/>
      <c r="BC191" s="540"/>
      <c r="BD191" s="540"/>
      <c r="BE191" s="540"/>
      <c r="BF191" s="540"/>
      <c r="BG191" s="540"/>
      <c r="BH191" s="540"/>
      <c r="BI191" s="540"/>
      <c r="BJ191" s="540"/>
      <c r="BK191" s="540"/>
      <c r="BL191" s="540"/>
      <c r="BM191" s="540"/>
      <c r="BN191" s="540"/>
      <c r="BO191" s="540"/>
      <c r="BP191" s="540"/>
      <c r="BQ191" s="540"/>
      <c r="BR191" s="540"/>
      <c r="BS191" s="540"/>
      <c r="BT191" s="540"/>
      <c r="BU191" s="540"/>
      <c r="BV191" s="540"/>
      <c r="BW191" s="540"/>
      <c r="BX191" s="540"/>
      <c r="BY191" s="540"/>
      <c r="BZ191" s="540"/>
      <c r="CA191" s="540"/>
      <c r="CB191" s="540"/>
      <c r="CC191" s="540"/>
      <c r="CD191" s="540"/>
      <c r="CE191" s="540"/>
      <c r="CF191" s="540"/>
      <c r="CG191" s="540"/>
      <c r="CH191" s="540"/>
      <c r="CI191" s="540"/>
      <c r="CJ191" s="540"/>
      <c r="CK191" s="540"/>
      <c r="CL191" s="540"/>
      <c r="CM191" s="540"/>
      <c r="CN191" s="540"/>
      <c r="CO191" s="540"/>
      <c r="CP191" s="540"/>
      <c r="CQ191" s="540"/>
      <c r="CR191" s="540"/>
      <c r="CS191" s="540"/>
      <c r="CT191" s="540"/>
      <c r="CU191" s="540"/>
      <c r="CV191" s="540"/>
      <c r="CW191" s="540"/>
      <c r="CX191" s="540"/>
      <c r="CY191" s="540"/>
      <c r="CZ191" s="540"/>
      <c r="DA191" s="540"/>
      <c r="DB191" s="540"/>
      <c r="DC191" s="540"/>
      <c r="DD191" s="540"/>
      <c r="DE191" s="540"/>
      <c r="DF191" s="540"/>
      <c r="DG191" s="540"/>
      <c r="DH191" s="540"/>
      <c r="DI191" s="540"/>
      <c r="DJ191" s="540"/>
      <c r="DK191" s="540"/>
      <c r="DL191" s="540"/>
      <c r="DM191" s="540"/>
      <c r="DN191" s="540"/>
      <c r="DO191" s="540"/>
      <c r="DP191" s="540"/>
      <c r="DQ191" s="540"/>
      <c r="DR191" s="540"/>
      <c r="DS191" s="540"/>
      <c r="DT191" s="540"/>
      <c r="DU191" s="540"/>
      <c r="DV191" s="540"/>
      <c r="DW191" s="540"/>
      <c r="DX191" s="540"/>
      <c r="DY191" s="540"/>
      <c r="DZ191" s="540"/>
      <c r="EA191" s="540"/>
      <c r="EB191" s="540"/>
      <c r="EC191" s="540"/>
      <c r="ED191" s="540"/>
      <c r="EE191" s="540"/>
      <c r="EF191" s="540"/>
      <c r="EG191" s="540"/>
      <c r="EH191" s="540"/>
      <c r="EI191" s="540"/>
      <c r="EJ191" s="540"/>
      <c r="EK191" s="540"/>
      <c r="EL191" s="540"/>
      <c r="EM191" s="540"/>
      <c r="EN191" s="540"/>
      <c r="EO191" s="540"/>
      <c r="EP191" s="540"/>
      <c r="EQ191" s="540"/>
      <c r="ER191" s="540"/>
      <c r="ES191" s="540"/>
      <c r="ET191" s="540"/>
      <c r="EU191" s="540"/>
      <c r="EV191" s="540"/>
      <c r="EW191" s="540"/>
      <c r="EX191" s="540"/>
      <c r="EY191" s="540"/>
      <c r="EZ191" s="540"/>
      <c r="FA191" s="540"/>
      <c r="FB191" s="540"/>
      <c r="FC191" s="540"/>
      <c r="FD191" s="540"/>
      <c r="FE191" s="540"/>
      <c r="FF191" s="540"/>
      <c r="FG191" s="540"/>
      <c r="FH191" s="540"/>
      <c r="FI191" s="540"/>
      <c r="FJ191" s="540"/>
      <c r="FK191" s="540"/>
      <c r="FL191" s="540"/>
      <c r="FM191" s="540"/>
      <c r="FN191" s="540"/>
      <c r="FO191" s="540"/>
      <c r="FP191" s="540"/>
      <c r="FQ191" s="540"/>
      <c r="FR191" s="540"/>
      <c r="FS191" s="540"/>
      <c r="FT191" s="540"/>
      <c r="FU191" s="540"/>
      <c r="FV191" s="540"/>
      <c r="FW191" s="540"/>
      <c r="FX191" s="540"/>
      <c r="FY191" s="540"/>
      <c r="FZ191" s="540"/>
      <c r="GA191" s="540"/>
      <c r="GB191" s="540"/>
      <c r="GC191" s="540"/>
      <c r="GD191" s="540"/>
      <c r="GE191" s="540"/>
      <c r="GF191" s="540"/>
      <c r="GG191" s="540"/>
      <c r="GH191" s="540"/>
      <c r="GI191" s="540"/>
      <c r="GJ191" s="540"/>
      <c r="GK191" s="540"/>
      <c r="GL191" s="540"/>
      <c r="GM191" s="540"/>
      <c r="GN191" s="540"/>
      <c r="GO191" s="540"/>
      <c r="GP191" s="540"/>
      <c r="GQ191" s="540"/>
      <c r="GR191" s="540"/>
      <c r="GS191" s="540"/>
      <c r="GT191" s="540"/>
      <c r="GU191" s="540"/>
      <c r="GV191" s="540"/>
      <c r="GW191" s="540"/>
      <c r="GX191" s="540"/>
      <c r="GY191" s="540"/>
      <c r="GZ191" s="540"/>
      <c r="HA191" s="540"/>
      <c r="HB191" s="540"/>
      <c r="HC191" s="540"/>
      <c r="HD191" s="540"/>
      <c r="HE191" s="540"/>
      <c r="HF191" s="540"/>
    </row>
    <row r="192" spans="2:214" hidden="1">
      <c r="B192" s="540"/>
      <c r="C192" s="658"/>
      <c r="D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  <c r="X192" s="540"/>
      <c r="Y192" s="540"/>
      <c r="Z192" s="540"/>
      <c r="AA192" s="540"/>
      <c r="AB192" s="540"/>
      <c r="AC192" s="540"/>
      <c r="AD192" s="540"/>
      <c r="AE192" s="540"/>
      <c r="AF192" s="540"/>
      <c r="AG192" s="540"/>
      <c r="AH192" s="659"/>
      <c r="AI192" s="540"/>
      <c r="AJ192" s="540"/>
      <c r="AK192" s="540"/>
      <c r="AL192" s="540"/>
      <c r="AM192" s="540"/>
      <c r="AN192" s="540"/>
      <c r="AO192" s="540"/>
      <c r="AP192" s="540"/>
      <c r="AQ192" s="540"/>
      <c r="AR192" s="540"/>
      <c r="AS192" s="540"/>
      <c r="AT192" s="540"/>
      <c r="AU192" s="540"/>
      <c r="AV192" s="540"/>
      <c r="AW192" s="540"/>
      <c r="AX192" s="540"/>
      <c r="AY192" s="540"/>
      <c r="AZ192" s="540"/>
      <c r="BA192" s="540"/>
      <c r="BB192" s="540"/>
      <c r="BC192" s="540"/>
      <c r="BD192" s="540"/>
      <c r="BE192" s="540"/>
      <c r="BF192" s="540"/>
      <c r="BG192" s="540"/>
      <c r="BH192" s="540"/>
      <c r="BI192" s="540"/>
      <c r="BJ192" s="540"/>
      <c r="BK192" s="540"/>
      <c r="BL192" s="540"/>
      <c r="BM192" s="540"/>
      <c r="BN192" s="540"/>
      <c r="BO192" s="540"/>
      <c r="BP192" s="540"/>
      <c r="BQ192" s="540"/>
      <c r="BR192" s="540"/>
      <c r="BS192" s="540"/>
      <c r="BT192" s="540"/>
      <c r="BU192" s="540"/>
      <c r="BV192" s="540"/>
      <c r="BW192" s="540"/>
      <c r="BX192" s="540"/>
      <c r="BY192" s="540"/>
      <c r="BZ192" s="540"/>
      <c r="CA192" s="540"/>
      <c r="CB192" s="540"/>
      <c r="CC192" s="540"/>
      <c r="CD192" s="540"/>
      <c r="CE192" s="540"/>
      <c r="CF192" s="540"/>
      <c r="CG192" s="540"/>
      <c r="CH192" s="540"/>
      <c r="CI192" s="540"/>
      <c r="CJ192" s="540"/>
      <c r="CK192" s="540"/>
      <c r="CL192" s="540"/>
      <c r="CM192" s="540"/>
      <c r="CN192" s="540"/>
      <c r="CO192" s="540"/>
      <c r="CP192" s="540"/>
      <c r="CQ192" s="540"/>
      <c r="CR192" s="540"/>
      <c r="CS192" s="540"/>
      <c r="CT192" s="540"/>
      <c r="CU192" s="540"/>
      <c r="CV192" s="540"/>
      <c r="CW192" s="540"/>
      <c r="CX192" s="540"/>
      <c r="CY192" s="540"/>
      <c r="CZ192" s="540"/>
      <c r="DA192" s="540"/>
      <c r="DB192" s="540"/>
      <c r="DC192" s="540"/>
      <c r="DD192" s="540"/>
      <c r="DE192" s="540"/>
      <c r="DF192" s="540"/>
      <c r="DG192" s="540"/>
      <c r="DH192" s="540"/>
      <c r="DI192" s="540"/>
      <c r="DJ192" s="540"/>
      <c r="DK192" s="540"/>
      <c r="DL192" s="540"/>
      <c r="DM192" s="540"/>
      <c r="DN192" s="540"/>
      <c r="DO192" s="540"/>
      <c r="DP192" s="540"/>
      <c r="DQ192" s="540"/>
      <c r="DR192" s="540"/>
      <c r="DS192" s="540"/>
      <c r="DT192" s="540"/>
      <c r="DU192" s="540"/>
      <c r="DV192" s="540"/>
      <c r="DW192" s="540"/>
      <c r="DX192" s="540"/>
      <c r="DY192" s="540"/>
      <c r="DZ192" s="540"/>
      <c r="EA192" s="540"/>
      <c r="EB192" s="540"/>
      <c r="EC192" s="540"/>
      <c r="ED192" s="540"/>
      <c r="EE192" s="540"/>
      <c r="EF192" s="540"/>
      <c r="EG192" s="540"/>
      <c r="EH192" s="540"/>
      <c r="EI192" s="540"/>
      <c r="EJ192" s="540"/>
      <c r="EK192" s="540"/>
      <c r="EL192" s="540"/>
      <c r="EM192" s="540"/>
      <c r="EN192" s="540"/>
      <c r="EO192" s="540"/>
      <c r="EP192" s="540"/>
      <c r="EQ192" s="540"/>
      <c r="ER192" s="540"/>
      <c r="ES192" s="540"/>
      <c r="ET192" s="540"/>
      <c r="EU192" s="540"/>
      <c r="EV192" s="540"/>
      <c r="EW192" s="540"/>
      <c r="EX192" s="540"/>
      <c r="EY192" s="540"/>
      <c r="EZ192" s="540"/>
      <c r="FA192" s="540"/>
      <c r="FB192" s="540"/>
      <c r="FC192" s="540"/>
      <c r="FD192" s="540"/>
      <c r="FE192" s="540"/>
      <c r="FF192" s="540"/>
      <c r="FG192" s="540"/>
      <c r="FH192" s="540"/>
      <c r="FI192" s="540"/>
      <c r="FJ192" s="540"/>
      <c r="FK192" s="540"/>
      <c r="FL192" s="540"/>
      <c r="FM192" s="540"/>
      <c r="FN192" s="540"/>
      <c r="FO192" s="540"/>
      <c r="FP192" s="540"/>
      <c r="FQ192" s="540"/>
      <c r="FR192" s="540"/>
      <c r="FS192" s="540"/>
      <c r="FT192" s="540"/>
      <c r="FU192" s="540"/>
      <c r="FV192" s="540"/>
      <c r="FW192" s="540"/>
      <c r="FX192" s="540"/>
      <c r="FY192" s="540"/>
      <c r="FZ192" s="540"/>
      <c r="GA192" s="540"/>
      <c r="GB192" s="540"/>
      <c r="GC192" s="540"/>
      <c r="GD192" s="540"/>
      <c r="GE192" s="540"/>
      <c r="GF192" s="540"/>
      <c r="GG192" s="540"/>
      <c r="GH192" s="540"/>
      <c r="GI192" s="540"/>
      <c r="GJ192" s="540"/>
      <c r="GK192" s="540"/>
      <c r="GL192" s="540"/>
      <c r="GM192" s="540"/>
      <c r="GN192" s="540"/>
      <c r="GO192" s="540"/>
      <c r="GP192" s="540"/>
      <c r="GQ192" s="540"/>
      <c r="GR192" s="540"/>
      <c r="GS192" s="540"/>
      <c r="GT192" s="540"/>
      <c r="GU192" s="540"/>
      <c r="GV192" s="540"/>
      <c r="GW192" s="540"/>
      <c r="GX192" s="540"/>
      <c r="GY192" s="540"/>
      <c r="GZ192" s="540"/>
      <c r="HA192" s="540"/>
      <c r="HB192" s="540"/>
      <c r="HC192" s="540"/>
      <c r="HD192" s="540"/>
      <c r="HE192" s="540"/>
      <c r="HF192" s="540"/>
    </row>
    <row r="193" spans="2:214" hidden="1">
      <c r="B193" s="540"/>
      <c r="C193" s="658"/>
      <c r="D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  <c r="X193" s="540"/>
      <c r="Y193" s="540"/>
      <c r="Z193" s="540"/>
      <c r="AA193" s="540"/>
      <c r="AB193" s="540"/>
      <c r="AC193" s="540"/>
      <c r="AD193" s="540"/>
      <c r="AE193" s="540"/>
      <c r="AF193" s="540"/>
      <c r="AG193" s="540"/>
      <c r="AH193" s="659"/>
      <c r="AI193" s="540"/>
      <c r="AJ193" s="540"/>
      <c r="AK193" s="540"/>
      <c r="AL193" s="540"/>
      <c r="AM193" s="540"/>
      <c r="AN193" s="540"/>
      <c r="AO193" s="540"/>
      <c r="AP193" s="540"/>
      <c r="AQ193" s="540"/>
      <c r="AR193" s="540"/>
      <c r="AS193" s="540"/>
      <c r="AT193" s="540"/>
      <c r="AU193" s="540"/>
      <c r="AV193" s="540"/>
      <c r="AW193" s="540"/>
      <c r="AX193" s="540"/>
      <c r="AY193" s="540"/>
      <c r="AZ193" s="540"/>
      <c r="BA193" s="540"/>
      <c r="BB193" s="540"/>
      <c r="BC193" s="540"/>
      <c r="BD193" s="540"/>
      <c r="BE193" s="540"/>
      <c r="BF193" s="540"/>
      <c r="BG193" s="540"/>
      <c r="BH193" s="540"/>
      <c r="BI193" s="540"/>
      <c r="BJ193" s="540"/>
      <c r="BK193" s="540"/>
      <c r="BL193" s="540"/>
      <c r="BM193" s="540"/>
      <c r="BN193" s="540"/>
      <c r="BO193" s="540"/>
      <c r="BP193" s="540"/>
      <c r="BQ193" s="540"/>
      <c r="BR193" s="540"/>
      <c r="BS193" s="540"/>
      <c r="BT193" s="540"/>
      <c r="BU193" s="540"/>
      <c r="BV193" s="540"/>
      <c r="BW193" s="540"/>
      <c r="BX193" s="540"/>
      <c r="BY193" s="540"/>
      <c r="BZ193" s="540"/>
      <c r="CA193" s="540"/>
      <c r="CB193" s="540"/>
      <c r="CC193" s="540"/>
      <c r="CD193" s="540"/>
      <c r="CE193" s="540"/>
      <c r="CF193" s="540"/>
      <c r="CG193" s="540"/>
      <c r="CH193" s="540"/>
      <c r="CI193" s="540"/>
      <c r="CJ193" s="540"/>
      <c r="CK193" s="540"/>
      <c r="CL193" s="540"/>
      <c r="CM193" s="540"/>
      <c r="CN193" s="540"/>
      <c r="CO193" s="540"/>
      <c r="CP193" s="540"/>
      <c r="CQ193" s="540"/>
      <c r="CR193" s="540"/>
      <c r="CS193" s="540"/>
      <c r="CT193" s="540"/>
      <c r="CU193" s="540"/>
      <c r="CV193" s="540"/>
      <c r="CW193" s="540"/>
      <c r="CX193" s="540"/>
      <c r="CY193" s="540"/>
      <c r="CZ193" s="540"/>
      <c r="DA193" s="540"/>
      <c r="DB193" s="540"/>
      <c r="DC193" s="540"/>
      <c r="DD193" s="540"/>
      <c r="DE193" s="540"/>
      <c r="DF193" s="540"/>
      <c r="DG193" s="540"/>
      <c r="DH193" s="540"/>
      <c r="DI193" s="540"/>
      <c r="DJ193" s="540"/>
      <c r="DK193" s="540"/>
      <c r="DL193" s="540"/>
      <c r="DM193" s="540"/>
      <c r="DN193" s="540"/>
      <c r="DO193" s="540"/>
      <c r="DP193" s="540"/>
      <c r="DQ193" s="540"/>
      <c r="DR193" s="540"/>
      <c r="DS193" s="540"/>
      <c r="DT193" s="540"/>
      <c r="DU193" s="540"/>
      <c r="DV193" s="540"/>
      <c r="DW193" s="540"/>
      <c r="DX193" s="540"/>
      <c r="DY193" s="540"/>
      <c r="DZ193" s="540"/>
      <c r="EA193" s="540"/>
      <c r="EB193" s="540"/>
      <c r="EC193" s="540"/>
      <c r="ED193" s="540"/>
      <c r="EE193" s="540"/>
      <c r="EF193" s="540"/>
      <c r="EG193" s="540"/>
      <c r="EH193" s="540"/>
      <c r="EI193" s="540"/>
      <c r="EJ193" s="540"/>
      <c r="EK193" s="540"/>
      <c r="EL193" s="540"/>
      <c r="EM193" s="540"/>
      <c r="EN193" s="540"/>
      <c r="EO193" s="540"/>
      <c r="EP193" s="540"/>
      <c r="EQ193" s="540"/>
      <c r="ER193" s="540"/>
      <c r="ES193" s="540"/>
      <c r="ET193" s="540"/>
      <c r="EU193" s="540"/>
      <c r="EV193" s="540"/>
      <c r="EW193" s="540"/>
      <c r="EX193" s="540"/>
      <c r="EY193" s="540"/>
      <c r="EZ193" s="540"/>
      <c r="FA193" s="540"/>
      <c r="FB193" s="540"/>
      <c r="FC193" s="540"/>
      <c r="FD193" s="540"/>
      <c r="FE193" s="540"/>
      <c r="FF193" s="540"/>
      <c r="FG193" s="540"/>
      <c r="FH193" s="540"/>
      <c r="FI193" s="540"/>
      <c r="FJ193" s="540"/>
      <c r="FK193" s="540"/>
      <c r="FL193" s="540"/>
      <c r="FM193" s="540"/>
      <c r="FN193" s="540"/>
      <c r="FO193" s="540"/>
      <c r="FP193" s="540"/>
      <c r="FQ193" s="540"/>
      <c r="FR193" s="540"/>
      <c r="FS193" s="540"/>
      <c r="FT193" s="540"/>
      <c r="FU193" s="540"/>
      <c r="FV193" s="540"/>
      <c r="FW193" s="540"/>
      <c r="FX193" s="540"/>
      <c r="FY193" s="540"/>
      <c r="FZ193" s="540"/>
      <c r="GA193" s="540"/>
      <c r="GB193" s="540"/>
      <c r="GC193" s="540"/>
      <c r="GD193" s="540"/>
      <c r="GE193" s="540"/>
      <c r="GF193" s="540"/>
      <c r="GG193" s="540"/>
      <c r="GH193" s="540"/>
      <c r="GI193" s="540"/>
      <c r="GJ193" s="540"/>
      <c r="GK193" s="540"/>
      <c r="GL193" s="540"/>
      <c r="GM193" s="540"/>
      <c r="GN193" s="540"/>
      <c r="GO193" s="540"/>
      <c r="GP193" s="540"/>
      <c r="GQ193" s="540"/>
      <c r="GR193" s="540"/>
      <c r="GS193" s="540"/>
      <c r="GT193" s="540"/>
      <c r="GU193" s="540"/>
      <c r="GV193" s="540"/>
      <c r="GW193" s="540"/>
      <c r="GX193" s="540"/>
      <c r="GY193" s="540"/>
      <c r="GZ193" s="540"/>
      <c r="HA193" s="540"/>
      <c r="HB193" s="540"/>
      <c r="HC193" s="540"/>
      <c r="HD193" s="540"/>
      <c r="HE193" s="540"/>
      <c r="HF193" s="540"/>
    </row>
    <row r="194" spans="2:214" hidden="1">
      <c r="B194" s="540"/>
      <c r="C194" s="658"/>
      <c r="D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  <c r="X194" s="540"/>
      <c r="Y194" s="540"/>
      <c r="Z194" s="540"/>
      <c r="AA194" s="540"/>
      <c r="AB194" s="540"/>
      <c r="AC194" s="540"/>
      <c r="AD194" s="540"/>
      <c r="AE194" s="540"/>
      <c r="AF194" s="540"/>
      <c r="AG194" s="540"/>
      <c r="AH194" s="659"/>
      <c r="AI194" s="540"/>
      <c r="AJ194" s="540"/>
      <c r="AK194" s="540"/>
      <c r="AL194" s="540"/>
      <c r="AM194" s="540"/>
      <c r="AN194" s="540"/>
      <c r="AO194" s="540"/>
      <c r="AP194" s="540"/>
      <c r="AQ194" s="540"/>
      <c r="AR194" s="540"/>
      <c r="AS194" s="540"/>
      <c r="AT194" s="540"/>
      <c r="AU194" s="540"/>
      <c r="AV194" s="540"/>
      <c r="AW194" s="540"/>
      <c r="AX194" s="540"/>
      <c r="AY194" s="540"/>
      <c r="AZ194" s="540"/>
      <c r="BA194" s="540"/>
      <c r="BB194" s="540"/>
      <c r="BC194" s="540"/>
      <c r="BD194" s="540"/>
      <c r="BE194" s="540"/>
      <c r="BF194" s="540"/>
      <c r="BG194" s="540"/>
      <c r="BH194" s="540"/>
      <c r="BI194" s="540"/>
      <c r="BJ194" s="540"/>
      <c r="BK194" s="540"/>
      <c r="BL194" s="540"/>
      <c r="BM194" s="540"/>
      <c r="BN194" s="540"/>
      <c r="BO194" s="540"/>
      <c r="BP194" s="540"/>
      <c r="BQ194" s="540"/>
      <c r="BR194" s="540"/>
      <c r="BS194" s="540"/>
      <c r="BT194" s="540"/>
      <c r="BU194" s="540"/>
      <c r="BV194" s="540"/>
      <c r="BW194" s="540"/>
      <c r="BX194" s="540"/>
      <c r="BY194" s="540"/>
      <c r="BZ194" s="540"/>
      <c r="CA194" s="540"/>
      <c r="CB194" s="540"/>
      <c r="CC194" s="540"/>
      <c r="CD194" s="540"/>
      <c r="CE194" s="540"/>
      <c r="CF194" s="540"/>
      <c r="CG194" s="540"/>
      <c r="CH194" s="540"/>
      <c r="CI194" s="540"/>
      <c r="CJ194" s="540"/>
      <c r="CK194" s="540"/>
      <c r="CL194" s="540"/>
      <c r="CM194" s="540"/>
      <c r="CN194" s="540"/>
      <c r="CO194" s="540"/>
      <c r="CP194" s="540"/>
      <c r="CQ194" s="540"/>
      <c r="CR194" s="540"/>
      <c r="CS194" s="540"/>
      <c r="CT194" s="540"/>
      <c r="CU194" s="540"/>
      <c r="CV194" s="540"/>
      <c r="CW194" s="540"/>
      <c r="CX194" s="540"/>
      <c r="CY194" s="540"/>
      <c r="CZ194" s="540"/>
      <c r="DA194" s="540"/>
      <c r="DB194" s="540"/>
      <c r="DC194" s="540"/>
      <c r="DD194" s="540"/>
      <c r="DE194" s="540"/>
      <c r="DF194" s="540"/>
      <c r="DG194" s="540"/>
      <c r="DH194" s="540"/>
      <c r="DI194" s="540"/>
      <c r="DJ194" s="540"/>
      <c r="DK194" s="540"/>
      <c r="DL194" s="540"/>
      <c r="DM194" s="540"/>
      <c r="DN194" s="540"/>
      <c r="DO194" s="540"/>
      <c r="DP194" s="540"/>
      <c r="DQ194" s="540"/>
      <c r="DR194" s="540"/>
      <c r="DS194" s="540"/>
      <c r="DT194" s="540"/>
      <c r="DU194" s="540"/>
      <c r="DV194" s="540"/>
      <c r="DW194" s="540"/>
      <c r="DX194" s="540"/>
      <c r="DY194" s="540"/>
      <c r="DZ194" s="540"/>
      <c r="EA194" s="540"/>
      <c r="EB194" s="540"/>
      <c r="EC194" s="540"/>
      <c r="ED194" s="540"/>
      <c r="EE194" s="540"/>
      <c r="EF194" s="540"/>
      <c r="EG194" s="540"/>
      <c r="EH194" s="540"/>
      <c r="EI194" s="540"/>
      <c r="EJ194" s="540"/>
      <c r="EK194" s="540"/>
      <c r="EL194" s="540"/>
      <c r="EM194" s="540"/>
      <c r="EN194" s="540"/>
      <c r="EO194" s="540"/>
      <c r="EP194" s="540"/>
      <c r="EQ194" s="540"/>
      <c r="ER194" s="540"/>
      <c r="ES194" s="540"/>
      <c r="ET194" s="540"/>
      <c r="EU194" s="540"/>
      <c r="EV194" s="540"/>
      <c r="EW194" s="540"/>
      <c r="EX194" s="540"/>
      <c r="EY194" s="540"/>
      <c r="EZ194" s="540"/>
      <c r="FA194" s="540"/>
      <c r="FB194" s="540"/>
      <c r="FC194" s="540"/>
      <c r="FD194" s="540"/>
      <c r="FE194" s="540"/>
      <c r="FF194" s="540"/>
      <c r="FG194" s="540"/>
      <c r="FH194" s="540"/>
      <c r="FI194" s="540"/>
      <c r="FJ194" s="540"/>
      <c r="FK194" s="540"/>
      <c r="FL194" s="540"/>
      <c r="FM194" s="540"/>
      <c r="FN194" s="540"/>
      <c r="FO194" s="540"/>
      <c r="FP194" s="540"/>
      <c r="FQ194" s="540"/>
      <c r="FR194" s="540"/>
      <c r="FS194" s="540"/>
      <c r="FT194" s="540"/>
      <c r="FU194" s="540"/>
      <c r="FV194" s="540"/>
      <c r="FW194" s="540"/>
      <c r="FX194" s="540"/>
      <c r="FY194" s="540"/>
      <c r="FZ194" s="540"/>
      <c r="GA194" s="540"/>
      <c r="GB194" s="540"/>
      <c r="GC194" s="540"/>
      <c r="GD194" s="540"/>
      <c r="GE194" s="540"/>
      <c r="GF194" s="540"/>
      <c r="GG194" s="540"/>
      <c r="GH194" s="540"/>
      <c r="GI194" s="540"/>
      <c r="GJ194" s="540"/>
      <c r="GK194" s="540"/>
      <c r="GL194" s="540"/>
      <c r="GM194" s="540"/>
      <c r="GN194" s="540"/>
      <c r="GO194" s="540"/>
      <c r="GP194" s="540"/>
      <c r="GQ194" s="540"/>
      <c r="GR194" s="540"/>
      <c r="GS194" s="540"/>
      <c r="GT194" s="540"/>
      <c r="GU194" s="540"/>
      <c r="GV194" s="540"/>
      <c r="GW194" s="540"/>
      <c r="GX194" s="540"/>
      <c r="GY194" s="540"/>
      <c r="GZ194" s="540"/>
      <c r="HA194" s="540"/>
      <c r="HB194" s="540"/>
      <c r="HC194" s="540"/>
      <c r="HD194" s="540"/>
      <c r="HE194" s="540"/>
      <c r="HF194" s="540"/>
    </row>
    <row r="195" spans="2:214" hidden="1">
      <c r="B195" s="540"/>
      <c r="C195" s="658"/>
      <c r="D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  <c r="X195" s="540"/>
      <c r="Y195" s="540"/>
      <c r="Z195" s="540"/>
      <c r="AA195" s="540"/>
      <c r="AB195" s="540"/>
      <c r="AC195" s="540"/>
      <c r="AD195" s="540"/>
      <c r="AE195" s="540"/>
      <c r="AF195" s="540"/>
      <c r="AG195" s="540"/>
      <c r="AH195" s="659"/>
      <c r="AI195" s="540"/>
      <c r="AJ195" s="540"/>
      <c r="AK195" s="540"/>
      <c r="AL195" s="540"/>
      <c r="AM195" s="540"/>
      <c r="AN195" s="540"/>
      <c r="AO195" s="540"/>
      <c r="AP195" s="540"/>
      <c r="AQ195" s="540"/>
      <c r="AR195" s="540"/>
      <c r="AS195" s="540"/>
      <c r="AT195" s="540"/>
      <c r="AU195" s="540"/>
      <c r="AV195" s="540"/>
      <c r="AW195" s="540"/>
      <c r="AX195" s="540"/>
      <c r="AY195" s="540"/>
      <c r="AZ195" s="540"/>
      <c r="BA195" s="540"/>
      <c r="BB195" s="540"/>
      <c r="BC195" s="540"/>
      <c r="BD195" s="540"/>
      <c r="BE195" s="540"/>
      <c r="BF195" s="540"/>
      <c r="BG195" s="540"/>
      <c r="BH195" s="540"/>
      <c r="BI195" s="540"/>
      <c r="BJ195" s="540"/>
      <c r="BK195" s="540"/>
      <c r="BL195" s="540"/>
      <c r="BM195" s="540"/>
      <c r="BN195" s="540"/>
      <c r="BO195" s="540"/>
      <c r="BP195" s="540"/>
      <c r="BQ195" s="540"/>
      <c r="BR195" s="540"/>
      <c r="BS195" s="540"/>
      <c r="BT195" s="540"/>
      <c r="BU195" s="540"/>
      <c r="BV195" s="540"/>
      <c r="BW195" s="540"/>
      <c r="BX195" s="540"/>
      <c r="BY195" s="540"/>
      <c r="BZ195" s="540"/>
      <c r="CA195" s="540"/>
      <c r="CB195" s="540"/>
      <c r="CC195" s="540"/>
      <c r="CD195" s="540"/>
      <c r="CE195" s="540"/>
      <c r="CF195" s="540"/>
      <c r="CG195" s="540"/>
      <c r="CH195" s="540"/>
      <c r="CI195" s="540"/>
      <c r="CJ195" s="540"/>
      <c r="CK195" s="540"/>
      <c r="CL195" s="540"/>
      <c r="CM195" s="540"/>
      <c r="CN195" s="540"/>
      <c r="CO195" s="540"/>
      <c r="CP195" s="540"/>
      <c r="CQ195" s="540"/>
      <c r="CR195" s="540"/>
      <c r="CS195" s="540"/>
      <c r="CT195" s="540"/>
      <c r="CU195" s="540"/>
      <c r="CV195" s="540"/>
      <c r="CW195" s="540"/>
      <c r="CX195" s="540"/>
      <c r="CY195" s="540"/>
      <c r="CZ195" s="540"/>
      <c r="DA195" s="540"/>
      <c r="DB195" s="540"/>
      <c r="DC195" s="540"/>
      <c r="DD195" s="540"/>
      <c r="DE195" s="540"/>
      <c r="DF195" s="540"/>
      <c r="DG195" s="540"/>
      <c r="DH195" s="540"/>
      <c r="DI195" s="540"/>
      <c r="DJ195" s="540"/>
      <c r="DK195" s="540"/>
      <c r="DL195" s="540"/>
      <c r="DM195" s="540"/>
      <c r="DN195" s="540"/>
      <c r="DO195" s="540"/>
      <c r="DP195" s="540"/>
      <c r="DQ195" s="540"/>
      <c r="DR195" s="540"/>
      <c r="DS195" s="540"/>
      <c r="DT195" s="540"/>
      <c r="DU195" s="540"/>
      <c r="DV195" s="540"/>
      <c r="DW195" s="540"/>
      <c r="DX195" s="540"/>
      <c r="DY195" s="540"/>
      <c r="DZ195" s="540"/>
      <c r="EA195" s="540"/>
      <c r="EB195" s="540"/>
      <c r="EC195" s="540"/>
      <c r="ED195" s="540"/>
      <c r="EE195" s="540"/>
      <c r="EF195" s="540"/>
      <c r="EG195" s="540"/>
      <c r="EH195" s="540"/>
      <c r="EI195" s="540"/>
      <c r="EJ195" s="540"/>
      <c r="EK195" s="540"/>
      <c r="EL195" s="540"/>
      <c r="EM195" s="540"/>
      <c r="EN195" s="540"/>
      <c r="EO195" s="540"/>
      <c r="EP195" s="540"/>
      <c r="EQ195" s="540"/>
      <c r="ER195" s="540"/>
      <c r="ES195" s="540"/>
      <c r="ET195" s="540"/>
      <c r="EU195" s="540"/>
      <c r="EV195" s="540"/>
      <c r="EW195" s="540"/>
      <c r="EX195" s="540"/>
      <c r="EY195" s="540"/>
      <c r="EZ195" s="540"/>
      <c r="FA195" s="540"/>
      <c r="FB195" s="540"/>
      <c r="FC195" s="540"/>
      <c r="FD195" s="540"/>
      <c r="FE195" s="540"/>
      <c r="FF195" s="540"/>
      <c r="FG195" s="540"/>
      <c r="FH195" s="540"/>
      <c r="FI195" s="540"/>
      <c r="FJ195" s="540"/>
      <c r="FK195" s="540"/>
      <c r="FL195" s="540"/>
      <c r="FM195" s="540"/>
      <c r="FN195" s="540"/>
      <c r="FO195" s="540"/>
      <c r="FP195" s="540"/>
      <c r="FQ195" s="540"/>
      <c r="FR195" s="540"/>
      <c r="FS195" s="540"/>
      <c r="FT195" s="540"/>
      <c r="FU195" s="540"/>
      <c r="FV195" s="540"/>
      <c r="FW195" s="540"/>
      <c r="FX195" s="540"/>
      <c r="FY195" s="540"/>
      <c r="FZ195" s="540"/>
      <c r="GA195" s="540"/>
      <c r="GB195" s="540"/>
      <c r="GC195" s="540"/>
      <c r="GD195" s="540"/>
      <c r="GE195" s="540"/>
      <c r="GF195" s="540"/>
      <c r="GG195" s="540"/>
      <c r="GH195" s="540"/>
      <c r="GI195" s="540"/>
      <c r="GJ195" s="540"/>
      <c r="GK195" s="540"/>
      <c r="GL195" s="540"/>
      <c r="GM195" s="540"/>
      <c r="GN195" s="540"/>
      <c r="GO195" s="540"/>
      <c r="GP195" s="540"/>
      <c r="GQ195" s="540"/>
      <c r="GR195" s="540"/>
      <c r="GS195" s="540"/>
      <c r="GT195" s="540"/>
      <c r="GU195" s="540"/>
      <c r="GV195" s="540"/>
      <c r="GW195" s="540"/>
      <c r="GX195" s="540"/>
      <c r="GY195" s="540"/>
      <c r="GZ195" s="540"/>
      <c r="HA195" s="540"/>
      <c r="HB195" s="540"/>
      <c r="HC195" s="540"/>
      <c r="HD195" s="540"/>
      <c r="HE195" s="540"/>
      <c r="HF195" s="540"/>
    </row>
    <row r="196" spans="2:214" hidden="1">
      <c r="B196" s="540"/>
      <c r="C196" s="658"/>
      <c r="D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  <c r="X196" s="540"/>
      <c r="Y196" s="540"/>
      <c r="Z196" s="540"/>
      <c r="AA196" s="540"/>
      <c r="AB196" s="540"/>
      <c r="AC196" s="540"/>
      <c r="AD196" s="540"/>
      <c r="AE196" s="540"/>
      <c r="AF196" s="540"/>
      <c r="AG196" s="540"/>
      <c r="AH196" s="659"/>
      <c r="AI196" s="540"/>
      <c r="AJ196" s="540"/>
      <c r="AK196" s="540"/>
      <c r="AL196" s="540"/>
      <c r="AM196" s="540"/>
      <c r="AN196" s="540"/>
      <c r="AO196" s="540"/>
      <c r="AP196" s="540"/>
      <c r="AQ196" s="540"/>
      <c r="AR196" s="540"/>
      <c r="AS196" s="540"/>
      <c r="AT196" s="540"/>
      <c r="AU196" s="540"/>
      <c r="AV196" s="540"/>
      <c r="AW196" s="540"/>
      <c r="AX196" s="540"/>
      <c r="AY196" s="540"/>
      <c r="AZ196" s="540"/>
      <c r="BA196" s="540"/>
      <c r="BB196" s="540"/>
      <c r="BC196" s="540"/>
      <c r="BD196" s="540"/>
      <c r="BE196" s="540"/>
      <c r="BF196" s="540"/>
      <c r="BG196" s="540"/>
      <c r="BH196" s="540"/>
      <c r="BI196" s="540"/>
      <c r="BJ196" s="540"/>
      <c r="BK196" s="540"/>
      <c r="BL196" s="540"/>
      <c r="BM196" s="540"/>
      <c r="BN196" s="540"/>
      <c r="BO196" s="540"/>
      <c r="BP196" s="540"/>
      <c r="BQ196" s="540"/>
      <c r="BR196" s="540"/>
      <c r="BS196" s="540"/>
      <c r="BT196" s="540"/>
      <c r="BU196" s="540"/>
      <c r="BV196" s="540"/>
      <c r="BW196" s="540"/>
      <c r="BX196" s="540"/>
      <c r="BY196" s="540"/>
      <c r="BZ196" s="540"/>
      <c r="CA196" s="540"/>
      <c r="CB196" s="540"/>
      <c r="CC196" s="540"/>
      <c r="CD196" s="540"/>
      <c r="CE196" s="540"/>
      <c r="CF196" s="540"/>
      <c r="CG196" s="540"/>
      <c r="CH196" s="540"/>
      <c r="CI196" s="540"/>
      <c r="CJ196" s="540"/>
      <c r="CK196" s="540"/>
      <c r="CL196" s="540"/>
      <c r="CM196" s="540"/>
      <c r="CN196" s="540"/>
      <c r="CO196" s="540"/>
      <c r="CP196" s="540"/>
      <c r="CQ196" s="540"/>
      <c r="CR196" s="540"/>
      <c r="CS196" s="540"/>
      <c r="CT196" s="540"/>
      <c r="CU196" s="540"/>
      <c r="CV196" s="540"/>
      <c r="CW196" s="540"/>
      <c r="CX196" s="540"/>
      <c r="CY196" s="540"/>
      <c r="CZ196" s="540"/>
      <c r="DA196" s="540"/>
      <c r="DB196" s="540"/>
      <c r="DC196" s="540"/>
      <c r="DD196" s="540"/>
      <c r="DE196" s="540"/>
      <c r="DF196" s="540"/>
      <c r="DG196" s="540"/>
      <c r="DH196" s="540"/>
      <c r="DI196" s="540"/>
      <c r="DJ196" s="540"/>
      <c r="DK196" s="540"/>
      <c r="DL196" s="540"/>
      <c r="DM196" s="540"/>
      <c r="DN196" s="540"/>
      <c r="DO196" s="540"/>
      <c r="DP196" s="540"/>
      <c r="DQ196" s="540"/>
      <c r="DR196" s="540"/>
      <c r="DS196" s="540"/>
      <c r="DT196" s="540"/>
      <c r="DU196" s="540"/>
      <c r="DV196" s="540"/>
      <c r="DW196" s="540"/>
      <c r="DX196" s="540"/>
      <c r="DY196" s="540"/>
      <c r="DZ196" s="540"/>
      <c r="EA196" s="540"/>
      <c r="EB196" s="540"/>
      <c r="EC196" s="540"/>
      <c r="ED196" s="540"/>
      <c r="EE196" s="540"/>
      <c r="EF196" s="540"/>
      <c r="EG196" s="540"/>
      <c r="EH196" s="540"/>
      <c r="EI196" s="540"/>
      <c r="EJ196" s="540"/>
      <c r="EK196" s="540"/>
      <c r="EL196" s="540"/>
      <c r="EM196" s="540"/>
      <c r="EN196" s="540"/>
      <c r="EO196" s="540"/>
      <c r="EP196" s="540"/>
      <c r="EQ196" s="540"/>
      <c r="ER196" s="540"/>
      <c r="ES196" s="540"/>
      <c r="ET196" s="540"/>
      <c r="EU196" s="540"/>
      <c r="EV196" s="540"/>
      <c r="EW196" s="540"/>
      <c r="EX196" s="540"/>
      <c r="EY196" s="540"/>
      <c r="EZ196" s="540"/>
      <c r="FA196" s="540"/>
      <c r="FB196" s="540"/>
      <c r="FC196" s="540"/>
      <c r="FD196" s="540"/>
      <c r="FE196" s="540"/>
      <c r="FF196" s="540"/>
      <c r="FG196" s="540"/>
      <c r="FH196" s="540"/>
      <c r="FI196" s="540"/>
      <c r="FJ196" s="540"/>
      <c r="FK196" s="540"/>
      <c r="FL196" s="540"/>
      <c r="FM196" s="540"/>
      <c r="FN196" s="540"/>
      <c r="FO196" s="540"/>
      <c r="FP196" s="540"/>
      <c r="FQ196" s="540"/>
      <c r="FR196" s="540"/>
      <c r="FS196" s="540"/>
      <c r="FT196" s="540"/>
      <c r="FU196" s="540"/>
      <c r="FV196" s="540"/>
      <c r="FW196" s="540"/>
      <c r="FX196" s="540"/>
      <c r="FY196" s="540"/>
      <c r="FZ196" s="540"/>
      <c r="GA196" s="540"/>
      <c r="GB196" s="540"/>
      <c r="GC196" s="540"/>
      <c r="GD196" s="540"/>
      <c r="GE196" s="540"/>
      <c r="GF196" s="540"/>
      <c r="GG196" s="540"/>
      <c r="GH196" s="540"/>
      <c r="GI196" s="540"/>
      <c r="GJ196" s="540"/>
      <c r="GK196" s="540"/>
      <c r="GL196" s="540"/>
      <c r="GM196" s="540"/>
      <c r="GN196" s="540"/>
      <c r="GO196" s="540"/>
      <c r="GP196" s="540"/>
      <c r="GQ196" s="540"/>
      <c r="GR196" s="540"/>
      <c r="GS196" s="540"/>
      <c r="GT196" s="540"/>
      <c r="GU196" s="540"/>
      <c r="GV196" s="540"/>
      <c r="GW196" s="540"/>
      <c r="GX196" s="540"/>
      <c r="GY196" s="540"/>
      <c r="GZ196" s="540"/>
      <c r="HA196" s="540"/>
      <c r="HB196" s="540"/>
      <c r="HC196" s="540"/>
      <c r="HD196" s="540"/>
      <c r="HE196" s="540"/>
      <c r="HF196" s="540"/>
    </row>
    <row r="197" spans="2:214" hidden="1">
      <c r="B197" s="540"/>
      <c r="C197" s="658"/>
      <c r="D197" s="9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  <c r="X197" s="540"/>
      <c r="Y197" s="540"/>
      <c r="Z197" s="540"/>
      <c r="AA197" s="540"/>
      <c r="AB197" s="540"/>
      <c r="AC197" s="540"/>
      <c r="AD197" s="540"/>
      <c r="AE197" s="540"/>
      <c r="AF197" s="540"/>
      <c r="AG197" s="540"/>
      <c r="AH197" s="659"/>
      <c r="AI197" s="540"/>
      <c r="AJ197" s="540"/>
      <c r="AK197" s="540"/>
      <c r="AL197" s="540"/>
      <c r="AM197" s="540"/>
      <c r="AN197" s="540"/>
      <c r="AO197" s="540"/>
      <c r="AP197" s="540"/>
      <c r="AQ197" s="540"/>
      <c r="AR197" s="540"/>
      <c r="AS197" s="540"/>
      <c r="AT197" s="540"/>
      <c r="AU197" s="540"/>
      <c r="AV197" s="540"/>
      <c r="AW197" s="540"/>
      <c r="AX197" s="540"/>
      <c r="AY197" s="540"/>
      <c r="AZ197" s="540"/>
      <c r="BA197" s="540"/>
      <c r="BB197" s="540"/>
      <c r="BC197" s="540"/>
      <c r="BD197" s="540"/>
      <c r="BE197" s="540"/>
      <c r="BF197" s="540"/>
      <c r="BH197" s="540"/>
      <c r="BI197" s="540"/>
      <c r="BJ197" s="540"/>
      <c r="BL197" s="540"/>
      <c r="BM197" s="540"/>
      <c r="BN197" s="540"/>
      <c r="BP197" s="540"/>
      <c r="BQ197" s="540"/>
      <c r="BR197" s="540"/>
      <c r="BT197" s="540"/>
      <c r="BU197" s="540"/>
      <c r="BV197" s="540"/>
      <c r="BX197" s="540"/>
      <c r="BY197" s="540"/>
      <c r="BZ197" s="540"/>
      <c r="CB197" s="540"/>
      <c r="CC197" s="540"/>
      <c r="CD197" s="540"/>
      <c r="CF197" s="540"/>
      <c r="CG197" s="540"/>
      <c r="CH197" s="540"/>
      <c r="CJ197" s="540"/>
      <c r="CK197" s="540"/>
      <c r="CL197" s="540"/>
      <c r="CN197" s="540"/>
      <c r="CO197" s="540"/>
      <c r="CP197" s="540"/>
      <c r="CR197" s="540"/>
      <c r="CS197" s="540"/>
      <c r="CT197" s="540"/>
      <c r="CV197" s="540"/>
      <c r="CW197" s="540"/>
      <c r="CX197" s="540"/>
      <c r="CZ197" s="540"/>
      <c r="DA197" s="540"/>
      <c r="DB197" s="540"/>
      <c r="DD197" s="540"/>
      <c r="DE197" s="540"/>
      <c r="DF197" s="540"/>
      <c r="DH197" s="540"/>
      <c r="DI197" s="540"/>
      <c r="DJ197" s="540"/>
      <c r="DL197" s="540"/>
      <c r="DM197" s="540"/>
      <c r="DN197" s="540"/>
      <c r="DP197" s="540"/>
      <c r="DQ197" s="540"/>
      <c r="DR197" s="540"/>
      <c r="DT197" s="540"/>
      <c r="DU197" s="540"/>
      <c r="DV197" s="540"/>
      <c r="DX197" s="540"/>
      <c r="DY197" s="540"/>
      <c r="DZ197" s="540"/>
      <c r="EB197" s="540"/>
      <c r="EC197" s="540"/>
      <c r="ED197" s="540"/>
      <c r="EF197" s="540"/>
      <c r="EG197" s="540"/>
      <c r="EH197" s="540"/>
      <c r="EJ197" s="540"/>
      <c r="EK197" s="540"/>
      <c r="EL197" s="540"/>
      <c r="EN197" s="540"/>
      <c r="EO197" s="540"/>
      <c r="EP197" s="540"/>
      <c r="ER197" s="540"/>
      <c r="ES197" s="540"/>
      <c r="ET197" s="540"/>
      <c r="EV197" s="540"/>
      <c r="EW197" s="540"/>
      <c r="EX197" s="540"/>
      <c r="EZ197" s="540"/>
      <c r="FA197" s="540"/>
      <c r="FB197" s="540"/>
      <c r="FD197" s="540"/>
      <c r="FE197" s="540"/>
      <c r="FF197" s="540"/>
      <c r="FH197" s="540"/>
      <c r="FI197" s="540"/>
      <c r="FJ197" s="540"/>
      <c r="FL197" s="540"/>
      <c r="FM197" s="540"/>
      <c r="FN197" s="540"/>
      <c r="FP197" s="540"/>
      <c r="FQ197" s="540"/>
      <c r="FR197" s="540"/>
      <c r="FT197" s="540"/>
      <c r="FU197" s="540"/>
      <c r="FV197" s="540"/>
      <c r="FX197" s="540"/>
      <c r="FY197" s="540"/>
      <c r="FZ197" s="540"/>
      <c r="GB197" s="540"/>
      <c r="GC197" s="540"/>
      <c r="GD197" s="540"/>
      <c r="GF197" s="540"/>
      <c r="GG197" s="540"/>
      <c r="GH197" s="540"/>
      <c r="GJ197" s="540"/>
      <c r="GK197" s="540"/>
      <c r="GL197" s="540"/>
      <c r="GN197" s="540"/>
      <c r="GO197" s="540"/>
      <c r="GP197" s="540"/>
      <c r="GR197" s="540"/>
      <c r="GS197" s="540"/>
      <c r="GT197" s="540"/>
      <c r="GV197" s="540"/>
      <c r="GW197" s="540"/>
      <c r="GX197" s="540"/>
      <c r="GZ197" s="540"/>
      <c r="HA197" s="540"/>
      <c r="HB197" s="540"/>
      <c r="HD197" s="540"/>
      <c r="HE197" s="540"/>
      <c r="HF197" s="540"/>
    </row>
    <row r="198" spans="2:214" hidden="1">
      <c r="B198" s="540"/>
      <c r="C198" s="658"/>
      <c r="D198" s="90"/>
      <c r="F198" s="92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  <c r="X198" s="540"/>
      <c r="Y198" s="540"/>
      <c r="Z198" s="540"/>
      <c r="AA198" s="540"/>
      <c r="AB198" s="540"/>
      <c r="AC198" s="540"/>
      <c r="AD198" s="540"/>
      <c r="AE198" s="540"/>
      <c r="AF198" s="540"/>
      <c r="AG198" s="540"/>
      <c r="AH198" s="659"/>
      <c r="AI198" s="540"/>
      <c r="AJ198" s="540"/>
      <c r="AK198" s="540"/>
      <c r="AL198" s="540"/>
      <c r="AM198" s="540"/>
      <c r="AN198" s="540"/>
      <c r="AO198" s="540"/>
      <c r="AP198" s="540"/>
      <c r="AQ198" s="540"/>
      <c r="AR198" s="540"/>
      <c r="AS198" s="540"/>
      <c r="AT198" s="540"/>
      <c r="AU198" s="540"/>
      <c r="AV198" s="540"/>
      <c r="AW198" s="540"/>
      <c r="AX198" s="540"/>
      <c r="AY198" s="540"/>
      <c r="AZ198" s="540"/>
      <c r="BA198" s="540"/>
      <c r="BB198" s="540"/>
      <c r="BC198" s="540"/>
      <c r="BD198" s="540"/>
      <c r="BE198" s="540"/>
      <c r="BF198" s="540"/>
      <c r="BG198" s="92"/>
      <c r="BH198" s="540"/>
      <c r="BI198" s="540"/>
      <c r="BJ198" s="540"/>
      <c r="BK198" s="92"/>
      <c r="BL198" s="540"/>
      <c r="BM198" s="540"/>
      <c r="BN198" s="540"/>
      <c r="BO198" s="92"/>
      <c r="BP198" s="540"/>
      <c r="BQ198" s="540"/>
      <c r="BR198" s="540"/>
      <c r="BS198" s="92"/>
      <c r="BT198" s="540"/>
      <c r="BU198" s="540"/>
      <c r="BV198" s="540"/>
      <c r="BW198" s="92"/>
      <c r="BX198" s="540"/>
      <c r="BY198" s="540"/>
      <c r="BZ198" s="540"/>
      <c r="CA198" s="92"/>
      <c r="CB198" s="540"/>
      <c r="CC198" s="540"/>
      <c r="CD198" s="540"/>
      <c r="CE198" s="92"/>
      <c r="CF198" s="540"/>
      <c r="CG198" s="540"/>
      <c r="CH198" s="540"/>
      <c r="CI198" s="92"/>
      <c r="CJ198" s="540"/>
      <c r="CK198" s="540"/>
      <c r="CL198" s="540"/>
      <c r="CM198" s="92"/>
      <c r="CN198" s="540"/>
      <c r="CO198" s="540"/>
      <c r="CP198" s="540"/>
      <c r="CQ198" s="92"/>
      <c r="CR198" s="540"/>
      <c r="CS198" s="540"/>
      <c r="CT198" s="540"/>
      <c r="CU198" s="92"/>
      <c r="CV198" s="540"/>
      <c r="CW198" s="540"/>
      <c r="CX198" s="540"/>
      <c r="CY198" s="92"/>
      <c r="CZ198" s="540"/>
      <c r="DA198" s="540"/>
      <c r="DB198" s="540"/>
      <c r="DC198" s="92"/>
      <c r="DD198" s="540"/>
      <c r="DE198" s="540"/>
      <c r="DF198" s="540"/>
      <c r="DG198" s="92"/>
      <c r="DH198" s="540"/>
      <c r="DI198" s="540"/>
      <c r="DJ198" s="540"/>
      <c r="DK198" s="92"/>
      <c r="DL198" s="540"/>
      <c r="DM198" s="540"/>
      <c r="DN198" s="540"/>
      <c r="DO198" s="92"/>
      <c r="DP198" s="540"/>
      <c r="DQ198" s="540"/>
      <c r="DR198" s="540"/>
      <c r="DS198" s="92"/>
      <c r="DT198" s="540"/>
      <c r="DU198" s="540"/>
      <c r="DV198" s="540"/>
      <c r="DW198" s="92"/>
      <c r="DX198" s="540"/>
      <c r="DY198" s="540"/>
      <c r="DZ198" s="540"/>
      <c r="EA198" s="92"/>
      <c r="EB198" s="540"/>
      <c r="EC198" s="540"/>
      <c r="ED198" s="540"/>
      <c r="EE198" s="92"/>
      <c r="EF198" s="540"/>
      <c r="EG198" s="540"/>
      <c r="EH198" s="540"/>
      <c r="EI198" s="92"/>
      <c r="EJ198" s="540"/>
      <c r="EK198" s="540"/>
      <c r="EL198" s="540"/>
      <c r="EM198" s="92"/>
      <c r="EN198" s="540"/>
      <c r="EO198" s="540"/>
      <c r="EP198" s="540"/>
      <c r="EQ198" s="92"/>
      <c r="ER198" s="540"/>
      <c r="ES198" s="540"/>
      <c r="ET198" s="540"/>
      <c r="EU198" s="92"/>
      <c r="EV198" s="540"/>
      <c r="EW198" s="540"/>
      <c r="EX198" s="540"/>
      <c r="EY198" s="92"/>
      <c r="EZ198" s="540"/>
      <c r="FA198" s="540"/>
      <c r="FB198" s="540"/>
      <c r="FC198" s="92"/>
      <c r="FD198" s="540"/>
      <c r="FE198" s="540"/>
      <c r="FF198" s="540"/>
      <c r="FG198" s="92"/>
      <c r="FH198" s="540"/>
      <c r="FI198" s="540"/>
      <c r="FJ198" s="540"/>
      <c r="FK198" s="92"/>
      <c r="FL198" s="540"/>
      <c r="FM198" s="540"/>
      <c r="FN198" s="540"/>
      <c r="FO198" s="92"/>
      <c r="FP198" s="540"/>
      <c r="FQ198" s="540"/>
      <c r="FR198" s="540"/>
      <c r="FS198" s="92"/>
      <c r="FT198" s="540"/>
      <c r="FU198" s="540"/>
      <c r="FV198" s="540"/>
      <c r="FW198" s="92"/>
      <c r="FX198" s="540"/>
      <c r="FY198" s="540"/>
      <c r="FZ198" s="540"/>
      <c r="GA198" s="92"/>
      <c r="GB198" s="540"/>
      <c r="GC198" s="540"/>
      <c r="GD198" s="540"/>
      <c r="GE198" s="92"/>
      <c r="GF198" s="540"/>
      <c r="GG198" s="540"/>
      <c r="GH198" s="540"/>
      <c r="GI198" s="92"/>
      <c r="GJ198" s="540"/>
      <c r="GK198" s="540"/>
      <c r="GL198" s="540"/>
      <c r="GM198" s="92"/>
      <c r="GN198" s="540"/>
      <c r="GO198" s="540"/>
      <c r="GP198" s="540"/>
      <c r="GQ198" s="92"/>
      <c r="GR198" s="540"/>
      <c r="GS198" s="540"/>
      <c r="GT198" s="540"/>
      <c r="GU198" s="92"/>
      <c r="GV198" s="540"/>
      <c r="GW198" s="540"/>
      <c r="GX198" s="540"/>
      <c r="GY198" s="92"/>
      <c r="GZ198" s="540"/>
      <c r="HA198" s="540"/>
      <c r="HB198" s="540"/>
      <c r="HC198" s="92"/>
      <c r="HD198" s="540"/>
      <c r="HE198" s="540"/>
      <c r="HF198" s="540"/>
    </row>
    <row r="199" spans="2:214" hidden="1">
      <c r="B199" s="540"/>
      <c r="C199" s="658"/>
      <c r="F199" s="92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  <c r="X199" s="540"/>
      <c r="Y199" s="540"/>
      <c r="Z199" s="540"/>
      <c r="AA199" s="540"/>
      <c r="AB199" s="540"/>
      <c r="AC199" s="540"/>
      <c r="AD199" s="540"/>
      <c r="AE199" s="540"/>
      <c r="AF199" s="540"/>
      <c r="AG199" s="540"/>
      <c r="AH199" s="659"/>
      <c r="AI199" s="540"/>
      <c r="AJ199" s="540"/>
      <c r="AK199" s="540"/>
      <c r="AL199" s="540"/>
      <c r="AM199" s="540"/>
      <c r="AN199" s="540"/>
      <c r="AO199" s="540"/>
      <c r="AP199" s="540"/>
      <c r="AQ199" s="540"/>
      <c r="AR199" s="540"/>
      <c r="AS199" s="540"/>
      <c r="AT199" s="540"/>
      <c r="AU199" s="540"/>
      <c r="AV199" s="540"/>
      <c r="AW199" s="540"/>
      <c r="AX199" s="540"/>
      <c r="AY199" s="540"/>
      <c r="AZ199" s="540"/>
      <c r="BA199" s="540"/>
      <c r="BB199" s="540"/>
      <c r="BC199" s="540"/>
      <c r="BD199" s="540"/>
      <c r="BE199" s="540"/>
      <c r="BF199" s="540"/>
      <c r="BG199" s="92"/>
      <c r="BH199" s="540"/>
      <c r="BI199" s="540"/>
      <c r="BJ199" s="540"/>
      <c r="BK199" s="92"/>
      <c r="BL199" s="540"/>
      <c r="BM199" s="540"/>
      <c r="BN199" s="540"/>
      <c r="BO199" s="92"/>
      <c r="BP199" s="540"/>
      <c r="BQ199" s="540"/>
      <c r="BR199" s="540"/>
      <c r="BS199" s="92"/>
      <c r="BT199" s="540"/>
      <c r="BU199" s="540"/>
      <c r="BV199" s="540"/>
      <c r="BW199" s="92"/>
      <c r="BX199" s="540"/>
      <c r="BY199" s="540"/>
      <c r="BZ199" s="540"/>
      <c r="CA199" s="92"/>
      <c r="CB199" s="540"/>
      <c r="CC199" s="540"/>
      <c r="CD199" s="540"/>
      <c r="CE199" s="92"/>
      <c r="CF199" s="540"/>
      <c r="CG199" s="540"/>
      <c r="CH199" s="540"/>
      <c r="CI199" s="92"/>
      <c r="CJ199" s="540"/>
      <c r="CK199" s="540"/>
      <c r="CL199" s="540"/>
      <c r="CM199" s="92"/>
      <c r="CN199" s="540"/>
      <c r="CO199" s="540"/>
      <c r="CP199" s="540"/>
      <c r="CQ199" s="92"/>
      <c r="CR199" s="540"/>
      <c r="CS199" s="540"/>
      <c r="CT199" s="540"/>
      <c r="CU199" s="92"/>
      <c r="CV199" s="540"/>
      <c r="CW199" s="540"/>
      <c r="CX199" s="540"/>
      <c r="CY199" s="92"/>
      <c r="CZ199" s="540"/>
      <c r="DA199" s="540"/>
      <c r="DB199" s="540"/>
      <c r="DC199" s="92"/>
      <c r="DD199" s="540"/>
      <c r="DE199" s="540"/>
      <c r="DF199" s="540"/>
      <c r="DG199" s="92"/>
      <c r="DH199" s="540"/>
      <c r="DI199" s="540"/>
      <c r="DJ199" s="540"/>
      <c r="DK199" s="92"/>
      <c r="DL199" s="540"/>
      <c r="DM199" s="540"/>
      <c r="DN199" s="540"/>
      <c r="DO199" s="92"/>
      <c r="DP199" s="540"/>
      <c r="DQ199" s="540"/>
      <c r="DR199" s="540"/>
      <c r="DS199" s="92"/>
      <c r="DT199" s="540"/>
      <c r="DU199" s="540"/>
      <c r="DV199" s="540"/>
      <c r="DW199" s="92"/>
      <c r="DX199" s="540"/>
      <c r="DY199" s="540"/>
      <c r="DZ199" s="540"/>
      <c r="EA199" s="92"/>
      <c r="EB199" s="540"/>
      <c r="EC199" s="540"/>
      <c r="ED199" s="540"/>
      <c r="EE199" s="92"/>
      <c r="EF199" s="540"/>
      <c r="EG199" s="540"/>
      <c r="EH199" s="540"/>
      <c r="EI199" s="92"/>
      <c r="EJ199" s="540"/>
      <c r="EK199" s="540"/>
      <c r="EL199" s="540"/>
      <c r="EM199" s="92"/>
      <c r="EN199" s="540"/>
      <c r="EO199" s="540"/>
      <c r="EP199" s="540"/>
      <c r="EQ199" s="92"/>
      <c r="ER199" s="540"/>
      <c r="ES199" s="540"/>
      <c r="ET199" s="540"/>
      <c r="EU199" s="92"/>
      <c r="EV199" s="540"/>
      <c r="EW199" s="540"/>
      <c r="EX199" s="540"/>
      <c r="EY199" s="92"/>
      <c r="EZ199" s="540"/>
      <c r="FA199" s="540"/>
      <c r="FB199" s="540"/>
      <c r="FC199" s="92"/>
      <c r="FD199" s="540"/>
      <c r="FE199" s="540"/>
      <c r="FF199" s="540"/>
      <c r="FG199" s="92"/>
      <c r="FH199" s="540"/>
      <c r="FI199" s="540"/>
      <c r="FJ199" s="540"/>
      <c r="FK199" s="92"/>
      <c r="FL199" s="540"/>
      <c r="FM199" s="540"/>
      <c r="FN199" s="540"/>
      <c r="FO199" s="92"/>
      <c r="FP199" s="540"/>
      <c r="FQ199" s="540"/>
      <c r="FR199" s="540"/>
      <c r="FS199" s="92"/>
      <c r="FT199" s="540"/>
      <c r="FU199" s="540"/>
      <c r="FV199" s="540"/>
      <c r="FW199" s="92"/>
      <c r="FX199" s="540"/>
      <c r="FY199" s="540"/>
      <c r="FZ199" s="540"/>
      <c r="GA199" s="92"/>
      <c r="GB199" s="540"/>
      <c r="GC199" s="540"/>
      <c r="GD199" s="540"/>
      <c r="GE199" s="92"/>
      <c r="GF199" s="540"/>
      <c r="GG199" s="540"/>
      <c r="GH199" s="540"/>
      <c r="GI199" s="92"/>
      <c r="GJ199" s="540"/>
      <c r="GK199" s="540"/>
      <c r="GL199" s="540"/>
      <c r="GM199" s="92"/>
      <c r="GN199" s="540"/>
      <c r="GO199" s="540"/>
      <c r="GP199" s="540"/>
      <c r="GQ199" s="92"/>
      <c r="GR199" s="540"/>
      <c r="GS199" s="540"/>
      <c r="GT199" s="540"/>
      <c r="GU199" s="92"/>
      <c r="GV199" s="540"/>
      <c r="GW199" s="540"/>
      <c r="GX199" s="540"/>
      <c r="GY199" s="92"/>
      <c r="GZ199" s="540"/>
      <c r="HA199" s="540"/>
      <c r="HB199" s="540"/>
      <c r="HC199" s="92"/>
      <c r="HD199" s="540"/>
      <c r="HE199" s="540"/>
      <c r="HF199" s="540"/>
    </row>
    <row r="200" spans="2:214" hidden="1">
      <c r="B200" s="540"/>
      <c r="C200" s="658"/>
      <c r="D200" s="90"/>
      <c r="F200" s="92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  <c r="X200" s="540"/>
      <c r="Y200" s="540"/>
      <c r="Z200" s="540"/>
      <c r="AA200" s="540"/>
      <c r="AB200" s="540"/>
      <c r="AC200" s="540"/>
      <c r="AD200" s="540"/>
      <c r="AE200" s="540"/>
      <c r="AF200" s="540"/>
      <c r="AG200" s="540"/>
      <c r="AH200" s="659"/>
      <c r="AI200" s="540"/>
      <c r="AJ200" s="540"/>
      <c r="AK200" s="540"/>
      <c r="AL200" s="540"/>
      <c r="AM200" s="540"/>
      <c r="AN200" s="540"/>
      <c r="AO200" s="540"/>
      <c r="AP200" s="540"/>
      <c r="AQ200" s="540"/>
      <c r="AR200" s="540"/>
      <c r="AS200" s="540"/>
      <c r="AT200" s="540"/>
      <c r="AU200" s="540"/>
      <c r="AV200" s="540"/>
      <c r="AW200" s="540"/>
      <c r="AX200" s="540"/>
      <c r="AY200" s="540"/>
      <c r="AZ200" s="540"/>
      <c r="BA200" s="540"/>
      <c r="BB200" s="540"/>
      <c r="BC200" s="540"/>
      <c r="BD200" s="540"/>
      <c r="BE200" s="540"/>
      <c r="BF200" s="540"/>
      <c r="BG200" s="92"/>
      <c r="BH200" s="540"/>
      <c r="BI200" s="540"/>
      <c r="BJ200" s="540"/>
      <c r="BK200" s="92"/>
      <c r="BL200" s="540"/>
      <c r="BM200" s="540"/>
      <c r="BN200" s="540"/>
      <c r="BO200" s="92"/>
      <c r="BP200" s="540"/>
      <c r="BQ200" s="540"/>
      <c r="BR200" s="540"/>
      <c r="BS200" s="92"/>
      <c r="BT200" s="540"/>
      <c r="BU200" s="540"/>
      <c r="BV200" s="540"/>
      <c r="BW200" s="92"/>
      <c r="BX200" s="540"/>
      <c r="BY200" s="540"/>
      <c r="BZ200" s="540"/>
      <c r="CA200" s="92"/>
      <c r="CB200" s="540"/>
      <c r="CC200" s="540"/>
      <c r="CD200" s="540"/>
      <c r="CE200" s="92"/>
      <c r="CF200" s="540"/>
      <c r="CG200" s="540"/>
      <c r="CH200" s="540"/>
      <c r="CI200" s="92"/>
      <c r="CJ200" s="540"/>
      <c r="CK200" s="540"/>
      <c r="CL200" s="540"/>
      <c r="CM200" s="92"/>
      <c r="CN200" s="540"/>
      <c r="CO200" s="540"/>
      <c r="CP200" s="540"/>
      <c r="CQ200" s="92"/>
      <c r="CR200" s="540"/>
      <c r="CS200" s="540"/>
      <c r="CT200" s="540"/>
      <c r="CU200" s="92"/>
      <c r="CV200" s="540"/>
      <c r="CW200" s="540"/>
      <c r="CX200" s="540"/>
      <c r="CY200" s="92"/>
      <c r="CZ200" s="540"/>
      <c r="DA200" s="540"/>
      <c r="DB200" s="540"/>
      <c r="DC200" s="92"/>
      <c r="DD200" s="540"/>
      <c r="DE200" s="540"/>
      <c r="DF200" s="540"/>
      <c r="DG200" s="92"/>
      <c r="DH200" s="540"/>
      <c r="DI200" s="540"/>
      <c r="DJ200" s="540"/>
      <c r="DK200" s="92"/>
      <c r="DL200" s="540"/>
      <c r="DM200" s="540"/>
      <c r="DN200" s="540"/>
      <c r="DO200" s="92"/>
      <c r="DP200" s="540"/>
      <c r="DQ200" s="540"/>
      <c r="DR200" s="540"/>
      <c r="DS200" s="92"/>
      <c r="DT200" s="540"/>
      <c r="DU200" s="540"/>
      <c r="DV200" s="540"/>
      <c r="DW200" s="92"/>
      <c r="DX200" s="540"/>
      <c r="DY200" s="540"/>
      <c r="DZ200" s="540"/>
      <c r="EA200" s="92"/>
      <c r="EB200" s="540"/>
      <c r="EC200" s="540"/>
      <c r="ED200" s="540"/>
      <c r="EE200" s="92"/>
      <c r="EF200" s="540"/>
      <c r="EG200" s="540"/>
      <c r="EH200" s="540"/>
      <c r="EI200" s="92"/>
      <c r="EJ200" s="540"/>
      <c r="EK200" s="540"/>
      <c r="EL200" s="540"/>
      <c r="EM200" s="92"/>
      <c r="EN200" s="540"/>
      <c r="EO200" s="540"/>
      <c r="EP200" s="540"/>
      <c r="EQ200" s="92"/>
      <c r="ER200" s="540"/>
      <c r="ES200" s="540"/>
      <c r="ET200" s="540"/>
      <c r="EU200" s="92"/>
      <c r="EV200" s="540"/>
      <c r="EW200" s="540"/>
      <c r="EX200" s="540"/>
      <c r="EY200" s="92"/>
      <c r="EZ200" s="540"/>
      <c r="FA200" s="540"/>
      <c r="FB200" s="540"/>
      <c r="FC200" s="92"/>
      <c r="FD200" s="540"/>
      <c r="FE200" s="540"/>
      <c r="FF200" s="540"/>
      <c r="FG200" s="92"/>
      <c r="FH200" s="540"/>
      <c r="FI200" s="540"/>
      <c r="FJ200" s="540"/>
      <c r="FK200" s="92"/>
      <c r="FL200" s="540"/>
      <c r="FM200" s="540"/>
      <c r="FN200" s="540"/>
      <c r="FO200" s="92"/>
      <c r="FP200" s="540"/>
      <c r="FQ200" s="540"/>
      <c r="FR200" s="540"/>
      <c r="FS200" s="92"/>
      <c r="FT200" s="540"/>
      <c r="FU200" s="540"/>
      <c r="FV200" s="540"/>
      <c r="FW200" s="92"/>
      <c r="FX200" s="540"/>
      <c r="FY200" s="540"/>
      <c r="FZ200" s="540"/>
      <c r="GA200" s="92"/>
      <c r="GB200" s="540"/>
      <c r="GC200" s="540"/>
      <c r="GD200" s="540"/>
      <c r="GE200" s="92"/>
      <c r="GF200" s="540"/>
      <c r="GG200" s="540"/>
      <c r="GH200" s="540"/>
      <c r="GI200" s="92"/>
      <c r="GJ200" s="540"/>
      <c r="GK200" s="540"/>
      <c r="GL200" s="540"/>
      <c r="GM200" s="92"/>
      <c r="GN200" s="540"/>
      <c r="GO200" s="540"/>
      <c r="GP200" s="540"/>
      <c r="GQ200" s="92"/>
      <c r="GR200" s="540"/>
      <c r="GS200" s="540"/>
      <c r="GT200" s="540"/>
      <c r="GU200" s="92"/>
      <c r="GV200" s="540"/>
      <c r="GW200" s="540"/>
      <c r="GX200" s="540"/>
      <c r="GY200" s="92"/>
      <c r="GZ200" s="540"/>
      <c r="HA200" s="540"/>
      <c r="HB200" s="540"/>
      <c r="HC200" s="92"/>
      <c r="HD200" s="540"/>
      <c r="HE200" s="540"/>
      <c r="HF200" s="540"/>
    </row>
    <row r="201" spans="2:214" hidden="1">
      <c r="B201" s="540"/>
      <c r="C201" s="658"/>
      <c r="D201" s="90"/>
      <c r="F201" s="92"/>
      <c r="G201" s="540"/>
      <c r="H201" s="540"/>
      <c r="I201" s="540"/>
      <c r="J201" s="540"/>
      <c r="K201" s="540"/>
      <c r="L201" s="540"/>
      <c r="M201" s="540"/>
      <c r="N201" s="540"/>
      <c r="O201" s="540"/>
      <c r="P201" s="540"/>
      <c r="Q201" s="540"/>
      <c r="R201" s="540"/>
      <c r="S201" s="540"/>
      <c r="T201" s="540"/>
      <c r="U201" s="540"/>
      <c r="V201" s="540"/>
      <c r="W201" s="540"/>
      <c r="X201" s="540"/>
      <c r="Y201" s="540"/>
      <c r="Z201" s="540"/>
      <c r="AA201" s="540"/>
      <c r="AB201" s="540"/>
      <c r="AC201" s="540"/>
      <c r="AD201" s="540"/>
      <c r="AE201" s="540"/>
      <c r="AF201" s="540"/>
      <c r="AG201" s="540"/>
      <c r="AH201" s="659"/>
      <c r="AI201" s="540"/>
      <c r="AJ201" s="540"/>
      <c r="AK201" s="540"/>
      <c r="AL201" s="540"/>
      <c r="AM201" s="540"/>
      <c r="AN201" s="540"/>
      <c r="AO201" s="540"/>
      <c r="AP201" s="540"/>
      <c r="AQ201" s="540"/>
      <c r="AR201" s="540"/>
      <c r="AS201" s="540"/>
      <c r="AT201" s="540"/>
      <c r="AU201" s="540"/>
      <c r="AV201" s="540"/>
      <c r="AW201" s="540"/>
      <c r="AX201" s="540"/>
      <c r="AY201" s="540"/>
      <c r="AZ201" s="540"/>
      <c r="BA201" s="540"/>
      <c r="BB201" s="540"/>
      <c r="BC201" s="540"/>
      <c r="BD201" s="540"/>
      <c r="BE201" s="540"/>
      <c r="BF201" s="540"/>
      <c r="BG201" s="92"/>
      <c r="BH201" s="540"/>
      <c r="BI201" s="540"/>
      <c r="BJ201" s="540"/>
      <c r="BK201" s="92"/>
      <c r="BL201" s="540"/>
      <c r="BM201" s="540"/>
      <c r="BN201" s="540"/>
      <c r="BO201" s="92"/>
      <c r="BP201" s="540"/>
      <c r="BQ201" s="540"/>
      <c r="BR201" s="540"/>
      <c r="BS201" s="92"/>
      <c r="BT201" s="540"/>
      <c r="BU201" s="540"/>
      <c r="BV201" s="540"/>
      <c r="BW201" s="92"/>
      <c r="BX201" s="540"/>
      <c r="BY201" s="540"/>
      <c r="BZ201" s="540"/>
      <c r="CA201" s="92"/>
      <c r="CB201" s="540"/>
      <c r="CC201" s="540"/>
      <c r="CD201" s="540"/>
      <c r="CE201" s="92"/>
      <c r="CF201" s="540"/>
      <c r="CG201" s="540"/>
      <c r="CH201" s="540"/>
      <c r="CI201" s="92"/>
      <c r="CJ201" s="540"/>
      <c r="CK201" s="540"/>
      <c r="CL201" s="540"/>
      <c r="CM201" s="92"/>
      <c r="CN201" s="540"/>
      <c r="CO201" s="540"/>
      <c r="CP201" s="540"/>
      <c r="CQ201" s="92"/>
      <c r="CR201" s="540"/>
      <c r="CS201" s="540"/>
      <c r="CT201" s="540"/>
      <c r="CU201" s="92"/>
      <c r="CV201" s="540"/>
      <c r="CW201" s="540"/>
      <c r="CX201" s="540"/>
      <c r="CY201" s="92"/>
      <c r="CZ201" s="540"/>
      <c r="DA201" s="540"/>
      <c r="DB201" s="540"/>
      <c r="DC201" s="92"/>
      <c r="DD201" s="540"/>
      <c r="DE201" s="540"/>
      <c r="DF201" s="540"/>
      <c r="DG201" s="92"/>
      <c r="DH201" s="540"/>
      <c r="DI201" s="540"/>
      <c r="DJ201" s="540"/>
      <c r="DK201" s="92"/>
      <c r="DL201" s="540"/>
      <c r="DM201" s="540"/>
      <c r="DN201" s="540"/>
      <c r="DO201" s="92"/>
      <c r="DP201" s="540"/>
      <c r="DQ201" s="540"/>
      <c r="DR201" s="540"/>
      <c r="DS201" s="92"/>
      <c r="DT201" s="540"/>
      <c r="DU201" s="540"/>
      <c r="DV201" s="540"/>
      <c r="DW201" s="92"/>
      <c r="DX201" s="540"/>
      <c r="DY201" s="540"/>
      <c r="DZ201" s="540"/>
      <c r="EA201" s="92"/>
      <c r="EB201" s="540"/>
      <c r="EC201" s="540"/>
      <c r="ED201" s="540"/>
      <c r="EE201" s="92"/>
      <c r="EF201" s="540"/>
      <c r="EG201" s="540"/>
      <c r="EH201" s="540"/>
      <c r="EI201" s="92"/>
      <c r="EJ201" s="540"/>
      <c r="EK201" s="540"/>
      <c r="EL201" s="540"/>
      <c r="EM201" s="92"/>
      <c r="EN201" s="540"/>
      <c r="EO201" s="540"/>
      <c r="EP201" s="540"/>
      <c r="EQ201" s="92"/>
      <c r="ER201" s="540"/>
      <c r="ES201" s="540"/>
      <c r="ET201" s="540"/>
      <c r="EU201" s="92"/>
      <c r="EV201" s="540"/>
      <c r="EW201" s="540"/>
      <c r="EX201" s="540"/>
      <c r="EY201" s="92"/>
      <c r="EZ201" s="540"/>
      <c r="FA201" s="540"/>
      <c r="FB201" s="540"/>
      <c r="FC201" s="92"/>
      <c r="FD201" s="540"/>
      <c r="FE201" s="540"/>
      <c r="FF201" s="540"/>
      <c r="FG201" s="92"/>
      <c r="FH201" s="540"/>
      <c r="FI201" s="540"/>
      <c r="FJ201" s="540"/>
      <c r="FK201" s="92"/>
      <c r="FL201" s="540"/>
      <c r="FM201" s="540"/>
      <c r="FN201" s="540"/>
      <c r="FO201" s="92"/>
      <c r="FP201" s="540"/>
      <c r="FQ201" s="540"/>
      <c r="FR201" s="540"/>
      <c r="FS201" s="92"/>
      <c r="FT201" s="540"/>
      <c r="FU201" s="540"/>
      <c r="FV201" s="540"/>
      <c r="FW201" s="92"/>
      <c r="FX201" s="540"/>
      <c r="FY201" s="540"/>
      <c r="FZ201" s="540"/>
      <c r="GA201" s="92"/>
      <c r="GB201" s="540"/>
      <c r="GC201" s="540"/>
      <c r="GD201" s="540"/>
      <c r="GE201" s="92"/>
      <c r="GF201" s="540"/>
      <c r="GG201" s="540"/>
      <c r="GH201" s="540"/>
      <c r="GI201" s="92"/>
      <c r="GJ201" s="540"/>
      <c r="GK201" s="540"/>
      <c r="GL201" s="540"/>
      <c r="GM201" s="92"/>
      <c r="GN201" s="540"/>
      <c r="GO201" s="540"/>
      <c r="GP201" s="540"/>
      <c r="GQ201" s="92"/>
      <c r="GR201" s="540"/>
      <c r="GS201" s="540"/>
      <c r="GT201" s="540"/>
      <c r="GU201" s="92"/>
      <c r="GV201" s="540"/>
      <c r="GW201" s="540"/>
      <c r="GX201" s="540"/>
      <c r="GY201" s="92"/>
      <c r="GZ201" s="540"/>
      <c r="HA201" s="540"/>
      <c r="HB201" s="540"/>
      <c r="HC201" s="92"/>
      <c r="HD201" s="540"/>
      <c r="HE201" s="540"/>
      <c r="HF201" s="540"/>
    </row>
    <row r="202" spans="2:214" hidden="1">
      <c r="B202" s="540"/>
      <c r="C202" s="658"/>
      <c r="D202" s="90"/>
      <c r="F202" s="92"/>
      <c r="G202" s="540"/>
      <c r="H202" s="540"/>
      <c r="I202" s="540"/>
      <c r="J202" s="540"/>
      <c r="K202" s="540"/>
      <c r="L202" s="540"/>
      <c r="M202" s="540"/>
      <c r="N202" s="540"/>
      <c r="O202" s="540"/>
      <c r="P202" s="540"/>
      <c r="Q202" s="540"/>
      <c r="R202" s="540"/>
      <c r="S202" s="540"/>
      <c r="T202" s="540"/>
      <c r="U202" s="540"/>
      <c r="V202" s="540"/>
      <c r="W202" s="540"/>
      <c r="X202" s="540"/>
      <c r="Y202" s="540"/>
      <c r="Z202" s="540"/>
      <c r="AA202" s="540"/>
      <c r="AB202" s="540"/>
      <c r="AC202" s="540"/>
      <c r="AD202" s="540"/>
      <c r="AE202" s="540"/>
      <c r="AF202" s="540"/>
      <c r="AG202" s="540"/>
      <c r="AH202" s="659"/>
      <c r="AI202" s="540"/>
      <c r="AJ202" s="540"/>
      <c r="AK202" s="540"/>
      <c r="AL202" s="540"/>
      <c r="AM202" s="540"/>
      <c r="AN202" s="540"/>
      <c r="AO202" s="540"/>
      <c r="AP202" s="540"/>
      <c r="AQ202" s="540"/>
      <c r="AR202" s="540"/>
      <c r="AS202" s="540"/>
      <c r="AT202" s="540"/>
      <c r="AU202" s="540"/>
      <c r="AV202" s="540"/>
      <c r="AW202" s="540"/>
      <c r="AX202" s="540"/>
      <c r="AY202" s="540"/>
      <c r="AZ202" s="540"/>
      <c r="BA202" s="540"/>
      <c r="BB202" s="540"/>
      <c r="BC202" s="540"/>
      <c r="BD202" s="540"/>
      <c r="BE202" s="540"/>
      <c r="BF202" s="540"/>
      <c r="BG202" s="92"/>
      <c r="BH202" s="540"/>
      <c r="BI202" s="540"/>
      <c r="BJ202" s="540"/>
      <c r="BK202" s="92"/>
      <c r="BL202" s="540"/>
      <c r="BM202" s="540"/>
      <c r="BN202" s="540"/>
      <c r="BO202" s="92"/>
      <c r="BP202" s="540"/>
      <c r="BQ202" s="540"/>
      <c r="BR202" s="540"/>
      <c r="BS202" s="92"/>
      <c r="BT202" s="540"/>
      <c r="BU202" s="540"/>
      <c r="BV202" s="540"/>
      <c r="BW202" s="92"/>
      <c r="BX202" s="540"/>
      <c r="BY202" s="540"/>
      <c r="BZ202" s="540"/>
      <c r="CA202" s="92"/>
      <c r="CB202" s="540"/>
      <c r="CC202" s="540"/>
      <c r="CD202" s="540"/>
      <c r="CE202" s="92"/>
      <c r="CF202" s="540"/>
      <c r="CG202" s="540"/>
      <c r="CH202" s="540"/>
      <c r="CI202" s="92"/>
      <c r="CJ202" s="540"/>
      <c r="CK202" s="540"/>
      <c r="CL202" s="540"/>
      <c r="CM202" s="92"/>
      <c r="CN202" s="540"/>
      <c r="CO202" s="540"/>
      <c r="CP202" s="540"/>
      <c r="CQ202" s="92"/>
      <c r="CR202" s="540"/>
      <c r="CS202" s="540"/>
      <c r="CT202" s="540"/>
      <c r="CU202" s="92"/>
      <c r="CV202" s="540"/>
      <c r="CW202" s="540"/>
      <c r="CX202" s="540"/>
      <c r="CY202" s="92"/>
      <c r="CZ202" s="540"/>
      <c r="DA202" s="540"/>
      <c r="DB202" s="540"/>
      <c r="DC202" s="92"/>
      <c r="DD202" s="540"/>
      <c r="DE202" s="540"/>
      <c r="DF202" s="540"/>
      <c r="DG202" s="92"/>
      <c r="DH202" s="540"/>
      <c r="DI202" s="540"/>
      <c r="DJ202" s="540"/>
      <c r="DK202" s="92"/>
      <c r="DL202" s="540"/>
      <c r="DM202" s="540"/>
      <c r="DN202" s="540"/>
      <c r="DO202" s="92"/>
      <c r="DP202" s="540"/>
      <c r="DQ202" s="540"/>
      <c r="DR202" s="540"/>
      <c r="DS202" s="92"/>
      <c r="DT202" s="540"/>
      <c r="DU202" s="540"/>
      <c r="DV202" s="540"/>
      <c r="DW202" s="92"/>
      <c r="DX202" s="540"/>
      <c r="DY202" s="540"/>
      <c r="DZ202" s="540"/>
      <c r="EA202" s="92"/>
      <c r="EB202" s="540"/>
      <c r="EC202" s="540"/>
      <c r="ED202" s="540"/>
      <c r="EE202" s="92"/>
      <c r="EF202" s="540"/>
      <c r="EG202" s="540"/>
      <c r="EH202" s="540"/>
      <c r="EI202" s="92"/>
      <c r="EJ202" s="540"/>
      <c r="EK202" s="540"/>
      <c r="EL202" s="540"/>
      <c r="EM202" s="92"/>
      <c r="EN202" s="540"/>
      <c r="EO202" s="540"/>
      <c r="EP202" s="540"/>
      <c r="EQ202" s="92"/>
      <c r="ER202" s="540"/>
      <c r="ES202" s="540"/>
      <c r="ET202" s="540"/>
      <c r="EU202" s="92"/>
      <c r="EV202" s="540"/>
      <c r="EW202" s="540"/>
      <c r="EX202" s="540"/>
      <c r="EY202" s="92"/>
      <c r="EZ202" s="540"/>
      <c r="FA202" s="540"/>
      <c r="FB202" s="540"/>
      <c r="FC202" s="92"/>
      <c r="FD202" s="540"/>
      <c r="FE202" s="540"/>
      <c r="FF202" s="540"/>
      <c r="FG202" s="92"/>
      <c r="FH202" s="540"/>
      <c r="FI202" s="540"/>
      <c r="FJ202" s="540"/>
      <c r="FK202" s="92"/>
      <c r="FL202" s="540"/>
      <c r="FM202" s="540"/>
      <c r="FN202" s="540"/>
      <c r="FO202" s="92"/>
      <c r="FP202" s="540"/>
      <c r="FQ202" s="540"/>
      <c r="FR202" s="540"/>
      <c r="FS202" s="92"/>
      <c r="FT202" s="540"/>
      <c r="FU202" s="540"/>
      <c r="FV202" s="540"/>
      <c r="FW202" s="92"/>
      <c r="FX202" s="540"/>
      <c r="FY202" s="540"/>
      <c r="FZ202" s="540"/>
      <c r="GA202" s="92"/>
      <c r="GB202" s="540"/>
      <c r="GC202" s="540"/>
      <c r="GD202" s="540"/>
      <c r="GE202" s="92"/>
      <c r="GF202" s="540"/>
      <c r="GG202" s="540"/>
      <c r="GH202" s="540"/>
      <c r="GI202" s="92"/>
      <c r="GJ202" s="540"/>
      <c r="GK202" s="540"/>
      <c r="GL202" s="540"/>
      <c r="GM202" s="92"/>
      <c r="GN202" s="540"/>
      <c r="GO202" s="540"/>
      <c r="GP202" s="540"/>
      <c r="GQ202" s="92"/>
      <c r="GR202" s="540"/>
      <c r="GS202" s="540"/>
      <c r="GT202" s="540"/>
      <c r="GU202" s="92"/>
      <c r="GV202" s="540"/>
      <c r="GW202" s="540"/>
      <c r="GX202" s="540"/>
      <c r="GY202" s="92"/>
      <c r="GZ202" s="540"/>
      <c r="HA202" s="540"/>
      <c r="HB202" s="540"/>
      <c r="HC202" s="92"/>
      <c r="HD202" s="540"/>
      <c r="HE202" s="540"/>
      <c r="HF202" s="540"/>
    </row>
    <row r="203" spans="2:214" hidden="1">
      <c r="B203" s="540"/>
      <c r="C203" s="658"/>
      <c r="D203" s="90"/>
      <c r="G203" s="540"/>
      <c r="H203" s="540"/>
      <c r="I203" s="540"/>
      <c r="J203" s="540"/>
      <c r="K203" s="540"/>
      <c r="L203" s="540"/>
      <c r="M203" s="540"/>
      <c r="N203" s="540"/>
      <c r="O203" s="540"/>
      <c r="P203" s="540"/>
      <c r="Q203" s="540"/>
      <c r="R203" s="540"/>
      <c r="S203" s="540"/>
      <c r="T203" s="540"/>
      <c r="U203" s="540"/>
      <c r="V203" s="540"/>
      <c r="W203" s="540"/>
      <c r="X203" s="540"/>
      <c r="Y203" s="540"/>
      <c r="Z203" s="540"/>
      <c r="AA203" s="540"/>
      <c r="AB203" s="540"/>
      <c r="AC203" s="540"/>
      <c r="AD203" s="540"/>
      <c r="AE203" s="540"/>
      <c r="AF203" s="540"/>
      <c r="AG203" s="540"/>
      <c r="AH203" s="659"/>
      <c r="AI203" s="540"/>
      <c r="AJ203" s="540"/>
      <c r="AK203" s="540"/>
      <c r="AL203" s="540"/>
      <c r="AM203" s="540"/>
      <c r="AN203" s="540"/>
      <c r="AO203" s="540"/>
      <c r="AP203" s="540"/>
      <c r="AQ203" s="540"/>
      <c r="AR203" s="540"/>
      <c r="AS203" s="540"/>
      <c r="AT203" s="540"/>
      <c r="AU203" s="540"/>
      <c r="AV203" s="540"/>
      <c r="AW203" s="540"/>
      <c r="AX203" s="540"/>
      <c r="AY203" s="540"/>
      <c r="AZ203" s="540"/>
      <c r="BA203" s="540"/>
      <c r="BB203" s="540"/>
      <c r="BC203" s="540"/>
      <c r="BD203" s="540"/>
      <c r="BE203" s="540"/>
      <c r="BF203" s="540"/>
      <c r="BH203" s="540"/>
      <c r="BI203" s="540"/>
      <c r="BJ203" s="540"/>
      <c r="BL203" s="540"/>
      <c r="BM203" s="540"/>
      <c r="BN203" s="540"/>
      <c r="BP203" s="540"/>
      <c r="BQ203" s="540"/>
      <c r="BR203" s="540"/>
      <c r="BT203" s="540"/>
      <c r="BU203" s="540"/>
      <c r="BV203" s="540"/>
      <c r="BX203" s="540"/>
      <c r="BY203" s="540"/>
      <c r="BZ203" s="540"/>
      <c r="CB203" s="540"/>
      <c r="CC203" s="540"/>
      <c r="CD203" s="540"/>
      <c r="CF203" s="540"/>
      <c r="CG203" s="540"/>
      <c r="CH203" s="540"/>
      <c r="CJ203" s="540"/>
      <c r="CK203" s="540"/>
      <c r="CL203" s="540"/>
      <c r="CN203" s="540"/>
      <c r="CO203" s="540"/>
      <c r="CP203" s="540"/>
      <c r="CR203" s="540"/>
      <c r="CS203" s="540"/>
      <c r="CT203" s="540"/>
      <c r="CV203" s="540"/>
      <c r="CW203" s="540"/>
      <c r="CX203" s="540"/>
      <c r="CZ203" s="540"/>
      <c r="DA203" s="540"/>
      <c r="DB203" s="540"/>
      <c r="DD203" s="540"/>
      <c r="DE203" s="540"/>
      <c r="DF203" s="540"/>
      <c r="DH203" s="540"/>
      <c r="DI203" s="540"/>
      <c r="DJ203" s="540"/>
      <c r="DL203" s="540"/>
      <c r="DM203" s="540"/>
      <c r="DN203" s="540"/>
      <c r="DP203" s="540"/>
      <c r="DQ203" s="540"/>
      <c r="DR203" s="540"/>
      <c r="DT203" s="540"/>
      <c r="DU203" s="540"/>
      <c r="DV203" s="540"/>
      <c r="DX203" s="540"/>
      <c r="DY203" s="540"/>
      <c r="DZ203" s="540"/>
      <c r="EB203" s="540"/>
      <c r="EC203" s="540"/>
      <c r="ED203" s="540"/>
      <c r="EF203" s="540"/>
      <c r="EG203" s="540"/>
      <c r="EH203" s="540"/>
      <c r="EJ203" s="540"/>
      <c r="EK203" s="540"/>
      <c r="EL203" s="540"/>
      <c r="EN203" s="540"/>
      <c r="EO203" s="540"/>
      <c r="EP203" s="540"/>
      <c r="ER203" s="540"/>
      <c r="ES203" s="540"/>
      <c r="ET203" s="540"/>
      <c r="EV203" s="540"/>
      <c r="EW203" s="540"/>
      <c r="EX203" s="540"/>
      <c r="EZ203" s="540"/>
      <c r="FA203" s="540"/>
      <c r="FB203" s="540"/>
      <c r="FD203" s="540"/>
      <c r="FE203" s="540"/>
      <c r="FF203" s="540"/>
      <c r="FH203" s="540"/>
      <c r="FI203" s="540"/>
      <c r="FJ203" s="540"/>
      <c r="FL203" s="540"/>
      <c r="FM203" s="540"/>
      <c r="FN203" s="540"/>
      <c r="FP203" s="540"/>
      <c r="FQ203" s="540"/>
      <c r="FR203" s="540"/>
      <c r="FT203" s="540"/>
      <c r="FU203" s="540"/>
      <c r="FV203" s="540"/>
      <c r="FX203" s="540"/>
      <c r="FY203" s="540"/>
      <c r="FZ203" s="540"/>
      <c r="GB203" s="540"/>
      <c r="GC203" s="540"/>
      <c r="GD203" s="540"/>
      <c r="GF203" s="540"/>
      <c r="GG203" s="540"/>
      <c r="GH203" s="540"/>
      <c r="GJ203" s="540"/>
      <c r="GK203" s="540"/>
      <c r="GL203" s="540"/>
      <c r="GN203" s="540"/>
      <c r="GO203" s="540"/>
      <c r="GP203" s="540"/>
      <c r="GR203" s="540"/>
      <c r="GS203" s="540"/>
      <c r="GT203" s="540"/>
      <c r="GV203" s="540"/>
      <c r="GW203" s="540"/>
      <c r="GX203" s="540"/>
      <c r="GZ203" s="540"/>
      <c r="HA203" s="540"/>
      <c r="HB203" s="540"/>
      <c r="HD203" s="540"/>
      <c r="HE203" s="540"/>
      <c r="HF203" s="540"/>
    </row>
    <row r="204" spans="2:214" hidden="1">
      <c r="B204" s="540"/>
      <c r="C204" s="658"/>
      <c r="D204" s="90"/>
      <c r="G204" s="540"/>
      <c r="H204" s="540"/>
      <c r="I204" s="540"/>
      <c r="J204" s="540"/>
      <c r="K204" s="540"/>
      <c r="L204" s="540"/>
      <c r="M204" s="540"/>
      <c r="N204" s="540"/>
      <c r="O204" s="540"/>
      <c r="P204" s="540"/>
      <c r="Q204" s="540"/>
      <c r="R204" s="540"/>
      <c r="S204" s="540"/>
      <c r="T204" s="540"/>
      <c r="U204" s="540"/>
      <c r="V204" s="540"/>
      <c r="W204" s="540"/>
      <c r="X204" s="540"/>
      <c r="Y204" s="540"/>
      <c r="Z204" s="540"/>
      <c r="AA204" s="540"/>
      <c r="AB204" s="540"/>
      <c r="AC204" s="540"/>
      <c r="AD204" s="540"/>
      <c r="AE204" s="540"/>
      <c r="AF204" s="540"/>
      <c r="AG204" s="540"/>
      <c r="AH204" s="659"/>
      <c r="AI204" s="540"/>
      <c r="AJ204" s="540"/>
      <c r="AK204" s="540"/>
      <c r="AL204" s="540"/>
      <c r="AM204" s="540"/>
      <c r="AN204" s="540"/>
      <c r="AO204" s="540"/>
      <c r="AP204" s="540"/>
      <c r="AQ204" s="540"/>
      <c r="AR204" s="540"/>
      <c r="AS204" s="540"/>
      <c r="AT204" s="540"/>
      <c r="AU204" s="540"/>
      <c r="AV204" s="540"/>
      <c r="AW204" s="540"/>
      <c r="AX204" s="540"/>
      <c r="AY204" s="540"/>
      <c r="AZ204" s="540"/>
      <c r="BA204" s="540"/>
      <c r="BB204" s="540"/>
      <c r="BC204" s="540"/>
      <c r="BD204" s="540"/>
      <c r="BE204" s="540"/>
      <c r="BF204" s="540"/>
      <c r="BH204" s="540"/>
      <c r="BI204" s="540"/>
      <c r="BJ204" s="540"/>
      <c r="BL204" s="540"/>
      <c r="BM204" s="540"/>
      <c r="BN204" s="540"/>
      <c r="BP204" s="540"/>
      <c r="BQ204" s="540"/>
      <c r="BR204" s="540"/>
      <c r="BT204" s="540"/>
      <c r="BU204" s="540"/>
      <c r="BV204" s="540"/>
      <c r="BX204" s="540"/>
      <c r="BY204" s="540"/>
      <c r="BZ204" s="540"/>
      <c r="CB204" s="540"/>
      <c r="CC204" s="540"/>
      <c r="CD204" s="540"/>
      <c r="CF204" s="540"/>
      <c r="CG204" s="540"/>
      <c r="CH204" s="540"/>
      <c r="CJ204" s="540"/>
      <c r="CK204" s="540"/>
      <c r="CL204" s="540"/>
      <c r="CN204" s="540"/>
      <c r="CO204" s="540"/>
      <c r="CP204" s="540"/>
      <c r="CR204" s="540"/>
      <c r="CS204" s="540"/>
      <c r="CT204" s="540"/>
      <c r="CV204" s="540"/>
      <c r="CW204" s="540"/>
      <c r="CX204" s="540"/>
      <c r="CZ204" s="540"/>
      <c r="DA204" s="540"/>
      <c r="DB204" s="540"/>
      <c r="DD204" s="540"/>
      <c r="DE204" s="540"/>
      <c r="DF204" s="540"/>
      <c r="DH204" s="540"/>
      <c r="DI204" s="540"/>
      <c r="DJ204" s="540"/>
      <c r="DL204" s="540"/>
      <c r="DM204" s="540"/>
      <c r="DN204" s="540"/>
      <c r="DP204" s="540"/>
      <c r="DQ204" s="540"/>
      <c r="DR204" s="540"/>
      <c r="DT204" s="540"/>
      <c r="DU204" s="540"/>
      <c r="DV204" s="540"/>
      <c r="DX204" s="540"/>
      <c r="DY204" s="540"/>
      <c r="DZ204" s="540"/>
      <c r="EB204" s="540"/>
      <c r="EC204" s="540"/>
      <c r="ED204" s="540"/>
      <c r="EF204" s="540"/>
      <c r="EG204" s="540"/>
      <c r="EH204" s="540"/>
      <c r="EJ204" s="540"/>
      <c r="EK204" s="540"/>
      <c r="EL204" s="540"/>
      <c r="EN204" s="540"/>
      <c r="EO204" s="540"/>
      <c r="EP204" s="540"/>
      <c r="ER204" s="540"/>
      <c r="ES204" s="540"/>
      <c r="ET204" s="540"/>
      <c r="EV204" s="540"/>
      <c r="EW204" s="540"/>
      <c r="EX204" s="540"/>
      <c r="EZ204" s="540"/>
      <c r="FA204" s="540"/>
      <c r="FB204" s="540"/>
      <c r="FD204" s="540"/>
      <c r="FE204" s="540"/>
      <c r="FF204" s="540"/>
      <c r="FH204" s="540"/>
      <c r="FI204" s="540"/>
      <c r="FJ204" s="540"/>
      <c r="FL204" s="540"/>
      <c r="FM204" s="540"/>
      <c r="FN204" s="540"/>
      <c r="FP204" s="540"/>
      <c r="FQ204" s="540"/>
      <c r="FR204" s="540"/>
      <c r="FT204" s="540"/>
      <c r="FU204" s="540"/>
      <c r="FV204" s="540"/>
      <c r="FX204" s="540"/>
      <c r="FY204" s="540"/>
      <c r="FZ204" s="540"/>
      <c r="GB204" s="540"/>
      <c r="GC204" s="540"/>
      <c r="GD204" s="540"/>
      <c r="GF204" s="540"/>
      <c r="GG204" s="540"/>
      <c r="GH204" s="540"/>
      <c r="GJ204" s="540"/>
      <c r="GK204" s="540"/>
      <c r="GL204" s="540"/>
      <c r="GN204" s="540"/>
      <c r="GO204" s="540"/>
      <c r="GP204" s="540"/>
      <c r="GR204" s="540"/>
      <c r="GS204" s="540"/>
      <c r="GT204" s="540"/>
      <c r="GV204" s="540"/>
      <c r="GW204" s="540"/>
      <c r="GX204" s="540"/>
      <c r="GZ204" s="540"/>
      <c r="HA204" s="540"/>
      <c r="HB204" s="540"/>
      <c r="HD204" s="540"/>
      <c r="HE204" s="540"/>
      <c r="HF204" s="540"/>
    </row>
    <row r="205" spans="2:214" hidden="1">
      <c r="B205" s="540"/>
      <c r="C205" s="658"/>
      <c r="D205" s="90"/>
      <c r="G205" s="540"/>
      <c r="H205" s="540"/>
      <c r="I205" s="540"/>
      <c r="J205" s="540"/>
      <c r="K205" s="540"/>
      <c r="L205" s="540"/>
      <c r="M205" s="540"/>
      <c r="N205" s="540"/>
      <c r="O205" s="540"/>
      <c r="P205" s="540"/>
      <c r="Q205" s="540"/>
      <c r="R205" s="540"/>
      <c r="S205" s="540"/>
      <c r="T205" s="540"/>
      <c r="U205" s="540"/>
      <c r="V205" s="540"/>
      <c r="W205" s="540"/>
      <c r="X205" s="540"/>
      <c r="Y205" s="540"/>
      <c r="Z205" s="540"/>
      <c r="AA205" s="540"/>
      <c r="AB205" s="540"/>
      <c r="AC205" s="540"/>
      <c r="AD205" s="540"/>
      <c r="AE205" s="540"/>
      <c r="AF205" s="540"/>
      <c r="AG205" s="540"/>
      <c r="AH205" s="659"/>
      <c r="AI205" s="540"/>
      <c r="AJ205" s="540"/>
      <c r="AK205" s="540"/>
      <c r="AL205" s="540"/>
      <c r="AM205" s="540"/>
      <c r="AN205" s="540"/>
      <c r="AO205" s="540"/>
      <c r="AP205" s="540"/>
      <c r="AQ205" s="540"/>
      <c r="AR205" s="540"/>
      <c r="AS205" s="540"/>
      <c r="AT205" s="540"/>
      <c r="AU205" s="540"/>
      <c r="AV205" s="540"/>
      <c r="AW205" s="540"/>
      <c r="AX205" s="540"/>
      <c r="AY205" s="540"/>
      <c r="AZ205" s="540"/>
      <c r="BA205" s="540"/>
      <c r="BB205" s="540"/>
      <c r="BC205" s="540"/>
      <c r="BD205" s="540"/>
      <c r="BE205" s="540"/>
      <c r="BF205" s="540"/>
      <c r="BH205" s="540"/>
      <c r="BI205" s="540"/>
      <c r="BJ205" s="540"/>
      <c r="BL205" s="540"/>
      <c r="BM205" s="540"/>
      <c r="BN205" s="540"/>
      <c r="BP205" s="540"/>
      <c r="BQ205" s="540"/>
      <c r="BR205" s="540"/>
      <c r="BT205" s="540"/>
      <c r="BU205" s="540"/>
      <c r="BV205" s="540"/>
      <c r="BX205" s="540"/>
      <c r="BY205" s="540"/>
      <c r="BZ205" s="540"/>
      <c r="CB205" s="540"/>
      <c r="CC205" s="540"/>
      <c r="CD205" s="540"/>
      <c r="CF205" s="540"/>
      <c r="CG205" s="540"/>
      <c r="CH205" s="540"/>
      <c r="CJ205" s="540"/>
      <c r="CK205" s="540"/>
      <c r="CL205" s="540"/>
      <c r="CN205" s="540"/>
      <c r="CO205" s="540"/>
      <c r="CP205" s="540"/>
      <c r="CR205" s="540"/>
      <c r="CS205" s="540"/>
      <c r="CT205" s="540"/>
      <c r="CV205" s="540"/>
      <c r="CW205" s="540"/>
      <c r="CX205" s="540"/>
      <c r="CZ205" s="540"/>
      <c r="DA205" s="540"/>
      <c r="DB205" s="540"/>
      <c r="DD205" s="540"/>
      <c r="DE205" s="540"/>
      <c r="DF205" s="540"/>
      <c r="DH205" s="540"/>
      <c r="DI205" s="540"/>
      <c r="DJ205" s="540"/>
      <c r="DL205" s="540"/>
      <c r="DM205" s="540"/>
      <c r="DN205" s="540"/>
      <c r="DP205" s="540"/>
      <c r="DQ205" s="540"/>
      <c r="DR205" s="540"/>
      <c r="DT205" s="540"/>
      <c r="DU205" s="540"/>
      <c r="DV205" s="540"/>
      <c r="DX205" s="540"/>
      <c r="DY205" s="540"/>
      <c r="DZ205" s="540"/>
      <c r="EB205" s="540"/>
      <c r="EC205" s="540"/>
      <c r="ED205" s="540"/>
      <c r="EF205" s="540"/>
      <c r="EG205" s="540"/>
      <c r="EH205" s="540"/>
      <c r="EJ205" s="540"/>
      <c r="EK205" s="540"/>
      <c r="EL205" s="540"/>
      <c r="EN205" s="540"/>
      <c r="EO205" s="540"/>
      <c r="EP205" s="540"/>
      <c r="ER205" s="540"/>
      <c r="ES205" s="540"/>
      <c r="ET205" s="540"/>
      <c r="EV205" s="540"/>
      <c r="EW205" s="540"/>
      <c r="EX205" s="540"/>
      <c r="EZ205" s="540"/>
      <c r="FA205" s="540"/>
      <c r="FB205" s="540"/>
      <c r="FD205" s="540"/>
      <c r="FE205" s="540"/>
      <c r="FF205" s="540"/>
      <c r="FH205" s="540"/>
      <c r="FI205" s="540"/>
      <c r="FJ205" s="540"/>
      <c r="FL205" s="540"/>
      <c r="FM205" s="540"/>
      <c r="FN205" s="540"/>
      <c r="FP205" s="540"/>
      <c r="FQ205" s="540"/>
      <c r="FR205" s="540"/>
      <c r="FT205" s="540"/>
      <c r="FU205" s="540"/>
      <c r="FV205" s="540"/>
      <c r="FX205" s="540"/>
      <c r="FY205" s="540"/>
      <c r="FZ205" s="540"/>
      <c r="GB205" s="540"/>
      <c r="GC205" s="540"/>
      <c r="GD205" s="540"/>
      <c r="GF205" s="540"/>
      <c r="GG205" s="540"/>
      <c r="GH205" s="540"/>
      <c r="GJ205" s="540"/>
      <c r="GK205" s="540"/>
      <c r="GL205" s="540"/>
      <c r="GN205" s="540"/>
      <c r="GO205" s="540"/>
      <c r="GP205" s="540"/>
      <c r="GR205" s="540"/>
      <c r="GS205" s="540"/>
      <c r="GT205" s="540"/>
      <c r="GV205" s="540"/>
      <c r="GW205" s="540"/>
      <c r="GX205" s="540"/>
      <c r="GZ205" s="540"/>
      <c r="HA205" s="540"/>
      <c r="HB205" s="540"/>
      <c r="HD205" s="540"/>
      <c r="HE205" s="540"/>
      <c r="HF205" s="540"/>
    </row>
    <row r="206" spans="2:214" hidden="1">
      <c r="B206" s="540"/>
      <c r="C206" s="658"/>
      <c r="D206" s="90"/>
      <c r="G206" s="540"/>
      <c r="H206" s="540"/>
      <c r="I206" s="540"/>
      <c r="J206" s="540"/>
      <c r="K206" s="540"/>
      <c r="L206" s="540"/>
      <c r="M206" s="540"/>
      <c r="N206" s="540"/>
      <c r="O206" s="540"/>
      <c r="P206" s="540"/>
      <c r="Q206" s="540"/>
      <c r="R206" s="540"/>
      <c r="S206" s="540"/>
      <c r="T206" s="540"/>
      <c r="U206" s="540"/>
      <c r="V206" s="540"/>
      <c r="W206" s="540"/>
      <c r="X206" s="540"/>
      <c r="Y206" s="540"/>
      <c r="Z206" s="540"/>
      <c r="AA206" s="540"/>
      <c r="AB206" s="540"/>
      <c r="AC206" s="540"/>
      <c r="AD206" s="540"/>
      <c r="AE206" s="540"/>
      <c r="AF206" s="540"/>
      <c r="AG206" s="540"/>
      <c r="AH206" s="659"/>
      <c r="AI206" s="540"/>
      <c r="AJ206" s="540"/>
      <c r="AK206" s="540"/>
      <c r="AL206" s="540"/>
      <c r="AM206" s="540"/>
      <c r="AN206" s="540"/>
      <c r="AO206" s="540"/>
      <c r="AP206" s="540"/>
      <c r="AQ206" s="540"/>
      <c r="AR206" s="540"/>
      <c r="AS206" s="540"/>
      <c r="AT206" s="540"/>
      <c r="AU206" s="540"/>
      <c r="AV206" s="540"/>
      <c r="AW206" s="540"/>
      <c r="AX206" s="540"/>
      <c r="AY206" s="540"/>
      <c r="AZ206" s="540"/>
      <c r="BA206" s="540"/>
      <c r="BB206" s="540"/>
      <c r="BC206" s="540"/>
      <c r="BD206" s="540"/>
      <c r="BE206" s="540"/>
      <c r="BF206" s="540"/>
      <c r="BH206" s="540"/>
      <c r="BI206" s="540"/>
      <c r="BJ206" s="540"/>
      <c r="BL206" s="540"/>
      <c r="BM206" s="540"/>
      <c r="BN206" s="540"/>
      <c r="BP206" s="540"/>
      <c r="BQ206" s="540"/>
      <c r="BR206" s="540"/>
      <c r="BT206" s="540"/>
      <c r="BU206" s="540"/>
      <c r="BV206" s="540"/>
      <c r="BX206" s="540"/>
      <c r="BY206" s="540"/>
      <c r="BZ206" s="540"/>
      <c r="CB206" s="540"/>
      <c r="CC206" s="540"/>
      <c r="CD206" s="540"/>
      <c r="CF206" s="540"/>
      <c r="CG206" s="540"/>
      <c r="CH206" s="540"/>
      <c r="CJ206" s="540"/>
      <c r="CK206" s="540"/>
      <c r="CL206" s="540"/>
      <c r="CN206" s="540"/>
      <c r="CO206" s="540"/>
      <c r="CP206" s="540"/>
      <c r="CR206" s="540"/>
      <c r="CS206" s="540"/>
      <c r="CT206" s="540"/>
      <c r="CV206" s="540"/>
      <c r="CW206" s="540"/>
      <c r="CX206" s="540"/>
      <c r="CZ206" s="540"/>
      <c r="DA206" s="540"/>
      <c r="DB206" s="540"/>
      <c r="DD206" s="540"/>
      <c r="DE206" s="540"/>
      <c r="DF206" s="540"/>
      <c r="DH206" s="540"/>
      <c r="DI206" s="540"/>
      <c r="DJ206" s="540"/>
      <c r="DL206" s="540"/>
      <c r="DM206" s="540"/>
      <c r="DN206" s="540"/>
      <c r="DP206" s="540"/>
      <c r="DQ206" s="540"/>
      <c r="DR206" s="540"/>
      <c r="DT206" s="540"/>
      <c r="DU206" s="540"/>
      <c r="DV206" s="540"/>
      <c r="DX206" s="540"/>
      <c r="DY206" s="540"/>
      <c r="DZ206" s="540"/>
      <c r="EB206" s="540"/>
      <c r="EC206" s="540"/>
      <c r="ED206" s="540"/>
      <c r="EF206" s="540"/>
      <c r="EG206" s="540"/>
      <c r="EH206" s="540"/>
      <c r="EJ206" s="540"/>
      <c r="EK206" s="540"/>
      <c r="EL206" s="540"/>
      <c r="EN206" s="540"/>
      <c r="EO206" s="540"/>
      <c r="EP206" s="540"/>
      <c r="ER206" s="540"/>
      <c r="ES206" s="540"/>
      <c r="ET206" s="540"/>
      <c r="EV206" s="540"/>
      <c r="EW206" s="540"/>
      <c r="EX206" s="540"/>
      <c r="EZ206" s="540"/>
      <c r="FA206" s="540"/>
      <c r="FB206" s="540"/>
      <c r="FD206" s="540"/>
      <c r="FE206" s="540"/>
      <c r="FF206" s="540"/>
      <c r="FH206" s="540"/>
      <c r="FI206" s="540"/>
      <c r="FJ206" s="540"/>
      <c r="FL206" s="540"/>
      <c r="FM206" s="540"/>
      <c r="FN206" s="540"/>
      <c r="FP206" s="540"/>
      <c r="FQ206" s="540"/>
      <c r="FR206" s="540"/>
      <c r="FT206" s="540"/>
      <c r="FU206" s="540"/>
      <c r="FV206" s="540"/>
      <c r="FX206" s="540"/>
      <c r="FY206" s="540"/>
      <c r="FZ206" s="540"/>
      <c r="GB206" s="540"/>
      <c r="GC206" s="540"/>
      <c r="GD206" s="540"/>
      <c r="GF206" s="540"/>
      <c r="GG206" s="540"/>
      <c r="GH206" s="540"/>
      <c r="GJ206" s="540"/>
      <c r="GK206" s="540"/>
      <c r="GL206" s="540"/>
      <c r="GN206" s="540"/>
      <c r="GO206" s="540"/>
      <c r="GP206" s="540"/>
      <c r="GR206" s="540"/>
      <c r="GS206" s="540"/>
      <c r="GT206" s="540"/>
      <c r="GV206" s="540"/>
      <c r="GW206" s="540"/>
      <c r="GX206" s="540"/>
      <c r="GZ206" s="540"/>
      <c r="HA206" s="540"/>
      <c r="HB206" s="540"/>
      <c r="HD206" s="540"/>
      <c r="HE206" s="540"/>
      <c r="HF206" s="540"/>
    </row>
    <row r="207" spans="2:214" hidden="1">
      <c r="B207" s="540"/>
      <c r="C207" s="658"/>
      <c r="D207" s="90"/>
      <c r="G207" s="540"/>
      <c r="H207" s="540"/>
      <c r="I207" s="540"/>
      <c r="J207" s="540"/>
      <c r="K207" s="540"/>
      <c r="L207" s="540"/>
      <c r="M207" s="540"/>
      <c r="N207" s="540"/>
      <c r="O207" s="540"/>
      <c r="P207" s="540"/>
      <c r="Q207" s="540"/>
      <c r="R207" s="540"/>
      <c r="S207" s="540"/>
      <c r="T207" s="540"/>
      <c r="U207" s="540"/>
      <c r="V207" s="540"/>
      <c r="W207" s="540"/>
      <c r="X207" s="540"/>
      <c r="Y207" s="540"/>
      <c r="Z207" s="540"/>
      <c r="AA207" s="540"/>
      <c r="AB207" s="540"/>
      <c r="AC207" s="540"/>
      <c r="AD207" s="540"/>
      <c r="AE207" s="540"/>
      <c r="AF207" s="540"/>
      <c r="AG207" s="540"/>
      <c r="AH207" s="659"/>
      <c r="AI207" s="540"/>
      <c r="AJ207" s="540"/>
      <c r="AK207" s="540"/>
      <c r="AL207" s="540"/>
      <c r="AM207" s="540"/>
      <c r="AN207" s="540"/>
      <c r="AO207" s="540"/>
      <c r="AP207" s="540"/>
      <c r="AQ207" s="540"/>
      <c r="AR207" s="540"/>
      <c r="AS207" s="540"/>
      <c r="AT207" s="540"/>
      <c r="AU207" s="540"/>
      <c r="AV207" s="540"/>
      <c r="AW207" s="540"/>
      <c r="AX207" s="540"/>
      <c r="AY207" s="540"/>
      <c r="AZ207" s="540"/>
      <c r="BA207" s="540"/>
      <c r="BB207" s="540"/>
      <c r="BC207" s="540"/>
      <c r="BD207" s="540"/>
      <c r="BE207" s="540"/>
      <c r="BF207" s="540"/>
      <c r="BH207" s="540"/>
      <c r="BI207" s="540"/>
      <c r="BJ207" s="540"/>
      <c r="BL207" s="540"/>
      <c r="BM207" s="540"/>
      <c r="BN207" s="540"/>
      <c r="BP207" s="540"/>
      <c r="BQ207" s="540"/>
      <c r="BR207" s="540"/>
      <c r="BT207" s="540"/>
      <c r="BU207" s="540"/>
      <c r="BV207" s="540"/>
      <c r="BX207" s="540"/>
      <c r="BY207" s="540"/>
      <c r="BZ207" s="540"/>
      <c r="CB207" s="540"/>
      <c r="CC207" s="540"/>
      <c r="CD207" s="540"/>
      <c r="CF207" s="540"/>
      <c r="CG207" s="540"/>
      <c r="CH207" s="540"/>
      <c r="CJ207" s="540"/>
      <c r="CK207" s="540"/>
      <c r="CL207" s="540"/>
      <c r="CN207" s="540"/>
      <c r="CO207" s="540"/>
      <c r="CP207" s="540"/>
      <c r="CR207" s="540"/>
      <c r="CS207" s="540"/>
      <c r="CT207" s="540"/>
      <c r="CV207" s="540"/>
      <c r="CW207" s="540"/>
      <c r="CX207" s="540"/>
      <c r="CZ207" s="540"/>
      <c r="DA207" s="540"/>
      <c r="DB207" s="540"/>
      <c r="DD207" s="540"/>
      <c r="DE207" s="540"/>
      <c r="DF207" s="540"/>
      <c r="DH207" s="540"/>
      <c r="DI207" s="540"/>
      <c r="DJ207" s="540"/>
      <c r="DL207" s="540"/>
      <c r="DM207" s="540"/>
      <c r="DN207" s="540"/>
      <c r="DP207" s="540"/>
      <c r="DQ207" s="540"/>
      <c r="DR207" s="540"/>
      <c r="DT207" s="540"/>
      <c r="DU207" s="540"/>
      <c r="DV207" s="540"/>
      <c r="DX207" s="540"/>
      <c r="DY207" s="540"/>
      <c r="DZ207" s="540"/>
      <c r="EB207" s="540"/>
      <c r="EC207" s="540"/>
      <c r="ED207" s="540"/>
      <c r="EF207" s="540"/>
      <c r="EG207" s="540"/>
      <c r="EH207" s="540"/>
      <c r="EJ207" s="540"/>
      <c r="EK207" s="540"/>
      <c r="EL207" s="540"/>
      <c r="EN207" s="540"/>
      <c r="EO207" s="540"/>
      <c r="EP207" s="540"/>
      <c r="ER207" s="540"/>
      <c r="ES207" s="540"/>
      <c r="ET207" s="540"/>
      <c r="EV207" s="540"/>
      <c r="EW207" s="540"/>
      <c r="EX207" s="540"/>
      <c r="EZ207" s="540"/>
      <c r="FA207" s="540"/>
      <c r="FB207" s="540"/>
      <c r="FD207" s="540"/>
      <c r="FE207" s="540"/>
      <c r="FF207" s="540"/>
      <c r="FH207" s="540"/>
      <c r="FI207" s="540"/>
      <c r="FJ207" s="540"/>
      <c r="FL207" s="540"/>
      <c r="FM207" s="540"/>
      <c r="FN207" s="540"/>
      <c r="FP207" s="540"/>
      <c r="FQ207" s="540"/>
      <c r="FR207" s="540"/>
      <c r="FT207" s="540"/>
      <c r="FU207" s="540"/>
      <c r="FV207" s="540"/>
      <c r="FX207" s="540"/>
      <c r="FY207" s="540"/>
      <c r="FZ207" s="540"/>
      <c r="GB207" s="540"/>
      <c r="GC207" s="540"/>
      <c r="GD207" s="540"/>
      <c r="GF207" s="540"/>
      <c r="GG207" s="540"/>
      <c r="GH207" s="540"/>
      <c r="GJ207" s="540"/>
      <c r="GK207" s="540"/>
      <c r="GL207" s="540"/>
      <c r="GN207" s="540"/>
      <c r="GO207" s="540"/>
      <c r="GP207" s="540"/>
      <c r="GR207" s="540"/>
      <c r="GS207" s="540"/>
      <c r="GT207" s="540"/>
      <c r="GV207" s="540"/>
      <c r="GW207" s="540"/>
      <c r="GX207" s="540"/>
      <c r="GZ207" s="540"/>
      <c r="HA207" s="540"/>
      <c r="HB207" s="540"/>
      <c r="HD207" s="540"/>
      <c r="HE207" s="540"/>
      <c r="HF207" s="540"/>
    </row>
    <row r="208" spans="2:214" hidden="1">
      <c r="B208" s="540"/>
      <c r="C208" s="658"/>
      <c r="D208" s="90"/>
      <c r="G208" s="540"/>
      <c r="H208" s="540"/>
      <c r="I208" s="540"/>
      <c r="J208" s="540"/>
      <c r="K208" s="540"/>
      <c r="L208" s="540"/>
      <c r="M208" s="540"/>
      <c r="N208" s="540"/>
      <c r="O208" s="540"/>
      <c r="P208" s="540"/>
      <c r="Q208" s="540"/>
      <c r="R208" s="540"/>
      <c r="S208" s="540"/>
      <c r="T208" s="540"/>
      <c r="U208" s="540"/>
      <c r="V208" s="540"/>
      <c r="W208" s="540"/>
      <c r="X208" s="540"/>
      <c r="Y208" s="540"/>
      <c r="Z208" s="540"/>
      <c r="AA208" s="540"/>
      <c r="AB208" s="540"/>
      <c r="AC208" s="540"/>
      <c r="AD208" s="540"/>
      <c r="AE208" s="540"/>
      <c r="AF208" s="540"/>
      <c r="AG208" s="540"/>
      <c r="AH208" s="659"/>
      <c r="AI208" s="540"/>
      <c r="AJ208" s="540"/>
      <c r="AK208" s="540"/>
      <c r="AL208" s="540"/>
      <c r="AM208" s="540"/>
      <c r="AN208" s="540"/>
      <c r="AO208" s="540"/>
      <c r="AP208" s="540"/>
      <c r="AQ208" s="540"/>
      <c r="AR208" s="540"/>
      <c r="AS208" s="540"/>
      <c r="AT208" s="540"/>
      <c r="AU208" s="540"/>
      <c r="AV208" s="540"/>
      <c r="AW208" s="540"/>
      <c r="AX208" s="540"/>
      <c r="AY208" s="540"/>
      <c r="AZ208" s="540"/>
      <c r="BA208" s="540"/>
      <c r="BB208" s="540"/>
      <c r="BC208" s="540"/>
      <c r="BD208" s="540"/>
      <c r="BE208" s="540"/>
      <c r="BF208" s="540"/>
      <c r="BH208" s="540"/>
      <c r="BI208" s="540"/>
      <c r="BJ208" s="540"/>
      <c r="BL208" s="540"/>
      <c r="BM208" s="540"/>
      <c r="BN208" s="540"/>
      <c r="BP208" s="540"/>
      <c r="BQ208" s="540"/>
      <c r="BR208" s="540"/>
      <c r="BT208" s="540"/>
      <c r="BU208" s="540"/>
      <c r="BV208" s="540"/>
      <c r="BX208" s="540"/>
      <c r="BY208" s="540"/>
      <c r="BZ208" s="540"/>
      <c r="CB208" s="540"/>
      <c r="CC208" s="540"/>
      <c r="CD208" s="540"/>
      <c r="CF208" s="540"/>
      <c r="CG208" s="540"/>
      <c r="CH208" s="540"/>
      <c r="CJ208" s="540"/>
      <c r="CK208" s="540"/>
      <c r="CL208" s="540"/>
      <c r="CN208" s="540"/>
      <c r="CO208" s="540"/>
      <c r="CP208" s="540"/>
      <c r="CR208" s="540"/>
      <c r="CS208" s="540"/>
      <c r="CT208" s="540"/>
      <c r="CV208" s="540"/>
      <c r="CW208" s="540"/>
      <c r="CX208" s="540"/>
      <c r="CZ208" s="540"/>
      <c r="DA208" s="540"/>
      <c r="DB208" s="540"/>
      <c r="DD208" s="540"/>
      <c r="DE208" s="540"/>
      <c r="DF208" s="540"/>
      <c r="DH208" s="540"/>
      <c r="DI208" s="540"/>
      <c r="DJ208" s="540"/>
      <c r="DL208" s="540"/>
      <c r="DM208" s="540"/>
      <c r="DN208" s="540"/>
      <c r="DP208" s="540"/>
      <c r="DQ208" s="540"/>
      <c r="DR208" s="540"/>
      <c r="DT208" s="540"/>
      <c r="DU208" s="540"/>
      <c r="DV208" s="540"/>
      <c r="DX208" s="540"/>
      <c r="DY208" s="540"/>
      <c r="DZ208" s="540"/>
      <c r="EB208" s="540"/>
      <c r="EC208" s="540"/>
      <c r="ED208" s="540"/>
      <c r="EF208" s="540"/>
      <c r="EG208" s="540"/>
      <c r="EH208" s="540"/>
      <c r="EJ208" s="540"/>
      <c r="EK208" s="540"/>
      <c r="EL208" s="540"/>
      <c r="EN208" s="540"/>
      <c r="EO208" s="540"/>
      <c r="EP208" s="540"/>
      <c r="ER208" s="540"/>
      <c r="ES208" s="540"/>
      <c r="ET208" s="540"/>
      <c r="EV208" s="540"/>
      <c r="EW208" s="540"/>
      <c r="EX208" s="540"/>
      <c r="EZ208" s="540"/>
      <c r="FA208" s="540"/>
      <c r="FB208" s="540"/>
      <c r="FD208" s="540"/>
      <c r="FE208" s="540"/>
      <c r="FF208" s="540"/>
      <c r="FH208" s="540"/>
      <c r="FI208" s="540"/>
      <c r="FJ208" s="540"/>
      <c r="FL208" s="540"/>
      <c r="FM208" s="540"/>
      <c r="FN208" s="540"/>
      <c r="FP208" s="540"/>
      <c r="FQ208" s="540"/>
      <c r="FR208" s="540"/>
      <c r="FT208" s="540"/>
      <c r="FU208" s="540"/>
      <c r="FV208" s="540"/>
      <c r="FX208" s="540"/>
      <c r="FY208" s="540"/>
      <c r="FZ208" s="540"/>
      <c r="GB208" s="540"/>
      <c r="GC208" s="540"/>
      <c r="GD208" s="540"/>
      <c r="GF208" s="540"/>
      <c r="GG208" s="540"/>
      <c r="GH208" s="540"/>
      <c r="GJ208" s="540"/>
      <c r="GK208" s="540"/>
      <c r="GL208" s="540"/>
      <c r="GN208" s="540"/>
      <c r="GO208" s="540"/>
      <c r="GP208" s="540"/>
      <c r="GR208" s="540"/>
      <c r="GS208" s="540"/>
      <c r="GT208" s="540"/>
      <c r="GV208" s="540"/>
      <c r="GW208" s="540"/>
      <c r="GX208" s="540"/>
      <c r="GZ208" s="540"/>
      <c r="HA208" s="540"/>
      <c r="HB208" s="540"/>
      <c r="HD208" s="540"/>
      <c r="HE208" s="540"/>
      <c r="HF208" s="540"/>
    </row>
    <row r="209" spans="2:214" hidden="1">
      <c r="B209" s="540"/>
      <c r="C209" s="658"/>
      <c r="D209" s="90"/>
      <c r="G209" s="540"/>
      <c r="H209" s="540"/>
      <c r="I209" s="540"/>
      <c r="J209" s="540"/>
      <c r="K209" s="540"/>
      <c r="L209" s="540"/>
      <c r="M209" s="540"/>
      <c r="N209" s="540"/>
      <c r="O209" s="540"/>
      <c r="P209" s="540"/>
      <c r="Q209" s="540"/>
      <c r="R209" s="540"/>
      <c r="S209" s="540"/>
      <c r="T209" s="540"/>
      <c r="U209" s="540"/>
      <c r="V209" s="540"/>
      <c r="W209" s="540"/>
      <c r="X209" s="540"/>
      <c r="Y209" s="540"/>
      <c r="Z209" s="540"/>
      <c r="AA209" s="540"/>
      <c r="AB209" s="540"/>
      <c r="AC209" s="540"/>
      <c r="AD209" s="540"/>
      <c r="AE209" s="540"/>
      <c r="AF209" s="540"/>
      <c r="AG209" s="540"/>
      <c r="AH209" s="659"/>
      <c r="AI209" s="540"/>
      <c r="AJ209" s="540"/>
      <c r="AK209" s="540"/>
      <c r="AL209" s="540"/>
      <c r="AM209" s="540"/>
      <c r="AN209" s="540"/>
      <c r="AO209" s="540"/>
      <c r="AP209" s="540"/>
      <c r="AQ209" s="540"/>
      <c r="AR209" s="540"/>
      <c r="AS209" s="540"/>
      <c r="AT209" s="540"/>
      <c r="AU209" s="540"/>
      <c r="AV209" s="540"/>
      <c r="AW209" s="540"/>
      <c r="AX209" s="540"/>
      <c r="AY209" s="540"/>
      <c r="AZ209" s="540"/>
      <c r="BA209" s="540"/>
      <c r="BB209" s="540"/>
      <c r="BC209" s="540"/>
      <c r="BD209" s="540"/>
      <c r="BE209" s="540"/>
      <c r="BF209" s="540"/>
      <c r="BH209" s="540"/>
      <c r="BI209" s="540"/>
      <c r="BJ209" s="540"/>
      <c r="BL209" s="540"/>
      <c r="BM209" s="540"/>
      <c r="BN209" s="540"/>
      <c r="BP209" s="540"/>
      <c r="BQ209" s="540"/>
      <c r="BR209" s="540"/>
      <c r="BT209" s="540"/>
      <c r="BU209" s="540"/>
      <c r="BV209" s="540"/>
      <c r="BX209" s="540"/>
      <c r="BY209" s="540"/>
      <c r="BZ209" s="540"/>
      <c r="CB209" s="540"/>
      <c r="CC209" s="540"/>
      <c r="CD209" s="540"/>
      <c r="CF209" s="540"/>
      <c r="CG209" s="540"/>
      <c r="CH209" s="540"/>
      <c r="CJ209" s="540"/>
      <c r="CK209" s="540"/>
      <c r="CL209" s="540"/>
      <c r="CN209" s="540"/>
      <c r="CO209" s="540"/>
      <c r="CP209" s="540"/>
      <c r="CR209" s="540"/>
      <c r="CS209" s="540"/>
      <c r="CT209" s="540"/>
      <c r="CV209" s="540"/>
      <c r="CW209" s="540"/>
      <c r="CX209" s="540"/>
      <c r="CZ209" s="540"/>
      <c r="DA209" s="540"/>
      <c r="DB209" s="540"/>
      <c r="DD209" s="540"/>
      <c r="DE209" s="540"/>
      <c r="DF209" s="540"/>
      <c r="DH209" s="540"/>
      <c r="DI209" s="540"/>
      <c r="DJ209" s="540"/>
      <c r="DL209" s="540"/>
      <c r="DM209" s="540"/>
      <c r="DN209" s="540"/>
      <c r="DP209" s="540"/>
      <c r="DQ209" s="540"/>
      <c r="DR209" s="540"/>
      <c r="DT209" s="540"/>
      <c r="DU209" s="540"/>
      <c r="DV209" s="540"/>
      <c r="DX209" s="540"/>
      <c r="DY209" s="540"/>
      <c r="DZ209" s="540"/>
      <c r="EB209" s="540"/>
      <c r="EC209" s="540"/>
      <c r="ED209" s="540"/>
      <c r="EF209" s="540"/>
      <c r="EG209" s="540"/>
      <c r="EH209" s="540"/>
      <c r="EJ209" s="540"/>
      <c r="EK209" s="540"/>
      <c r="EL209" s="540"/>
      <c r="EN209" s="540"/>
      <c r="EO209" s="540"/>
      <c r="EP209" s="540"/>
      <c r="ER209" s="540"/>
      <c r="ES209" s="540"/>
      <c r="ET209" s="540"/>
      <c r="EV209" s="540"/>
      <c r="EW209" s="540"/>
      <c r="EX209" s="540"/>
      <c r="EZ209" s="540"/>
      <c r="FA209" s="540"/>
      <c r="FB209" s="540"/>
      <c r="FD209" s="540"/>
      <c r="FE209" s="540"/>
      <c r="FF209" s="540"/>
      <c r="FH209" s="540"/>
      <c r="FI209" s="540"/>
      <c r="FJ209" s="540"/>
      <c r="FL209" s="540"/>
      <c r="FM209" s="540"/>
      <c r="FN209" s="540"/>
      <c r="FP209" s="540"/>
      <c r="FQ209" s="540"/>
      <c r="FR209" s="540"/>
      <c r="FT209" s="540"/>
      <c r="FU209" s="540"/>
      <c r="FV209" s="540"/>
      <c r="FX209" s="540"/>
      <c r="FY209" s="540"/>
      <c r="FZ209" s="540"/>
      <c r="GB209" s="540"/>
      <c r="GC209" s="540"/>
      <c r="GD209" s="540"/>
      <c r="GF209" s="540"/>
      <c r="GG209" s="540"/>
      <c r="GH209" s="540"/>
      <c r="GJ209" s="540"/>
      <c r="GK209" s="540"/>
      <c r="GL209" s="540"/>
      <c r="GN209" s="540"/>
      <c r="GO209" s="540"/>
      <c r="GP209" s="540"/>
      <c r="GR209" s="540"/>
      <c r="GS209" s="540"/>
      <c r="GT209" s="540"/>
      <c r="GV209" s="540"/>
      <c r="GW209" s="540"/>
      <c r="GX209" s="540"/>
      <c r="GZ209" s="540"/>
      <c r="HA209" s="540"/>
      <c r="HB209" s="540"/>
      <c r="HD209" s="540"/>
      <c r="HE209" s="540"/>
      <c r="HF209" s="540"/>
    </row>
    <row r="210" spans="2:214" hidden="1">
      <c r="B210" s="540"/>
      <c r="C210" s="658"/>
      <c r="D210" s="90"/>
      <c r="G210" s="540"/>
      <c r="H210" s="540"/>
      <c r="I210" s="540"/>
      <c r="J210" s="540"/>
      <c r="K210" s="540"/>
      <c r="L210" s="540"/>
      <c r="M210" s="540"/>
      <c r="N210" s="540"/>
      <c r="O210" s="540"/>
      <c r="P210" s="540"/>
      <c r="Q210" s="540"/>
      <c r="R210" s="540"/>
      <c r="S210" s="540"/>
      <c r="T210" s="540"/>
      <c r="U210" s="540"/>
      <c r="V210" s="540"/>
      <c r="W210" s="540"/>
      <c r="X210" s="540"/>
      <c r="Y210" s="540"/>
      <c r="Z210" s="540"/>
      <c r="AA210" s="540"/>
      <c r="AB210" s="540"/>
      <c r="AC210" s="540"/>
      <c r="AD210" s="540"/>
      <c r="AE210" s="540"/>
      <c r="AF210" s="540"/>
      <c r="AG210" s="540"/>
      <c r="AH210" s="659"/>
      <c r="AI210" s="540"/>
      <c r="AJ210" s="540"/>
      <c r="AK210" s="540"/>
      <c r="AL210" s="540"/>
      <c r="AM210" s="540"/>
      <c r="AN210" s="540"/>
      <c r="AO210" s="540"/>
      <c r="AP210" s="540"/>
      <c r="AQ210" s="540"/>
      <c r="AR210" s="540"/>
      <c r="AS210" s="540"/>
      <c r="AT210" s="540"/>
      <c r="AU210" s="540"/>
      <c r="AV210" s="540"/>
      <c r="AW210" s="540"/>
      <c r="AX210" s="540"/>
      <c r="AY210" s="540"/>
      <c r="AZ210" s="540"/>
      <c r="BA210" s="540"/>
      <c r="BB210" s="540"/>
      <c r="BC210" s="540"/>
      <c r="BD210" s="540"/>
      <c r="BE210" s="540"/>
      <c r="BF210" s="540"/>
      <c r="BH210" s="540"/>
      <c r="BI210" s="540"/>
      <c r="BJ210" s="540"/>
      <c r="BL210" s="540"/>
      <c r="BM210" s="540"/>
      <c r="BN210" s="540"/>
      <c r="BP210" s="540"/>
      <c r="BQ210" s="540"/>
      <c r="BR210" s="540"/>
      <c r="BT210" s="540"/>
      <c r="BU210" s="540"/>
      <c r="BV210" s="540"/>
      <c r="BX210" s="540"/>
      <c r="BY210" s="540"/>
      <c r="BZ210" s="540"/>
      <c r="CB210" s="540"/>
      <c r="CC210" s="540"/>
      <c r="CD210" s="540"/>
      <c r="CF210" s="540"/>
      <c r="CG210" s="540"/>
      <c r="CH210" s="540"/>
      <c r="CJ210" s="540"/>
      <c r="CK210" s="540"/>
      <c r="CL210" s="540"/>
      <c r="CN210" s="540"/>
      <c r="CO210" s="540"/>
      <c r="CP210" s="540"/>
      <c r="CR210" s="540"/>
      <c r="CS210" s="540"/>
      <c r="CT210" s="540"/>
      <c r="CV210" s="540"/>
      <c r="CW210" s="540"/>
      <c r="CX210" s="540"/>
      <c r="CZ210" s="540"/>
      <c r="DA210" s="540"/>
      <c r="DB210" s="540"/>
      <c r="DD210" s="540"/>
      <c r="DE210" s="540"/>
      <c r="DF210" s="540"/>
      <c r="DH210" s="540"/>
      <c r="DI210" s="540"/>
      <c r="DJ210" s="540"/>
      <c r="DL210" s="540"/>
      <c r="DM210" s="540"/>
      <c r="DN210" s="540"/>
      <c r="DP210" s="540"/>
      <c r="DQ210" s="540"/>
      <c r="DR210" s="540"/>
      <c r="DT210" s="540"/>
      <c r="DU210" s="540"/>
      <c r="DV210" s="540"/>
      <c r="DX210" s="540"/>
      <c r="DY210" s="540"/>
      <c r="DZ210" s="540"/>
      <c r="EB210" s="540"/>
      <c r="EC210" s="540"/>
      <c r="ED210" s="540"/>
      <c r="EF210" s="540"/>
      <c r="EG210" s="540"/>
      <c r="EH210" s="540"/>
      <c r="EJ210" s="540"/>
      <c r="EK210" s="540"/>
      <c r="EL210" s="540"/>
      <c r="EN210" s="540"/>
      <c r="EO210" s="540"/>
      <c r="EP210" s="540"/>
      <c r="ER210" s="540"/>
      <c r="ES210" s="540"/>
      <c r="ET210" s="540"/>
      <c r="EV210" s="540"/>
      <c r="EW210" s="540"/>
      <c r="EX210" s="540"/>
      <c r="EZ210" s="540"/>
      <c r="FA210" s="540"/>
      <c r="FB210" s="540"/>
      <c r="FD210" s="540"/>
      <c r="FE210" s="540"/>
      <c r="FF210" s="540"/>
      <c r="FH210" s="540"/>
      <c r="FI210" s="540"/>
      <c r="FJ210" s="540"/>
      <c r="FL210" s="540"/>
      <c r="FM210" s="540"/>
      <c r="FN210" s="540"/>
      <c r="FP210" s="540"/>
      <c r="FQ210" s="540"/>
      <c r="FR210" s="540"/>
      <c r="FT210" s="540"/>
      <c r="FU210" s="540"/>
      <c r="FV210" s="540"/>
      <c r="FX210" s="540"/>
      <c r="FY210" s="540"/>
      <c r="FZ210" s="540"/>
      <c r="GB210" s="540"/>
      <c r="GC210" s="540"/>
      <c r="GD210" s="540"/>
      <c r="GF210" s="540"/>
      <c r="GG210" s="540"/>
      <c r="GH210" s="540"/>
      <c r="GJ210" s="540"/>
      <c r="GK210" s="540"/>
      <c r="GL210" s="540"/>
      <c r="GN210" s="540"/>
      <c r="GO210" s="540"/>
      <c r="GP210" s="540"/>
      <c r="GR210" s="540"/>
      <c r="GS210" s="540"/>
      <c r="GT210" s="540"/>
      <c r="GV210" s="540"/>
      <c r="GW210" s="540"/>
      <c r="GX210" s="540"/>
      <c r="GZ210" s="540"/>
      <c r="HA210" s="540"/>
      <c r="HB210" s="540"/>
      <c r="HD210" s="540"/>
      <c r="HE210" s="540"/>
      <c r="HF210" s="540"/>
    </row>
    <row r="211" spans="2:214" hidden="1">
      <c r="B211" s="540"/>
      <c r="C211" s="658"/>
      <c r="D211" s="660"/>
      <c r="F211" s="540"/>
      <c r="G211" s="540"/>
      <c r="H211" s="540"/>
      <c r="I211" s="540"/>
      <c r="J211" s="540"/>
      <c r="K211" s="540"/>
      <c r="L211" s="540"/>
      <c r="M211" s="540"/>
      <c r="N211" s="540"/>
      <c r="O211" s="540"/>
      <c r="P211" s="540"/>
      <c r="Q211" s="540"/>
      <c r="R211" s="540"/>
      <c r="S211" s="540"/>
      <c r="T211" s="540"/>
      <c r="U211" s="540"/>
      <c r="V211" s="540"/>
      <c r="W211" s="540"/>
      <c r="X211" s="540"/>
      <c r="Y211" s="540"/>
      <c r="Z211" s="540"/>
      <c r="AA211" s="540"/>
      <c r="AB211" s="540"/>
      <c r="AC211" s="540"/>
      <c r="AD211" s="540"/>
      <c r="AE211" s="540"/>
      <c r="AF211" s="540"/>
      <c r="AG211" s="540"/>
      <c r="AH211" s="659"/>
      <c r="AI211" s="540"/>
      <c r="AJ211" s="540"/>
      <c r="AK211" s="540"/>
      <c r="AL211" s="540"/>
      <c r="AM211" s="540"/>
      <c r="AN211" s="540"/>
      <c r="AO211" s="540"/>
      <c r="AP211" s="540"/>
      <c r="AQ211" s="540"/>
      <c r="AR211" s="540"/>
      <c r="AS211" s="540"/>
      <c r="AT211" s="540"/>
      <c r="AU211" s="540"/>
      <c r="AV211" s="540"/>
      <c r="AW211" s="540"/>
      <c r="AX211" s="540"/>
      <c r="AY211" s="540"/>
      <c r="AZ211" s="540"/>
      <c r="BA211" s="540"/>
      <c r="BB211" s="540"/>
      <c r="BC211" s="540"/>
      <c r="BD211" s="540"/>
      <c r="BE211" s="540"/>
      <c r="BF211" s="540"/>
      <c r="BG211" s="540"/>
      <c r="BH211" s="540"/>
      <c r="BI211" s="540"/>
      <c r="BJ211" s="540"/>
      <c r="BK211" s="540"/>
      <c r="BL211" s="540"/>
      <c r="BM211" s="540"/>
      <c r="BN211" s="540"/>
      <c r="BO211" s="540"/>
      <c r="BP211" s="540"/>
      <c r="BQ211" s="540"/>
      <c r="BR211" s="540"/>
      <c r="BS211" s="540"/>
      <c r="BT211" s="540"/>
      <c r="BU211" s="540"/>
      <c r="BV211" s="540"/>
      <c r="BW211" s="540"/>
      <c r="BX211" s="540"/>
      <c r="BY211" s="540"/>
      <c r="BZ211" s="540"/>
      <c r="CA211" s="540"/>
      <c r="CB211" s="540"/>
      <c r="CC211" s="540"/>
      <c r="CD211" s="540"/>
      <c r="CE211" s="540"/>
      <c r="CF211" s="540"/>
      <c r="CG211" s="540"/>
      <c r="CH211" s="540"/>
      <c r="CI211" s="540"/>
      <c r="CJ211" s="540"/>
      <c r="CK211" s="540"/>
      <c r="CL211" s="540"/>
      <c r="CM211" s="540"/>
      <c r="CN211" s="540"/>
      <c r="CO211" s="540"/>
      <c r="CP211" s="540"/>
      <c r="CQ211" s="540"/>
      <c r="CR211" s="540"/>
      <c r="CS211" s="540"/>
      <c r="CT211" s="540"/>
      <c r="CU211" s="540"/>
      <c r="CV211" s="540"/>
      <c r="CW211" s="540"/>
      <c r="CX211" s="540"/>
      <c r="CY211" s="540"/>
      <c r="CZ211" s="540"/>
      <c r="DA211" s="540"/>
      <c r="DB211" s="540"/>
      <c r="DC211" s="540"/>
      <c r="DD211" s="540"/>
      <c r="DE211" s="540"/>
      <c r="DF211" s="540"/>
      <c r="DG211" s="540"/>
      <c r="DH211" s="540"/>
      <c r="DI211" s="540"/>
      <c r="DJ211" s="540"/>
      <c r="DK211" s="540"/>
      <c r="DL211" s="540"/>
      <c r="DM211" s="540"/>
      <c r="DN211" s="540"/>
      <c r="DO211" s="540"/>
      <c r="DP211" s="540"/>
      <c r="DQ211" s="540"/>
      <c r="DR211" s="540"/>
      <c r="DS211" s="540"/>
      <c r="DT211" s="540"/>
      <c r="DU211" s="540"/>
      <c r="DV211" s="540"/>
      <c r="DW211" s="540"/>
      <c r="DX211" s="540"/>
      <c r="DY211" s="540"/>
      <c r="DZ211" s="540"/>
      <c r="EA211" s="540"/>
      <c r="EB211" s="540"/>
      <c r="EC211" s="540"/>
      <c r="ED211" s="540"/>
      <c r="EE211" s="540"/>
      <c r="EF211" s="540"/>
      <c r="EG211" s="540"/>
      <c r="EH211" s="540"/>
      <c r="EI211" s="540"/>
      <c r="EJ211" s="540"/>
      <c r="EK211" s="540"/>
      <c r="EL211" s="540"/>
      <c r="EM211" s="540"/>
      <c r="EN211" s="540"/>
      <c r="EO211" s="540"/>
      <c r="EP211" s="540"/>
      <c r="EQ211" s="540"/>
      <c r="ER211" s="540"/>
      <c r="ES211" s="540"/>
      <c r="ET211" s="540"/>
      <c r="EU211" s="540"/>
      <c r="EV211" s="540"/>
      <c r="EW211" s="540"/>
      <c r="EX211" s="540"/>
      <c r="EY211" s="540"/>
      <c r="EZ211" s="540"/>
      <c r="FA211" s="540"/>
      <c r="FB211" s="540"/>
      <c r="FC211" s="540"/>
      <c r="FD211" s="540"/>
      <c r="FE211" s="540"/>
      <c r="FF211" s="540"/>
      <c r="FG211" s="540"/>
      <c r="FH211" s="540"/>
      <c r="FI211" s="540"/>
      <c r="FJ211" s="540"/>
      <c r="FK211" s="540"/>
      <c r="FL211" s="540"/>
      <c r="FM211" s="540"/>
      <c r="FN211" s="540"/>
      <c r="FO211" s="540"/>
      <c r="FP211" s="540"/>
      <c r="FQ211" s="540"/>
      <c r="FR211" s="540"/>
      <c r="FS211" s="540"/>
      <c r="FT211" s="540"/>
      <c r="FU211" s="540"/>
      <c r="FV211" s="540"/>
      <c r="FW211" s="540"/>
      <c r="FX211" s="540"/>
      <c r="FY211" s="540"/>
      <c r="FZ211" s="540"/>
      <c r="GA211" s="540"/>
      <c r="GB211" s="540"/>
      <c r="GC211" s="540"/>
      <c r="GD211" s="540"/>
      <c r="GE211" s="540"/>
      <c r="GF211" s="540"/>
      <c r="GG211" s="540"/>
      <c r="GH211" s="540"/>
      <c r="GI211" s="540"/>
      <c r="GJ211" s="540"/>
      <c r="GK211" s="540"/>
      <c r="GL211" s="540"/>
      <c r="GM211" s="540"/>
      <c r="GN211" s="540"/>
      <c r="GO211" s="540"/>
      <c r="GP211" s="540"/>
      <c r="GQ211" s="540"/>
      <c r="GR211" s="540"/>
      <c r="GS211" s="540"/>
      <c r="GT211" s="540"/>
      <c r="GU211" s="540"/>
      <c r="GV211" s="540"/>
      <c r="GW211" s="540"/>
      <c r="GX211" s="540"/>
      <c r="GY211" s="540"/>
      <c r="GZ211" s="540"/>
      <c r="HA211" s="540"/>
      <c r="HB211" s="540"/>
      <c r="HC211" s="540"/>
      <c r="HD211" s="540"/>
      <c r="HE211" s="540"/>
      <c r="HF211" s="540"/>
    </row>
    <row r="212" spans="2:214" hidden="1">
      <c r="B212" s="540"/>
      <c r="C212" s="658"/>
      <c r="D212" s="660"/>
      <c r="F212" s="540"/>
      <c r="G212" s="540"/>
      <c r="H212" s="540"/>
      <c r="I212" s="540"/>
      <c r="J212" s="540"/>
      <c r="K212" s="540"/>
      <c r="L212" s="540"/>
      <c r="M212" s="540"/>
      <c r="N212" s="540"/>
      <c r="O212" s="540"/>
      <c r="P212" s="540"/>
      <c r="Q212" s="540"/>
      <c r="R212" s="540"/>
      <c r="S212" s="540"/>
      <c r="T212" s="540"/>
      <c r="U212" s="540"/>
      <c r="V212" s="540"/>
      <c r="W212" s="540"/>
      <c r="X212" s="540"/>
      <c r="Y212" s="540"/>
      <c r="Z212" s="540"/>
      <c r="AA212" s="540"/>
      <c r="AB212" s="540"/>
      <c r="AC212" s="540"/>
      <c r="AD212" s="540"/>
      <c r="AE212" s="540"/>
      <c r="AF212" s="540"/>
      <c r="AG212" s="540"/>
      <c r="AH212" s="659"/>
      <c r="AI212" s="540"/>
      <c r="AJ212" s="540"/>
      <c r="AK212" s="540"/>
      <c r="AL212" s="540"/>
      <c r="AM212" s="540"/>
      <c r="AN212" s="540"/>
      <c r="AO212" s="540"/>
      <c r="AP212" s="540"/>
      <c r="AQ212" s="540"/>
      <c r="AR212" s="540"/>
      <c r="AS212" s="540"/>
      <c r="AT212" s="540"/>
      <c r="AU212" s="540"/>
      <c r="AV212" s="540"/>
      <c r="AW212" s="540"/>
      <c r="AX212" s="540"/>
      <c r="AY212" s="540"/>
      <c r="AZ212" s="540"/>
      <c r="BA212" s="540"/>
      <c r="BB212" s="540"/>
      <c r="BC212" s="540"/>
      <c r="BD212" s="540"/>
      <c r="BE212" s="540"/>
      <c r="BF212" s="540"/>
      <c r="BG212" s="540"/>
      <c r="BH212" s="540"/>
      <c r="BI212" s="540"/>
      <c r="BJ212" s="540"/>
      <c r="BK212" s="540"/>
      <c r="BL212" s="540"/>
      <c r="BM212" s="540"/>
      <c r="BN212" s="540"/>
      <c r="BO212" s="540"/>
      <c r="BP212" s="540"/>
      <c r="BQ212" s="540"/>
      <c r="BR212" s="540"/>
      <c r="BS212" s="540"/>
      <c r="BT212" s="540"/>
      <c r="BU212" s="540"/>
      <c r="BV212" s="540"/>
      <c r="BW212" s="540"/>
      <c r="BX212" s="540"/>
      <c r="BY212" s="540"/>
      <c r="BZ212" s="540"/>
      <c r="CA212" s="540"/>
      <c r="CB212" s="540"/>
      <c r="CC212" s="540"/>
      <c r="CD212" s="540"/>
      <c r="CE212" s="540"/>
      <c r="CF212" s="540"/>
      <c r="CG212" s="540"/>
      <c r="CH212" s="540"/>
      <c r="CI212" s="540"/>
      <c r="CJ212" s="540"/>
      <c r="CK212" s="540"/>
      <c r="CL212" s="540"/>
      <c r="CM212" s="540"/>
      <c r="CN212" s="540"/>
      <c r="CO212" s="540"/>
      <c r="CP212" s="540"/>
      <c r="CQ212" s="540"/>
      <c r="CR212" s="540"/>
      <c r="CS212" s="540"/>
      <c r="CT212" s="540"/>
      <c r="CU212" s="540"/>
      <c r="CV212" s="540"/>
      <c r="CW212" s="540"/>
      <c r="CX212" s="540"/>
      <c r="CY212" s="540"/>
      <c r="CZ212" s="540"/>
      <c r="DA212" s="540"/>
      <c r="DB212" s="540"/>
      <c r="DC212" s="540"/>
      <c r="DD212" s="540"/>
      <c r="DE212" s="540"/>
      <c r="DF212" s="540"/>
      <c r="DG212" s="540"/>
      <c r="DH212" s="540"/>
      <c r="DI212" s="540"/>
      <c r="DJ212" s="540"/>
      <c r="DK212" s="540"/>
      <c r="DL212" s="540"/>
      <c r="DM212" s="540"/>
      <c r="DN212" s="540"/>
      <c r="DO212" s="540"/>
      <c r="DP212" s="540"/>
      <c r="DQ212" s="540"/>
      <c r="DR212" s="540"/>
      <c r="DS212" s="540"/>
      <c r="DT212" s="540"/>
      <c r="DU212" s="540"/>
      <c r="DV212" s="540"/>
      <c r="DW212" s="540"/>
      <c r="DX212" s="540"/>
      <c r="DY212" s="540"/>
      <c r="DZ212" s="540"/>
      <c r="EA212" s="540"/>
      <c r="EB212" s="540"/>
      <c r="EC212" s="540"/>
      <c r="ED212" s="540"/>
      <c r="EE212" s="540"/>
      <c r="EF212" s="540"/>
      <c r="EG212" s="540"/>
      <c r="EH212" s="540"/>
      <c r="EI212" s="540"/>
      <c r="EJ212" s="540"/>
      <c r="EK212" s="540"/>
      <c r="EL212" s="540"/>
      <c r="EM212" s="540"/>
      <c r="EN212" s="540"/>
      <c r="EO212" s="540"/>
      <c r="EP212" s="540"/>
      <c r="EQ212" s="540"/>
      <c r="ER212" s="540"/>
      <c r="ES212" s="540"/>
      <c r="ET212" s="540"/>
      <c r="EU212" s="540"/>
      <c r="EV212" s="540"/>
      <c r="EW212" s="540"/>
      <c r="EX212" s="540"/>
      <c r="EY212" s="540"/>
      <c r="EZ212" s="540"/>
      <c r="FA212" s="540"/>
      <c r="FB212" s="540"/>
      <c r="FC212" s="540"/>
      <c r="FD212" s="540"/>
      <c r="FE212" s="540"/>
      <c r="FF212" s="540"/>
      <c r="FG212" s="540"/>
      <c r="FH212" s="540"/>
      <c r="FI212" s="540"/>
      <c r="FJ212" s="540"/>
      <c r="FK212" s="540"/>
      <c r="FL212" s="540"/>
      <c r="FM212" s="540"/>
      <c r="FN212" s="540"/>
      <c r="FO212" s="540"/>
      <c r="FP212" s="540"/>
      <c r="FQ212" s="540"/>
      <c r="FR212" s="540"/>
      <c r="FS212" s="540"/>
      <c r="FT212" s="540"/>
      <c r="FU212" s="540"/>
      <c r="FV212" s="540"/>
      <c r="FW212" s="540"/>
      <c r="FX212" s="540"/>
      <c r="FY212" s="540"/>
      <c r="FZ212" s="540"/>
      <c r="GA212" s="540"/>
      <c r="GB212" s="540"/>
      <c r="GC212" s="540"/>
      <c r="GD212" s="540"/>
      <c r="GE212" s="540"/>
      <c r="GF212" s="540"/>
      <c r="GG212" s="540"/>
      <c r="GH212" s="540"/>
      <c r="GI212" s="540"/>
      <c r="GJ212" s="540"/>
      <c r="GK212" s="540"/>
      <c r="GL212" s="540"/>
      <c r="GM212" s="540"/>
      <c r="GN212" s="540"/>
      <c r="GO212" s="540"/>
      <c r="GP212" s="540"/>
      <c r="GQ212" s="540"/>
      <c r="GR212" s="540"/>
      <c r="GS212" s="540"/>
      <c r="GT212" s="540"/>
      <c r="GU212" s="540"/>
      <c r="GV212" s="540"/>
      <c r="GW212" s="540"/>
      <c r="GX212" s="540"/>
      <c r="GY212" s="540"/>
      <c r="GZ212" s="540"/>
      <c r="HA212" s="540"/>
      <c r="HB212" s="540"/>
      <c r="HC212" s="540"/>
      <c r="HD212" s="540"/>
      <c r="HE212" s="540"/>
      <c r="HF212" s="540"/>
    </row>
    <row r="213" spans="2:214" hidden="1">
      <c r="B213" s="540"/>
      <c r="C213" s="658"/>
      <c r="D213" s="660"/>
      <c r="F213" s="540"/>
      <c r="G213" s="540"/>
      <c r="H213" s="540"/>
      <c r="I213" s="540"/>
      <c r="J213" s="540"/>
      <c r="K213" s="540"/>
      <c r="L213" s="540"/>
      <c r="M213" s="540"/>
      <c r="N213" s="540"/>
      <c r="O213" s="540"/>
      <c r="P213" s="540"/>
      <c r="Q213" s="540"/>
      <c r="R213" s="540"/>
      <c r="S213" s="540"/>
      <c r="T213" s="540"/>
      <c r="U213" s="540"/>
      <c r="V213" s="540"/>
      <c r="W213" s="540"/>
      <c r="X213" s="540"/>
      <c r="Y213" s="540"/>
      <c r="Z213" s="540"/>
      <c r="AA213" s="540"/>
      <c r="AB213" s="540"/>
      <c r="AC213" s="540"/>
      <c r="AD213" s="540"/>
      <c r="AE213" s="540"/>
      <c r="AF213" s="540"/>
      <c r="AG213" s="540"/>
      <c r="AH213" s="659"/>
      <c r="AI213" s="540"/>
      <c r="AJ213" s="540"/>
      <c r="AK213" s="540"/>
      <c r="AL213" s="540"/>
      <c r="AM213" s="540"/>
      <c r="AN213" s="540"/>
      <c r="AO213" s="540"/>
      <c r="AP213" s="540"/>
      <c r="AQ213" s="540"/>
      <c r="AR213" s="540"/>
      <c r="AS213" s="540"/>
      <c r="AT213" s="540"/>
      <c r="AU213" s="540"/>
      <c r="AV213" s="540"/>
      <c r="AW213" s="540"/>
      <c r="AX213" s="540"/>
      <c r="AY213" s="540"/>
      <c r="AZ213" s="540"/>
      <c r="BA213" s="540"/>
      <c r="BB213" s="540"/>
      <c r="BC213" s="540"/>
      <c r="BD213" s="540"/>
      <c r="BE213" s="540"/>
      <c r="BF213" s="540"/>
      <c r="BG213" s="540"/>
      <c r="BH213" s="540"/>
      <c r="BI213" s="540"/>
      <c r="BJ213" s="540"/>
      <c r="BK213" s="540"/>
      <c r="BL213" s="540"/>
      <c r="BM213" s="540"/>
      <c r="BN213" s="540"/>
      <c r="BO213" s="540"/>
      <c r="BP213" s="540"/>
      <c r="BQ213" s="540"/>
      <c r="BR213" s="540"/>
      <c r="BS213" s="540"/>
      <c r="BT213" s="540"/>
      <c r="BU213" s="540"/>
      <c r="BV213" s="540"/>
      <c r="BW213" s="540"/>
      <c r="BX213" s="540"/>
      <c r="BY213" s="540"/>
      <c r="BZ213" s="540"/>
      <c r="CA213" s="540"/>
      <c r="CB213" s="540"/>
      <c r="CC213" s="540"/>
      <c r="CD213" s="540"/>
      <c r="CE213" s="540"/>
      <c r="CF213" s="540"/>
      <c r="CG213" s="540"/>
      <c r="CH213" s="540"/>
      <c r="CI213" s="540"/>
      <c r="CJ213" s="540"/>
      <c r="CK213" s="540"/>
      <c r="CL213" s="540"/>
      <c r="CM213" s="540"/>
      <c r="CN213" s="540"/>
      <c r="CO213" s="540"/>
      <c r="CP213" s="540"/>
      <c r="CQ213" s="540"/>
      <c r="CR213" s="540"/>
      <c r="CS213" s="540"/>
      <c r="CT213" s="540"/>
      <c r="CU213" s="540"/>
      <c r="CV213" s="540"/>
      <c r="CW213" s="540"/>
      <c r="CX213" s="540"/>
      <c r="CY213" s="540"/>
      <c r="CZ213" s="540"/>
      <c r="DA213" s="540"/>
      <c r="DB213" s="540"/>
      <c r="DC213" s="540"/>
      <c r="DD213" s="540"/>
      <c r="DE213" s="540"/>
      <c r="DF213" s="540"/>
      <c r="DG213" s="540"/>
      <c r="DH213" s="540"/>
      <c r="DI213" s="540"/>
      <c r="DJ213" s="540"/>
      <c r="DK213" s="540"/>
      <c r="DL213" s="540"/>
      <c r="DM213" s="540"/>
      <c r="DN213" s="540"/>
      <c r="DO213" s="540"/>
      <c r="DP213" s="540"/>
      <c r="DQ213" s="540"/>
      <c r="DR213" s="540"/>
      <c r="DS213" s="540"/>
      <c r="DT213" s="540"/>
      <c r="DU213" s="540"/>
      <c r="DV213" s="540"/>
      <c r="DW213" s="540"/>
      <c r="DX213" s="540"/>
      <c r="DY213" s="540"/>
      <c r="DZ213" s="540"/>
      <c r="EA213" s="540"/>
      <c r="EB213" s="540"/>
      <c r="EC213" s="540"/>
      <c r="ED213" s="540"/>
      <c r="EE213" s="540"/>
      <c r="EF213" s="540"/>
      <c r="EG213" s="540"/>
      <c r="EH213" s="540"/>
      <c r="EI213" s="540"/>
      <c r="EJ213" s="540"/>
      <c r="EK213" s="540"/>
      <c r="EL213" s="540"/>
      <c r="EM213" s="540"/>
      <c r="EN213" s="540"/>
      <c r="EO213" s="540"/>
      <c r="EP213" s="540"/>
      <c r="EQ213" s="540"/>
      <c r="ER213" s="540"/>
      <c r="ES213" s="540"/>
      <c r="ET213" s="540"/>
      <c r="EU213" s="540"/>
      <c r="EV213" s="540"/>
      <c r="EW213" s="540"/>
      <c r="EX213" s="540"/>
      <c r="EY213" s="540"/>
      <c r="EZ213" s="540"/>
      <c r="FA213" s="540"/>
      <c r="FB213" s="540"/>
      <c r="FC213" s="540"/>
      <c r="FD213" s="540"/>
      <c r="FE213" s="540"/>
      <c r="FF213" s="540"/>
      <c r="FG213" s="540"/>
      <c r="FH213" s="540"/>
      <c r="FI213" s="540"/>
      <c r="FJ213" s="540"/>
      <c r="FK213" s="540"/>
      <c r="FL213" s="540"/>
      <c r="FM213" s="540"/>
      <c r="FN213" s="540"/>
      <c r="FO213" s="540"/>
      <c r="FP213" s="540"/>
      <c r="FQ213" s="540"/>
      <c r="FR213" s="540"/>
      <c r="FS213" s="540"/>
      <c r="FT213" s="540"/>
      <c r="FU213" s="540"/>
      <c r="FV213" s="540"/>
      <c r="FW213" s="540"/>
      <c r="FX213" s="540"/>
      <c r="FY213" s="540"/>
      <c r="FZ213" s="540"/>
      <c r="GA213" s="540"/>
      <c r="GB213" s="540"/>
      <c r="GC213" s="540"/>
      <c r="GD213" s="540"/>
      <c r="GE213" s="540"/>
      <c r="GF213" s="540"/>
      <c r="GG213" s="540"/>
      <c r="GH213" s="540"/>
      <c r="GI213" s="540"/>
      <c r="GJ213" s="540"/>
      <c r="GK213" s="540"/>
      <c r="GL213" s="540"/>
      <c r="GM213" s="540"/>
      <c r="GN213" s="540"/>
      <c r="GO213" s="540"/>
      <c r="GP213" s="540"/>
      <c r="GQ213" s="540"/>
      <c r="GR213" s="540"/>
      <c r="GS213" s="540"/>
      <c r="GT213" s="540"/>
      <c r="GU213" s="540"/>
      <c r="GV213" s="540"/>
      <c r="GW213" s="540"/>
      <c r="GX213" s="540"/>
      <c r="GY213" s="540"/>
      <c r="GZ213" s="540"/>
      <c r="HA213" s="540"/>
      <c r="HB213" s="540"/>
      <c r="HC213" s="540"/>
      <c r="HD213" s="540"/>
      <c r="HE213" s="540"/>
      <c r="HF213" s="540"/>
    </row>
    <row r="214" spans="2:214" hidden="1">
      <c r="B214" s="540"/>
      <c r="C214" s="658"/>
      <c r="D214" s="660"/>
      <c r="F214" s="540"/>
      <c r="G214" s="540"/>
      <c r="H214" s="540"/>
      <c r="I214" s="540"/>
      <c r="J214" s="540"/>
      <c r="K214" s="540"/>
      <c r="L214" s="540"/>
      <c r="M214" s="540"/>
      <c r="N214" s="540"/>
      <c r="O214" s="540"/>
      <c r="P214" s="540"/>
      <c r="Q214" s="540"/>
      <c r="R214" s="540"/>
      <c r="S214" s="540"/>
      <c r="T214" s="540"/>
      <c r="U214" s="540"/>
      <c r="V214" s="540"/>
      <c r="W214" s="540"/>
      <c r="X214" s="540"/>
      <c r="Y214" s="540"/>
      <c r="Z214" s="540"/>
      <c r="AA214" s="540"/>
      <c r="AB214" s="540"/>
      <c r="AC214" s="540"/>
      <c r="AD214" s="540"/>
      <c r="AE214" s="540"/>
      <c r="AF214" s="540"/>
      <c r="AG214" s="540"/>
      <c r="AH214" s="659"/>
      <c r="AI214" s="540"/>
      <c r="AJ214" s="540"/>
      <c r="AK214" s="540"/>
      <c r="AL214" s="540"/>
      <c r="AM214" s="540"/>
      <c r="AN214" s="540"/>
      <c r="AO214" s="540"/>
      <c r="AP214" s="540"/>
      <c r="AQ214" s="540"/>
      <c r="AR214" s="540"/>
      <c r="AS214" s="540"/>
      <c r="AT214" s="540"/>
      <c r="AU214" s="540"/>
      <c r="AV214" s="540"/>
      <c r="AW214" s="540"/>
      <c r="AX214" s="540"/>
      <c r="AY214" s="540"/>
      <c r="AZ214" s="540"/>
      <c r="BA214" s="540"/>
      <c r="BB214" s="540"/>
      <c r="BC214" s="540"/>
      <c r="BD214" s="540"/>
      <c r="BE214" s="540"/>
      <c r="BF214" s="540"/>
      <c r="BG214" s="540"/>
      <c r="BH214" s="540"/>
      <c r="BI214" s="540"/>
      <c r="BJ214" s="540"/>
      <c r="BK214" s="540"/>
      <c r="BL214" s="540"/>
      <c r="BM214" s="540"/>
      <c r="BN214" s="540"/>
      <c r="BO214" s="540"/>
      <c r="BP214" s="540"/>
      <c r="BQ214" s="540"/>
      <c r="BR214" s="540"/>
      <c r="BS214" s="540"/>
      <c r="BT214" s="540"/>
      <c r="BU214" s="540"/>
      <c r="BV214" s="540"/>
      <c r="BW214" s="540"/>
      <c r="BX214" s="540"/>
      <c r="BY214" s="540"/>
      <c r="BZ214" s="540"/>
      <c r="CA214" s="540"/>
      <c r="CB214" s="540"/>
      <c r="CC214" s="540"/>
      <c r="CD214" s="540"/>
      <c r="CE214" s="540"/>
      <c r="CF214" s="540"/>
      <c r="CG214" s="540"/>
      <c r="CH214" s="540"/>
      <c r="CI214" s="540"/>
      <c r="CJ214" s="540"/>
      <c r="CK214" s="540"/>
      <c r="CL214" s="540"/>
      <c r="CM214" s="540"/>
      <c r="CN214" s="540"/>
      <c r="CO214" s="540"/>
      <c r="CP214" s="540"/>
      <c r="CQ214" s="540"/>
      <c r="CR214" s="540"/>
      <c r="CS214" s="540"/>
      <c r="CT214" s="540"/>
      <c r="CU214" s="540"/>
      <c r="CV214" s="540"/>
      <c r="CW214" s="540"/>
      <c r="CX214" s="540"/>
      <c r="CY214" s="540"/>
      <c r="CZ214" s="540"/>
      <c r="DA214" s="540"/>
      <c r="DB214" s="540"/>
      <c r="DC214" s="540"/>
      <c r="DD214" s="540"/>
      <c r="DE214" s="540"/>
      <c r="DF214" s="540"/>
      <c r="DG214" s="540"/>
      <c r="DH214" s="540"/>
      <c r="DI214" s="540"/>
      <c r="DJ214" s="540"/>
      <c r="DK214" s="540"/>
      <c r="DL214" s="540"/>
      <c r="DM214" s="540"/>
      <c r="DN214" s="540"/>
      <c r="DO214" s="540"/>
      <c r="DP214" s="540"/>
      <c r="DQ214" s="540"/>
      <c r="DR214" s="540"/>
      <c r="DS214" s="540"/>
      <c r="DT214" s="540"/>
      <c r="DU214" s="540"/>
      <c r="DV214" s="540"/>
      <c r="DW214" s="540"/>
      <c r="DX214" s="540"/>
      <c r="DY214" s="540"/>
      <c r="DZ214" s="540"/>
      <c r="EA214" s="540"/>
      <c r="EB214" s="540"/>
      <c r="EC214" s="540"/>
      <c r="ED214" s="540"/>
      <c r="EE214" s="540"/>
      <c r="EF214" s="540"/>
      <c r="EG214" s="540"/>
      <c r="EH214" s="540"/>
      <c r="EI214" s="540"/>
      <c r="EJ214" s="540"/>
      <c r="EK214" s="540"/>
      <c r="EL214" s="540"/>
      <c r="EM214" s="540"/>
      <c r="EN214" s="540"/>
      <c r="EO214" s="540"/>
      <c r="EP214" s="540"/>
      <c r="EQ214" s="540"/>
      <c r="ER214" s="540"/>
      <c r="ES214" s="540"/>
      <c r="ET214" s="540"/>
      <c r="EU214" s="540"/>
      <c r="EV214" s="540"/>
      <c r="EW214" s="540"/>
      <c r="EX214" s="540"/>
      <c r="EY214" s="540"/>
      <c r="EZ214" s="540"/>
      <c r="FA214" s="540"/>
      <c r="FB214" s="540"/>
      <c r="FC214" s="540"/>
      <c r="FD214" s="540"/>
      <c r="FE214" s="540"/>
      <c r="FF214" s="540"/>
      <c r="FG214" s="540"/>
      <c r="FH214" s="540"/>
      <c r="FI214" s="540"/>
      <c r="FJ214" s="540"/>
      <c r="FK214" s="540"/>
      <c r="FL214" s="540"/>
      <c r="FM214" s="540"/>
      <c r="FN214" s="540"/>
      <c r="FO214" s="540"/>
      <c r="FP214" s="540"/>
      <c r="FQ214" s="540"/>
      <c r="FR214" s="540"/>
      <c r="FS214" s="540"/>
      <c r="FT214" s="540"/>
      <c r="FU214" s="540"/>
      <c r="FV214" s="540"/>
      <c r="FW214" s="540"/>
      <c r="FX214" s="540"/>
      <c r="FY214" s="540"/>
      <c r="FZ214" s="540"/>
      <c r="GA214" s="540"/>
      <c r="GB214" s="540"/>
      <c r="GC214" s="540"/>
      <c r="GD214" s="540"/>
      <c r="GE214" s="540"/>
      <c r="GF214" s="540"/>
      <c r="GG214" s="540"/>
      <c r="GH214" s="540"/>
      <c r="GI214" s="540"/>
      <c r="GJ214" s="540"/>
      <c r="GK214" s="540"/>
      <c r="GL214" s="540"/>
      <c r="GM214" s="540"/>
      <c r="GN214" s="540"/>
      <c r="GO214" s="540"/>
      <c r="GP214" s="540"/>
      <c r="GQ214" s="540"/>
      <c r="GR214" s="540"/>
      <c r="GS214" s="540"/>
      <c r="GT214" s="540"/>
      <c r="GU214" s="540"/>
      <c r="GV214" s="540"/>
      <c r="GW214" s="540"/>
      <c r="GX214" s="540"/>
      <c r="GY214" s="540"/>
      <c r="GZ214" s="540"/>
      <c r="HA214" s="540"/>
      <c r="HB214" s="540"/>
      <c r="HC214" s="540"/>
      <c r="HD214" s="540"/>
      <c r="HE214" s="540"/>
      <c r="HF214" s="540"/>
    </row>
    <row r="215" spans="2:214" hidden="1">
      <c r="B215" s="540"/>
      <c r="C215" s="658"/>
      <c r="D215" s="660"/>
      <c r="F215" s="540"/>
      <c r="G215" s="540"/>
      <c r="H215" s="540"/>
      <c r="I215" s="540"/>
      <c r="J215" s="540"/>
      <c r="K215" s="540"/>
      <c r="L215" s="540"/>
      <c r="M215" s="540"/>
      <c r="N215" s="540"/>
      <c r="O215" s="540"/>
      <c r="P215" s="540"/>
      <c r="Q215" s="540"/>
      <c r="R215" s="540"/>
      <c r="S215" s="540"/>
      <c r="T215" s="540"/>
      <c r="U215" s="540"/>
      <c r="V215" s="540"/>
      <c r="W215" s="540"/>
      <c r="X215" s="540"/>
      <c r="Y215" s="540"/>
      <c r="Z215" s="540"/>
      <c r="AA215" s="540"/>
      <c r="AB215" s="540"/>
      <c r="AC215" s="540"/>
      <c r="AD215" s="540"/>
      <c r="AE215" s="540"/>
      <c r="AF215" s="540"/>
      <c r="AG215" s="540"/>
      <c r="AH215" s="659"/>
      <c r="AI215" s="540"/>
      <c r="AJ215" s="540"/>
      <c r="AK215" s="540"/>
      <c r="AL215" s="540"/>
      <c r="AM215" s="540"/>
      <c r="AN215" s="540"/>
      <c r="AO215" s="540"/>
      <c r="AP215" s="540"/>
      <c r="AQ215" s="540"/>
      <c r="AR215" s="540"/>
      <c r="AS215" s="540"/>
      <c r="AT215" s="540"/>
      <c r="AU215" s="540"/>
      <c r="AV215" s="540"/>
      <c r="AW215" s="540"/>
      <c r="AX215" s="540"/>
      <c r="AY215" s="540"/>
      <c r="AZ215" s="540"/>
      <c r="BA215" s="540"/>
      <c r="BB215" s="540"/>
      <c r="BC215" s="540"/>
      <c r="BD215" s="540"/>
      <c r="BE215" s="540"/>
      <c r="BF215" s="540"/>
      <c r="BG215" s="540"/>
      <c r="BH215" s="540"/>
      <c r="BI215" s="540"/>
      <c r="BJ215" s="540"/>
      <c r="BK215" s="540"/>
      <c r="BL215" s="540"/>
      <c r="BM215" s="540"/>
      <c r="BN215" s="540"/>
      <c r="BO215" s="540"/>
      <c r="BP215" s="540"/>
      <c r="BQ215" s="540"/>
      <c r="BR215" s="540"/>
      <c r="BS215" s="540"/>
      <c r="BT215" s="540"/>
      <c r="BU215" s="540"/>
      <c r="BV215" s="540"/>
      <c r="BW215" s="540"/>
      <c r="BX215" s="540"/>
      <c r="BY215" s="540"/>
      <c r="BZ215" s="540"/>
      <c r="CA215" s="540"/>
      <c r="CB215" s="540"/>
      <c r="CC215" s="540"/>
      <c r="CD215" s="540"/>
      <c r="CE215" s="540"/>
      <c r="CF215" s="540"/>
      <c r="CG215" s="540"/>
      <c r="CH215" s="540"/>
      <c r="CI215" s="540"/>
      <c r="CJ215" s="540"/>
      <c r="CK215" s="540"/>
      <c r="CL215" s="540"/>
      <c r="CM215" s="540"/>
      <c r="CN215" s="540"/>
      <c r="CO215" s="540"/>
      <c r="CP215" s="540"/>
      <c r="CQ215" s="540"/>
      <c r="CR215" s="540"/>
      <c r="CS215" s="540"/>
      <c r="CT215" s="540"/>
      <c r="CU215" s="540"/>
      <c r="CV215" s="540"/>
      <c r="CW215" s="540"/>
      <c r="CX215" s="540"/>
      <c r="CY215" s="540"/>
      <c r="CZ215" s="540"/>
      <c r="DA215" s="540"/>
      <c r="DB215" s="540"/>
      <c r="DC215" s="540"/>
      <c r="DD215" s="540"/>
      <c r="DE215" s="540"/>
      <c r="DF215" s="540"/>
      <c r="DG215" s="540"/>
      <c r="DH215" s="540"/>
      <c r="DI215" s="540"/>
      <c r="DJ215" s="540"/>
      <c r="DK215" s="540"/>
      <c r="DL215" s="540"/>
      <c r="DM215" s="540"/>
      <c r="DN215" s="540"/>
      <c r="DO215" s="540"/>
      <c r="DP215" s="540"/>
      <c r="DQ215" s="540"/>
      <c r="DR215" s="540"/>
      <c r="DS215" s="540"/>
      <c r="DT215" s="540"/>
      <c r="DU215" s="540"/>
      <c r="DV215" s="540"/>
      <c r="DW215" s="540"/>
      <c r="DX215" s="540"/>
      <c r="DY215" s="540"/>
      <c r="DZ215" s="540"/>
      <c r="EA215" s="540"/>
      <c r="EB215" s="540"/>
      <c r="EC215" s="540"/>
      <c r="ED215" s="540"/>
      <c r="EE215" s="540"/>
      <c r="EF215" s="540"/>
      <c r="EG215" s="540"/>
      <c r="EH215" s="540"/>
      <c r="EI215" s="540"/>
      <c r="EJ215" s="540"/>
      <c r="EK215" s="540"/>
      <c r="EL215" s="540"/>
      <c r="EM215" s="540"/>
      <c r="EN215" s="540"/>
      <c r="EO215" s="540"/>
      <c r="EP215" s="540"/>
      <c r="EQ215" s="540"/>
      <c r="ER215" s="540"/>
      <c r="ES215" s="540"/>
      <c r="ET215" s="540"/>
      <c r="EU215" s="540"/>
      <c r="EV215" s="540"/>
      <c r="EW215" s="540"/>
      <c r="EX215" s="540"/>
      <c r="EY215" s="540"/>
      <c r="EZ215" s="540"/>
      <c r="FA215" s="540"/>
      <c r="FB215" s="540"/>
      <c r="FC215" s="540"/>
      <c r="FD215" s="540"/>
      <c r="FE215" s="540"/>
      <c r="FF215" s="540"/>
      <c r="FG215" s="540"/>
      <c r="FH215" s="540"/>
      <c r="FI215" s="540"/>
      <c r="FJ215" s="540"/>
      <c r="FK215" s="540"/>
      <c r="FL215" s="540"/>
      <c r="FM215" s="540"/>
      <c r="FN215" s="540"/>
      <c r="FO215" s="540"/>
      <c r="FP215" s="540"/>
      <c r="FQ215" s="540"/>
      <c r="FR215" s="540"/>
      <c r="FS215" s="540"/>
      <c r="FT215" s="540"/>
      <c r="FU215" s="540"/>
      <c r="FV215" s="540"/>
      <c r="FW215" s="540"/>
      <c r="FX215" s="540"/>
      <c r="FY215" s="540"/>
      <c r="FZ215" s="540"/>
      <c r="GA215" s="540"/>
      <c r="GB215" s="540"/>
      <c r="GC215" s="540"/>
      <c r="GD215" s="540"/>
      <c r="GE215" s="540"/>
      <c r="GF215" s="540"/>
      <c r="GG215" s="540"/>
      <c r="GH215" s="540"/>
      <c r="GI215" s="540"/>
      <c r="GJ215" s="540"/>
      <c r="GK215" s="540"/>
      <c r="GL215" s="540"/>
      <c r="GM215" s="540"/>
      <c r="GN215" s="540"/>
      <c r="GO215" s="540"/>
      <c r="GP215" s="540"/>
      <c r="GQ215" s="540"/>
      <c r="GR215" s="540"/>
      <c r="GS215" s="540"/>
      <c r="GT215" s="540"/>
      <c r="GU215" s="540"/>
      <c r="GV215" s="540"/>
      <c r="GW215" s="540"/>
      <c r="GX215" s="540"/>
      <c r="GY215" s="540"/>
      <c r="GZ215" s="540"/>
      <c r="HA215" s="540"/>
      <c r="HB215" s="540"/>
      <c r="HC215" s="540"/>
      <c r="HD215" s="540"/>
      <c r="HE215" s="540"/>
      <c r="HF215" s="540"/>
    </row>
    <row r="216" spans="2:214" hidden="1">
      <c r="B216" s="540"/>
      <c r="C216" s="658"/>
      <c r="D216" s="660"/>
      <c r="F216" s="540"/>
      <c r="G216" s="540"/>
      <c r="H216" s="540"/>
      <c r="I216" s="540"/>
      <c r="J216" s="540"/>
      <c r="K216" s="540"/>
      <c r="L216" s="540"/>
      <c r="M216" s="540"/>
      <c r="N216" s="540"/>
      <c r="O216" s="540"/>
      <c r="P216" s="540"/>
      <c r="Q216" s="540"/>
      <c r="R216" s="540"/>
      <c r="S216" s="540"/>
      <c r="T216" s="540"/>
      <c r="U216" s="540"/>
      <c r="V216" s="540"/>
      <c r="W216" s="540"/>
      <c r="X216" s="540"/>
      <c r="Y216" s="540"/>
      <c r="Z216" s="540"/>
      <c r="AA216" s="540"/>
      <c r="AB216" s="540"/>
      <c r="AC216" s="540"/>
      <c r="AD216" s="540"/>
      <c r="AE216" s="540"/>
      <c r="AF216" s="540"/>
      <c r="AG216" s="540"/>
      <c r="AH216" s="659"/>
      <c r="AI216" s="540"/>
      <c r="AJ216" s="540"/>
      <c r="AK216" s="540"/>
      <c r="AL216" s="540"/>
      <c r="AM216" s="540"/>
      <c r="AN216" s="540"/>
      <c r="AO216" s="540"/>
      <c r="AP216" s="540"/>
      <c r="AQ216" s="540"/>
      <c r="AR216" s="540"/>
      <c r="AS216" s="540"/>
      <c r="AT216" s="540"/>
      <c r="AU216" s="540"/>
      <c r="AV216" s="540"/>
      <c r="AW216" s="540"/>
      <c r="AX216" s="540"/>
      <c r="AY216" s="540"/>
      <c r="AZ216" s="540"/>
      <c r="BA216" s="540"/>
      <c r="BB216" s="540"/>
      <c r="BC216" s="540"/>
      <c r="BD216" s="540"/>
      <c r="BE216" s="540"/>
      <c r="BF216" s="540"/>
      <c r="BG216" s="540"/>
      <c r="BH216" s="540"/>
      <c r="BI216" s="540"/>
      <c r="BJ216" s="540"/>
      <c r="BK216" s="540"/>
      <c r="BL216" s="540"/>
      <c r="BM216" s="540"/>
      <c r="BN216" s="540"/>
      <c r="BO216" s="540"/>
      <c r="BP216" s="540"/>
      <c r="BQ216" s="540"/>
      <c r="BR216" s="540"/>
      <c r="BS216" s="540"/>
      <c r="BT216" s="540"/>
      <c r="BU216" s="540"/>
      <c r="BV216" s="540"/>
      <c r="BW216" s="540"/>
      <c r="BX216" s="540"/>
      <c r="BY216" s="540"/>
      <c r="BZ216" s="540"/>
      <c r="CA216" s="540"/>
      <c r="CB216" s="540"/>
      <c r="CC216" s="540"/>
      <c r="CD216" s="540"/>
      <c r="CE216" s="540"/>
      <c r="CF216" s="540"/>
      <c r="CG216" s="540"/>
      <c r="CH216" s="540"/>
      <c r="CI216" s="540"/>
      <c r="CJ216" s="540"/>
      <c r="CK216" s="540"/>
      <c r="CL216" s="540"/>
      <c r="CM216" s="540"/>
      <c r="CN216" s="540"/>
      <c r="CO216" s="540"/>
      <c r="CP216" s="540"/>
      <c r="CQ216" s="540"/>
      <c r="CR216" s="540"/>
      <c r="CS216" s="540"/>
      <c r="CT216" s="540"/>
      <c r="CU216" s="540"/>
      <c r="CV216" s="540"/>
      <c r="CW216" s="540"/>
      <c r="CX216" s="540"/>
      <c r="CY216" s="540"/>
      <c r="CZ216" s="540"/>
      <c r="DA216" s="540"/>
      <c r="DB216" s="540"/>
      <c r="DC216" s="540"/>
      <c r="DD216" s="540"/>
      <c r="DE216" s="540"/>
      <c r="DF216" s="540"/>
      <c r="DG216" s="540"/>
      <c r="DH216" s="540"/>
      <c r="DI216" s="540"/>
      <c r="DJ216" s="540"/>
      <c r="DK216" s="540"/>
      <c r="DL216" s="540"/>
      <c r="DM216" s="540"/>
      <c r="DN216" s="540"/>
      <c r="DO216" s="540"/>
      <c r="DP216" s="540"/>
      <c r="DQ216" s="540"/>
      <c r="DR216" s="540"/>
      <c r="DS216" s="540"/>
      <c r="DT216" s="540"/>
      <c r="DU216" s="540"/>
      <c r="DV216" s="540"/>
      <c r="DW216" s="540"/>
      <c r="DX216" s="540"/>
      <c r="DY216" s="540"/>
      <c r="DZ216" s="540"/>
      <c r="EA216" s="540"/>
      <c r="EB216" s="540"/>
      <c r="EC216" s="540"/>
      <c r="ED216" s="540"/>
      <c r="EE216" s="540"/>
      <c r="EF216" s="540"/>
      <c r="EG216" s="540"/>
      <c r="EH216" s="540"/>
      <c r="EI216" s="540"/>
      <c r="EJ216" s="540"/>
      <c r="EK216" s="540"/>
      <c r="EL216" s="540"/>
      <c r="EM216" s="540"/>
      <c r="EN216" s="540"/>
      <c r="EO216" s="540"/>
      <c r="EP216" s="540"/>
      <c r="EQ216" s="540"/>
      <c r="ER216" s="540"/>
      <c r="ES216" s="540"/>
      <c r="ET216" s="540"/>
      <c r="EU216" s="540"/>
      <c r="EV216" s="540"/>
      <c r="EW216" s="540"/>
      <c r="EX216" s="540"/>
      <c r="EY216" s="540"/>
      <c r="EZ216" s="540"/>
      <c r="FA216" s="540"/>
      <c r="FB216" s="540"/>
      <c r="FC216" s="540"/>
      <c r="FD216" s="540"/>
      <c r="FE216" s="540"/>
      <c r="FF216" s="540"/>
      <c r="FG216" s="540"/>
      <c r="FH216" s="540"/>
      <c r="FI216" s="540"/>
      <c r="FJ216" s="540"/>
      <c r="FK216" s="540"/>
      <c r="FL216" s="540"/>
      <c r="FM216" s="540"/>
      <c r="FN216" s="540"/>
      <c r="FO216" s="540"/>
      <c r="FP216" s="540"/>
      <c r="FQ216" s="540"/>
      <c r="FR216" s="540"/>
      <c r="FS216" s="540"/>
      <c r="FT216" s="540"/>
      <c r="FU216" s="540"/>
      <c r="FV216" s="540"/>
      <c r="FW216" s="540"/>
      <c r="FX216" s="540"/>
      <c r="FY216" s="540"/>
      <c r="FZ216" s="540"/>
      <c r="GA216" s="540"/>
      <c r="GB216" s="540"/>
      <c r="GC216" s="540"/>
      <c r="GD216" s="540"/>
      <c r="GE216" s="540"/>
      <c r="GF216" s="540"/>
      <c r="GG216" s="540"/>
      <c r="GH216" s="540"/>
      <c r="GI216" s="540"/>
      <c r="GJ216" s="540"/>
      <c r="GK216" s="540"/>
      <c r="GL216" s="540"/>
      <c r="GM216" s="540"/>
      <c r="GN216" s="540"/>
      <c r="GO216" s="540"/>
      <c r="GP216" s="540"/>
      <c r="GQ216" s="540"/>
      <c r="GR216" s="540"/>
      <c r="GS216" s="540"/>
      <c r="GT216" s="540"/>
      <c r="GU216" s="540"/>
      <c r="GV216" s="540"/>
      <c r="GW216" s="540"/>
      <c r="GX216" s="540"/>
      <c r="GY216" s="540"/>
      <c r="GZ216" s="540"/>
      <c r="HA216" s="540"/>
      <c r="HB216" s="540"/>
      <c r="HC216" s="540"/>
      <c r="HD216" s="540"/>
      <c r="HE216" s="540"/>
      <c r="HF216" s="540"/>
    </row>
    <row r="217" spans="2:214" hidden="1">
      <c r="B217" s="540"/>
      <c r="C217" s="658"/>
      <c r="D217" s="660"/>
      <c r="F217" s="540"/>
      <c r="G217" s="540"/>
      <c r="H217" s="540"/>
      <c r="I217" s="540"/>
      <c r="J217" s="540"/>
      <c r="K217" s="540"/>
      <c r="L217" s="540"/>
      <c r="M217" s="540"/>
      <c r="N217" s="540"/>
      <c r="O217" s="540"/>
      <c r="P217" s="540"/>
      <c r="Q217" s="540"/>
      <c r="R217" s="540"/>
      <c r="S217" s="540"/>
      <c r="T217" s="540"/>
      <c r="U217" s="540"/>
      <c r="V217" s="540"/>
      <c r="W217" s="540"/>
      <c r="X217" s="540"/>
      <c r="Y217" s="540"/>
      <c r="Z217" s="540"/>
      <c r="AA217" s="540"/>
      <c r="AB217" s="540"/>
      <c r="AC217" s="540"/>
      <c r="AD217" s="540"/>
      <c r="AE217" s="540"/>
      <c r="AF217" s="540"/>
      <c r="AG217" s="540"/>
      <c r="AH217" s="659"/>
      <c r="AI217" s="540"/>
      <c r="AJ217" s="540"/>
      <c r="AK217" s="540"/>
      <c r="AL217" s="540"/>
      <c r="AM217" s="540"/>
      <c r="AN217" s="540"/>
      <c r="AO217" s="540"/>
      <c r="AP217" s="540"/>
      <c r="AQ217" s="540"/>
      <c r="AR217" s="540"/>
      <c r="AS217" s="540"/>
      <c r="AT217" s="540"/>
      <c r="AU217" s="540"/>
      <c r="AV217" s="540"/>
      <c r="AW217" s="540"/>
      <c r="AX217" s="540"/>
      <c r="AY217" s="540"/>
      <c r="AZ217" s="540"/>
      <c r="BA217" s="540"/>
      <c r="BB217" s="540"/>
      <c r="BC217" s="540"/>
      <c r="BD217" s="540"/>
      <c r="BE217" s="540"/>
      <c r="BF217" s="540"/>
      <c r="BG217" s="540"/>
      <c r="BH217" s="540"/>
      <c r="BI217" s="540"/>
      <c r="BJ217" s="540"/>
      <c r="BK217" s="540"/>
      <c r="BL217" s="540"/>
      <c r="BM217" s="540"/>
      <c r="BN217" s="540"/>
      <c r="BO217" s="540"/>
      <c r="BP217" s="540"/>
      <c r="BQ217" s="540"/>
      <c r="BR217" s="540"/>
      <c r="BS217" s="540"/>
      <c r="BT217" s="540"/>
      <c r="BU217" s="540"/>
      <c r="BV217" s="540"/>
      <c r="BW217" s="540"/>
      <c r="BX217" s="540"/>
      <c r="BY217" s="540"/>
      <c r="BZ217" s="540"/>
      <c r="CA217" s="540"/>
      <c r="CB217" s="540"/>
      <c r="CC217" s="540"/>
      <c r="CD217" s="540"/>
      <c r="CE217" s="540"/>
      <c r="CF217" s="540"/>
      <c r="CG217" s="540"/>
      <c r="CH217" s="540"/>
      <c r="CI217" s="540"/>
      <c r="CJ217" s="540"/>
      <c r="CK217" s="540"/>
      <c r="CL217" s="540"/>
      <c r="CM217" s="540"/>
      <c r="CN217" s="540"/>
      <c r="CO217" s="540"/>
      <c r="CP217" s="540"/>
      <c r="CQ217" s="540"/>
      <c r="CR217" s="540"/>
      <c r="CS217" s="540"/>
      <c r="CT217" s="540"/>
      <c r="CU217" s="540"/>
      <c r="CV217" s="540"/>
      <c r="CW217" s="540"/>
      <c r="CX217" s="540"/>
      <c r="CY217" s="540"/>
      <c r="CZ217" s="540"/>
      <c r="DA217" s="540"/>
      <c r="DB217" s="540"/>
      <c r="DC217" s="540"/>
      <c r="DD217" s="540"/>
      <c r="DE217" s="540"/>
      <c r="DF217" s="540"/>
      <c r="DG217" s="540"/>
      <c r="DH217" s="540"/>
      <c r="DI217" s="540"/>
      <c r="DJ217" s="540"/>
      <c r="DK217" s="540"/>
      <c r="DL217" s="540"/>
      <c r="DM217" s="540"/>
      <c r="DN217" s="540"/>
      <c r="DO217" s="540"/>
      <c r="DP217" s="540"/>
      <c r="DQ217" s="540"/>
      <c r="DR217" s="540"/>
      <c r="DS217" s="540"/>
      <c r="DT217" s="540"/>
      <c r="DU217" s="540"/>
      <c r="DV217" s="540"/>
      <c r="DW217" s="540"/>
      <c r="DX217" s="540"/>
      <c r="DY217" s="540"/>
      <c r="DZ217" s="540"/>
      <c r="EA217" s="540"/>
      <c r="EB217" s="540"/>
      <c r="EC217" s="540"/>
      <c r="ED217" s="540"/>
      <c r="EE217" s="540"/>
      <c r="EF217" s="540"/>
      <c r="EG217" s="540"/>
      <c r="EH217" s="540"/>
      <c r="EI217" s="540"/>
      <c r="EJ217" s="540"/>
      <c r="EK217" s="540"/>
      <c r="EL217" s="540"/>
      <c r="EM217" s="540"/>
      <c r="EN217" s="540"/>
      <c r="EO217" s="540"/>
      <c r="EP217" s="540"/>
      <c r="EQ217" s="540"/>
      <c r="ER217" s="540"/>
      <c r="ES217" s="540"/>
      <c r="ET217" s="540"/>
      <c r="EU217" s="540"/>
      <c r="EV217" s="540"/>
      <c r="EW217" s="540"/>
      <c r="EX217" s="540"/>
      <c r="EY217" s="540"/>
      <c r="EZ217" s="540"/>
      <c r="FA217" s="540"/>
      <c r="FB217" s="540"/>
      <c r="FC217" s="540"/>
      <c r="FD217" s="540"/>
      <c r="FE217" s="540"/>
      <c r="FF217" s="540"/>
      <c r="FG217" s="540"/>
      <c r="FH217" s="540"/>
      <c r="FI217" s="540"/>
      <c r="FJ217" s="540"/>
      <c r="FK217" s="540"/>
      <c r="FL217" s="540"/>
      <c r="FM217" s="540"/>
      <c r="FN217" s="540"/>
      <c r="FO217" s="540"/>
      <c r="FP217" s="540"/>
      <c r="FQ217" s="540"/>
      <c r="FR217" s="540"/>
      <c r="FS217" s="540"/>
      <c r="FT217" s="540"/>
      <c r="FU217" s="540"/>
      <c r="FV217" s="540"/>
      <c r="FW217" s="540"/>
      <c r="FX217" s="540"/>
      <c r="FY217" s="540"/>
      <c r="FZ217" s="540"/>
      <c r="GA217" s="540"/>
      <c r="GB217" s="540"/>
      <c r="GC217" s="540"/>
      <c r="GD217" s="540"/>
      <c r="GE217" s="540"/>
      <c r="GF217" s="540"/>
      <c r="GG217" s="540"/>
      <c r="GH217" s="540"/>
      <c r="GI217" s="540"/>
      <c r="GJ217" s="540"/>
      <c r="GK217" s="540"/>
      <c r="GL217" s="540"/>
      <c r="GM217" s="540"/>
      <c r="GN217" s="540"/>
      <c r="GO217" s="540"/>
      <c r="GP217" s="540"/>
      <c r="GQ217" s="540"/>
      <c r="GR217" s="540"/>
      <c r="GS217" s="540"/>
      <c r="GT217" s="540"/>
      <c r="GU217" s="540"/>
      <c r="GV217" s="540"/>
      <c r="GW217" s="540"/>
      <c r="GX217" s="540"/>
      <c r="GY217" s="540"/>
      <c r="GZ217" s="540"/>
      <c r="HA217" s="540"/>
      <c r="HB217" s="540"/>
      <c r="HC217" s="540"/>
      <c r="HD217" s="540"/>
      <c r="HE217" s="540"/>
      <c r="HF217" s="540"/>
    </row>
    <row r="218" spans="2:214" hidden="1">
      <c r="B218" s="540"/>
      <c r="C218" s="658"/>
      <c r="D218" s="660"/>
      <c r="F218" s="540"/>
      <c r="G218" s="540"/>
      <c r="H218" s="540"/>
      <c r="I218" s="540"/>
      <c r="J218" s="540"/>
      <c r="K218" s="540"/>
      <c r="L218" s="540"/>
      <c r="M218" s="540"/>
      <c r="N218" s="540"/>
      <c r="O218" s="540"/>
      <c r="P218" s="540"/>
      <c r="Q218" s="540"/>
      <c r="R218" s="540"/>
      <c r="S218" s="540"/>
      <c r="T218" s="540"/>
      <c r="U218" s="540"/>
      <c r="V218" s="540"/>
      <c r="W218" s="540"/>
      <c r="X218" s="540"/>
      <c r="Y218" s="540"/>
      <c r="Z218" s="540"/>
      <c r="AA218" s="540"/>
      <c r="AB218" s="540"/>
      <c r="AC218" s="540"/>
      <c r="AD218" s="540"/>
      <c r="AE218" s="540"/>
      <c r="AF218" s="540"/>
      <c r="AG218" s="540"/>
      <c r="AH218" s="659"/>
      <c r="AI218" s="540"/>
      <c r="AJ218" s="540"/>
      <c r="AK218" s="540"/>
      <c r="AL218" s="540"/>
      <c r="AM218" s="540"/>
      <c r="AN218" s="540"/>
      <c r="AO218" s="540"/>
      <c r="AP218" s="540"/>
      <c r="AQ218" s="540"/>
      <c r="AR218" s="540"/>
      <c r="AS218" s="540"/>
      <c r="AT218" s="540"/>
      <c r="AU218" s="540"/>
      <c r="AV218" s="540"/>
      <c r="AW218" s="540"/>
      <c r="AX218" s="540"/>
      <c r="AY218" s="540"/>
      <c r="AZ218" s="540"/>
      <c r="BA218" s="540"/>
      <c r="BB218" s="540"/>
      <c r="BC218" s="540"/>
      <c r="BD218" s="540"/>
      <c r="BE218" s="540"/>
      <c r="BF218" s="540"/>
      <c r="BG218" s="540"/>
      <c r="BH218" s="540"/>
      <c r="BI218" s="540"/>
      <c r="BJ218" s="540"/>
      <c r="BK218" s="540"/>
      <c r="BL218" s="540"/>
      <c r="BM218" s="540"/>
      <c r="BN218" s="540"/>
      <c r="BO218" s="540"/>
      <c r="BP218" s="540"/>
      <c r="BQ218" s="540"/>
      <c r="BR218" s="540"/>
      <c r="BS218" s="540"/>
      <c r="BT218" s="540"/>
      <c r="BU218" s="540"/>
      <c r="BV218" s="540"/>
      <c r="BW218" s="540"/>
      <c r="BX218" s="540"/>
      <c r="BY218" s="540"/>
      <c r="BZ218" s="540"/>
      <c r="CA218" s="540"/>
      <c r="CB218" s="540"/>
      <c r="CC218" s="540"/>
      <c r="CD218" s="540"/>
      <c r="CE218" s="540"/>
      <c r="CF218" s="540"/>
      <c r="CG218" s="540"/>
      <c r="CH218" s="540"/>
      <c r="CI218" s="540"/>
      <c r="CJ218" s="540"/>
      <c r="CK218" s="540"/>
      <c r="CL218" s="540"/>
      <c r="CM218" s="540"/>
      <c r="CN218" s="540"/>
      <c r="CO218" s="540"/>
      <c r="CP218" s="540"/>
      <c r="CQ218" s="540"/>
      <c r="CR218" s="540"/>
      <c r="CS218" s="540"/>
      <c r="CT218" s="540"/>
      <c r="CU218" s="540"/>
      <c r="CV218" s="540"/>
      <c r="CW218" s="540"/>
      <c r="CX218" s="540"/>
      <c r="CY218" s="540"/>
      <c r="CZ218" s="540"/>
      <c r="DA218" s="540"/>
      <c r="DB218" s="540"/>
      <c r="DC218" s="540"/>
      <c r="DD218" s="540"/>
      <c r="DE218" s="540"/>
      <c r="DF218" s="540"/>
      <c r="DG218" s="540"/>
      <c r="DH218" s="540"/>
      <c r="DI218" s="540"/>
      <c r="DJ218" s="540"/>
      <c r="DK218" s="540"/>
      <c r="DL218" s="540"/>
      <c r="DM218" s="540"/>
      <c r="DN218" s="540"/>
      <c r="DO218" s="540"/>
      <c r="DP218" s="540"/>
      <c r="DQ218" s="540"/>
      <c r="DR218" s="540"/>
      <c r="DS218" s="540"/>
      <c r="DT218" s="540"/>
      <c r="DU218" s="540"/>
      <c r="DV218" s="540"/>
      <c r="DW218" s="540"/>
      <c r="DX218" s="540"/>
      <c r="DY218" s="540"/>
      <c r="DZ218" s="540"/>
      <c r="EA218" s="540"/>
      <c r="EB218" s="540"/>
      <c r="EC218" s="540"/>
      <c r="ED218" s="540"/>
      <c r="EE218" s="540"/>
      <c r="EF218" s="540"/>
      <c r="EG218" s="540"/>
      <c r="EH218" s="540"/>
      <c r="EI218" s="540"/>
      <c r="EJ218" s="540"/>
      <c r="EK218" s="540"/>
      <c r="EL218" s="540"/>
      <c r="EM218" s="540"/>
      <c r="EN218" s="540"/>
      <c r="EO218" s="540"/>
      <c r="EP218" s="540"/>
      <c r="EQ218" s="540"/>
      <c r="ER218" s="540"/>
      <c r="ES218" s="540"/>
      <c r="ET218" s="540"/>
      <c r="EU218" s="540"/>
      <c r="EV218" s="540"/>
      <c r="EW218" s="540"/>
      <c r="EX218" s="540"/>
      <c r="EY218" s="540"/>
      <c r="EZ218" s="540"/>
      <c r="FA218" s="540"/>
      <c r="FB218" s="540"/>
      <c r="FC218" s="540"/>
      <c r="FD218" s="540"/>
      <c r="FE218" s="540"/>
      <c r="FF218" s="540"/>
      <c r="FG218" s="540"/>
      <c r="FH218" s="540"/>
      <c r="FI218" s="540"/>
      <c r="FJ218" s="540"/>
      <c r="FK218" s="540"/>
      <c r="FL218" s="540"/>
      <c r="FM218" s="540"/>
      <c r="FN218" s="540"/>
      <c r="FO218" s="540"/>
      <c r="FP218" s="540"/>
      <c r="FQ218" s="540"/>
      <c r="FR218" s="540"/>
      <c r="FS218" s="540"/>
      <c r="FT218" s="540"/>
      <c r="FU218" s="540"/>
      <c r="FV218" s="540"/>
      <c r="FW218" s="540"/>
      <c r="FX218" s="540"/>
      <c r="FY218" s="540"/>
      <c r="FZ218" s="540"/>
      <c r="GA218" s="540"/>
      <c r="GB218" s="540"/>
      <c r="GC218" s="540"/>
      <c r="GD218" s="540"/>
      <c r="GE218" s="540"/>
      <c r="GF218" s="540"/>
      <c r="GG218" s="540"/>
      <c r="GH218" s="540"/>
      <c r="GI218" s="540"/>
      <c r="GJ218" s="540"/>
      <c r="GK218" s="540"/>
      <c r="GL218" s="540"/>
      <c r="GM218" s="540"/>
      <c r="GN218" s="540"/>
      <c r="GO218" s="540"/>
      <c r="GP218" s="540"/>
      <c r="GQ218" s="540"/>
      <c r="GR218" s="540"/>
      <c r="GS218" s="540"/>
      <c r="GT218" s="540"/>
      <c r="GU218" s="540"/>
      <c r="GV218" s="540"/>
      <c r="GW218" s="540"/>
      <c r="GX218" s="540"/>
      <c r="GY218" s="540"/>
      <c r="GZ218" s="540"/>
      <c r="HA218" s="540"/>
      <c r="HB218" s="540"/>
      <c r="HC218" s="540"/>
      <c r="HD218" s="540"/>
      <c r="HE218" s="540"/>
      <c r="HF218" s="540"/>
    </row>
    <row r="219" spans="2:214" hidden="1">
      <c r="B219" s="540"/>
      <c r="C219" s="658"/>
      <c r="D219" s="660"/>
      <c r="F219" s="540"/>
      <c r="G219" s="540"/>
      <c r="H219" s="540"/>
      <c r="I219" s="540"/>
      <c r="J219" s="540"/>
      <c r="K219" s="540"/>
      <c r="L219" s="540"/>
      <c r="M219" s="540"/>
      <c r="N219" s="540"/>
      <c r="O219" s="540"/>
      <c r="P219" s="540"/>
      <c r="Q219" s="540"/>
      <c r="R219" s="540"/>
      <c r="S219" s="540"/>
      <c r="T219" s="540"/>
      <c r="U219" s="540"/>
      <c r="V219" s="540"/>
      <c r="W219" s="540"/>
      <c r="X219" s="540"/>
      <c r="Y219" s="540"/>
      <c r="Z219" s="540"/>
      <c r="AA219" s="540"/>
      <c r="AB219" s="540"/>
      <c r="AC219" s="540"/>
      <c r="AD219" s="540"/>
      <c r="AE219" s="540"/>
      <c r="AF219" s="540"/>
      <c r="AG219" s="540"/>
      <c r="AH219" s="659"/>
      <c r="AI219" s="540"/>
      <c r="AJ219" s="540"/>
      <c r="AK219" s="540"/>
      <c r="AL219" s="540"/>
      <c r="AM219" s="540"/>
      <c r="AN219" s="540"/>
      <c r="AO219" s="540"/>
      <c r="AP219" s="540"/>
      <c r="AQ219" s="540"/>
      <c r="AR219" s="540"/>
      <c r="AS219" s="540"/>
      <c r="AT219" s="540"/>
      <c r="AU219" s="540"/>
      <c r="AV219" s="540"/>
      <c r="AW219" s="540"/>
      <c r="AX219" s="540"/>
      <c r="AY219" s="540"/>
      <c r="AZ219" s="540"/>
      <c r="BA219" s="540"/>
      <c r="BB219" s="540"/>
      <c r="BC219" s="540"/>
      <c r="BD219" s="540"/>
      <c r="BE219" s="540"/>
      <c r="BF219" s="540"/>
      <c r="BG219" s="540"/>
      <c r="BH219" s="540"/>
      <c r="BI219" s="540"/>
      <c r="BJ219" s="540"/>
      <c r="BK219" s="540"/>
      <c r="BL219" s="540"/>
      <c r="BM219" s="540"/>
      <c r="BN219" s="540"/>
      <c r="BO219" s="540"/>
      <c r="BP219" s="540"/>
      <c r="BQ219" s="540"/>
      <c r="BR219" s="540"/>
      <c r="BS219" s="540"/>
      <c r="BT219" s="540"/>
      <c r="BU219" s="540"/>
      <c r="BV219" s="540"/>
      <c r="BW219" s="540"/>
      <c r="BX219" s="540"/>
      <c r="BY219" s="540"/>
      <c r="BZ219" s="540"/>
      <c r="CA219" s="540"/>
      <c r="CB219" s="540"/>
      <c r="CC219" s="540"/>
      <c r="CD219" s="540"/>
      <c r="CE219" s="540"/>
      <c r="CF219" s="540"/>
      <c r="CG219" s="540"/>
      <c r="CH219" s="540"/>
      <c r="CI219" s="540"/>
      <c r="CJ219" s="540"/>
      <c r="CK219" s="540"/>
      <c r="CL219" s="540"/>
      <c r="CM219" s="540"/>
      <c r="CN219" s="540"/>
      <c r="CO219" s="540"/>
      <c r="CP219" s="540"/>
      <c r="CQ219" s="540"/>
      <c r="CR219" s="540"/>
      <c r="CS219" s="540"/>
      <c r="CT219" s="540"/>
      <c r="CU219" s="540"/>
      <c r="CV219" s="540"/>
      <c r="CW219" s="540"/>
      <c r="CX219" s="540"/>
      <c r="CY219" s="540"/>
      <c r="CZ219" s="540"/>
      <c r="DA219" s="540"/>
      <c r="DB219" s="540"/>
      <c r="DC219" s="540"/>
      <c r="DD219" s="540"/>
      <c r="DE219" s="540"/>
      <c r="DF219" s="540"/>
      <c r="DG219" s="540"/>
      <c r="DH219" s="540"/>
      <c r="DI219" s="540"/>
      <c r="DJ219" s="540"/>
      <c r="DK219" s="540"/>
      <c r="DL219" s="540"/>
      <c r="DM219" s="540"/>
      <c r="DN219" s="540"/>
      <c r="DO219" s="540"/>
      <c r="DP219" s="540"/>
      <c r="DQ219" s="540"/>
      <c r="DR219" s="540"/>
      <c r="DS219" s="540"/>
      <c r="DT219" s="540"/>
      <c r="DU219" s="540"/>
      <c r="DV219" s="540"/>
      <c r="DW219" s="540"/>
      <c r="DX219" s="540"/>
      <c r="DY219" s="540"/>
      <c r="DZ219" s="540"/>
      <c r="EA219" s="540"/>
      <c r="EB219" s="540"/>
      <c r="EC219" s="540"/>
      <c r="ED219" s="540"/>
      <c r="EE219" s="540"/>
      <c r="EF219" s="540"/>
      <c r="EG219" s="540"/>
      <c r="EH219" s="540"/>
      <c r="EI219" s="540"/>
      <c r="EJ219" s="540"/>
      <c r="EK219" s="540"/>
      <c r="EL219" s="540"/>
      <c r="EM219" s="540"/>
      <c r="EN219" s="540"/>
      <c r="EO219" s="540"/>
      <c r="EP219" s="540"/>
      <c r="EQ219" s="540"/>
      <c r="ER219" s="540"/>
      <c r="ES219" s="540"/>
      <c r="ET219" s="540"/>
      <c r="EU219" s="540"/>
      <c r="EV219" s="540"/>
      <c r="EW219" s="540"/>
      <c r="EX219" s="540"/>
      <c r="EY219" s="540"/>
      <c r="EZ219" s="540"/>
      <c r="FA219" s="540"/>
      <c r="FB219" s="540"/>
      <c r="FC219" s="540"/>
      <c r="FD219" s="540"/>
      <c r="FE219" s="540"/>
      <c r="FF219" s="540"/>
      <c r="FG219" s="540"/>
      <c r="FH219" s="540"/>
      <c r="FI219" s="540"/>
      <c r="FJ219" s="540"/>
      <c r="FK219" s="540"/>
      <c r="FL219" s="540"/>
      <c r="FM219" s="540"/>
      <c r="FN219" s="540"/>
      <c r="FO219" s="540"/>
      <c r="FP219" s="540"/>
      <c r="FQ219" s="540"/>
      <c r="FR219" s="540"/>
      <c r="FS219" s="540"/>
      <c r="FT219" s="540"/>
      <c r="FU219" s="540"/>
      <c r="FV219" s="540"/>
      <c r="FW219" s="540"/>
      <c r="FX219" s="540"/>
      <c r="FY219" s="540"/>
      <c r="FZ219" s="540"/>
      <c r="GA219" s="540"/>
      <c r="GB219" s="540"/>
      <c r="GC219" s="540"/>
      <c r="GD219" s="540"/>
      <c r="GE219" s="540"/>
      <c r="GF219" s="540"/>
      <c r="GG219" s="540"/>
      <c r="GH219" s="540"/>
      <c r="GI219" s="540"/>
      <c r="GJ219" s="540"/>
      <c r="GK219" s="540"/>
      <c r="GL219" s="540"/>
      <c r="GM219" s="540"/>
      <c r="GN219" s="540"/>
      <c r="GO219" s="540"/>
      <c r="GP219" s="540"/>
      <c r="GQ219" s="540"/>
      <c r="GR219" s="540"/>
      <c r="GS219" s="540"/>
      <c r="GT219" s="540"/>
      <c r="GU219" s="540"/>
      <c r="GV219" s="540"/>
      <c r="GW219" s="540"/>
      <c r="GX219" s="540"/>
      <c r="GY219" s="540"/>
      <c r="GZ219" s="540"/>
      <c r="HA219" s="540"/>
      <c r="HB219" s="540"/>
      <c r="HC219" s="540"/>
      <c r="HD219" s="540"/>
      <c r="HE219" s="540"/>
      <c r="HF219" s="540"/>
    </row>
    <row r="220" spans="2:214" hidden="1">
      <c r="B220" s="540"/>
      <c r="C220" s="658"/>
      <c r="D220" s="540"/>
      <c r="F220" s="540"/>
      <c r="G220" s="540"/>
      <c r="H220" s="540"/>
      <c r="I220" s="540"/>
      <c r="J220" s="540"/>
      <c r="K220" s="540"/>
      <c r="L220" s="540"/>
      <c r="M220" s="540"/>
      <c r="N220" s="540"/>
      <c r="O220" s="540"/>
      <c r="P220" s="540"/>
      <c r="Q220" s="540"/>
      <c r="R220" s="540"/>
      <c r="S220" s="540"/>
      <c r="T220" s="540"/>
      <c r="U220" s="540"/>
      <c r="V220" s="540"/>
      <c r="W220" s="540"/>
      <c r="X220" s="540"/>
      <c r="Y220" s="540"/>
      <c r="Z220" s="540"/>
      <c r="AA220" s="540"/>
      <c r="AB220" s="540"/>
      <c r="AC220" s="540"/>
      <c r="AD220" s="540"/>
      <c r="AE220" s="540"/>
      <c r="AF220" s="540"/>
      <c r="AG220" s="540"/>
      <c r="AH220" s="659"/>
      <c r="AI220" s="540"/>
      <c r="AJ220" s="540"/>
      <c r="AK220" s="540"/>
      <c r="AL220" s="540"/>
      <c r="AM220" s="540"/>
      <c r="AN220" s="540"/>
      <c r="AO220" s="540"/>
      <c r="AP220" s="540"/>
      <c r="AQ220" s="540"/>
      <c r="AR220" s="540"/>
      <c r="AS220" s="540"/>
      <c r="AT220" s="540"/>
      <c r="AU220" s="540"/>
      <c r="AV220" s="540"/>
      <c r="AW220" s="540"/>
      <c r="AX220" s="540"/>
      <c r="AY220" s="540"/>
      <c r="AZ220" s="540"/>
      <c r="BA220" s="540"/>
      <c r="BB220" s="540"/>
      <c r="BC220" s="540"/>
      <c r="BD220" s="540"/>
      <c r="BE220" s="540"/>
      <c r="BF220" s="540"/>
      <c r="BG220" s="540"/>
      <c r="BH220" s="540"/>
      <c r="BI220" s="540"/>
      <c r="BJ220" s="540"/>
      <c r="BK220" s="540"/>
      <c r="BL220" s="540"/>
      <c r="BM220" s="540"/>
      <c r="BN220" s="540"/>
      <c r="BO220" s="540"/>
      <c r="BP220" s="540"/>
      <c r="BQ220" s="540"/>
      <c r="BR220" s="540"/>
      <c r="BS220" s="540"/>
      <c r="BT220" s="540"/>
      <c r="BU220" s="540"/>
      <c r="BV220" s="540"/>
      <c r="BW220" s="540"/>
      <c r="BX220" s="540"/>
      <c r="BY220" s="540"/>
      <c r="BZ220" s="540"/>
      <c r="CA220" s="540"/>
      <c r="CB220" s="540"/>
      <c r="CC220" s="540"/>
      <c r="CD220" s="540"/>
      <c r="CE220" s="540"/>
      <c r="CF220" s="540"/>
      <c r="CG220" s="540"/>
      <c r="CH220" s="540"/>
      <c r="CI220" s="540"/>
      <c r="CJ220" s="540"/>
      <c r="CK220" s="540"/>
      <c r="CL220" s="540"/>
      <c r="CM220" s="540"/>
      <c r="CN220" s="540"/>
      <c r="CO220" s="540"/>
      <c r="CP220" s="540"/>
      <c r="CQ220" s="540"/>
      <c r="CR220" s="540"/>
      <c r="CS220" s="540"/>
      <c r="CT220" s="540"/>
      <c r="CU220" s="540"/>
      <c r="CV220" s="540"/>
      <c r="CW220" s="540"/>
      <c r="CX220" s="540"/>
      <c r="CY220" s="540"/>
      <c r="CZ220" s="540"/>
      <c r="DA220" s="540"/>
      <c r="DB220" s="540"/>
      <c r="DC220" s="540"/>
      <c r="DD220" s="540"/>
      <c r="DE220" s="540"/>
      <c r="DF220" s="540"/>
      <c r="DG220" s="540"/>
      <c r="DH220" s="540"/>
      <c r="DI220" s="540"/>
      <c r="DJ220" s="540"/>
      <c r="DK220" s="540"/>
      <c r="DL220" s="540"/>
      <c r="DM220" s="540"/>
      <c r="DN220" s="540"/>
      <c r="DO220" s="540"/>
      <c r="DP220" s="540"/>
      <c r="DQ220" s="540"/>
      <c r="DR220" s="540"/>
      <c r="DS220" s="540"/>
      <c r="DT220" s="540"/>
      <c r="DU220" s="540"/>
      <c r="DV220" s="540"/>
      <c r="DW220" s="540"/>
      <c r="DX220" s="540"/>
      <c r="DY220" s="540"/>
      <c r="DZ220" s="540"/>
      <c r="EA220" s="540"/>
      <c r="EB220" s="540"/>
      <c r="EC220" s="540"/>
      <c r="ED220" s="540"/>
      <c r="EE220" s="540"/>
      <c r="EF220" s="540"/>
      <c r="EG220" s="540"/>
      <c r="EH220" s="540"/>
      <c r="EI220" s="540"/>
      <c r="EJ220" s="540"/>
      <c r="EK220" s="540"/>
      <c r="EL220" s="540"/>
      <c r="EM220" s="540"/>
      <c r="EN220" s="540"/>
      <c r="EO220" s="540"/>
      <c r="EP220" s="540"/>
      <c r="EQ220" s="540"/>
      <c r="ER220" s="540"/>
      <c r="ES220" s="540"/>
      <c r="ET220" s="540"/>
      <c r="EU220" s="540"/>
      <c r="EV220" s="540"/>
      <c r="EW220" s="540"/>
      <c r="EX220" s="540"/>
      <c r="EY220" s="540"/>
      <c r="EZ220" s="540"/>
      <c r="FA220" s="540"/>
      <c r="FB220" s="540"/>
      <c r="FC220" s="540"/>
      <c r="FD220" s="540"/>
      <c r="FE220" s="540"/>
      <c r="FF220" s="540"/>
      <c r="FG220" s="540"/>
      <c r="FH220" s="540"/>
      <c r="FI220" s="540"/>
      <c r="FJ220" s="540"/>
      <c r="FK220" s="540"/>
      <c r="FL220" s="540"/>
      <c r="FM220" s="540"/>
      <c r="FN220" s="540"/>
      <c r="FO220" s="540"/>
      <c r="FP220" s="540"/>
      <c r="FQ220" s="540"/>
      <c r="FR220" s="540"/>
      <c r="FS220" s="540"/>
      <c r="FT220" s="540"/>
      <c r="FU220" s="540"/>
      <c r="FV220" s="540"/>
      <c r="FW220" s="540"/>
      <c r="FX220" s="540"/>
      <c r="FY220" s="540"/>
      <c r="FZ220" s="540"/>
      <c r="GA220" s="540"/>
      <c r="GB220" s="540"/>
      <c r="GC220" s="540"/>
      <c r="GD220" s="540"/>
      <c r="GE220" s="540"/>
      <c r="GF220" s="540"/>
      <c r="GG220" s="540"/>
      <c r="GH220" s="540"/>
      <c r="GI220" s="540"/>
      <c r="GJ220" s="540"/>
      <c r="GK220" s="540"/>
      <c r="GL220" s="540"/>
      <c r="GM220" s="540"/>
      <c r="GN220" s="540"/>
      <c r="GO220" s="540"/>
      <c r="GP220" s="540"/>
      <c r="GQ220" s="540"/>
      <c r="GR220" s="540"/>
      <c r="GS220" s="540"/>
      <c r="GT220" s="540"/>
      <c r="GU220" s="540"/>
      <c r="GV220" s="540"/>
      <c r="GW220" s="540"/>
      <c r="GX220" s="540"/>
      <c r="GY220" s="540"/>
      <c r="GZ220" s="540"/>
      <c r="HA220" s="540"/>
      <c r="HB220" s="540"/>
      <c r="HC220" s="540"/>
      <c r="HD220" s="540"/>
      <c r="HE220" s="540"/>
      <c r="HF220" s="540"/>
    </row>
    <row r="221" spans="2:214" hidden="1">
      <c r="B221" s="540"/>
      <c r="C221" s="658"/>
      <c r="D221" s="540"/>
      <c r="F221" s="540"/>
      <c r="G221" s="540"/>
      <c r="H221" s="540"/>
      <c r="I221" s="540"/>
      <c r="J221" s="540"/>
      <c r="K221" s="540"/>
      <c r="L221" s="540"/>
      <c r="M221" s="540"/>
      <c r="N221" s="540"/>
      <c r="O221" s="540"/>
      <c r="P221" s="540"/>
      <c r="Q221" s="540"/>
      <c r="R221" s="540"/>
      <c r="S221" s="540"/>
      <c r="T221" s="540"/>
      <c r="U221" s="540"/>
      <c r="V221" s="540"/>
      <c r="W221" s="540"/>
      <c r="X221" s="540"/>
      <c r="Y221" s="540"/>
      <c r="Z221" s="540"/>
      <c r="AA221" s="540"/>
      <c r="AB221" s="540"/>
      <c r="AC221" s="540"/>
      <c r="AD221" s="540"/>
      <c r="AE221" s="540"/>
      <c r="AF221" s="540"/>
      <c r="AG221" s="540"/>
      <c r="AH221" s="659"/>
      <c r="AI221" s="540"/>
      <c r="AJ221" s="540"/>
      <c r="AK221" s="540"/>
      <c r="AL221" s="540"/>
      <c r="AM221" s="540"/>
      <c r="AN221" s="540"/>
      <c r="AO221" s="540"/>
      <c r="AP221" s="540"/>
      <c r="AQ221" s="540"/>
      <c r="AR221" s="540"/>
      <c r="AS221" s="540"/>
      <c r="AT221" s="540"/>
      <c r="AU221" s="540"/>
      <c r="AV221" s="540"/>
      <c r="AW221" s="540"/>
      <c r="AX221" s="540"/>
      <c r="AY221" s="540"/>
      <c r="AZ221" s="540"/>
      <c r="BA221" s="540"/>
      <c r="BB221" s="540"/>
      <c r="BC221" s="540"/>
      <c r="BD221" s="540"/>
      <c r="BE221" s="540"/>
      <c r="BF221" s="540"/>
      <c r="BG221" s="540"/>
      <c r="BH221" s="540"/>
      <c r="BI221" s="540"/>
      <c r="BJ221" s="540"/>
      <c r="BK221" s="540"/>
      <c r="BL221" s="540"/>
      <c r="BM221" s="540"/>
      <c r="BN221" s="540"/>
      <c r="BO221" s="540"/>
      <c r="BP221" s="540"/>
      <c r="BQ221" s="540"/>
      <c r="BR221" s="540"/>
      <c r="BS221" s="540"/>
      <c r="BT221" s="540"/>
      <c r="BU221" s="540"/>
      <c r="BV221" s="540"/>
      <c r="BW221" s="540"/>
      <c r="BX221" s="540"/>
      <c r="BY221" s="540"/>
      <c r="BZ221" s="540"/>
      <c r="CA221" s="540"/>
      <c r="CB221" s="540"/>
      <c r="CC221" s="540"/>
      <c r="CD221" s="540"/>
      <c r="CE221" s="540"/>
      <c r="CF221" s="540"/>
      <c r="CG221" s="540"/>
      <c r="CH221" s="540"/>
      <c r="CI221" s="540"/>
      <c r="CJ221" s="540"/>
      <c r="CK221" s="540"/>
      <c r="CL221" s="540"/>
      <c r="CM221" s="540"/>
      <c r="CN221" s="540"/>
      <c r="CO221" s="540"/>
      <c r="CP221" s="540"/>
      <c r="CQ221" s="540"/>
      <c r="CR221" s="540"/>
      <c r="CS221" s="540"/>
      <c r="CT221" s="540"/>
      <c r="CU221" s="540"/>
      <c r="CV221" s="540"/>
      <c r="CW221" s="540"/>
      <c r="CX221" s="540"/>
      <c r="CY221" s="540"/>
      <c r="CZ221" s="540"/>
      <c r="DA221" s="540"/>
      <c r="DB221" s="540"/>
      <c r="DC221" s="540"/>
      <c r="DD221" s="540"/>
      <c r="DE221" s="540"/>
      <c r="DF221" s="540"/>
      <c r="DG221" s="540"/>
      <c r="DH221" s="540"/>
      <c r="DI221" s="540"/>
      <c r="DJ221" s="540"/>
      <c r="DK221" s="540"/>
      <c r="DL221" s="540"/>
      <c r="DM221" s="540"/>
      <c r="DN221" s="540"/>
      <c r="DO221" s="540"/>
      <c r="DP221" s="540"/>
      <c r="DQ221" s="540"/>
      <c r="DR221" s="540"/>
      <c r="DS221" s="540"/>
      <c r="DT221" s="540"/>
      <c r="DU221" s="540"/>
      <c r="DV221" s="540"/>
      <c r="DW221" s="540"/>
      <c r="DX221" s="540"/>
      <c r="DY221" s="540"/>
      <c r="DZ221" s="540"/>
      <c r="EA221" s="540"/>
      <c r="EB221" s="540"/>
      <c r="EC221" s="540"/>
      <c r="ED221" s="540"/>
      <c r="EE221" s="540"/>
      <c r="EF221" s="540"/>
      <c r="EG221" s="540"/>
      <c r="EH221" s="540"/>
      <c r="EI221" s="540"/>
      <c r="EJ221" s="540"/>
      <c r="EK221" s="540"/>
      <c r="EL221" s="540"/>
      <c r="EM221" s="540"/>
      <c r="EN221" s="540"/>
      <c r="EO221" s="540"/>
      <c r="EP221" s="540"/>
      <c r="EQ221" s="540"/>
      <c r="ER221" s="540"/>
      <c r="ES221" s="540"/>
      <c r="ET221" s="540"/>
      <c r="EU221" s="540"/>
      <c r="EV221" s="540"/>
      <c r="EW221" s="540"/>
      <c r="EX221" s="540"/>
      <c r="EY221" s="540"/>
      <c r="EZ221" s="540"/>
      <c r="FA221" s="540"/>
      <c r="FB221" s="540"/>
      <c r="FC221" s="540"/>
      <c r="FD221" s="540"/>
      <c r="FE221" s="540"/>
      <c r="FF221" s="540"/>
      <c r="FG221" s="540"/>
      <c r="FH221" s="540"/>
      <c r="FI221" s="540"/>
      <c r="FJ221" s="540"/>
      <c r="FK221" s="540"/>
      <c r="FL221" s="540"/>
      <c r="FM221" s="540"/>
      <c r="FN221" s="540"/>
      <c r="FO221" s="540"/>
      <c r="FP221" s="540"/>
      <c r="FQ221" s="540"/>
      <c r="FR221" s="540"/>
      <c r="FS221" s="540"/>
      <c r="FT221" s="540"/>
      <c r="FU221" s="540"/>
      <c r="FV221" s="540"/>
      <c r="FW221" s="540"/>
      <c r="FX221" s="540"/>
      <c r="FY221" s="540"/>
      <c r="FZ221" s="540"/>
      <c r="GA221" s="540"/>
      <c r="GB221" s="540"/>
      <c r="GC221" s="540"/>
      <c r="GD221" s="540"/>
      <c r="GE221" s="540"/>
      <c r="GF221" s="540"/>
      <c r="GG221" s="540"/>
      <c r="GH221" s="540"/>
      <c r="GI221" s="540"/>
      <c r="GJ221" s="540"/>
      <c r="GK221" s="540"/>
      <c r="GL221" s="540"/>
      <c r="GM221" s="540"/>
      <c r="GN221" s="540"/>
      <c r="GO221" s="540"/>
      <c r="GP221" s="540"/>
      <c r="GQ221" s="540"/>
      <c r="GR221" s="540"/>
      <c r="GS221" s="540"/>
      <c r="GT221" s="540"/>
      <c r="GU221" s="540"/>
      <c r="GV221" s="540"/>
      <c r="GW221" s="540"/>
      <c r="GX221" s="540"/>
      <c r="GY221" s="540"/>
      <c r="GZ221" s="540"/>
      <c r="HA221" s="540"/>
      <c r="HB221" s="540"/>
      <c r="HC221" s="540"/>
      <c r="HD221" s="540"/>
      <c r="HE221" s="540"/>
      <c r="HF221" s="540"/>
    </row>
    <row r="222" spans="2:214" hidden="1">
      <c r="B222" s="540"/>
      <c r="C222" s="658"/>
      <c r="D222" s="540"/>
      <c r="F222" s="540"/>
      <c r="G222" s="540"/>
      <c r="H222" s="540"/>
      <c r="I222" s="540"/>
      <c r="J222" s="540"/>
      <c r="K222" s="540"/>
      <c r="L222" s="540"/>
      <c r="M222" s="540"/>
      <c r="N222" s="540"/>
      <c r="O222" s="540"/>
      <c r="P222" s="540"/>
      <c r="Q222" s="540"/>
      <c r="R222" s="540"/>
      <c r="S222" s="540"/>
      <c r="T222" s="540"/>
      <c r="U222" s="540"/>
      <c r="V222" s="540"/>
      <c r="W222" s="540"/>
      <c r="X222" s="540"/>
      <c r="Y222" s="540"/>
      <c r="Z222" s="540"/>
      <c r="AA222" s="540"/>
      <c r="AB222" s="540"/>
      <c r="AC222" s="540"/>
      <c r="AD222" s="540"/>
      <c r="AE222" s="540"/>
      <c r="AF222" s="540"/>
      <c r="AG222" s="540"/>
      <c r="AH222" s="659"/>
      <c r="AI222" s="540"/>
      <c r="AJ222" s="540"/>
      <c r="AK222" s="540"/>
      <c r="AL222" s="540"/>
      <c r="AM222" s="540"/>
      <c r="AN222" s="540"/>
      <c r="AO222" s="540"/>
      <c r="AP222" s="540"/>
      <c r="AQ222" s="540"/>
      <c r="AR222" s="540"/>
      <c r="AS222" s="540"/>
      <c r="AT222" s="540"/>
      <c r="AU222" s="540"/>
      <c r="AV222" s="540"/>
      <c r="AW222" s="540"/>
      <c r="AX222" s="540"/>
      <c r="AY222" s="540"/>
      <c r="AZ222" s="540"/>
      <c r="BA222" s="540"/>
      <c r="BB222" s="540"/>
      <c r="BC222" s="540"/>
      <c r="BD222" s="540"/>
      <c r="BE222" s="540"/>
      <c r="BF222" s="540"/>
      <c r="BG222" s="540"/>
      <c r="BH222" s="540"/>
      <c r="BI222" s="540"/>
      <c r="BJ222" s="540"/>
      <c r="BK222" s="540"/>
      <c r="BL222" s="540"/>
      <c r="BM222" s="540"/>
      <c r="BN222" s="540"/>
      <c r="BO222" s="540"/>
      <c r="BP222" s="540"/>
      <c r="BQ222" s="540"/>
      <c r="BR222" s="540"/>
      <c r="BS222" s="540"/>
      <c r="BT222" s="540"/>
      <c r="BU222" s="540"/>
      <c r="BV222" s="540"/>
      <c r="BW222" s="540"/>
      <c r="BX222" s="540"/>
      <c r="BY222" s="540"/>
      <c r="BZ222" s="540"/>
      <c r="CA222" s="540"/>
      <c r="CB222" s="540"/>
      <c r="CC222" s="540"/>
      <c r="CD222" s="540"/>
      <c r="CE222" s="540"/>
      <c r="CF222" s="540"/>
      <c r="CG222" s="540"/>
      <c r="CH222" s="540"/>
      <c r="CI222" s="540"/>
      <c r="CJ222" s="540"/>
      <c r="CK222" s="540"/>
      <c r="CL222" s="540"/>
      <c r="CM222" s="540"/>
      <c r="CN222" s="540"/>
      <c r="CO222" s="540"/>
      <c r="CP222" s="540"/>
      <c r="CQ222" s="540"/>
      <c r="CR222" s="540"/>
      <c r="CS222" s="540"/>
      <c r="CT222" s="540"/>
      <c r="CU222" s="540"/>
      <c r="CV222" s="540"/>
      <c r="CW222" s="540"/>
      <c r="CX222" s="540"/>
      <c r="CY222" s="540"/>
      <c r="CZ222" s="540"/>
      <c r="DA222" s="540"/>
      <c r="DB222" s="540"/>
      <c r="DC222" s="540"/>
      <c r="DD222" s="540"/>
      <c r="DE222" s="540"/>
      <c r="DF222" s="540"/>
      <c r="DG222" s="540"/>
      <c r="DH222" s="540"/>
      <c r="DI222" s="540"/>
      <c r="DJ222" s="540"/>
      <c r="DK222" s="540"/>
      <c r="DL222" s="540"/>
      <c r="DM222" s="540"/>
      <c r="DN222" s="540"/>
      <c r="DO222" s="540"/>
      <c r="DP222" s="540"/>
      <c r="DQ222" s="540"/>
      <c r="DR222" s="540"/>
      <c r="DS222" s="540"/>
      <c r="DT222" s="540"/>
      <c r="DU222" s="540"/>
      <c r="DV222" s="540"/>
      <c r="DW222" s="540"/>
      <c r="DX222" s="540"/>
      <c r="DY222" s="540"/>
      <c r="DZ222" s="540"/>
      <c r="EA222" s="540"/>
      <c r="EB222" s="540"/>
      <c r="EC222" s="540"/>
      <c r="ED222" s="540"/>
      <c r="EE222" s="540"/>
      <c r="EF222" s="540"/>
      <c r="EG222" s="540"/>
      <c r="EH222" s="540"/>
      <c r="EI222" s="540"/>
      <c r="EJ222" s="540"/>
      <c r="EK222" s="540"/>
      <c r="EL222" s="540"/>
      <c r="EM222" s="540"/>
      <c r="EN222" s="540"/>
      <c r="EO222" s="540"/>
      <c r="EP222" s="540"/>
      <c r="EQ222" s="540"/>
      <c r="ER222" s="540"/>
      <c r="ES222" s="540"/>
      <c r="ET222" s="540"/>
      <c r="EU222" s="540"/>
      <c r="EV222" s="540"/>
      <c r="EW222" s="540"/>
      <c r="EX222" s="540"/>
      <c r="EY222" s="540"/>
      <c r="EZ222" s="540"/>
      <c r="FA222" s="540"/>
      <c r="FB222" s="540"/>
      <c r="FC222" s="540"/>
      <c r="FD222" s="540"/>
      <c r="FE222" s="540"/>
      <c r="FF222" s="540"/>
      <c r="FG222" s="540"/>
      <c r="FH222" s="540"/>
      <c r="FI222" s="540"/>
      <c r="FJ222" s="540"/>
      <c r="FK222" s="540"/>
      <c r="FL222" s="540"/>
      <c r="FM222" s="540"/>
      <c r="FN222" s="540"/>
      <c r="FO222" s="540"/>
      <c r="FP222" s="540"/>
      <c r="FQ222" s="540"/>
      <c r="FR222" s="540"/>
      <c r="FS222" s="540"/>
      <c r="FT222" s="540"/>
      <c r="FU222" s="540"/>
      <c r="FV222" s="540"/>
      <c r="FW222" s="540"/>
      <c r="FX222" s="540"/>
      <c r="FY222" s="540"/>
      <c r="FZ222" s="540"/>
      <c r="GA222" s="540"/>
      <c r="GB222" s="540"/>
      <c r="GC222" s="540"/>
      <c r="GD222" s="540"/>
      <c r="GE222" s="540"/>
      <c r="GF222" s="540"/>
      <c r="GG222" s="540"/>
      <c r="GH222" s="540"/>
      <c r="GI222" s="540"/>
      <c r="GJ222" s="540"/>
      <c r="GK222" s="540"/>
      <c r="GL222" s="540"/>
      <c r="GM222" s="540"/>
      <c r="GN222" s="540"/>
      <c r="GO222" s="540"/>
      <c r="GP222" s="540"/>
      <c r="GQ222" s="540"/>
      <c r="GR222" s="540"/>
      <c r="GS222" s="540"/>
      <c r="GT222" s="540"/>
      <c r="GU222" s="540"/>
      <c r="GV222" s="540"/>
      <c r="GW222" s="540"/>
      <c r="GX222" s="540"/>
      <c r="GY222" s="540"/>
      <c r="GZ222" s="540"/>
      <c r="HA222" s="540"/>
      <c r="HB222" s="540"/>
      <c r="HC222" s="540"/>
      <c r="HD222" s="540"/>
      <c r="HE222" s="540"/>
      <c r="HF222" s="540"/>
    </row>
    <row r="223" spans="2:214" hidden="1">
      <c r="B223" s="540"/>
      <c r="C223" s="658"/>
      <c r="D223" s="540"/>
      <c r="F223" s="540"/>
      <c r="G223" s="540"/>
      <c r="H223" s="540"/>
      <c r="I223" s="540"/>
      <c r="J223" s="540"/>
      <c r="K223" s="540"/>
      <c r="L223" s="540"/>
      <c r="M223" s="540"/>
      <c r="N223" s="540"/>
      <c r="O223" s="540"/>
      <c r="P223" s="540"/>
      <c r="Q223" s="540"/>
      <c r="R223" s="540"/>
      <c r="S223" s="540"/>
      <c r="T223" s="540"/>
      <c r="U223" s="540"/>
      <c r="V223" s="540"/>
      <c r="W223" s="540"/>
      <c r="X223" s="540"/>
      <c r="Y223" s="540"/>
      <c r="Z223" s="540"/>
      <c r="AA223" s="540"/>
      <c r="AB223" s="540"/>
      <c r="AC223" s="540"/>
      <c r="AD223" s="540"/>
      <c r="AE223" s="540"/>
      <c r="AF223" s="540"/>
      <c r="AG223" s="540"/>
      <c r="AH223" s="659"/>
      <c r="AI223" s="540"/>
      <c r="AJ223" s="540"/>
      <c r="AK223" s="540"/>
      <c r="AL223" s="540"/>
      <c r="AM223" s="540"/>
      <c r="AN223" s="540"/>
      <c r="AO223" s="540"/>
      <c r="AP223" s="540"/>
      <c r="AQ223" s="540"/>
      <c r="AR223" s="540"/>
      <c r="AS223" s="540"/>
      <c r="AT223" s="540"/>
      <c r="AU223" s="540"/>
      <c r="AV223" s="540"/>
      <c r="AW223" s="540"/>
      <c r="AX223" s="540"/>
      <c r="AY223" s="540"/>
      <c r="AZ223" s="540"/>
      <c r="BA223" s="540"/>
      <c r="BB223" s="540"/>
      <c r="BC223" s="540"/>
      <c r="BD223" s="540"/>
      <c r="BE223" s="540"/>
      <c r="BF223" s="540"/>
      <c r="BG223" s="540"/>
      <c r="BH223" s="540"/>
      <c r="BI223" s="540"/>
      <c r="BJ223" s="540"/>
      <c r="BK223" s="540"/>
      <c r="BL223" s="540"/>
      <c r="BM223" s="540"/>
      <c r="BN223" s="540"/>
      <c r="BO223" s="540"/>
      <c r="BP223" s="540"/>
      <c r="BQ223" s="540"/>
      <c r="BR223" s="540"/>
      <c r="BS223" s="540"/>
      <c r="BT223" s="540"/>
      <c r="BU223" s="540"/>
      <c r="BV223" s="540"/>
      <c r="BW223" s="540"/>
      <c r="BX223" s="540"/>
      <c r="BY223" s="540"/>
      <c r="BZ223" s="540"/>
      <c r="CA223" s="540"/>
      <c r="CB223" s="540"/>
      <c r="CC223" s="540"/>
      <c r="CD223" s="540"/>
      <c r="CE223" s="540"/>
      <c r="CF223" s="540"/>
      <c r="CG223" s="540"/>
      <c r="CH223" s="540"/>
      <c r="CI223" s="540"/>
      <c r="CJ223" s="540"/>
      <c r="CK223" s="540"/>
      <c r="CL223" s="540"/>
      <c r="CM223" s="540"/>
      <c r="CN223" s="540"/>
      <c r="CO223" s="540"/>
      <c r="CP223" s="540"/>
      <c r="CQ223" s="540"/>
      <c r="CR223" s="540"/>
      <c r="CS223" s="540"/>
      <c r="CT223" s="540"/>
      <c r="CU223" s="540"/>
      <c r="CV223" s="540"/>
      <c r="CW223" s="540"/>
      <c r="CX223" s="540"/>
      <c r="CY223" s="540"/>
      <c r="CZ223" s="540"/>
      <c r="DA223" s="540"/>
      <c r="DB223" s="540"/>
      <c r="DC223" s="540"/>
      <c r="DD223" s="540"/>
      <c r="DE223" s="540"/>
      <c r="DF223" s="540"/>
      <c r="DG223" s="540"/>
      <c r="DH223" s="540"/>
      <c r="DI223" s="540"/>
      <c r="DJ223" s="540"/>
      <c r="DK223" s="540"/>
      <c r="DL223" s="540"/>
      <c r="DM223" s="540"/>
      <c r="DN223" s="540"/>
      <c r="DO223" s="540"/>
      <c r="DP223" s="540"/>
      <c r="DQ223" s="540"/>
      <c r="DR223" s="540"/>
      <c r="DS223" s="540"/>
      <c r="DT223" s="540"/>
      <c r="DU223" s="540"/>
      <c r="DV223" s="540"/>
      <c r="DW223" s="540"/>
      <c r="DX223" s="540"/>
      <c r="DY223" s="540"/>
      <c r="DZ223" s="540"/>
      <c r="EA223" s="540"/>
      <c r="EB223" s="540"/>
      <c r="EC223" s="540"/>
      <c r="ED223" s="540"/>
      <c r="EE223" s="540"/>
      <c r="EF223" s="540"/>
      <c r="EG223" s="540"/>
      <c r="EH223" s="540"/>
      <c r="EI223" s="540"/>
      <c r="EJ223" s="540"/>
      <c r="EK223" s="540"/>
      <c r="EL223" s="540"/>
      <c r="EM223" s="540"/>
      <c r="EN223" s="540"/>
      <c r="EO223" s="540"/>
      <c r="EP223" s="540"/>
      <c r="EQ223" s="540"/>
      <c r="ER223" s="540"/>
      <c r="ES223" s="540"/>
      <c r="ET223" s="540"/>
      <c r="EU223" s="540"/>
      <c r="EV223" s="540"/>
      <c r="EW223" s="540"/>
      <c r="EX223" s="540"/>
      <c r="EY223" s="540"/>
      <c r="EZ223" s="540"/>
      <c r="FA223" s="540"/>
      <c r="FB223" s="540"/>
      <c r="FC223" s="540"/>
      <c r="FD223" s="540"/>
      <c r="FE223" s="540"/>
      <c r="FF223" s="540"/>
      <c r="FG223" s="540"/>
      <c r="FH223" s="540"/>
      <c r="FI223" s="540"/>
      <c r="FJ223" s="540"/>
      <c r="FK223" s="540"/>
      <c r="FL223" s="540"/>
      <c r="FM223" s="540"/>
      <c r="FN223" s="540"/>
      <c r="FO223" s="540"/>
      <c r="FP223" s="540"/>
      <c r="FQ223" s="540"/>
      <c r="FR223" s="540"/>
      <c r="FS223" s="540"/>
      <c r="FT223" s="540"/>
      <c r="FU223" s="540"/>
      <c r="FV223" s="540"/>
      <c r="FW223" s="540"/>
      <c r="FX223" s="540"/>
      <c r="FY223" s="540"/>
      <c r="FZ223" s="540"/>
      <c r="GA223" s="540"/>
      <c r="GB223" s="540"/>
      <c r="GC223" s="540"/>
      <c r="GD223" s="540"/>
      <c r="GE223" s="540"/>
      <c r="GF223" s="540"/>
      <c r="GG223" s="540"/>
      <c r="GH223" s="540"/>
      <c r="GI223" s="540"/>
      <c r="GJ223" s="540"/>
      <c r="GK223" s="540"/>
      <c r="GL223" s="540"/>
      <c r="GM223" s="540"/>
      <c r="GN223" s="540"/>
      <c r="GO223" s="540"/>
      <c r="GP223" s="540"/>
      <c r="GQ223" s="540"/>
      <c r="GR223" s="540"/>
      <c r="GS223" s="540"/>
      <c r="GT223" s="540"/>
      <c r="GU223" s="540"/>
      <c r="GV223" s="540"/>
      <c r="GW223" s="540"/>
      <c r="GX223" s="540"/>
      <c r="GY223" s="540"/>
      <c r="GZ223" s="540"/>
      <c r="HA223" s="540"/>
      <c r="HB223" s="540"/>
      <c r="HC223" s="540"/>
      <c r="HD223" s="540"/>
      <c r="HE223" s="540"/>
      <c r="HF223" s="540"/>
    </row>
    <row r="224" spans="2:214" hidden="1">
      <c r="B224" s="540"/>
      <c r="C224" s="658"/>
      <c r="D224" s="540"/>
      <c r="F224" s="540"/>
      <c r="G224" s="540"/>
      <c r="H224" s="540"/>
      <c r="I224" s="540"/>
      <c r="J224" s="540"/>
      <c r="K224" s="540"/>
      <c r="L224" s="540"/>
      <c r="M224" s="540"/>
      <c r="N224" s="540"/>
      <c r="O224" s="540"/>
      <c r="P224" s="540"/>
      <c r="Q224" s="540"/>
      <c r="R224" s="540"/>
      <c r="S224" s="540"/>
      <c r="T224" s="540"/>
      <c r="U224" s="540"/>
      <c r="V224" s="540"/>
      <c r="W224" s="540"/>
      <c r="X224" s="540"/>
      <c r="Y224" s="540"/>
      <c r="Z224" s="540"/>
      <c r="AA224" s="540"/>
      <c r="AB224" s="540"/>
      <c r="AC224" s="540"/>
      <c r="AD224" s="540"/>
      <c r="AE224" s="540"/>
      <c r="AF224" s="540"/>
      <c r="AG224" s="540"/>
      <c r="AH224" s="659"/>
      <c r="AI224" s="540"/>
      <c r="AJ224" s="540"/>
      <c r="AK224" s="540"/>
      <c r="AL224" s="540"/>
      <c r="AM224" s="540"/>
      <c r="AN224" s="540"/>
      <c r="AO224" s="540"/>
      <c r="AP224" s="540"/>
      <c r="AQ224" s="540"/>
      <c r="AR224" s="540"/>
      <c r="AS224" s="540"/>
      <c r="AT224" s="540"/>
      <c r="AU224" s="540"/>
      <c r="AV224" s="540"/>
      <c r="AW224" s="540"/>
      <c r="AX224" s="540"/>
      <c r="AY224" s="540"/>
      <c r="AZ224" s="540"/>
      <c r="BA224" s="540"/>
      <c r="BB224" s="540"/>
      <c r="BC224" s="540"/>
      <c r="BD224" s="540"/>
      <c r="BE224" s="540"/>
      <c r="BF224" s="540"/>
      <c r="BG224" s="540"/>
      <c r="BH224" s="540"/>
      <c r="BI224" s="540"/>
      <c r="BJ224" s="540"/>
      <c r="BK224" s="540"/>
      <c r="BL224" s="540"/>
      <c r="BM224" s="540"/>
      <c r="BN224" s="540"/>
      <c r="BO224" s="540"/>
      <c r="BP224" s="540"/>
      <c r="BQ224" s="540"/>
      <c r="BR224" s="540"/>
      <c r="BS224" s="540"/>
      <c r="BT224" s="540"/>
      <c r="BU224" s="540"/>
      <c r="BV224" s="540"/>
      <c r="BW224" s="540"/>
      <c r="BX224" s="540"/>
      <c r="BY224" s="540"/>
      <c r="BZ224" s="540"/>
      <c r="CA224" s="540"/>
      <c r="CB224" s="540"/>
      <c r="CC224" s="540"/>
      <c r="CD224" s="540"/>
      <c r="CE224" s="540"/>
      <c r="CF224" s="540"/>
      <c r="CG224" s="540"/>
      <c r="CH224" s="540"/>
      <c r="CI224" s="540"/>
      <c r="CJ224" s="540"/>
      <c r="CK224" s="540"/>
      <c r="CL224" s="540"/>
      <c r="CM224" s="540"/>
      <c r="CN224" s="540"/>
      <c r="CO224" s="540"/>
      <c r="CP224" s="540"/>
      <c r="CQ224" s="540"/>
      <c r="CR224" s="540"/>
      <c r="CS224" s="540"/>
      <c r="CT224" s="540"/>
      <c r="CU224" s="540"/>
      <c r="CV224" s="540"/>
      <c r="CW224" s="540"/>
      <c r="CX224" s="540"/>
      <c r="CY224" s="540"/>
      <c r="CZ224" s="540"/>
      <c r="DA224" s="540"/>
      <c r="DB224" s="540"/>
      <c r="DC224" s="540"/>
      <c r="DD224" s="540"/>
      <c r="DE224" s="540"/>
      <c r="DF224" s="540"/>
      <c r="DG224" s="540"/>
      <c r="DH224" s="540"/>
      <c r="DI224" s="540"/>
      <c r="DJ224" s="540"/>
      <c r="DK224" s="540"/>
      <c r="DL224" s="540"/>
      <c r="DM224" s="540"/>
      <c r="DN224" s="540"/>
      <c r="DO224" s="540"/>
      <c r="DP224" s="540"/>
      <c r="DQ224" s="540"/>
      <c r="DR224" s="540"/>
      <c r="DS224" s="540"/>
      <c r="DT224" s="540"/>
      <c r="DU224" s="540"/>
      <c r="DV224" s="540"/>
      <c r="DW224" s="540"/>
      <c r="DX224" s="540"/>
      <c r="DY224" s="540"/>
      <c r="DZ224" s="540"/>
      <c r="EA224" s="540"/>
      <c r="EB224" s="540"/>
      <c r="EC224" s="540"/>
      <c r="ED224" s="540"/>
      <c r="EE224" s="540"/>
      <c r="EF224" s="540"/>
      <c r="EG224" s="540"/>
      <c r="EH224" s="540"/>
      <c r="EI224" s="540"/>
      <c r="EJ224" s="540"/>
      <c r="EK224" s="540"/>
      <c r="EL224" s="540"/>
      <c r="EM224" s="540"/>
      <c r="EN224" s="540"/>
      <c r="EO224" s="540"/>
      <c r="EP224" s="540"/>
      <c r="EQ224" s="540"/>
      <c r="ER224" s="540"/>
      <c r="ES224" s="540"/>
      <c r="ET224" s="540"/>
      <c r="EU224" s="540"/>
      <c r="EV224" s="540"/>
      <c r="EW224" s="540"/>
      <c r="EX224" s="540"/>
      <c r="EY224" s="540"/>
      <c r="EZ224" s="540"/>
      <c r="FA224" s="540"/>
      <c r="FB224" s="540"/>
      <c r="FC224" s="540"/>
      <c r="FD224" s="540"/>
      <c r="FE224" s="540"/>
      <c r="FF224" s="540"/>
      <c r="FG224" s="540"/>
      <c r="FH224" s="540"/>
      <c r="FI224" s="540"/>
      <c r="FJ224" s="540"/>
      <c r="FK224" s="540"/>
      <c r="FL224" s="540"/>
      <c r="FM224" s="540"/>
      <c r="FN224" s="540"/>
      <c r="FO224" s="540"/>
      <c r="FP224" s="540"/>
      <c r="FQ224" s="540"/>
      <c r="FR224" s="540"/>
      <c r="FS224" s="540"/>
      <c r="FT224" s="540"/>
      <c r="FU224" s="540"/>
      <c r="FV224" s="540"/>
      <c r="FW224" s="540"/>
      <c r="FX224" s="540"/>
      <c r="FY224" s="540"/>
      <c r="FZ224" s="540"/>
      <c r="GA224" s="540"/>
      <c r="GB224" s="540"/>
      <c r="GC224" s="540"/>
      <c r="GD224" s="540"/>
      <c r="GE224" s="540"/>
      <c r="GF224" s="540"/>
      <c r="GG224" s="540"/>
      <c r="GH224" s="540"/>
      <c r="GI224" s="540"/>
      <c r="GJ224" s="540"/>
      <c r="GK224" s="540"/>
      <c r="GL224" s="540"/>
      <c r="GM224" s="540"/>
      <c r="GN224" s="540"/>
      <c r="GO224" s="540"/>
      <c r="GP224" s="540"/>
      <c r="GQ224" s="540"/>
      <c r="GR224" s="540"/>
      <c r="GS224" s="540"/>
      <c r="GT224" s="540"/>
      <c r="GU224" s="540"/>
      <c r="GV224" s="540"/>
      <c r="GW224" s="540"/>
      <c r="GX224" s="540"/>
      <c r="GY224" s="540"/>
      <c r="GZ224" s="540"/>
      <c r="HA224" s="540"/>
      <c r="HB224" s="540"/>
      <c r="HC224" s="540"/>
      <c r="HD224" s="540"/>
      <c r="HE224" s="540"/>
      <c r="HF224" s="540"/>
    </row>
    <row r="225" spans="2:214" hidden="1">
      <c r="B225" s="540"/>
      <c r="C225" s="658"/>
      <c r="D225" s="540"/>
      <c r="F225" s="540"/>
      <c r="G225" s="540"/>
      <c r="H225" s="540"/>
      <c r="I225" s="540"/>
      <c r="J225" s="540"/>
      <c r="K225" s="540"/>
      <c r="L225" s="540"/>
      <c r="M225" s="540"/>
      <c r="N225" s="540"/>
      <c r="O225" s="540"/>
      <c r="P225" s="540"/>
      <c r="Q225" s="540"/>
      <c r="R225" s="540"/>
      <c r="S225" s="540"/>
      <c r="T225" s="540"/>
      <c r="U225" s="540"/>
      <c r="V225" s="540"/>
      <c r="W225" s="540"/>
      <c r="X225" s="540"/>
      <c r="Y225" s="540"/>
      <c r="Z225" s="540"/>
      <c r="AA225" s="540"/>
      <c r="AB225" s="540"/>
      <c r="AC225" s="540"/>
      <c r="AD225" s="540"/>
      <c r="AE225" s="540"/>
      <c r="AF225" s="540"/>
      <c r="AG225" s="540"/>
      <c r="AH225" s="659"/>
      <c r="AI225" s="540"/>
      <c r="AJ225" s="540"/>
      <c r="AK225" s="540"/>
      <c r="AL225" s="540"/>
      <c r="AM225" s="540"/>
      <c r="AN225" s="540"/>
      <c r="AO225" s="540"/>
      <c r="AP225" s="540"/>
      <c r="AQ225" s="540"/>
      <c r="AR225" s="540"/>
      <c r="AS225" s="540"/>
      <c r="AT225" s="540"/>
      <c r="AU225" s="540"/>
      <c r="AV225" s="540"/>
      <c r="AW225" s="540"/>
      <c r="AX225" s="540"/>
      <c r="AY225" s="540"/>
      <c r="AZ225" s="540"/>
      <c r="BA225" s="540"/>
      <c r="BB225" s="540"/>
      <c r="BC225" s="540"/>
      <c r="BD225" s="540"/>
      <c r="BE225" s="540"/>
      <c r="BF225" s="540"/>
      <c r="BG225" s="540"/>
      <c r="BH225" s="540"/>
      <c r="BI225" s="540"/>
      <c r="BJ225" s="540"/>
      <c r="BK225" s="540"/>
      <c r="BL225" s="540"/>
      <c r="BM225" s="540"/>
      <c r="BN225" s="540"/>
      <c r="BO225" s="540"/>
      <c r="BP225" s="540"/>
      <c r="BQ225" s="540"/>
      <c r="BR225" s="540"/>
      <c r="BS225" s="540"/>
      <c r="BT225" s="540"/>
      <c r="BU225" s="540"/>
      <c r="BV225" s="540"/>
      <c r="BW225" s="540"/>
      <c r="BX225" s="540"/>
      <c r="BY225" s="540"/>
      <c r="BZ225" s="540"/>
      <c r="CA225" s="540"/>
      <c r="CB225" s="540"/>
      <c r="CC225" s="540"/>
      <c r="CD225" s="540"/>
      <c r="CE225" s="540"/>
      <c r="CF225" s="540"/>
      <c r="CG225" s="540"/>
      <c r="CH225" s="540"/>
      <c r="CI225" s="540"/>
      <c r="CJ225" s="540"/>
      <c r="CK225" s="540"/>
      <c r="CL225" s="540"/>
      <c r="CM225" s="540"/>
      <c r="CN225" s="540"/>
      <c r="CO225" s="540"/>
      <c r="CP225" s="540"/>
      <c r="CQ225" s="540"/>
      <c r="CR225" s="540"/>
      <c r="CS225" s="540"/>
      <c r="CT225" s="540"/>
      <c r="CU225" s="540"/>
      <c r="CV225" s="540"/>
      <c r="CW225" s="540"/>
      <c r="CX225" s="540"/>
      <c r="CY225" s="540"/>
      <c r="CZ225" s="540"/>
      <c r="DA225" s="540"/>
      <c r="DB225" s="540"/>
      <c r="DC225" s="540"/>
      <c r="DD225" s="540"/>
      <c r="DE225" s="540"/>
      <c r="DF225" s="540"/>
      <c r="DG225" s="540"/>
      <c r="DH225" s="540"/>
      <c r="DI225" s="540"/>
      <c r="DJ225" s="540"/>
      <c r="DK225" s="540"/>
      <c r="DL225" s="540"/>
      <c r="DM225" s="540"/>
      <c r="DN225" s="540"/>
      <c r="DO225" s="540"/>
      <c r="DP225" s="540"/>
      <c r="DQ225" s="540"/>
      <c r="DR225" s="540"/>
      <c r="DS225" s="540"/>
      <c r="DT225" s="540"/>
      <c r="DU225" s="540"/>
      <c r="DV225" s="540"/>
      <c r="DW225" s="540"/>
      <c r="DX225" s="540"/>
      <c r="DY225" s="540"/>
      <c r="DZ225" s="540"/>
      <c r="EA225" s="540"/>
      <c r="EB225" s="540"/>
      <c r="EC225" s="540"/>
      <c r="ED225" s="540"/>
      <c r="EE225" s="540"/>
      <c r="EF225" s="540"/>
      <c r="EG225" s="540"/>
      <c r="EH225" s="540"/>
      <c r="EI225" s="540"/>
      <c r="EJ225" s="540"/>
      <c r="EK225" s="540"/>
      <c r="EL225" s="540"/>
      <c r="EM225" s="540"/>
      <c r="EN225" s="540"/>
      <c r="EO225" s="540"/>
      <c r="EP225" s="540"/>
      <c r="EQ225" s="540"/>
      <c r="ER225" s="540"/>
      <c r="ES225" s="540"/>
      <c r="ET225" s="540"/>
      <c r="EU225" s="540"/>
      <c r="EV225" s="540"/>
      <c r="EW225" s="540"/>
      <c r="EX225" s="540"/>
      <c r="EY225" s="540"/>
      <c r="EZ225" s="540"/>
      <c r="FA225" s="540"/>
      <c r="FB225" s="540"/>
      <c r="FC225" s="540"/>
      <c r="FD225" s="540"/>
      <c r="FE225" s="540"/>
      <c r="FF225" s="540"/>
      <c r="FG225" s="540"/>
      <c r="FH225" s="540"/>
      <c r="FI225" s="540"/>
      <c r="FJ225" s="540"/>
      <c r="FK225" s="540"/>
      <c r="FL225" s="540"/>
      <c r="FM225" s="540"/>
      <c r="FN225" s="540"/>
      <c r="FO225" s="540"/>
      <c r="FP225" s="540"/>
      <c r="FQ225" s="540"/>
      <c r="FR225" s="540"/>
      <c r="FS225" s="540"/>
      <c r="FT225" s="540"/>
      <c r="FU225" s="540"/>
      <c r="FV225" s="540"/>
      <c r="FW225" s="540"/>
      <c r="FX225" s="540"/>
      <c r="FY225" s="540"/>
      <c r="FZ225" s="540"/>
      <c r="GA225" s="540"/>
      <c r="GB225" s="540"/>
      <c r="GC225" s="540"/>
      <c r="GD225" s="540"/>
      <c r="GE225" s="540"/>
      <c r="GF225" s="540"/>
      <c r="GG225" s="540"/>
      <c r="GH225" s="540"/>
      <c r="GI225" s="540"/>
      <c r="GJ225" s="540"/>
      <c r="GK225" s="540"/>
      <c r="GL225" s="540"/>
      <c r="GM225" s="540"/>
      <c r="GN225" s="540"/>
      <c r="GO225" s="540"/>
      <c r="GP225" s="540"/>
      <c r="GQ225" s="540"/>
      <c r="GR225" s="540"/>
      <c r="GS225" s="540"/>
      <c r="GT225" s="540"/>
      <c r="GU225" s="540"/>
      <c r="GV225" s="540"/>
      <c r="GW225" s="540"/>
      <c r="GX225" s="540"/>
      <c r="GY225" s="540"/>
      <c r="GZ225" s="540"/>
      <c r="HA225" s="540"/>
      <c r="HB225" s="540"/>
      <c r="HC225" s="540"/>
      <c r="HD225" s="540"/>
      <c r="HE225" s="540"/>
      <c r="HF225" s="540"/>
    </row>
    <row r="226" spans="2:214" hidden="1">
      <c r="B226" s="540"/>
      <c r="C226" s="658"/>
      <c r="D226" s="540"/>
      <c r="F226" s="540"/>
      <c r="G226" s="540"/>
      <c r="H226" s="540"/>
      <c r="I226" s="540"/>
      <c r="J226" s="540"/>
      <c r="K226" s="540"/>
      <c r="L226" s="540"/>
      <c r="M226" s="540"/>
      <c r="N226" s="540"/>
      <c r="O226" s="540"/>
      <c r="P226" s="540"/>
      <c r="Q226" s="540"/>
      <c r="R226" s="540"/>
      <c r="S226" s="540"/>
      <c r="T226" s="540"/>
      <c r="U226" s="540"/>
      <c r="V226" s="540"/>
      <c r="W226" s="540"/>
      <c r="X226" s="540"/>
      <c r="Y226" s="540"/>
      <c r="Z226" s="540"/>
      <c r="AA226" s="540"/>
      <c r="AB226" s="540"/>
      <c r="AC226" s="540"/>
      <c r="AD226" s="540"/>
      <c r="AE226" s="540"/>
      <c r="AF226" s="540"/>
      <c r="AG226" s="540"/>
      <c r="AH226" s="659"/>
      <c r="AI226" s="540"/>
      <c r="AJ226" s="540"/>
      <c r="AK226" s="540"/>
      <c r="AL226" s="540"/>
      <c r="AM226" s="540"/>
      <c r="AN226" s="540"/>
      <c r="AO226" s="540"/>
      <c r="AP226" s="540"/>
      <c r="AQ226" s="540"/>
      <c r="AR226" s="540"/>
      <c r="AS226" s="540"/>
      <c r="AT226" s="540"/>
      <c r="AU226" s="540"/>
      <c r="AV226" s="540"/>
      <c r="AW226" s="540"/>
      <c r="AX226" s="540"/>
      <c r="AY226" s="540"/>
      <c r="AZ226" s="540"/>
      <c r="BA226" s="540"/>
      <c r="BB226" s="540"/>
      <c r="BC226" s="540"/>
      <c r="BD226" s="540"/>
      <c r="BE226" s="540"/>
      <c r="BF226" s="540"/>
      <c r="BG226" s="540"/>
      <c r="BH226" s="540"/>
      <c r="BI226" s="540"/>
      <c r="BJ226" s="540"/>
      <c r="BK226" s="540"/>
      <c r="BL226" s="540"/>
      <c r="BM226" s="540"/>
      <c r="BN226" s="540"/>
      <c r="BO226" s="540"/>
      <c r="BP226" s="540"/>
      <c r="BQ226" s="540"/>
      <c r="BR226" s="540"/>
      <c r="BS226" s="540"/>
      <c r="BT226" s="540"/>
      <c r="BU226" s="540"/>
      <c r="BV226" s="540"/>
      <c r="BW226" s="540"/>
      <c r="BX226" s="540"/>
      <c r="BY226" s="540"/>
      <c r="BZ226" s="540"/>
      <c r="CA226" s="540"/>
      <c r="CB226" s="540"/>
      <c r="CC226" s="540"/>
      <c r="CD226" s="540"/>
      <c r="CE226" s="540"/>
      <c r="CF226" s="540"/>
      <c r="CG226" s="540"/>
      <c r="CH226" s="540"/>
      <c r="CI226" s="540"/>
      <c r="CJ226" s="540"/>
      <c r="CK226" s="540"/>
      <c r="CL226" s="540"/>
      <c r="CM226" s="540"/>
      <c r="CN226" s="540"/>
      <c r="CO226" s="540"/>
      <c r="CP226" s="540"/>
      <c r="CQ226" s="540"/>
      <c r="CR226" s="540"/>
      <c r="CS226" s="540"/>
      <c r="CT226" s="540"/>
      <c r="CU226" s="540"/>
      <c r="CV226" s="540"/>
      <c r="CW226" s="540"/>
      <c r="CX226" s="540"/>
      <c r="CY226" s="540"/>
      <c r="CZ226" s="540"/>
      <c r="DA226" s="540"/>
      <c r="DB226" s="540"/>
      <c r="DC226" s="540"/>
      <c r="DD226" s="540"/>
      <c r="DE226" s="540"/>
      <c r="DF226" s="540"/>
      <c r="DG226" s="540"/>
      <c r="DH226" s="540"/>
      <c r="DI226" s="540"/>
      <c r="DJ226" s="540"/>
      <c r="DK226" s="540"/>
      <c r="DL226" s="540"/>
      <c r="DM226" s="540"/>
      <c r="DN226" s="540"/>
      <c r="DO226" s="540"/>
      <c r="DP226" s="540"/>
      <c r="DQ226" s="540"/>
      <c r="DR226" s="540"/>
      <c r="DS226" s="540"/>
      <c r="DT226" s="540"/>
      <c r="DU226" s="540"/>
      <c r="DV226" s="540"/>
      <c r="DW226" s="540"/>
      <c r="DX226" s="540"/>
      <c r="DY226" s="540"/>
      <c r="DZ226" s="540"/>
      <c r="EA226" s="540"/>
      <c r="EB226" s="540"/>
      <c r="EC226" s="540"/>
      <c r="ED226" s="540"/>
      <c r="EE226" s="540"/>
      <c r="EF226" s="540"/>
      <c r="EG226" s="540"/>
      <c r="EH226" s="540"/>
      <c r="EI226" s="540"/>
      <c r="EJ226" s="540"/>
      <c r="EK226" s="540"/>
      <c r="EL226" s="540"/>
      <c r="EM226" s="540"/>
      <c r="EN226" s="540"/>
      <c r="EO226" s="540"/>
      <c r="EP226" s="540"/>
      <c r="EQ226" s="540"/>
      <c r="ER226" s="540"/>
      <c r="ES226" s="540"/>
      <c r="ET226" s="540"/>
      <c r="EU226" s="540"/>
      <c r="EV226" s="540"/>
      <c r="EW226" s="540"/>
      <c r="EX226" s="540"/>
      <c r="EY226" s="540"/>
      <c r="EZ226" s="540"/>
      <c r="FA226" s="540"/>
      <c r="FB226" s="540"/>
      <c r="FC226" s="540"/>
      <c r="FD226" s="540"/>
      <c r="FE226" s="540"/>
      <c r="FF226" s="540"/>
      <c r="FG226" s="540"/>
      <c r="FH226" s="540"/>
      <c r="FI226" s="540"/>
      <c r="FJ226" s="540"/>
      <c r="FK226" s="540"/>
      <c r="FL226" s="540"/>
      <c r="FM226" s="540"/>
      <c r="FN226" s="540"/>
      <c r="FO226" s="540"/>
      <c r="FP226" s="540"/>
      <c r="FQ226" s="540"/>
      <c r="FR226" s="540"/>
      <c r="FS226" s="540"/>
      <c r="FT226" s="540"/>
      <c r="FU226" s="540"/>
      <c r="FV226" s="540"/>
      <c r="FW226" s="540"/>
      <c r="FX226" s="540"/>
      <c r="FY226" s="540"/>
      <c r="FZ226" s="540"/>
      <c r="GA226" s="540"/>
      <c r="GB226" s="540"/>
      <c r="GC226" s="540"/>
      <c r="GD226" s="540"/>
      <c r="GE226" s="540"/>
      <c r="GF226" s="540"/>
      <c r="GG226" s="540"/>
      <c r="GH226" s="540"/>
      <c r="GI226" s="540"/>
      <c r="GJ226" s="540"/>
      <c r="GK226" s="540"/>
      <c r="GL226" s="540"/>
      <c r="GM226" s="540"/>
      <c r="GN226" s="540"/>
      <c r="GO226" s="540"/>
      <c r="GP226" s="540"/>
      <c r="GQ226" s="540"/>
      <c r="GR226" s="540"/>
      <c r="GS226" s="540"/>
      <c r="GT226" s="540"/>
      <c r="GU226" s="540"/>
      <c r="GV226" s="540"/>
      <c r="GW226" s="540"/>
      <c r="GX226" s="540"/>
      <c r="GY226" s="540"/>
      <c r="GZ226" s="540"/>
      <c r="HA226" s="540"/>
      <c r="HB226" s="540"/>
      <c r="HC226" s="540"/>
      <c r="HD226" s="540"/>
      <c r="HE226" s="540"/>
      <c r="HF226" s="540"/>
    </row>
    <row r="227" spans="2:214" hidden="1">
      <c r="B227" s="540"/>
      <c r="C227" s="658"/>
      <c r="D227" s="540"/>
      <c r="F227" s="540"/>
      <c r="G227" s="540"/>
      <c r="H227" s="540"/>
      <c r="I227" s="540"/>
      <c r="J227" s="540"/>
      <c r="K227" s="540"/>
      <c r="L227" s="540"/>
      <c r="M227" s="540"/>
      <c r="N227" s="540"/>
      <c r="O227" s="540"/>
      <c r="P227" s="540"/>
      <c r="Q227" s="540"/>
      <c r="R227" s="540"/>
      <c r="S227" s="540"/>
      <c r="T227" s="540"/>
      <c r="U227" s="540"/>
      <c r="V227" s="540"/>
      <c r="W227" s="540"/>
      <c r="X227" s="540"/>
      <c r="Y227" s="540"/>
      <c r="Z227" s="540"/>
      <c r="AA227" s="540"/>
      <c r="AB227" s="540"/>
      <c r="AC227" s="540"/>
      <c r="AD227" s="540"/>
      <c r="AE227" s="540"/>
      <c r="AF227" s="540"/>
      <c r="AG227" s="540"/>
      <c r="AH227" s="659"/>
      <c r="AI227" s="540"/>
      <c r="AJ227" s="540"/>
      <c r="AK227" s="540"/>
      <c r="AL227" s="540"/>
      <c r="AM227" s="540"/>
      <c r="AN227" s="540"/>
      <c r="AO227" s="540"/>
      <c r="AP227" s="540"/>
      <c r="AQ227" s="540"/>
      <c r="AR227" s="540"/>
      <c r="AS227" s="540"/>
      <c r="AT227" s="540"/>
      <c r="AU227" s="540"/>
      <c r="AV227" s="540"/>
      <c r="AW227" s="540"/>
      <c r="AX227" s="540"/>
      <c r="AY227" s="540"/>
      <c r="AZ227" s="540"/>
      <c r="BA227" s="540"/>
      <c r="BB227" s="540"/>
      <c r="BC227" s="540"/>
      <c r="BD227" s="540"/>
      <c r="BE227" s="540"/>
      <c r="BF227" s="540"/>
      <c r="BG227" s="540"/>
      <c r="BH227" s="540"/>
      <c r="BI227" s="540"/>
      <c r="BJ227" s="540"/>
      <c r="BK227" s="540"/>
      <c r="BL227" s="540"/>
      <c r="BM227" s="540"/>
      <c r="BN227" s="540"/>
      <c r="BO227" s="540"/>
      <c r="BP227" s="540"/>
      <c r="BQ227" s="540"/>
      <c r="BR227" s="540"/>
      <c r="BS227" s="540"/>
      <c r="BT227" s="540"/>
      <c r="BU227" s="540"/>
      <c r="BV227" s="540"/>
      <c r="BW227" s="540"/>
      <c r="BX227" s="540"/>
      <c r="BY227" s="540"/>
      <c r="BZ227" s="540"/>
      <c r="CA227" s="540"/>
      <c r="CB227" s="540"/>
      <c r="CC227" s="540"/>
      <c r="CD227" s="540"/>
      <c r="CE227" s="540"/>
      <c r="CF227" s="540"/>
      <c r="CG227" s="540"/>
      <c r="CH227" s="540"/>
      <c r="CI227" s="540"/>
      <c r="CJ227" s="540"/>
      <c r="CK227" s="540"/>
      <c r="CL227" s="540"/>
      <c r="CM227" s="540"/>
      <c r="CN227" s="540"/>
      <c r="CO227" s="540"/>
      <c r="CP227" s="540"/>
      <c r="CQ227" s="540"/>
      <c r="CR227" s="540"/>
      <c r="CS227" s="540"/>
      <c r="CT227" s="540"/>
      <c r="CU227" s="540"/>
      <c r="CV227" s="540"/>
      <c r="CW227" s="540"/>
      <c r="CX227" s="540"/>
      <c r="CY227" s="540"/>
      <c r="CZ227" s="540"/>
      <c r="DA227" s="540"/>
      <c r="DB227" s="540"/>
      <c r="DC227" s="540"/>
      <c r="DD227" s="540"/>
      <c r="DE227" s="540"/>
      <c r="DF227" s="540"/>
      <c r="DG227" s="540"/>
      <c r="DH227" s="540"/>
      <c r="DI227" s="540"/>
      <c r="DJ227" s="540"/>
      <c r="DK227" s="540"/>
      <c r="DL227" s="540"/>
      <c r="DM227" s="540"/>
      <c r="DN227" s="540"/>
      <c r="DO227" s="540"/>
      <c r="DP227" s="540"/>
      <c r="DQ227" s="540"/>
      <c r="DR227" s="540"/>
      <c r="DS227" s="540"/>
      <c r="DT227" s="540"/>
      <c r="DU227" s="540"/>
      <c r="DV227" s="540"/>
      <c r="DW227" s="540"/>
      <c r="DX227" s="540"/>
      <c r="DY227" s="540"/>
      <c r="DZ227" s="540"/>
      <c r="EA227" s="540"/>
      <c r="EB227" s="540"/>
      <c r="EC227" s="540"/>
      <c r="ED227" s="540"/>
      <c r="EE227" s="540"/>
      <c r="EF227" s="540"/>
      <c r="EG227" s="540"/>
      <c r="EH227" s="540"/>
      <c r="EI227" s="540"/>
      <c r="EJ227" s="540"/>
      <c r="EK227" s="540"/>
      <c r="EL227" s="540"/>
      <c r="EM227" s="540"/>
      <c r="EN227" s="540"/>
      <c r="EO227" s="540"/>
      <c r="EP227" s="540"/>
      <c r="EQ227" s="540"/>
      <c r="ER227" s="540"/>
      <c r="ES227" s="540"/>
      <c r="ET227" s="540"/>
      <c r="EU227" s="540"/>
      <c r="EV227" s="540"/>
      <c r="EW227" s="540"/>
      <c r="EX227" s="540"/>
      <c r="EY227" s="540"/>
      <c r="EZ227" s="540"/>
      <c r="FA227" s="540"/>
      <c r="FB227" s="540"/>
      <c r="FC227" s="540"/>
      <c r="FD227" s="540"/>
      <c r="FE227" s="540"/>
      <c r="FF227" s="540"/>
      <c r="FG227" s="540"/>
      <c r="FH227" s="540"/>
      <c r="FI227" s="540"/>
      <c r="FJ227" s="540"/>
      <c r="FK227" s="540"/>
      <c r="FL227" s="540"/>
      <c r="FM227" s="540"/>
      <c r="FN227" s="540"/>
      <c r="FO227" s="540"/>
      <c r="FP227" s="540"/>
      <c r="FQ227" s="540"/>
      <c r="FR227" s="540"/>
      <c r="FS227" s="540"/>
      <c r="FT227" s="540"/>
      <c r="FU227" s="540"/>
      <c r="FV227" s="540"/>
      <c r="FW227" s="540"/>
      <c r="FX227" s="540"/>
      <c r="FY227" s="540"/>
      <c r="FZ227" s="540"/>
      <c r="GA227" s="540"/>
      <c r="GB227" s="540"/>
      <c r="GC227" s="540"/>
      <c r="GD227" s="540"/>
      <c r="GE227" s="540"/>
      <c r="GF227" s="540"/>
      <c r="GG227" s="540"/>
      <c r="GH227" s="540"/>
      <c r="GI227" s="540"/>
      <c r="GJ227" s="540"/>
      <c r="GK227" s="540"/>
      <c r="GL227" s="540"/>
      <c r="GM227" s="540"/>
      <c r="GN227" s="540"/>
      <c r="GO227" s="540"/>
      <c r="GP227" s="540"/>
      <c r="GQ227" s="540"/>
      <c r="GR227" s="540"/>
      <c r="GS227" s="540"/>
      <c r="GT227" s="540"/>
      <c r="GU227" s="540"/>
      <c r="GV227" s="540"/>
      <c r="GW227" s="540"/>
      <c r="GX227" s="540"/>
      <c r="GY227" s="540"/>
      <c r="GZ227" s="540"/>
      <c r="HA227" s="540"/>
      <c r="HB227" s="540"/>
      <c r="HC227" s="540"/>
      <c r="HD227" s="540"/>
      <c r="HE227" s="540"/>
      <c r="HF227" s="540"/>
    </row>
    <row r="228" spans="2:214" hidden="1">
      <c r="B228" s="540"/>
      <c r="C228" s="658"/>
      <c r="D228" s="540"/>
      <c r="F228" s="540"/>
      <c r="G228" s="540"/>
      <c r="H228" s="540"/>
      <c r="I228" s="540"/>
      <c r="J228" s="540"/>
      <c r="K228" s="540"/>
      <c r="L228" s="540"/>
      <c r="M228" s="540"/>
      <c r="N228" s="540"/>
      <c r="O228" s="540"/>
      <c r="P228" s="540"/>
      <c r="Q228" s="540"/>
      <c r="R228" s="540"/>
      <c r="S228" s="540"/>
      <c r="T228" s="540"/>
      <c r="U228" s="540"/>
      <c r="V228" s="540"/>
      <c r="W228" s="540"/>
      <c r="X228" s="540"/>
      <c r="Y228" s="540"/>
      <c r="Z228" s="540"/>
      <c r="AA228" s="540"/>
      <c r="AB228" s="540"/>
      <c r="AC228" s="540"/>
      <c r="AD228" s="540"/>
      <c r="AE228" s="540"/>
      <c r="AF228" s="540"/>
      <c r="AG228" s="540"/>
      <c r="AH228" s="659"/>
      <c r="AI228" s="540"/>
      <c r="AJ228" s="540"/>
      <c r="AK228" s="540"/>
      <c r="AL228" s="540"/>
      <c r="AM228" s="540"/>
      <c r="AN228" s="540"/>
      <c r="AO228" s="540"/>
      <c r="AP228" s="540"/>
      <c r="AQ228" s="540"/>
      <c r="AR228" s="540"/>
      <c r="AS228" s="540"/>
      <c r="AT228" s="540"/>
      <c r="AU228" s="540"/>
      <c r="AV228" s="540"/>
      <c r="AW228" s="540"/>
      <c r="AX228" s="540"/>
      <c r="AY228" s="540"/>
      <c r="AZ228" s="540"/>
      <c r="BA228" s="540"/>
      <c r="BB228" s="540"/>
      <c r="BC228" s="540"/>
      <c r="BD228" s="540"/>
      <c r="BE228" s="540"/>
      <c r="BF228" s="540"/>
      <c r="BG228" s="540"/>
      <c r="BH228" s="540"/>
      <c r="BI228" s="540"/>
      <c r="BJ228" s="540"/>
      <c r="BK228" s="540"/>
      <c r="BL228" s="540"/>
      <c r="BM228" s="540"/>
      <c r="BN228" s="540"/>
      <c r="BO228" s="540"/>
      <c r="BP228" s="540"/>
      <c r="BQ228" s="540"/>
      <c r="BR228" s="540"/>
      <c r="BS228" s="540"/>
      <c r="BT228" s="540"/>
      <c r="BU228" s="540"/>
      <c r="BV228" s="540"/>
      <c r="BW228" s="540"/>
      <c r="BX228" s="540"/>
      <c r="BY228" s="540"/>
      <c r="BZ228" s="540"/>
      <c r="CA228" s="540"/>
      <c r="CB228" s="540"/>
      <c r="CC228" s="540"/>
      <c r="CD228" s="540"/>
      <c r="CE228" s="540"/>
      <c r="CF228" s="540"/>
      <c r="CG228" s="540"/>
      <c r="CH228" s="540"/>
      <c r="CI228" s="540"/>
      <c r="CJ228" s="540"/>
      <c r="CK228" s="540"/>
      <c r="CL228" s="540"/>
      <c r="CM228" s="540"/>
      <c r="CN228" s="540"/>
      <c r="CO228" s="540"/>
      <c r="CP228" s="540"/>
      <c r="CQ228" s="540"/>
      <c r="CR228" s="540"/>
      <c r="CS228" s="540"/>
      <c r="CT228" s="540"/>
      <c r="CU228" s="540"/>
      <c r="CV228" s="540"/>
      <c r="CW228" s="540"/>
      <c r="CX228" s="540"/>
      <c r="CY228" s="540"/>
      <c r="CZ228" s="540"/>
      <c r="DA228" s="540"/>
      <c r="DB228" s="540"/>
      <c r="DC228" s="540"/>
      <c r="DD228" s="540"/>
      <c r="DE228" s="540"/>
      <c r="DF228" s="540"/>
      <c r="DG228" s="540"/>
      <c r="DH228" s="540"/>
      <c r="DI228" s="540"/>
      <c r="DJ228" s="540"/>
      <c r="DK228" s="540"/>
      <c r="DL228" s="540"/>
      <c r="DM228" s="540"/>
      <c r="DN228" s="540"/>
      <c r="DO228" s="540"/>
      <c r="DP228" s="540"/>
      <c r="DQ228" s="540"/>
      <c r="DR228" s="540"/>
      <c r="DS228" s="540"/>
      <c r="DT228" s="540"/>
      <c r="DU228" s="540"/>
      <c r="DV228" s="540"/>
      <c r="DW228" s="540"/>
      <c r="DX228" s="540"/>
      <c r="DY228" s="540"/>
      <c r="DZ228" s="540"/>
      <c r="EA228" s="540"/>
      <c r="EB228" s="540"/>
      <c r="EC228" s="540"/>
      <c r="ED228" s="540"/>
      <c r="EE228" s="540"/>
      <c r="EF228" s="540"/>
      <c r="EG228" s="540"/>
      <c r="EH228" s="540"/>
      <c r="EI228" s="540"/>
      <c r="EJ228" s="540"/>
      <c r="EK228" s="540"/>
      <c r="EL228" s="540"/>
      <c r="EM228" s="540"/>
      <c r="EN228" s="540"/>
      <c r="EO228" s="540"/>
      <c r="EP228" s="540"/>
      <c r="EQ228" s="540"/>
      <c r="ER228" s="540"/>
      <c r="ES228" s="540"/>
      <c r="ET228" s="540"/>
      <c r="EU228" s="540"/>
      <c r="EV228" s="540"/>
      <c r="EW228" s="540"/>
      <c r="EX228" s="540"/>
      <c r="EY228" s="540"/>
      <c r="EZ228" s="540"/>
      <c r="FA228" s="540"/>
      <c r="FB228" s="540"/>
      <c r="FC228" s="540"/>
      <c r="FD228" s="540"/>
      <c r="FE228" s="540"/>
      <c r="FF228" s="540"/>
      <c r="FG228" s="540"/>
      <c r="FH228" s="540"/>
      <c r="FI228" s="540"/>
      <c r="FJ228" s="540"/>
      <c r="FK228" s="540"/>
      <c r="FL228" s="540"/>
      <c r="FM228" s="540"/>
      <c r="FN228" s="540"/>
      <c r="FO228" s="540"/>
      <c r="FP228" s="540"/>
      <c r="FQ228" s="540"/>
      <c r="FR228" s="540"/>
      <c r="FS228" s="540"/>
      <c r="FT228" s="540"/>
      <c r="FU228" s="540"/>
      <c r="FV228" s="540"/>
      <c r="FW228" s="540"/>
      <c r="FX228" s="540"/>
      <c r="FY228" s="540"/>
      <c r="FZ228" s="540"/>
      <c r="GA228" s="540"/>
      <c r="GB228" s="540"/>
      <c r="GC228" s="540"/>
      <c r="GD228" s="540"/>
      <c r="GE228" s="540"/>
      <c r="GF228" s="540"/>
      <c r="GG228" s="540"/>
      <c r="GH228" s="540"/>
      <c r="GI228" s="540"/>
      <c r="GJ228" s="540"/>
      <c r="GK228" s="540"/>
      <c r="GL228" s="540"/>
      <c r="GM228" s="540"/>
      <c r="GN228" s="540"/>
      <c r="GO228" s="540"/>
      <c r="GP228" s="540"/>
      <c r="GQ228" s="540"/>
      <c r="GR228" s="540"/>
      <c r="GS228" s="540"/>
      <c r="GT228" s="540"/>
      <c r="GU228" s="540"/>
      <c r="GV228" s="540"/>
      <c r="GW228" s="540"/>
      <c r="GX228" s="540"/>
      <c r="GY228" s="540"/>
      <c r="GZ228" s="540"/>
      <c r="HA228" s="540"/>
      <c r="HB228" s="540"/>
      <c r="HC228" s="540"/>
      <c r="HD228" s="540"/>
      <c r="HE228" s="540"/>
      <c r="HF228" s="540"/>
    </row>
    <row r="229" spans="2:214" hidden="1">
      <c r="B229" s="540"/>
      <c r="C229" s="658"/>
      <c r="D229" s="540"/>
      <c r="F229" s="540"/>
      <c r="G229" s="540"/>
      <c r="H229" s="540"/>
      <c r="I229" s="540"/>
      <c r="J229" s="540"/>
      <c r="K229" s="540"/>
      <c r="L229" s="540"/>
      <c r="M229" s="540"/>
      <c r="N229" s="540"/>
      <c r="O229" s="540"/>
      <c r="P229" s="540"/>
      <c r="Q229" s="540"/>
      <c r="R229" s="540"/>
      <c r="S229" s="540"/>
      <c r="T229" s="540"/>
      <c r="U229" s="540"/>
      <c r="V229" s="540"/>
      <c r="W229" s="540"/>
      <c r="X229" s="540"/>
      <c r="Y229" s="540"/>
      <c r="Z229" s="540"/>
      <c r="AA229" s="540"/>
      <c r="AB229" s="540"/>
      <c r="AC229" s="540"/>
      <c r="AD229" s="540"/>
      <c r="AE229" s="540"/>
      <c r="AF229" s="540"/>
      <c r="AG229" s="540"/>
      <c r="AH229" s="659"/>
      <c r="AI229" s="540"/>
      <c r="AJ229" s="540"/>
      <c r="AK229" s="540"/>
      <c r="AL229" s="540"/>
      <c r="AM229" s="540"/>
      <c r="AN229" s="540"/>
      <c r="AO229" s="540"/>
      <c r="AP229" s="540"/>
      <c r="AQ229" s="540"/>
      <c r="AR229" s="540"/>
      <c r="AS229" s="540"/>
      <c r="AT229" s="540"/>
      <c r="AU229" s="540"/>
      <c r="AV229" s="540"/>
      <c r="AW229" s="540"/>
      <c r="AX229" s="540"/>
      <c r="AY229" s="540"/>
      <c r="AZ229" s="540"/>
      <c r="BA229" s="540"/>
      <c r="BB229" s="540"/>
      <c r="BC229" s="540"/>
      <c r="BD229" s="540"/>
      <c r="BE229" s="540"/>
      <c r="BF229" s="540"/>
      <c r="BG229" s="540"/>
      <c r="BH229" s="540"/>
      <c r="BI229" s="540"/>
      <c r="BJ229" s="540"/>
      <c r="BK229" s="540"/>
      <c r="BL229" s="540"/>
      <c r="BM229" s="540"/>
      <c r="BN229" s="540"/>
      <c r="BO229" s="540"/>
      <c r="BP229" s="540"/>
      <c r="BQ229" s="540"/>
      <c r="BR229" s="540"/>
      <c r="BS229" s="540"/>
      <c r="BT229" s="540"/>
      <c r="BU229" s="540"/>
      <c r="BV229" s="540"/>
      <c r="BW229" s="540"/>
      <c r="BX229" s="540"/>
      <c r="BY229" s="540"/>
      <c r="BZ229" s="540"/>
      <c r="CA229" s="540"/>
      <c r="CB229" s="540"/>
      <c r="CC229" s="540"/>
      <c r="CD229" s="540"/>
      <c r="CE229" s="540"/>
      <c r="CF229" s="540"/>
      <c r="CG229" s="540"/>
      <c r="CH229" s="540"/>
      <c r="CI229" s="540"/>
      <c r="CJ229" s="540"/>
      <c r="CK229" s="540"/>
      <c r="CL229" s="540"/>
      <c r="CM229" s="540"/>
      <c r="CN229" s="540"/>
      <c r="CO229" s="540"/>
      <c r="CP229" s="540"/>
      <c r="CQ229" s="540"/>
      <c r="CR229" s="540"/>
      <c r="CS229" s="540"/>
      <c r="CT229" s="540"/>
      <c r="CU229" s="540"/>
      <c r="CV229" s="540"/>
      <c r="CW229" s="540"/>
      <c r="CX229" s="540"/>
      <c r="CY229" s="540"/>
      <c r="CZ229" s="540"/>
      <c r="DA229" s="540"/>
      <c r="DB229" s="540"/>
      <c r="DC229" s="540"/>
      <c r="DD229" s="540"/>
      <c r="DE229" s="540"/>
      <c r="DF229" s="540"/>
      <c r="DG229" s="540"/>
      <c r="DH229" s="540"/>
      <c r="DI229" s="540"/>
      <c r="DJ229" s="540"/>
      <c r="DK229" s="540"/>
      <c r="DL229" s="540"/>
      <c r="DM229" s="540"/>
      <c r="DN229" s="540"/>
      <c r="DO229" s="540"/>
      <c r="DP229" s="540"/>
      <c r="DQ229" s="540"/>
      <c r="DR229" s="540"/>
      <c r="DS229" s="540"/>
      <c r="DT229" s="540"/>
      <c r="DU229" s="540"/>
      <c r="DV229" s="540"/>
      <c r="DW229" s="540"/>
      <c r="DX229" s="540"/>
      <c r="DY229" s="540"/>
      <c r="DZ229" s="540"/>
      <c r="EA229" s="540"/>
      <c r="EB229" s="540"/>
      <c r="EC229" s="540"/>
      <c r="ED229" s="540"/>
      <c r="EE229" s="540"/>
      <c r="EF229" s="540"/>
      <c r="EG229" s="540"/>
      <c r="EH229" s="540"/>
      <c r="EI229" s="540"/>
      <c r="EJ229" s="540"/>
      <c r="EK229" s="540"/>
      <c r="EL229" s="540"/>
      <c r="EM229" s="540"/>
      <c r="EN229" s="540"/>
      <c r="EO229" s="540"/>
      <c r="EP229" s="540"/>
      <c r="EQ229" s="540"/>
      <c r="ER229" s="540"/>
      <c r="ES229" s="540"/>
      <c r="ET229" s="540"/>
      <c r="EU229" s="540"/>
      <c r="EV229" s="540"/>
      <c r="EW229" s="540"/>
      <c r="EX229" s="540"/>
      <c r="EY229" s="540"/>
      <c r="EZ229" s="540"/>
      <c r="FA229" s="540"/>
      <c r="FB229" s="540"/>
      <c r="FC229" s="540"/>
      <c r="FD229" s="540"/>
      <c r="FE229" s="540"/>
      <c r="FF229" s="540"/>
      <c r="FG229" s="540"/>
      <c r="FH229" s="540"/>
      <c r="FI229" s="540"/>
      <c r="FJ229" s="540"/>
      <c r="FK229" s="540"/>
      <c r="FL229" s="540"/>
      <c r="FM229" s="540"/>
      <c r="FN229" s="540"/>
      <c r="FO229" s="540"/>
      <c r="FP229" s="540"/>
      <c r="FQ229" s="540"/>
      <c r="FR229" s="540"/>
      <c r="FS229" s="540"/>
      <c r="FT229" s="540"/>
      <c r="FU229" s="540"/>
      <c r="FV229" s="540"/>
      <c r="FW229" s="540"/>
      <c r="FX229" s="540"/>
      <c r="FY229" s="540"/>
      <c r="FZ229" s="540"/>
      <c r="GA229" s="540"/>
      <c r="GB229" s="540"/>
      <c r="GC229" s="540"/>
      <c r="GD229" s="540"/>
      <c r="GE229" s="540"/>
      <c r="GF229" s="540"/>
      <c r="GG229" s="540"/>
      <c r="GH229" s="540"/>
      <c r="GI229" s="540"/>
      <c r="GJ229" s="540"/>
      <c r="GK229" s="540"/>
      <c r="GL229" s="540"/>
      <c r="GM229" s="540"/>
      <c r="GN229" s="540"/>
      <c r="GO229" s="540"/>
      <c r="GP229" s="540"/>
      <c r="GQ229" s="540"/>
      <c r="GR229" s="540"/>
      <c r="GS229" s="540"/>
      <c r="GT229" s="540"/>
      <c r="GU229" s="540"/>
      <c r="GV229" s="540"/>
      <c r="GW229" s="540"/>
      <c r="GX229" s="540"/>
      <c r="GY229" s="540"/>
      <c r="GZ229" s="540"/>
      <c r="HA229" s="540"/>
      <c r="HB229" s="540"/>
      <c r="HC229" s="540"/>
      <c r="HD229" s="540"/>
      <c r="HE229" s="540"/>
      <c r="HF229" s="540"/>
    </row>
    <row r="230" spans="2:214" hidden="1">
      <c r="B230" s="540"/>
      <c r="C230" s="658"/>
      <c r="D230" s="540"/>
      <c r="F230" s="540"/>
      <c r="G230" s="540"/>
      <c r="H230" s="540"/>
      <c r="I230" s="540"/>
      <c r="J230" s="540"/>
      <c r="K230" s="540"/>
      <c r="L230" s="540"/>
      <c r="M230" s="540"/>
      <c r="N230" s="540"/>
      <c r="O230" s="540"/>
      <c r="P230" s="540"/>
      <c r="Q230" s="540"/>
      <c r="R230" s="540"/>
      <c r="S230" s="540"/>
      <c r="T230" s="540"/>
      <c r="U230" s="540"/>
      <c r="V230" s="540"/>
      <c r="W230" s="540"/>
      <c r="X230" s="540"/>
      <c r="Y230" s="540"/>
      <c r="Z230" s="540"/>
      <c r="AA230" s="540"/>
      <c r="AB230" s="540"/>
      <c r="AC230" s="540"/>
      <c r="AD230" s="540"/>
      <c r="AE230" s="540"/>
      <c r="AF230" s="540"/>
      <c r="AG230" s="540"/>
      <c r="AH230" s="659"/>
      <c r="AI230" s="540"/>
      <c r="AJ230" s="540"/>
      <c r="AK230" s="540"/>
      <c r="AL230" s="540"/>
      <c r="AM230" s="540"/>
      <c r="AN230" s="540"/>
      <c r="AO230" s="540"/>
      <c r="AP230" s="540"/>
      <c r="AQ230" s="540"/>
      <c r="AR230" s="540"/>
      <c r="AS230" s="540"/>
      <c r="AT230" s="540"/>
      <c r="AU230" s="540"/>
      <c r="AV230" s="540"/>
      <c r="AW230" s="540"/>
      <c r="AX230" s="540"/>
      <c r="AY230" s="540"/>
      <c r="AZ230" s="540"/>
      <c r="BA230" s="540"/>
      <c r="BB230" s="540"/>
      <c r="BC230" s="540"/>
      <c r="BD230" s="540"/>
      <c r="BE230" s="540"/>
      <c r="BF230" s="540"/>
      <c r="BG230" s="540"/>
      <c r="BH230" s="540"/>
      <c r="BI230" s="540"/>
      <c r="BJ230" s="540"/>
      <c r="BK230" s="540"/>
      <c r="BL230" s="540"/>
      <c r="BM230" s="540"/>
      <c r="BN230" s="540"/>
      <c r="BO230" s="540"/>
      <c r="BP230" s="540"/>
      <c r="BQ230" s="540"/>
      <c r="BR230" s="540"/>
      <c r="BS230" s="540"/>
      <c r="BT230" s="540"/>
      <c r="BU230" s="540"/>
      <c r="BV230" s="540"/>
      <c r="BW230" s="540"/>
      <c r="BX230" s="540"/>
      <c r="BY230" s="540"/>
      <c r="BZ230" s="540"/>
      <c r="CA230" s="540"/>
      <c r="CB230" s="540"/>
      <c r="CC230" s="540"/>
      <c r="CD230" s="540"/>
      <c r="CE230" s="540"/>
      <c r="CF230" s="540"/>
      <c r="CG230" s="540"/>
      <c r="CH230" s="540"/>
      <c r="CI230" s="540"/>
      <c r="CJ230" s="540"/>
      <c r="CK230" s="540"/>
      <c r="CL230" s="540"/>
      <c r="CM230" s="540"/>
      <c r="CN230" s="540"/>
      <c r="CO230" s="540"/>
      <c r="CP230" s="540"/>
      <c r="CQ230" s="540"/>
      <c r="CR230" s="540"/>
      <c r="CS230" s="540"/>
      <c r="CT230" s="540"/>
      <c r="CU230" s="540"/>
      <c r="CV230" s="540"/>
      <c r="CW230" s="540"/>
      <c r="CX230" s="540"/>
      <c r="CY230" s="540"/>
      <c r="CZ230" s="540"/>
      <c r="DA230" s="540"/>
      <c r="DB230" s="540"/>
      <c r="DC230" s="540"/>
      <c r="DD230" s="540"/>
      <c r="DE230" s="540"/>
      <c r="DF230" s="540"/>
      <c r="DG230" s="540"/>
      <c r="DH230" s="540"/>
      <c r="DI230" s="540"/>
      <c r="DJ230" s="540"/>
      <c r="DK230" s="540"/>
      <c r="DL230" s="540"/>
      <c r="DM230" s="540"/>
      <c r="DN230" s="540"/>
      <c r="DO230" s="540"/>
      <c r="DP230" s="540"/>
      <c r="DQ230" s="540"/>
      <c r="DR230" s="540"/>
      <c r="DS230" s="540"/>
      <c r="DT230" s="540"/>
      <c r="DU230" s="540"/>
      <c r="DV230" s="540"/>
      <c r="DW230" s="540"/>
      <c r="DX230" s="540"/>
      <c r="DY230" s="540"/>
      <c r="DZ230" s="540"/>
      <c r="EA230" s="540"/>
      <c r="EB230" s="540"/>
      <c r="EC230" s="540"/>
      <c r="ED230" s="540"/>
      <c r="EE230" s="540"/>
      <c r="EF230" s="540"/>
      <c r="EG230" s="540"/>
      <c r="EH230" s="540"/>
      <c r="EI230" s="540"/>
      <c r="EJ230" s="540"/>
      <c r="EK230" s="540"/>
      <c r="EL230" s="540"/>
      <c r="EM230" s="540"/>
      <c r="EN230" s="540"/>
      <c r="EO230" s="540"/>
      <c r="EP230" s="540"/>
      <c r="EQ230" s="540"/>
      <c r="ER230" s="540"/>
      <c r="ES230" s="540"/>
      <c r="ET230" s="540"/>
      <c r="EU230" s="540"/>
      <c r="EV230" s="540"/>
      <c r="EW230" s="540"/>
      <c r="EX230" s="540"/>
      <c r="EY230" s="540"/>
      <c r="EZ230" s="540"/>
      <c r="FA230" s="540"/>
      <c r="FB230" s="540"/>
      <c r="FC230" s="540"/>
      <c r="FD230" s="540"/>
      <c r="FE230" s="540"/>
      <c r="FF230" s="540"/>
      <c r="FG230" s="540"/>
      <c r="FH230" s="540"/>
      <c r="FI230" s="540"/>
      <c r="FJ230" s="540"/>
      <c r="FK230" s="540"/>
      <c r="FL230" s="540"/>
      <c r="FM230" s="540"/>
      <c r="FN230" s="540"/>
      <c r="FO230" s="540"/>
      <c r="FP230" s="540"/>
      <c r="FQ230" s="540"/>
      <c r="FR230" s="540"/>
      <c r="FS230" s="540"/>
      <c r="FT230" s="540"/>
      <c r="FU230" s="540"/>
      <c r="FV230" s="540"/>
      <c r="FW230" s="540"/>
      <c r="FX230" s="540"/>
      <c r="FY230" s="540"/>
      <c r="FZ230" s="540"/>
      <c r="GA230" s="540"/>
      <c r="GB230" s="540"/>
      <c r="GC230" s="540"/>
      <c r="GD230" s="540"/>
      <c r="GE230" s="540"/>
      <c r="GF230" s="540"/>
      <c r="GG230" s="540"/>
      <c r="GH230" s="540"/>
      <c r="GI230" s="540"/>
      <c r="GJ230" s="540"/>
      <c r="GK230" s="540"/>
      <c r="GL230" s="540"/>
      <c r="GM230" s="540"/>
      <c r="GN230" s="540"/>
      <c r="GO230" s="540"/>
      <c r="GP230" s="540"/>
      <c r="GQ230" s="540"/>
      <c r="GR230" s="540"/>
      <c r="GS230" s="540"/>
      <c r="GT230" s="540"/>
      <c r="GU230" s="540"/>
      <c r="GV230" s="540"/>
      <c r="GW230" s="540"/>
      <c r="GX230" s="540"/>
      <c r="GY230" s="540"/>
      <c r="GZ230" s="540"/>
      <c r="HA230" s="540"/>
      <c r="HB230" s="540"/>
      <c r="HC230" s="540"/>
      <c r="HD230" s="540"/>
      <c r="HE230" s="540"/>
      <c r="HF230" s="540"/>
    </row>
    <row r="231" spans="2:214" hidden="1">
      <c r="B231" s="540"/>
      <c r="C231" s="658"/>
      <c r="D231" s="540"/>
      <c r="F231" s="540"/>
      <c r="G231" s="540"/>
      <c r="H231" s="540"/>
      <c r="I231" s="540"/>
      <c r="J231" s="540"/>
      <c r="K231" s="540"/>
      <c r="L231" s="540"/>
      <c r="M231" s="540"/>
      <c r="N231" s="540"/>
      <c r="O231" s="540"/>
      <c r="P231" s="540"/>
      <c r="Q231" s="540"/>
      <c r="R231" s="540"/>
      <c r="S231" s="540"/>
      <c r="T231" s="540"/>
      <c r="U231" s="540"/>
      <c r="V231" s="540"/>
      <c r="W231" s="540"/>
      <c r="X231" s="540"/>
      <c r="Y231" s="540"/>
      <c r="Z231" s="540"/>
      <c r="AA231" s="540"/>
      <c r="AB231" s="540"/>
      <c r="AC231" s="540"/>
      <c r="AD231" s="540"/>
      <c r="AE231" s="540"/>
      <c r="AF231" s="540"/>
      <c r="AG231" s="540"/>
      <c r="AH231" s="659"/>
      <c r="AI231" s="540"/>
      <c r="AJ231" s="540"/>
      <c r="AK231" s="540"/>
      <c r="AL231" s="540"/>
      <c r="AM231" s="540"/>
      <c r="AN231" s="540"/>
      <c r="AO231" s="540"/>
      <c r="AP231" s="540"/>
      <c r="AQ231" s="540"/>
      <c r="AR231" s="540"/>
      <c r="AS231" s="540"/>
      <c r="AT231" s="540"/>
      <c r="AU231" s="540"/>
      <c r="AV231" s="540"/>
      <c r="AW231" s="540"/>
      <c r="AX231" s="540"/>
      <c r="AY231" s="540"/>
      <c r="AZ231" s="540"/>
      <c r="BA231" s="540"/>
      <c r="BB231" s="540"/>
      <c r="BC231" s="540"/>
      <c r="BD231" s="540"/>
      <c r="BE231" s="540"/>
      <c r="BF231" s="540"/>
      <c r="BG231" s="540"/>
      <c r="BH231" s="540"/>
      <c r="BI231" s="540"/>
      <c r="BJ231" s="540"/>
      <c r="BK231" s="540"/>
      <c r="BL231" s="540"/>
      <c r="BM231" s="540"/>
      <c r="BN231" s="540"/>
      <c r="BO231" s="540"/>
      <c r="BP231" s="540"/>
      <c r="BQ231" s="540"/>
      <c r="BR231" s="540"/>
      <c r="BS231" s="540"/>
      <c r="BT231" s="540"/>
      <c r="BU231" s="540"/>
      <c r="BV231" s="540"/>
      <c r="BW231" s="540"/>
      <c r="BX231" s="540"/>
      <c r="BY231" s="540"/>
      <c r="BZ231" s="540"/>
      <c r="CA231" s="540"/>
      <c r="CB231" s="540"/>
      <c r="CC231" s="540"/>
      <c r="CD231" s="540"/>
      <c r="CE231" s="540"/>
      <c r="CF231" s="540"/>
      <c r="CG231" s="540"/>
      <c r="CH231" s="540"/>
      <c r="CI231" s="540"/>
      <c r="CJ231" s="540"/>
      <c r="CK231" s="540"/>
      <c r="CL231" s="540"/>
      <c r="CM231" s="540"/>
      <c r="CN231" s="540"/>
      <c r="CO231" s="540"/>
      <c r="CP231" s="540"/>
      <c r="CQ231" s="540"/>
      <c r="CR231" s="540"/>
      <c r="CS231" s="540"/>
      <c r="CT231" s="540"/>
      <c r="CU231" s="540"/>
      <c r="CV231" s="540"/>
      <c r="CW231" s="540"/>
      <c r="CX231" s="540"/>
      <c r="CY231" s="540"/>
      <c r="CZ231" s="540"/>
      <c r="DA231" s="540"/>
      <c r="DB231" s="540"/>
      <c r="DC231" s="540"/>
      <c r="DD231" s="540"/>
      <c r="DE231" s="540"/>
      <c r="DF231" s="540"/>
      <c r="DG231" s="540"/>
      <c r="DH231" s="540"/>
      <c r="DI231" s="540"/>
      <c r="DJ231" s="540"/>
      <c r="DK231" s="540"/>
      <c r="DL231" s="540"/>
      <c r="DM231" s="540"/>
      <c r="DN231" s="540"/>
      <c r="DO231" s="540"/>
      <c r="DP231" s="540"/>
      <c r="DQ231" s="540"/>
      <c r="DR231" s="540"/>
      <c r="DS231" s="540"/>
      <c r="DT231" s="540"/>
      <c r="DU231" s="540"/>
      <c r="DV231" s="540"/>
      <c r="DW231" s="540"/>
      <c r="DX231" s="540"/>
      <c r="DY231" s="540"/>
      <c r="DZ231" s="540"/>
      <c r="EA231" s="540"/>
      <c r="EB231" s="540"/>
      <c r="EC231" s="540"/>
      <c r="ED231" s="540"/>
      <c r="EE231" s="540"/>
      <c r="EF231" s="540"/>
      <c r="EG231" s="540"/>
      <c r="EH231" s="540"/>
      <c r="EI231" s="540"/>
      <c r="EJ231" s="540"/>
      <c r="EK231" s="540"/>
      <c r="EL231" s="540"/>
      <c r="EM231" s="540"/>
      <c r="EN231" s="540"/>
      <c r="EO231" s="540"/>
      <c r="EP231" s="540"/>
      <c r="EQ231" s="540"/>
      <c r="ER231" s="540"/>
      <c r="ES231" s="540"/>
      <c r="ET231" s="540"/>
      <c r="EU231" s="540"/>
      <c r="EV231" s="540"/>
      <c r="EW231" s="540"/>
      <c r="EX231" s="540"/>
      <c r="EY231" s="540"/>
      <c r="EZ231" s="540"/>
      <c r="FA231" s="540"/>
      <c r="FB231" s="540"/>
      <c r="FC231" s="540"/>
      <c r="FD231" s="540"/>
      <c r="FE231" s="540"/>
      <c r="FF231" s="540"/>
      <c r="FG231" s="540"/>
      <c r="FH231" s="540"/>
      <c r="FI231" s="540"/>
      <c r="FJ231" s="540"/>
      <c r="FK231" s="540"/>
      <c r="FL231" s="540"/>
      <c r="FM231" s="540"/>
      <c r="FN231" s="540"/>
      <c r="FO231" s="540"/>
      <c r="FP231" s="540"/>
      <c r="FQ231" s="540"/>
      <c r="FR231" s="540"/>
      <c r="FS231" s="540"/>
      <c r="FT231" s="540"/>
      <c r="FU231" s="540"/>
      <c r="FV231" s="540"/>
      <c r="FW231" s="540"/>
      <c r="FX231" s="540"/>
      <c r="FY231" s="540"/>
      <c r="FZ231" s="540"/>
      <c r="GA231" s="540"/>
      <c r="GB231" s="540"/>
      <c r="GC231" s="540"/>
      <c r="GD231" s="540"/>
      <c r="GE231" s="540"/>
      <c r="GF231" s="540"/>
      <c r="GG231" s="540"/>
      <c r="GH231" s="540"/>
      <c r="GI231" s="540"/>
      <c r="GJ231" s="540"/>
      <c r="GK231" s="540"/>
      <c r="GL231" s="540"/>
      <c r="GM231" s="540"/>
      <c r="GN231" s="540"/>
      <c r="GO231" s="540"/>
      <c r="GP231" s="540"/>
      <c r="GQ231" s="540"/>
      <c r="GR231" s="540"/>
      <c r="GS231" s="540"/>
      <c r="GT231" s="540"/>
      <c r="GU231" s="540"/>
      <c r="GV231" s="540"/>
      <c r="GW231" s="540"/>
      <c r="GX231" s="540"/>
      <c r="GY231" s="540"/>
      <c r="GZ231" s="540"/>
      <c r="HA231" s="540"/>
      <c r="HB231" s="540"/>
      <c r="HC231" s="540"/>
      <c r="HD231" s="540"/>
      <c r="HE231" s="540"/>
      <c r="HF231" s="540"/>
    </row>
    <row r="232" spans="2:214" hidden="1">
      <c r="B232" s="540"/>
      <c r="C232" s="658"/>
      <c r="D232" s="540"/>
      <c r="F232" s="540"/>
      <c r="G232" s="540"/>
      <c r="H232" s="540"/>
      <c r="I232" s="540"/>
      <c r="J232" s="540"/>
      <c r="K232" s="540"/>
      <c r="L232" s="540"/>
      <c r="M232" s="540"/>
      <c r="N232" s="540"/>
      <c r="O232" s="540"/>
      <c r="P232" s="540"/>
      <c r="Q232" s="540"/>
      <c r="R232" s="540"/>
      <c r="S232" s="540"/>
      <c r="T232" s="540"/>
      <c r="U232" s="540"/>
      <c r="V232" s="540"/>
      <c r="W232" s="540"/>
      <c r="X232" s="540"/>
      <c r="Y232" s="540"/>
      <c r="Z232" s="540"/>
      <c r="AA232" s="540"/>
      <c r="AB232" s="540"/>
      <c r="AC232" s="540"/>
      <c r="AD232" s="540"/>
      <c r="AE232" s="540"/>
      <c r="AF232" s="540"/>
      <c r="AG232" s="540"/>
      <c r="AH232" s="659"/>
      <c r="AI232" s="540"/>
      <c r="AJ232" s="540"/>
      <c r="AK232" s="540"/>
      <c r="AL232" s="540"/>
      <c r="AM232" s="540"/>
      <c r="AN232" s="540"/>
      <c r="AO232" s="540"/>
      <c r="AP232" s="540"/>
      <c r="AQ232" s="540"/>
      <c r="AR232" s="540"/>
      <c r="AS232" s="540"/>
      <c r="AT232" s="540"/>
      <c r="AU232" s="540"/>
      <c r="AV232" s="540"/>
      <c r="AW232" s="540"/>
      <c r="AX232" s="540"/>
      <c r="AY232" s="540"/>
      <c r="AZ232" s="540"/>
      <c r="BA232" s="540"/>
      <c r="BB232" s="540"/>
      <c r="BC232" s="540"/>
      <c r="BD232" s="540"/>
      <c r="BE232" s="540"/>
      <c r="BF232" s="540"/>
      <c r="BG232" s="540"/>
      <c r="BH232" s="540"/>
      <c r="BI232" s="540"/>
      <c r="BJ232" s="540"/>
      <c r="BK232" s="540"/>
      <c r="BL232" s="540"/>
      <c r="BM232" s="540"/>
      <c r="BN232" s="540"/>
      <c r="BO232" s="540"/>
      <c r="BP232" s="540"/>
      <c r="BQ232" s="540"/>
      <c r="BR232" s="540"/>
      <c r="BS232" s="540"/>
      <c r="BT232" s="540"/>
      <c r="BU232" s="540"/>
      <c r="BV232" s="540"/>
      <c r="BW232" s="540"/>
      <c r="BX232" s="540"/>
      <c r="BY232" s="540"/>
      <c r="BZ232" s="540"/>
      <c r="CA232" s="540"/>
      <c r="CB232" s="540"/>
      <c r="CC232" s="540"/>
      <c r="CD232" s="540"/>
      <c r="CE232" s="540"/>
      <c r="CF232" s="540"/>
      <c r="CG232" s="540"/>
      <c r="CH232" s="540"/>
      <c r="CI232" s="540"/>
      <c r="CJ232" s="540"/>
      <c r="CK232" s="540"/>
      <c r="CL232" s="540"/>
      <c r="CM232" s="540"/>
      <c r="CN232" s="540"/>
      <c r="CO232" s="540"/>
      <c r="CP232" s="540"/>
      <c r="CQ232" s="540"/>
      <c r="CR232" s="540"/>
      <c r="CS232" s="540"/>
      <c r="CT232" s="540"/>
      <c r="CU232" s="540"/>
      <c r="CV232" s="540"/>
      <c r="CW232" s="540"/>
      <c r="CX232" s="540"/>
      <c r="CY232" s="540"/>
      <c r="CZ232" s="540"/>
      <c r="DA232" s="540"/>
      <c r="DB232" s="540"/>
      <c r="DC232" s="540"/>
      <c r="DD232" s="540"/>
      <c r="DE232" s="540"/>
      <c r="DF232" s="540"/>
      <c r="DG232" s="540"/>
      <c r="DH232" s="540"/>
      <c r="DI232" s="540"/>
      <c r="DJ232" s="540"/>
      <c r="DK232" s="540"/>
      <c r="DL232" s="540"/>
      <c r="DM232" s="540"/>
      <c r="DN232" s="540"/>
      <c r="DO232" s="540"/>
      <c r="DP232" s="540"/>
      <c r="DQ232" s="540"/>
      <c r="DR232" s="540"/>
      <c r="DS232" s="540"/>
      <c r="DT232" s="540"/>
      <c r="DU232" s="540"/>
      <c r="DV232" s="540"/>
      <c r="DW232" s="540"/>
      <c r="DX232" s="540"/>
      <c r="DY232" s="540"/>
      <c r="DZ232" s="540"/>
      <c r="EA232" s="540"/>
      <c r="EB232" s="540"/>
      <c r="EC232" s="540"/>
      <c r="ED232" s="540"/>
      <c r="EE232" s="540"/>
      <c r="EF232" s="540"/>
      <c r="EG232" s="540"/>
      <c r="EH232" s="540"/>
      <c r="EI232" s="540"/>
      <c r="EJ232" s="540"/>
      <c r="EK232" s="540"/>
      <c r="EL232" s="540"/>
      <c r="EM232" s="540"/>
      <c r="EN232" s="540"/>
      <c r="EO232" s="540"/>
      <c r="EP232" s="540"/>
      <c r="EQ232" s="540"/>
      <c r="ER232" s="540"/>
      <c r="ES232" s="540"/>
      <c r="ET232" s="540"/>
      <c r="EU232" s="540"/>
      <c r="EV232" s="540"/>
      <c r="EW232" s="540"/>
      <c r="EX232" s="540"/>
      <c r="EY232" s="540"/>
      <c r="EZ232" s="540"/>
      <c r="FA232" s="540"/>
      <c r="FB232" s="540"/>
      <c r="FC232" s="540"/>
      <c r="FD232" s="540"/>
      <c r="FE232" s="540"/>
      <c r="FF232" s="540"/>
      <c r="FG232" s="540"/>
      <c r="FH232" s="540"/>
      <c r="FI232" s="540"/>
      <c r="FJ232" s="540"/>
      <c r="FK232" s="540"/>
      <c r="FL232" s="540"/>
      <c r="FM232" s="540"/>
      <c r="FN232" s="540"/>
      <c r="FO232" s="540"/>
      <c r="FP232" s="540"/>
      <c r="FQ232" s="540"/>
      <c r="FR232" s="540"/>
      <c r="FS232" s="540"/>
      <c r="FT232" s="540"/>
      <c r="FU232" s="540"/>
      <c r="FV232" s="540"/>
      <c r="FW232" s="540"/>
      <c r="FX232" s="540"/>
      <c r="FY232" s="540"/>
      <c r="FZ232" s="540"/>
      <c r="GA232" s="540"/>
      <c r="GB232" s="540"/>
      <c r="GC232" s="540"/>
      <c r="GD232" s="540"/>
      <c r="GE232" s="540"/>
      <c r="GF232" s="540"/>
      <c r="GG232" s="540"/>
      <c r="GH232" s="540"/>
      <c r="GI232" s="540"/>
      <c r="GJ232" s="540"/>
      <c r="GK232" s="540"/>
      <c r="GL232" s="540"/>
      <c r="GM232" s="540"/>
      <c r="GN232" s="540"/>
      <c r="GO232" s="540"/>
      <c r="GP232" s="540"/>
      <c r="GQ232" s="540"/>
      <c r="GR232" s="540"/>
      <c r="GS232" s="540"/>
      <c r="GT232" s="540"/>
      <c r="GU232" s="540"/>
      <c r="GV232" s="540"/>
      <c r="GW232" s="540"/>
      <c r="GX232" s="540"/>
      <c r="GY232" s="540"/>
      <c r="GZ232" s="540"/>
      <c r="HA232" s="540"/>
      <c r="HB232" s="540"/>
      <c r="HC232" s="540"/>
      <c r="HD232" s="540"/>
      <c r="HE232" s="540"/>
      <c r="HF232" s="540"/>
    </row>
    <row r="233" spans="2:214" hidden="1">
      <c r="B233" s="540"/>
      <c r="C233" s="658"/>
      <c r="D233" s="540"/>
      <c r="F233" s="540"/>
      <c r="G233" s="540"/>
      <c r="H233" s="540"/>
      <c r="I233" s="540"/>
      <c r="J233" s="540"/>
      <c r="K233" s="540"/>
      <c r="L233" s="540"/>
      <c r="M233" s="540"/>
      <c r="N233" s="540"/>
      <c r="O233" s="540"/>
      <c r="P233" s="540"/>
      <c r="Q233" s="540"/>
      <c r="R233" s="540"/>
      <c r="S233" s="540"/>
      <c r="T233" s="540"/>
      <c r="U233" s="540"/>
      <c r="V233" s="540"/>
      <c r="W233" s="540"/>
      <c r="X233" s="540"/>
      <c r="Y233" s="540"/>
      <c r="Z233" s="540"/>
      <c r="AA233" s="540"/>
      <c r="AB233" s="540"/>
      <c r="AC233" s="540"/>
      <c r="AD233" s="540"/>
      <c r="AE233" s="540"/>
      <c r="AF233" s="540"/>
      <c r="AG233" s="540"/>
      <c r="AH233" s="659"/>
      <c r="AI233" s="540"/>
      <c r="AJ233" s="540"/>
      <c r="AK233" s="540"/>
      <c r="AL233" s="540"/>
      <c r="AM233" s="540"/>
      <c r="AN233" s="540"/>
      <c r="AO233" s="540"/>
      <c r="AP233" s="540"/>
      <c r="AQ233" s="540"/>
      <c r="AR233" s="540"/>
      <c r="AS233" s="540"/>
      <c r="AT233" s="540"/>
      <c r="AU233" s="540"/>
      <c r="AV233" s="540"/>
      <c r="AW233" s="540"/>
      <c r="AX233" s="540"/>
      <c r="AY233" s="540"/>
      <c r="AZ233" s="540"/>
      <c r="BA233" s="540"/>
      <c r="BB233" s="540"/>
      <c r="BC233" s="540"/>
      <c r="BD233" s="540"/>
      <c r="BE233" s="540"/>
      <c r="BF233" s="540"/>
      <c r="BG233" s="540"/>
      <c r="BH233" s="540"/>
      <c r="BI233" s="540"/>
      <c r="BJ233" s="540"/>
      <c r="BK233" s="540"/>
      <c r="BL233" s="540"/>
      <c r="BM233" s="540"/>
      <c r="BN233" s="540"/>
      <c r="BO233" s="540"/>
      <c r="BP233" s="540"/>
      <c r="BQ233" s="540"/>
      <c r="BR233" s="540"/>
      <c r="BS233" s="540"/>
      <c r="BT233" s="540"/>
      <c r="BU233" s="540"/>
      <c r="BV233" s="540"/>
      <c r="BW233" s="540"/>
      <c r="BX233" s="540"/>
      <c r="BY233" s="540"/>
      <c r="BZ233" s="540"/>
      <c r="CA233" s="540"/>
      <c r="CB233" s="540"/>
      <c r="CC233" s="540"/>
      <c r="CD233" s="540"/>
      <c r="CE233" s="540"/>
      <c r="CF233" s="540"/>
      <c r="CG233" s="540"/>
      <c r="CH233" s="540"/>
      <c r="CI233" s="540"/>
      <c r="CJ233" s="540"/>
      <c r="CK233" s="540"/>
      <c r="CL233" s="540"/>
      <c r="CM233" s="540"/>
      <c r="CN233" s="540"/>
      <c r="CO233" s="540"/>
      <c r="CP233" s="540"/>
      <c r="CQ233" s="540"/>
      <c r="CR233" s="540"/>
      <c r="CS233" s="540"/>
      <c r="CT233" s="540"/>
      <c r="CU233" s="540"/>
      <c r="CV233" s="540"/>
      <c r="CW233" s="540"/>
      <c r="CX233" s="540"/>
      <c r="CY233" s="540"/>
      <c r="CZ233" s="540"/>
      <c r="DA233" s="540"/>
      <c r="DB233" s="540"/>
      <c r="DC233" s="540"/>
      <c r="DD233" s="540"/>
      <c r="DE233" s="540"/>
      <c r="DF233" s="540"/>
      <c r="DG233" s="540"/>
      <c r="DH233" s="540"/>
      <c r="DI233" s="540"/>
      <c r="DJ233" s="540"/>
      <c r="DK233" s="540"/>
      <c r="DL233" s="540"/>
      <c r="DM233" s="540"/>
      <c r="DN233" s="540"/>
      <c r="DO233" s="540"/>
      <c r="DP233" s="540"/>
      <c r="DQ233" s="540"/>
      <c r="DR233" s="540"/>
      <c r="DS233" s="540"/>
      <c r="DT233" s="540"/>
      <c r="DU233" s="540"/>
      <c r="DV233" s="540"/>
      <c r="DW233" s="540"/>
      <c r="DX233" s="540"/>
      <c r="DY233" s="540"/>
      <c r="DZ233" s="540"/>
      <c r="EA233" s="540"/>
      <c r="EB233" s="540"/>
      <c r="EC233" s="540"/>
      <c r="ED233" s="540"/>
      <c r="EE233" s="540"/>
      <c r="EF233" s="540"/>
      <c r="EG233" s="540"/>
      <c r="EH233" s="540"/>
      <c r="EI233" s="540"/>
      <c r="EJ233" s="540"/>
      <c r="EK233" s="540"/>
      <c r="EL233" s="540"/>
      <c r="EM233" s="540"/>
      <c r="EN233" s="540"/>
      <c r="EO233" s="540"/>
      <c r="EP233" s="540"/>
      <c r="EQ233" s="540"/>
      <c r="ER233" s="540"/>
      <c r="ES233" s="540"/>
      <c r="ET233" s="540"/>
      <c r="EU233" s="540"/>
      <c r="EV233" s="540"/>
      <c r="EW233" s="540"/>
      <c r="EX233" s="540"/>
      <c r="EY233" s="540"/>
      <c r="EZ233" s="540"/>
      <c r="FA233" s="540"/>
      <c r="FB233" s="540"/>
      <c r="FC233" s="540"/>
      <c r="FD233" s="540"/>
      <c r="FE233" s="540"/>
      <c r="FF233" s="540"/>
      <c r="FG233" s="540"/>
      <c r="FH233" s="540"/>
      <c r="FI233" s="540"/>
      <c r="FJ233" s="540"/>
      <c r="FK233" s="540"/>
      <c r="FL233" s="540"/>
      <c r="FM233" s="540"/>
      <c r="FN233" s="540"/>
      <c r="FO233" s="540"/>
      <c r="FP233" s="540"/>
      <c r="FQ233" s="540"/>
      <c r="FR233" s="540"/>
      <c r="FS233" s="540"/>
      <c r="FT233" s="540"/>
      <c r="FU233" s="540"/>
      <c r="FV233" s="540"/>
      <c r="FW233" s="540"/>
      <c r="FX233" s="540"/>
      <c r="FY233" s="540"/>
      <c r="FZ233" s="540"/>
      <c r="GA233" s="540"/>
      <c r="GB233" s="540"/>
      <c r="GC233" s="540"/>
      <c r="GD233" s="540"/>
      <c r="GE233" s="540"/>
      <c r="GF233" s="540"/>
      <c r="GG233" s="540"/>
      <c r="GH233" s="540"/>
      <c r="GI233" s="540"/>
      <c r="GJ233" s="540"/>
      <c r="GK233" s="540"/>
      <c r="GL233" s="540"/>
      <c r="GM233" s="540"/>
      <c r="GN233" s="540"/>
      <c r="GO233" s="540"/>
      <c r="GP233" s="540"/>
      <c r="GQ233" s="540"/>
      <c r="GR233" s="540"/>
      <c r="GS233" s="540"/>
      <c r="GT233" s="540"/>
      <c r="GU233" s="540"/>
      <c r="GV233" s="540"/>
      <c r="GW233" s="540"/>
      <c r="GX233" s="540"/>
      <c r="GY233" s="540"/>
      <c r="GZ233" s="540"/>
      <c r="HA233" s="540"/>
      <c r="HB233" s="540"/>
      <c r="HC233" s="540"/>
      <c r="HD233" s="540"/>
      <c r="HE233" s="540"/>
      <c r="HF233" s="540"/>
    </row>
    <row r="234" spans="2:214" hidden="1">
      <c r="B234" s="540"/>
      <c r="C234" s="658"/>
      <c r="D234" s="540"/>
      <c r="F234" s="540"/>
      <c r="G234" s="540"/>
      <c r="H234" s="540"/>
      <c r="I234" s="540"/>
      <c r="J234" s="540"/>
      <c r="K234" s="540"/>
      <c r="L234" s="540"/>
      <c r="M234" s="540"/>
      <c r="N234" s="540"/>
      <c r="O234" s="540"/>
      <c r="P234" s="540"/>
      <c r="Q234" s="540"/>
      <c r="R234" s="540"/>
      <c r="S234" s="540"/>
      <c r="T234" s="540"/>
      <c r="U234" s="540"/>
      <c r="V234" s="540"/>
      <c r="W234" s="540"/>
      <c r="X234" s="540"/>
      <c r="Y234" s="540"/>
      <c r="Z234" s="540"/>
      <c r="AA234" s="540"/>
      <c r="AB234" s="540"/>
      <c r="AC234" s="540"/>
      <c r="AD234" s="540"/>
      <c r="AE234" s="540"/>
      <c r="AF234" s="540"/>
      <c r="AG234" s="540"/>
      <c r="AH234" s="659"/>
      <c r="AI234" s="540"/>
      <c r="AJ234" s="540"/>
      <c r="AK234" s="540"/>
      <c r="AL234" s="540"/>
      <c r="AM234" s="540"/>
      <c r="AN234" s="540"/>
      <c r="AO234" s="540"/>
      <c r="AP234" s="540"/>
      <c r="AQ234" s="540"/>
      <c r="AR234" s="540"/>
      <c r="AS234" s="540"/>
      <c r="AT234" s="540"/>
      <c r="AU234" s="540"/>
      <c r="AV234" s="540"/>
      <c r="AW234" s="540"/>
      <c r="AX234" s="540"/>
      <c r="AY234" s="540"/>
      <c r="AZ234" s="540"/>
      <c r="BA234" s="540"/>
      <c r="BB234" s="540"/>
      <c r="BC234" s="540"/>
      <c r="BD234" s="540"/>
      <c r="BE234" s="540"/>
      <c r="BF234" s="540"/>
      <c r="BG234" s="540"/>
      <c r="BH234" s="540"/>
      <c r="BI234" s="540"/>
      <c r="BJ234" s="540"/>
      <c r="BK234" s="540"/>
      <c r="BL234" s="540"/>
      <c r="BM234" s="540"/>
      <c r="BN234" s="540"/>
      <c r="BO234" s="540"/>
      <c r="BP234" s="540"/>
      <c r="BQ234" s="540"/>
      <c r="BR234" s="540"/>
      <c r="BS234" s="540"/>
      <c r="BT234" s="540"/>
      <c r="BU234" s="540"/>
      <c r="BV234" s="540"/>
      <c r="BW234" s="540"/>
      <c r="BX234" s="540"/>
      <c r="BY234" s="540"/>
      <c r="BZ234" s="540"/>
      <c r="CA234" s="540"/>
      <c r="CB234" s="540"/>
      <c r="CC234" s="540"/>
      <c r="CD234" s="540"/>
      <c r="CE234" s="540"/>
      <c r="CF234" s="540"/>
      <c r="CG234" s="540"/>
      <c r="CH234" s="540"/>
      <c r="CI234" s="540"/>
      <c r="CJ234" s="540"/>
      <c r="CK234" s="540"/>
      <c r="CL234" s="540"/>
      <c r="CM234" s="540"/>
      <c r="CN234" s="540"/>
      <c r="CO234" s="540"/>
      <c r="CP234" s="540"/>
      <c r="CQ234" s="540"/>
      <c r="CR234" s="540"/>
      <c r="CS234" s="540"/>
      <c r="CT234" s="540"/>
      <c r="CU234" s="540"/>
      <c r="CV234" s="540"/>
      <c r="CW234" s="540"/>
      <c r="CX234" s="540"/>
      <c r="CY234" s="540"/>
      <c r="CZ234" s="540"/>
      <c r="DA234" s="540"/>
      <c r="DB234" s="540"/>
      <c r="DC234" s="540"/>
      <c r="DD234" s="540"/>
      <c r="DE234" s="540"/>
      <c r="DF234" s="540"/>
      <c r="DG234" s="540"/>
      <c r="DH234" s="540"/>
      <c r="DI234" s="540"/>
      <c r="DJ234" s="540"/>
      <c r="DK234" s="540"/>
      <c r="DL234" s="540"/>
      <c r="DM234" s="540"/>
      <c r="DN234" s="540"/>
      <c r="DO234" s="540"/>
      <c r="DP234" s="540"/>
      <c r="DQ234" s="540"/>
      <c r="DR234" s="540"/>
      <c r="DS234" s="540"/>
      <c r="DT234" s="540"/>
      <c r="DU234" s="540"/>
      <c r="DV234" s="540"/>
      <c r="DW234" s="540"/>
      <c r="DX234" s="540"/>
      <c r="DY234" s="540"/>
      <c r="DZ234" s="540"/>
      <c r="EA234" s="540"/>
      <c r="EB234" s="540"/>
      <c r="EC234" s="540"/>
      <c r="ED234" s="540"/>
      <c r="EE234" s="540"/>
      <c r="EF234" s="540"/>
      <c r="EG234" s="540"/>
      <c r="EH234" s="540"/>
      <c r="EI234" s="540"/>
      <c r="EJ234" s="540"/>
      <c r="EK234" s="540"/>
      <c r="EL234" s="540"/>
      <c r="EM234" s="540"/>
      <c r="EN234" s="540"/>
      <c r="EO234" s="540"/>
      <c r="EP234" s="540"/>
      <c r="EQ234" s="540"/>
      <c r="ER234" s="540"/>
      <c r="ES234" s="540"/>
      <c r="ET234" s="540"/>
      <c r="EU234" s="540"/>
      <c r="EV234" s="540"/>
      <c r="EW234" s="540"/>
      <c r="EX234" s="540"/>
      <c r="EY234" s="540"/>
      <c r="EZ234" s="540"/>
      <c r="FA234" s="540"/>
      <c r="FB234" s="540"/>
      <c r="FC234" s="540"/>
      <c r="FD234" s="540"/>
      <c r="FE234" s="540"/>
      <c r="FF234" s="540"/>
      <c r="FG234" s="540"/>
      <c r="FH234" s="540"/>
      <c r="FI234" s="540"/>
      <c r="FJ234" s="540"/>
      <c r="FK234" s="540"/>
      <c r="FL234" s="540"/>
      <c r="FM234" s="540"/>
      <c r="FN234" s="540"/>
      <c r="FO234" s="540"/>
      <c r="FP234" s="540"/>
      <c r="FQ234" s="540"/>
      <c r="FR234" s="540"/>
      <c r="FS234" s="540"/>
      <c r="FT234" s="540"/>
      <c r="FU234" s="540"/>
      <c r="FV234" s="540"/>
      <c r="FW234" s="540"/>
      <c r="FX234" s="540"/>
      <c r="FY234" s="540"/>
      <c r="FZ234" s="540"/>
      <c r="GA234" s="540"/>
      <c r="GB234" s="540"/>
      <c r="GC234" s="540"/>
      <c r="GD234" s="540"/>
      <c r="GE234" s="540"/>
      <c r="GF234" s="540"/>
      <c r="GG234" s="540"/>
      <c r="GH234" s="540"/>
      <c r="GI234" s="540"/>
      <c r="GJ234" s="540"/>
      <c r="GK234" s="540"/>
      <c r="GL234" s="540"/>
      <c r="GM234" s="540"/>
      <c r="GN234" s="540"/>
      <c r="GO234" s="540"/>
      <c r="GP234" s="540"/>
      <c r="GQ234" s="540"/>
      <c r="GR234" s="540"/>
      <c r="GS234" s="540"/>
      <c r="GT234" s="540"/>
      <c r="GU234" s="540"/>
      <c r="GV234" s="540"/>
      <c r="GW234" s="540"/>
      <c r="GX234" s="540"/>
      <c r="GY234" s="540"/>
      <c r="GZ234" s="540"/>
      <c r="HA234" s="540"/>
      <c r="HB234" s="540"/>
      <c r="HC234" s="540"/>
      <c r="HD234" s="540"/>
      <c r="HE234" s="540"/>
      <c r="HF234" s="540"/>
    </row>
    <row r="235" spans="2:214" hidden="1">
      <c r="B235" s="540"/>
      <c r="C235" s="658"/>
      <c r="D235" s="540"/>
      <c r="F235" s="540"/>
      <c r="G235" s="540"/>
      <c r="H235" s="540"/>
      <c r="I235" s="540"/>
      <c r="J235" s="540"/>
      <c r="K235" s="540"/>
      <c r="L235" s="540"/>
      <c r="M235" s="540"/>
      <c r="N235" s="540"/>
      <c r="O235" s="540"/>
      <c r="P235" s="540"/>
      <c r="Q235" s="540"/>
      <c r="R235" s="540"/>
      <c r="S235" s="540"/>
      <c r="T235" s="540"/>
      <c r="U235" s="540"/>
      <c r="V235" s="540"/>
      <c r="W235" s="540"/>
      <c r="X235" s="540"/>
      <c r="Y235" s="540"/>
      <c r="Z235" s="540"/>
      <c r="AA235" s="540"/>
      <c r="AB235" s="540"/>
      <c r="AC235" s="540"/>
      <c r="AD235" s="540"/>
      <c r="AE235" s="540"/>
      <c r="AF235" s="540"/>
      <c r="AG235" s="540"/>
      <c r="AH235" s="659"/>
      <c r="AI235" s="540"/>
      <c r="AJ235" s="540"/>
      <c r="AK235" s="540"/>
      <c r="AL235" s="540"/>
      <c r="AM235" s="540"/>
      <c r="AN235" s="540"/>
      <c r="AO235" s="540"/>
      <c r="AP235" s="540"/>
      <c r="AQ235" s="540"/>
      <c r="AR235" s="540"/>
      <c r="AS235" s="540"/>
      <c r="AT235" s="540"/>
      <c r="AU235" s="540"/>
      <c r="AV235" s="540"/>
      <c r="AW235" s="540"/>
      <c r="AX235" s="540"/>
      <c r="AY235" s="540"/>
      <c r="AZ235" s="540"/>
      <c r="BA235" s="540"/>
      <c r="BB235" s="540"/>
      <c r="BC235" s="540"/>
      <c r="BD235" s="540"/>
      <c r="BE235" s="540"/>
      <c r="BF235" s="540"/>
      <c r="BG235" s="540"/>
      <c r="BH235" s="540"/>
      <c r="BI235" s="540"/>
      <c r="BJ235" s="540"/>
      <c r="BK235" s="540"/>
      <c r="BL235" s="540"/>
      <c r="BM235" s="540"/>
      <c r="BN235" s="540"/>
      <c r="BO235" s="540"/>
      <c r="BP235" s="540"/>
      <c r="BQ235" s="540"/>
      <c r="BR235" s="540"/>
      <c r="BS235" s="540"/>
      <c r="BT235" s="540"/>
      <c r="BU235" s="540"/>
      <c r="BV235" s="540"/>
      <c r="BW235" s="540"/>
      <c r="BX235" s="540"/>
      <c r="BY235" s="540"/>
      <c r="BZ235" s="540"/>
      <c r="CA235" s="540"/>
      <c r="CB235" s="540"/>
      <c r="CC235" s="540"/>
      <c r="CD235" s="540"/>
      <c r="CE235" s="540"/>
      <c r="CF235" s="540"/>
      <c r="CG235" s="540"/>
      <c r="CH235" s="540"/>
      <c r="CI235" s="540"/>
      <c r="CJ235" s="540"/>
      <c r="CK235" s="540"/>
      <c r="CL235" s="540"/>
      <c r="CM235" s="540"/>
      <c r="CN235" s="540"/>
      <c r="CO235" s="540"/>
      <c r="CP235" s="540"/>
      <c r="CQ235" s="540"/>
      <c r="CR235" s="540"/>
      <c r="CS235" s="540"/>
      <c r="CT235" s="540"/>
      <c r="CU235" s="540"/>
      <c r="CV235" s="540"/>
      <c r="CW235" s="540"/>
      <c r="CX235" s="540"/>
      <c r="CY235" s="540"/>
      <c r="CZ235" s="540"/>
      <c r="DA235" s="540"/>
      <c r="DB235" s="540"/>
      <c r="DC235" s="540"/>
      <c r="DD235" s="540"/>
      <c r="DE235" s="540"/>
      <c r="DF235" s="540"/>
      <c r="DG235" s="540"/>
      <c r="DH235" s="540"/>
      <c r="DI235" s="540"/>
      <c r="DJ235" s="540"/>
      <c r="DK235" s="540"/>
      <c r="DL235" s="540"/>
      <c r="DM235" s="540"/>
      <c r="DN235" s="540"/>
      <c r="DO235" s="540"/>
      <c r="DP235" s="540"/>
      <c r="DQ235" s="540"/>
      <c r="DR235" s="540"/>
      <c r="DS235" s="540"/>
      <c r="DT235" s="540"/>
      <c r="DU235" s="540"/>
      <c r="DV235" s="540"/>
      <c r="DW235" s="540"/>
      <c r="DX235" s="540"/>
      <c r="DY235" s="540"/>
      <c r="DZ235" s="540"/>
      <c r="EA235" s="540"/>
      <c r="EB235" s="540"/>
      <c r="EC235" s="540"/>
      <c r="ED235" s="540"/>
      <c r="EE235" s="540"/>
      <c r="EF235" s="540"/>
      <c r="EG235" s="540"/>
      <c r="EH235" s="540"/>
      <c r="EI235" s="540"/>
      <c r="EJ235" s="540"/>
      <c r="EK235" s="540"/>
      <c r="EL235" s="540"/>
      <c r="EM235" s="540"/>
      <c r="EN235" s="540"/>
      <c r="EO235" s="540"/>
      <c r="EP235" s="540"/>
      <c r="EQ235" s="540"/>
      <c r="ER235" s="540"/>
      <c r="ES235" s="540"/>
      <c r="ET235" s="540"/>
      <c r="EU235" s="540"/>
      <c r="EV235" s="540"/>
      <c r="EW235" s="540"/>
      <c r="EX235" s="540"/>
      <c r="EY235" s="540"/>
      <c r="EZ235" s="540"/>
      <c r="FA235" s="540"/>
      <c r="FB235" s="540"/>
      <c r="FC235" s="540"/>
      <c r="FD235" s="540"/>
      <c r="FE235" s="540"/>
      <c r="FF235" s="540"/>
      <c r="FG235" s="540"/>
      <c r="FH235" s="540"/>
      <c r="FI235" s="540"/>
      <c r="FJ235" s="540"/>
      <c r="FK235" s="540"/>
      <c r="FL235" s="540"/>
      <c r="FM235" s="540"/>
      <c r="FN235" s="540"/>
      <c r="FO235" s="540"/>
      <c r="FP235" s="540"/>
      <c r="FQ235" s="540"/>
      <c r="FR235" s="540"/>
      <c r="FS235" s="540"/>
      <c r="FT235" s="540"/>
      <c r="FU235" s="540"/>
      <c r="FV235" s="540"/>
      <c r="FW235" s="540"/>
      <c r="FX235" s="540"/>
      <c r="FY235" s="540"/>
      <c r="FZ235" s="540"/>
      <c r="GA235" s="540"/>
      <c r="GB235" s="540"/>
      <c r="GC235" s="540"/>
      <c r="GD235" s="540"/>
      <c r="GE235" s="540"/>
      <c r="GF235" s="540"/>
      <c r="GG235" s="540"/>
      <c r="GH235" s="540"/>
      <c r="GI235" s="540"/>
      <c r="GJ235" s="540"/>
      <c r="GK235" s="540"/>
      <c r="GL235" s="540"/>
      <c r="GM235" s="540"/>
      <c r="GN235" s="540"/>
      <c r="GO235" s="540"/>
      <c r="GP235" s="540"/>
      <c r="GQ235" s="540"/>
      <c r="GR235" s="540"/>
      <c r="GS235" s="540"/>
      <c r="GT235" s="540"/>
      <c r="GU235" s="540"/>
      <c r="GV235" s="540"/>
      <c r="GW235" s="540"/>
      <c r="GX235" s="540"/>
      <c r="GY235" s="540"/>
      <c r="GZ235" s="540"/>
      <c r="HA235" s="540"/>
      <c r="HB235" s="540"/>
      <c r="HC235" s="540"/>
      <c r="HD235" s="540"/>
      <c r="HE235" s="540"/>
      <c r="HF235" s="540"/>
    </row>
    <row r="236" spans="2:214" hidden="1">
      <c r="B236" s="540"/>
      <c r="C236" s="658"/>
      <c r="D236" s="540"/>
      <c r="F236" s="540"/>
      <c r="G236" s="540"/>
      <c r="H236" s="540"/>
      <c r="I236" s="540"/>
      <c r="J236" s="540"/>
      <c r="K236" s="540"/>
      <c r="L236" s="540"/>
      <c r="M236" s="540"/>
      <c r="N236" s="540"/>
      <c r="O236" s="540"/>
      <c r="P236" s="540"/>
      <c r="Q236" s="540"/>
      <c r="R236" s="540"/>
      <c r="S236" s="540"/>
      <c r="T236" s="540"/>
      <c r="U236" s="540"/>
      <c r="V236" s="540"/>
      <c r="W236" s="540"/>
      <c r="X236" s="540"/>
      <c r="Y236" s="540"/>
      <c r="Z236" s="540"/>
      <c r="AA236" s="540"/>
      <c r="AB236" s="540"/>
      <c r="AC236" s="540"/>
      <c r="AD236" s="540"/>
      <c r="AE236" s="540"/>
      <c r="AF236" s="540"/>
      <c r="AG236" s="540"/>
      <c r="AH236" s="659"/>
      <c r="AI236" s="540"/>
      <c r="AJ236" s="540"/>
      <c r="AK236" s="540"/>
      <c r="AL236" s="540"/>
      <c r="AM236" s="540"/>
      <c r="AN236" s="540"/>
      <c r="AO236" s="540"/>
      <c r="AP236" s="540"/>
      <c r="AQ236" s="540"/>
      <c r="AR236" s="540"/>
      <c r="AS236" s="540"/>
      <c r="AT236" s="540"/>
      <c r="AU236" s="540"/>
      <c r="AV236" s="540"/>
      <c r="AW236" s="540"/>
      <c r="AX236" s="540"/>
      <c r="AY236" s="540"/>
      <c r="AZ236" s="540"/>
      <c r="BA236" s="540"/>
      <c r="BB236" s="540"/>
      <c r="BC236" s="540"/>
      <c r="BD236" s="540"/>
      <c r="BE236" s="540"/>
      <c r="BF236" s="540"/>
      <c r="BG236" s="540"/>
      <c r="BH236" s="540"/>
      <c r="BI236" s="540"/>
      <c r="BJ236" s="540"/>
      <c r="BK236" s="540"/>
      <c r="BL236" s="540"/>
      <c r="BM236" s="540"/>
      <c r="BN236" s="540"/>
      <c r="BO236" s="540"/>
      <c r="BP236" s="540"/>
      <c r="BQ236" s="540"/>
      <c r="BR236" s="540"/>
      <c r="BS236" s="540"/>
      <c r="BT236" s="540"/>
      <c r="BU236" s="540"/>
      <c r="BV236" s="540"/>
      <c r="BW236" s="540"/>
      <c r="BX236" s="540"/>
      <c r="BY236" s="540"/>
      <c r="BZ236" s="540"/>
      <c r="CA236" s="540"/>
      <c r="CB236" s="540"/>
      <c r="CC236" s="540"/>
      <c r="CD236" s="540"/>
      <c r="CE236" s="540"/>
      <c r="CF236" s="540"/>
      <c r="CG236" s="540"/>
      <c r="CH236" s="540"/>
      <c r="CI236" s="540"/>
      <c r="CJ236" s="540"/>
      <c r="CK236" s="540"/>
      <c r="CL236" s="540"/>
      <c r="CM236" s="540"/>
      <c r="CN236" s="540"/>
      <c r="CO236" s="540"/>
      <c r="CP236" s="540"/>
      <c r="CQ236" s="540"/>
      <c r="CR236" s="540"/>
      <c r="CS236" s="540"/>
      <c r="CT236" s="540"/>
      <c r="CU236" s="540"/>
      <c r="CV236" s="540"/>
      <c r="CW236" s="540"/>
      <c r="CX236" s="540"/>
      <c r="CY236" s="540"/>
      <c r="CZ236" s="540"/>
      <c r="DA236" s="540"/>
      <c r="DB236" s="540"/>
      <c r="DC236" s="540"/>
      <c r="DD236" s="540"/>
      <c r="DE236" s="540"/>
      <c r="DF236" s="540"/>
      <c r="DG236" s="540"/>
      <c r="DH236" s="540"/>
      <c r="DI236" s="540"/>
      <c r="DJ236" s="540"/>
      <c r="DK236" s="540"/>
      <c r="DL236" s="540"/>
      <c r="DM236" s="540"/>
      <c r="DN236" s="540"/>
      <c r="DO236" s="540"/>
      <c r="DP236" s="540"/>
      <c r="DQ236" s="540"/>
      <c r="DR236" s="540"/>
      <c r="DS236" s="540"/>
      <c r="DT236" s="540"/>
      <c r="DU236" s="540"/>
      <c r="DV236" s="540"/>
      <c r="DW236" s="540"/>
      <c r="DX236" s="540"/>
      <c r="DY236" s="540"/>
      <c r="DZ236" s="540"/>
      <c r="EA236" s="540"/>
      <c r="EB236" s="540"/>
      <c r="EC236" s="540"/>
      <c r="ED236" s="540"/>
      <c r="EE236" s="540"/>
      <c r="EF236" s="540"/>
      <c r="EG236" s="540"/>
      <c r="EH236" s="540"/>
      <c r="EI236" s="540"/>
      <c r="EJ236" s="540"/>
      <c r="EK236" s="540"/>
      <c r="EL236" s="540"/>
      <c r="EM236" s="540"/>
      <c r="EN236" s="540"/>
      <c r="EO236" s="540"/>
      <c r="EP236" s="540"/>
      <c r="EQ236" s="540"/>
      <c r="ER236" s="540"/>
      <c r="ES236" s="540"/>
      <c r="ET236" s="540"/>
      <c r="EU236" s="540"/>
      <c r="EV236" s="540"/>
      <c r="EW236" s="540"/>
      <c r="EX236" s="540"/>
      <c r="EY236" s="540"/>
      <c r="EZ236" s="540"/>
      <c r="FA236" s="540"/>
      <c r="FB236" s="540"/>
      <c r="FC236" s="540"/>
      <c r="FD236" s="540"/>
      <c r="FE236" s="540"/>
      <c r="FF236" s="540"/>
      <c r="FG236" s="540"/>
      <c r="FH236" s="540"/>
      <c r="FI236" s="540"/>
      <c r="FJ236" s="540"/>
      <c r="FK236" s="540"/>
      <c r="FL236" s="540"/>
      <c r="FM236" s="540"/>
      <c r="FN236" s="540"/>
      <c r="FO236" s="540"/>
      <c r="FP236" s="540"/>
      <c r="FQ236" s="540"/>
      <c r="FR236" s="540"/>
      <c r="FS236" s="540"/>
      <c r="FT236" s="540"/>
      <c r="FU236" s="540"/>
      <c r="FV236" s="540"/>
      <c r="FW236" s="540"/>
      <c r="FX236" s="540"/>
      <c r="FY236" s="540"/>
      <c r="FZ236" s="540"/>
      <c r="GA236" s="540"/>
      <c r="GB236" s="540"/>
      <c r="GC236" s="540"/>
      <c r="GD236" s="540"/>
      <c r="GE236" s="540"/>
      <c r="GF236" s="540"/>
      <c r="GG236" s="540"/>
      <c r="GH236" s="540"/>
      <c r="GI236" s="540"/>
      <c r="GJ236" s="540"/>
      <c r="GK236" s="540"/>
      <c r="GL236" s="540"/>
      <c r="GM236" s="540"/>
      <c r="GN236" s="540"/>
      <c r="GO236" s="540"/>
      <c r="GP236" s="540"/>
      <c r="GQ236" s="540"/>
      <c r="GR236" s="540"/>
      <c r="GS236" s="540"/>
      <c r="GT236" s="540"/>
      <c r="GU236" s="540"/>
      <c r="GV236" s="540"/>
      <c r="GW236" s="540"/>
      <c r="GX236" s="540"/>
      <c r="GY236" s="540"/>
      <c r="GZ236" s="540"/>
      <c r="HA236" s="540"/>
      <c r="HB236" s="540"/>
      <c r="HC236" s="540"/>
      <c r="HD236" s="540"/>
      <c r="HE236" s="540"/>
      <c r="HF236" s="540"/>
    </row>
    <row r="237" spans="2:214" hidden="1">
      <c r="B237" s="540"/>
      <c r="C237" s="658"/>
      <c r="D237" s="540"/>
      <c r="F237" s="540"/>
      <c r="G237" s="540"/>
      <c r="H237" s="540"/>
      <c r="I237" s="540"/>
      <c r="J237" s="540"/>
      <c r="K237" s="540"/>
      <c r="L237" s="540"/>
      <c r="M237" s="540"/>
      <c r="N237" s="540"/>
      <c r="O237" s="540"/>
      <c r="P237" s="540"/>
      <c r="Q237" s="540"/>
      <c r="R237" s="540"/>
      <c r="S237" s="540"/>
      <c r="T237" s="540"/>
      <c r="U237" s="540"/>
      <c r="V237" s="540"/>
      <c r="W237" s="540"/>
      <c r="X237" s="540"/>
      <c r="Y237" s="540"/>
      <c r="Z237" s="540"/>
      <c r="AA237" s="540"/>
      <c r="AB237" s="540"/>
      <c r="AC237" s="540"/>
      <c r="AD237" s="540"/>
      <c r="AE237" s="540"/>
      <c r="AF237" s="540"/>
      <c r="AG237" s="540"/>
      <c r="AH237" s="659"/>
      <c r="AI237" s="540"/>
      <c r="AJ237" s="540"/>
      <c r="AK237" s="540"/>
      <c r="AL237" s="540"/>
      <c r="AM237" s="540"/>
      <c r="AN237" s="540"/>
      <c r="AO237" s="540"/>
      <c r="AP237" s="540"/>
      <c r="AQ237" s="540"/>
      <c r="AR237" s="540"/>
      <c r="AS237" s="540"/>
      <c r="AT237" s="540"/>
      <c r="AU237" s="540"/>
      <c r="AV237" s="540"/>
      <c r="AW237" s="540"/>
      <c r="AX237" s="540"/>
      <c r="AY237" s="540"/>
      <c r="AZ237" s="540"/>
      <c r="BA237" s="540"/>
      <c r="BB237" s="540"/>
      <c r="BC237" s="540"/>
      <c r="BD237" s="540"/>
      <c r="BE237" s="540"/>
      <c r="BF237" s="540"/>
      <c r="BG237" s="540"/>
      <c r="BH237" s="540"/>
      <c r="BI237" s="540"/>
      <c r="BJ237" s="540"/>
      <c r="BK237" s="540"/>
      <c r="BL237" s="540"/>
      <c r="BM237" s="540"/>
      <c r="BN237" s="540"/>
      <c r="BO237" s="540"/>
      <c r="BP237" s="540"/>
      <c r="BQ237" s="540"/>
      <c r="BR237" s="540"/>
      <c r="BS237" s="540"/>
      <c r="BT237" s="540"/>
      <c r="BU237" s="540"/>
      <c r="BV237" s="540"/>
      <c r="BW237" s="540"/>
      <c r="BX237" s="540"/>
      <c r="BY237" s="540"/>
      <c r="BZ237" s="540"/>
      <c r="CA237" s="540"/>
      <c r="CB237" s="540"/>
      <c r="CC237" s="540"/>
      <c r="CD237" s="540"/>
      <c r="CE237" s="540"/>
      <c r="CF237" s="540"/>
      <c r="CG237" s="540"/>
      <c r="CH237" s="540"/>
      <c r="CI237" s="540"/>
      <c r="CJ237" s="540"/>
      <c r="CK237" s="540"/>
      <c r="CL237" s="540"/>
      <c r="CM237" s="540"/>
      <c r="CN237" s="540"/>
      <c r="CO237" s="540"/>
      <c r="CP237" s="540"/>
      <c r="CQ237" s="540"/>
      <c r="CR237" s="540"/>
      <c r="CS237" s="540"/>
      <c r="CT237" s="540"/>
      <c r="CU237" s="540"/>
      <c r="CV237" s="540"/>
      <c r="CW237" s="540"/>
      <c r="CX237" s="540"/>
      <c r="CY237" s="540"/>
      <c r="CZ237" s="540"/>
      <c r="DA237" s="540"/>
      <c r="DB237" s="540"/>
      <c r="DC237" s="540"/>
      <c r="DD237" s="540"/>
      <c r="DE237" s="540"/>
      <c r="DF237" s="540"/>
      <c r="DG237" s="540"/>
      <c r="DH237" s="540"/>
      <c r="DI237" s="540"/>
      <c r="DJ237" s="540"/>
      <c r="DK237" s="540"/>
      <c r="DL237" s="540"/>
      <c r="DM237" s="540"/>
      <c r="DN237" s="540"/>
      <c r="DO237" s="540"/>
      <c r="DP237" s="540"/>
      <c r="DQ237" s="540"/>
      <c r="DR237" s="540"/>
      <c r="DS237" s="540"/>
      <c r="DT237" s="540"/>
      <c r="DU237" s="540"/>
      <c r="DV237" s="540"/>
      <c r="DW237" s="540"/>
      <c r="DX237" s="540"/>
      <c r="DY237" s="540"/>
      <c r="DZ237" s="540"/>
      <c r="EA237" s="540"/>
      <c r="EB237" s="540"/>
      <c r="EC237" s="540"/>
      <c r="ED237" s="540"/>
      <c r="EE237" s="540"/>
      <c r="EF237" s="540"/>
      <c r="EG237" s="540"/>
      <c r="EH237" s="540"/>
      <c r="EI237" s="540"/>
      <c r="EJ237" s="540"/>
      <c r="EK237" s="540"/>
      <c r="EL237" s="540"/>
      <c r="EM237" s="540"/>
      <c r="EN237" s="540"/>
      <c r="EO237" s="540"/>
      <c r="EP237" s="540"/>
      <c r="EQ237" s="540"/>
      <c r="ER237" s="540"/>
      <c r="ES237" s="540"/>
      <c r="ET237" s="540"/>
      <c r="EU237" s="540"/>
      <c r="EV237" s="540"/>
      <c r="EW237" s="540"/>
      <c r="EX237" s="540"/>
      <c r="EY237" s="540"/>
      <c r="EZ237" s="540"/>
      <c r="FA237" s="540"/>
      <c r="FB237" s="540"/>
      <c r="FC237" s="540"/>
      <c r="FD237" s="540"/>
      <c r="FE237" s="540"/>
      <c r="FF237" s="540"/>
      <c r="FG237" s="540"/>
      <c r="FH237" s="540"/>
      <c r="FI237" s="540"/>
      <c r="FJ237" s="540"/>
      <c r="FK237" s="540"/>
      <c r="FL237" s="540"/>
      <c r="FM237" s="540"/>
      <c r="FN237" s="540"/>
      <c r="FO237" s="540"/>
      <c r="FP237" s="540"/>
      <c r="FQ237" s="540"/>
      <c r="FR237" s="540"/>
      <c r="FS237" s="540"/>
      <c r="FT237" s="540"/>
      <c r="FU237" s="540"/>
      <c r="FV237" s="540"/>
      <c r="FW237" s="540"/>
      <c r="FX237" s="540"/>
      <c r="FY237" s="540"/>
      <c r="FZ237" s="540"/>
      <c r="GA237" s="540"/>
      <c r="GB237" s="540"/>
      <c r="GC237" s="540"/>
      <c r="GD237" s="540"/>
      <c r="GE237" s="540"/>
      <c r="GF237" s="540"/>
      <c r="GG237" s="540"/>
      <c r="GH237" s="540"/>
      <c r="GI237" s="540"/>
      <c r="GJ237" s="540"/>
      <c r="GK237" s="540"/>
      <c r="GL237" s="540"/>
      <c r="GM237" s="540"/>
      <c r="GN237" s="540"/>
      <c r="GO237" s="540"/>
      <c r="GP237" s="540"/>
      <c r="GQ237" s="540"/>
      <c r="GR237" s="540"/>
      <c r="GS237" s="540"/>
      <c r="GT237" s="540"/>
      <c r="GU237" s="540"/>
      <c r="GV237" s="540"/>
      <c r="GW237" s="540"/>
      <c r="GX237" s="540"/>
      <c r="GY237" s="540"/>
      <c r="GZ237" s="540"/>
      <c r="HA237" s="540"/>
      <c r="HB237" s="540"/>
      <c r="HC237" s="540"/>
      <c r="HD237" s="540"/>
      <c r="HE237" s="540"/>
      <c r="HF237" s="540"/>
    </row>
    <row r="238" spans="2:214" hidden="1">
      <c r="B238" s="540"/>
      <c r="C238" s="658"/>
      <c r="D238" s="540"/>
      <c r="F238" s="540"/>
      <c r="G238" s="540"/>
      <c r="H238" s="540"/>
      <c r="I238" s="540"/>
      <c r="J238" s="540"/>
      <c r="K238" s="540"/>
      <c r="L238" s="540"/>
      <c r="M238" s="540"/>
      <c r="N238" s="540"/>
      <c r="O238" s="540"/>
      <c r="P238" s="540"/>
      <c r="Q238" s="540"/>
      <c r="R238" s="540"/>
      <c r="S238" s="540"/>
      <c r="T238" s="540"/>
      <c r="U238" s="540"/>
      <c r="V238" s="540"/>
      <c r="W238" s="540"/>
      <c r="X238" s="540"/>
      <c r="Y238" s="540"/>
      <c r="Z238" s="540"/>
      <c r="AA238" s="540"/>
      <c r="AB238" s="540"/>
      <c r="AC238" s="540"/>
      <c r="AD238" s="540"/>
      <c r="AE238" s="540"/>
      <c r="AF238" s="540"/>
      <c r="AG238" s="540"/>
      <c r="AH238" s="659"/>
      <c r="AI238" s="540"/>
      <c r="AJ238" s="540"/>
      <c r="AK238" s="540"/>
      <c r="AL238" s="540"/>
      <c r="AM238" s="540"/>
      <c r="AN238" s="540"/>
      <c r="AO238" s="540"/>
      <c r="AP238" s="540"/>
      <c r="AQ238" s="540"/>
      <c r="AR238" s="540"/>
      <c r="AS238" s="540"/>
      <c r="AT238" s="540"/>
      <c r="AU238" s="540"/>
      <c r="AV238" s="540"/>
      <c r="AW238" s="540"/>
      <c r="AX238" s="540"/>
      <c r="AY238" s="540"/>
      <c r="AZ238" s="540"/>
      <c r="BA238" s="540"/>
      <c r="BB238" s="540"/>
      <c r="BC238" s="540"/>
      <c r="BD238" s="540"/>
      <c r="BE238" s="540"/>
      <c r="BF238" s="540"/>
      <c r="BG238" s="540"/>
      <c r="BH238" s="540"/>
      <c r="BI238" s="540"/>
      <c r="BJ238" s="540"/>
      <c r="BK238" s="540"/>
      <c r="BL238" s="540"/>
      <c r="BM238" s="540"/>
      <c r="BN238" s="540"/>
      <c r="BO238" s="540"/>
      <c r="BP238" s="540"/>
      <c r="BQ238" s="540"/>
      <c r="BR238" s="540"/>
      <c r="BS238" s="540"/>
      <c r="BT238" s="540"/>
      <c r="BU238" s="540"/>
      <c r="BV238" s="540"/>
      <c r="BW238" s="540"/>
      <c r="BX238" s="540"/>
      <c r="BY238" s="540"/>
      <c r="BZ238" s="540"/>
      <c r="CA238" s="540"/>
      <c r="CB238" s="540"/>
      <c r="CC238" s="540"/>
      <c r="CD238" s="540"/>
      <c r="CE238" s="540"/>
      <c r="CF238" s="540"/>
      <c r="CG238" s="540"/>
      <c r="CH238" s="540"/>
      <c r="CI238" s="540"/>
      <c r="CJ238" s="540"/>
      <c r="CK238" s="540"/>
      <c r="CL238" s="540"/>
      <c r="CM238" s="540"/>
      <c r="CN238" s="540"/>
      <c r="CO238" s="540"/>
      <c r="CP238" s="540"/>
      <c r="CQ238" s="540"/>
      <c r="CR238" s="540"/>
      <c r="CS238" s="540"/>
      <c r="CT238" s="540"/>
      <c r="CU238" s="540"/>
      <c r="CV238" s="540"/>
      <c r="CW238" s="540"/>
      <c r="CX238" s="540"/>
      <c r="CY238" s="540"/>
      <c r="CZ238" s="540"/>
      <c r="DA238" s="540"/>
      <c r="DB238" s="540"/>
      <c r="DC238" s="540"/>
      <c r="DD238" s="540"/>
      <c r="DE238" s="540"/>
      <c r="DF238" s="540"/>
      <c r="DG238" s="540"/>
      <c r="DH238" s="540"/>
      <c r="DI238" s="540"/>
      <c r="DJ238" s="540"/>
      <c r="DK238" s="540"/>
      <c r="DL238" s="540"/>
      <c r="DM238" s="540"/>
      <c r="DN238" s="540"/>
      <c r="DO238" s="540"/>
      <c r="DP238" s="540"/>
      <c r="DQ238" s="540"/>
      <c r="DR238" s="540"/>
      <c r="DS238" s="540"/>
      <c r="DT238" s="540"/>
      <c r="DU238" s="540"/>
      <c r="DV238" s="540"/>
      <c r="DW238" s="540"/>
      <c r="DX238" s="540"/>
      <c r="DY238" s="540"/>
      <c r="DZ238" s="540"/>
      <c r="EA238" s="540"/>
      <c r="EB238" s="540"/>
      <c r="EC238" s="540"/>
      <c r="ED238" s="540"/>
      <c r="EE238" s="540"/>
      <c r="EF238" s="540"/>
      <c r="EG238" s="540"/>
      <c r="EH238" s="540"/>
      <c r="EI238" s="540"/>
      <c r="EJ238" s="540"/>
      <c r="EK238" s="540"/>
      <c r="EL238" s="540"/>
      <c r="EM238" s="540"/>
      <c r="EN238" s="540"/>
      <c r="EO238" s="540"/>
      <c r="EP238" s="540"/>
      <c r="EQ238" s="540"/>
      <c r="ER238" s="540"/>
      <c r="ES238" s="540"/>
      <c r="ET238" s="540"/>
      <c r="EU238" s="540"/>
      <c r="EV238" s="540"/>
      <c r="EW238" s="540"/>
      <c r="EX238" s="540"/>
      <c r="EY238" s="540"/>
      <c r="EZ238" s="540"/>
      <c r="FA238" s="540"/>
      <c r="FB238" s="540"/>
      <c r="FC238" s="540"/>
      <c r="FD238" s="540"/>
      <c r="FE238" s="540"/>
      <c r="FF238" s="540"/>
      <c r="FG238" s="540"/>
      <c r="FH238" s="540"/>
      <c r="FI238" s="540"/>
      <c r="FJ238" s="540"/>
      <c r="FK238" s="540"/>
      <c r="FL238" s="540"/>
      <c r="FM238" s="540"/>
      <c r="FN238" s="540"/>
      <c r="FO238" s="540"/>
      <c r="FP238" s="540"/>
      <c r="FQ238" s="540"/>
      <c r="FR238" s="540"/>
      <c r="FS238" s="540"/>
      <c r="FT238" s="540"/>
      <c r="FU238" s="540"/>
      <c r="FV238" s="540"/>
      <c r="FW238" s="540"/>
      <c r="FX238" s="540"/>
      <c r="FY238" s="540"/>
      <c r="FZ238" s="540"/>
      <c r="GA238" s="540"/>
      <c r="GB238" s="540"/>
      <c r="GC238" s="540"/>
      <c r="GD238" s="540"/>
      <c r="GE238" s="540"/>
      <c r="GF238" s="540"/>
      <c r="GG238" s="540"/>
      <c r="GH238" s="540"/>
      <c r="GI238" s="540"/>
      <c r="GJ238" s="540"/>
      <c r="GK238" s="540"/>
      <c r="GL238" s="540"/>
      <c r="GM238" s="540"/>
      <c r="GN238" s="540"/>
      <c r="GO238" s="540"/>
      <c r="GP238" s="540"/>
      <c r="GQ238" s="540"/>
      <c r="GR238" s="540"/>
      <c r="GS238" s="540"/>
      <c r="GT238" s="540"/>
      <c r="GU238" s="540"/>
      <c r="GV238" s="540"/>
      <c r="GW238" s="540"/>
      <c r="GX238" s="540"/>
      <c r="GY238" s="540"/>
      <c r="GZ238" s="540"/>
      <c r="HA238" s="540"/>
      <c r="HB238" s="540"/>
      <c r="HC238" s="540"/>
      <c r="HD238" s="540"/>
      <c r="HE238" s="540"/>
      <c r="HF238" s="540"/>
    </row>
    <row r="239" spans="2:214" hidden="1">
      <c r="B239" s="540"/>
      <c r="C239" s="658"/>
      <c r="D239" s="540"/>
      <c r="F239" s="540"/>
      <c r="G239" s="540"/>
      <c r="H239" s="540"/>
      <c r="I239" s="540"/>
      <c r="J239" s="540"/>
      <c r="K239" s="540"/>
      <c r="L239" s="540"/>
      <c r="M239" s="540"/>
      <c r="N239" s="540"/>
      <c r="O239" s="540"/>
      <c r="P239" s="540"/>
      <c r="Q239" s="540"/>
      <c r="R239" s="540"/>
      <c r="S239" s="540"/>
      <c r="T239" s="540"/>
      <c r="U239" s="540"/>
      <c r="V239" s="540"/>
      <c r="W239" s="540"/>
      <c r="X239" s="540"/>
      <c r="Y239" s="540"/>
      <c r="Z239" s="540"/>
      <c r="AA239" s="540"/>
      <c r="AB239" s="540"/>
      <c r="AC239" s="540"/>
      <c r="AD239" s="540"/>
      <c r="AE239" s="540"/>
      <c r="AF239" s="540"/>
      <c r="AG239" s="540"/>
      <c r="AH239" s="659"/>
      <c r="AI239" s="540"/>
      <c r="AJ239" s="540"/>
      <c r="AK239" s="540"/>
      <c r="AL239" s="540"/>
      <c r="AM239" s="540"/>
      <c r="AN239" s="540"/>
      <c r="AO239" s="540"/>
      <c r="AP239" s="540"/>
      <c r="AQ239" s="540"/>
      <c r="AR239" s="540"/>
      <c r="AS239" s="540"/>
      <c r="AT239" s="540"/>
      <c r="AU239" s="540"/>
      <c r="AV239" s="540"/>
      <c r="AW239" s="540"/>
      <c r="AX239" s="540"/>
      <c r="AY239" s="540"/>
      <c r="AZ239" s="540"/>
      <c r="BA239" s="540"/>
      <c r="BB239" s="540"/>
      <c r="BC239" s="540"/>
      <c r="BD239" s="540"/>
      <c r="BE239" s="540"/>
      <c r="BF239" s="540"/>
      <c r="BG239" s="540"/>
      <c r="BH239" s="540"/>
      <c r="BI239" s="540"/>
      <c r="BJ239" s="540"/>
      <c r="BK239" s="540"/>
      <c r="BL239" s="540"/>
      <c r="BM239" s="540"/>
      <c r="BN239" s="540"/>
      <c r="BO239" s="540"/>
      <c r="BP239" s="540"/>
      <c r="BQ239" s="540"/>
      <c r="BR239" s="540"/>
      <c r="BS239" s="540"/>
      <c r="BT239" s="540"/>
      <c r="BU239" s="540"/>
      <c r="BV239" s="540"/>
      <c r="BW239" s="540"/>
      <c r="BX239" s="540"/>
      <c r="BY239" s="540"/>
      <c r="BZ239" s="540"/>
      <c r="CA239" s="540"/>
      <c r="CB239" s="540"/>
      <c r="CC239" s="540"/>
      <c r="CD239" s="540"/>
      <c r="CE239" s="540"/>
      <c r="CF239" s="540"/>
      <c r="CG239" s="540"/>
      <c r="CH239" s="540"/>
      <c r="CI239" s="540"/>
      <c r="CJ239" s="540"/>
      <c r="CK239" s="540"/>
      <c r="CL239" s="540"/>
      <c r="CM239" s="540"/>
      <c r="CN239" s="540"/>
      <c r="CO239" s="540"/>
      <c r="CP239" s="540"/>
      <c r="CQ239" s="540"/>
      <c r="CR239" s="540"/>
      <c r="CS239" s="540"/>
      <c r="CT239" s="540"/>
      <c r="CU239" s="540"/>
      <c r="CV239" s="540"/>
      <c r="CW239" s="540"/>
      <c r="CX239" s="540"/>
      <c r="CY239" s="540"/>
      <c r="CZ239" s="540"/>
      <c r="DA239" s="540"/>
      <c r="DB239" s="540"/>
      <c r="DC239" s="540"/>
      <c r="DD239" s="540"/>
      <c r="DE239" s="540"/>
      <c r="DF239" s="540"/>
      <c r="DG239" s="540"/>
      <c r="DH239" s="540"/>
      <c r="DI239" s="540"/>
      <c r="DJ239" s="540"/>
      <c r="DK239" s="540"/>
      <c r="DL239" s="540"/>
      <c r="DM239" s="540"/>
      <c r="DN239" s="540"/>
      <c r="DO239" s="540"/>
      <c r="DP239" s="540"/>
      <c r="DQ239" s="540"/>
      <c r="DR239" s="540"/>
      <c r="DS239" s="540"/>
      <c r="DT239" s="540"/>
      <c r="DU239" s="540"/>
      <c r="DV239" s="540"/>
      <c r="DW239" s="540"/>
      <c r="DX239" s="540"/>
      <c r="DY239" s="540"/>
      <c r="DZ239" s="540"/>
      <c r="EA239" s="540"/>
      <c r="EB239" s="540"/>
      <c r="EC239" s="540"/>
      <c r="ED239" s="540"/>
      <c r="EE239" s="540"/>
      <c r="EF239" s="540"/>
      <c r="EG239" s="540"/>
      <c r="EH239" s="540"/>
      <c r="EI239" s="540"/>
      <c r="EJ239" s="540"/>
      <c r="EK239" s="540"/>
      <c r="EL239" s="540"/>
      <c r="EM239" s="540"/>
      <c r="EN239" s="540"/>
      <c r="EO239" s="540"/>
      <c r="EP239" s="540"/>
      <c r="EQ239" s="540"/>
      <c r="ER239" s="540"/>
      <c r="ES239" s="540"/>
      <c r="ET239" s="540"/>
      <c r="EU239" s="540"/>
      <c r="EV239" s="540"/>
      <c r="EW239" s="540"/>
      <c r="EX239" s="540"/>
      <c r="EY239" s="540"/>
      <c r="EZ239" s="540"/>
      <c r="FA239" s="540"/>
      <c r="FB239" s="540"/>
      <c r="FC239" s="540"/>
      <c r="FD239" s="540"/>
      <c r="FE239" s="540"/>
      <c r="FF239" s="540"/>
      <c r="FG239" s="540"/>
      <c r="FH239" s="540"/>
      <c r="FI239" s="540"/>
      <c r="FJ239" s="540"/>
      <c r="FK239" s="540"/>
      <c r="FL239" s="540"/>
      <c r="FM239" s="540"/>
      <c r="FN239" s="540"/>
      <c r="FO239" s="540"/>
      <c r="FP239" s="540"/>
      <c r="FQ239" s="540"/>
      <c r="FR239" s="540"/>
      <c r="FS239" s="540"/>
      <c r="FT239" s="540"/>
      <c r="FU239" s="540"/>
      <c r="FV239" s="540"/>
      <c r="FW239" s="540"/>
      <c r="FX239" s="540"/>
      <c r="FY239" s="540"/>
      <c r="FZ239" s="540"/>
      <c r="GA239" s="540"/>
      <c r="GB239" s="540"/>
      <c r="GC239" s="540"/>
      <c r="GD239" s="540"/>
      <c r="GE239" s="540"/>
      <c r="GF239" s="540"/>
      <c r="GG239" s="540"/>
      <c r="GH239" s="540"/>
      <c r="GI239" s="540"/>
      <c r="GJ239" s="540"/>
      <c r="GK239" s="540"/>
      <c r="GL239" s="540"/>
      <c r="GM239" s="540"/>
      <c r="GN239" s="540"/>
      <c r="GO239" s="540"/>
      <c r="GP239" s="540"/>
      <c r="GQ239" s="540"/>
      <c r="GR239" s="540"/>
      <c r="GS239" s="540"/>
      <c r="GT239" s="540"/>
      <c r="GU239" s="540"/>
      <c r="GV239" s="540"/>
      <c r="GW239" s="540"/>
      <c r="GX239" s="540"/>
      <c r="GY239" s="540"/>
      <c r="GZ239" s="540"/>
      <c r="HA239" s="540"/>
      <c r="HB239" s="540"/>
      <c r="HC239" s="540"/>
      <c r="HD239" s="540"/>
      <c r="HE239" s="540"/>
      <c r="HF239" s="540"/>
    </row>
    <row r="240" spans="2:214" hidden="1">
      <c r="B240" s="540"/>
      <c r="C240" s="658"/>
      <c r="D240" s="540"/>
      <c r="F240" s="540"/>
      <c r="G240" s="540"/>
      <c r="H240" s="540"/>
      <c r="I240" s="540"/>
      <c r="J240" s="540"/>
      <c r="K240" s="540"/>
      <c r="L240" s="540"/>
      <c r="M240" s="540"/>
      <c r="N240" s="540"/>
      <c r="O240" s="540"/>
      <c r="P240" s="540"/>
      <c r="Q240" s="540"/>
      <c r="R240" s="540"/>
      <c r="S240" s="540"/>
      <c r="T240" s="540"/>
      <c r="U240" s="540"/>
      <c r="V240" s="540"/>
      <c r="W240" s="540"/>
      <c r="X240" s="540"/>
      <c r="Y240" s="540"/>
      <c r="Z240" s="540"/>
      <c r="AA240" s="540"/>
      <c r="AB240" s="540"/>
      <c r="AC240" s="540"/>
      <c r="AD240" s="540"/>
      <c r="AE240" s="540"/>
      <c r="AF240" s="540"/>
      <c r="AG240" s="540"/>
      <c r="AH240" s="659"/>
      <c r="AI240" s="540"/>
      <c r="AJ240" s="540"/>
      <c r="AK240" s="540"/>
      <c r="AL240" s="540"/>
      <c r="AM240" s="540"/>
      <c r="AN240" s="540"/>
      <c r="AO240" s="540"/>
      <c r="AP240" s="540"/>
      <c r="AQ240" s="540"/>
      <c r="AR240" s="540"/>
      <c r="AS240" s="540"/>
      <c r="AT240" s="540"/>
      <c r="AU240" s="540"/>
      <c r="AV240" s="540"/>
      <c r="AW240" s="540"/>
      <c r="AX240" s="540"/>
      <c r="AY240" s="540"/>
      <c r="AZ240" s="540"/>
      <c r="BA240" s="540"/>
      <c r="BB240" s="540"/>
      <c r="BC240" s="540"/>
      <c r="BD240" s="540"/>
      <c r="BE240" s="540"/>
      <c r="BF240" s="540"/>
      <c r="BG240" s="540"/>
      <c r="BH240" s="540"/>
      <c r="BI240" s="540"/>
      <c r="BJ240" s="540"/>
      <c r="BK240" s="540"/>
      <c r="BL240" s="540"/>
      <c r="BM240" s="540"/>
      <c r="BN240" s="540"/>
      <c r="BO240" s="540"/>
      <c r="BP240" s="540"/>
      <c r="BQ240" s="540"/>
      <c r="BR240" s="540"/>
      <c r="BS240" s="540"/>
      <c r="BT240" s="540"/>
      <c r="BU240" s="540"/>
      <c r="BV240" s="540"/>
      <c r="BW240" s="540"/>
      <c r="BX240" s="540"/>
      <c r="BY240" s="540"/>
      <c r="BZ240" s="540"/>
      <c r="CA240" s="540"/>
      <c r="CB240" s="540"/>
      <c r="CC240" s="540"/>
      <c r="CD240" s="540"/>
      <c r="CE240" s="540"/>
      <c r="CF240" s="540"/>
      <c r="CG240" s="540"/>
      <c r="CH240" s="540"/>
      <c r="CI240" s="540"/>
      <c r="CJ240" s="540"/>
      <c r="CK240" s="540"/>
      <c r="CL240" s="540"/>
      <c r="CM240" s="540"/>
      <c r="CN240" s="540"/>
      <c r="CO240" s="540"/>
      <c r="CP240" s="540"/>
      <c r="CQ240" s="540"/>
      <c r="CR240" s="540"/>
      <c r="CS240" s="540"/>
      <c r="CT240" s="540"/>
      <c r="CU240" s="540"/>
      <c r="CV240" s="540"/>
      <c r="CW240" s="540"/>
      <c r="CX240" s="540"/>
      <c r="CY240" s="540"/>
      <c r="CZ240" s="540"/>
      <c r="DA240" s="540"/>
      <c r="DB240" s="540"/>
      <c r="DC240" s="540"/>
      <c r="DD240" s="540"/>
      <c r="DE240" s="540"/>
      <c r="DF240" s="540"/>
      <c r="DG240" s="540"/>
      <c r="DH240" s="540"/>
      <c r="DI240" s="540"/>
      <c r="DJ240" s="540"/>
      <c r="DK240" s="540"/>
      <c r="DL240" s="540"/>
      <c r="DM240" s="540"/>
      <c r="DN240" s="540"/>
      <c r="DO240" s="540"/>
      <c r="DP240" s="540"/>
      <c r="DQ240" s="540"/>
      <c r="DR240" s="540"/>
      <c r="DS240" s="540"/>
      <c r="DT240" s="540"/>
      <c r="DU240" s="540"/>
      <c r="DV240" s="540"/>
      <c r="DW240" s="540"/>
      <c r="DX240" s="540"/>
      <c r="DY240" s="540"/>
      <c r="DZ240" s="540"/>
      <c r="EA240" s="540"/>
      <c r="EB240" s="540"/>
      <c r="EC240" s="540"/>
      <c r="ED240" s="540"/>
      <c r="EE240" s="540"/>
      <c r="EF240" s="540"/>
      <c r="EG240" s="540"/>
      <c r="EH240" s="540"/>
      <c r="EI240" s="540"/>
      <c r="EJ240" s="540"/>
      <c r="EK240" s="540"/>
      <c r="EL240" s="540"/>
      <c r="EM240" s="540"/>
      <c r="EN240" s="540"/>
      <c r="EO240" s="540"/>
      <c r="EP240" s="540"/>
      <c r="EQ240" s="540"/>
      <c r="ER240" s="540"/>
      <c r="ES240" s="540"/>
      <c r="ET240" s="540"/>
      <c r="EU240" s="540"/>
      <c r="EV240" s="540"/>
      <c r="EW240" s="540"/>
      <c r="EX240" s="540"/>
      <c r="EY240" s="540"/>
      <c r="EZ240" s="540"/>
      <c r="FA240" s="540"/>
      <c r="FB240" s="540"/>
      <c r="FC240" s="540"/>
      <c r="FD240" s="540"/>
      <c r="FE240" s="540"/>
      <c r="FF240" s="540"/>
      <c r="FG240" s="540"/>
      <c r="FH240" s="540"/>
      <c r="FI240" s="540"/>
      <c r="FJ240" s="540"/>
      <c r="FK240" s="540"/>
      <c r="FL240" s="540"/>
      <c r="FM240" s="540"/>
      <c r="FN240" s="540"/>
      <c r="FO240" s="540"/>
      <c r="FP240" s="540"/>
      <c r="FQ240" s="540"/>
      <c r="FR240" s="540"/>
      <c r="FS240" s="540"/>
      <c r="FT240" s="540"/>
      <c r="FU240" s="540"/>
      <c r="FV240" s="540"/>
      <c r="FW240" s="540"/>
      <c r="FX240" s="540"/>
      <c r="FY240" s="540"/>
      <c r="FZ240" s="540"/>
      <c r="GA240" s="540"/>
      <c r="GB240" s="540"/>
      <c r="GC240" s="540"/>
      <c r="GD240" s="540"/>
      <c r="GE240" s="540"/>
      <c r="GF240" s="540"/>
      <c r="GG240" s="540"/>
      <c r="GH240" s="540"/>
      <c r="GI240" s="540"/>
      <c r="GJ240" s="540"/>
      <c r="GK240" s="540"/>
      <c r="GL240" s="540"/>
      <c r="GM240" s="540"/>
      <c r="GN240" s="540"/>
      <c r="GO240" s="540"/>
      <c r="GP240" s="540"/>
      <c r="GQ240" s="540"/>
      <c r="GR240" s="540"/>
      <c r="GS240" s="540"/>
      <c r="GT240" s="540"/>
      <c r="GU240" s="540"/>
      <c r="GV240" s="540"/>
      <c r="GW240" s="540"/>
      <c r="GX240" s="540"/>
      <c r="GY240" s="540"/>
      <c r="GZ240" s="540"/>
      <c r="HA240" s="540"/>
      <c r="HB240" s="540"/>
      <c r="HC240" s="540"/>
      <c r="HD240" s="540"/>
      <c r="HE240" s="540"/>
      <c r="HF240" s="540"/>
    </row>
    <row r="241" spans="2:214" hidden="1">
      <c r="B241" s="540"/>
      <c r="C241" s="658"/>
      <c r="D241" s="540"/>
      <c r="F241" s="540"/>
      <c r="G241" s="540"/>
      <c r="H241" s="540"/>
      <c r="I241" s="540"/>
      <c r="J241" s="540"/>
      <c r="K241" s="540"/>
      <c r="L241" s="540"/>
      <c r="M241" s="540"/>
      <c r="N241" s="540"/>
      <c r="O241" s="540"/>
      <c r="P241" s="540"/>
      <c r="Q241" s="540"/>
      <c r="R241" s="540"/>
      <c r="S241" s="540"/>
      <c r="T241" s="540"/>
      <c r="U241" s="540"/>
      <c r="V241" s="540"/>
      <c r="W241" s="540"/>
      <c r="X241" s="540"/>
      <c r="Y241" s="540"/>
      <c r="Z241" s="540"/>
      <c r="AA241" s="540"/>
      <c r="AB241" s="540"/>
      <c r="AC241" s="540"/>
      <c r="AD241" s="540"/>
      <c r="AE241" s="540"/>
      <c r="AF241" s="540"/>
      <c r="AG241" s="540"/>
      <c r="AH241" s="659"/>
      <c r="AI241" s="540"/>
      <c r="AJ241" s="540"/>
      <c r="AK241" s="540"/>
      <c r="AL241" s="540"/>
      <c r="AM241" s="540"/>
      <c r="AN241" s="540"/>
      <c r="AO241" s="540"/>
      <c r="AP241" s="540"/>
      <c r="AQ241" s="540"/>
      <c r="AR241" s="540"/>
      <c r="AS241" s="540"/>
      <c r="AT241" s="540"/>
      <c r="AU241" s="540"/>
      <c r="AV241" s="540"/>
      <c r="AW241" s="540"/>
      <c r="AX241" s="540"/>
      <c r="AY241" s="540"/>
      <c r="AZ241" s="540"/>
      <c r="BA241" s="540"/>
      <c r="BB241" s="540"/>
      <c r="BC241" s="540"/>
      <c r="BD241" s="540"/>
      <c r="BE241" s="540"/>
      <c r="BF241" s="540"/>
      <c r="BG241" s="540"/>
      <c r="BH241" s="540"/>
      <c r="BI241" s="540"/>
      <c r="BJ241" s="540"/>
      <c r="BK241" s="540"/>
      <c r="BL241" s="540"/>
      <c r="BM241" s="540"/>
      <c r="BN241" s="540"/>
      <c r="BO241" s="540"/>
      <c r="BP241" s="540"/>
      <c r="BQ241" s="540"/>
      <c r="BR241" s="540"/>
      <c r="BS241" s="540"/>
      <c r="BT241" s="540"/>
      <c r="BU241" s="540"/>
      <c r="BV241" s="540"/>
      <c r="BW241" s="540"/>
      <c r="BX241" s="540"/>
      <c r="BY241" s="540"/>
      <c r="BZ241" s="540"/>
      <c r="CA241" s="540"/>
      <c r="CB241" s="540"/>
      <c r="CC241" s="540"/>
      <c r="CD241" s="540"/>
      <c r="CE241" s="540"/>
      <c r="CF241" s="540"/>
      <c r="CG241" s="540"/>
      <c r="CH241" s="540"/>
      <c r="CI241" s="540"/>
      <c r="CJ241" s="540"/>
      <c r="CK241" s="540"/>
      <c r="CL241" s="540"/>
      <c r="CM241" s="540"/>
      <c r="CN241" s="540"/>
      <c r="CO241" s="540"/>
      <c r="CP241" s="540"/>
      <c r="CQ241" s="540"/>
      <c r="CR241" s="540"/>
      <c r="CS241" s="540"/>
      <c r="CT241" s="540"/>
      <c r="CU241" s="540"/>
      <c r="CV241" s="540"/>
      <c r="CW241" s="540"/>
      <c r="CX241" s="540"/>
      <c r="CY241" s="540"/>
      <c r="CZ241" s="540"/>
      <c r="DA241" s="540"/>
      <c r="DB241" s="540"/>
      <c r="DC241" s="540"/>
      <c r="DD241" s="540"/>
      <c r="DE241" s="540"/>
      <c r="DF241" s="540"/>
      <c r="DG241" s="540"/>
      <c r="DH241" s="540"/>
      <c r="DI241" s="540"/>
      <c r="DJ241" s="540"/>
      <c r="DK241" s="540"/>
      <c r="DL241" s="540"/>
      <c r="DM241" s="540"/>
      <c r="DN241" s="540"/>
      <c r="DO241" s="540"/>
      <c r="DP241" s="540"/>
      <c r="DQ241" s="540"/>
      <c r="DR241" s="540"/>
      <c r="DS241" s="540"/>
      <c r="DT241" s="540"/>
      <c r="DU241" s="540"/>
      <c r="DV241" s="540"/>
      <c r="DW241" s="540"/>
      <c r="DX241" s="540"/>
      <c r="DY241" s="540"/>
      <c r="DZ241" s="540"/>
      <c r="EA241" s="540"/>
      <c r="EB241" s="540"/>
      <c r="EC241" s="540"/>
      <c r="ED241" s="540"/>
      <c r="EE241" s="540"/>
      <c r="EF241" s="540"/>
      <c r="EG241" s="540"/>
      <c r="EH241" s="540"/>
      <c r="EI241" s="540"/>
      <c r="EJ241" s="540"/>
      <c r="EK241" s="540"/>
      <c r="EL241" s="540"/>
      <c r="EM241" s="540"/>
      <c r="EN241" s="540"/>
      <c r="EO241" s="540"/>
      <c r="EP241" s="540"/>
      <c r="EQ241" s="540"/>
      <c r="ER241" s="540"/>
      <c r="ES241" s="540"/>
      <c r="ET241" s="540"/>
      <c r="EU241" s="540"/>
      <c r="EV241" s="540"/>
      <c r="EW241" s="540"/>
      <c r="EX241" s="540"/>
      <c r="EY241" s="540"/>
      <c r="EZ241" s="540"/>
      <c r="FA241" s="540"/>
      <c r="FB241" s="540"/>
      <c r="FC241" s="540"/>
      <c r="FD241" s="540"/>
      <c r="FE241" s="540"/>
      <c r="FF241" s="540"/>
      <c r="FG241" s="540"/>
      <c r="FH241" s="540"/>
      <c r="FI241" s="540"/>
      <c r="FJ241" s="540"/>
      <c r="FK241" s="540"/>
      <c r="FL241" s="540"/>
      <c r="FM241" s="540"/>
      <c r="FN241" s="540"/>
      <c r="FO241" s="540"/>
      <c r="FP241" s="540"/>
      <c r="FQ241" s="540"/>
      <c r="FR241" s="540"/>
      <c r="FS241" s="540"/>
      <c r="FT241" s="540"/>
      <c r="FU241" s="540"/>
      <c r="FV241" s="540"/>
      <c r="FW241" s="540"/>
      <c r="FX241" s="540"/>
      <c r="FY241" s="540"/>
      <c r="FZ241" s="540"/>
      <c r="GA241" s="540"/>
      <c r="GB241" s="540"/>
      <c r="GC241" s="540"/>
      <c r="GD241" s="540"/>
      <c r="GE241" s="540"/>
      <c r="GF241" s="540"/>
      <c r="GG241" s="540"/>
      <c r="GH241" s="540"/>
      <c r="GI241" s="540"/>
      <c r="GJ241" s="540"/>
      <c r="GK241" s="540"/>
      <c r="GL241" s="540"/>
      <c r="GM241" s="540"/>
      <c r="GN241" s="540"/>
      <c r="GO241" s="540"/>
      <c r="GP241" s="540"/>
      <c r="GQ241" s="540"/>
      <c r="GR241" s="540"/>
      <c r="GS241" s="540"/>
      <c r="GT241" s="540"/>
      <c r="GU241" s="540"/>
      <c r="GV241" s="540"/>
      <c r="GW241" s="540"/>
      <c r="GX241" s="540"/>
      <c r="GY241" s="540"/>
      <c r="GZ241" s="540"/>
      <c r="HA241" s="540"/>
      <c r="HB241" s="540"/>
      <c r="HC241" s="540"/>
      <c r="HD241" s="540"/>
      <c r="HE241" s="540"/>
      <c r="HF241" s="540"/>
    </row>
    <row r="242" spans="2:214" hidden="1">
      <c r="B242" s="540"/>
      <c r="C242" s="658"/>
      <c r="D242" s="540"/>
      <c r="F242" s="540"/>
      <c r="G242" s="540"/>
      <c r="H242" s="540"/>
      <c r="I242" s="540"/>
      <c r="J242" s="540"/>
      <c r="K242" s="540"/>
      <c r="L242" s="540"/>
      <c r="M242" s="540"/>
      <c r="N242" s="540"/>
      <c r="O242" s="540"/>
      <c r="P242" s="540"/>
      <c r="Q242" s="540"/>
      <c r="R242" s="540"/>
      <c r="S242" s="540"/>
      <c r="T242" s="540"/>
      <c r="U242" s="540"/>
      <c r="V242" s="540"/>
      <c r="W242" s="540"/>
      <c r="X242" s="540"/>
      <c r="Y242" s="540"/>
      <c r="Z242" s="540"/>
      <c r="AA242" s="540"/>
      <c r="AB242" s="540"/>
      <c r="AC242" s="540"/>
      <c r="AD242" s="540"/>
      <c r="AE242" s="540"/>
      <c r="AF242" s="540"/>
      <c r="AG242" s="540"/>
      <c r="AH242" s="659"/>
      <c r="AI242" s="540"/>
      <c r="AJ242" s="540"/>
      <c r="AK242" s="540"/>
      <c r="AL242" s="540"/>
      <c r="AM242" s="540"/>
      <c r="AN242" s="540"/>
      <c r="AO242" s="540"/>
      <c r="AP242" s="540"/>
      <c r="AQ242" s="540"/>
      <c r="AR242" s="540"/>
      <c r="AS242" s="540"/>
      <c r="AT242" s="540"/>
      <c r="AU242" s="540"/>
      <c r="AV242" s="540"/>
      <c r="AW242" s="540"/>
      <c r="AX242" s="540"/>
      <c r="AY242" s="540"/>
      <c r="AZ242" s="540"/>
      <c r="BA242" s="540"/>
      <c r="BB242" s="540"/>
      <c r="BC242" s="540"/>
      <c r="BD242" s="540"/>
      <c r="BE242" s="540"/>
      <c r="BF242" s="540"/>
      <c r="BG242" s="540"/>
      <c r="BH242" s="540"/>
      <c r="BI242" s="540"/>
      <c r="BJ242" s="540"/>
      <c r="BK242" s="540"/>
      <c r="BL242" s="540"/>
      <c r="BM242" s="540"/>
      <c r="BN242" s="540"/>
      <c r="BO242" s="540"/>
      <c r="BP242" s="540"/>
      <c r="BQ242" s="540"/>
      <c r="BR242" s="540"/>
      <c r="BS242" s="540"/>
      <c r="BT242" s="540"/>
      <c r="BU242" s="540"/>
      <c r="BV242" s="540"/>
      <c r="BW242" s="540"/>
      <c r="BX242" s="540"/>
      <c r="BY242" s="540"/>
      <c r="BZ242" s="540"/>
      <c r="CA242" s="540"/>
      <c r="CB242" s="540"/>
      <c r="CC242" s="540"/>
      <c r="CD242" s="540"/>
      <c r="CE242" s="540"/>
      <c r="CF242" s="540"/>
      <c r="CG242" s="540"/>
      <c r="CH242" s="540"/>
      <c r="CI242" s="540"/>
      <c r="CJ242" s="540"/>
      <c r="CK242" s="540"/>
      <c r="CL242" s="540"/>
      <c r="CM242" s="540"/>
      <c r="CN242" s="540"/>
      <c r="CO242" s="540"/>
      <c r="CP242" s="540"/>
      <c r="CQ242" s="540"/>
      <c r="CR242" s="540"/>
      <c r="CS242" s="540"/>
      <c r="CT242" s="540"/>
      <c r="CU242" s="540"/>
      <c r="CV242" s="540"/>
      <c r="CW242" s="540"/>
      <c r="CX242" s="540"/>
      <c r="CY242" s="540"/>
      <c r="CZ242" s="540"/>
      <c r="DA242" s="540"/>
      <c r="DB242" s="540"/>
      <c r="DC242" s="540"/>
      <c r="DD242" s="540"/>
      <c r="DE242" s="540"/>
      <c r="DF242" s="540"/>
      <c r="DG242" s="540"/>
      <c r="DH242" s="540"/>
      <c r="DI242" s="540"/>
      <c r="DJ242" s="540"/>
      <c r="DK242" s="540"/>
      <c r="DL242" s="540"/>
      <c r="DM242" s="540"/>
      <c r="DN242" s="540"/>
      <c r="DO242" s="540"/>
      <c r="DP242" s="540"/>
      <c r="DQ242" s="540"/>
      <c r="DR242" s="540"/>
      <c r="DS242" s="540"/>
      <c r="DT242" s="540"/>
      <c r="DU242" s="540"/>
      <c r="DV242" s="540"/>
      <c r="DW242" s="540"/>
      <c r="DX242" s="540"/>
      <c r="DY242" s="540"/>
      <c r="DZ242" s="540"/>
      <c r="EA242" s="540"/>
      <c r="EB242" s="540"/>
      <c r="EC242" s="540"/>
      <c r="ED242" s="540"/>
      <c r="EE242" s="540"/>
      <c r="EF242" s="540"/>
      <c r="EG242" s="540"/>
      <c r="EH242" s="540"/>
      <c r="EI242" s="540"/>
      <c r="EJ242" s="540"/>
      <c r="EK242" s="540"/>
      <c r="EL242" s="540"/>
      <c r="EM242" s="540"/>
      <c r="EN242" s="540"/>
      <c r="EO242" s="540"/>
      <c r="EP242" s="540"/>
      <c r="EQ242" s="540"/>
      <c r="ER242" s="540"/>
      <c r="ES242" s="540"/>
      <c r="ET242" s="540"/>
      <c r="EU242" s="540"/>
      <c r="EV242" s="540"/>
      <c r="EW242" s="540"/>
      <c r="EX242" s="540"/>
      <c r="EY242" s="540"/>
      <c r="EZ242" s="540"/>
      <c r="FA242" s="540"/>
      <c r="FB242" s="540"/>
      <c r="FC242" s="540"/>
      <c r="FD242" s="540"/>
      <c r="FE242" s="540"/>
      <c r="FF242" s="540"/>
      <c r="FG242" s="540"/>
      <c r="FH242" s="540"/>
      <c r="FI242" s="540"/>
      <c r="FJ242" s="540"/>
      <c r="FK242" s="540"/>
      <c r="FL242" s="540"/>
      <c r="FM242" s="540"/>
      <c r="FN242" s="540"/>
      <c r="FO242" s="540"/>
      <c r="FP242" s="540"/>
      <c r="FQ242" s="540"/>
      <c r="FR242" s="540"/>
      <c r="FS242" s="540"/>
      <c r="FT242" s="540"/>
      <c r="FU242" s="540"/>
      <c r="FV242" s="540"/>
      <c r="FW242" s="540"/>
      <c r="FX242" s="540"/>
      <c r="FY242" s="540"/>
      <c r="FZ242" s="540"/>
      <c r="GA242" s="540"/>
      <c r="GB242" s="540"/>
      <c r="GC242" s="540"/>
      <c r="GD242" s="540"/>
      <c r="GE242" s="540"/>
      <c r="GF242" s="540"/>
      <c r="GG242" s="540"/>
      <c r="GH242" s="540"/>
      <c r="GI242" s="540"/>
      <c r="GJ242" s="540"/>
      <c r="GK242" s="540"/>
      <c r="GL242" s="540"/>
      <c r="GM242" s="540"/>
      <c r="GN242" s="540"/>
      <c r="GO242" s="540"/>
      <c r="GP242" s="540"/>
      <c r="GQ242" s="540"/>
      <c r="GR242" s="540"/>
      <c r="GS242" s="540"/>
      <c r="GT242" s="540"/>
      <c r="GU242" s="540"/>
      <c r="GV242" s="540"/>
      <c r="GW242" s="540"/>
      <c r="GX242" s="540"/>
      <c r="GY242" s="540"/>
      <c r="GZ242" s="540"/>
      <c r="HA242" s="540"/>
      <c r="HB242" s="540"/>
      <c r="HC242" s="540"/>
      <c r="HD242" s="540"/>
      <c r="HE242" s="540"/>
      <c r="HF242" s="540"/>
    </row>
    <row r="243" spans="2:214" hidden="1">
      <c r="B243" s="540"/>
      <c r="C243" s="658"/>
      <c r="D243" s="540"/>
      <c r="F243" s="540"/>
      <c r="G243" s="540"/>
      <c r="H243" s="540"/>
      <c r="I243" s="540"/>
      <c r="J243" s="540"/>
      <c r="K243" s="540"/>
      <c r="L243" s="540"/>
      <c r="M243" s="540"/>
      <c r="N243" s="540"/>
      <c r="O243" s="540"/>
      <c r="P243" s="540"/>
      <c r="Q243" s="540"/>
      <c r="R243" s="540"/>
      <c r="S243" s="540"/>
      <c r="T243" s="540"/>
      <c r="U243" s="540"/>
      <c r="V243" s="540"/>
      <c r="W243" s="540"/>
      <c r="X243" s="540"/>
      <c r="Y243" s="540"/>
      <c r="Z243" s="540"/>
      <c r="AA243" s="540"/>
      <c r="AB243" s="540"/>
      <c r="AC243" s="540"/>
      <c r="AD243" s="540"/>
      <c r="AE243" s="540"/>
      <c r="AF243" s="540"/>
      <c r="AG243" s="540"/>
      <c r="AH243" s="659"/>
      <c r="AI243" s="540"/>
      <c r="AJ243" s="540"/>
      <c r="AK243" s="540"/>
      <c r="AL243" s="540"/>
      <c r="AM243" s="540"/>
      <c r="AN243" s="540"/>
      <c r="AO243" s="540"/>
      <c r="AP243" s="540"/>
      <c r="AQ243" s="540"/>
      <c r="AR243" s="540"/>
      <c r="AS243" s="540"/>
      <c r="AT243" s="540"/>
      <c r="AU243" s="540"/>
      <c r="AV243" s="540"/>
      <c r="AW243" s="540"/>
      <c r="AX243" s="540"/>
      <c r="AY243" s="540"/>
      <c r="AZ243" s="540"/>
      <c r="BA243" s="540"/>
      <c r="BB243" s="540"/>
      <c r="BC243" s="540"/>
      <c r="BD243" s="540"/>
      <c r="BE243" s="540"/>
      <c r="BF243" s="540"/>
      <c r="BG243" s="540"/>
      <c r="BH243" s="540"/>
      <c r="BI243" s="540"/>
      <c r="BJ243" s="540"/>
      <c r="BK243" s="540"/>
      <c r="BL243" s="540"/>
      <c r="BM243" s="540"/>
      <c r="BN243" s="540"/>
      <c r="BO243" s="540"/>
      <c r="BP243" s="540"/>
      <c r="BQ243" s="540"/>
      <c r="BR243" s="540"/>
      <c r="BS243" s="540"/>
      <c r="BT243" s="540"/>
      <c r="BU243" s="540"/>
      <c r="BV243" s="540"/>
      <c r="BW243" s="540"/>
      <c r="BX243" s="540"/>
      <c r="BY243" s="540"/>
      <c r="BZ243" s="540"/>
      <c r="CA243" s="540"/>
      <c r="CB243" s="540"/>
      <c r="CC243" s="540"/>
      <c r="CD243" s="540"/>
      <c r="CE243" s="540"/>
      <c r="CF243" s="540"/>
      <c r="CG243" s="540"/>
      <c r="CH243" s="540"/>
      <c r="CI243" s="540"/>
      <c r="CJ243" s="540"/>
      <c r="CK243" s="540"/>
      <c r="CL243" s="540"/>
      <c r="CM243" s="540"/>
      <c r="CN243" s="540"/>
      <c r="CO243" s="540"/>
      <c r="CP243" s="540"/>
      <c r="CQ243" s="540"/>
      <c r="CR243" s="540"/>
      <c r="CS243" s="540"/>
      <c r="CT243" s="540"/>
      <c r="CU243" s="540"/>
      <c r="CV243" s="540"/>
      <c r="CW243" s="540"/>
      <c r="CX243" s="540"/>
      <c r="CY243" s="540"/>
      <c r="CZ243" s="540"/>
      <c r="DA243" s="540"/>
      <c r="DB243" s="540"/>
      <c r="DC243" s="540"/>
      <c r="DD243" s="540"/>
      <c r="DE243" s="540"/>
      <c r="DF243" s="540"/>
      <c r="DG243" s="540"/>
      <c r="DH243" s="540"/>
      <c r="DI243" s="540"/>
      <c r="DJ243" s="540"/>
      <c r="DK243" s="540"/>
      <c r="DL243" s="540"/>
      <c r="DM243" s="540"/>
      <c r="DN243" s="540"/>
      <c r="DO243" s="540"/>
      <c r="DP243" s="540"/>
      <c r="DQ243" s="540"/>
      <c r="DR243" s="540"/>
      <c r="DS243" s="540"/>
      <c r="DT243" s="540"/>
      <c r="DU243" s="540"/>
      <c r="DV243" s="540"/>
      <c r="DW243" s="540"/>
      <c r="DX243" s="540"/>
      <c r="DY243" s="540"/>
      <c r="DZ243" s="540"/>
      <c r="EA243" s="540"/>
      <c r="EB243" s="540"/>
      <c r="EC243" s="540"/>
      <c r="ED243" s="540"/>
      <c r="EE243" s="540"/>
      <c r="EF243" s="540"/>
      <c r="EG243" s="540"/>
      <c r="EH243" s="540"/>
      <c r="EI243" s="540"/>
      <c r="EJ243" s="540"/>
      <c r="EK243" s="540"/>
      <c r="EL243" s="540"/>
      <c r="EM243" s="540"/>
      <c r="EN243" s="540"/>
      <c r="EO243" s="540"/>
      <c r="EP243" s="540"/>
      <c r="EQ243" s="540"/>
      <c r="ER243" s="540"/>
      <c r="ES243" s="540"/>
      <c r="ET243" s="540"/>
      <c r="EU243" s="540"/>
      <c r="EV243" s="540"/>
      <c r="EW243" s="540"/>
      <c r="EX243" s="540"/>
      <c r="EY243" s="540"/>
      <c r="EZ243" s="540"/>
      <c r="FA243" s="540"/>
      <c r="FB243" s="540"/>
      <c r="FC243" s="540"/>
      <c r="FD243" s="540"/>
      <c r="FE243" s="540"/>
      <c r="FF243" s="540"/>
      <c r="FG243" s="540"/>
      <c r="FH243" s="540"/>
      <c r="FI243" s="540"/>
      <c r="FJ243" s="540"/>
      <c r="FK243" s="540"/>
      <c r="FL243" s="540"/>
      <c r="FM243" s="540"/>
      <c r="FN243" s="540"/>
      <c r="FO243" s="540"/>
      <c r="FP243" s="540"/>
      <c r="FQ243" s="540"/>
      <c r="FR243" s="540"/>
      <c r="FS243" s="540"/>
      <c r="FT243" s="540"/>
      <c r="FU243" s="540"/>
      <c r="FV243" s="540"/>
      <c r="FW243" s="540"/>
      <c r="FX243" s="540"/>
      <c r="FY243" s="540"/>
      <c r="FZ243" s="540"/>
      <c r="GA243" s="540"/>
      <c r="GB243" s="540"/>
      <c r="GC243" s="540"/>
      <c r="GD243" s="540"/>
      <c r="GE243" s="540"/>
      <c r="GF243" s="540"/>
      <c r="GG243" s="540"/>
      <c r="GH243" s="540"/>
      <c r="GI243" s="540"/>
      <c r="GJ243" s="540"/>
      <c r="GK243" s="540"/>
      <c r="GL243" s="540"/>
      <c r="GM243" s="540"/>
      <c r="GN243" s="540"/>
      <c r="GO243" s="540"/>
      <c r="GP243" s="540"/>
      <c r="GQ243" s="540"/>
      <c r="GR243" s="540"/>
      <c r="GS243" s="540"/>
      <c r="GT243" s="540"/>
      <c r="GU243" s="540"/>
      <c r="GV243" s="540"/>
      <c r="GW243" s="540"/>
      <c r="GX243" s="540"/>
      <c r="GY243" s="540"/>
      <c r="GZ243" s="540"/>
      <c r="HA243" s="540"/>
      <c r="HB243" s="540"/>
      <c r="HC243" s="540"/>
      <c r="HD243" s="540"/>
      <c r="HE243" s="540"/>
      <c r="HF243" s="540"/>
    </row>
    <row r="244" spans="2:214" hidden="1">
      <c r="B244" s="540"/>
      <c r="C244" s="658"/>
      <c r="D244" s="540"/>
      <c r="F244" s="540"/>
      <c r="G244" s="540"/>
      <c r="H244" s="540"/>
      <c r="I244" s="540"/>
      <c r="J244" s="540"/>
      <c r="K244" s="540"/>
      <c r="L244" s="540"/>
      <c r="M244" s="540"/>
      <c r="N244" s="540"/>
      <c r="O244" s="540"/>
      <c r="P244" s="540"/>
      <c r="Q244" s="540"/>
      <c r="R244" s="540"/>
      <c r="S244" s="540"/>
      <c r="T244" s="540"/>
      <c r="U244" s="540"/>
      <c r="V244" s="540"/>
      <c r="W244" s="540"/>
      <c r="X244" s="540"/>
      <c r="Y244" s="540"/>
      <c r="Z244" s="540"/>
      <c r="AA244" s="540"/>
      <c r="AB244" s="540"/>
      <c r="AC244" s="540"/>
      <c r="AD244" s="540"/>
      <c r="AE244" s="540"/>
      <c r="AF244" s="540"/>
      <c r="AG244" s="540"/>
      <c r="AH244" s="659"/>
      <c r="AI244" s="540"/>
      <c r="AJ244" s="540"/>
      <c r="AK244" s="540"/>
      <c r="AL244" s="540"/>
      <c r="AM244" s="540"/>
      <c r="AN244" s="540"/>
      <c r="AO244" s="540"/>
      <c r="AP244" s="540"/>
      <c r="AQ244" s="540"/>
      <c r="AR244" s="540"/>
      <c r="AS244" s="540"/>
      <c r="AT244" s="540"/>
      <c r="AU244" s="540"/>
      <c r="AV244" s="540"/>
      <c r="AW244" s="540"/>
      <c r="AX244" s="540"/>
      <c r="AY244" s="540"/>
      <c r="AZ244" s="540"/>
      <c r="BA244" s="540"/>
      <c r="BB244" s="540"/>
      <c r="BC244" s="540"/>
      <c r="BD244" s="540"/>
      <c r="BE244" s="540"/>
      <c r="BF244" s="540"/>
      <c r="BG244" s="540"/>
      <c r="BH244" s="540"/>
      <c r="BI244" s="540"/>
      <c r="BJ244" s="540"/>
      <c r="BK244" s="540"/>
      <c r="BL244" s="540"/>
      <c r="BM244" s="540"/>
      <c r="BN244" s="540"/>
      <c r="BO244" s="540"/>
      <c r="BP244" s="540"/>
      <c r="BQ244" s="540"/>
      <c r="BR244" s="540"/>
      <c r="BS244" s="540"/>
      <c r="BT244" s="540"/>
      <c r="BU244" s="540"/>
      <c r="BV244" s="540"/>
      <c r="BW244" s="540"/>
      <c r="BX244" s="540"/>
      <c r="BY244" s="540"/>
      <c r="BZ244" s="540"/>
      <c r="CA244" s="540"/>
      <c r="CB244" s="540"/>
      <c r="CC244" s="540"/>
      <c r="CD244" s="540"/>
      <c r="CE244" s="540"/>
      <c r="CF244" s="540"/>
      <c r="CG244" s="540"/>
      <c r="CH244" s="540"/>
      <c r="CI244" s="540"/>
      <c r="CJ244" s="540"/>
      <c r="CK244" s="540"/>
      <c r="CL244" s="540"/>
      <c r="CM244" s="540"/>
      <c r="CN244" s="540"/>
      <c r="CO244" s="540"/>
      <c r="CP244" s="540"/>
      <c r="CQ244" s="540"/>
      <c r="CR244" s="540"/>
      <c r="CS244" s="540"/>
      <c r="CT244" s="540"/>
      <c r="CU244" s="540"/>
      <c r="CV244" s="540"/>
      <c r="CW244" s="540"/>
      <c r="CX244" s="540"/>
      <c r="CY244" s="540"/>
      <c r="CZ244" s="540"/>
      <c r="DA244" s="540"/>
      <c r="DB244" s="540"/>
      <c r="DC244" s="540"/>
      <c r="DD244" s="540"/>
      <c r="DE244" s="540"/>
      <c r="DF244" s="540"/>
      <c r="DG244" s="540"/>
      <c r="DH244" s="540"/>
      <c r="DI244" s="540"/>
      <c r="DJ244" s="540"/>
      <c r="DK244" s="540"/>
      <c r="DL244" s="540"/>
      <c r="DM244" s="540"/>
      <c r="DN244" s="540"/>
      <c r="DO244" s="540"/>
      <c r="DP244" s="540"/>
      <c r="DQ244" s="540"/>
      <c r="DR244" s="540"/>
      <c r="DS244" s="540"/>
      <c r="DT244" s="540"/>
      <c r="DU244" s="540"/>
      <c r="DV244" s="540"/>
      <c r="DW244" s="540"/>
      <c r="DX244" s="540"/>
      <c r="DY244" s="540"/>
      <c r="DZ244" s="540"/>
      <c r="EA244" s="540"/>
      <c r="EB244" s="540"/>
      <c r="EC244" s="540"/>
      <c r="ED244" s="540"/>
      <c r="EE244" s="540"/>
      <c r="EF244" s="540"/>
      <c r="EG244" s="540"/>
      <c r="EH244" s="540"/>
      <c r="EI244" s="540"/>
      <c r="EJ244" s="540"/>
      <c r="EK244" s="540"/>
      <c r="EL244" s="540"/>
      <c r="EM244" s="540"/>
      <c r="EN244" s="540"/>
      <c r="EO244" s="540"/>
      <c r="EP244" s="540"/>
      <c r="EQ244" s="540"/>
      <c r="ER244" s="540"/>
      <c r="ES244" s="540"/>
      <c r="ET244" s="540"/>
      <c r="EU244" s="540"/>
      <c r="EV244" s="540"/>
      <c r="EW244" s="540"/>
      <c r="EX244" s="540"/>
      <c r="EY244" s="540"/>
      <c r="EZ244" s="540"/>
      <c r="FA244" s="540"/>
      <c r="FB244" s="540"/>
      <c r="FC244" s="540"/>
      <c r="FD244" s="540"/>
      <c r="FE244" s="540"/>
      <c r="FF244" s="540"/>
      <c r="FG244" s="540"/>
      <c r="FH244" s="540"/>
      <c r="FI244" s="540"/>
      <c r="FJ244" s="540"/>
      <c r="FK244" s="540"/>
      <c r="FL244" s="540"/>
      <c r="FM244" s="540"/>
      <c r="FN244" s="540"/>
      <c r="FO244" s="540"/>
      <c r="FP244" s="540"/>
      <c r="FQ244" s="540"/>
      <c r="FR244" s="540"/>
      <c r="FS244" s="540"/>
      <c r="FT244" s="540"/>
      <c r="FU244" s="540"/>
      <c r="FV244" s="540"/>
      <c r="FW244" s="540"/>
      <c r="FX244" s="540"/>
      <c r="FY244" s="540"/>
      <c r="FZ244" s="540"/>
      <c r="GA244" s="540"/>
      <c r="GB244" s="540"/>
      <c r="GC244" s="540"/>
      <c r="GD244" s="540"/>
      <c r="GE244" s="540"/>
      <c r="GF244" s="540"/>
      <c r="GG244" s="540"/>
      <c r="GH244" s="540"/>
      <c r="GI244" s="540"/>
      <c r="GJ244" s="540"/>
      <c r="GK244" s="540"/>
      <c r="GL244" s="540"/>
      <c r="GM244" s="540"/>
      <c r="GN244" s="540"/>
      <c r="GO244" s="540"/>
      <c r="GP244" s="540"/>
      <c r="GQ244" s="540"/>
      <c r="GR244" s="540"/>
      <c r="GS244" s="540"/>
      <c r="GT244" s="540"/>
      <c r="GU244" s="540"/>
      <c r="GV244" s="540"/>
      <c r="GW244" s="540"/>
      <c r="GX244" s="540"/>
      <c r="GY244" s="540"/>
      <c r="GZ244" s="540"/>
      <c r="HA244" s="540"/>
      <c r="HB244" s="540"/>
      <c r="HC244" s="540"/>
      <c r="HD244" s="540"/>
      <c r="HE244" s="540"/>
      <c r="HF244" s="540"/>
    </row>
    <row r="245" spans="2:214" hidden="1">
      <c r="B245" s="540"/>
      <c r="C245" s="658"/>
      <c r="D245" s="540"/>
      <c r="F245" s="540"/>
      <c r="G245" s="540"/>
      <c r="H245" s="540"/>
      <c r="I245" s="540"/>
      <c r="J245" s="540"/>
      <c r="K245" s="540"/>
      <c r="L245" s="540"/>
      <c r="M245" s="540"/>
      <c r="N245" s="540"/>
      <c r="O245" s="540"/>
      <c r="P245" s="540"/>
      <c r="Q245" s="540"/>
      <c r="R245" s="540"/>
      <c r="S245" s="540"/>
      <c r="T245" s="540"/>
      <c r="U245" s="540"/>
      <c r="V245" s="540"/>
      <c r="W245" s="540"/>
      <c r="X245" s="540"/>
      <c r="Y245" s="540"/>
      <c r="Z245" s="540"/>
      <c r="AA245" s="540"/>
      <c r="AB245" s="540"/>
      <c r="AC245" s="540"/>
      <c r="AD245" s="540"/>
      <c r="AE245" s="540"/>
      <c r="AF245" s="540"/>
      <c r="AG245" s="540"/>
      <c r="AH245" s="659"/>
      <c r="AI245" s="540"/>
      <c r="AJ245" s="540"/>
      <c r="AK245" s="540"/>
      <c r="AL245" s="540"/>
      <c r="AM245" s="540"/>
      <c r="AN245" s="540"/>
      <c r="AO245" s="540"/>
      <c r="AP245" s="540"/>
      <c r="AQ245" s="540"/>
      <c r="AR245" s="540"/>
      <c r="AS245" s="540"/>
      <c r="AT245" s="540"/>
      <c r="AU245" s="540"/>
      <c r="AV245" s="540"/>
      <c r="AW245" s="540"/>
      <c r="AX245" s="540"/>
      <c r="AY245" s="540"/>
      <c r="AZ245" s="540"/>
      <c r="BA245" s="540"/>
      <c r="BB245" s="540"/>
      <c r="BC245" s="540"/>
      <c r="BD245" s="540"/>
      <c r="BE245" s="540"/>
      <c r="BF245" s="540"/>
      <c r="BG245" s="540"/>
      <c r="BH245" s="540"/>
      <c r="BI245" s="540"/>
      <c r="BJ245" s="540"/>
      <c r="BK245" s="540"/>
      <c r="BL245" s="540"/>
      <c r="BM245" s="540"/>
      <c r="BN245" s="540"/>
      <c r="BO245" s="540"/>
      <c r="BP245" s="540"/>
      <c r="BQ245" s="540"/>
      <c r="BR245" s="540"/>
      <c r="BS245" s="540"/>
      <c r="BT245" s="540"/>
      <c r="BU245" s="540"/>
      <c r="BV245" s="540"/>
      <c r="BW245" s="540"/>
      <c r="BX245" s="540"/>
      <c r="BY245" s="540"/>
      <c r="BZ245" s="540"/>
      <c r="CA245" s="540"/>
      <c r="CB245" s="540"/>
      <c r="CC245" s="540"/>
      <c r="CD245" s="540"/>
      <c r="CE245" s="540"/>
      <c r="CF245" s="540"/>
      <c r="CG245" s="540"/>
      <c r="CH245" s="540"/>
      <c r="CI245" s="540"/>
      <c r="CJ245" s="540"/>
      <c r="CK245" s="540"/>
      <c r="CL245" s="540"/>
      <c r="CM245" s="540"/>
      <c r="CN245" s="540"/>
      <c r="CO245" s="540"/>
      <c r="CP245" s="540"/>
      <c r="CQ245" s="540"/>
      <c r="CR245" s="540"/>
      <c r="CS245" s="540"/>
      <c r="CT245" s="540"/>
      <c r="CU245" s="540"/>
      <c r="CV245" s="540"/>
      <c r="CW245" s="540"/>
      <c r="CX245" s="540"/>
      <c r="CY245" s="540"/>
      <c r="CZ245" s="540"/>
      <c r="DA245" s="540"/>
      <c r="DB245" s="540"/>
      <c r="DC245" s="540"/>
      <c r="DD245" s="540"/>
      <c r="DE245" s="540"/>
      <c r="DF245" s="540"/>
      <c r="DG245" s="540"/>
      <c r="DH245" s="540"/>
      <c r="DI245" s="540"/>
      <c r="DJ245" s="540"/>
      <c r="DK245" s="540"/>
      <c r="DL245" s="540"/>
      <c r="DM245" s="540"/>
      <c r="DN245" s="540"/>
      <c r="DO245" s="540"/>
      <c r="DP245" s="540"/>
      <c r="DQ245" s="540"/>
      <c r="DR245" s="540"/>
      <c r="DS245" s="540"/>
      <c r="DT245" s="540"/>
      <c r="DU245" s="540"/>
      <c r="DV245" s="540"/>
      <c r="DW245" s="540"/>
      <c r="DX245" s="540"/>
      <c r="DY245" s="540"/>
      <c r="DZ245" s="540"/>
      <c r="EA245" s="540"/>
      <c r="EB245" s="540"/>
      <c r="EC245" s="540"/>
      <c r="ED245" s="540"/>
      <c r="EE245" s="540"/>
      <c r="EF245" s="540"/>
      <c r="EG245" s="540"/>
      <c r="EH245" s="540"/>
      <c r="EI245" s="540"/>
      <c r="EJ245" s="540"/>
      <c r="EK245" s="540"/>
      <c r="EL245" s="540"/>
      <c r="EM245" s="540"/>
      <c r="EN245" s="540"/>
      <c r="EO245" s="540"/>
      <c r="EP245" s="540"/>
      <c r="EQ245" s="540"/>
      <c r="ER245" s="540"/>
      <c r="ES245" s="540"/>
      <c r="ET245" s="540"/>
      <c r="EU245" s="540"/>
      <c r="EV245" s="540"/>
      <c r="EW245" s="540"/>
      <c r="EX245" s="540"/>
      <c r="EY245" s="540"/>
      <c r="EZ245" s="540"/>
      <c r="FA245" s="540"/>
      <c r="FB245" s="540"/>
      <c r="FC245" s="540"/>
      <c r="FD245" s="540"/>
      <c r="FE245" s="540"/>
      <c r="FF245" s="540"/>
      <c r="FG245" s="540"/>
      <c r="FH245" s="540"/>
      <c r="FI245" s="540"/>
      <c r="FJ245" s="540"/>
      <c r="FK245" s="540"/>
      <c r="FL245" s="540"/>
      <c r="FM245" s="540"/>
      <c r="FN245" s="540"/>
      <c r="FO245" s="540"/>
      <c r="FP245" s="540"/>
      <c r="FQ245" s="540"/>
      <c r="FR245" s="540"/>
      <c r="FS245" s="540"/>
      <c r="FT245" s="540"/>
      <c r="FU245" s="540"/>
      <c r="FV245" s="540"/>
      <c r="FW245" s="540"/>
      <c r="FX245" s="540"/>
      <c r="FY245" s="540"/>
      <c r="FZ245" s="540"/>
      <c r="GA245" s="540"/>
      <c r="GB245" s="540"/>
      <c r="GC245" s="540"/>
      <c r="GD245" s="540"/>
      <c r="GE245" s="540"/>
      <c r="GF245" s="540"/>
      <c r="GG245" s="540"/>
      <c r="GH245" s="540"/>
      <c r="GI245" s="540"/>
      <c r="GJ245" s="540"/>
      <c r="GK245" s="540"/>
      <c r="GL245" s="540"/>
      <c r="GM245" s="540"/>
      <c r="GN245" s="540"/>
      <c r="GO245" s="540"/>
      <c r="GP245" s="540"/>
      <c r="GQ245" s="540"/>
      <c r="GR245" s="540"/>
      <c r="GS245" s="540"/>
      <c r="GT245" s="540"/>
      <c r="GU245" s="540"/>
      <c r="GV245" s="540"/>
      <c r="GW245" s="540"/>
      <c r="GX245" s="540"/>
      <c r="GY245" s="540"/>
      <c r="GZ245" s="540"/>
      <c r="HA245" s="540"/>
      <c r="HB245" s="540"/>
      <c r="HC245" s="540"/>
      <c r="HD245" s="540"/>
      <c r="HE245" s="540"/>
      <c r="HF245" s="540"/>
    </row>
    <row r="246" spans="2:214" hidden="1">
      <c r="B246" s="540"/>
      <c r="C246" s="658"/>
      <c r="D246" s="540"/>
      <c r="F246" s="540"/>
      <c r="G246" s="540"/>
      <c r="H246" s="540"/>
      <c r="I246" s="540"/>
      <c r="J246" s="540"/>
      <c r="K246" s="540"/>
      <c r="L246" s="540"/>
      <c r="M246" s="540"/>
      <c r="N246" s="540"/>
      <c r="O246" s="540"/>
      <c r="P246" s="540"/>
      <c r="Q246" s="540"/>
      <c r="R246" s="540"/>
      <c r="S246" s="540"/>
      <c r="T246" s="540"/>
      <c r="U246" s="540"/>
      <c r="V246" s="540"/>
      <c r="W246" s="540"/>
      <c r="X246" s="540"/>
      <c r="Y246" s="540"/>
      <c r="Z246" s="540"/>
      <c r="AA246" s="540"/>
      <c r="AB246" s="540"/>
      <c r="AC246" s="540"/>
      <c r="AD246" s="540"/>
      <c r="AE246" s="540"/>
      <c r="AF246" s="540"/>
      <c r="AG246" s="540"/>
      <c r="AH246" s="659"/>
      <c r="AI246" s="540"/>
      <c r="AJ246" s="540"/>
      <c r="AK246" s="540"/>
      <c r="AL246" s="540"/>
      <c r="AM246" s="540"/>
      <c r="AN246" s="540"/>
      <c r="AO246" s="540"/>
      <c r="AP246" s="540"/>
      <c r="AQ246" s="540"/>
      <c r="AR246" s="540"/>
      <c r="AS246" s="540"/>
      <c r="AT246" s="540"/>
      <c r="AU246" s="540"/>
      <c r="AV246" s="540"/>
      <c r="AW246" s="540"/>
      <c r="AX246" s="540"/>
      <c r="AY246" s="540"/>
      <c r="AZ246" s="540"/>
      <c r="BA246" s="540"/>
      <c r="BB246" s="540"/>
      <c r="BC246" s="540"/>
      <c r="BD246" s="540"/>
      <c r="BE246" s="540"/>
      <c r="BF246" s="540"/>
      <c r="BG246" s="540"/>
      <c r="BH246" s="540"/>
      <c r="BI246" s="540"/>
      <c r="BJ246" s="540"/>
      <c r="BK246" s="540"/>
      <c r="BL246" s="540"/>
      <c r="BM246" s="540"/>
      <c r="BN246" s="540"/>
      <c r="BO246" s="540"/>
      <c r="BP246" s="540"/>
      <c r="BQ246" s="540"/>
      <c r="BR246" s="540"/>
      <c r="BS246" s="540"/>
      <c r="BT246" s="540"/>
      <c r="BU246" s="540"/>
      <c r="BV246" s="540"/>
      <c r="BW246" s="540"/>
      <c r="BX246" s="540"/>
      <c r="BY246" s="540"/>
      <c r="BZ246" s="540"/>
      <c r="CA246" s="540"/>
      <c r="CB246" s="540"/>
      <c r="CC246" s="540"/>
      <c r="CD246" s="540"/>
      <c r="CE246" s="540"/>
      <c r="CF246" s="540"/>
      <c r="CG246" s="540"/>
      <c r="CH246" s="540"/>
      <c r="CI246" s="540"/>
      <c r="CJ246" s="540"/>
      <c r="CK246" s="540"/>
      <c r="CL246" s="540"/>
      <c r="CM246" s="540"/>
      <c r="CN246" s="540"/>
      <c r="CO246" s="540"/>
      <c r="CP246" s="540"/>
      <c r="CQ246" s="540"/>
      <c r="CR246" s="540"/>
      <c r="CS246" s="540"/>
      <c r="CT246" s="540"/>
      <c r="CU246" s="540"/>
      <c r="CV246" s="540"/>
      <c r="CW246" s="540"/>
      <c r="CX246" s="540"/>
      <c r="CY246" s="540"/>
      <c r="CZ246" s="540"/>
      <c r="DA246" s="540"/>
      <c r="DB246" s="540"/>
      <c r="DC246" s="540"/>
      <c r="DD246" s="540"/>
      <c r="DE246" s="540"/>
      <c r="DF246" s="540"/>
      <c r="DG246" s="540"/>
      <c r="DH246" s="540"/>
      <c r="DI246" s="540"/>
      <c r="DJ246" s="540"/>
      <c r="DK246" s="540"/>
      <c r="DL246" s="540"/>
      <c r="DM246" s="540"/>
      <c r="DN246" s="540"/>
      <c r="DO246" s="540"/>
      <c r="DP246" s="540"/>
      <c r="DQ246" s="540"/>
      <c r="DR246" s="540"/>
      <c r="DS246" s="540"/>
      <c r="DT246" s="540"/>
      <c r="DU246" s="540"/>
      <c r="DV246" s="540"/>
      <c r="DW246" s="540"/>
      <c r="DX246" s="540"/>
      <c r="DY246" s="540"/>
      <c r="DZ246" s="540"/>
      <c r="EA246" s="540"/>
      <c r="EB246" s="540"/>
      <c r="EC246" s="540"/>
      <c r="ED246" s="540"/>
      <c r="EE246" s="540"/>
      <c r="EF246" s="540"/>
      <c r="EG246" s="540"/>
      <c r="EH246" s="540"/>
      <c r="EI246" s="540"/>
      <c r="EJ246" s="540"/>
      <c r="EK246" s="540"/>
      <c r="EL246" s="540"/>
      <c r="EM246" s="540"/>
      <c r="EN246" s="540"/>
      <c r="EO246" s="540"/>
      <c r="EP246" s="540"/>
      <c r="EQ246" s="540"/>
      <c r="ER246" s="540"/>
      <c r="ES246" s="540"/>
      <c r="ET246" s="540"/>
      <c r="EU246" s="540"/>
      <c r="EV246" s="540"/>
      <c r="EW246" s="540"/>
      <c r="EX246" s="540"/>
      <c r="EY246" s="540"/>
      <c r="EZ246" s="540"/>
      <c r="FA246" s="540"/>
      <c r="FB246" s="540"/>
      <c r="FC246" s="540"/>
      <c r="FD246" s="540"/>
      <c r="FE246" s="540"/>
      <c r="FF246" s="540"/>
      <c r="FG246" s="540"/>
      <c r="FH246" s="540"/>
      <c r="FI246" s="540"/>
      <c r="FJ246" s="540"/>
      <c r="FK246" s="540"/>
      <c r="FL246" s="540"/>
      <c r="FM246" s="540"/>
      <c r="FN246" s="540"/>
      <c r="FO246" s="540"/>
      <c r="FP246" s="540"/>
      <c r="FQ246" s="540"/>
      <c r="FR246" s="540"/>
      <c r="FS246" s="540"/>
      <c r="FT246" s="540"/>
      <c r="FU246" s="540"/>
      <c r="FV246" s="540"/>
      <c r="FW246" s="540"/>
      <c r="FX246" s="540"/>
      <c r="FY246" s="540"/>
      <c r="FZ246" s="540"/>
      <c r="GA246" s="540"/>
      <c r="GB246" s="540"/>
      <c r="GC246" s="540"/>
      <c r="GD246" s="540"/>
      <c r="GE246" s="540"/>
      <c r="GF246" s="540"/>
      <c r="GG246" s="540"/>
      <c r="GH246" s="540"/>
      <c r="GI246" s="540"/>
      <c r="GJ246" s="540"/>
      <c r="GK246" s="540"/>
      <c r="GL246" s="540"/>
      <c r="GM246" s="540"/>
      <c r="GN246" s="540"/>
      <c r="GO246" s="540"/>
      <c r="GP246" s="540"/>
      <c r="GQ246" s="540"/>
      <c r="GR246" s="540"/>
      <c r="GS246" s="540"/>
      <c r="GT246" s="540"/>
      <c r="GU246" s="540"/>
      <c r="GV246" s="540"/>
      <c r="GW246" s="540"/>
      <c r="GX246" s="540"/>
      <c r="GY246" s="540"/>
      <c r="GZ246" s="540"/>
      <c r="HA246" s="540"/>
      <c r="HB246" s="540"/>
      <c r="HC246" s="540"/>
      <c r="HD246" s="540"/>
      <c r="HE246" s="540"/>
      <c r="HF246" s="540"/>
    </row>
    <row r="247" spans="2:214" hidden="1">
      <c r="B247" s="540"/>
      <c r="C247" s="658"/>
      <c r="D247" s="540"/>
      <c r="F247" s="540"/>
      <c r="G247" s="540"/>
      <c r="H247" s="540"/>
      <c r="I247" s="540"/>
      <c r="J247" s="540"/>
      <c r="K247" s="540"/>
      <c r="L247" s="540"/>
      <c r="M247" s="540"/>
      <c r="N247" s="540"/>
      <c r="O247" s="540"/>
      <c r="P247" s="540"/>
      <c r="Q247" s="540"/>
      <c r="R247" s="540"/>
      <c r="S247" s="540"/>
      <c r="T247" s="540"/>
      <c r="U247" s="540"/>
      <c r="V247" s="540"/>
      <c r="W247" s="540"/>
      <c r="X247" s="540"/>
      <c r="Y247" s="540"/>
      <c r="Z247" s="540"/>
      <c r="AA247" s="540"/>
      <c r="AB247" s="540"/>
      <c r="AC247" s="540"/>
      <c r="AD247" s="540"/>
      <c r="AE247" s="540"/>
      <c r="AF247" s="540"/>
      <c r="AG247" s="540"/>
      <c r="AH247" s="659"/>
      <c r="AI247" s="540"/>
      <c r="AJ247" s="540"/>
      <c r="AK247" s="540"/>
      <c r="AL247" s="540"/>
      <c r="AM247" s="540"/>
      <c r="AN247" s="540"/>
      <c r="AO247" s="540"/>
      <c r="AP247" s="540"/>
      <c r="AQ247" s="540"/>
      <c r="AR247" s="540"/>
      <c r="AS247" s="540"/>
      <c r="AT247" s="540"/>
      <c r="AU247" s="540"/>
      <c r="AV247" s="540"/>
      <c r="AW247" s="540"/>
      <c r="AX247" s="540"/>
      <c r="AY247" s="540"/>
      <c r="AZ247" s="540"/>
      <c r="BA247" s="540"/>
      <c r="BB247" s="540"/>
      <c r="BC247" s="540"/>
      <c r="BD247" s="540"/>
      <c r="BE247" s="540"/>
      <c r="BF247" s="540"/>
      <c r="BG247" s="540"/>
      <c r="BH247" s="540"/>
      <c r="BI247" s="540"/>
      <c r="BJ247" s="540"/>
      <c r="BK247" s="540"/>
      <c r="BL247" s="540"/>
      <c r="BM247" s="540"/>
      <c r="BN247" s="540"/>
      <c r="BO247" s="540"/>
      <c r="BP247" s="540"/>
      <c r="BQ247" s="540"/>
      <c r="BR247" s="540"/>
      <c r="BS247" s="540"/>
      <c r="BT247" s="540"/>
      <c r="BU247" s="540"/>
      <c r="BV247" s="540"/>
      <c r="BW247" s="540"/>
      <c r="BX247" s="540"/>
      <c r="BY247" s="540"/>
      <c r="BZ247" s="540"/>
      <c r="CA247" s="540"/>
      <c r="CB247" s="540"/>
      <c r="CC247" s="540"/>
      <c r="CD247" s="540"/>
      <c r="CE247" s="540"/>
      <c r="CF247" s="540"/>
      <c r="CG247" s="540"/>
      <c r="CH247" s="540"/>
      <c r="CI247" s="540"/>
      <c r="CJ247" s="540"/>
      <c r="CK247" s="540"/>
      <c r="CL247" s="540"/>
      <c r="CM247" s="540"/>
      <c r="CN247" s="540"/>
      <c r="CO247" s="540"/>
      <c r="CP247" s="540"/>
      <c r="CQ247" s="540"/>
      <c r="CR247" s="540"/>
      <c r="CS247" s="540"/>
      <c r="CT247" s="540"/>
      <c r="CU247" s="540"/>
      <c r="CV247" s="540"/>
      <c r="CW247" s="540"/>
      <c r="CX247" s="540"/>
      <c r="CY247" s="540"/>
      <c r="CZ247" s="540"/>
      <c r="DA247" s="540"/>
      <c r="DB247" s="540"/>
      <c r="DC247" s="540"/>
      <c r="DD247" s="540"/>
      <c r="DE247" s="540"/>
      <c r="DF247" s="540"/>
      <c r="DG247" s="540"/>
      <c r="DH247" s="540"/>
      <c r="DI247" s="540"/>
      <c r="DJ247" s="540"/>
      <c r="DK247" s="540"/>
      <c r="DL247" s="540"/>
      <c r="DM247" s="540"/>
      <c r="DN247" s="540"/>
      <c r="DO247" s="540"/>
      <c r="DP247" s="540"/>
      <c r="DQ247" s="540"/>
      <c r="DR247" s="540"/>
      <c r="DS247" s="540"/>
      <c r="DT247" s="540"/>
      <c r="DU247" s="540"/>
      <c r="DV247" s="540"/>
      <c r="DW247" s="540"/>
      <c r="DX247" s="540"/>
      <c r="DY247" s="540"/>
      <c r="DZ247" s="540"/>
      <c r="EA247" s="540"/>
      <c r="EB247" s="540"/>
      <c r="EC247" s="540"/>
      <c r="ED247" s="540"/>
      <c r="EE247" s="540"/>
      <c r="EF247" s="540"/>
      <c r="EG247" s="540"/>
      <c r="EH247" s="540"/>
      <c r="EI247" s="540"/>
      <c r="EJ247" s="540"/>
      <c r="EK247" s="540"/>
      <c r="EL247" s="540"/>
      <c r="EM247" s="540"/>
      <c r="EN247" s="540"/>
      <c r="EO247" s="540"/>
      <c r="EP247" s="540"/>
      <c r="EQ247" s="540"/>
      <c r="ER247" s="540"/>
      <c r="ES247" s="540"/>
      <c r="ET247" s="540"/>
      <c r="EU247" s="540"/>
      <c r="EV247" s="540"/>
      <c r="EW247" s="540"/>
      <c r="EX247" s="540"/>
      <c r="EY247" s="540"/>
      <c r="EZ247" s="540"/>
      <c r="FA247" s="540"/>
      <c r="FB247" s="540"/>
      <c r="FC247" s="540"/>
      <c r="FD247" s="540"/>
      <c r="FE247" s="540"/>
      <c r="FF247" s="540"/>
      <c r="FG247" s="540"/>
      <c r="FH247" s="540"/>
      <c r="FI247" s="540"/>
      <c r="FJ247" s="540"/>
      <c r="FK247" s="540"/>
      <c r="FL247" s="540"/>
      <c r="FM247" s="540"/>
      <c r="FN247" s="540"/>
      <c r="FO247" s="540"/>
      <c r="FP247" s="540"/>
      <c r="FQ247" s="540"/>
      <c r="FR247" s="540"/>
      <c r="FS247" s="540"/>
      <c r="FT247" s="540"/>
      <c r="FU247" s="540"/>
      <c r="FV247" s="540"/>
      <c r="FW247" s="540"/>
      <c r="FX247" s="540"/>
      <c r="FY247" s="540"/>
      <c r="FZ247" s="540"/>
      <c r="GA247" s="540"/>
      <c r="GB247" s="540"/>
      <c r="GC247" s="540"/>
      <c r="GD247" s="540"/>
      <c r="GE247" s="540"/>
      <c r="GF247" s="540"/>
      <c r="GG247" s="540"/>
      <c r="GH247" s="540"/>
      <c r="GI247" s="540"/>
      <c r="GJ247" s="540"/>
      <c r="GK247" s="540"/>
      <c r="GL247" s="540"/>
      <c r="GM247" s="540"/>
      <c r="GN247" s="540"/>
      <c r="GO247" s="540"/>
      <c r="GP247" s="540"/>
      <c r="GQ247" s="540"/>
      <c r="GR247" s="540"/>
      <c r="GS247" s="540"/>
      <c r="GT247" s="540"/>
      <c r="GU247" s="540"/>
      <c r="GV247" s="540"/>
      <c r="GW247" s="540"/>
      <c r="GX247" s="540"/>
      <c r="GY247" s="540"/>
      <c r="GZ247" s="540"/>
      <c r="HA247" s="540"/>
      <c r="HB247" s="540"/>
      <c r="HC247" s="540"/>
      <c r="HD247" s="540"/>
      <c r="HE247" s="540"/>
      <c r="HF247" s="540"/>
    </row>
    <row r="248" spans="2:214" hidden="1">
      <c r="B248" s="540"/>
      <c r="C248" s="658"/>
      <c r="D248" s="540"/>
      <c r="F248" s="540"/>
      <c r="G248" s="540"/>
      <c r="H248" s="540"/>
      <c r="I248" s="540"/>
      <c r="J248" s="540"/>
      <c r="K248" s="540"/>
      <c r="L248" s="540"/>
      <c r="M248" s="540"/>
      <c r="N248" s="540"/>
      <c r="O248" s="540"/>
      <c r="P248" s="540"/>
      <c r="Q248" s="540"/>
      <c r="R248" s="540"/>
      <c r="S248" s="540"/>
      <c r="T248" s="540"/>
      <c r="U248" s="540"/>
      <c r="V248" s="540"/>
      <c r="W248" s="540"/>
      <c r="X248" s="540"/>
      <c r="Y248" s="540"/>
      <c r="Z248" s="540"/>
      <c r="AA248" s="540"/>
      <c r="AB248" s="540"/>
      <c r="AC248" s="540"/>
      <c r="AD248" s="540"/>
      <c r="AE248" s="540"/>
      <c r="AF248" s="540"/>
      <c r="AG248" s="540"/>
      <c r="AH248" s="659"/>
      <c r="AI248" s="540"/>
      <c r="AJ248" s="540"/>
      <c r="AK248" s="540"/>
      <c r="AL248" s="540"/>
      <c r="AM248" s="540"/>
      <c r="AN248" s="540"/>
      <c r="AO248" s="540"/>
      <c r="AP248" s="540"/>
      <c r="AQ248" s="540"/>
      <c r="AR248" s="540"/>
      <c r="AS248" s="540"/>
      <c r="AT248" s="540"/>
      <c r="AU248" s="540"/>
      <c r="AV248" s="540"/>
      <c r="AW248" s="540"/>
      <c r="AX248" s="540"/>
      <c r="AY248" s="540"/>
      <c r="AZ248" s="540"/>
      <c r="BA248" s="540"/>
      <c r="BB248" s="540"/>
      <c r="BC248" s="540"/>
      <c r="BD248" s="540"/>
      <c r="BE248" s="540"/>
      <c r="BF248" s="540"/>
      <c r="BG248" s="540"/>
      <c r="BH248" s="540"/>
      <c r="BI248" s="540"/>
      <c r="BJ248" s="540"/>
      <c r="BK248" s="540"/>
      <c r="BL248" s="540"/>
      <c r="BM248" s="540"/>
      <c r="BN248" s="540"/>
      <c r="BO248" s="540"/>
      <c r="BP248" s="540"/>
      <c r="BQ248" s="540"/>
      <c r="BR248" s="540"/>
      <c r="BS248" s="540"/>
      <c r="BT248" s="540"/>
      <c r="BU248" s="540"/>
      <c r="BV248" s="540"/>
      <c r="BW248" s="540"/>
      <c r="BX248" s="540"/>
      <c r="BY248" s="540"/>
      <c r="BZ248" s="540"/>
      <c r="CA248" s="540"/>
      <c r="CB248" s="540"/>
      <c r="CC248" s="540"/>
      <c r="CD248" s="540"/>
      <c r="CE248" s="540"/>
      <c r="CF248" s="540"/>
      <c r="CG248" s="540"/>
      <c r="CH248" s="540"/>
      <c r="CI248" s="540"/>
      <c r="CJ248" s="540"/>
      <c r="CK248" s="540"/>
      <c r="CL248" s="540"/>
      <c r="CM248" s="540"/>
      <c r="CN248" s="540"/>
      <c r="CO248" s="540"/>
      <c r="CP248" s="540"/>
      <c r="CQ248" s="540"/>
      <c r="CR248" s="540"/>
      <c r="CS248" s="540"/>
      <c r="CT248" s="540"/>
      <c r="CU248" s="540"/>
      <c r="CV248" s="540"/>
      <c r="CW248" s="540"/>
      <c r="CX248" s="540"/>
      <c r="CY248" s="540"/>
      <c r="CZ248" s="540"/>
      <c r="DA248" s="540"/>
      <c r="DB248" s="540"/>
      <c r="DC248" s="540"/>
      <c r="DD248" s="540"/>
      <c r="DE248" s="540"/>
      <c r="DF248" s="540"/>
      <c r="DG248" s="540"/>
      <c r="DH248" s="540"/>
      <c r="DI248" s="540"/>
      <c r="DJ248" s="540"/>
      <c r="DK248" s="540"/>
      <c r="DL248" s="540"/>
      <c r="DM248" s="540"/>
      <c r="DN248" s="540"/>
      <c r="DO248" s="540"/>
      <c r="DP248" s="540"/>
      <c r="DQ248" s="540"/>
      <c r="DR248" s="540"/>
      <c r="DS248" s="540"/>
      <c r="DT248" s="540"/>
      <c r="DU248" s="540"/>
      <c r="DV248" s="540"/>
      <c r="DW248" s="540"/>
      <c r="DX248" s="540"/>
      <c r="DY248" s="540"/>
      <c r="DZ248" s="540"/>
      <c r="EA248" s="540"/>
      <c r="EB248" s="540"/>
      <c r="EC248" s="540"/>
      <c r="ED248" s="540"/>
      <c r="EE248" s="540"/>
      <c r="EF248" s="540"/>
      <c r="EG248" s="540"/>
      <c r="EH248" s="540"/>
      <c r="EI248" s="540"/>
      <c r="EJ248" s="540"/>
      <c r="EK248" s="540"/>
      <c r="EL248" s="540"/>
      <c r="EM248" s="540"/>
      <c r="EN248" s="540"/>
      <c r="EO248" s="540"/>
      <c r="EP248" s="540"/>
      <c r="EQ248" s="540"/>
      <c r="ER248" s="540"/>
      <c r="ES248" s="540"/>
      <c r="ET248" s="540"/>
      <c r="EU248" s="540"/>
      <c r="EV248" s="540"/>
      <c r="EW248" s="540"/>
      <c r="EX248" s="540"/>
      <c r="EY248" s="540"/>
      <c r="EZ248" s="540"/>
      <c r="FA248" s="540"/>
      <c r="FB248" s="540"/>
      <c r="FC248" s="540"/>
      <c r="FD248" s="540"/>
      <c r="FE248" s="540"/>
      <c r="FF248" s="540"/>
      <c r="FG248" s="540"/>
      <c r="FH248" s="540"/>
      <c r="FI248" s="540"/>
      <c r="FJ248" s="540"/>
      <c r="FK248" s="540"/>
      <c r="FL248" s="540"/>
      <c r="FM248" s="540"/>
      <c r="FN248" s="540"/>
      <c r="FO248" s="540"/>
      <c r="FP248" s="540"/>
      <c r="FQ248" s="540"/>
      <c r="FR248" s="540"/>
      <c r="FS248" s="540"/>
      <c r="FT248" s="540"/>
      <c r="FU248" s="540"/>
      <c r="FV248" s="540"/>
      <c r="FW248" s="540"/>
      <c r="FX248" s="540"/>
      <c r="FY248" s="540"/>
      <c r="FZ248" s="540"/>
      <c r="GA248" s="540"/>
      <c r="GB248" s="540"/>
      <c r="GC248" s="540"/>
      <c r="GD248" s="540"/>
      <c r="GE248" s="540"/>
      <c r="GF248" s="540"/>
      <c r="GG248" s="540"/>
      <c r="GH248" s="540"/>
      <c r="GI248" s="540"/>
      <c r="GJ248" s="540"/>
      <c r="GK248" s="540"/>
      <c r="GL248" s="540"/>
      <c r="GM248" s="540"/>
      <c r="GN248" s="540"/>
      <c r="GO248" s="540"/>
      <c r="GP248" s="540"/>
      <c r="GQ248" s="540"/>
      <c r="GR248" s="540"/>
      <c r="GS248" s="540"/>
      <c r="GT248" s="540"/>
      <c r="GU248" s="540"/>
      <c r="GV248" s="540"/>
      <c r="GW248" s="540"/>
      <c r="GX248" s="540"/>
      <c r="GY248" s="540"/>
      <c r="GZ248" s="540"/>
      <c r="HA248" s="540"/>
      <c r="HB248" s="540"/>
      <c r="HC248" s="540"/>
      <c r="HD248" s="540"/>
      <c r="HE248" s="540"/>
      <c r="HF248" s="540"/>
    </row>
    <row r="249" spans="2:214" hidden="1">
      <c r="B249" s="540"/>
      <c r="C249" s="658"/>
      <c r="D249" s="540"/>
      <c r="F249" s="540"/>
      <c r="G249" s="540"/>
      <c r="H249" s="540"/>
      <c r="I249" s="540"/>
      <c r="J249" s="540"/>
      <c r="K249" s="540"/>
      <c r="L249" s="540"/>
      <c r="M249" s="540"/>
      <c r="N249" s="540"/>
      <c r="O249" s="540"/>
      <c r="P249" s="540"/>
      <c r="Q249" s="540"/>
      <c r="R249" s="540"/>
      <c r="S249" s="540"/>
      <c r="T249" s="540"/>
      <c r="U249" s="540"/>
      <c r="V249" s="540"/>
      <c r="W249" s="540"/>
      <c r="X249" s="540"/>
      <c r="Y249" s="540"/>
      <c r="Z249" s="540"/>
      <c r="AA249" s="540"/>
      <c r="AB249" s="540"/>
      <c r="AC249" s="540"/>
      <c r="AD249" s="540"/>
      <c r="AE249" s="540"/>
      <c r="AF249" s="540"/>
      <c r="AG249" s="540"/>
      <c r="AH249" s="659"/>
      <c r="AI249" s="540"/>
      <c r="AJ249" s="540"/>
      <c r="AK249" s="540"/>
      <c r="AL249" s="540"/>
      <c r="AM249" s="540"/>
      <c r="AN249" s="540"/>
      <c r="AO249" s="540"/>
      <c r="AP249" s="540"/>
      <c r="AQ249" s="540"/>
      <c r="AR249" s="540"/>
      <c r="AS249" s="540"/>
      <c r="AT249" s="540"/>
      <c r="AU249" s="540"/>
      <c r="AV249" s="540"/>
      <c r="AW249" s="540"/>
      <c r="AX249" s="540"/>
      <c r="AY249" s="540"/>
      <c r="AZ249" s="540"/>
      <c r="BA249" s="540"/>
      <c r="BB249" s="540"/>
      <c r="BC249" s="540"/>
      <c r="BD249" s="540"/>
      <c r="BE249" s="540"/>
      <c r="BF249" s="540"/>
      <c r="BG249" s="540"/>
      <c r="BH249" s="540"/>
      <c r="BI249" s="540"/>
      <c r="BJ249" s="540"/>
      <c r="BK249" s="540"/>
      <c r="BL249" s="540"/>
      <c r="BM249" s="540"/>
      <c r="BN249" s="540"/>
      <c r="BO249" s="540"/>
      <c r="BP249" s="540"/>
      <c r="BQ249" s="540"/>
      <c r="BR249" s="540"/>
      <c r="BS249" s="540"/>
      <c r="BT249" s="540"/>
      <c r="BU249" s="540"/>
      <c r="BV249" s="540"/>
      <c r="BW249" s="540"/>
      <c r="BX249" s="540"/>
      <c r="BY249" s="540"/>
      <c r="BZ249" s="540"/>
      <c r="CA249" s="540"/>
      <c r="CB249" s="540"/>
      <c r="CC249" s="540"/>
      <c r="CD249" s="540"/>
      <c r="CE249" s="540"/>
      <c r="CF249" s="540"/>
      <c r="CG249" s="540"/>
      <c r="CH249" s="540"/>
      <c r="CI249" s="540"/>
      <c r="CJ249" s="540"/>
      <c r="CK249" s="540"/>
      <c r="CL249" s="540"/>
      <c r="CM249" s="540"/>
      <c r="CN249" s="540"/>
      <c r="CO249" s="540"/>
      <c r="CP249" s="540"/>
      <c r="CQ249" s="540"/>
      <c r="CR249" s="540"/>
      <c r="CS249" s="540"/>
      <c r="CT249" s="540"/>
      <c r="CU249" s="540"/>
      <c r="CV249" s="540"/>
      <c r="CW249" s="540"/>
      <c r="CX249" s="540"/>
      <c r="CY249" s="540"/>
      <c r="CZ249" s="540"/>
      <c r="DA249" s="540"/>
      <c r="DB249" s="540"/>
      <c r="DC249" s="540"/>
      <c r="DD249" s="540"/>
      <c r="DE249" s="540"/>
      <c r="DF249" s="540"/>
      <c r="DG249" s="540"/>
      <c r="DH249" s="540"/>
      <c r="DI249" s="540"/>
      <c r="DJ249" s="540"/>
      <c r="DK249" s="540"/>
      <c r="DL249" s="540"/>
      <c r="DM249" s="540"/>
      <c r="DN249" s="540"/>
      <c r="DO249" s="540"/>
      <c r="DP249" s="540"/>
      <c r="DQ249" s="540"/>
      <c r="DR249" s="540"/>
      <c r="DS249" s="540"/>
      <c r="DT249" s="540"/>
      <c r="DU249" s="540"/>
      <c r="DV249" s="540"/>
      <c r="DW249" s="540"/>
      <c r="DX249" s="540"/>
      <c r="DY249" s="540"/>
      <c r="DZ249" s="540"/>
      <c r="EA249" s="540"/>
      <c r="EB249" s="540"/>
      <c r="EC249" s="540"/>
      <c r="ED249" s="540"/>
      <c r="EE249" s="540"/>
      <c r="EF249" s="540"/>
      <c r="EG249" s="540"/>
      <c r="EH249" s="540"/>
      <c r="EI249" s="540"/>
      <c r="EJ249" s="540"/>
      <c r="EK249" s="540"/>
      <c r="EL249" s="540"/>
      <c r="EM249" s="540"/>
      <c r="EN249" s="540"/>
      <c r="EO249" s="540"/>
      <c r="EP249" s="540"/>
      <c r="EQ249" s="540"/>
      <c r="ER249" s="540"/>
      <c r="ES249" s="540"/>
      <c r="ET249" s="540"/>
      <c r="EU249" s="540"/>
      <c r="EV249" s="540"/>
      <c r="EW249" s="540"/>
      <c r="EX249" s="540"/>
      <c r="EY249" s="540"/>
      <c r="EZ249" s="540"/>
      <c r="FA249" s="540"/>
      <c r="FB249" s="540"/>
      <c r="FC249" s="540"/>
      <c r="FD249" s="540"/>
      <c r="FE249" s="540"/>
      <c r="FF249" s="540"/>
      <c r="FG249" s="540"/>
      <c r="FH249" s="540"/>
      <c r="FI249" s="540"/>
      <c r="FJ249" s="540"/>
      <c r="FK249" s="540"/>
      <c r="FL249" s="540"/>
      <c r="FM249" s="540"/>
      <c r="FN249" s="540"/>
      <c r="FO249" s="540"/>
      <c r="FP249" s="540"/>
      <c r="FQ249" s="540"/>
      <c r="FR249" s="540"/>
      <c r="FS249" s="540"/>
      <c r="FT249" s="540"/>
      <c r="FU249" s="540"/>
      <c r="FV249" s="540"/>
      <c r="FW249" s="540"/>
      <c r="FX249" s="540"/>
      <c r="FY249" s="540"/>
      <c r="FZ249" s="540"/>
      <c r="GA249" s="540"/>
      <c r="GB249" s="540"/>
      <c r="GC249" s="540"/>
      <c r="GD249" s="540"/>
      <c r="GE249" s="540"/>
      <c r="GF249" s="540"/>
      <c r="GG249" s="540"/>
      <c r="GH249" s="540"/>
      <c r="GI249" s="540"/>
      <c r="GJ249" s="540"/>
      <c r="GK249" s="540"/>
      <c r="GL249" s="540"/>
      <c r="GM249" s="540"/>
      <c r="GN249" s="540"/>
      <c r="GO249" s="540"/>
      <c r="GP249" s="540"/>
      <c r="GQ249" s="540"/>
      <c r="GR249" s="540"/>
      <c r="GS249" s="540"/>
      <c r="GT249" s="540"/>
      <c r="GU249" s="540"/>
      <c r="GV249" s="540"/>
      <c r="GW249" s="540"/>
      <c r="GX249" s="540"/>
      <c r="GY249" s="540"/>
      <c r="GZ249" s="540"/>
      <c r="HA249" s="540"/>
      <c r="HB249" s="540"/>
      <c r="HC249" s="540"/>
      <c r="HD249" s="540"/>
      <c r="HE249" s="540"/>
      <c r="HF249" s="540"/>
    </row>
    <row r="250" spans="2:214" hidden="1">
      <c r="B250" s="540"/>
      <c r="C250" s="658"/>
      <c r="D250" s="540"/>
      <c r="F250" s="540"/>
      <c r="G250" s="540"/>
      <c r="H250" s="540"/>
      <c r="I250" s="540"/>
      <c r="J250" s="540"/>
      <c r="K250" s="540"/>
      <c r="L250" s="540"/>
      <c r="M250" s="540"/>
      <c r="N250" s="540"/>
      <c r="O250" s="540"/>
      <c r="P250" s="540"/>
      <c r="Q250" s="540"/>
      <c r="R250" s="540"/>
      <c r="S250" s="540"/>
      <c r="T250" s="540"/>
      <c r="U250" s="540"/>
      <c r="V250" s="540"/>
      <c r="W250" s="540"/>
      <c r="X250" s="540"/>
      <c r="Y250" s="540"/>
      <c r="Z250" s="540"/>
      <c r="AA250" s="540"/>
      <c r="AB250" s="540"/>
      <c r="AC250" s="540"/>
      <c r="AD250" s="540"/>
      <c r="AE250" s="540"/>
      <c r="AF250" s="540"/>
      <c r="AG250" s="540"/>
      <c r="AH250" s="659"/>
      <c r="AI250" s="540"/>
      <c r="AJ250" s="540"/>
      <c r="AK250" s="540"/>
      <c r="AL250" s="540"/>
      <c r="AM250" s="540"/>
      <c r="AN250" s="540"/>
      <c r="AO250" s="540"/>
      <c r="AP250" s="540"/>
      <c r="AQ250" s="540"/>
      <c r="AR250" s="540"/>
      <c r="AS250" s="540"/>
      <c r="AT250" s="540"/>
      <c r="AU250" s="540"/>
      <c r="AV250" s="540"/>
      <c r="AW250" s="540"/>
      <c r="AX250" s="540"/>
      <c r="AY250" s="540"/>
      <c r="AZ250" s="540"/>
      <c r="BA250" s="540"/>
      <c r="BB250" s="540"/>
      <c r="BC250" s="540"/>
      <c r="BD250" s="540"/>
      <c r="BE250" s="540"/>
      <c r="BF250" s="540"/>
      <c r="BG250" s="540"/>
      <c r="BH250" s="540"/>
      <c r="BI250" s="540"/>
      <c r="BJ250" s="540"/>
      <c r="BK250" s="540"/>
      <c r="BL250" s="540"/>
      <c r="BM250" s="540"/>
      <c r="BN250" s="540"/>
      <c r="BO250" s="540"/>
      <c r="BP250" s="540"/>
      <c r="BQ250" s="540"/>
      <c r="BR250" s="540"/>
      <c r="BS250" s="540"/>
      <c r="BT250" s="540"/>
      <c r="BU250" s="540"/>
      <c r="BV250" s="540"/>
      <c r="BW250" s="540"/>
      <c r="BX250" s="540"/>
      <c r="BY250" s="540"/>
      <c r="BZ250" s="540"/>
      <c r="CA250" s="540"/>
      <c r="CB250" s="540"/>
      <c r="CC250" s="540"/>
      <c r="CD250" s="540"/>
      <c r="CE250" s="540"/>
      <c r="CF250" s="540"/>
      <c r="CG250" s="540"/>
      <c r="CH250" s="540"/>
      <c r="CI250" s="540"/>
      <c r="CJ250" s="540"/>
      <c r="CK250" s="540"/>
      <c r="CL250" s="540"/>
      <c r="CM250" s="540"/>
      <c r="CN250" s="540"/>
      <c r="CO250" s="540"/>
      <c r="CP250" s="540"/>
      <c r="CQ250" s="540"/>
      <c r="CR250" s="540"/>
      <c r="CS250" s="540"/>
      <c r="CT250" s="540"/>
      <c r="CU250" s="540"/>
      <c r="CV250" s="540"/>
      <c r="CW250" s="540"/>
      <c r="CX250" s="540"/>
      <c r="CY250" s="540"/>
      <c r="CZ250" s="540"/>
      <c r="DA250" s="540"/>
      <c r="DB250" s="540"/>
      <c r="DC250" s="540"/>
      <c r="DD250" s="540"/>
      <c r="DE250" s="540"/>
      <c r="DF250" s="540"/>
      <c r="DG250" s="540"/>
      <c r="DH250" s="540"/>
      <c r="DI250" s="540"/>
      <c r="DJ250" s="540"/>
      <c r="DK250" s="540"/>
      <c r="DL250" s="540"/>
      <c r="DM250" s="540"/>
      <c r="DN250" s="540"/>
      <c r="DO250" s="540"/>
      <c r="DP250" s="540"/>
      <c r="DQ250" s="540"/>
      <c r="DR250" s="540"/>
      <c r="DS250" s="540"/>
      <c r="DT250" s="540"/>
      <c r="DU250" s="540"/>
      <c r="DV250" s="540"/>
      <c r="DW250" s="540"/>
      <c r="DX250" s="540"/>
      <c r="DY250" s="540"/>
      <c r="DZ250" s="540"/>
      <c r="EA250" s="540"/>
      <c r="EB250" s="540"/>
      <c r="EC250" s="540"/>
      <c r="ED250" s="540"/>
      <c r="EE250" s="540"/>
      <c r="EF250" s="540"/>
      <c r="EG250" s="540"/>
      <c r="EH250" s="540"/>
      <c r="EI250" s="540"/>
      <c r="EJ250" s="540"/>
      <c r="EK250" s="540"/>
      <c r="EL250" s="540"/>
      <c r="EM250" s="540"/>
      <c r="EN250" s="540"/>
      <c r="EO250" s="540"/>
      <c r="EP250" s="540"/>
      <c r="EQ250" s="540"/>
      <c r="ER250" s="540"/>
      <c r="ES250" s="540"/>
      <c r="ET250" s="540"/>
      <c r="EU250" s="540"/>
      <c r="EV250" s="540"/>
      <c r="EW250" s="540"/>
      <c r="EX250" s="540"/>
      <c r="EY250" s="540"/>
      <c r="EZ250" s="540"/>
      <c r="FA250" s="540"/>
      <c r="FB250" s="540"/>
      <c r="FC250" s="540"/>
      <c r="FD250" s="540"/>
      <c r="FE250" s="540"/>
      <c r="FF250" s="540"/>
      <c r="FG250" s="540"/>
      <c r="FH250" s="540"/>
      <c r="FI250" s="540"/>
      <c r="FJ250" s="540"/>
      <c r="FK250" s="540"/>
      <c r="FL250" s="540"/>
      <c r="FM250" s="540"/>
      <c r="FN250" s="540"/>
      <c r="FO250" s="540"/>
      <c r="FP250" s="540"/>
      <c r="FQ250" s="540"/>
      <c r="FR250" s="540"/>
      <c r="FS250" s="540"/>
      <c r="FT250" s="540"/>
      <c r="FU250" s="540"/>
      <c r="FV250" s="540"/>
      <c r="FW250" s="540"/>
      <c r="FX250" s="540"/>
      <c r="FY250" s="540"/>
      <c r="FZ250" s="540"/>
      <c r="GA250" s="540"/>
      <c r="GB250" s="540"/>
      <c r="GC250" s="540"/>
      <c r="GD250" s="540"/>
      <c r="GE250" s="540"/>
      <c r="GF250" s="540"/>
      <c r="GG250" s="540"/>
      <c r="GH250" s="540"/>
      <c r="GI250" s="540"/>
      <c r="GJ250" s="540"/>
      <c r="GK250" s="540"/>
      <c r="GL250" s="540"/>
      <c r="GM250" s="540"/>
      <c r="GN250" s="540"/>
      <c r="GO250" s="540"/>
      <c r="GP250" s="540"/>
      <c r="GQ250" s="540"/>
      <c r="GR250" s="540"/>
      <c r="GS250" s="540"/>
      <c r="GT250" s="540"/>
      <c r="GU250" s="540"/>
      <c r="GV250" s="540"/>
      <c r="GW250" s="540"/>
      <c r="GX250" s="540"/>
      <c r="GY250" s="540"/>
      <c r="GZ250" s="540"/>
      <c r="HA250" s="540"/>
      <c r="HB250" s="540"/>
      <c r="HC250" s="540"/>
      <c r="HD250" s="540"/>
      <c r="HE250" s="540"/>
      <c r="HF250" s="540"/>
    </row>
    <row r="251" spans="2:214" hidden="1">
      <c r="B251" s="540"/>
      <c r="C251" s="658"/>
      <c r="D251" s="540"/>
      <c r="F251" s="540"/>
      <c r="G251" s="540"/>
      <c r="H251" s="540"/>
      <c r="I251" s="540"/>
      <c r="J251" s="540"/>
      <c r="K251" s="540"/>
      <c r="L251" s="540"/>
      <c r="M251" s="540"/>
      <c r="N251" s="540"/>
      <c r="O251" s="540"/>
      <c r="P251" s="540"/>
      <c r="Q251" s="540"/>
      <c r="R251" s="540"/>
      <c r="S251" s="540"/>
      <c r="T251" s="540"/>
      <c r="U251" s="540"/>
      <c r="V251" s="540"/>
      <c r="W251" s="540"/>
      <c r="X251" s="540"/>
      <c r="Y251" s="540"/>
      <c r="Z251" s="540"/>
      <c r="AA251" s="540"/>
      <c r="AB251" s="540"/>
      <c r="AC251" s="540"/>
      <c r="AD251" s="540"/>
      <c r="AE251" s="540"/>
      <c r="AF251" s="540"/>
      <c r="AG251" s="540"/>
      <c r="AH251" s="659"/>
      <c r="AI251" s="540"/>
      <c r="AJ251" s="540"/>
      <c r="AK251" s="540"/>
      <c r="AL251" s="540"/>
      <c r="AM251" s="540"/>
      <c r="AN251" s="540"/>
      <c r="AO251" s="540"/>
      <c r="AP251" s="540"/>
      <c r="AQ251" s="540"/>
      <c r="AR251" s="540"/>
      <c r="AS251" s="540"/>
      <c r="AT251" s="540"/>
      <c r="AU251" s="540"/>
      <c r="AV251" s="540"/>
      <c r="AW251" s="540"/>
      <c r="AX251" s="540"/>
      <c r="AY251" s="540"/>
      <c r="AZ251" s="540"/>
      <c r="BA251" s="540"/>
      <c r="BB251" s="540"/>
      <c r="BC251" s="540"/>
      <c r="BD251" s="540"/>
      <c r="BE251" s="540"/>
      <c r="BF251" s="540"/>
      <c r="BG251" s="540"/>
      <c r="BH251" s="540"/>
      <c r="BI251" s="540"/>
      <c r="BJ251" s="540"/>
      <c r="BK251" s="540"/>
      <c r="BL251" s="540"/>
      <c r="BM251" s="540"/>
      <c r="BN251" s="540"/>
      <c r="BO251" s="540"/>
      <c r="BP251" s="540"/>
      <c r="BQ251" s="540"/>
      <c r="BR251" s="540"/>
      <c r="BS251" s="540"/>
      <c r="BT251" s="540"/>
      <c r="BU251" s="540"/>
      <c r="BV251" s="540"/>
      <c r="BW251" s="540"/>
      <c r="BX251" s="540"/>
      <c r="BY251" s="540"/>
      <c r="BZ251" s="540"/>
      <c r="CA251" s="540"/>
      <c r="CB251" s="540"/>
      <c r="CC251" s="540"/>
      <c r="CD251" s="540"/>
      <c r="CE251" s="540"/>
      <c r="CF251" s="540"/>
      <c r="CG251" s="540"/>
      <c r="CH251" s="540"/>
      <c r="CI251" s="540"/>
      <c r="CJ251" s="540"/>
      <c r="CK251" s="540"/>
      <c r="CL251" s="540"/>
      <c r="CM251" s="540"/>
      <c r="CN251" s="540"/>
      <c r="CO251" s="540"/>
      <c r="CP251" s="540"/>
      <c r="CQ251" s="540"/>
      <c r="CR251" s="540"/>
      <c r="CS251" s="540"/>
      <c r="CT251" s="540"/>
      <c r="CU251" s="540"/>
      <c r="CV251" s="540"/>
      <c r="CW251" s="540"/>
      <c r="CX251" s="540"/>
      <c r="CY251" s="540"/>
      <c r="CZ251" s="540"/>
      <c r="DA251" s="540"/>
      <c r="DB251" s="540"/>
      <c r="DC251" s="540"/>
      <c r="DD251" s="540"/>
      <c r="DE251" s="540"/>
      <c r="DF251" s="540"/>
      <c r="DG251" s="540"/>
      <c r="DH251" s="540"/>
      <c r="DI251" s="540"/>
      <c r="DJ251" s="540"/>
      <c r="DK251" s="540"/>
      <c r="DL251" s="540"/>
      <c r="DM251" s="540"/>
      <c r="DN251" s="540"/>
      <c r="DO251" s="540"/>
      <c r="DP251" s="540"/>
      <c r="DQ251" s="540"/>
      <c r="DR251" s="540"/>
      <c r="DS251" s="540"/>
      <c r="DT251" s="540"/>
      <c r="DU251" s="540"/>
      <c r="DV251" s="540"/>
      <c r="DW251" s="540"/>
      <c r="DX251" s="540"/>
      <c r="DY251" s="540"/>
      <c r="DZ251" s="540"/>
      <c r="EA251" s="540"/>
      <c r="EB251" s="540"/>
      <c r="EC251" s="540"/>
      <c r="ED251" s="540"/>
      <c r="EE251" s="540"/>
      <c r="EF251" s="540"/>
      <c r="EG251" s="540"/>
      <c r="EH251" s="540"/>
      <c r="EI251" s="540"/>
      <c r="EJ251" s="540"/>
      <c r="EK251" s="540"/>
      <c r="EL251" s="540"/>
      <c r="EM251" s="540"/>
      <c r="EN251" s="540"/>
      <c r="EO251" s="540"/>
      <c r="EP251" s="540"/>
      <c r="EQ251" s="540"/>
      <c r="ER251" s="540"/>
      <c r="ES251" s="540"/>
      <c r="ET251" s="540"/>
      <c r="EU251" s="540"/>
      <c r="EV251" s="540"/>
      <c r="EW251" s="540"/>
      <c r="EX251" s="540"/>
      <c r="EY251" s="540"/>
      <c r="EZ251" s="540"/>
      <c r="FA251" s="540"/>
      <c r="FB251" s="540"/>
      <c r="FC251" s="540"/>
      <c r="FD251" s="540"/>
      <c r="FE251" s="540"/>
      <c r="FF251" s="540"/>
      <c r="FG251" s="540"/>
      <c r="FH251" s="540"/>
      <c r="FI251" s="540"/>
      <c r="FJ251" s="540"/>
      <c r="FK251" s="540"/>
      <c r="FL251" s="540"/>
      <c r="FM251" s="540"/>
      <c r="FN251" s="540"/>
      <c r="FO251" s="540"/>
      <c r="FP251" s="540"/>
      <c r="FQ251" s="540"/>
      <c r="FR251" s="540"/>
      <c r="FS251" s="540"/>
      <c r="FT251" s="540"/>
      <c r="FU251" s="540"/>
      <c r="FV251" s="540"/>
      <c r="FW251" s="540"/>
      <c r="FX251" s="540"/>
      <c r="FY251" s="540"/>
      <c r="FZ251" s="540"/>
      <c r="GA251" s="540"/>
      <c r="GB251" s="540"/>
      <c r="GC251" s="540"/>
      <c r="GD251" s="540"/>
      <c r="GE251" s="540"/>
      <c r="GF251" s="540"/>
      <c r="GG251" s="540"/>
      <c r="GH251" s="540"/>
      <c r="GI251" s="540"/>
      <c r="GJ251" s="540"/>
      <c r="GK251" s="540"/>
      <c r="GL251" s="540"/>
      <c r="GM251" s="540"/>
      <c r="GN251" s="540"/>
      <c r="GO251" s="540"/>
      <c r="GP251" s="540"/>
      <c r="GQ251" s="540"/>
      <c r="GR251" s="540"/>
      <c r="GS251" s="540"/>
      <c r="GT251" s="540"/>
      <c r="GU251" s="540"/>
      <c r="GV251" s="540"/>
      <c r="GW251" s="540"/>
      <c r="GX251" s="540"/>
      <c r="GY251" s="540"/>
      <c r="GZ251" s="540"/>
      <c r="HA251" s="540"/>
      <c r="HB251" s="540"/>
      <c r="HC251" s="540"/>
      <c r="HD251" s="540"/>
      <c r="HE251" s="540"/>
      <c r="HF251" s="540"/>
    </row>
    <row r="252" spans="2:214" hidden="1">
      <c r="B252" s="540"/>
      <c r="C252" s="658"/>
      <c r="D252" s="540"/>
      <c r="F252" s="540"/>
      <c r="G252" s="540"/>
      <c r="H252" s="540"/>
      <c r="I252" s="540"/>
      <c r="J252" s="540"/>
      <c r="K252" s="540"/>
      <c r="L252" s="540"/>
      <c r="M252" s="540"/>
      <c r="N252" s="540"/>
      <c r="O252" s="540"/>
      <c r="P252" s="540"/>
      <c r="Q252" s="540"/>
      <c r="R252" s="540"/>
      <c r="S252" s="540"/>
      <c r="T252" s="540"/>
      <c r="U252" s="540"/>
      <c r="V252" s="540"/>
      <c r="W252" s="540"/>
      <c r="X252" s="540"/>
      <c r="Y252" s="540"/>
      <c r="Z252" s="540"/>
      <c r="AA252" s="540"/>
      <c r="AB252" s="540"/>
      <c r="AC252" s="540"/>
      <c r="AD252" s="540"/>
      <c r="AE252" s="540"/>
      <c r="AF252" s="540"/>
      <c r="AG252" s="540"/>
      <c r="AH252" s="659"/>
      <c r="AI252" s="540"/>
      <c r="AJ252" s="540"/>
      <c r="AK252" s="540"/>
      <c r="AL252" s="540"/>
      <c r="AM252" s="540"/>
      <c r="AN252" s="540"/>
      <c r="AO252" s="540"/>
      <c r="AP252" s="540"/>
      <c r="AQ252" s="540"/>
      <c r="AR252" s="540"/>
      <c r="AS252" s="540"/>
      <c r="AT252" s="540"/>
      <c r="AU252" s="540"/>
      <c r="AV252" s="540"/>
      <c r="AW252" s="540"/>
      <c r="AX252" s="540"/>
      <c r="AY252" s="540"/>
      <c r="AZ252" s="540"/>
      <c r="BA252" s="540"/>
      <c r="BB252" s="540"/>
      <c r="BC252" s="540"/>
      <c r="BD252" s="540"/>
      <c r="BE252" s="540"/>
      <c r="BF252" s="540"/>
      <c r="BG252" s="540"/>
      <c r="BH252" s="540"/>
      <c r="BI252" s="540"/>
      <c r="BJ252" s="540"/>
      <c r="BK252" s="540"/>
      <c r="BL252" s="540"/>
      <c r="BM252" s="540"/>
      <c r="BN252" s="540"/>
      <c r="BO252" s="540"/>
      <c r="BP252" s="540"/>
      <c r="BQ252" s="540"/>
      <c r="BR252" s="540"/>
      <c r="BS252" s="540"/>
      <c r="BT252" s="540"/>
      <c r="BU252" s="540"/>
      <c r="BV252" s="540"/>
      <c r="BW252" s="540"/>
      <c r="BX252" s="540"/>
      <c r="BY252" s="540"/>
      <c r="BZ252" s="540"/>
      <c r="CA252" s="540"/>
      <c r="CB252" s="540"/>
      <c r="CC252" s="540"/>
      <c r="CD252" s="540"/>
      <c r="CE252" s="540"/>
      <c r="CF252" s="540"/>
      <c r="CG252" s="540"/>
      <c r="CH252" s="540"/>
      <c r="CI252" s="540"/>
      <c r="CJ252" s="540"/>
      <c r="CK252" s="540"/>
      <c r="CL252" s="540"/>
      <c r="CM252" s="540"/>
      <c r="CN252" s="540"/>
      <c r="CO252" s="540"/>
      <c r="CP252" s="540"/>
      <c r="CQ252" s="540"/>
      <c r="CR252" s="540"/>
      <c r="CS252" s="540"/>
      <c r="CT252" s="540"/>
      <c r="CU252" s="540"/>
      <c r="CV252" s="540"/>
      <c r="CW252" s="540"/>
      <c r="CX252" s="540"/>
      <c r="CY252" s="540"/>
      <c r="CZ252" s="540"/>
      <c r="DA252" s="540"/>
      <c r="DB252" s="540"/>
      <c r="DC252" s="540"/>
      <c r="DD252" s="540"/>
      <c r="DE252" s="540"/>
      <c r="DF252" s="540"/>
      <c r="DG252" s="540"/>
      <c r="DH252" s="540"/>
      <c r="DI252" s="540"/>
      <c r="DJ252" s="540"/>
      <c r="DK252" s="540"/>
      <c r="DL252" s="540"/>
      <c r="DM252" s="540"/>
      <c r="DN252" s="540"/>
      <c r="DO252" s="540"/>
      <c r="DP252" s="540"/>
      <c r="DQ252" s="540"/>
      <c r="DR252" s="540"/>
      <c r="DS252" s="540"/>
      <c r="DT252" s="540"/>
      <c r="DU252" s="540"/>
      <c r="DV252" s="540"/>
      <c r="DW252" s="540"/>
      <c r="DX252" s="540"/>
      <c r="DY252" s="540"/>
      <c r="DZ252" s="540"/>
      <c r="EA252" s="540"/>
      <c r="EB252" s="540"/>
      <c r="EC252" s="540"/>
      <c r="ED252" s="540"/>
      <c r="EE252" s="540"/>
      <c r="EF252" s="540"/>
      <c r="EG252" s="540"/>
      <c r="EH252" s="540"/>
      <c r="EI252" s="540"/>
      <c r="EJ252" s="540"/>
      <c r="EK252" s="540"/>
      <c r="EL252" s="540"/>
      <c r="EM252" s="540"/>
      <c r="EN252" s="540"/>
      <c r="EO252" s="540"/>
      <c r="EP252" s="540"/>
      <c r="EQ252" s="540"/>
      <c r="ER252" s="540"/>
      <c r="ES252" s="540"/>
      <c r="ET252" s="540"/>
      <c r="EU252" s="540"/>
      <c r="EV252" s="540"/>
      <c r="EW252" s="540"/>
      <c r="EX252" s="540"/>
      <c r="EY252" s="540"/>
      <c r="EZ252" s="540"/>
      <c r="FA252" s="540"/>
      <c r="FB252" s="540"/>
      <c r="FC252" s="540"/>
      <c r="FD252" s="540"/>
      <c r="FE252" s="540"/>
      <c r="FF252" s="540"/>
      <c r="FG252" s="540"/>
      <c r="FH252" s="540"/>
      <c r="FI252" s="540"/>
      <c r="FJ252" s="540"/>
      <c r="FK252" s="540"/>
      <c r="FL252" s="540"/>
      <c r="FM252" s="540"/>
      <c r="FN252" s="540"/>
      <c r="FO252" s="540"/>
      <c r="FP252" s="540"/>
      <c r="FQ252" s="540"/>
      <c r="FR252" s="540"/>
      <c r="FS252" s="540"/>
      <c r="FT252" s="540"/>
      <c r="FU252" s="540"/>
      <c r="FV252" s="540"/>
      <c r="FW252" s="540"/>
      <c r="FX252" s="540"/>
      <c r="FY252" s="540"/>
      <c r="FZ252" s="540"/>
      <c r="GA252" s="540"/>
      <c r="GB252" s="540"/>
      <c r="GC252" s="540"/>
      <c r="GD252" s="540"/>
      <c r="GE252" s="540"/>
      <c r="GF252" s="540"/>
      <c r="GG252" s="540"/>
      <c r="GH252" s="540"/>
      <c r="GI252" s="540"/>
      <c r="GJ252" s="540"/>
      <c r="GK252" s="540"/>
      <c r="GL252" s="540"/>
      <c r="GM252" s="540"/>
      <c r="GN252" s="540"/>
      <c r="GO252" s="540"/>
      <c r="GP252" s="540"/>
      <c r="GQ252" s="540"/>
      <c r="GR252" s="540"/>
      <c r="GS252" s="540"/>
      <c r="GT252" s="540"/>
      <c r="GU252" s="540"/>
      <c r="GV252" s="540"/>
      <c r="GW252" s="540"/>
      <c r="GX252" s="540"/>
      <c r="GY252" s="540"/>
      <c r="GZ252" s="540"/>
      <c r="HA252" s="540"/>
      <c r="HB252" s="540"/>
      <c r="HC252" s="540"/>
      <c r="HD252" s="540"/>
      <c r="HE252" s="540"/>
      <c r="HF252" s="540"/>
    </row>
    <row r="253" spans="2:214" hidden="1">
      <c r="B253" s="540"/>
      <c r="C253" s="658"/>
      <c r="D253" s="540"/>
      <c r="F253" s="540"/>
      <c r="G253" s="540"/>
      <c r="H253" s="540"/>
      <c r="I253" s="540"/>
      <c r="J253" s="540"/>
      <c r="K253" s="540"/>
      <c r="L253" s="540"/>
      <c r="M253" s="540"/>
      <c r="N253" s="540"/>
      <c r="O253" s="540"/>
      <c r="P253" s="540"/>
      <c r="Q253" s="540"/>
      <c r="R253" s="540"/>
      <c r="S253" s="540"/>
      <c r="T253" s="540"/>
      <c r="U253" s="540"/>
      <c r="V253" s="540"/>
      <c r="W253" s="540"/>
      <c r="X253" s="540"/>
      <c r="Y253" s="540"/>
      <c r="Z253" s="540"/>
      <c r="AA253" s="540"/>
      <c r="AB253" s="540"/>
      <c r="AC253" s="540"/>
      <c r="AD253" s="540"/>
      <c r="AE253" s="540"/>
      <c r="AF253" s="540"/>
      <c r="AG253" s="540"/>
      <c r="AH253" s="659"/>
      <c r="AI253" s="540"/>
      <c r="AJ253" s="540"/>
      <c r="AK253" s="540"/>
      <c r="AL253" s="540"/>
      <c r="AM253" s="540"/>
      <c r="AN253" s="540"/>
      <c r="AO253" s="540"/>
      <c r="AP253" s="540"/>
      <c r="AQ253" s="540"/>
      <c r="AR253" s="540"/>
      <c r="AS253" s="540"/>
      <c r="AT253" s="540"/>
      <c r="AU253" s="540"/>
      <c r="AV253" s="540"/>
      <c r="AW253" s="540"/>
      <c r="AX253" s="540"/>
      <c r="AY253" s="540"/>
      <c r="AZ253" s="540"/>
      <c r="BA253" s="540"/>
      <c r="BB253" s="540"/>
      <c r="BC253" s="540"/>
      <c r="BD253" s="540"/>
      <c r="BE253" s="540"/>
      <c r="BF253" s="540"/>
      <c r="BG253" s="540"/>
      <c r="BH253" s="540"/>
      <c r="BI253" s="540"/>
      <c r="BJ253" s="540"/>
      <c r="BK253" s="540"/>
      <c r="BL253" s="540"/>
      <c r="BM253" s="540"/>
      <c r="BN253" s="540"/>
      <c r="BO253" s="540"/>
      <c r="BP253" s="540"/>
      <c r="BQ253" s="540"/>
      <c r="BR253" s="540"/>
      <c r="BS253" s="540"/>
      <c r="BT253" s="540"/>
      <c r="BU253" s="540"/>
      <c r="BV253" s="540"/>
      <c r="BW253" s="540"/>
      <c r="BX253" s="540"/>
      <c r="BY253" s="540"/>
      <c r="BZ253" s="540"/>
      <c r="CA253" s="540"/>
      <c r="CB253" s="540"/>
      <c r="CC253" s="540"/>
      <c r="CD253" s="540"/>
      <c r="CE253" s="540"/>
      <c r="CF253" s="540"/>
      <c r="CG253" s="540"/>
      <c r="CH253" s="540"/>
      <c r="CI253" s="540"/>
      <c r="CJ253" s="540"/>
      <c r="CK253" s="540"/>
      <c r="CL253" s="540"/>
      <c r="CM253" s="540"/>
      <c r="CN253" s="540"/>
      <c r="CO253" s="540"/>
      <c r="CP253" s="540"/>
      <c r="CQ253" s="540"/>
      <c r="CR253" s="540"/>
      <c r="CS253" s="540"/>
      <c r="CT253" s="540"/>
      <c r="CU253" s="540"/>
      <c r="CV253" s="540"/>
      <c r="CW253" s="540"/>
      <c r="CX253" s="540"/>
      <c r="CY253" s="540"/>
      <c r="CZ253" s="540"/>
      <c r="DA253" s="540"/>
      <c r="DB253" s="540"/>
      <c r="DC253" s="540"/>
      <c r="DD253" s="540"/>
      <c r="DE253" s="540"/>
      <c r="DF253" s="540"/>
      <c r="DG253" s="540"/>
      <c r="DH253" s="540"/>
      <c r="DI253" s="540"/>
      <c r="DJ253" s="540"/>
      <c r="DK253" s="540"/>
      <c r="DL253" s="540"/>
      <c r="DM253" s="540"/>
      <c r="DN253" s="540"/>
      <c r="DO253" s="540"/>
      <c r="DP253" s="540"/>
      <c r="DQ253" s="540"/>
      <c r="DR253" s="540"/>
      <c r="DS253" s="540"/>
      <c r="DT253" s="540"/>
      <c r="DU253" s="540"/>
      <c r="DV253" s="540"/>
      <c r="DW253" s="540"/>
      <c r="DX253" s="540"/>
      <c r="DY253" s="540"/>
      <c r="DZ253" s="540"/>
      <c r="EA253" s="540"/>
      <c r="EB253" s="540"/>
      <c r="EC253" s="540"/>
      <c r="ED253" s="540"/>
      <c r="EE253" s="540"/>
      <c r="EF253" s="540"/>
      <c r="EG253" s="540"/>
      <c r="EH253" s="540"/>
      <c r="EI253" s="540"/>
      <c r="EJ253" s="540"/>
      <c r="EK253" s="540"/>
      <c r="EL253" s="540"/>
      <c r="EM253" s="540"/>
      <c r="EN253" s="540"/>
      <c r="EO253" s="540"/>
      <c r="EP253" s="540"/>
      <c r="EQ253" s="540"/>
      <c r="ER253" s="540"/>
      <c r="ES253" s="540"/>
      <c r="ET253" s="540"/>
      <c r="EU253" s="540"/>
      <c r="EV253" s="540"/>
      <c r="EW253" s="540"/>
      <c r="EX253" s="540"/>
      <c r="EY253" s="540"/>
      <c r="EZ253" s="540"/>
      <c r="FA253" s="540"/>
      <c r="FB253" s="540"/>
      <c r="FC253" s="540"/>
      <c r="FD253" s="540"/>
      <c r="FE253" s="540"/>
      <c r="FF253" s="540"/>
      <c r="FG253" s="540"/>
      <c r="FH253" s="540"/>
      <c r="FI253" s="540"/>
      <c r="FJ253" s="540"/>
      <c r="FK253" s="540"/>
      <c r="FL253" s="540"/>
      <c r="FM253" s="540"/>
      <c r="FN253" s="540"/>
      <c r="FO253" s="540"/>
      <c r="FP253" s="540"/>
      <c r="FQ253" s="540"/>
      <c r="FR253" s="540"/>
      <c r="FS253" s="540"/>
      <c r="FT253" s="540"/>
      <c r="FU253" s="540"/>
      <c r="FV253" s="540"/>
      <c r="FW253" s="540"/>
      <c r="FX253" s="540"/>
      <c r="FY253" s="540"/>
      <c r="FZ253" s="540"/>
      <c r="GA253" s="540"/>
      <c r="GB253" s="540"/>
      <c r="GC253" s="540"/>
      <c r="GD253" s="540"/>
      <c r="GE253" s="540"/>
      <c r="GF253" s="540"/>
      <c r="GG253" s="540"/>
      <c r="GH253" s="540"/>
      <c r="GI253" s="540"/>
      <c r="GJ253" s="540"/>
      <c r="GK253" s="540"/>
      <c r="GL253" s="540"/>
      <c r="GM253" s="540"/>
      <c r="GN253" s="540"/>
      <c r="GO253" s="540"/>
      <c r="GP253" s="540"/>
      <c r="GQ253" s="540"/>
      <c r="GR253" s="540"/>
      <c r="GS253" s="540"/>
      <c r="GT253" s="540"/>
      <c r="GU253" s="540"/>
      <c r="GV253" s="540"/>
      <c r="GW253" s="540"/>
      <c r="GX253" s="540"/>
      <c r="GY253" s="540"/>
      <c r="GZ253" s="540"/>
      <c r="HA253" s="540"/>
      <c r="HB253" s="540"/>
      <c r="HC253" s="540"/>
      <c r="HD253" s="540"/>
      <c r="HE253" s="540"/>
      <c r="HF253" s="540"/>
    </row>
    <row r="254" spans="2:214" hidden="1">
      <c r="B254" s="540"/>
      <c r="C254" s="658"/>
      <c r="D254" s="540"/>
      <c r="F254" s="540"/>
      <c r="G254" s="540"/>
      <c r="H254" s="540"/>
      <c r="I254" s="540"/>
      <c r="J254" s="540"/>
      <c r="K254" s="540"/>
      <c r="L254" s="540"/>
      <c r="M254" s="540"/>
      <c r="N254" s="540"/>
      <c r="O254" s="540"/>
      <c r="P254" s="540"/>
      <c r="Q254" s="540"/>
      <c r="R254" s="540"/>
      <c r="S254" s="540"/>
      <c r="T254" s="540"/>
      <c r="U254" s="540"/>
      <c r="V254" s="540"/>
      <c r="W254" s="540"/>
      <c r="X254" s="540"/>
      <c r="Y254" s="540"/>
      <c r="Z254" s="540"/>
      <c r="AA254" s="540"/>
      <c r="AB254" s="540"/>
      <c r="AC254" s="540"/>
      <c r="AD254" s="540"/>
      <c r="AE254" s="540"/>
      <c r="AF254" s="540"/>
      <c r="AG254" s="540"/>
      <c r="AH254" s="659"/>
      <c r="AI254" s="540"/>
      <c r="AJ254" s="540"/>
      <c r="AK254" s="540"/>
      <c r="AL254" s="540"/>
      <c r="AM254" s="540"/>
      <c r="AN254" s="540"/>
      <c r="AO254" s="540"/>
      <c r="AP254" s="540"/>
      <c r="AQ254" s="540"/>
      <c r="AR254" s="540"/>
      <c r="AS254" s="540"/>
      <c r="AT254" s="540"/>
      <c r="AU254" s="540"/>
      <c r="AV254" s="540"/>
      <c r="AW254" s="540"/>
      <c r="AX254" s="540"/>
      <c r="AY254" s="540"/>
      <c r="AZ254" s="540"/>
      <c r="BA254" s="540"/>
      <c r="BB254" s="540"/>
      <c r="BC254" s="540"/>
      <c r="BD254" s="540"/>
      <c r="BE254" s="540"/>
      <c r="BF254" s="540"/>
      <c r="BG254" s="540"/>
      <c r="BH254" s="540"/>
      <c r="BI254" s="540"/>
      <c r="BJ254" s="540"/>
      <c r="BK254" s="540"/>
      <c r="BL254" s="540"/>
      <c r="BM254" s="540"/>
      <c r="BN254" s="540"/>
      <c r="BO254" s="540"/>
      <c r="BP254" s="540"/>
      <c r="BQ254" s="540"/>
      <c r="BR254" s="540"/>
      <c r="BS254" s="540"/>
      <c r="BT254" s="540"/>
      <c r="BU254" s="540"/>
      <c r="BV254" s="540"/>
      <c r="BW254" s="540"/>
      <c r="BX254" s="540"/>
      <c r="BY254" s="540"/>
      <c r="BZ254" s="540"/>
      <c r="CA254" s="540"/>
      <c r="CB254" s="540"/>
      <c r="CC254" s="540"/>
      <c r="CD254" s="540"/>
      <c r="CE254" s="540"/>
      <c r="CF254" s="540"/>
      <c r="CG254" s="540"/>
      <c r="CH254" s="540"/>
      <c r="CI254" s="540"/>
      <c r="CJ254" s="540"/>
      <c r="CK254" s="540"/>
      <c r="CL254" s="540"/>
      <c r="CM254" s="540"/>
      <c r="CN254" s="540"/>
      <c r="CO254" s="540"/>
      <c r="CP254" s="540"/>
      <c r="CQ254" s="540"/>
      <c r="CR254" s="540"/>
      <c r="CS254" s="540"/>
      <c r="CT254" s="540"/>
      <c r="CU254" s="540"/>
      <c r="CV254" s="540"/>
      <c r="CW254" s="540"/>
      <c r="CX254" s="540"/>
      <c r="CY254" s="540"/>
      <c r="CZ254" s="540"/>
      <c r="DA254" s="540"/>
      <c r="DB254" s="540"/>
      <c r="DC254" s="540"/>
      <c r="DD254" s="540"/>
      <c r="DE254" s="540"/>
      <c r="DF254" s="540"/>
      <c r="DG254" s="540"/>
      <c r="DH254" s="540"/>
      <c r="DI254" s="540"/>
      <c r="DJ254" s="540"/>
      <c r="DK254" s="540"/>
      <c r="DL254" s="540"/>
      <c r="DM254" s="540"/>
      <c r="DN254" s="540"/>
      <c r="DO254" s="540"/>
      <c r="DP254" s="540"/>
      <c r="DQ254" s="540"/>
      <c r="DR254" s="540"/>
      <c r="DS254" s="540"/>
      <c r="DT254" s="540"/>
      <c r="DU254" s="540"/>
      <c r="DV254" s="540"/>
      <c r="DW254" s="540"/>
      <c r="DX254" s="540"/>
      <c r="DY254" s="540"/>
      <c r="DZ254" s="540"/>
      <c r="EA254" s="540"/>
      <c r="EB254" s="540"/>
      <c r="EC254" s="540"/>
      <c r="ED254" s="540"/>
      <c r="EE254" s="540"/>
      <c r="EF254" s="540"/>
      <c r="EG254" s="540"/>
      <c r="EH254" s="540"/>
      <c r="EI254" s="540"/>
      <c r="EJ254" s="540"/>
      <c r="EK254" s="540"/>
      <c r="EL254" s="540"/>
      <c r="EM254" s="540"/>
      <c r="EN254" s="540"/>
      <c r="EO254" s="540"/>
      <c r="EP254" s="540"/>
      <c r="EQ254" s="540"/>
      <c r="ER254" s="540"/>
      <c r="ES254" s="540"/>
      <c r="ET254" s="540"/>
      <c r="EU254" s="540"/>
      <c r="EV254" s="540"/>
      <c r="EW254" s="540"/>
      <c r="EX254" s="540"/>
      <c r="EY254" s="540"/>
      <c r="EZ254" s="540"/>
      <c r="FA254" s="540"/>
      <c r="FB254" s="540"/>
      <c r="FC254" s="540"/>
      <c r="FD254" s="540"/>
      <c r="FE254" s="540"/>
      <c r="FF254" s="540"/>
      <c r="FG254" s="540"/>
      <c r="FH254" s="540"/>
      <c r="FI254" s="540"/>
      <c r="FJ254" s="540"/>
      <c r="FK254" s="540"/>
      <c r="FL254" s="540"/>
      <c r="FM254" s="540"/>
      <c r="FN254" s="540"/>
      <c r="FO254" s="540"/>
      <c r="FP254" s="540"/>
      <c r="FQ254" s="540"/>
      <c r="FR254" s="540"/>
      <c r="FS254" s="540"/>
      <c r="FT254" s="540"/>
      <c r="FU254" s="540"/>
      <c r="FV254" s="540"/>
      <c r="FW254" s="540"/>
      <c r="FX254" s="540"/>
      <c r="FY254" s="540"/>
      <c r="FZ254" s="540"/>
      <c r="GA254" s="540"/>
      <c r="GB254" s="540"/>
      <c r="GC254" s="540"/>
      <c r="GD254" s="540"/>
      <c r="GE254" s="540"/>
      <c r="GF254" s="540"/>
      <c r="GG254" s="540"/>
      <c r="GH254" s="540"/>
      <c r="GI254" s="540"/>
      <c r="GJ254" s="540"/>
      <c r="GK254" s="540"/>
      <c r="GL254" s="540"/>
      <c r="GM254" s="540"/>
      <c r="GN254" s="540"/>
      <c r="GO254" s="540"/>
      <c r="GP254" s="540"/>
      <c r="GQ254" s="540"/>
      <c r="GR254" s="540"/>
      <c r="GS254" s="540"/>
      <c r="GT254" s="540"/>
      <c r="GU254" s="540"/>
      <c r="GV254" s="540"/>
      <c r="GW254" s="540"/>
      <c r="GX254" s="540"/>
      <c r="GY254" s="540"/>
      <c r="GZ254" s="540"/>
      <c r="HA254" s="540"/>
      <c r="HB254" s="540"/>
      <c r="HC254" s="540"/>
      <c r="HD254" s="540"/>
      <c r="HE254" s="540"/>
      <c r="HF254" s="540"/>
    </row>
    <row r="255" spans="2:214" hidden="1">
      <c r="B255" s="540"/>
      <c r="C255" s="658"/>
      <c r="D255" s="540"/>
      <c r="F255" s="540"/>
      <c r="G255" s="540"/>
      <c r="H255" s="540"/>
      <c r="I255" s="540"/>
      <c r="J255" s="540"/>
      <c r="K255" s="540"/>
      <c r="L255" s="540"/>
      <c r="M255" s="540"/>
      <c r="N255" s="540"/>
      <c r="O255" s="540"/>
      <c r="P255" s="540"/>
      <c r="Q255" s="540"/>
      <c r="R255" s="540"/>
      <c r="S255" s="540"/>
      <c r="T255" s="540"/>
      <c r="U255" s="540"/>
      <c r="V255" s="540"/>
      <c r="W255" s="540"/>
      <c r="X255" s="540"/>
      <c r="Y255" s="540"/>
      <c r="Z255" s="540"/>
      <c r="AA255" s="540"/>
      <c r="AB255" s="540"/>
      <c r="AC255" s="540"/>
      <c r="AD255" s="540"/>
      <c r="AE255" s="540"/>
      <c r="AF255" s="540"/>
      <c r="AG255" s="540"/>
      <c r="AH255" s="659"/>
      <c r="AI255" s="540"/>
      <c r="AJ255" s="540"/>
      <c r="AK255" s="540"/>
      <c r="AL255" s="540"/>
      <c r="AM255" s="540"/>
      <c r="AN255" s="540"/>
      <c r="AO255" s="540"/>
      <c r="AP255" s="540"/>
      <c r="AQ255" s="540"/>
      <c r="AR255" s="540"/>
      <c r="AS255" s="540"/>
      <c r="AT255" s="540"/>
      <c r="AU255" s="540"/>
      <c r="AV255" s="540"/>
      <c r="AW255" s="540"/>
      <c r="AX255" s="540"/>
      <c r="AY255" s="540"/>
      <c r="AZ255" s="540"/>
      <c r="BA255" s="540"/>
      <c r="BB255" s="540"/>
      <c r="BC255" s="540"/>
      <c r="BD255" s="540"/>
      <c r="BE255" s="540"/>
      <c r="BF255" s="540"/>
      <c r="BG255" s="540"/>
      <c r="BH255" s="540"/>
      <c r="BI255" s="540"/>
      <c r="BJ255" s="540"/>
      <c r="BK255" s="540"/>
      <c r="BL255" s="540"/>
      <c r="BM255" s="540"/>
      <c r="BN255" s="540"/>
      <c r="BO255" s="540"/>
      <c r="BP255" s="540"/>
      <c r="BQ255" s="540"/>
      <c r="BR255" s="540"/>
      <c r="BS255" s="540"/>
      <c r="BT255" s="540"/>
      <c r="BU255" s="540"/>
      <c r="BV255" s="540"/>
      <c r="BW255" s="540"/>
      <c r="BX255" s="540"/>
      <c r="BY255" s="540"/>
      <c r="BZ255" s="540"/>
      <c r="CA255" s="540"/>
      <c r="CB255" s="540"/>
      <c r="CC255" s="540"/>
      <c r="CD255" s="540"/>
      <c r="CE255" s="540"/>
      <c r="CF255" s="540"/>
      <c r="CG255" s="540"/>
      <c r="CH255" s="540"/>
      <c r="CI255" s="540"/>
      <c r="CJ255" s="540"/>
      <c r="CK255" s="540"/>
      <c r="CL255" s="540"/>
      <c r="CM255" s="540"/>
      <c r="CN255" s="540"/>
      <c r="CO255" s="540"/>
      <c r="CP255" s="540"/>
      <c r="CQ255" s="540"/>
      <c r="CR255" s="540"/>
      <c r="CS255" s="540"/>
      <c r="CT255" s="540"/>
      <c r="CU255" s="540"/>
      <c r="CV255" s="540"/>
      <c r="CW255" s="540"/>
      <c r="CX255" s="540"/>
      <c r="CY255" s="540"/>
      <c r="CZ255" s="540"/>
      <c r="DA255" s="540"/>
      <c r="DB255" s="540"/>
      <c r="DC255" s="540"/>
      <c r="DD255" s="540"/>
      <c r="DE255" s="540"/>
      <c r="DF255" s="540"/>
      <c r="DG255" s="540"/>
      <c r="DH255" s="540"/>
      <c r="DI255" s="540"/>
      <c r="DJ255" s="540"/>
      <c r="DK255" s="540"/>
      <c r="DL255" s="540"/>
      <c r="DM255" s="540"/>
      <c r="DN255" s="540"/>
      <c r="DO255" s="540"/>
      <c r="DP255" s="540"/>
      <c r="DQ255" s="540"/>
      <c r="DR255" s="540"/>
      <c r="DS255" s="540"/>
      <c r="DT255" s="540"/>
      <c r="DU255" s="540"/>
      <c r="DV255" s="540"/>
      <c r="DW255" s="540"/>
      <c r="DX255" s="540"/>
      <c r="DY255" s="540"/>
      <c r="DZ255" s="540"/>
      <c r="EA255" s="540"/>
      <c r="EB255" s="540"/>
      <c r="EC255" s="540"/>
      <c r="ED255" s="540"/>
      <c r="EE255" s="540"/>
      <c r="EF255" s="540"/>
      <c r="EG255" s="540"/>
      <c r="EH255" s="540"/>
      <c r="EI255" s="540"/>
      <c r="EJ255" s="540"/>
      <c r="EK255" s="540"/>
      <c r="EL255" s="540"/>
      <c r="EM255" s="540"/>
      <c r="EN255" s="540"/>
      <c r="EO255" s="540"/>
      <c r="EP255" s="540"/>
      <c r="EQ255" s="540"/>
      <c r="ER255" s="540"/>
      <c r="ES255" s="540"/>
      <c r="ET255" s="540"/>
      <c r="EU255" s="540"/>
      <c r="EV255" s="540"/>
      <c r="EW255" s="540"/>
      <c r="EX255" s="540"/>
      <c r="EY255" s="540"/>
      <c r="EZ255" s="540"/>
      <c r="FA255" s="540"/>
      <c r="FB255" s="540"/>
      <c r="FC255" s="540"/>
      <c r="FD255" s="540"/>
      <c r="FE255" s="540"/>
      <c r="FF255" s="540"/>
      <c r="FG255" s="540"/>
      <c r="FH255" s="540"/>
      <c r="FI255" s="540"/>
      <c r="FJ255" s="540"/>
      <c r="FK255" s="540"/>
      <c r="FL255" s="540"/>
      <c r="FM255" s="540"/>
      <c r="FN255" s="540"/>
      <c r="FO255" s="540"/>
      <c r="FP255" s="540"/>
      <c r="FQ255" s="540"/>
      <c r="FR255" s="540"/>
      <c r="FS255" s="540"/>
      <c r="FT255" s="540"/>
      <c r="FU255" s="540"/>
      <c r="FV255" s="540"/>
      <c r="FW255" s="540"/>
      <c r="FX255" s="540"/>
      <c r="FY255" s="540"/>
      <c r="FZ255" s="540"/>
      <c r="GA255" s="540"/>
      <c r="GB255" s="540"/>
      <c r="GC255" s="540"/>
      <c r="GD255" s="540"/>
      <c r="GE255" s="540"/>
      <c r="GF255" s="540"/>
      <c r="GG255" s="540"/>
      <c r="GH255" s="540"/>
      <c r="GI255" s="540"/>
      <c r="GJ255" s="540"/>
      <c r="GK255" s="540"/>
      <c r="GL255" s="540"/>
      <c r="GM255" s="540"/>
      <c r="GN255" s="540"/>
      <c r="GO255" s="540"/>
      <c r="GP255" s="540"/>
      <c r="GQ255" s="540"/>
      <c r="GR255" s="540"/>
      <c r="GS255" s="540"/>
      <c r="GT255" s="540"/>
      <c r="GU255" s="540"/>
      <c r="GV255" s="540"/>
      <c r="GW255" s="540"/>
      <c r="GX255" s="540"/>
      <c r="GY255" s="540"/>
      <c r="GZ255" s="540"/>
      <c r="HA255" s="540"/>
      <c r="HB255" s="540"/>
      <c r="HC255" s="540"/>
      <c r="HD255" s="540"/>
      <c r="HE255" s="540"/>
      <c r="HF255" s="540"/>
    </row>
    <row r="256" spans="2:214" hidden="1">
      <c r="B256" s="540"/>
      <c r="C256" s="658"/>
      <c r="D256" s="540"/>
      <c r="F256" s="540"/>
      <c r="G256" s="540"/>
      <c r="H256" s="540"/>
      <c r="I256" s="540"/>
      <c r="J256" s="540"/>
      <c r="K256" s="540"/>
      <c r="L256" s="540"/>
      <c r="M256" s="540"/>
      <c r="N256" s="540"/>
      <c r="O256" s="540"/>
      <c r="P256" s="540"/>
      <c r="Q256" s="540"/>
      <c r="R256" s="540"/>
      <c r="S256" s="540"/>
      <c r="T256" s="540"/>
      <c r="U256" s="540"/>
      <c r="V256" s="540"/>
      <c r="W256" s="540"/>
      <c r="X256" s="540"/>
      <c r="Y256" s="540"/>
      <c r="Z256" s="540"/>
      <c r="AA256" s="540"/>
      <c r="AB256" s="540"/>
      <c r="AC256" s="540"/>
      <c r="AD256" s="540"/>
      <c r="AE256" s="540"/>
      <c r="AF256" s="540"/>
      <c r="AG256" s="540"/>
      <c r="AH256" s="659"/>
      <c r="AI256" s="540"/>
      <c r="AJ256" s="540"/>
      <c r="AK256" s="540"/>
      <c r="AL256" s="540"/>
      <c r="AM256" s="540"/>
      <c r="AN256" s="540"/>
      <c r="AO256" s="540"/>
      <c r="AP256" s="540"/>
      <c r="AQ256" s="540"/>
      <c r="AR256" s="540"/>
      <c r="AS256" s="540"/>
      <c r="AT256" s="540"/>
      <c r="AU256" s="540"/>
      <c r="AV256" s="540"/>
      <c r="AW256" s="540"/>
      <c r="AX256" s="540"/>
      <c r="AY256" s="540"/>
      <c r="AZ256" s="540"/>
      <c r="BA256" s="540"/>
      <c r="BB256" s="540"/>
      <c r="BC256" s="540"/>
      <c r="BD256" s="540"/>
      <c r="BE256" s="540"/>
      <c r="BF256" s="540"/>
      <c r="BG256" s="540"/>
      <c r="BH256" s="540"/>
      <c r="BI256" s="540"/>
      <c r="BJ256" s="540"/>
      <c r="BK256" s="540"/>
      <c r="BL256" s="540"/>
      <c r="BM256" s="540"/>
      <c r="BN256" s="540"/>
      <c r="BO256" s="540"/>
      <c r="BP256" s="540"/>
      <c r="BQ256" s="540"/>
      <c r="BR256" s="540"/>
      <c r="BS256" s="540"/>
      <c r="BT256" s="540"/>
      <c r="BU256" s="540"/>
      <c r="BV256" s="540"/>
      <c r="BW256" s="540"/>
      <c r="BX256" s="540"/>
      <c r="BY256" s="540"/>
      <c r="BZ256" s="540"/>
      <c r="CA256" s="540"/>
      <c r="CB256" s="540"/>
      <c r="CC256" s="540"/>
      <c r="CD256" s="540"/>
      <c r="CE256" s="540"/>
      <c r="CF256" s="540"/>
      <c r="CG256" s="540"/>
      <c r="CH256" s="540"/>
      <c r="CI256" s="540"/>
      <c r="CJ256" s="540"/>
      <c r="CK256" s="540"/>
      <c r="CL256" s="540"/>
      <c r="CM256" s="540"/>
      <c r="CN256" s="540"/>
      <c r="CO256" s="540"/>
      <c r="CP256" s="540"/>
      <c r="CQ256" s="540"/>
      <c r="CR256" s="540"/>
      <c r="CS256" s="540"/>
      <c r="CT256" s="540"/>
      <c r="CU256" s="540"/>
      <c r="CV256" s="540"/>
      <c r="CW256" s="540"/>
      <c r="CX256" s="540"/>
      <c r="CY256" s="540"/>
      <c r="CZ256" s="540"/>
      <c r="DA256" s="540"/>
      <c r="DB256" s="540"/>
      <c r="DC256" s="540"/>
      <c r="DD256" s="540"/>
      <c r="DE256" s="540"/>
      <c r="DF256" s="540"/>
      <c r="DG256" s="540"/>
      <c r="DH256" s="540"/>
      <c r="DI256" s="540"/>
      <c r="DJ256" s="540"/>
      <c r="DK256" s="540"/>
      <c r="DL256" s="540"/>
      <c r="DM256" s="540"/>
      <c r="DN256" s="540"/>
      <c r="DO256" s="540"/>
      <c r="DP256" s="540"/>
      <c r="DQ256" s="540"/>
      <c r="DR256" s="540"/>
      <c r="DS256" s="540"/>
      <c r="DT256" s="540"/>
      <c r="DU256" s="540"/>
      <c r="DV256" s="540"/>
      <c r="DW256" s="540"/>
      <c r="DX256" s="540"/>
      <c r="DY256" s="540"/>
      <c r="DZ256" s="540"/>
      <c r="EA256" s="540"/>
      <c r="EB256" s="540"/>
      <c r="EC256" s="540"/>
      <c r="ED256" s="540"/>
      <c r="EE256" s="540"/>
      <c r="EF256" s="540"/>
      <c r="EG256" s="540"/>
      <c r="EH256" s="540"/>
      <c r="EI256" s="540"/>
      <c r="EJ256" s="540"/>
      <c r="EK256" s="540"/>
      <c r="EL256" s="540"/>
      <c r="EM256" s="540"/>
      <c r="EN256" s="540"/>
      <c r="EO256" s="540"/>
      <c r="EP256" s="540"/>
      <c r="EQ256" s="540"/>
      <c r="ER256" s="540"/>
      <c r="ES256" s="540"/>
      <c r="ET256" s="540"/>
      <c r="EU256" s="540"/>
      <c r="EV256" s="540"/>
      <c r="EW256" s="540"/>
      <c r="EX256" s="540"/>
      <c r="EY256" s="540"/>
      <c r="EZ256" s="540"/>
      <c r="FA256" s="540"/>
      <c r="FB256" s="540"/>
      <c r="FC256" s="540"/>
      <c r="FD256" s="540"/>
      <c r="FE256" s="540"/>
      <c r="FF256" s="540"/>
      <c r="FG256" s="540"/>
      <c r="FH256" s="540"/>
      <c r="FI256" s="540"/>
      <c r="FJ256" s="540"/>
      <c r="FK256" s="540"/>
      <c r="FL256" s="540"/>
      <c r="FM256" s="540"/>
      <c r="FN256" s="540"/>
      <c r="FO256" s="540"/>
      <c r="FP256" s="540"/>
      <c r="FQ256" s="540"/>
      <c r="FR256" s="540"/>
      <c r="FS256" s="540"/>
      <c r="FT256" s="540"/>
      <c r="FU256" s="540"/>
      <c r="FV256" s="540"/>
      <c r="FW256" s="540"/>
      <c r="FX256" s="540"/>
      <c r="FY256" s="540"/>
      <c r="FZ256" s="540"/>
      <c r="GA256" s="540"/>
      <c r="GB256" s="540"/>
      <c r="GC256" s="540"/>
      <c r="GD256" s="540"/>
      <c r="GE256" s="540"/>
      <c r="GF256" s="540"/>
      <c r="GG256" s="540"/>
      <c r="GH256" s="540"/>
      <c r="GI256" s="540"/>
      <c r="GJ256" s="540"/>
      <c r="GK256" s="540"/>
      <c r="GL256" s="540"/>
      <c r="GM256" s="540"/>
      <c r="GN256" s="540"/>
      <c r="GO256" s="540"/>
      <c r="GP256" s="540"/>
      <c r="GQ256" s="540"/>
      <c r="GR256" s="540"/>
      <c r="GS256" s="540"/>
      <c r="GT256" s="540"/>
      <c r="GU256" s="540"/>
      <c r="GV256" s="540"/>
      <c r="GW256" s="540"/>
      <c r="GX256" s="540"/>
      <c r="GY256" s="540"/>
      <c r="GZ256" s="540"/>
      <c r="HA256" s="540"/>
      <c r="HB256" s="540"/>
      <c r="HC256" s="540"/>
      <c r="HD256" s="540"/>
      <c r="HE256" s="540"/>
      <c r="HF256" s="540"/>
    </row>
    <row r="257" spans="2:214" hidden="1">
      <c r="B257" s="540"/>
      <c r="C257" s="658"/>
      <c r="D257" s="540"/>
      <c r="F257" s="540"/>
      <c r="G257" s="540"/>
      <c r="H257" s="540"/>
      <c r="I257" s="540"/>
      <c r="J257" s="540"/>
      <c r="K257" s="540"/>
      <c r="L257" s="540"/>
      <c r="M257" s="540"/>
      <c r="N257" s="540"/>
      <c r="O257" s="540"/>
      <c r="P257" s="540"/>
      <c r="Q257" s="540"/>
      <c r="R257" s="540"/>
      <c r="S257" s="540"/>
      <c r="T257" s="540"/>
      <c r="U257" s="540"/>
      <c r="V257" s="540"/>
      <c r="W257" s="540"/>
      <c r="X257" s="540"/>
      <c r="Y257" s="540"/>
      <c r="Z257" s="540"/>
      <c r="AA257" s="540"/>
      <c r="AB257" s="540"/>
      <c r="AC257" s="540"/>
      <c r="AD257" s="540"/>
      <c r="AE257" s="540"/>
      <c r="AF257" s="540"/>
      <c r="AG257" s="540"/>
      <c r="AH257" s="659"/>
      <c r="AI257" s="540"/>
      <c r="AJ257" s="540"/>
      <c r="AK257" s="540"/>
      <c r="AL257" s="540"/>
      <c r="AM257" s="540"/>
      <c r="AN257" s="540"/>
      <c r="AO257" s="540"/>
      <c r="AP257" s="540"/>
      <c r="AQ257" s="540"/>
      <c r="AR257" s="540"/>
      <c r="AS257" s="540"/>
      <c r="AT257" s="540"/>
      <c r="AU257" s="540"/>
      <c r="AV257" s="540"/>
      <c r="AW257" s="540"/>
      <c r="AX257" s="540"/>
      <c r="AY257" s="540"/>
      <c r="AZ257" s="540"/>
      <c r="BA257" s="540"/>
      <c r="BB257" s="540"/>
      <c r="BC257" s="540"/>
      <c r="BD257" s="540"/>
      <c r="BE257" s="540"/>
      <c r="BF257" s="540"/>
      <c r="BG257" s="540"/>
      <c r="BH257" s="540"/>
      <c r="BI257" s="540"/>
      <c r="BJ257" s="540"/>
      <c r="BK257" s="540"/>
      <c r="BL257" s="540"/>
      <c r="BM257" s="540"/>
      <c r="BN257" s="540"/>
      <c r="BO257" s="540"/>
      <c r="BP257" s="540"/>
      <c r="BQ257" s="540"/>
      <c r="BR257" s="540"/>
      <c r="BS257" s="540"/>
      <c r="BT257" s="540"/>
      <c r="BU257" s="540"/>
      <c r="BV257" s="540"/>
      <c r="BW257" s="540"/>
      <c r="BX257" s="540"/>
      <c r="BY257" s="540"/>
      <c r="BZ257" s="540"/>
      <c r="CA257" s="540"/>
      <c r="CB257" s="540"/>
      <c r="CC257" s="540"/>
      <c r="CD257" s="540"/>
      <c r="CE257" s="540"/>
      <c r="CF257" s="540"/>
      <c r="CG257" s="540"/>
      <c r="CH257" s="540"/>
      <c r="CI257" s="540"/>
      <c r="CJ257" s="540"/>
      <c r="CK257" s="540"/>
      <c r="CL257" s="540"/>
      <c r="CM257" s="540"/>
      <c r="CN257" s="540"/>
      <c r="CO257" s="540"/>
      <c r="CP257" s="540"/>
      <c r="CQ257" s="540"/>
      <c r="CR257" s="540"/>
      <c r="CS257" s="540"/>
      <c r="CT257" s="540"/>
      <c r="CU257" s="540"/>
      <c r="CV257" s="540"/>
      <c r="CW257" s="540"/>
      <c r="CX257" s="540"/>
      <c r="CY257" s="540"/>
      <c r="CZ257" s="540"/>
      <c r="DA257" s="540"/>
      <c r="DB257" s="540"/>
      <c r="DC257" s="540"/>
      <c r="DD257" s="540"/>
      <c r="DE257" s="540"/>
      <c r="DF257" s="540"/>
      <c r="DG257" s="540"/>
      <c r="DH257" s="540"/>
      <c r="DI257" s="540"/>
      <c r="DJ257" s="540"/>
      <c r="DK257" s="540"/>
      <c r="DL257" s="540"/>
      <c r="DM257" s="540"/>
      <c r="DN257" s="540"/>
      <c r="DO257" s="540"/>
      <c r="DP257" s="540"/>
      <c r="DQ257" s="540"/>
      <c r="DR257" s="540"/>
      <c r="DS257" s="540"/>
      <c r="DT257" s="540"/>
      <c r="DU257" s="540"/>
      <c r="DV257" s="540"/>
      <c r="DW257" s="540"/>
      <c r="DX257" s="540"/>
      <c r="DY257" s="540"/>
      <c r="DZ257" s="540"/>
      <c r="EA257" s="540"/>
      <c r="EB257" s="540"/>
      <c r="EC257" s="540"/>
      <c r="ED257" s="540"/>
      <c r="EE257" s="540"/>
      <c r="EF257" s="540"/>
      <c r="EG257" s="540"/>
      <c r="EH257" s="540"/>
      <c r="EI257" s="540"/>
      <c r="EJ257" s="540"/>
      <c r="EK257" s="540"/>
      <c r="EL257" s="540"/>
      <c r="EM257" s="540"/>
      <c r="EN257" s="540"/>
      <c r="EO257" s="540"/>
      <c r="EP257" s="540"/>
      <c r="EQ257" s="540"/>
      <c r="ER257" s="540"/>
      <c r="ES257" s="540"/>
      <c r="ET257" s="540"/>
      <c r="EU257" s="540"/>
      <c r="EV257" s="540"/>
      <c r="EW257" s="540"/>
      <c r="EX257" s="540"/>
      <c r="EY257" s="540"/>
      <c r="EZ257" s="540"/>
      <c r="FA257" s="540"/>
      <c r="FB257" s="540"/>
      <c r="FC257" s="540"/>
      <c r="FD257" s="540"/>
      <c r="FE257" s="540"/>
      <c r="FF257" s="540"/>
      <c r="FG257" s="540"/>
      <c r="FH257" s="540"/>
      <c r="FI257" s="540"/>
      <c r="FJ257" s="540"/>
      <c r="FK257" s="540"/>
      <c r="FL257" s="540"/>
      <c r="FM257" s="540"/>
      <c r="FN257" s="540"/>
      <c r="FO257" s="540"/>
      <c r="FP257" s="540"/>
      <c r="FQ257" s="540"/>
      <c r="FR257" s="540"/>
      <c r="FS257" s="540"/>
      <c r="FT257" s="540"/>
      <c r="FU257" s="540"/>
      <c r="FV257" s="540"/>
      <c r="FW257" s="540"/>
      <c r="FX257" s="540"/>
      <c r="FY257" s="540"/>
      <c r="FZ257" s="540"/>
      <c r="GA257" s="540"/>
      <c r="GB257" s="540"/>
      <c r="GC257" s="540"/>
      <c r="GD257" s="540"/>
      <c r="GE257" s="540"/>
      <c r="GF257" s="540"/>
      <c r="GG257" s="540"/>
      <c r="GH257" s="540"/>
      <c r="GI257" s="540"/>
      <c r="GJ257" s="540"/>
      <c r="GK257" s="540"/>
      <c r="GL257" s="540"/>
      <c r="GM257" s="540"/>
      <c r="GN257" s="540"/>
      <c r="GO257" s="540"/>
      <c r="GP257" s="540"/>
      <c r="GQ257" s="540"/>
      <c r="GR257" s="540"/>
      <c r="GS257" s="540"/>
      <c r="GT257" s="540"/>
      <c r="GU257" s="540"/>
      <c r="GV257" s="540"/>
      <c r="GW257" s="540"/>
      <c r="GX257" s="540"/>
      <c r="GY257" s="540"/>
      <c r="GZ257" s="540"/>
      <c r="HA257" s="540"/>
      <c r="HB257" s="540"/>
      <c r="HC257" s="540"/>
      <c r="HD257" s="540"/>
      <c r="HE257" s="540"/>
      <c r="HF257" s="540"/>
    </row>
    <row r="258" spans="2:214" hidden="1">
      <c r="B258" s="540"/>
      <c r="C258" s="658"/>
      <c r="D258" s="540"/>
      <c r="F258" s="540"/>
      <c r="G258" s="540"/>
      <c r="H258" s="540"/>
      <c r="I258" s="540"/>
      <c r="J258" s="540"/>
      <c r="K258" s="540"/>
      <c r="L258" s="540"/>
      <c r="M258" s="540"/>
      <c r="N258" s="540"/>
      <c r="O258" s="540"/>
      <c r="P258" s="540"/>
      <c r="Q258" s="540"/>
      <c r="R258" s="540"/>
      <c r="S258" s="540"/>
      <c r="T258" s="540"/>
      <c r="U258" s="540"/>
      <c r="V258" s="540"/>
      <c r="W258" s="540"/>
      <c r="X258" s="540"/>
      <c r="Y258" s="540"/>
      <c r="Z258" s="540"/>
      <c r="AA258" s="540"/>
      <c r="AB258" s="540"/>
      <c r="AC258" s="540"/>
      <c r="AD258" s="540"/>
      <c r="AE258" s="540"/>
      <c r="AF258" s="540"/>
      <c r="AG258" s="540"/>
      <c r="AH258" s="659"/>
      <c r="AI258" s="540"/>
      <c r="AJ258" s="540"/>
      <c r="AK258" s="540"/>
      <c r="AL258" s="540"/>
      <c r="AM258" s="540"/>
      <c r="AN258" s="540"/>
      <c r="AO258" s="540"/>
      <c r="AP258" s="540"/>
      <c r="AQ258" s="540"/>
      <c r="AR258" s="540"/>
      <c r="AS258" s="540"/>
      <c r="AT258" s="540"/>
      <c r="AU258" s="540"/>
      <c r="AV258" s="540"/>
      <c r="AW258" s="540"/>
      <c r="AX258" s="540"/>
      <c r="AY258" s="540"/>
      <c r="AZ258" s="540"/>
      <c r="BA258" s="540"/>
      <c r="BB258" s="540"/>
      <c r="BC258" s="540"/>
      <c r="BD258" s="540"/>
      <c r="BE258" s="540"/>
      <c r="BF258" s="540"/>
      <c r="BG258" s="540"/>
      <c r="BH258" s="540"/>
      <c r="BI258" s="540"/>
      <c r="BJ258" s="540"/>
      <c r="BK258" s="540"/>
      <c r="BL258" s="540"/>
      <c r="BM258" s="540"/>
      <c r="BN258" s="540"/>
      <c r="BO258" s="540"/>
      <c r="BP258" s="540"/>
      <c r="BQ258" s="540"/>
      <c r="BR258" s="540"/>
      <c r="BS258" s="540"/>
      <c r="BT258" s="540"/>
      <c r="BU258" s="540"/>
      <c r="BV258" s="540"/>
      <c r="BW258" s="540"/>
      <c r="BX258" s="540"/>
      <c r="BY258" s="540"/>
      <c r="BZ258" s="540"/>
      <c r="CA258" s="540"/>
      <c r="CB258" s="540"/>
      <c r="CC258" s="540"/>
      <c r="CD258" s="540"/>
      <c r="CE258" s="540"/>
      <c r="CF258" s="540"/>
      <c r="CG258" s="540"/>
      <c r="CH258" s="540"/>
      <c r="CI258" s="540"/>
      <c r="CJ258" s="540"/>
      <c r="CK258" s="540"/>
      <c r="CL258" s="540"/>
      <c r="CM258" s="540"/>
      <c r="CN258" s="540"/>
      <c r="CO258" s="540"/>
      <c r="CP258" s="540"/>
      <c r="CQ258" s="540"/>
      <c r="CR258" s="540"/>
      <c r="CS258" s="540"/>
      <c r="CT258" s="540"/>
      <c r="CU258" s="540"/>
      <c r="CV258" s="540"/>
      <c r="CW258" s="540"/>
      <c r="CX258" s="540"/>
      <c r="CY258" s="540"/>
      <c r="CZ258" s="540"/>
      <c r="DA258" s="540"/>
      <c r="DB258" s="540"/>
      <c r="DC258" s="540"/>
      <c r="DD258" s="540"/>
      <c r="DE258" s="540"/>
      <c r="DF258" s="540"/>
      <c r="DG258" s="540"/>
      <c r="DH258" s="540"/>
      <c r="DI258" s="540"/>
      <c r="DJ258" s="540"/>
      <c r="DK258" s="540"/>
      <c r="DL258" s="540"/>
      <c r="DM258" s="540"/>
      <c r="DN258" s="540"/>
      <c r="DO258" s="540"/>
      <c r="DP258" s="540"/>
      <c r="DQ258" s="540"/>
      <c r="DR258" s="540"/>
      <c r="DS258" s="540"/>
      <c r="DT258" s="540"/>
      <c r="DU258" s="540"/>
      <c r="DV258" s="540"/>
      <c r="DW258" s="540"/>
      <c r="DX258" s="540"/>
      <c r="DY258" s="540"/>
      <c r="DZ258" s="540"/>
      <c r="EA258" s="540"/>
      <c r="EB258" s="540"/>
      <c r="EC258" s="540"/>
      <c r="ED258" s="540"/>
      <c r="EE258" s="540"/>
      <c r="EF258" s="540"/>
      <c r="EG258" s="540"/>
      <c r="EH258" s="540"/>
      <c r="EI258" s="540"/>
      <c r="EJ258" s="540"/>
      <c r="EK258" s="540"/>
      <c r="EL258" s="540"/>
      <c r="EM258" s="540"/>
      <c r="EN258" s="540"/>
      <c r="EO258" s="540"/>
      <c r="EP258" s="540"/>
      <c r="EQ258" s="540"/>
      <c r="ER258" s="540"/>
      <c r="ES258" s="540"/>
      <c r="ET258" s="540"/>
      <c r="EU258" s="540"/>
      <c r="EV258" s="540"/>
      <c r="EW258" s="540"/>
      <c r="EX258" s="540"/>
      <c r="EY258" s="540"/>
      <c r="EZ258" s="540"/>
      <c r="FA258" s="540"/>
      <c r="FB258" s="540"/>
      <c r="FC258" s="540"/>
      <c r="FD258" s="540"/>
      <c r="FE258" s="540"/>
      <c r="FF258" s="540"/>
      <c r="FG258" s="540"/>
      <c r="FH258" s="540"/>
      <c r="FI258" s="540"/>
      <c r="FJ258" s="540"/>
      <c r="FK258" s="540"/>
      <c r="FL258" s="540"/>
      <c r="FM258" s="540"/>
      <c r="FN258" s="540"/>
      <c r="FO258" s="540"/>
      <c r="FP258" s="540"/>
      <c r="FQ258" s="540"/>
      <c r="FR258" s="540"/>
      <c r="FS258" s="540"/>
      <c r="FT258" s="540"/>
      <c r="FU258" s="540"/>
      <c r="FV258" s="540"/>
      <c r="FW258" s="540"/>
      <c r="FX258" s="540"/>
      <c r="FY258" s="540"/>
      <c r="FZ258" s="540"/>
      <c r="GA258" s="540"/>
      <c r="GB258" s="540"/>
      <c r="GC258" s="540"/>
      <c r="GD258" s="540"/>
      <c r="GE258" s="540"/>
      <c r="GF258" s="540"/>
      <c r="GG258" s="540"/>
      <c r="GH258" s="540"/>
      <c r="GI258" s="540"/>
      <c r="GJ258" s="540"/>
      <c r="GK258" s="540"/>
      <c r="GL258" s="540"/>
      <c r="GM258" s="540"/>
      <c r="GN258" s="540"/>
      <c r="GO258" s="540"/>
      <c r="GP258" s="540"/>
      <c r="GQ258" s="540"/>
      <c r="GR258" s="540"/>
      <c r="GS258" s="540"/>
      <c r="GT258" s="540"/>
      <c r="GU258" s="540"/>
      <c r="GV258" s="540"/>
      <c r="GW258" s="540"/>
      <c r="GX258" s="540"/>
      <c r="GY258" s="540"/>
      <c r="GZ258" s="540"/>
      <c r="HA258" s="540"/>
      <c r="HB258" s="540"/>
      <c r="HC258" s="540"/>
      <c r="HD258" s="540"/>
      <c r="HE258" s="540"/>
      <c r="HF258" s="540"/>
    </row>
    <row r="259" spans="2:214" hidden="1">
      <c r="B259" s="540"/>
      <c r="C259" s="658"/>
      <c r="D259" s="540"/>
      <c r="F259" s="540"/>
      <c r="G259" s="540"/>
      <c r="H259" s="540"/>
      <c r="I259" s="540"/>
      <c r="J259" s="540"/>
      <c r="K259" s="540"/>
      <c r="L259" s="540"/>
      <c r="M259" s="540"/>
      <c r="N259" s="540"/>
      <c r="O259" s="540"/>
      <c r="P259" s="540"/>
      <c r="Q259" s="540"/>
      <c r="R259" s="540"/>
      <c r="S259" s="540"/>
      <c r="T259" s="540"/>
      <c r="U259" s="540"/>
      <c r="V259" s="540"/>
      <c r="W259" s="540"/>
      <c r="X259" s="540"/>
      <c r="Y259" s="540"/>
      <c r="Z259" s="540"/>
      <c r="AA259" s="540"/>
      <c r="AB259" s="540"/>
      <c r="AC259" s="540"/>
      <c r="AD259" s="540"/>
      <c r="AE259" s="540"/>
      <c r="AF259" s="540"/>
      <c r="AG259" s="540"/>
      <c r="AH259" s="659"/>
      <c r="AI259" s="540"/>
      <c r="AJ259" s="540"/>
      <c r="AK259" s="540"/>
      <c r="AL259" s="540"/>
      <c r="AM259" s="540"/>
      <c r="AN259" s="540"/>
      <c r="AO259" s="540"/>
      <c r="AP259" s="540"/>
      <c r="AQ259" s="540"/>
      <c r="AR259" s="540"/>
      <c r="AS259" s="540"/>
      <c r="AT259" s="540"/>
      <c r="AU259" s="540"/>
      <c r="AV259" s="540"/>
      <c r="AW259" s="540"/>
      <c r="AX259" s="540"/>
      <c r="AY259" s="540"/>
      <c r="AZ259" s="540"/>
      <c r="BA259" s="540"/>
      <c r="BB259" s="540"/>
      <c r="BC259" s="540"/>
      <c r="BD259" s="540"/>
      <c r="BE259" s="540"/>
      <c r="BF259" s="540"/>
      <c r="BG259" s="540"/>
      <c r="BH259" s="540"/>
      <c r="BI259" s="540"/>
      <c r="BJ259" s="540"/>
      <c r="BK259" s="540"/>
      <c r="BL259" s="540"/>
      <c r="BM259" s="540"/>
      <c r="BN259" s="540"/>
      <c r="BO259" s="540"/>
      <c r="BP259" s="540"/>
      <c r="BQ259" s="540"/>
      <c r="BR259" s="540"/>
      <c r="BS259" s="540"/>
      <c r="BT259" s="540"/>
      <c r="BU259" s="540"/>
      <c r="BV259" s="540"/>
      <c r="BW259" s="540"/>
      <c r="BX259" s="540"/>
      <c r="BY259" s="540"/>
      <c r="BZ259" s="540"/>
      <c r="CA259" s="540"/>
      <c r="CB259" s="540"/>
      <c r="CC259" s="540"/>
      <c r="CD259" s="540"/>
      <c r="CE259" s="540"/>
      <c r="CF259" s="540"/>
      <c r="CG259" s="540"/>
      <c r="CH259" s="540"/>
      <c r="CI259" s="540"/>
      <c r="CJ259" s="540"/>
      <c r="CK259" s="540"/>
      <c r="CL259" s="540"/>
      <c r="CM259" s="540"/>
      <c r="CN259" s="540"/>
      <c r="CO259" s="540"/>
      <c r="CP259" s="540"/>
      <c r="CQ259" s="540"/>
      <c r="CR259" s="540"/>
      <c r="CS259" s="540"/>
      <c r="CT259" s="540"/>
      <c r="CU259" s="540"/>
      <c r="CV259" s="540"/>
      <c r="CW259" s="540"/>
      <c r="CX259" s="540"/>
      <c r="CY259" s="540"/>
      <c r="CZ259" s="540"/>
      <c r="DA259" s="540"/>
      <c r="DB259" s="540"/>
      <c r="DC259" s="540"/>
      <c r="DD259" s="540"/>
      <c r="DE259" s="540"/>
      <c r="DF259" s="540"/>
      <c r="DG259" s="540"/>
      <c r="DH259" s="540"/>
      <c r="DI259" s="540"/>
      <c r="DJ259" s="540"/>
      <c r="DK259" s="540"/>
      <c r="DL259" s="540"/>
      <c r="DM259" s="540"/>
      <c r="DN259" s="540"/>
      <c r="DO259" s="540"/>
      <c r="DP259" s="540"/>
      <c r="DQ259" s="540"/>
      <c r="DR259" s="540"/>
      <c r="DS259" s="540"/>
      <c r="DT259" s="540"/>
      <c r="DU259" s="540"/>
      <c r="DV259" s="540"/>
      <c r="DW259" s="540"/>
      <c r="DX259" s="540"/>
      <c r="DY259" s="540"/>
      <c r="DZ259" s="540"/>
      <c r="EA259" s="540"/>
      <c r="EB259" s="540"/>
      <c r="EC259" s="540"/>
      <c r="ED259" s="540"/>
      <c r="EE259" s="540"/>
      <c r="EF259" s="540"/>
      <c r="EG259" s="540"/>
      <c r="EH259" s="540"/>
      <c r="EI259" s="540"/>
      <c r="EJ259" s="540"/>
      <c r="EK259" s="540"/>
      <c r="EL259" s="540"/>
      <c r="EM259" s="540"/>
      <c r="EN259" s="540"/>
      <c r="EO259" s="540"/>
      <c r="EP259" s="540"/>
      <c r="EQ259" s="540"/>
      <c r="ER259" s="540"/>
      <c r="ES259" s="540"/>
      <c r="ET259" s="540"/>
      <c r="EU259" s="540"/>
      <c r="EV259" s="540"/>
      <c r="EW259" s="540"/>
      <c r="EX259" s="540"/>
      <c r="EY259" s="540"/>
      <c r="EZ259" s="540"/>
      <c r="FA259" s="540"/>
      <c r="FB259" s="540"/>
      <c r="FC259" s="540"/>
      <c r="FD259" s="540"/>
      <c r="FE259" s="540"/>
      <c r="FF259" s="540"/>
      <c r="FG259" s="540"/>
      <c r="FH259" s="540"/>
      <c r="FI259" s="540"/>
      <c r="FJ259" s="540"/>
      <c r="FK259" s="540"/>
      <c r="FL259" s="540"/>
      <c r="FM259" s="540"/>
      <c r="FN259" s="540"/>
      <c r="FO259" s="540"/>
      <c r="FP259" s="540"/>
      <c r="FQ259" s="540"/>
      <c r="FR259" s="540"/>
      <c r="FS259" s="540"/>
      <c r="FT259" s="540"/>
      <c r="FU259" s="540"/>
      <c r="FV259" s="540"/>
      <c r="FW259" s="540"/>
      <c r="FX259" s="540"/>
      <c r="FY259" s="540"/>
      <c r="FZ259" s="540"/>
      <c r="GA259" s="540"/>
      <c r="GB259" s="540"/>
      <c r="GC259" s="540"/>
      <c r="GD259" s="540"/>
      <c r="GE259" s="540"/>
      <c r="GF259" s="540"/>
      <c r="GG259" s="540"/>
      <c r="GH259" s="540"/>
      <c r="GI259" s="540"/>
      <c r="GJ259" s="540"/>
      <c r="GK259" s="540"/>
      <c r="GL259" s="540"/>
      <c r="GM259" s="540"/>
      <c r="GN259" s="540"/>
      <c r="GO259" s="540"/>
      <c r="GP259" s="540"/>
      <c r="GQ259" s="540"/>
      <c r="GR259" s="540"/>
      <c r="GS259" s="540"/>
      <c r="GT259" s="540"/>
      <c r="GU259" s="540"/>
      <c r="GV259" s="540"/>
      <c r="GW259" s="540"/>
      <c r="GX259" s="540"/>
      <c r="GY259" s="540"/>
      <c r="GZ259" s="540"/>
      <c r="HA259" s="540"/>
      <c r="HB259" s="540"/>
      <c r="HC259" s="540"/>
      <c r="HD259" s="540"/>
      <c r="HE259" s="540"/>
      <c r="HF259" s="540"/>
    </row>
    <row r="260" spans="2:214">
      <c r="B260" s="540"/>
      <c r="C260" s="658"/>
      <c r="D260" s="540"/>
      <c r="F260" s="540"/>
      <c r="G260" s="540"/>
      <c r="H260" s="540"/>
      <c r="I260" s="540"/>
      <c r="J260" s="540"/>
      <c r="K260" s="540"/>
      <c r="L260" s="540"/>
      <c r="M260" s="540"/>
      <c r="N260" s="540"/>
      <c r="O260" s="540"/>
      <c r="P260" s="540"/>
      <c r="Q260" s="540"/>
      <c r="R260" s="540"/>
      <c r="S260" s="540"/>
      <c r="T260" s="540"/>
      <c r="U260" s="540"/>
      <c r="V260" s="540"/>
      <c r="W260" s="540"/>
      <c r="X260" s="540"/>
      <c r="Y260" s="540"/>
      <c r="Z260" s="540"/>
      <c r="AA260" s="540"/>
      <c r="AB260" s="540"/>
      <c r="AC260" s="540"/>
      <c r="AD260" s="540"/>
      <c r="AE260" s="540"/>
      <c r="AF260" s="540"/>
      <c r="AG260" s="540"/>
      <c r="AH260" s="659"/>
      <c r="AI260" s="540"/>
      <c r="AJ260" s="540"/>
      <c r="AK260" s="540"/>
      <c r="AL260" s="540"/>
      <c r="AM260" s="540"/>
      <c r="AN260" s="540"/>
      <c r="AO260" s="540"/>
      <c r="AP260" s="540"/>
      <c r="AQ260" s="540"/>
      <c r="AR260" s="540"/>
      <c r="AS260" s="540"/>
      <c r="AT260" s="540"/>
      <c r="AU260" s="540"/>
      <c r="AV260" s="540"/>
      <c r="AW260" s="540"/>
      <c r="AX260" s="540"/>
      <c r="AY260" s="540"/>
      <c r="AZ260" s="540"/>
      <c r="BA260" s="540"/>
      <c r="BB260" s="540"/>
      <c r="BC260" s="540"/>
      <c r="BD260" s="540"/>
      <c r="BE260" s="540"/>
      <c r="BF260" s="540"/>
      <c r="BG260" s="540"/>
      <c r="BH260" s="540"/>
      <c r="BI260" s="540"/>
      <c r="BJ260" s="540"/>
      <c r="BK260" s="540"/>
      <c r="BL260" s="540"/>
      <c r="BM260" s="540"/>
      <c r="BN260" s="540"/>
      <c r="BO260" s="540"/>
      <c r="BP260" s="540"/>
      <c r="BQ260" s="540"/>
      <c r="BR260" s="540"/>
      <c r="BS260" s="540"/>
      <c r="BT260" s="540"/>
      <c r="BU260" s="540"/>
      <c r="BV260" s="540"/>
      <c r="BW260" s="540"/>
      <c r="BX260" s="540"/>
      <c r="BY260" s="540"/>
      <c r="BZ260" s="540"/>
      <c r="CA260" s="540"/>
      <c r="CB260" s="540"/>
      <c r="CC260" s="540"/>
      <c r="CD260" s="540"/>
      <c r="CE260" s="540"/>
      <c r="CF260" s="540"/>
      <c r="CG260" s="540"/>
      <c r="CH260" s="540"/>
      <c r="CI260" s="540"/>
      <c r="CJ260" s="540"/>
      <c r="CK260" s="540"/>
      <c r="CL260" s="540"/>
      <c r="CM260" s="540"/>
      <c r="CN260" s="540"/>
      <c r="CO260" s="540"/>
      <c r="CP260" s="540"/>
      <c r="CQ260" s="540"/>
      <c r="CR260" s="540"/>
      <c r="CS260" s="540"/>
      <c r="CT260" s="540"/>
      <c r="CU260" s="540"/>
      <c r="CV260" s="540"/>
      <c r="CW260" s="540"/>
      <c r="CX260" s="540"/>
      <c r="CY260" s="540"/>
      <c r="CZ260" s="540"/>
      <c r="DA260" s="540"/>
      <c r="DB260" s="540"/>
      <c r="DC260" s="540"/>
      <c r="DD260" s="540"/>
      <c r="DE260" s="540"/>
      <c r="DF260" s="540"/>
      <c r="DG260" s="540"/>
      <c r="DH260" s="540"/>
      <c r="DI260" s="540"/>
      <c r="DJ260" s="540"/>
      <c r="DK260" s="540"/>
      <c r="DL260" s="540"/>
      <c r="DM260" s="540"/>
      <c r="DN260" s="540"/>
      <c r="DO260" s="540"/>
      <c r="DP260" s="540"/>
      <c r="DQ260" s="540"/>
      <c r="DR260" s="540"/>
      <c r="DS260" s="540"/>
      <c r="DT260" s="540"/>
      <c r="DU260" s="540"/>
      <c r="DV260" s="540"/>
      <c r="DW260" s="540"/>
      <c r="DX260" s="540"/>
      <c r="DY260" s="540"/>
      <c r="DZ260" s="540"/>
      <c r="EA260" s="540"/>
      <c r="EB260" s="540"/>
      <c r="EC260" s="540"/>
      <c r="ED260" s="540"/>
      <c r="EE260" s="540"/>
      <c r="EF260" s="540"/>
      <c r="EG260" s="540"/>
      <c r="EH260" s="540"/>
      <c r="EI260" s="540"/>
      <c r="EJ260" s="540"/>
      <c r="EK260" s="540"/>
      <c r="EL260" s="540"/>
      <c r="EM260" s="540"/>
      <c r="EN260" s="540"/>
      <c r="EO260" s="540"/>
      <c r="EP260" s="540"/>
      <c r="EQ260" s="540"/>
      <c r="ER260" s="540"/>
      <c r="ES260" s="540"/>
      <c r="ET260" s="540"/>
      <c r="EU260" s="540"/>
      <c r="EV260" s="540"/>
      <c r="EW260" s="540"/>
      <c r="EX260" s="540"/>
      <c r="EY260" s="540"/>
      <c r="EZ260" s="540"/>
      <c r="FA260" s="540"/>
      <c r="FB260" s="540"/>
      <c r="FC260" s="540"/>
      <c r="FD260" s="540"/>
      <c r="FE260" s="540"/>
      <c r="FF260" s="540"/>
      <c r="FG260" s="540"/>
      <c r="FH260" s="540"/>
      <c r="FI260" s="540"/>
      <c r="FJ260" s="540"/>
      <c r="FK260" s="540"/>
      <c r="FL260" s="540"/>
      <c r="FM260" s="540"/>
      <c r="FN260" s="540"/>
      <c r="FO260" s="540"/>
      <c r="FP260" s="540"/>
      <c r="FQ260" s="540"/>
      <c r="FR260" s="540"/>
      <c r="FS260" s="540"/>
      <c r="FT260" s="540"/>
      <c r="FU260" s="540"/>
      <c r="FV260" s="540"/>
      <c r="FW260" s="540"/>
      <c r="FX260" s="540"/>
      <c r="FY260" s="540"/>
      <c r="FZ260" s="540"/>
      <c r="GA260" s="540"/>
      <c r="GB260" s="540"/>
      <c r="GC260" s="540"/>
      <c r="GD260" s="540"/>
      <c r="GE260" s="540"/>
      <c r="GF260" s="540"/>
      <c r="GG260" s="540"/>
      <c r="GH260" s="540"/>
      <c r="GI260" s="540"/>
      <c r="GJ260" s="540"/>
      <c r="GK260" s="540"/>
      <c r="GL260" s="540"/>
      <c r="GM260" s="540"/>
      <c r="GN260" s="540"/>
      <c r="GO260" s="540"/>
      <c r="GP260" s="540"/>
      <c r="GQ260" s="540"/>
      <c r="GR260" s="540"/>
      <c r="GS260" s="540"/>
      <c r="GT260" s="540"/>
      <c r="GU260" s="540"/>
      <c r="GV260" s="540"/>
      <c r="GW260" s="540"/>
      <c r="GX260" s="540"/>
      <c r="GY260" s="540"/>
      <c r="GZ260" s="540"/>
      <c r="HA260" s="540"/>
      <c r="HB260" s="540"/>
      <c r="HC260" s="540"/>
      <c r="HD260" s="540"/>
      <c r="HE260" s="540"/>
      <c r="HF260" s="540"/>
    </row>
    <row r="261" spans="2:214">
      <c r="B261" s="540"/>
      <c r="C261" s="658"/>
      <c r="D261" s="540"/>
      <c r="F261" s="540"/>
      <c r="G261" s="540"/>
      <c r="H261" s="540"/>
      <c r="I261" s="540"/>
      <c r="J261" s="540"/>
      <c r="K261" s="540"/>
      <c r="L261" s="540"/>
      <c r="M261" s="540"/>
      <c r="N261" s="540"/>
      <c r="O261" s="540"/>
      <c r="P261" s="540"/>
      <c r="Q261" s="540"/>
      <c r="R261" s="540"/>
      <c r="S261" s="540"/>
      <c r="T261" s="540"/>
      <c r="U261" s="540"/>
      <c r="V261" s="540"/>
      <c r="W261" s="540"/>
      <c r="X261" s="540"/>
      <c r="Y261" s="540"/>
      <c r="Z261" s="540"/>
      <c r="AA261" s="540"/>
      <c r="AB261" s="540"/>
      <c r="AC261" s="540"/>
      <c r="AD261" s="540"/>
      <c r="AE261" s="540"/>
      <c r="AF261" s="540"/>
      <c r="AG261" s="540"/>
      <c r="AH261" s="659"/>
      <c r="AI261" s="540"/>
      <c r="AJ261" s="540"/>
      <c r="AK261" s="540"/>
      <c r="AL261" s="540"/>
      <c r="AM261" s="540"/>
      <c r="AN261" s="540"/>
      <c r="AO261" s="540"/>
      <c r="AP261" s="540"/>
      <c r="AQ261" s="540"/>
      <c r="AR261" s="540"/>
      <c r="AS261" s="540"/>
      <c r="AT261" s="540"/>
      <c r="AU261" s="540"/>
      <c r="AV261" s="540"/>
      <c r="AW261" s="540"/>
      <c r="AX261" s="540"/>
      <c r="AY261" s="540"/>
      <c r="AZ261" s="540"/>
      <c r="BA261" s="540"/>
      <c r="BB261" s="540"/>
      <c r="BC261" s="540"/>
      <c r="BD261" s="540"/>
      <c r="BE261" s="540"/>
      <c r="BF261" s="540"/>
      <c r="BG261" s="540"/>
      <c r="BH261" s="540"/>
      <c r="BI261" s="540"/>
      <c r="BJ261" s="540"/>
      <c r="BK261" s="540"/>
      <c r="BL261" s="540"/>
      <c r="BM261" s="540"/>
      <c r="BN261" s="540"/>
      <c r="BO261" s="540"/>
      <c r="BP261" s="540"/>
      <c r="BQ261" s="540"/>
      <c r="BR261" s="540"/>
      <c r="BS261" s="540"/>
      <c r="BT261" s="540"/>
      <c r="BU261" s="540"/>
      <c r="BV261" s="540"/>
      <c r="BW261" s="540"/>
      <c r="BX261" s="540"/>
      <c r="BY261" s="540"/>
      <c r="BZ261" s="540"/>
      <c r="CA261" s="540"/>
      <c r="CB261" s="540"/>
      <c r="CC261" s="540"/>
      <c r="CD261" s="540"/>
      <c r="CE261" s="540"/>
      <c r="CF261" s="540"/>
      <c r="CG261" s="540"/>
      <c r="CH261" s="540"/>
      <c r="CI261" s="540"/>
      <c r="CJ261" s="540"/>
      <c r="CK261" s="540"/>
      <c r="CL261" s="540"/>
      <c r="CM261" s="540"/>
      <c r="CN261" s="540"/>
      <c r="CO261" s="540"/>
      <c r="CP261" s="540"/>
      <c r="CQ261" s="540"/>
      <c r="CR261" s="540"/>
      <c r="CS261" s="540"/>
      <c r="CT261" s="540"/>
      <c r="CU261" s="540"/>
      <c r="CV261" s="540"/>
      <c r="CW261" s="540"/>
      <c r="CX261" s="540"/>
      <c r="CY261" s="540"/>
      <c r="CZ261" s="540"/>
      <c r="DA261" s="540"/>
      <c r="DB261" s="540"/>
      <c r="DC261" s="540"/>
      <c r="DD261" s="540"/>
      <c r="DE261" s="540"/>
      <c r="DF261" s="540"/>
      <c r="DG261" s="540"/>
      <c r="DH261" s="540"/>
      <c r="DI261" s="540"/>
      <c r="DJ261" s="540"/>
      <c r="DK261" s="540"/>
      <c r="DL261" s="540"/>
      <c r="DM261" s="540"/>
      <c r="DN261" s="540"/>
      <c r="DO261" s="540"/>
      <c r="DP261" s="540"/>
      <c r="DQ261" s="540"/>
      <c r="DR261" s="540"/>
      <c r="DS261" s="540"/>
      <c r="DT261" s="540"/>
      <c r="DU261" s="540"/>
      <c r="DV261" s="540"/>
      <c r="DW261" s="540"/>
      <c r="DX261" s="540"/>
      <c r="DY261" s="540"/>
      <c r="DZ261" s="540"/>
      <c r="EA261" s="540"/>
      <c r="EB261" s="540"/>
      <c r="EC261" s="540"/>
      <c r="ED261" s="540"/>
      <c r="EE261" s="540"/>
      <c r="EF261" s="540"/>
      <c r="EG261" s="540"/>
      <c r="EH261" s="540"/>
      <c r="EI261" s="540"/>
      <c r="EJ261" s="540"/>
      <c r="EK261" s="540"/>
      <c r="EL261" s="540"/>
      <c r="EM261" s="540"/>
      <c r="EN261" s="540"/>
      <c r="EO261" s="540"/>
      <c r="EP261" s="540"/>
      <c r="EQ261" s="540"/>
      <c r="ER261" s="540"/>
      <c r="ES261" s="540"/>
      <c r="ET261" s="540"/>
      <c r="EU261" s="540"/>
      <c r="EV261" s="540"/>
      <c r="EW261" s="540"/>
      <c r="EX261" s="540"/>
      <c r="EY261" s="540"/>
      <c r="EZ261" s="540"/>
      <c r="FA261" s="540"/>
      <c r="FB261" s="540"/>
      <c r="FC261" s="540"/>
      <c r="FD261" s="540"/>
      <c r="FE261" s="540"/>
      <c r="FF261" s="540"/>
      <c r="FG261" s="540"/>
      <c r="FH261" s="540"/>
      <c r="FI261" s="540"/>
      <c r="FJ261" s="540"/>
      <c r="FK261" s="540"/>
      <c r="FL261" s="540"/>
      <c r="FM261" s="540"/>
      <c r="FN261" s="540"/>
      <c r="FO261" s="540"/>
      <c r="FP261" s="540"/>
      <c r="FQ261" s="540"/>
      <c r="FR261" s="540"/>
      <c r="FS261" s="540"/>
      <c r="FT261" s="540"/>
      <c r="FU261" s="540"/>
      <c r="FV261" s="540"/>
      <c r="FW261" s="540"/>
      <c r="FX261" s="540"/>
      <c r="FY261" s="540"/>
      <c r="FZ261" s="540"/>
      <c r="GA261" s="540"/>
      <c r="GB261" s="540"/>
      <c r="GC261" s="540"/>
      <c r="GD261" s="540"/>
      <c r="GE261" s="540"/>
      <c r="GF261" s="540"/>
      <c r="GG261" s="540"/>
      <c r="GH261" s="540"/>
      <c r="GI261" s="540"/>
      <c r="GJ261" s="540"/>
      <c r="GK261" s="540"/>
      <c r="GL261" s="540"/>
      <c r="GM261" s="540"/>
      <c r="GN261" s="540"/>
      <c r="GO261" s="540"/>
      <c r="GP261" s="540"/>
      <c r="GQ261" s="540"/>
      <c r="GR261" s="540"/>
      <c r="GS261" s="540"/>
      <c r="GT261" s="540"/>
      <c r="GU261" s="540"/>
      <c r="GV261" s="540"/>
      <c r="GW261" s="540"/>
      <c r="GX261" s="540"/>
      <c r="GY261" s="540"/>
      <c r="GZ261" s="540"/>
      <c r="HA261" s="540"/>
      <c r="HB261" s="540"/>
      <c r="HC261" s="540"/>
      <c r="HD261" s="540"/>
      <c r="HE261" s="540"/>
      <c r="HF261" s="540"/>
    </row>
    <row r="262" spans="2:214">
      <c r="B262" s="540"/>
      <c r="C262" s="658"/>
      <c r="D262" s="540"/>
      <c r="F262" s="540"/>
      <c r="G262" s="540"/>
      <c r="H262" s="540"/>
      <c r="I262" s="540"/>
      <c r="J262" s="540"/>
      <c r="K262" s="540"/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40"/>
      <c r="X262" s="540"/>
      <c r="Y262" s="540"/>
      <c r="Z262" s="540"/>
      <c r="AA262" s="540"/>
      <c r="AB262" s="540"/>
      <c r="AC262" s="540"/>
      <c r="AD262" s="540"/>
      <c r="AE262" s="540"/>
      <c r="AF262" s="540"/>
      <c r="AG262" s="540"/>
      <c r="AH262" s="659"/>
      <c r="AI262" s="540"/>
      <c r="AJ262" s="540"/>
      <c r="AK262" s="540"/>
      <c r="AL262" s="540"/>
      <c r="AM262" s="540"/>
      <c r="AN262" s="540"/>
      <c r="AO262" s="540"/>
      <c r="AP262" s="540"/>
      <c r="AQ262" s="540"/>
      <c r="AR262" s="540"/>
      <c r="AS262" s="540"/>
      <c r="AT262" s="540"/>
      <c r="AU262" s="540"/>
      <c r="AV262" s="540"/>
      <c r="AW262" s="540"/>
      <c r="AX262" s="540"/>
      <c r="AY262" s="540"/>
      <c r="AZ262" s="540"/>
      <c r="BA262" s="540"/>
      <c r="BB262" s="540"/>
      <c r="BC262" s="540"/>
      <c r="BD262" s="540"/>
      <c r="BE262" s="540"/>
      <c r="BF262" s="540"/>
      <c r="BG262" s="540"/>
      <c r="BH262" s="540"/>
      <c r="BI262" s="540"/>
      <c r="BJ262" s="540"/>
      <c r="BK262" s="540"/>
      <c r="BL262" s="540"/>
      <c r="BM262" s="540"/>
      <c r="BN262" s="540"/>
      <c r="BO262" s="540"/>
      <c r="BP262" s="540"/>
      <c r="BQ262" s="540"/>
      <c r="BR262" s="540"/>
      <c r="BS262" s="540"/>
      <c r="BT262" s="540"/>
      <c r="BU262" s="540"/>
      <c r="BV262" s="540"/>
      <c r="BW262" s="540"/>
      <c r="BX262" s="540"/>
      <c r="BY262" s="540"/>
      <c r="BZ262" s="540"/>
      <c r="CA262" s="540"/>
      <c r="CB262" s="540"/>
      <c r="CC262" s="540"/>
      <c r="CD262" s="540"/>
      <c r="CE262" s="540"/>
      <c r="CF262" s="540"/>
      <c r="CG262" s="540"/>
      <c r="CH262" s="540"/>
      <c r="CI262" s="540"/>
      <c r="CJ262" s="540"/>
      <c r="CK262" s="540"/>
      <c r="CL262" s="540"/>
      <c r="CM262" s="540"/>
      <c r="CN262" s="540"/>
      <c r="CO262" s="540"/>
      <c r="CP262" s="540"/>
      <c r="CQ262" s="540"/>
      <c r="CR262" s="540"/>
      <c r="CS262" s="540"/>
      <c r="CT262" s="540"/>
      <c r="CU262" s="540"/>
      <c r="CV262" s="540"/>
      <c r="CW262" s="540"/>
      <c r="CX262" s="540"/>
      <c r="CY262" s="540"/>
      <c r="CZ262" s="540"/>
      <c r="DA262" s="540"/>
      <c r="DB262" s="540"/>
      <c r="DC262" s="540"/>
      <c r="DD262" s="540"/>
      <c r="DE262" s="540"/>
      <c r="DF262" s="540"/>
      <c r="DG262" s="540"/>
      <c r="DH262" s="540"/>
      <c r="DI262" s="540"/>
      <c r="DJ262" s="540"/>
      <c r="DK262" s="540"/>
      <c r="DL262" s="540"/>
      <c r="DM262" s="540"/>
      <c r="DN262" s="540"/>
      <c r="DO262" s="540"/>
      <c r="DP262" s="540"/>
      <c r="DQ262" s="540"/>
      <c r="DR262" s="540"/>
      <c r="DS262" s="540"/>
      <c r="DT262" s="540"/>
      <c r="DU262" s="540"/>
      <c r="DV262" s="540"/>
      <c r="DW262" s="540"/>
      <c r="DX262" s="540"/>
      <c r="DY262" s="540"/>
      <c r="DZ262" s="540"/>
      <c r="EA262" s="540"/>
      <c r="EB262" s="540"/>
      <c r="EC262" s="540"/>
      <c r="ED262" s="540"/>
      <c r="EE262" s="540"/>
      <c r="EF262" s="540"/>
      <c r="EG262" s="540"/>
      <c r="EH262" s="540"/>
      <c r="EI262" s="540"/>
      <c r="EJ262" s="540"/>
      <c r="EK262" s="540"/>
      <c r="EL262" s="540"/>
      <c r="EM262" s="540"/>
      <c r="EN262" s="540"/>
      <c r="EO262" s="540"/>
      <c r="EP262" s="540"/>
      <c r="EQ262" s="540"/>
      <c r="ER262" s="540"/>
      <c r="ES262" s="540"/>
      <c r="ET262" s="540"/>
      <c r="EU262" s="540"/>
      <c r="EV262" s="540"/>
      <c r="EW262" s="540"/>
      <c r="EX262" s="540"/>
      <c r="EY262" s="540"/>
      <c r="EZ262" s="540"/>
      <c r="FA262" s="540"/>
      <c r="FB262" s="540"/>
      <c r="FC262" s="540"/>
      <c r="FD262" s="540"/>
      <c r="FE262" s="540"/>
      <c r="FF262" s="540"/>
      <c r="FG262" s="540"/>
      <c r="FH262" s="540"/>
      <c r="FI262" s="540"/>
      <c r="FJ262" s="540"/>
      <c r="FK262" s="540"/>
      <c r="FL262" s="540"/>
      <c r="FM262" s="540"/>
      <c r="FN262" s="540"/>
      <c r="FO262" s="540"/>
      <c r="FP262" s="540"/>
      <c r="FQ262" s="540"/>
      <c r="FR262" s="540"/>
      <c r="FS262" s="540"/>
      <c r="FT262" s="540"/>
      <c r="FU262" s="540"/>
      <c r="FV262" s="540"/>
      <c r="FW262" s="540"/>
      <c r="FX262" s="540"/>
      <c r="FY262" s="540"/>
      <c r="FZ262" s="540"/>
      <c r="GA262" s="540"/>
      <c r="GB262" s="540"/>
      <c r="GC262" s="540"/>
      <c r="GD262" s="540"/>
      <c r="GE262" s="540"/>
      <c r="GF262" s="540"/>
      <c r="GG262" s="540"/>
      <c r="GH262" s="540"/>
      <c r="GI262" s="540"/>
      <c r="GJ262" s="540"/>
      <c r="GK262" s="540"/>
      <c r="GL262" s="540"/>
      <c r="GM262" s="540"/>
      <c r="GN262" s="540"/>
      <c r="GO262" s="540"/>
      <c r="GP262" s="540"/>
      <c r="GQ262" s="540"/>
      <c r="GR262" s="540"/>
      <c r="GS262" s="540"/>
      <c r="GT262" s="540"/>
      <c r="GU262" s="540"/>
      <c r="GV262" s="540"/>
      <c r="GW262" s="540"/>
      <c r="GX262" s="540"/>
      <c r="GY262" s="540"/>
      <c r="GZ262" s="540"/>
      <c r="HA262" s="540"/>
      <c r="HB262" s="540"/>
      <c r="HC262" s="540"/>
      <c r="HD262" s="540"/>
      <c r="HE262" s="540"/>
      <c r="HF262" s="540"/>
    </row>
    <row r="263" spans="2:214">
      <c r="B263" s="540"/>
      <c r="C263" s="658"/>
      <c r="D263" s="540"/>
      <c r="F263" s="540"/>
      <c r="G263" s="540"/>
      <c r="H263" s="540"/>
      <c r="I263" s="540"/>
      <c r="J263" s="540"/>
      <c r="K263" s="540"/>
      <c r="L263" s="540"/>
      <c r="M263" s="540"/>
      <c r="N263" s="540"/>
      <c r="O263" s="540"/>
      <c r="P263" s="540"/>
      <c r="Q263" s="540"/>
      <c r="R263" s="540"/>
      <c r="S263" s="540"/>
      <c r="T263" s="540"/>
      <c r="U263" s="540"/>
      <c r="V263" s="540"/>
      <c r="W263" s="540"/>
      <c r="X263" s="540"/>
      <c r="Y263" s="540"/>
      <c r="Z263" s="540"/>
      <c r="AA263" s="540"/>
      <c r="AB263" s="540"/>
      <c r="AC263" s="540"/>
      <c r="AD263" s="540"/>
      <c r="AE263" s="540"/>
      <c r="AF263" s="540"/>
      <c r="AG263" s="540"/>
      <c r="AH263" s="659"/>
      <c r="AI263" s="540"/>
      <c r="AJ263" s="540"/>
      <c r="AK263" s="540"/>
      <c r="AL263" s="540"/>
      <c r="AM263" s="540"/>
      <c r="AN263" s="540"/>
      <c r="AO263" s="540"/>
      <c r="AP263" s="540"/>
      <c r="AQ263" s="540"/>
      <c r="AR263" s="540"/>
      <c r="AS263" s="540"/>
      <c r="AT263" s="540"/>
      <c r="AU263" s="540"/>
      <c r="AV263" s="540"/>
      <c r="AW263" s="540"/>
      <c r="AX263" s="540"/>
      <c r="AY263" s="540"/>
      <c r="AZ263" s="540"/>
      <c r="BA263" s="540"/>
      <c r="BB263" s="540"/>
      <c r="BC263" s="540"/>
      <c r="BD263" s="540"/>
      <c r="BE263" s="540"/>
      <c r="BF263" s="540"/>
      <c r="BG263" s="540"/>
      <c r="BH263" s="540"/>
      <c r="BI263" s="540"/>
      <c r="BJ263" s="540"/>
      <c r="BK263" s="540"/>
      <c r="BL263" s="540"/>
      <c r="BM263" s="540"/>
      <c r="BN263" s="540"/>
      <c r="BO263" s="540"/>
      <c r="BP263" s="540"/>
      <c r="BQ263" s="540"/>
      <c r="BR263" s="540"/>
      <c r="BS263" s="540"/>
      <c r="BT263" s="540"/>
      <c r="BU263" s="540"/>
      <c r="BV263" s="540"/>
      <c r="BW263" s="540"/>
      <c r="BX263" s="540"/>
      <c r="BY263" s="540"/>
      <c r="BZ263" s="540"/>
      <c r="CA263" s="540"/>
      <c r="CB263" s="540"/>
      <c r="CC263" s="540"/>
      <c r="CD263" s="540"/>
      <c r="CE263" s="540"/>
      <c r="CF263" s="540"/>
      <c r="CG263" s="540"/>
      <c r="CH263" s="540"/>
      <c r="CI263" s="540"/>
      <c r="CJ263" s="540"/>
      <c r="CK263" s="540"/>
      <c r="CL263" s="540"/>
      <c r="CM263" s="540"/>
      <c r="CN263" s="540"/>
      <c r="CO263" s="540"/>
      <c r="CP263" s="540"/>
      <c r="CQ263" s="540"/>
      <c r="CR263" s="540"/>
      <c r="CS263" s="540"/>
      <c r="CT263" s="540"/>
      <c r="CU263" s="540"/>
      <c r="CV263" s="540"/>
      <c r="CW263" s="540"/>
      <c r="CX263" s="540"/>
      <c r="CY263" s="540"/>
      <c r="CZ263" s="540"/>
      <c r="DA263" s="540"/>
      <c r="DB263" s="540"/>
      <c r="DC263" s="540"/>
      <c r="DD263" s="540"/>
      <c r="DE263" s="540"/>
      <c r="DF263" s="540"/>
      <c r="DG263" s="540"/>
      <c r="DH263" s="540"/>
      <c r="DI263" s="540"/>
      <c r="DJ263" s="540"/>
      <c r="DK263" s="540"/>
      <c r="DL263" s="540"/>
      <c r="DM263" s="540"/>
      <c r="DN263" s="540"/>
      <c r="DO263" s="540"/>
      <c r="DP263" s="540"/>
      <c r="DQ263" s="540"/>
      <c r="DR263" s="540"/>
      <c r="DS263" s="540"/>
      <c r="DT263" s="540"/>
      <c r="DU263" s="540"/>
      <c r="DV263" s="540"/>
      <c r="DW263" s="540"/>
      <c r="DX263" s="540"/>
      <c r="DY263" s="540"/>
      <c r="DZ263" s="540"/>
      <c r="EA263" s="540"/>
      <c r="EB263" s="540"/>
      <c r="EC263" s="540"/>
      <c r="ED263" s="540"/>
      <c r="EE263" s="540"/>
      <c r="EF263" s="540"/>
      <c r="EG263" s="540"/>
      <c r="EH263" s="540"/>
      <c r="EI263" s="540"/>
      <c r="EJ263" s="540"/>
      <c r="EK263" s="540"/>
      <c r="EL263" s="540"/>
      <c r="EM263" s="540"/>
      <c r="EN263" s="540"/>
      <c r="EO263" s="540"/>
      <c r="EP263" s="540"/>
      <c r="EQ263" s="540"/>
      <c r="ER263" s="540"/>
      <c r="ES263" s="540"/>
      <c r="ET263" s="540"/>
      <c r="EU263" s="540"/>
      <c r="EV263" s="540"/>
      <c r="EW263" s="540"/>
      <c r="EX263" s="540"/>
      <c r="EY263" s="540"/>
      <c r="EZ263" s="540"/>
      <c r="FA263" s="540"/>
      <c r="FB263" s="540"/>
      <c r="FC263" s="540"/>
      <c r="FD263" s="540"/>
      <c r="FE263" s="540"/>
      <c r="FF263" s="540"/>
      <c r="FG263" s="540"/>
      <c r="FH263" s="540"/>
      <c r="FI263" s="540"/>
      <c r="FJ263" s="540"/>
      <c r="FK263" s="540"/>
      <c r="FL263" s="540"/>
      <c r="FM263" s="540"/>
      <c r="FN263" s="540"/>
      <c r="FO263" s="540"/>
      <c r="FP263" s="540"/>
      <c r="FQ263" s="540"/>
      <c r="FR263" s="540"/>
      <c r="FS263" s="540"/>
      <c r="FT263" s="540"/>
      <c r="FU263" s="540"/>
      <c r="FV263" s="540"/>
      <c r="FW263" s="540"/>
      <c r="FX263" s="540"/>
      <c r="FY263" s="540"/>
      <c r="FZ263" s="540"/>
      <c r="GA263" s="540"/>
      <c r="GB263" s="540"/>
      <c r="GC263" s="540"/>
      <c r="GD263" s="540"/>
      <c r="GE263" s="540"/>
      <c r="GF263" s="540"/>
      <c r="GG263" s="540"/>
      <c r="GH263" s="540"/>
      <c r="GI263" s="540"/>
      <c r="GJ263" s="540"/>
      <c r="GK263" s="540"/>
      <c r="GL263" s="540"/>
      <c r="GM263" s="540"/>
      <c r="GN263" s="540"/>
      <c r="GO263" s="540"/>
      <c r="GP263" s="540"/>
      <c r="GQ263" s="540"/>
      <c r="GR263" s="540"/>
      <c r="GS263" s="540"/>
      <c r="GT263" s="540"/>
      <c r="GU263" s="540"/>
      <c r="GV263" s="540"/>
      <c r="GW263" s="540"/>
      <c r="GX263" s="540"/>
      <c r="GY263" s="540"/>
      <c r="GZ263" s="540"/>
      <c r="HA263" s="540"/>
      <c r="HB263" s="540"/>
      <c r="HC263" s="540"/>
      <c r="HD263" s="540"/>
      <c r="HE263" s="540"/>
      <c r="HF263" s="540"/>
    </row>
    <row r="264" spans="2:214">
      <c r="B264" s="540"/>
      <c r="C264" s="658"/>
      <c r="D264" s="540"/>
      <c r="F264" s="540"/>
      <c r="G264" s="540"/>
      <c r="H264" s="540"/>
      <c r="I264" s="540"/>
      <c r="J264" s="540"/>
      <c r="K264" s="540"/>
      <c r="L264" s="540"/>
      <c r="M264" s="540"/>
      <c r="N264" s="540"/>
      <c r="O264" s="540"/>
      <c r="P264" s="540"/>
      <c r="Q264" s="540"/>
      <c r="R264" s="540"/>
      <c r="S264" s="540"/>
      <c r="T264" s="540"/>
      <c r="U264" s="540"/>
      <c r="V264" s="540"/>
      <c r="W264" s="540"/>
      <c r="X264" s="540"/>
      <c r="Y264" s="540"/>
      <c r="Z264" s="540"/>
      <c r="AA264" s="540"/>
      <c r="AB264" s="540"/>
      <c r="AC264" s="540"/>
      <c r="AD264" s="540"/>
      <c r="AE264" s="540"/>
      <c r="AF264" s="540"/>
      <c r="AG264" s="540"/>
      <c r="AH264" s="659"/>
      <c r="AI264" s="540"/>
      <c r="AJ264" s="540"/>
      <c r="AK264" s="540"/>
      <c r="AL264" s="540"/>
      <c r="AM264" s="540"/>
      <c r="AN264" s="540"/>
      <c r="AO264" s="540"/>
      <c r="AP264" s="540"/>
      <c r="AQ264" s="540"/>
      <c r="AR264" s="540"/>
      <c r="AS264" s="540"/>
      <c r="AT264" s="540"/>
      <c r="AU264" s="540"/>
      <c r="AV264" s="540"/>
      <c r="AW264" s="540"/>
      <c r="AX264" s="540"/>
      <c r="AY264" s="540"/>
      <c r="AZ264" s="540"/>
      <c r="BA264" s="540"/>
      <c r="BB264" s="540"/>
      <c r="BC264" s="540"/>
      <c r="BD264" s="540"/>
      <c r="BE264" s="540"/>
      <c r="BF264" s="540"/>
      <c r="BG264" s="540"/>
      <c r="BH264" s="540"/>
      <c r="BI264" s="540"/>
      <c r="BJ264" s="540"/>
      <c r="BK264" s="540"/>
      <c r="BL264" s="540"/>
      <c r="BM264" s="540"/>
      <c r="BN264" s="540"/>
      <c r="BO264" s="540"/>
      <c r="BP264" s="540"/>
      <c r="BQ264" s="540"/>
      <c r="BR264" s="540"/>
      <c r="BS264" s="540"/>
      <c r="BT264" s="540"/>
      <c r="BU264" s="540"/>
      <c r="BV264" s="540"/>
      <c r="BW264" s="540"/>
      <c r="BX264" s="540"/>
      <c r="BY264" s="540"/>
      <c r="BZ264" s="540"/>
      <c r="CA264" s="540"/>
      <c r="CB264" s="540"/>
      <c r="CC264" s="540"/>
      <c r="CD264" s="540"/>
      <c r="CE264" s="540"/>
      <c r="CF264" s="540"/>
      <c r="CG264" s="540"/>
      <c r="CH264" s="540"/>
      <c r="CI264" s="540"/>
      <c r="CJ264" s="540"/>
      <c r="CK264" s="540"/>
      <c r="CL264" s="540"/>
      <c r="CM264" s="540"/>
      <c r="CN264" s="540"/>
      <c r="CO264" s="540"/>
      <c r="CP264" s="540"/>
      <c r="CQ264" s="540"/>
      <c r="CR264" s="540"/>
      <c r="CS264" s="540"/>
      <c r="CT264" s="540"/>
      <c r="CU264" s="540"/>
      <c r="CV264" s="540"/>
      <c r="CW264" s="540"/>
      <c r="CX264" s="540"/>
      <c r="CY264" s="540"/>
      <c r="CZ264" s="540"/>
      <c r="DA264" s="540"/>
      <c r="DB264" s="540"/>
      <c r="DC264" s="540"/>
      <c r="DD264" s="540"/>
      <c r="DE264" s="540"/>
      <c r="DF264" s="540"/>
      <c r="DG264" s="540"/>
      <c r="DH264" s="540"/>
      <c r="DI264" s="540"/>
      <c r="DJ264" s="540"/>
      <c r="DK264" s="540"/>
      <c r="DL264" s="540"/>
      <c r="DM264" s="540"/>
      <c r="DN264" s="540"/>
      <c r="DO264" s="540"/>
      <c r="DP264" s="540"/>
      <c r="DQ264" s="540"/>
      <c r="DR264" s="540"/>
      <c r="DS264" s="540"/>
      <c r="DT264" s="540"/>
      <c r="DU264" s="540"/>
      <c r="DV264" s="540"/>
      <c r="DW264" s="540"/>
      <c r="DX264" s="540"/>
      <c r="DY264" s="540"/>
      <c r="DZ264" s="540"/>
      <c r="EA264" s="540"/>
      <c r="EB264" s="540"/>
      <c r="EC264" s="540"/>
      <c r="ED264" s="540"/>
      <c r="EE264" s="540"/>
      <c r="EF264" s="540"/>
      <c r="EG264" s="540"/>
      <c r="EH264" s="540"/>
      <c r="EI264" s="540"/>
      <c r="EJ264" s="540"/>
      <c r="EK264" s="540"/>
      <c r="EL264" s="540"/>
      <c r="EM264" s="540"/>
      <c r="EN264" s="540"/>
      <c r="EO264" s="540"/>
      <c r="EP264" s="540"/>
      <c r="EQ264" s="540"/>
      <c r="ER264" s="540"/>
      <c r="ES264" s="540"/>
      <c r="ET264" s="540"/>
      <c r="EU264" s="540"/>
      <c r="EV264" s="540"/>
      <c r="EW264" s="540"/>
      <c r="EX264" s="540"/>
      <c r="EY264" s="540"/>
      <c r="EZ264" s="540"/>
      <c r="FA264" s="540"/>
      <c r="FB264" s="540"/>
      <c r="FC264" s="540"/>
      <c r="FD264" s="540"/>
      <c r="FE264" s="540"/>
      <c r="FF264" s="540"/>
      <c r="FG264" s="540"/>
      <c r="FH264" s="540"/>
      <c r="FI264" s="540"/>
      <c r="FJ264" s="540"/>
      <c r="FK264" s="540"/>
      <c r="FL264" s="540"/>
      <c r="FM264" s="540"/>
      <c r="FN264" s="540"/>
      <c r="FO264" s="540"/>
      <c r="FP264" s="540"/>
      <c r="FQ264" s="540"/>
      <c r="FR264" s="540"/>
      <c r="FS264" s="540"/>
      <c r="FT264" s="540"/>
      <c r="FU264" s="540"/>
      <c r="FV264" s="540"/>
      <c r="FW264" s="540"/>
      <c r="FX264" s="540"/>
      <c r="FY264" s="540"/>
      <c r="FZ264" s="540"/>
      <c r="GA264" s="540"/>
      <c r="GB264" s="540"/>
      <c r="GC264" s="540"/>
      <c r="GD264" s="540"/>
      <c r="GE264" s="540"/>
      <c r="GF264" s="540"/>
      <c r="GG264" s="540"/>
      <c r="GH264" s="540"/>
      <c r="GI264" s="540"/>
      <c r="GJ264" s="540"/>
      <c r="GK264" s="540"/>
      <c r="GL264" s="540"/>
      <c r="GM264" s="540"/>
      <c r="GN264" s="540"/>
      <c r="GO264" s="540"/>
      <c r="GP264" s="540"/>
      <c r="GQ264" s="540"/>
      <c r="GR264" s="540"/>
      <c r="GS264" s="540"/>
      <c r="GT264" s="540"/>
      <c r="GU264" s="540"/>
      <c r="GV264" s="540"/>
      <c r="GW264" s="540"/>
      <c r="GX264" s="540"/>
      <c r="GY264" s="540"/>
      <c r="GZ264" s="540"/>
      <c r="HA264" s="540"/>
      <c r="HB264" s="540"/>
      <c r="HC264" s="540"/>
      <c r="HD264" s="540"/>
      <c r="HE264" s="540"/>
      <c r="HF264" s="540"/>
    </row>
    <row r="265" spans="2:214">
      <c r="B265" s="540"/>
      <c r="C265" s="658"/>
      <c r="D265" s="540"/>
      <c r="F265" s="540"/>
      <c r="G265" s="540"/>
      <c r="H265" s="540"/>
      <c r="I265" s="540"/>
      <c r="J265" s="540"/>
      <c r="K265" s="540"/>
      <c r="L265" s="540"/>
      <c r="M265" s="540"/>
      <c r="N265" s="540"/>
      <c r="O265" s="540"/>
      <c r="P265" s="540"/>
      <c r="Q265" s="540"/>
      <c r="R265" s="540"/>
      <c r="S265" s="540"/>
      <c r="T265" s="540"/>
      <c r="U265" s="540"/>
      <c r="V265" s="540"/>
      <c r="W265" s="540"/>
      <c r="X265" s="540"/>
      <c r="Y265" s="540"/>
      <c r="Z265" s="540"/>
      <c r="AA265" s="540"/>
      <c r="AB265" s="540"/>
      <c r="AC265" s="540"/>
      <c r="AD265" s="540"/>
      <c r="AE265" s="540"/>
      <c r="AF265" s="540"/>
      <c r="AG265" s="540"/>
      <c r="AH265" s="659"/>
      <c r="AI265" s="540"/>
      <c r="AJ265" s="540"/>
      <c r="AK265" s="540"/>
      <c r="AL265" s="540"/>
      <c r="AM265" s="540"/>
      <c r="AN265" s="540"/>
      <c r="AO265" s="540"/>
      <c r="AP265" s="540"/>
      <c r="AQ265" s="540"/>
      <c r="AR265" s="540"/>
      <c r="AS265" s="540"/>
      <c r="AT265" s="540"/>
      <c r="AU265" s="540"/>
      <c r="AV265" s="540"/>
      <c r="AW265" s="540"/>
      <c r="AX265" s="540"/>
      <c r="AY265" s="540"/>
      <c r="AZ265" s="540"/>
      <c r="BA265" s="540"/>
      <c r="BB265" s="540"/>
      <c r="BC265" s="540"/>
      <c r="BD265" s="540"/>
      <c r="BE265" s="540"/>
      <c r="BF265" s="540"/>
      <c r="BG265" s="540"/>
      <c r="BH265" s="540"/>
      <c r="BI265" s="540"/>
      <c r="BJ265" s="540"/>
      <c r="BK265" s="540"/>
      <c r="BL265" s="540"/>
      <c r="BM265" s="540"/>
      <c r="BN265" s="540"/>
      <c r="BO265" s="540"/>
      <c r="BP265" s="540"/>
      <c r="BQ265" s="540"/>
      <c r="BR265" s="540"/>
      <c r="BS265" s="540"/>
      <c r="BT265" s="540"/>
      <c r="BU265" s="540"/>
      <c r="BV265" s="540"/>
      <c r="BW265" s="540"/>
      <c r="BX265" s="540"/>
      <c r="BY265" s="540"/>
      <c r="BZ265" s="540"/>
      <c r="CA265" s="540"/>
      <c r="CB265" s="540"/>
      <c r="CC265" s="540"/>
      <c r="CD265" s="540"/>
      <c r="CE265" s="540"/>
      <c r="CF265" s="540"/>
      <c r="CG265" s="540"/>
      <c r="CH265" s="540"/>
      <c r="CI265" s="540"/>
      <c r="CJ265" s="540"/>
      <c r="CK265" s="540"/>
      <c r="CL265" s="540"/>
      <c r="CM265" s="540"/>
      <c r="CN265" s="540"/>
      <c r="CO265" s="540"/>
      <c r="CP265" s="540"/>
      <c r="CQ265" s="540"/>
      <c r="CR265" s="540"/>
      <c r="CS265" s="540"/>
      <c r="CT265" s="540"/>
      <c r="CU265" s="540"/>
      <c r="CV265" s="540"/>
      <c r="CW265" s="540"/>
      <c r="CX265" s="540"/>
      <c r="CY265" s="540"/>
      <c r="CZ265" s="540"/>
      <c r="DA265" s="540"/>
      <c r="DB265" s="540"/>
      <c r="DC265" s="540"/>
      <c r="DD265" s="540"/>
      <c r="DE265" s="540"/>
      <c r="DF265" s="540"/>
      <c r="DG265" s="540"/>
      <c r="DH265" s="540"/>
      <c r="DI265" s="540"/>
      <c r="DJ265" s="540"/>
      <c r="DK265" s="540"/>
      <c r="DL265" s="540"/>
      <c r="DM265" s="540"/>
      <c r="DN265" s="540"/>
      <c r="DO265" s="540"/>
      <c r="DP265" s="540"/>
      <c r="DQ265" s="540"/>
      <c r="DR265" s="540"/>
      <c r="DS265" s="540"/>
      <c r="DT265" s="540"/>
      <c r="DU265" s="540"/>
      <c r="DV265" s="540"/>
      <c r="DW265" s="540"/>
      <c r="DX265" s="540"/>
      <c r="DY265" s="540"/>
      <c r="DZ265" s="540"/>
      <c r="EA265" s="540"/>
      <c r="EB265" s="540"/>
      <c r="EC265" s="540"/>
      <c r="ED265" s="540"/>
      <c r="EE265" s="540"/>
      <c r="EF265" s="540"/>
      <c r="EG265" s="540"/>
      <c r="EH265" s="540"/>
      <c r="EI265" s="540"/>
      <c r="EJ265" s="540"/>
      <c r="EK265" s="540"/>
      <c r="EL265" s="540"/>
      <c r="EM265" s="540"/>
      <c r="EN265" s="540"/>
      <c r="EO265" s="540"/>
      <c r="EP265" s="540"/>
      <c r="EQ265" s="540"/>
      <c r="ER265" s="540"/>
      <c r="ES265" s="540"/>
      <c r="ET265" s="540"/>
      <c r="EU265" s="540"/>
      <c r="EV265" s="540"/>
      <c r="EW265" s="540"/>
      <c r="EX265" s="540"/>
      <c r="EY265" s="540"/>
      <c r="EZ265" s="540"/>
      <c r="FA265" s="540"/>
      <c r="FB265" s="540"/>
      <c r="FC265" s="540"/>
      <c r="FD265" s="540"/>
      <c r="FE265" s="540"/>
      <c r="FF265" s="540"/>
      <c r="FG265" s="540"/>
      <c r="FH265" s="540"/>
      <c r="FI265" s="540"/>
      <c r="FJ265" s="540"/>
      <c r="FK265" s="540"/>
      <c r="FL265" s="540"/>
      <c r="FM265" s="540"/>
      <c r="FN265" s="540"/>
      <c r="FO265" s="540"/>
      <c r="FP265" s="540"/>
      <c r="FQ265" s="540"/>
      <c r="FR265" s="540"/>
      <c r="FS265" s="540"/>
      <c r="FT265" s="540"/>
      <c r="FU265" s="540"/>
      <c r="FV265" s="540"/>
      <c r="FW265" s="540"/>
      <c r="FX265" s="540"/>
      <c r="FY265" s="540"/>
      <c r="FZ265" s="540"/>
      <c r="GA265" s="540"/>
      <c r="GB265" s="540"/>
      <c r="GC265" s="540"/>
      <c r="GD265" s="540"/>
      <c r="GE265" s="540"/>
      <c r="GF265" s="540"/>
      <c r="GG265" s="540"/>
      <c r="GH265" s="540"/>
      <c r="GI265" s="540"/>
      <c r="GJ265" s="540"/>
      <c r="GK265" s="540"/>
      <c r="GL265" s="540"/>
      <c r="GM265" s="540"/>
      <c r="GN265" s="540"/>
      <c r="GO265" s="540"/>
      <c r="GP265" s="540"/>
      <c r="GQ265" s="540"/>
      <c r="GR265" s="540"/>
      <c r="GS265" s="540"/>
      <c r="GT265" s="540"/>
      <c r="GU265" s="540"/>
      <c r="GV265" s="540"/>
      <c r="GW265" s="540"/>
      <c r="GX265" s="540"/>
      <c r="GY265" s="540"/>
      <c r="GZ265" s="540"/>
      <c r="HA265" s="540"/>
      <c r="HB265" s="540"/>
      <c r="HC265" s="540"/>
      <c r="HD265" s="540"/>
      <c r="HE265" s="540"/>
      <c r="HF265" s="540"/>
    </row>
    <row r="266" spans="2:214">
      <c r="B266" s="540"/>
      <c r="C266" s="658"/>
      <c r="D266" s="540"/>
      <c r="F266" s="540"/>
      <c r="G266" s="540"/>
      <c r="H266" s="540"/>
      <c r="I266" s="540"/>
      <c r="J266" s="540"/>
      <c r="K266" s="540"/>
      <c r="L266" s="540"/>
      <c r="M266" s="540"/>
      <c r="N266" s="540"/>
      <c r="O266" s="540"/>
      <c r="P266" s="540"/>
      <c r="Q266" s="540"/>
      <c r="R266" s="540"/>
      <c r="S266" s="540"/>
      <c r="T266" s="540"/>
      <c r="U266" s="540"/>
      <c r="V266" s="540"/>
      <c r="W266" s="540"/>
      <c r="X266" s="540"/>
      <c r="Y266" s="540"/>
      <c r="Z266" s="540"/>
      <c r="AA266" s="540"/>
      <c r="AB266" s="540"/>
      <c r="AC266" s="540"/>
      <c r="AD266" s="540"/>
      <c r="AE266" s="540"/>
      <c r="AF266" s="540"/>
      <c r="AG266" s="540"/>
      <c r="AH266" s="659"/>
      <c r="AI266" s="540"/>
      <c r="AJ266" s="540"/>
      <c r="AK266" s="540"/>
      <c r="AL266" s="540"/>
      <c r="AM266" s="540"/>
      <c r="AN266" s="540"/>
      <c r="AO266" s="540"/>
      <c r="AP266" s="540"/>
      <c r="AQ266" s="540"/>
      <c r="AR266" s="540"/>
      <c r="AS266" s="540"/>
      <c r="AT266" s="540"/>
      <c r="AU266" s="540"/>
      <c r="AV266" s="540"/>
      <c r="AW266" s="540"/>
      <c r="AX266" s="540"/>
      <c r="AY266" s="540"/>
      <c r="AZ266" s="540"/>
      <c r="BA266" s="540"/>
      <c r="BB266" s="540"/>
      <c r="BC266" s="540"/>
      <c r="BD266" s="540"/>
      <c r="BE266" s="540"/>
      <c r="BF266" s="540"/>
      <c r="BG266" s="540"/>
      <c r="BH266" s="540"/>
      <c r="BI266" s="540"/>
      <c r="BJ266" s="540"/>
      <c r="BK266" s="540"/>
      <c r="BL266" s="540"/>
      <c r="BM266" s="540"/>
      <c r="BN266" s="540"/>
      <c r="BO266" s="540"/>
      <c r="BP266" s="540"/>
      <c r="BQ266" s="540"/>
      <c r="BR266" s="540"/>
      <c r="BS266" s="540"/>
      <c r="BT266" s="540"/>
      <c r="BU266" s="540"/>
      <c r="BV266" s="540"/>
      <c r="BW266" s="540"/>
      <c r="BX266" s="540"/>
      <c r="BY266" s="540"/>
      <c r="BZ266" s="540"/>
      <c r="CA266" s="540"/>
      <c r="CB266" s="540"/>
      <c r="CC266" s="540"/>
      <c r="CD266" s="540"/>
      <c r="CE266" s="540"/>
      <c r="CF266" s="540"/>
      <c r="CG266" s="540"/>
      <c r="CH266" s="540"/>
      <c r="CI266" s="540"/>
      <c r="CJ266" s="540"/>
      <c r="CK266" s="540"/>
      <c r="CL266" s="540"/>
      <c r="CM266" s="540"/>
      <c r="CN266" s="540"/>
      <c r="CO266" s="540"/>
      <c r="CP266" s="540"/>
      <c r="CQ266" s="540"/>
      <c r="CR266" s="540"/>
      <c r="CS266" s="540"/>
      <c r="CT266" s="540"/>
      <c r="CU266" s="540"/>
      <c r="CV266" s="540"/>
      <c r="CW266" s="540"/>
      <c r="CX266" s="540"/>
      <c r="CY266" s="540"/>
      <c r="CZ266" s="540"/>
      <c r="DA266" s="540"/>
      <c r="DB266" s="540"/>
      <c r="DC266" s="540"/>
      <c r="DD266" s="540"/>
      <c r="DE266" s="540"/>
      <c r="DF266" s="540"/>
      <c r="DG266" s="540"/>
      <c r="DH266" s="540"/>
      <c r="DI266" s="540"/>
      <c r="DJ266" s="540"/>
      <c r="DK266" s="540"/>
      <c r="DL266" s="540"/>
      <c r="DM266" s="540"/>
      <c r="DN266" s="540"/>
      <c r="DO266" s="540"/>
      <c r="DP266" s="540"/>
      <c r="DQ266" s="540"/>
      <c r="DR266" s="540"/>
      <c r="DS266" s="540"/>
      <c r="DT266" s="540"/>
      <c r="DU266" s="540"/>
      <c r="DV266" s="540"/>
      <c r="DW266" s="540"/>
      <c r="DX266" s="540"/>
      <c r="DY266" s="540"/>
      <c r="DZ266" s="540"/>
      <c r="EA266" s="540"/>
      <c r="EB266" s="540"/>
      <c r="EC266" s="540"/>
      <c r="ED266" s="540"/>
      <c r="EE266" s="540"/>
      <c r="EF266" s="540"/>
      <c r="EG266" s="540"/>
      <c r="EH266" s="540"/>
      <c r="EI266" s="540"/>
      <c r="EJ266" s="540"/>
      <c r="EK266" s="540"/>
      <c r="EL266" s="540"/>
      <c r="EM266" s="540"/>
      <c r="EN266" s="540"/>
      <c r="EO266" s="540"/>
      <c r="EP266" s="540"/>
      <c r="EQ266" s="540"/>
      <c r="ER266" s="540"/>
      <c r="ES266" s="540"/>
      <c r="ET266" s="540"/>
      <c r="EU266" s="540"/>
      <c r="EV266" s="540"/>
      <c r="EW266" s="540"/>
      <c r="EX266" s="540"/>
      <c r="EY266" s="540"/>
      <c r="EZ266" s="540"/>
      <c r="FA266" s="540"/>
      <c r="FB266" s="540"/>
      <c r="FC266" s="540"/>
      <c r="FD266" s="540"/>
      <c r="FE266" s="540"/>
      <c r="FF266" s="540"/>
      <c r="FG266" s="540"/>
      <c r="FH266" s="540"/>
      <c r="FI266" s="540"/>
      <c r="FJ266" s="540"/>
      <c r="FK266" s="540"/>
      <c r="FL266" s="540"/>
      <c r="FM266" s="540"/>
      <c r="FN266" s="540"/>
      <c r="FO266" s="540"/>
      <c r="FP266" s="540"/>
      <c r="FQ266" s="540"/>
      <c r="FR266" s="540"/>
      <c r="FS266" s="540"/>
      <c r="FT266" s="540"/>
      <c r="FU266" s="540"/>
      <c r="FV266" s="540"/>
      <c r="FW266" s="540"/>
      <c r="FX266" s="540"/>
      <c r="FY266" s="540"/>
      <c r="FZ266" s="540"/>
      <c r="GA266" s="540"/>
      <c r="GB266" s="540"/>
      <c r="GC266" s="540"/>
      <c r="GD266" s="540"/>
      <c r="GE266" s="540"/>
      <c r="GF266" s="540"/>
      <c r="GG266" s="540"/>
      <c r="GH266" s="540"/>
      <c r="GI266" s="540"/>
      <c r="GJ266" s="540"/>
      <c r="GK266" s="540"/>
      <c r="GL266" s="540"/>
      <c r="GM266" s="540"/>
      <c r="GN266" s="540"/>
      <c r="GO266" s="540"/>
      <c r="GP266" s="540"/>
      <c r="GQ266" s="540"/>
      <c r="GR266" s="540"/>
      <c r="GS266" s="540"/>
      <c r="GT266" s="540"/>
      <c r="GU266" s="540"/>
      <c r="GV266" s="540"/>
      <c r="GW266" s="540"/>
      <c r="GX266" s="540"/>
      <c r="GY266" s="540"/>
      <c r="GZ266" s="540"/>
      <c r="HA266" s="540"/>
      <c r="HB266" s="540"/>
      <c r="HC266" s="540"/>
      <c r="HD266" s="540"/>
      <c r="HE266" s="540"/>
      <c r="HF266" s="540"/>
    </row>
    <row r="267" spans="2:214">
      <c r="B267" s="540"/>
      <c r="C267" s="658"/>
      <c r="D267" s="540"/>
      <c r="F267" s="540"/>
      <c r="G267" s="540"/>
      <c r="H267" s="540"/>
      <c r="I267" s="540"/>
      <c r="J267" s="540"/>
      <c r="K267" s="540"/>
      <c r="L267" s="540"/>
      <c r="M267" s="540"/>
      <c r="N267" s="540"/>
      <c r="O267" s="540"/>
      <c r="P267" s="540"/>
      <c r="Q267" s="540"/>
      <c r="R267" s="540"/>
      <c r="S267" s="540"/>
      <c r="T267" s="540"/>
      <c r="U267" s="540"/>
      <c r="V267" s="540"/>
      <c r="W267" s="540"/>
      <c r="X267" s="540"/>
      <c r="Y267" s="540"/>
      <c r="Z267" s="540"/>
      <c r="AA267" s="540"/>
      <c r="AB267" s="540"/>
      <c r="AC267" s="540"/>
      <c r="AD267" s="540"/>
      <c r="AE267" s="540"/>
      <c r="AF267" s="540"/>
      <c r="AG267" s="540"/>
      <c r="AH267" s="659"/>
      <c r="AI267" s="540"/>
      <c r="AJ267" s="540"/>
      <c r="AK267" s="540"/>
      <c r="AL267" s="540"/>
      <c r="AM267" s="540"/>
      <c r="AN267" s="540"/>
      <c r="AO267" s="540"/>
      <c r="AP267" s="540"/>
      <c r="AQ267" s="540"/>
      <c r="AR267" s="540"/>
      <c r="AS267" s="540"/>
      <c r="AT267" s="540"/>
      <c r="AU267" s="540"/>
      <c r="AV267" s="540"/>
      <c r="AW267" s="540"/>
      <c r="AX267" s="540"/>
      <c r="AY267" s="540"/>
      <c r="AZ267" s="540"/>
      <c r="BA267" s="540"/>
      <c r="BB267" s="540"/>
      <c r="BC267" s="540"/>
      <c r="BD267" s="540"/>
      <c r="BE267" s="540"/>
      <c r="BF267" s="540"/>
      <c r="BG267" s="540"/>
      <c r="BH267" s="540"/>
      <c r="BI267" s="540"/>
      <c r="BJ267" s="540"/>
      <c r="BK267" s="540"/>
      <c r="BL267" s="540"/>
      <c r="BM267" s="540"/>
      <c r="BN267" s="540"/>
      <c r="BO267" s="540"/>
      <c r="BP267" s="540"/>
      <c r="BQ267" s="540"/>
      <c r="BR267" s="540"/>
      <c r="BS267" s="540"/>
      <c r="BT267" s="540"/>
      <c r="BU267" s="540"/>
      <c r="BV267" s="540"/>
      <c r="BW267" s="540"/>
      <c r="BX267" s="540"/>
      <c r="BY267" s="540"/>
      <c r="BZ267" s="540"/>
      <c r="CA267" s="540"/>
      <c r="CB267" s="540"/>
      <c r="CC267" s="540"/>
      <c r="CD267" s="540"/>
      <c r="CE267" s="540"/>
      <c r="CF267" s="540"/>
      <c r="CG267" s="540"/>
      <c r="CH267" s="540"/>
      <c r="CI267" s="540"/>
      <c r="CJ267" s="540"/>
      <c r="CK267" s="540"/>
      <c r="CL267" s="540"/>
      <c r="CM267" s="540"/>
      <c r="CN267" s="540"/>
      <c r="CO267" s="540"/>
      <c r="CP267" s="540"/>
      <c r="CQ267" s="540"/>
      <c r="CR267" s="540"/>
      <c r="CS267" s="540"/>
      <c r="CT267" s="540"/>
      <c r="CU267" s="540"/>
      <c r="CV267" s="540"/>
      <c r="CW267" s="540"/>
      <c r="CX267" s="540"/>
      <c r="CY267" s="540"/>
      <c r="CZ267" s="540"/>
      <c r="DA267" s="540"/>
      <c r="DB267" s="540"/>
      <c r="DC267" s="540"/>
      <c r="DD267" s="540"/>
      <c r="DE267" s="540"/>
      <c r="DF267" s="540"/>
      <c r="DG267" s="540"/>
      <c r="DH267" s="540"/>
      <c r="DI267" s="540"/>
      <c r="DJ267" s="540"/>
      <c r="DK267" s="540"/>
      <c r="DL267" s="540"/>
      <c r="DM267" s="540"/>
      <c r="DN267" s="540"/>
      <c r="DO267" s="540"/>
      <c r="DP267" s="540"/>
      <c r="DQ267" s="540"/>
      <c r="DR267" s="540"/>
      <c r="DS267" s="540"/>
      <c r="DT267" s="540"/>
      <c r="DU267" s="540"/>
      <c r="DV267" s="540"/>
      <c r="DW267" s="540"/>
      <c r="DX267" s="540"/>
      <c r="DY267" s="540"/>
      <c r="DZ267" s="540"/>
      <c r="EA267" s="540"/>
      <c r="EB267" s="540"/>
      <c r="EC267" s="540"/>
      <c r="ED267" s="540"/>
      <c r="EE267" s="540"/>
      <c r="EF267" s="540"/>
      <c r="EG267" s="540"/>
      <c r="EH267" s="540"/>
      <c r="EI267" s="540"/>
      <c r="EJ267" s="540"/>
      <c r="EK267" s="540"/>
      <c r="EL267" s="540"/>
      <c r="EM267" s="540"/>
      <c r="EN267" s="540"/>
      <c r="EO267" s="540"/>
      <c r="EP267" s="540"/>
      <c r="EQ267" s="540"/>
      <c r="ER267" s="540"/>
      <c r="ES267" s="540"/>
      <c r="ET267" s="540"/>
      <c r="EU267" s="540"/>
      <c r="EV267" s="540"/>
      <c r="EW267" s="540"/>
      <c r="EX267" s="540"/>
      <c r="EY267" s="540"/>
      <c r="EZ267" s="540"/>
      <c r="FA267" s="540"/>
      <c r="FB267" s="540"/>
      <c r="FC267" s="540"/>
      <c r="FD267" s="540"/>
      <c r="FE267" s="540"/>
      <c r="FF267" s="540"/>
      <c r="FG267" s="540"/>
      <c r="FH267" s="540"/>
      <c r="FI267" s="540"/>
      <c r="FJ267" s="540"/>
      <c r="FK267" s="540"/>
      <c r="FL267" s="540"/>
      <c r="FM267" s="540"/>
      <c r="FN267" s="540"/>
      <c r="FO267" s="540"/>
      <c r="FP267" s="540"/>
      <c r="FQ267" s="540"/>
      <c r="FR267" s="540"/>
      <c r="FS267" s="540"/>
      <c r="FT267" s="540"/>
      <c r="FU267" s="540"/>
      <c r="FV267" s="540"/>
      <c r="FW267" s="540"/>
      <c r="FX267" s="540"/>
      <c r="FY267" s="540"/>
      <c r="FZ267" s="540"/>
      <c r="GA267" s="540"/>
      <c r="GB267" s="540"/>
      <c r="GC267" s="540"/>
      <c r="GD267" s="540"/>
      <c r="GE267" s="540"/>
      <c r="GF267" s="540"/>
      <c r="GG267" s="540"/>
      <c r="GH267" s="540"/>
      <c r="GI267" s="540"/>
      <c r="GJ267" s="540"/>
      <c r="GK267" s="540"/>
      <c r="GL267" s="540"/>
      <c r="GM267" s="540"/>
      <c r="GN267" s="540"/>
      <c r="GO267" s="540"/>
      <c r="GP267" s="540"/>
      <c r="GQ267" s="540"/>
      <c r="GR267" s="540"/>
      <c r="GS267" s="540"/>
      <c r="GT267" s="540"/>
      <c r="GU267" s="540"/>
      <c r="GV267" s="540"/>
      <c r="GW267" s="540"/>
      <c r="GX267" s="540"/>
      <c r="GY267" s="540"/>
      <c r="GZ267" s="540"/>
      <c r="HA267" s="540"/>
      <c r="HB267" s="540"/>
      <c r="HC267" s="540"/>
      <c r="HD267" s="540"/>
      <c r="HE267" s="540"/>
      <c r="HF267" s="540"/>
    </row>
    <row r="268" spans="2:214">
      <c r="B268" s="540"/>
      <c r="C268" s="658"/>
      <c r="D268" s="540"/>
      <c r="F268" s="540"/>
      <c r="G268" s="540"/>
      <c r="H268" s="540"/>
      <c r="I268" s="540"/>
      <c r="J268" s="540"/>
      <c r="K268" s="540"/>
      <c r="L268" s="540"/>
      <c r="M268" s="540"/>
      <c r="N268" s="540"/>
      <c r="O268" s="540"/>
      <c r="P268" s="540"/>
      <c r="Q268" s="540"/>
      <c r="R268" s="540"/>
      <c r="S268" s="540"/>
      <c r="T268" s="540"/>
      <c r="U268" s="540"/>
      <c r="V268" s="540"/>
      <c r="W268" s="540"/>
      <c r="X268" s="540"/>
      <c r="Y268" s="540"/>
      <c r="Z268" s="540"/>
      <c r="AA268" s="540"/>
      <c r="AB268" s="540"/>
      <c r="AC268" s="540"/>
      <c r="AD268" s="540"/>
      <c r="AE268" s="540"/>
      <c r="AF268" s="540"/>
      <c r="AG268" s="540"/>
      <c r="AH268" s="659"/>
      <c r="AI268" s="540"/>
      <c r="AJ268" s="540"/>
      <c r="AK268" s="540"/>
      <c r="AL268" s="540"/>
      <c r="AM268" s="540"/>
      <c r="AN268" s="540"/>
      <c r="AO268" s="540"/>
      <c r="AP268" s="540"/>
      <c r="AQ268" s="540"/>
      <c r="AR268" s="540"/>
      <c r="AS268" s="540"/>
      <c r="AT268" s="540"/>
      <c r="AU268" s="540"/>
      <c r="AV268" s="540"/>
      <c r="AW268" s="540"/>
      <c r="AX268" s="540"/>
      <c r="AY268" s="540"/>
      <c r="AZ268" s="540"/>
      <c r="BA268" s="540"/>
      <c r="BB268" s="540"/>
      <c r="BC268" s="540"/>
      <c r="BD268" s="540"/>
      <c r="BE268" s="540"/>
      <c r="BF268" s="540"/>
      <c r="BG268" s="540"/>
      <c r="BH268" s="540"/>
      <c r="BI268" s="540"/>
      <c r="BJ268" s="540"/>
      <c r="BK268" s="540"/>
      <c r="BL268" s="540"/>
      <c r="BM268" s="540"/>
      <c r="BN268" s="540"/>
      <c r="BO268" s="540"/>
      <c r="BP268" s="540"/>
      <c r="BQ268" s="540"/>
      <c r="BR268" s="540"/>
      <c r="BS268" s="540"/>
      <c r="BT268" s="540"/>
      <c r="BU268" s="540"/>
      <c r="BV268" s="540"/>
      <c r="BW268" s="540"/>
      <c r="BX268" s="540"/>
      <c r="BY268" s="540"/>
      <c r="BZ268" s="540"/>
      <c r="CA268" s="540"/>
      <c r="CB268" s="540"/>
      <c r="CC268" s="540"/>
      <c r="CD268" s="540"/>
      <c r="CE268" s="540"/>
      <c r="CF268" s="540"/>
      <c r="CG268" s="540"/>
      <c r="CH268" s="540"/>
      <c r="CI268" s="540"/>
      <c r="CJ268" s="540"/>
      <c r="CK268" s="540"/>
      <c r="CL268" s="540"/>
      <c r="CM268" s="540"/>
      <c r="CN268" s="540"/>
      <c r="CO268" s="540"/>
      <c r="CP268" s="540"/>
      <c r="CQ268" s="540"/>
      <c r="CR268" s="540"/>
      <c r="CS268" s="540"/>
      <c r="CT268" s="540"/>
      <c r="CU268" s="540"/>
      <c r="CV268" s="540"/>
      <c r="CW268" s="540"/>
      <c r="CX268" s="540"/>
      <c r="CY268" s="540"/>
      <c r="CZ268" s="540"/>
      <c r="DA268" s="540"/>
      <c r="DB268" s="540"/>
      <c r="DC268" s="540"/>
      <c r="DD268" s="540"/>
      <c r="DE268" s="540"/>
      <c r="DF268" s="540"/>
      <c r="DG268" s="540"/>
      <c r="DH268" s="540"/>
      <c r="DI268" s="540"/>
      <c r="DJ268" s="540"/>
      <c r="DK268" s="540"/>
      <c r="DL268" s="540"/>
      <c r="DM268" s="540"/>
      <c r="DN268" s="540"/>
      <c r="DO268" s="540"/>
      <c r="DP268" s="540"/>
      <c r="DQ268" s="540"/>
      <c r="DR268" s="540"/>
      <c r="DS268" s="540"/>
      <c r="DT268" s="540"/>
      <c r="DU268" s="540"/>
      <c r="DV268" s="540"/>
      <c r="DW268" s="540"/>
      <c r="DX268" s="540"/>
      <c r="DY268" s="540"/>
      <c r="DZ268" s="540"/>
      <c r="EA268" s="540"/>
      <c r="EB268" s="540"/>
      <c r="EC268" s="540"/>
      <c r="ED268" s="540"/>
      <c r="EE268" s="540"/>
      <c r="EF268" s="540"/>
      <c r="EG268" s="540"/>
      <c r="EH268" s="540"/>
      <c r="EI268" s="540"/>
      <c r="EJ268" s="540"/>
      <c r="EK268" s="540"/>
      <c r="EL268" s="540"/>
      <c r="EM268" s="540"/>
      <c r="EN268" s="540"/>
      <c r="EO268" s="540"/>
      <c r="EP268" s="540"/>
      <c r="EQ268" s="540"/>
      <c r="ER268" s="540"/>
      <c r="ES268" s="540"/>
      <c r="ET268" s="540"/>
      <c r="EU268" s="540"/>
      <c r="EV268" s="540"/>
      <c r="EW268" s="540"/>
      <c r="EX268" s="540"/>
      <c r="EY268" s="540"/>
      <c r="EZ268" s="540"/>
      <c r="FA268" s="540"/>
      <c r="FB268" s="540"/>
      <c r="FC268" s="540"/>
      <c r="FD268" s="540"/>
      <c r="FE268" s="540"/>
      <c r="FF268" s="540"/>
      <c r="FG268" s="540"/>
      <c r="FH268" s="540"/>
      <c r="FI268" s="540"/>
      <c r="FJ268" s="540"/>
      <c r="FK268" s="540"/>
      <c r="FL268" s="540"/>
      <c r="FM268" s="540"/>
      <c r="FN268" s="540"/>
      <c r="FO268" s="540"/>
      <c r="FP268" s="540"/>
      <c r="FQ268" s="540"/>
      <c r="FR268" s="540"/>
      <c r="FS268" s="540"/>
      <c r="FT268" s="540"/>
      <c r="FU268" s="540"/>
      <c r="FV268" s="540"/>
      <c r="FW268" s="540"/>
      <c r="FX268" s="540"/>
      <c r="FY268" s="540"/>
      <c r="FZ268" s="540"/>
      <c r="GA268" s="540"/>
      <c r="GB268" s="540"/>
      <c r="GC268" s="540"/>
      <c r="GD268" s="540"/>
      <c r="GE268" s="540"/>
      <c r="GF268" s="540"/>
      <c r="GG268" s="540"/>
      <c r="GH268" s="540"/>
      <c r="GI268" s="540"/>
      <c r="GJ268" s="540"/>
      <c r="GK268" s="540"/>
      <c r="GL268" s="540"/>
      <c r="GM268" s="540"/>
      <c r="GN268" s="540"/>
      <c r="GO268" s="540"/>
      <c r="GP268" s="540"/>
      <c r="GQ268" s="540"/>
      <c r="GR268" s="540"/>
      <c r="GS268" s="540"/>
      <c r="GT268" s="540"/>
      <c r="GU268" s="540"/>
      <c r="GV268" s="540"/>
      <c r="GW268" s="540"/>
      <c r="GX268" s="540"/>
      <c r="GY268" s="540"/>
      <c r="GZ268" s="540"/>
      <c r="HA268" s="540"/>
      <c r="HB268" s="540"/>
      <c r="HC268" s="540"/>
      <c r="HD268" s="540"/>
      <c r="HE268" s="540"/>
      <c r="HF268" s="540"/>
    </row>
    <row r="269" spans="2:214">
      <c r="B269" s="540"/>
      <c r="C269" s="658"/>
      <c r="D269" s="540"/>
      <c r="F269" s="540"/>
      <c r="G269" s="540"/>
      <c r="H269" s="540"/>
      <c r="I269" s="540"/>
      <c r="J269" s="540"/>
      <c r="K269" s="540"/>
      <c r="L269" s="540"/>
      <c r="M269" s="540"/>
      <c r="N269" s="540"/>
      <c r="O269" s="540"/>
      <c r="P269" s="540"/>
      <c r="Q269" s="540"/>
      <c r="R269" s="540"/>
      <c r="S269" s="540"/>
      <c r="T269" s="540"/>
      <c r="U269" s="540"/>
      <c r="V269" s="540"/>
      <c r="W269" s="540"/>
      <c r="X269" s="540"/>
      <c r="Y269" s="540"/>
      <c r="Z269" s="540"/>
      <c r="AA269" s="540"/>
      <c r="AB269" s="540"/>
      <c r="AC269" s="540"/>
      <c r="AD269" s="540"/>
      <c r="AE269" s="540"/>
      <c r="AF269" s="540"/>
      <c r="AG269" s="540"/>
      <c r="AH269" s="659"/>
      <c r="AI269" s="540"/>
      <c r="AJ269" s="540"/>
      <c r="AK269" s="540"/>
      <c r="AL269" s="540"/>
      <c r="AM269" s="540"/>
      <c r="AN269" s="540"/>
      <c r="AO269" s="540"/>
      <c r="AP269" s="540"/>
      <c r="AQ269" s="540"/>
      <c r="AR269" s="540"/>
      <c r="AS269" s="540"/>
      <c r="AT269" s="540"/>
      <c r="AU269" s="540"/>
      <c r="AV269" s="540"/>
      <c r="AW269" s="540"/>
      <c r="AX269" s="540"/>
      <c r="AY269" s="540"/>
      <c r="AZ269" s="540"/>
      <c r="BA269" s="540"/>
      <c r="BB269" s="540"/>
      <c r="BC269" s="540"/>
      <c r="BD269" s="540"/>
      <c r="BE269" s="540"/>
      <c r="BF269" s="540"/>
      <c r="BG269" s="540"/>
      <c r="BH269" s="540"/>
      <c r="BI269" s="540"/>
      <c r="BJ269" s="540"/>
      <c r="BK269" s="540"/>
      <c r="BL269" s="540"/>
      <c r="BM269" s="540"/>
      <c r="BN269" s="540"/>
      <c r="BO269" s="540"/>
      <c r="BP269" s="540"/>
      <c r="BQ269" s="540"/>
      <c r="BR269" s="540"/>
      <c r="BS269" s="540"/>
      <c r="BT269" s="540"/>
      <c r="BU269" s="540"/>
      <c r="BV269" s="540"/>
      <c r="BW269" s="540"/>
      <c r="BX269" s="540"/>
      <c r="BY269" s="540"/>
      <c r="BZ269" s="540"/>
      <c r="CA269" s="540"/>
      <c r="CB269" s="540"/>
      <c r="CC269" s="540"/>
      <c r="CD269" s="540"/>
      <c r="CE269" s="540"/>
      <c r="CF269" s="540"/>
      <c r="CG269" s="540"/>
      <c r="CH269" s="540"/>
      <c r="CI269" s="540"/>
      <c r="CJ269" s="540"/>
      <c r="CK269" s="540"/>
      <c r="CL269" s="540"/>
      <c r="CM269" s="540"/>
      <c r="CN269" s="540"/>
      <c r="CO269" s="540"/>
      <c r="CP269" s="540"/>
      <c r="CQ269" s="540"/>
      <c r="CR269" s="540"/>
      <c r="CS269" s="540"/>
      <c r="CT269" s="540"/>
      <c r="CU269" s="540"/>
      <c r="CV269" s="540"/>
      <c r="CW269" s="540"/>
      <c r="CX269" s="540"/>
      <c r="CY269" s="540"/>
      <c r="CZ269" s="540"/>
      <c r="DA269" s="540"/>
      <c r="DB269" s="540"/>
      <c r="DC269" s="540"/>
      <c r="DD269" s="540"/>
      <c r="DE269" s="540"/>
      <c r="DF269" s="540"/>
      <c r="DG269" s="540"/>
      <c r="DH269" s="540"/>
      <c r="DI269" s="540"/>
      <c r="DJ269" s="540"/>
      <c r="DK269" s="540"/>
      <c r="DL269" s="540"/>
      <c r="DM269" s="540"/>
      <c r="DN269" s="540"/>
      <c r="DO269" s="540"/>
      <c r="DP269" s="540"/>
      <c r="DQ269" s="540"/>
      <c r="DR269" s="540"/>
      <c r="DS269" s="540"/>
      <c r="DT269" s="540"/>
      <c r="DU269" s="540"/>
      <c r="DV269" s="540"/>
      <c r="DW269" s="540"/>
      <c r="DX269" s="540"/>
      <c r="DY269" s="540"/>
      <c r="DZ269" s="540"/>
      <c r="EA269" s="540"/>
      <c r="EB269" s="540"/>
      <c r="EC269" s="540"/>
      <c r="ED269" s="540"/>
      <c r="EE269" s="540"/>
      <c r="EF269" s="540"/>
      <c r="EG269" s="540"/>
      <c r="EH269" s="540"/>
      <c r="EI269" s="540"/>
      <c r="EJ269" s="540"/>
      <c r="EK269" s="540"/>
      <c r="EL269" s="540"/>
      <c r="EM269" s="540"/>
      <c r="EN269" s="540"/>
      <c r="EO269" s="540"/>
      <c r="EP269" s="540"/>
      <c r="EQ269" s="540"/>
      <c r="ER269" s="540"/>
      <c r="ES269" s="540"/>
      <c r="ET269" s="540"/>
      <c r="EU269" s="540"/>
      <c r="EV269" s="540"/>
      <c r="EW269" s="540"/>
      <c r="EX269" s="540"/>
      <c r="EY269" s="540"/>
      <c r="EZ269" s="540"/>
      <c r="FA269" s="540"/>
      <c r="FB269" s="540"/>
      <c r="FC269" s="540"/>
      <c r="FD269" s="540"/>
      <c r="FE269" s="540"/>
      <c r="FF269" s="540"/>
      <c r="FG269" s="540"/>
      <c r="FH269" s="540"/>
      <c r="FI269" s="540"/>
      <c r="FJ269" s="540"/>
      <c r="FK269" s="540"/>
      <c r="FL269" s="540"/>
      <c r="FM269" s="540"/>
      <c r="FN269" s="540"/>
      <c r="FO269" s="540"/>
      <c r="FP269" s="540"/>
      <c r="FQ269" s="540"/>
      <c r="FR269" s="540"/>
      <c r="FS269" s="540"/>
      <c r="FT269" s="540"/>
      <c r="FU269" s="540"/>
      <c r="FV269" s="540"/>
      <c r="FW269" s="540"/>
      <c r="FX269" s="540"/>
      <c r="FY269" s="540"/>
      <c r="FZ269" s="540"/>
      <c r="GA269" s="540"/>
      <c r="GB269" s="540"/>
      <c r="GC269" s="540"/>
      <c r="GD269" s="540"/>
      <c r="GE269" s="540"/>
      <c r="GF269" s="540"/>
      <c r="GG269" s="540"/>
      <c r="GH269" s="540"/>
      <c r="GI269" s="540"/>
      <c r="GJ269" s="540"/>
      <c r="GK269" s="540"/>
      <c r="GL269" s="540"/>
      <c r="GM269" s="540"/>
      <c r="GN269" s="540"/>
      <c r="GO269" s="540"/>
      <c r="GP269" s="540"/>
      <c r="GQ269" s="540"/>
      <c r="GR269" s="540"/>
      <c r="GS269" s="540"/>
      <c r="GT269" s="540"/>
      <c r="GU269" s="540"/>
      <c r="GV269" s="540"/>
      <c r="GW269" s="540"/>
      <c r="GX269" s="540"/>
      <c r="GY269" s="540"/>
      <c r="GZ269" s="540"/>
      <c r="HA269" s="540"/>
      <c r="HB269" s="540"/>
      <c r="HC269" s="540"/>
      <c r="HD269" s="540"/>
      <c r="HE269" s="540"/>
      <c r="HF269" s="540"/>
    </row>
    <row r="270" spans="2:214">
      <c r="B270" s="540"/>
      <c r="C270" s="658"/>
      <c r="D270" s="540"/>
      <c r="F270" s="540"/>
      <c r="G270" s="540"/>
      <c r="H270" s="540"/>
      <c r="I270" s="540"/>
      <c r="J270" s="540"/>
      <c r="K270" s="540"/>
      <c r="L270" s="540"/>
      <c r="M270" s="540"/>
      <c r="N270" s="540"/>
      <c r="O270" s="540"/>
      <c r="P270" s="540"/>
      <c r="Q270" s="540"/>
      <c r="R270" s="540"/>
      <c r="S270" s="540"/>
      <c r="T270" s="540"/>
      <c r="U270" s="540"/>
      <c r="V270" s="540"/>
      <c r="W270" s="540"/>
      <c r="X270" s="540"/>
      <c r="Y270" s="540"/>
      <c r="Z270" s="540"/>
      <c r="AA270" s="540"/>
      <c r="AB270" s="540"/>
      <c r="AC270" s="540"/>
      <c r="AD270" s="540"/>
      <c r="AE270" s="540"/>
      <c r="AF270" s="540"/>
      <c r="AG270" s="540"/>
      <c r="AH270" s="659"/>
      <c r="AI270" s="540"/>
      <c r="AJ270" s="540"/>
      <c r="AK270" s="540"/>
      <c r="AL270" s="540"/>
      <c r="AM270" s="540"/>
      <c r="AN270" s="540"/>
      <c r="AO270" s="540"/>
      <c r="AP270" s="540"/>
      <c r="AQ270" s="540"/>
      <c r="AR270" s="540"/>
      <c r="AS270" s="540"/>
      <c r="AT270" s="540"/>
      <c r="AU270" s="540"/>
      <c r="AV270" s="540"/>
      <c r="AW270" s="540"/>
      <c r="AX270" s="540"/>
      <c r="AY270" s="540"/>
      <c r="AZ270" s="540"/>
      <c r="BA270" s="540"/>
      <c r="BB270" s="540"/>
      <c r="BC270" s="540"/>
      <c r="BD270" s="540"/>
      <c r="BE270" s="540"/>
      <c r="BF270" s="540"/>
      <c r="BG270" s="540"/>
      <c r="BH270" s="540"/>
      <c r="BI270" s="540"/>
      <c r="BJ270" s="540"/>
      <c r="BK270" s="540"/>
      <c r="BL270" s="540"/>
      <c r="BM270" s="540"/>
      <c r="BN270" s="540"/>
      <c r="BO270" s="540"/>
      <c r="BP270" s="540"/>
      <c r="BQ270" s="540"/>
      <c r="BR270" s="540"/>
      <c r="BS270" s="540"/>
      <c r="BT270" s="540"/>
      <c r="BU270" s="540"/>
      <c r="BV270" s="540"/>
      <c r="BW270" s="540"/>
      <c r="BX270" s="540"/>
      <c r="BY270" s="540"/>
      <c r="BZ270" s="540"/>
      <c r="CA270" s="540"/>
      <c r="CB270" s="540"/>
      <c r="CC270" s="540"/>
      <c r="CD270" s="540"/>
      <c r="CE270" s="540"/>
      <c r="CF270" s="540"/>
      <c r="CG270" s="540"/>
      <c r="CH270" s="540"/>
      <c r="CI270" s="540"/>
      <c r="CJ270" s="540"/>
      <c r="CK270" s="540"/>
      <c r="CL270" s="540"/>
      <c r="CM270" s="540"/>
      <c r="CN270" s="540"/>
      <c r="CO270" s="540"/>
      <c r="CP270" s="540"/>
      <c r="CQ270" s="540"/>
      <c r="CR270" s="540"/>
      <c r="CS270" s="540"/>
      <c r="CT270" s="540"/>
      <c r="CU270" s="540"/>
      <c r="CV270" s="540"/>
      <c r="CW270" s="540"/>
      <c r="CX270" s="540"/>
      <c r="CY270" s="540"/>
      <c r="CZ270" s="540"/>
      <c r="DA270" s="540"/>
      <c r="DB270" s="540"/>
      <c r="DC270" s="540"/>
      <c r="DD270" s="540"/>
      <c r="DE270" s="540"/>
      <c r="DF270" s="540"/>
      <c r="DG270" s="540"/>
      <c r="DH270" s="540"/>
      <c r="DI270" s="540"/>
      <c r="DJ270" s="540"/>
      <c r="DK270" s="540"/>
      <c r="DL270" s="540"/>
      <c r="DM270" s="540"/>
      <c r="DN270" s="540"/>
      <c r="DO270" s="540"/>
      <c r="DP270" s="540"/>
      <c r="DQ270" s="540"/>
      <c r="DR270" s="540"/>
      <c r="DS270" s="540"/>
      <c r="DT270" s="540"/>
      <c r="DU270" s="540"/>
      <c r="DV270" s="540"/>
      <c r="DW270" s="540"/>
      <c r="DX270" s="540"/>
      <c r="DY270" s="540"/>
      <c r="DZ270" s="540"/>
      <c r="EA270" s="540"/>
      <c r="EB270" s="540"/>
      <c r="EC270" s="540"/>
      <c r="ED270" s="540"/>
      <c r="EE270" s="540"/>
      <c r="EF270" s="540"/>
      <c r="EG270" s="540"/>
      <c r="EH270" s="540"/>
      <c r="EI270" s="540"/>
      <c r="EJ270" s="540"/>
      <c r="EK270" s="540"/>
      <c r="EL270" s="540"/>
      <c r="EM270" s="540"/>
      <c r="EN270" s="540"/>
      <c r="EO270" s="540"/>
      <c r="EP270" s="540"/>
      <c r="EQ270" s="540"/>
      <c r="ER270" s="540"/>
      <c r="ES270" s="540"/>
      <c r="ET270" s="540"/>
      <c r="EU270" s="540"/>
      <c r="EV270" s="540"/>
      <c r="EW270" s="540"/>
      <c r="EX270" s="540"/>
      <c r="EY270" s="540"/>
      <c r="EZ270" s="540"/>
      <c r="FA270" s="540"/>
      <c r="FB270" s="540"/>
      <c r="FC270" s="540"/>
      <c r="FD270" s="540"/>
      <c r="FE270" s="540"/>
      <c r="FF270" s="540"/>
      <c r="FG270" s="540"/>
      <c r="FH270" s="540"/>
      <c r="FI270" s="540"/>
      <c r="FJ270" s="540"/>
      <c r="FK270" s="540"/>
      <c r="FL270" s="540"/>
      <c r="FM270" s="540"/>
      <c r="FN270" s="540"/>
      <c r="FO270" s="540"/>
      <c r="FP270" s="540"/>
      <c r="FQ270" s="540"/>
      <c r="FR270" s="540"/>
      <c r="FS270" s="540"/>
      <c r="FT270" s="540"/>
      <c r="FU270" s="540"/>
      <c r="FV270" s="540"/>
      <c r="FW270" s="540"/>
      <c r="FX270" s="540"/>
      <c r="FY270" s="540"/>
      <c r="FZ270" s="540"/>
      <c r="GA270" s="540"/>
      <c r="GB270" s="540"/>
      <c r="GC270" s="540"/>
      <c r="GD270" s="540"/>
      <c r="GE270" s="540"/>
      <c r="GF270" s="540"/>
      <c r="GG270" s="540"/>
      <c r="GH270" s="540"/>
      <c r="GI270" s="540"/>
      <c r="GJ270" s="540"/>
      <c r="GK270" s="540"/>
      <c r="GL270" s="540"/>
      <c r="GM270" s="540"/>
      <c r="GN270" s="540"/>
      <c r="GO270" s="540"/>
      <c r="GP270" s="540"/>
      <c r="GQ270" s="540"/>
      <c r="GR270" s="540"/>
      <c r="GS270" s="540"/>
      <c r="GT270" s="540"/>
      <c r="GU270" s="540"/>
      <c r="GV270" s="540"/>
      <c r="GW270" s="540"/>
      <c r="GX270" s="540"/>
      <c r="GY270" s="540"/>
      <c r="GZ270" s="540"/>
      <c r="HA270" s="540"/>
      <c r="HB270" s="540"/>
      <c r="HC270" s="540"/>
      <c r="HD270" s="540"/>
      <c r="HE270" s="540"/>
      <c r="HF270" s="540"/>
    </row>
    <row r="271" spans="2:214">
      <c r="B271" s="540"/>
      <c r="C271" s="658"/>
      <c r="D271" s="540"/>
      <c r="F271" s="540"/>
      <c r="G271" s="540"/>
      <c r="H271" s="540"/>
      <c r="I271" s="540"/>
      <c r="J271" s="540"/>
      <c r="K271" s="540"/>
      <c r="L271" s="540"/>
      <c r="M271" s="540"/>
      <c r="N271" s="540"/>
      <c r="O271" s="540"/>
      <c r="P271" s="540"/>
      <c r="Q271" s="540"/>
      <c r="R271" s="540"/>
      <c r="S271" s="540"/>
      <c r="T271" s="540"/>
      <c r="U271" s="540"/>
      <c r="V271" s="540"/>
      <c r="W271" s="540"/>
      <c r="X271" s="540"/>
      <c r="Y271" s="540"/>
      <c r="Z271" s="540"/>
      <c r="AA271" s="540"/>
      <c r="AB271" s="540"/>
      <c r="AC271" s="540"/>
      <c r="AD271" s="540"/>
      <c r="AE271" s="540"/>
      <c r="AF271" s="540"/>
      <c r="AG271" s="540"/>
      <c r="AH271" s="659"/>
      <c r="AI271" s="540"/>
      <c r="AJ271" s="540"/>
      <c r="AK271" s="540"/>
      <c r="AL271" s="540"/>
      <c r="AM271" s="540"/>
      <c r="AN271" s="540"/>
      <c r="AO271" s="540"/>
      <c r="AP271" s="540"/>
      <c r="AQ271" s="540"/>
      <c r="AR271" s="540"/>
      <c r="AS271" s="540"/>
      <c r="AT271" s="540"/>
      <c r="AU271" s="540"/>
      <c r="AV271" s="540"/>
      <c r="AW271" s="540"/>
      <c r="AX271" s="540"/>
      <c r="AY271" s="540"/>
      <c r="AZ271" s="540"/>
      <c r="BA271" s="540"/>
      <c r="BB271" s="540"/>
      <c r="BC271" s="540"/>
      <c r="BD271" s="540"/>
      <c r="BE271" s="540"/>
      <c r="BF271" s="540"/>
      <c r="BG271" s="540"/>
      <c r="BH271" s="540"/>
      <c r="BI271" s="540"/>
      <c r="BJ271" s="540"/>
      <c r="BK271" s="540"/>
      <c r="BL271" s="540"/>
      <c r="BM271" s="540"/>
      <c r="BN271" s="540"/>
      <c r="BO271" s="540"/>
      <c r="BP271" s="540"/>
      <c r="BQ271" s="540"/>
      <c r="BR271" s="540"/>
      <c r="BS271" s="540"/>
      <c r="BT271" s="540"/>
      <c r="BU271" s="540"/>
      <c r="BV271" s="540"/>
      <c r="BW271" s="540"/>
      <c r="BX271" s="540"/>
      <c r="BY271" s="540"/>
      <c r="BZ271" s="540"/>
      <c r="CA271" s="540"/>
      <c r="CB271" s="540"/>
      <c r="CC271" s="540"/>
      <c r="CD271" s="540"/>
      <c r="CE271" s="540"/>
      <c r="CF271" s="540"/>
      <c r="CG271" s="540"/>
      <c r="CH271" s="540"/>
      <c r="CI271" s="540"/>
      <c r="CJ271" s="540"/>
      <c r="CK271" s="540"/>
      <c r="CL271" s="540"/>
      <c r="CM271" s="540"/>
      <c r="CN271" s="540"/>
      <c r="CO271" s="540"/>
      <c r="CP271" s="540"/>
      <c r="CQ271" s="540"/>
      <c r="CR271" s="540"/>
      <c r="CS271" s="540"/>
      <c r="CT271" s="540"/>
      <c r="CU271" s="540"/>
      <c r="CV271" s="540"/>
      <c r="CW271" s="540"/>
      <c r="CX271" s="540"/>
      <c r="CY271" s="540"/>
      <c r="CZ271" s="540"/>
      <c r="DA271" s="540"/>
      <c r="DB271" s="540"/>
      <c r="DC271" s="540"/>
      <c r="DD271" s="540"/>
      <c r="DE271" s="540"/>
      <c r="DF271" s="540"/>
      <c r="DG271" s="540"/>
      <c r="DH271" s="540"/>
      <c r="DI271" s="540"/>
      <c r="DJ271" s="540"/>
      <c r="DK271" s="540"/>
      <c r="DL271" s="540"/>
      <c r="DM271" s="540"/>
      <c r="DN271" s="540"/>
      <c r="DO271" s="540"/>
      <c r="DP271" s="540"/>
      <c r="DQ271" s="540"/>
      <c r="DR271" s="540"/>
      <c r="DS271" s="540"/>
      <c r="DT271" s="540"/>
      <c r="DU271" s="540"/>
      <c r="DV271" s="540"/>
      <c r="DW271" s="540"/>
      <c r="DX271" s="540"/>
      <c r="DY271" s="540"/>
      <c r="DZ271" s="540"/>
      <c r="EA271" s="540"/>
      <c r="EB271" s="540"/>
      <c r="EC271" s="540"/>
      <c r="ED271" s="540"/>
      <c r="EE271" s="540"/>
      <c r="EF271" s="540"/>
      <c r="EG271" s="540"/>
      <c r="EH271" s="540"/>
      <c r="EI271" s="540"/>
      <c r="EJ271" s="540"/>
      <c r="EK271" s="540"/>
      <c r="EL271" s="540"/>
      <c r="EM271" s="540"/>
      <c r="EN271" s="540"/>
      <c r="EO271" s="540"/>
      <c r="EP271" s="540"/>
      <c r="EQ271" s="540"/>
      <c r="ER271" s="540"/>
      <c r="ES271" s="540"/>
      <c r="ET271" s="540"/>
      <c r="EU271" s="540"/>
      <c r="EV271" s="540"/>
      <c r="EW271" s="540"/>
      <c r="EX271" s="540"/>
      <c r="EY271" s="540"/>
      <c r="EZ271" s="540"/>
      <c r="FA271" s="540"/>
      <c r="FB271" s="540"/>
      <c r="FC271" s="540"/>
      <c r="FD271" s="540"/>
      <c r="FE271" s="540"/>
      <c r="FF271" s="540"/>
      <c r="FG271" s="540"/>
      <c r="FH271" s="540"/>
      <c r="FI271" s="540"/>
      <c r="FJ271" s="540"/>
      <c r="FK271" s="540"/>
      <c r="FL271" s="540"/>
      <c r="FM271" s="540"/>
      <c r="FN271" s="540"/>
      <c r="FO271" s="540"/>
      <c r="FP271" s="540"/>
      <c r="FQ271" s="540"/>
      <c r="FR271" s="540"/>
      <c r="FS271" s="540"/>
      <c r="FT271" s="540"/>
      <c r="FU271" s="540"/>
      <c r="FV271" s="540"/>
      <c r="FW271" s="540"/>
      <c r="FX271" s="540"/>
      <c r="FY271" s="540"/>
      <c r="FZ271" s="540"/>
      <c r="GA271" s="540"/>
      <c r="GB271" s="540"/>
      <c r="GC271" s="540"/>
      <c r="GD271" s="540"/>
      <c r="GE271" s="540"/>
      <c r="GF271" s="540"/>
      <c r="GG271" s="540"/>
      <c r="GH271" s="540"/>
      <c r="GI271" s="540"/>
      <c r="GJ271" s="540"/>
      <c r="GK271" s="540"/>
      <c r="GL271" s="540"/>
      <c r="GM271" s="540"/>
      <c r="GN271" s="540"/>
      <c r="GO271" s="540"/>
      <c r="GP271" s="540"/>
      <c r="GQ271" s="540"/>
      <c r="GR271" s="540"/>
      <c r="GS271" s="540"/>
      <c r="GT271" s="540"/>
      <c r="GU271" s="540"/>
      <c r="GV271" s="540"/>
      <c r="GW271" s="540"/>
      <c r="GX271" s="540"/>
      <c r="GY271" s="540"/>
      <c r="GZ271" s="540"/>
      <c r="HA271" s="540"/>
      <c r="HB271" s="540"/>
      <c r="HC271" s="540"/>
      <c r="HD271" s="540"/>
      <c r="HE271" s="540"/>
      <c r="HF271" s="540"/>
    </row>
    <row r="272" spans="2:214">
      <c r="B272" s="540"/>
      <c r="C272" s="658"/>
      <c r="D272" s="540"/>
      <c r="F272" s="540"/>
      <c r="G272" s="540"/>
      <c r="H272" s="540"/>
      <c r="I272" s="540"/>
      <c r="J272" s="540"/>
      <c r="K272" s="540"/>
      <c r="L272" s="540"/>
      <c r="M272" s="540"/>
      <c r="N272" s="540"/>
      <c r="O272" s="540"/>
      <c r="P272" s="540"/>
      <c r="Q272" s="540"/>
      <c r="R272" s="540"/>
      <c r="S272" s="540"/>
      <c r="T272" s="540"/>
      <c r="U272" s="540"/>
      <c r="V272" s="540"/>
      <c r="W272" s="540"/>
      <c r="X272" s="540"/>
      <c r="Y272" s="540"/>
      <c r="Z272" s="540"/>
      <c r="AA272" s="540"/>
      <c r="AB272" s="540"/>
      <c r="AC272" s="540"/>
      <c r="AD272" s="540"/>
      <c r="AE272" s="540"/>
      <c r="AF272" s="540"/>
      <c r="AG272" s="540"/>
      <c r="AH272" s="659"/>
      <c r="AI272" s="540"/>
      <c r="AJ272" s="540"/>
      <c r="AK272" s="540"/>
      <c r="AL272" s="540"/>
      <c r="AM272" s="540"/>
      <c r="AN272" s="540"/>
      <c r="AO272" s="540"/>
      <c r="AP272" s="540"/>
      <c r="AQ272" s="540"/>
      <c r="AR272" s="540"/>
      <c r="AS272" s="540"/>
      <c r="AT272" s="540"/>
      <c r="AU272" s="540"/>
      <c r="AV272" s="540"/>
      <c r="AW272" s="540"/>
      <c r="AX272" s="540"/>
      <c r="AY272" s="540"/>
      <c r="AZ272" s="540"/>
      <c r="BA272" s="540"/>
      <c r="BB272" s="540"/>
      <c r="BC272" s="540"/>
      <c r="BD272" s="540"/>
      <c r="BE272" s="540"/>
      <c r="BF272" s="540"/>
      <c r="BG272" s="540"/>
      <c r="BH272" s="540"/>
      <c r="BI272" s="540"/>
      <c r="BJ272" s="540"/>
      <c r="BK272" s="540"/>
      <c r="BL272" s="540"/>
      <c r="BM272" s="540"/>
      <c r="BN272" s="540"/>
      <c r="BO272" s="540"/>
      <c r="BP272" s="540"/>
      <c r="BQ272" s="540"/>
      <c r="BR272" s="540"/>
      <c r="BS272" s="540"/>
      <c r="BT272" s="540"/>
      <c r="BU272" s="540"/>
      <c r="BV272" s="540"/>
      <c r="BW272" s="540"/>
      <c r="BX272" s="540"/>
      <c r="BY272" s="540"/>
      <c r="BZ272" s="540"/>
      <c r="CA272" s="540"/>
      <c r="CB272" s="540"/>
      <c r="CC272" s="540"/>
      <c r="CD272" s="540"/>
      <c r="CE272" s="540"/>
      <c r="CF272" s="540"/>
      <c r="CG272" s="540"/>
      <c r="CH272" s="540"/>
      <c r="CI272" s="540"/>
      <c r="CJ272" s="540"/>
      <c r="CK272" s="540"/>
      <c r="CL272" s="540"/>
      <c r="CM272" s="540"/>
      <c r="CN272" s="540"/>
      <c r="CO272" s="540"/>
      <c r="CP272" s="540"/>
      <c r="CQ272" s="540"/>
      <c r="CR272" s="540"/>
      <c r="CS272" s="540"/>
      <c r="CT272" s="540"/>
      <c r="CU272" s="540"/>
      <c r="CV272" s="540"/>
      <c r="CW272" s="540"/>
      <c r="CX272" s="540"/>
      <c r="CY272" s="540"/>
      <c r="CZ272" s="540"/>
      <c r="DA272" s="540"/>
      <c r="DB272" s="540"/>
      <c r="DC272" s="540"/>
      <c r="DD272" s="540"/>
      <c r="DE272" s="540"/>
      <c r="DF272" s="540"/>
      <c r="DG272" s="540"/>
      <c r="DH272" s="540"/>
      <c r="DI272" s="540"/>
      <c r="DJ272" s="540"/>
      <c r="DK272" s="540"/>
      <c r="DL272" s="540"/>
      <c r="DM272" s="540"/>
      <c r="DN272" s="540"/>
      <c r="DO272" s="540"/>
      <c r="DP272" s="540"/>
      <c r="DQ272" s="540"/>
      <c r="DR272" s="540"/>
      <c r="DS272" s="540"/>
      <c r="DT272" s="540"/>
      <c r="DU272" s="540"/>
      <c r="DV272" s="540"/>
      <c r="DW272" s="540"/>
      <c r="DX272" s="540"/>
      <c r="DY272" s="540"/>
      <c r="DZ272" s="540"/>
      <c r="EA272" s="540"/>
      <c r="EB272" s="540"/>
      <c r="EC272" s="540"/>
      <c r="ED272" s="540"/>
      <c r="EE272" s="540"/>
      <c r="EF272" s="540"/>
      <c r="EG272" s="540"/>
      <c r="EH272" s="540"/>
      <c r="EI272" s="540"/>
      <c r="EJ272" s="540"/>
      <c r="EK272" s="540"/>
      <c r="EL272" s="540"/>
      <c r="EM272" s="540"/>
      <c r="EN272" s="540"/>
      <c r="EO272" s="540"/>
      <c r="EP272" s="540"/>
      <c r="EQ272" s="540"/>
      <c r="ER272" s="540"/>
      <c r="ES272" s="540"/>
      <c r="ET272" s="540"/>
      <c r="EU272" s="540"/>
      <c r="EV272" s="540"/>
      <c r="EW272" s="540"/>
      <c r="EX272" s="540"/>
      <c r="EY272" s="540"/>
      <c r="EZ272" s="540"/>
      <c r="FA272" s="540"/>
      <c r="FB272" s="540"/>
      <c r="FC272" s="540"/>
      <c r="FD272" s="540"/>
      <c r="FE272" s="540"/>
      <c r="FF272" s="540"/>
      <c r="FG272" s="540"/>
      <c r="FH272" s="540"/>
      <c r="FI272" s="540"/>
      <c r="FJ272" s="540"/>
      <c r="FK272" s="540"/>
      <c r="FL272" s="540"/>
      <c r="FM272" s="540"/>
      <c r="FN272" s="540"/>
      <c r="FO272" s="540"/>
      <c r="FP272" s="540"/>
      <c r="FQ272" s="540"/>
      <c r="FR272" s="540"/>
      <c r="FS272" s="540"/>
      <c r="FT272" s="540"/>
      <c r="FU272" s="540"/>
      <c r="FV272" s="540"/>
      <c r="FW272" s="540"/>
      <c r="FX272" s="540"/>
      <c r="FY272" s="540"/>
      <c r="FZ272" s="540"/>
      <c r="GA272" s="540"/>
      <c r="GB272" s="540"/>
      <c r="GC272" s="540"/>
      <c r="GD272" s="540"/>
      <c r="GE272" s="540"/>
      <c r="GF272" s="540"/>
      <c r="GG272" s="540"/>
      <c r="GH272" s="540"/>
      <c r="GI272" s="540"/>
      <c r="GJ272" s="540"/>
      <c r="GK272" s="540"/>
      <c r="GL272" s="540"/>
      <c r="GM272" s="540"/>
      <c r="GN272" s="540"/>
      <c r="GO272" s="540"/>
      <c r="GP272" s="540"/>
      <c r="GQ272" s="540"/>
      <c r="GR272" s="540"/>
      <c r="GS272" s="540"/>
      <c r="GT272" s="540"/>
      <c r="GU272" s="540"/>
      <c r="GV272" s="540"/>
      <c r="GW272" s="540"/>
      <c r="GX272" s="540"/>
      <c r="GY272" s="540"/>
      <c r="GZ272" s="540"/>
      <c r="HA272" s="540"/>
      <c r="HB272" s="540"/>
      <c r="HC272" s="540"/>
      <c r="HD272" s="540"/>
      <c r="HE272" s="540"/>
      <c r="HF272" s="540"/>
    </row>
    <row r="273" spans="2:214">
      <c r="B273" s="540"/>
      <c r="C273" s="658"/>
      <c r="D273" s="540"/>
      <c r="F273" s="540"/>
      <c r="G273" s="540"/>
      <c r="H273" s="540"/>
      <c r="I273" s="540"/>
      <c r="J273" s="540"/>
      <c r="K273" s="540"/>
      <c r="L273" s="540"/>
      <c r="M273" s="540"/>
      <c r="N273" s="540"/>
      <c r="O273" s="540"/>
      <c r="P273" s="540"/>
      <c r="Q273" s="540"/>
      <c r="R273" s="540"/>
      <c r="S273" s="540"/>
      <c r="T273" s="540"/>
      <c r="U273" s="540"/>
      <c r="V273" s="540"/>
      <c r="W273" s="540"/>
      <c r="X273" s="540"/>
      <c r="Y273" s="540"/>
      <c r="Z273" s="540"/>
      <c r="AA273" s="540"/>
      <c r="AB273" s="540"/>
      <c r="AC273" s="540"/>
      <c r="AD273" s="540"/>
      <c r="AE273" s="540"/>
      <c r="AF273" s="540"/>
      <c r="AG273" s="540"/>
      <c r="AH273" s="659"/>
      <c r="AI273" s="540"/>
      <c r="AJ273" s="540"/>
      <c r="AK273" s="540"/>
      <c r="AL273" s="540"/>
      <c r="AM273" s="540"/>
      <c r="AN273" s="540"/>
      <c r="AO273" s="540"/>
      <c r="AP273" s="540"/>
      <c r="AQ273" s="540"/>
      <c r="AR273" s="540"/>
      <c r="AS273" s="540"/>
      <c r="AT273" s="540"/>
      <c r="AU273" s="540"/>
      <c r="AV273" s="540"/>
      <c r="AW273" s="540"/>
      <c r="AX273" s="540"/>
      <c r="AY273" s="540"/>
      <c r="AZ273" s="540"/>
      <c r="BA273" s="540"/>
      <c r="BB273" s="540"/>
      <c r="BC273" s="540"/>
      <c r="BD273" s="540"/>
      <c r="BE273" s="540"/>
      <c r="BF273" s="540"/>
      <c r="BG273" s="540"/>
      <c r="BH273" s="540"/>
      <c r="BI273" s="540"/>
      <c r="BJ273" s="540"/>
      <c r="BK273" s="540"/>
      <c r="BL273" s="540"/>
      <c r="BM273" s="540"/>
      <c r="BN273" s="540"/>
      <c r="BO273" s="540"/>
      <c r="BP273" s="540"/>
      <c r="BQ273" s="540"/>
      <c r="BR273" s="540"/>
      <c r="BS273" s="540"/>
      <c r="BT273" s="540"/>
      <c r="BU273" s="540"/>
      <c r="BV273" s="540"/>
      <c r="BW273" s="540"/>
      <c r="BX273" s="540"/>
      <c r="BY273" s="540"/>
      <c r="BZ273" s="540"/>
      <c r="CA273" s="540"/>
      <c r="CB273" s="540"/>
      <c r="CC273" s="540"/>
      <c r="CD273" s="540"/>
      <c r="CE273" s="540"/>
      <c r="CF273" s="540"/>
      <c r="CG273" s="540"/>
      <c r="CH273" s="540"/>
      <c r="CI273" s="540"/>
      <c r="CJ273" s="540"/>
      <c r="CK273" s="540"/>
      <c r="CL273" s="540"/>
      <c r="CM273" s="540"/>
      <c r="CN273" s="540"/>
      <c r="CO273" s="540"/>
      <c r="CP273" s="540"/>
      <c r="CQ273" s="540"/>
      <c r="CR273" s="540"/>
      <c r="CS273" s="540"/>
      <c r="CT273" s="540"/>
      <c r="CU273" s="540"/>
      <c r="CV273" s="540"/>
      <c r="CW273" s="540"/>
      <c r="CX273" s="540"/>
      <c r="CY273" s="540"/>
      <c r="CZ273" s="540"/>
      <c r="DA273" s="540"/>
      <c r="DB273" s="540"/>
      <c r="DC273" s="540"/>
      <c r="DD273" s="540"/>
      <c r="DE273" s="540"/>
      <c r="DF273" s="540"/>
      <c r="DG273" s="540"/>
      <c r="DH273" s="540"/>
      <c r="DI273" s="540"/>
      <c r="DJ273" s="540"/>
      <c r="DK273" s="540"/>
      <c r="DL273" s="540"/>
      <c r="DM273" s="540"/>
      <c r="DN273" s="540"/>
      <c r="DO273" s="540"/>
      <c r="DP273" s="540"/>
      <c r="DQ273" s="540"/>
      <c r="DR273" s="540"/>
      <c r="DS273" s="540"/>
      <c r="DT273" s="540"/>
      <c r="DU273" s="540"/>
      <c r="DV273" s="540"/>
      <c r="DW273" s="540"/>
      <c r="DX273" s="540"/>
      <c r="DY273" s="540"/>
      <c r="DZ273" s="540"/>
      <c r="EA273" s="540"/>
      <c r="EB273" s="540"/>
      <c r="EC273" s="540"/>
      <c r="ED273" s="540"/>
      <c r="EE273" s="540"/>
      <c r="EF273" s="540"/>
      <c r="EG273" s="540"/>
      <c r="EH273" s="540"/>
      <c r="EI273" s="540"/>
      <c r="EJ273" s="540"/>
      <c r="EK273" s="540"/>
      <c r="EL273" s="540"/>
      <c r="EM273" s="540"/>
      <c r="EN273" s="540"/>
      <c r="EO273" s="540"/>
      <c r="EP273" s="540"/>
      <c r="EQ273" s="540"/>
      <c r="ER273" s="540"/>
      <c r="ES273" s="540"/>
      <c r="ET273" s="540"/>
      <c r="EU273" s="540"/>
      <c r="EV273" s="540"/>
      <c r="EW273" s="540"/>
      <c r="EX273" s="540"/>
      <c r="EY273" s="540"/>
      <c r="EZ273" s="540"/>
      <c r="FA273" s="540"/>
      <c r="FB273" s="540"/>
      <c r="FC273" s="540"/>
      <c r="FD273" s="540"/>
      <c r="FE273" s="540"/>
      <c r="FF273" s="540"/>
      <c r="FG273" s="540"/>
      <c r="FH273" s="540"/>
      <c r="FI273" s="540"/>
      <c r="FJ273" s="540"/>
      <c r="FK273" s="540"/>
      <c r="FL273" s="540"/>
      <c r="FM273" s="540"/>
      <c r="FN273" s="540"/>
      <c r="FO273" s="540"/>
      <c r="FP273" s="540"/>
      <c r="FQ273" s="540"/>
      <c r="FR273" s="540"/>
      <c r="FS273" s="540"/>
      <c r="FT273" s="540"/>
      <c r="FU273" s="540"/>
      <c r="FV273" s="540"/>
      <c r="FW273" s="540"/>
      <c r="FX273" s="540"/>
      <c r="FY273" s="540"/>
      <c r="FZ273" s="540"/>
      <c r="GA273" s="540"/>
      <c r="GB273" s="540"/>
      <c r="GC273" s="540"/>
      <c r="GD273" s="540"/>
      <c r="GE273" s="540"/>
      <c r="GF273" s="540"/>
      <c r="GG273" s="540"/>
      <c r="GH273" s="540"/>
      <c r="GI273" s="540"/>
      <c r="GJ273" s="540"/>
      <c r="GK273" s="540"/>
      <c r="GL273" s="540"/>
      <c r="GM273" s="540"/>
      <c r="GN273" s="540"/>
      <c r="GO273" s="540"/>
      <c r="GP273" s="540"/>
      <c r="GQ273" s="540"/>
      <c r="GR273" s="540"/>
      <c r="GS273" s="540"/>
      <c r="GT273" s="540"/>
      <c r="GU273" s="540"/>
      <c r="GV273" s="540"/>
      <c r="GW273" s="540"/>
      <c r="GX273" s="540"/>
      <c r="GY273" s="540"/>
      <c r="GZ273" s="540"/>
      <c r="HA273" s="540"/>
      <c r="HB273" s="540"/>
      <c r="HC273" s="540"/>
      <c r="HD273" s="540"/>
      <c r="HE273" s="540"/>
      <c r="HF273" s="540"/>
    </row>
    <row r="274" spans="2:214">
      <c r="B274" s="540"/>
      <c r="C274" s="658"/>
      <c r="D274" s="540"/>
      <c r="F274" s="540"/>
      <c r="G274" s="540"/>
      <c r="H274" s="540"/>
      <c r="I274" s="540"/>
      <c r="J274" s="540"/>
      <c r="K274" s="540"/>
      <c r="L274" s="540"/>
      <c r="M274" s="540"/>
      <c r="N274" s="540"/>
      <c r="O274" s="540"/>
      <c r="P274" s="540"/>
      <c r="Q274" s="540"/>
      <c r="R274" s="540"/>
      <c r="S274" s="540"/>
      <c r="T274" s="540"/>
      <c r="U274" s="540"/>
      <c r="V274" s="540"/>
      <c r="W274" s="540"/>
      <c r="X274" s="540"/>
      <c r="Y274" s="540"/>
      <c r="Z274" s="540"/>
      <c r="AA274" s="540"/>
      <c r="AB274" s="540"/>
      <c r="AC274" s="540"/>
      <c r="AD274" s="540"/>
      <c r="AE274" s="540"/>
      <c r="AF274" s="540"/>
      <c r="AG274" s="540"/>
      <c r="AH274" s="659"/>
      <c r="AI274" s="540"/>
      <c r="AJ274" s="540"/>
      <c r="AK274" s="540"/>
      <c r="AL274" s="540"/>
      <c r="AM274" s="540"/>
      <c r="AN274" s="540"/>
      <c r="AO274" s="540"/>
      <c r="AP274" s="540"/>
      <c r="AQ274" s="540"/>
      <c r="AR274" s="540"/>
      <c r="AS274" s="540"/>
      <c r="AT274" s="540"/>
      <c r="AU274" s="540"/>
      <c r="AV274" s="540"/>
      <c r="AW274" s="540"/>
      <c r="AX274" s="540"/>
      <c r="AY274" s="540"/>
      <c r="AZ274" s="540"/>
      <c r="BA274" s="540"/>
      <c r="BB274" s="540"/>
      <c r="BC274" s="540"/>
      <c r="BD274" s="540"/>
      <c r="BE274" s="540"/>
      <c r="BF274" s="540"/>
      <c r="BG274" s="540"/>
      <c r="BH274" s="540"/>
      <c r="BI274" s="540"/>
      <c r="BJ274" s="540"/>
      <c r="BK274" s="540"/>
      <c r="BL274" s="540"/>
      <c r="BM274" s="540"/>
      <c r="BN274" s="540"/>
      <c r="BO274" s="540"/>
      <c r="BP274" s="540"/>
      <c r="BQ274" s="540"/>
      <c r="BR274" s="540"/>
      <c r="BS274" s="540"/>
      <c r="BT274" s="540"/>
      <c r="BU274" s="540"/>
      <c r="BV274" s="540"/>
      <c r="BW274" s="540"/>
      <c r="BX274" s="540"/>
      <c r="BY274" s="540"/>
      <c r="BZ274" s="540"/>
      <c r="CA274" s="540"/>
      <c r="CB274" s="540"/>
      <c r="CC274" s="540"/>
      <c r="CD274" s="540"/>
      <c r="CE274" s="540"/>
      <c r="CF274" s="540"/>
      <c r="CG274" s="540"/>
      <c r="CH274" s="540"/>
      <c r="CI274" s="540"/>
      <c r="CJ274" s="540"/>
      <c r="CK274" s="540"/>
      <c r="CL274" s="540"/>
      <c r="CM274" s="540"/>
      <c r="CN274" s="540"/>
      <c r="CO274" s="540"/>
      <c r="CP274" s="540"/>
      <c r="CQ274" s="540"/>
      <c r="CR274" s="540"/>
      <c r="CS274" s="540"/>
      <c r="CT274" s="540"/>
      <c r="CU274" s="540"/>
      <c r="CV274" s="540"/>
      <c r="CW274" s="540"/>
      <c r="CX274" s="540"/>
      <c r="CY274" s="540"/>
      <c r="CZ274" s="540"/>
      <c r="DA274" s="540"/>
      <c r="DB274" s="540"/>
      <c r="DC274" s="540"/>
      <c r="DD274" s="540"/>
      <c r="DE274" s="540"/>
      <c r="DF274" s="540"/>
      <c r="DG274" s="540"/>
      <c r="DH274" s="540"/>
      <c r="DI274" s="540"/>
      <c r="DJ274" s="540"/>
      <c r="DK274" s="540"/>
      <c r="DL274" s="540"/>
      <c r="DM274" s="540"/>
      <c r="DN274" s="540"/>
      <c r="DO274" s="540"/>
      <c r="DP274" s="540"/>
      <c r="DQ274" s="540"/>
      <c r="DR274" s="540"/>
      <c r="DS274" s="540"/>
      <c r="DT274" s="540"/>
      <c r="DU274" s="540"/>
      <c r="DV274" s="540"/>
      <c r="DW274" s="540"/>
      <c r="DX274" s="540"/>
      <c r="DY274" s="540"/>
      <c r="DZ274" s="540"/>
      <c r="EA274" s="540"/>
      <c r="EB274" s="540"/>
      <c r="EC274" s="540"/>
      <c r="ED274" s="540"/>
      <c r="EE274" s="540"/>
      <c r="EF274" s="540"/>
      <c r="EG274" s="540"/>
      <c r="EH274" s="540"/>
      <c r="EI274" s="540"/>
      <c r="EJ274" s="540"/>
      <c r="EK274" s="540"/>
      <c r="EL274" s="540"/>
      <c r="EM274" s="540"/>
      <c r="EN274" s="540"/>
      <c r="EO274" s="540"/>
      <c r="EP274" s="540"/>
      <c r="EQ274" s="540"/>
      <c r="ER274" s="540"/>
      <c r="ES274" s="540"/>
      <c r="ET274" s="540"/>
      <c r="EU274" s="540"/>
      <c r="EV274" s="540"/>
      <c r="EW274" s="540"/>
      <c r="EX274" s="540"/>
      <c r="EY274" s="540"/>
      <c r="EZ274" s="540"/>
      <c r="FA274" s="540"/>
      <c r="FB274" s="540"/>
      <c r="FC274" s="540"/>
      <c r="FD274" s="540"/>
      <c r="FE274" s="540"/>
      <c r="FF274" s="540"/>
      <c r="FG274" s="540"/>
      <c r="FH274" s="540"/>
      <c r="FI274" s="540"/>
      <c r="FJ274" s="540"/>
      <c r="FK274" s="540"/>
      <c r="FL274" s="540"/>
      <c r="FM274" s="540"/>
      <c r="FN274" s="540"/>
      <c r="FO274" s="540"/>
      <c r="FP274" s="540"/>
      <c r="FQ274" s="540"/>
      <c r="FR274" s="540"/>
      <c r="FS274" s="540"/>
      <c r="FT274" s="540"/>
      <c r="FU274" s="540"/>
      <c r="FV274" s="540"/>
      <c r="FW274" s="540"/>
      <c r="FX274" s="540"/>
      <c r="FY274" s="540"/>
      <c r="FZ274" s="540"/>
      <c r="GA274" s="540"/>
      <c r="GB274" s="540"/>
      <c r="GC274" s="540"/>
      <c r="GD274" s="540"/>
      <c r="GE274" s="540"/>
      <c r="GF274" s="540"/>
      <c r="GG274" s="540"/>
      <c r="GH274" s="540"/>
      <c r="GI274" s="540"/>
      <c r="GJ274" s="540"/>
      <c r="GK274" s="540"/>
      <c r="GL274" s="540"/>
      <c r="GM274" s="540"/>
      <c r="GN274" s="540"/>
      <c r="GO274" s="540"/>
      <c r="GP274" s="540"/>
      <c r="GQ274" s="540"/>
      <c r="GR274" s="540"/>
      <c r="GS274" s="540"/>
      <c r="GT274" s="540"/>
      <c r="GU274" s="540"/>
      <c r="GV274" s="540"/>
      <c r="GW274" s="540"/>
      <c r="GX274" s="540"/>
      <c r="GY274" s="540"/>
      <c r="GZ274" s="540"/>
      <c r="HA274" s="540"/>
      <c r="HB274" s="540"/>
      <c r="HC274" s="540"/>
      <c r="HD274" s="540"/>
      <c r="HE274" s="540"/>
      <c r="HF274" s="540"/>
    </row>
    <row r="275" spans="2:214">
      <c r="B275" s="540"/>
      <c r="C275" s="658"/>
      <c r="D275" s="540"/>
      <c r="F275" s="540"/>
      <c r="G275" s="540"/>
      <c r="H275" s="540"/>
      <c r="I275" s="540"/>
      <c r="J275" s="540"/>
      <c r="K275" s="540"/>
      <c r="L275" s="540"/>
      <c r="M275" s="540"/>
      <c r="N275" s="540"/>
      <c r="O275" s="540"/>
      <c r="P275" s="540"/>
      <c r="Q275" s="540"/>
      <c r="R275" s="540"/>
      <c r="S275" s="540"/>
      <c r="T275" s="540"/>
      <c r="U275" s="540"/>
      <c r="V275" s="540"/>
      <c r="W275" s="540"/>
      <c r="X275" s="540"/>
      <c r="Y275" s="540"/>
      <c r="Z275" s="540"/>
      <c r="AA275" s="540"/>
      <c r="AB275" s="540"/>
      <c r="AC275" s="540"/>
      <c r="AD275" s="540"/>
      <c r="AE275" s="540"/>
      <c r="AF275" s="540"/>
      <c r="AG275" s="540"/>
      <c r="AH275" s="659"/>
      <c r="AI275" s="540"/>
      <c r="AJ275" s="540"/>
      <c r="AK275" s="540"/>
      <c r="AL275" s="540"/>
      <c r="AM275" s="540"/>
      <c r="AN275" s="540"/>
      <c r="AO275" s="540"/>
      <c r="AP275" s="540"/>
      <c r="AQ275" s="540"/>
      <c r="AR275" s="540"/>
      <c r="AS275" s="540"/>
      <c r="AT275" s="540"/>
      <c r="AU275" s="540"/>
      <c r="AV275" s="540"/>
      <c r="AW275" s="540"/>
      <c r="AX275" s="540"/>
      <c r="AY275" s="540"/>
      <c r="AZ275" s="540"/>
      <c r="BA275" s="540"/>
      <c r="BB275" s="540"/>
      <c r="BC275" s="540"/>
      <c r="BD275" s="540"/>
      <c r="BE275" s="540"/>
      <c r="BF275" s="540"/>
      <c r="BG275" s="540"/>
      <c r="BH275" s="540"/>
      <c r="BI275" s="540"/>
      <c r="BJ275" s="540"/>
      <c r="BK275" s="540"/>
      <c r="BL275" s="540"/>
      <c r="BM275" s="540"/>
      <c r="BN275" s="540"/>
      <c r="BO275" s="540"/>
      <c r="BP275" s="540"/>
      <c r="BQ275" s="540"/>
      <c r="BR275" s="540"/>
      <c r="BS275" s="540"/>
      <c r="BT275" s="540"/>
      <c r="BU275" s="540"/>
      <c r="BV275" s="540"/>
      <c r="BW275" s="540"/>
      <c r="BX275" s="540"/>
      <c r="BY275" s="540"/>
      <c r="BZ275" s="540"/>
      <c r="CA275" s="540"/>
      <c r="CB275" s="540"/>
      <c r="CC275" s="540"/>
      <c r="CD275" s="540"/>
      <c r="CE275" s="540"/>
      <c r="CF275" s="540"/>
      <c r="CG275" s="540"/>
      <c r="CH275" s="540"/>
      <c r="CI275" s="540"/>
      <c r="CJ275" s="540"/>
      <c r="CK275" s="540"/>
      <c r="CL275" s="540"/>
      <c r="CM275" s="540"/>
      <c r="CN275" s="540"/>
      <c r="CO275" s="540"/>
      <c r="CP275" s="540"/>
      <c r="CQ275" s="540"/>
      <c r="CR275" s="540"/>
      <c r="CS275" s="540"/>
      <c r="CT275" s="540"/>
      <c r="CU275" s="540"/>
      <c r="CV275" s="540"/>
      <c r="CW275" s="540"/>
      <c r="CX275" s="540"/>
      <c r="CY275" s="540"/>
      <c r="CZ275" s="540"/>
      <c r="DA275" s="540"/>
      <c r="DB275" s="540"/>
      <c r="DC275" s="540"/>
      <c r="DD275" s="540"/>
      <c r="DE275" s="540"/>
      <c r="DF275" s="540"/>
      <c r="DG275" s="540"/>
      <c r="DH275" s="540"/>
      <c r="DI275" s="540"/>
      <c r="DJ275" s="540"/>
      <c r="DK275" s="540"/>
      <c r="DL275" s="540"/>
      <c r="DM275" s="540"/>
      <c r="DN275" s="540"/>
      <c r="DO275" s="540"/>
      <c r="DP275" s="540"/>
      <c r="DQ275" s="540"/>
      <c r="DR275" s="540"/>
      <c r="DS275" s="540"/>
      <c r="DT275" s="540"/>
      <c r="DU275" s="540"/>
      <c r="DV275" s="540"/>
      <c r="DW275" s="540"/>
      <c r="DX275" s="540"/>
      <c r="DY275" s="540"/>
      <c r="DZ275" s="540"/>
      <c r="EA275" s="540"/>
      <c r="EB275" s="540"/>
      <c r="EC275" s="540"/>
      <c r="ED275" s="540"/>
      <c r="EE275" s="540"/>
      <c r="EF275" s="540"/>
      <c r="EG275" s="540"/>
      <c r="EH275" s="540"/>
      <c r="EI275" s="540"/>
      <c r="EJ275" s="540"/>
      <c r="EK275" s="540"/>
      <c r="EL275" s="540"/>
      <c r="EM275" s="540"/>
      <c r="EN275" s="540"/>
      <c r="EO275" s="540"/>
      <c r="EP275" s="540"/>
      <c r="EQ275" s="540"/>
      <c r="ER275" s="540"/>
      <c r="ES275" s="540"/>
      <c r="ET275" s="540"/>
      <c r="EU275" s="540"/>
      <c r="EV275" s="540"/>
      <c r="EW275" s="540"/>
      <c r="EX275" s="540"/>
      <c r="EY275" s="540"/>
      <c r="EZ275" s="540"/>
      <c r="FA275" s="540"/>
      <c r="FB275" s="540"/>
      <c r="FC275" s="540"/>
      <c r="FD275" s="540"/>
      <c r="FE275" s="540"/>
      <c r="FF275" s="540"/>
      <c r="FG275" s="540"/>
      <c r="FH275" s="540"/>
      <c r="FI275" s="540"/>
      <c r="FJ275" s="540"/>
      <c r="FK275" s="540"/>
      <c r="FL275" s="540"/>
      <c r="FM275" s="540"/>
      <c r="FN275" s="540"/>
      <c r="FO275" s="540"/>
      <c r="FP275" s="540"/>
      <c r="FQ275" s="540"/>
      <c r="FR275" s="540"/>
      <c r="FS275" s="540"/>
      <c r="FT275" s="540"/>
      <c r="FU275" s="540"/>
      <c r="FV275" s="540"/>
      <c r="FW275" s="540"/>
      <c r="FX275" s="540"/>
      <c r="FY275" s="540"/>
      <c r="FZ275" s="540"/>
      <c r="GA275" s="540"/>
      <c r="GB275" s="540"/>
      <c r="GC275" s="540"/>
      <c r="GD275" s="540"/>
      <c r="GE275" s="540"/>
      <c r="GF275" s="540"/>
      <c r="GG275" s="540"/>
      <c r="GH275" s="540"/>
      <c r="GI275" s="540"/>
      <c r="GJ275" s="540"/>
      <c r="GK275" s="540"/>
      <c r="GL275" s="540"/>
      <c r="GM275" s="540"/>
      <c r="GN275" s="540"/>
      <c r="GO275" s="540"/>
      <c r="GP275" s="540"/>
      <c r="GQ275" s="540"/>
      <c r="GR275" s="540"/>
      <c r="GS275" s="540"/>
      <c r="GT275" s="540"/>
      <c r="GU275" s="540"/>
      <c r="GV275" s="540"/>
      <c r="GW275" s="540"/>
      <c r="GX275" s="540"/>
      <c r="GY275" s="540"/>
      <c r="GZ275" s="540"/>
      <c r="HA275" s="540"/>
      <c r="HB275" s="540"/>
      <c r="HC275" s="540"/>
      <c r="HD275" s="540"/>
      <c r="HE275" s="540"/>
      <c r="HF275" s="540"/>
    </row>
    <row r="276" spans="2:214">
      <c r="B276" s="540"/>
      <c r="C276" s="658"/>
      <c r="D276" s="540"/>
      <c r="F276" s="540"/>
      <c r="G276" s="540"/>
      <c r="H276" s="540"/>
      <c r="I276" s="540"/>
      <c r="J276" s="540"/>
      <c r="K276" s="540"/>
      <c r="L276" s="540"/>
      <c r="M276" s="540"/>
      <c r="N276" s="540"/>
      <c r="O276" s="540"/>
      <c r="P276" s="540"/>
      <c r="Q276" s="540"/>
      <c r="R276" s="540"/>
      <c r="S276" s="540"/>
      <c r="T276" s="540"/>
      <c r="U276" s="540"/>
      <c r="V276" s="540"/>
      <c r="W276" s="540"/>
      <c r="X276" s="540"/>
      <c r="Y276" s="540"/>
      <c r="Z276" s="540"/>
      <c r="AA276" s="540"/>
      <c r="AB276" s="540"/>
      <c r="AC276" s="540"/>
      <c r="AD276" s="540"/>
      <c r="AE276" s="540"/>
      <c r="AF276" s="540"/>
      <c r="AG276" s="540"/>
      <c r="AH276" s="659"/>
      <c r="AI276" s="540"/>
      <c r="AJ276" s="540"/>
      <c r="AK276" s="540"/>
      <c r="AL276" s="540"/>
      <c r="AM276" s="540"/>
      <c r="AN276" s="540"/>
      <c r="AO276" s="540"/>
      <c r="AP276" s="540"/>
      <c r="AQ276" s="540"/>
      <c r="AR276" s="540"/>
      <c r="AS276" s="540"/>
      <c r="AT276" s="540"/>
      <c r="AU276" s="540"/>
      <c r="AV276" s="540"/>
      <c r="AW276" s="540"/>
      <c r="AX276" s="540"/>
      <c r="AY276" s="540"/>
      <c r="AZ276" s="540"/>
      <c r="BA276" s="540"/>
      <c r="BB276" s="540"/>
      <c r="BC276" s="540"/>
      <c r="BD276" s="540"/>
      <c r="BE276" s="540"/>
      <c r="BF276" s="540"/>
      <c r="BG276" s="540"/>
      <c r="BH276" s="540"/>
      <c r="BI276" s="540"/>
      <c r="BJ276" s="540"/>
      <c r="BK276" s="540"/>
      <c r="BL276" s="540"/>
      <c r="BM276" s="540"/>
      <c r="BN276" s="540"/>
      <c r="BO276" s="540"/>
      <c r="BP276" s="540"/>
      <c r="BQ276" s="540"/>
      <c r="BR276" s="540"/>
      <c r="BS276" s="540"/>
      <c r="BT276" s="540"/>
      <c r="BU276" s="540"/>
      <c r="BV276" s="540"/>
      <c r="BW276" s="540"/>
      <c r="BX276" s="540"/>
      <c r="BY276" s="540"/>
      <c r="BZ276" s="540"/>
      <c r="CA276" s="540"/>
      <c r="CB276" s="540"/>
      <c r="CC276" s="540"/>
      <c r="CD276" s="540"/>
      <c r="CE276" s="540"/>
      <c r="CF276" s="540"/>
      <c r="CG276" s="540"/>
      <c r="CH276" s="540"/>
      <c r="CI276" s="540"/>
      <c r="CJ276" s="540"/>
      <c r="CK276" s="540"/>
      <c r="CL276" s="540"/>
      <c r="CM276" s="540"/>
      <c r="CN276" s="540"/>
      <c r="CO276" s="540"/>
      <c r="CP276" s="540"/>
      <c r="CQ276" s="540"/>
      <c r="CR276" s="540"/>
      <c r="CS276" s="540"/>
      <c r="CT276" s="540"/>
      <c r="CU276" s="540"/>
      <c r="CV276" s="540"/>
      <c r="CW276" s="540"/>
      <c r="CX276" s="540"/>
      <c r="CY276" s="540"/>
      <c r="CZ276" s="540"/>
      <c r="DA276" s="540"/>
      <c r="DB276" s="540"/>
      <c r="DC276" s="540"/>
      <c r="DD276" s="540"/>
      <c r="DE276" s="540"/>
      <c r="DF276" s="540"/>
      <c r="DG276" s="540"/>
      <c r="DH276" s="540"/>
      <c r="DI276" s="540"/>
      <c r="DJ276" s="540"/>
      <c r="DK276" s="540"/>
      <c r="DL276" s="540"/>
      <c r="DM276" s="540"/>
      <c r="DN276" s="540"/>
      <c r="DO276" s="540"/>
      <c r="DP276" s="540"/>
      <c r="DQ276" s="540"/>
      <c r="DR276" s="540"/>
      <c r="DS276" s="540"/>
      <c r="DT276" s="540"/>
      <c r="DU276" s="540"/>
      <c r="DV276" s="540"/>
      <c r="DW276" s="540"/>
      <c r="DX276" s="540"/>
      <c r="DY276" s="540"/>
      <c r="DZ276" s="540"/>
      <c r="EA276" s="540"/>
      <c r="EB276" s="540"/>
      <c r="EC276" s="540"/>
      <c r="ED276" s="540"/>
      <c r="EE276" s="540"/>
      <c r="EF276" s="540"/>
      <c r="EG276" s="540"/>
      <c r="EH276" s="540"/>
      <c r="EI276" s="540"/>
      <c r="EJ276" s="540"/>
      <c r="EK276" s="540"/>
      <c r="EL276" s="540"/>
      <c r="EM276" s="540"/>
      <c r="EN276" s="540"/>
      <c r="EO276" s="540"/>
      <c r="EP276" s="540"/>
      <c r="EQ276" s="540"/>
      <c r="ER276" s="540"/>
      <c r="ES276" s="540"/>
      <c r="ET276" s="540"/>
      <c r="EU276" s="540"/>
      <c r="EV276" s="540"/>
      <c r="EW276" s="540"/>
      <c r="EX276" s="540"/>
      <c r="EY276" s="540"/>
      <c r="EZ276" s="540"/>
      <c r="FA276" s="540"/>
      <c r="FB276" s="540"/>
      <c r="FC276" s="540"/>
      <c r="FD276" s="540"/>
      <c r="FE276" s="540"/>
      <c r="FF276" s="540"/>
      <c r="FG276" s="540"/>
      <c r="FH276" s="540"/>
      <c r="FI276" s="540"/>
      <c r="FJ276" s="540"/>
      <c r="FK276" s="540"/>
      <c r="FL276" s="540"/>
      <c r="FM276" s="540"/>
      <c r="FN276" s="540"/>
      <c r="FO276" s="540"/>
      <c r="FP276" s="540"/>
      <c r="FQ276" s="540"/>
      <c r="FR276" s="540"/>
      <c r="FS276" s="540"/>
      <c r="FT276" s="540"/>
      <c r="FU276" s="540"/>
      <c r="FV276" s="540"/>
      <c r="FW276" s="540"/>
      <c r="FX276" s="540"/>
      <c r="FY276" s="540"/>
      <c r="FZ276" s="540"/>
      <c r="GA276" s="540"/>
      <c r="GB276" s="540"/>
      <c r="GC276" s="540"/>
      <c r="GD276" s="540"/>
      <c r="GE276" s="540"/>
      <c r="GF276" s="540"/>
      <c r="GG276" s="540"/>
      <c r="GH276" s="540"/>
      <c r="GI276" s="540"/>
      <c r="GJ276" s="540"/>
      <c r="GK276" s="540"/>
      <c r="GL276" s="540"/>
      <c r="GM276" s="540"/>
      <c r="GN276" s="540"/>
      <c r="GO276" s="540"/>
      <c r="GP276" s="540"/>
      <c r="GQ276" s="540"/>
      <c r="GR276" s="540"/>
      <c r="GS276" s="540"/>
      <c r="GT276" s="540"/>
      <c r="GU276" s="540"/>
      <c r="GV276" s="540"/>
      <c r="GW276" s="540"/>
      <c r="GX276" s="540"/>
      <c r="GY276" s="540"/>
      <c r="GZ276" s="540"/>
      <c r="HA276" s="540"/>
      <c r="HB276" s="540"/>
      <c r="HC276" s="540"/>
      <c r="HD276" s="540"/>
      <c r="HE276" s="540"/>
      <c r="HF276" s="540"/>
    </row>
    <row r="277" spans="2:214">
      <c r="B277" s="540"/>
      <c r="C277" s="658"/>
      <c r="D277" s="540"/>
      <c r="F277" s="540"/>
      <c r="G277" s="540"/>
      <c r="H277" s="540"/>
      <c r="I277" s="540"/>
      <c r="J277" s="540"/>
      <c r="K277" s="540"/>
      <c r="L277" s="540"/>
      <c r="M277" s="540"/>
      <c r="N277" s="540"/>
      <c r="O277" s="540"/>
      <c r="P277" s="540"/>
      <c r="Q277" s="540"/>
      <c r="R277" s="540"/>
      <c r="S277" s="540"/>
      <c r="T277" s="540"/>
      <c r="U277" s="540"/>
      <c r="V277" s="540"/>
      <c r="W277" s="540"/>
      <c r="X277" s="540"/>
      <c r="Y277" s="540"/>
      <c r="Z277" s="540"/>
      <c r="AA277" s="540"/>
      <c r="AB277" s="540"/>
      <c r="AC277" s="540"/>
      <c r="AD277" s="540"/>
      <c r="AE277" s="540"/>
      <c r="AF277" s="540"/>
      <c r="AG277" s="540"/>
      <c r="AH277" s="659"/>
      <c r="AI277" s="540"/>
      <c r="AJ277" s="540"/>
      <c r="AK277" s="540"/>
      <c r="AL277" s="540"/>
      <c r="AM277" s="540"/>
      <c r="AN277" s="540"/>
      <c r="AO277" s="540"/>
      <c r="AP277" s="540"/>
      <c r="AQ277" s="540"/>
      <c r="AR277" s="540"/>
      <c r="AS277" s="540"/>
      <c r="AT277" s="540"/>
      <c r="AU277" s="540"/>
      <c r="AV277" s="540"/>
      <c r="AW277" s="540"/>
      <c r="AX277" s="540"/>
      <c r="AY277" s="540"/>
      <c r="AZ277" s="540"/>
      <c r="BA277" s="540"/>
      <c r="BB277" s="540"/>
      <c r="BC277" s="540"/>
      <c r="BD277" s="540"/>
      <c r="BE277" s="540"/>
      <c r="BF277" s="540"/>
      <c r="BG277" s="540"/>
      <c r="BH277" s="540"/>
      <c r="BI277" s="540"/>
      <c r="BJ277" s="540"/>
      <c r="BK277" s="540"/>
      <c r="BL277" s="540"/>
      <c r="BM277" s="540"/>
      <c r="BN277" s="540"/>
      <c r="BO277" s="540"/>
      <c r="BP277" s="540"/>
      <c r="BQ277" s="540"/>
      <c r="BR277" s="540"/>
      <c r="BS277" s="540"/>
      <c r="BT277" s="540"/>
      <c r="BU277" s="540"/>
      <c r="BV277" s="540"/>
      <c r="BW277" s="540"/>
      <c r="BX277" s="540"/>
      <c r="BY277" s="540"/>
      <c r="BZ277" s="540"/>
      <c r="CA277" s="540"/>
      <c r="CB277" s="540"/>
      <c r="CC277" s="540"/>
      <c r="CD277" s="540"/>
      <c r="CE277" s="540"/>
      <c r="CF277" s="540"/>
      <c r="CG277" s="540"/>
      <c r="CH277" s="540"/>
      <c r="CI277" s="540"/>
      <c r="CJ277" s="540"/>
      <c r="CK277" s="540"/>
      <c r="CL277" s="540"/>
      <c r="CM277" s="540"/>
      <c r="CN277" s="540"/>
      <c r="CO277" s="540"/>
      <c r="CP277" s="540"/>
      <c r="CQ277" s="540"/>
      <c r="CR277" s="540"/>
      <c r="CS277" s="540"/>
      <c r="CT277" s="540"/>
      <c r="CU277" s="540"/>
      <c r="CV277" s="540"/>
      <c r="CW277" s="540"/>
      <c r="CX277" s="540"/>
      <c r="CY277" s="540"/>
      <c r="CZ277" s="540"/>
      <c r="DA277" s="540"/>
      <c r="DB277" s="540"/>
      <c r="DC277" s="540"/>
      <c r="DD277" s="540"/>
      <c r="DE277" s="540"/>
      <c r="DF277" s="540"/>
      <c r="DG277" s="540"/>
      <c r="DH277" s="540"/>
      <c r="DI277" s="540"/>
      <c r="DJ277" s="540"/>
      <c r="DK277" s="540"/>
      <c r="DL277" s="540"/>
      <c r="DM277" s="540"/>
      <c r="DN277" s="540"/>
      <c r="DO277" s="540"/>
      <c r="DP277" s="540"/>
      <c r="DQ277" s="540"/>
      <c r="DR277" s="540"/>
      <c r="DS277" s="540"/>
      <c r="DT277" s="540"/>
      <c r="DU277" s="540"/>
      <c r="DV277" s="540"/>
      <c r="DW277" s="540"/>
      <c r="DX277" s="540"/>
      <c r="DY277" s="540"/>
      <c r="DZ277" s="540"/>
      <c r="EA277" s="540"/>
      <c r="EB277" s="540"/>
      <c r="EC277" s="540"/>
      <c r="ED277" s="540"/>
      <c r="EE277" s="540"/>
      <c r="EF277" s="540"/>
      <c r="EG277" s="540"/>
      <c r="EH277" s="540"/>
      <c r="EI277" s="540"/>
      <c r="EJ277" s="540"/>
      <c r="EK277" s="540"/>
      <c r="EL277" s="540"/>
      <c r="EM277" s="540"/>
      <c r="EN277" s="540"/>
      <c r="EO277" s="540"/>
      <c r="EP277" s="540"/>
      <c r="EQ277" s="540"/>
      <c r="ER277" s="540"/>
      <c r="ES277" s="540"/>
      <c r="ET277" s="540"/>
      <c r="EU277" s="540"/>
      <c r="EV277" s="540"/>
      <c r="EW277" s="540"/>
      <c r="EX277" s="540"/>
      <c r="EY277" s="540"/>
      <c r="EZ277" s="540"/>
      <c r="FA277" s="540"/>
      <c r="FB277" s="540"/>
      <c r="FC277" s="540"/>
      <c r="FD277" s="540"/>
      <c r="FE277" s="540"/>
      <c r="FF277" s="540"/>
      <c r="FG277" s="540"/>
      <c r="FH277" s="540"/>
      <c r="FI277" s="540"/>
      <c r="FJ277" s="540"/>
      <c r="FK277" s="540"/>
      <c r="FL277" s="540"/>
      <c r="FM277" s="540"/>
      <c r="FN277" s="540"/>
      <c r="FO277" s="540"/>
      <c r="FP277" s="540"/>
      <c r="FQ277" s="540"/>
      <c r="FR277" s="540"/>
      <c r="FS277" s="540"/>
      <c r="FT277" s="540"/>
      <c r="FU277" s="540"/>
      <c r="FV277" s="540"/>
      <c r="FW277" s="540"/>
      <c r="FX277" s="540"/>
      <c r="FY277" s="540"/>
      <c r="FZ277" s="540"/>
      <c r="GA277" s="540"/>
      <c r="GB277" s="540"/>
      <c r="GC277" s="540"/>
      <c r="GD277" s="540"/>
      <c r="GE277" s="540"/>
      <c r="GF277" s="540"/>
      <c r="GG277" s="540"/>
      <c r="GH277" s="540"/>
      <c r="GI277" s="540"/>
      <c r="GJ277" s="540"/>
      <c r="GK277" s="540"/>
      <c r="GL277" s="540"/>
      <c r="GM277" s="540"/>
      <c r="GN277" s="540"/>
      <c r="GO277" s="540"/>
      <c r="GP277" s="540"/>
      <c r="GQ277" s="540"/>
      <c r="GR277" s="540"/>
      <c r="GS277" s="540"/>
      <c r="GT277" s="540"/>
      <c r="GU277" s="540"/>
      <c r="GV277" s="540"/>
      <c r="GW277" s="540"/>
      <c r="GX277" s="540"/>
      <c r="GY277" s="540"/>
      <c r="GZ277" s="540"/>
      <c r="HA277" s="540"/>
      <c r="HB277" s="540"/>
      <c r="HC277" s="540"/>
      <c r="HD277" s="540"/>
      <c r="HE277" s="540"/>
      <c r="HF277" s="540"/>
    </row>
    <row r="278" spans="2:214">
      <c r="B278" s="540"/>
      <c r="C278" s="658"/>
      <c r="D278" s="540"/>
      <c r="F278" s="540"/>
      <c r="G278" s="540"/>
      <c r="H278" s="540"/>
      <c r="I278" s="540"/>
      <c r="J278" s="540"/>
      <c r="K278" s="540"/>
      <c r="L278" s="540"/>
      <c r="M278" s="540"/>
      <c r="N278" s="540"/>
      <c r="O278" s="540"/>
      <c r="P278" s="540"/>
      <c r="Q278" s="540"/>
      <c r="R278" s="540"/>
      <c r="S278" s="540"/>
      <c r="T278" s="540"/>
      <c r="U278" s="540"/>
      <c r="V278" s="540"/>
      <c r="W278" s="540"/>
      <c r="X278" s="540"/>
      <c r="Y278" s="540"/>
      <c r="Z278" s="540"/>
      <c r="AA278" s="540"/>
      <c r="AB278" s="540"/>
      <c r="AC278" s="540"/>
      <c r="AD278" s="540"/>
      <c r="AE278" s="540"/>
      <c r="AF278" s="540"/>
      <c r="AG278" s="540"/>
      <c r="AH278" s="659"/>
      <c r="AI278" s="540"/>
      <c r="AJ278" s="540"/>
      <c r="AK278" s="540"/>
      <c r="AL278" s="540"/>
      <c r="AM278" s="540"/>
      <c r="AN278" s="540"/>
      <c r="AO278" s="540"/>
      <c r="AP278" s="540"/>
      <c r="AQ278" s="540"/>
      <c r="AR278" s="540"/>
      <c r="AS278" s="540"/>
      <c r="AT278" s="540"/>
      <c r="AU278" s="540"/>
      <c r="AV278" s="540"/>
      <c r="AW278" s="540"/>
      <c r="AX278" s="540"/>
      <c r="AY278" s="540"/>
      <c r="AZ278" s="540"/>
      <c r="BA278" s="540"/>
      <c r="BB278" s="540"/>
      <c r="BC278" s="540"/>
      <c r="BD278" s="540"/>
      <c r="BE278" s="540"/>
      <c r="BF278" s="540"/>
      <c r="BG278" s="540"/>
      <c r="BH278" s="540"/>
      <c r="BI278" s="540"/>
      <c r="BJ278" s="540"/>
      <c r="BK278" s="540"/>
      <c r="BL278" s="540"/>
      <c r="BM278" s="540"/>
      <c r="BN278" s="540"/>
      <c r="BO278" s="540"/>
      <c r="BP278" s="540"/>
      <c r="BQ278" s="540"/>
      <c r="BR278" s="540"/>
      <c r="BS278" s="540"/>
      <c r="BT278" s="540"/>
      <c r="BU278" s="540"/>
      <c r="BV278" s="540"/>
      <c r="BW278" s="540"/>
      <c r="BX278" s="540"/>
      <c r="BY278" s="540"/>
      <c r="BZ278" s="540"/>
      <c r="CA278" s="540"/>
      <c r="CB278" s="540"/>
      <c r="CC278" s="540"/>
      <c r="CD278" s="540"/>
      <c r="CE278" s="540"/>
      <c r="CF278" s="540"/>
      <c r="CG278" s="540"/>
      <c r="CH278" s="540"/>
      <c r="CI278" s="540"/>
      <c r="CJ278" s="540"/>
      <c r="CK278" s="540"/>
      <c r="CL278" s="540"/>
      <c r="CM278" s="540"/>
      <c r="CN278" s="540"/>
      <c r="CO278" s="540"/>
      <c r="CP278" s="540"/>
      <c r="CQ278" s="540"/>
      <c r="CR278" s="540"/>
      <c r="CS278" s="540"/>
      <c r="CT278" s="540"/>
      <c r="CU278" s="540"/>
      <c r="CV278" s="540"/>
      <c r="CW278" s="540"/>
      <c r="CX278" s="540"/>
      <c r="CY278" s="540"/>
      <c r="CZ278" s="540"/>
      <c r="DA278" s="540"/>
      <c r="DB278" s="540"/>
      <c r="DC278" s="540"/>
      <c r="DD278" s="540"/>
      <c r="DE278" s="540"/>
      <c r="DF278" s="540"/>
      <c r="DG278" s="540"/>
      <c r="DH278" s="540"/>
      <c r="DI278" s="540"/>
      <c r="DJ278" s="540"/>
      <c r="DK278" s="540"/>
      <c r="DL278" s="540"/>
      <c r="DM278" s="540"/>
      <c r="DN278" s="540"/>
      <c r="DO278" s="540"/>
      <c r="DP278" s="540"/>
      <c r="DQ278" s="540"/>
      <c r="DR278" s="540"/>
      <c r="DS278" s="540"/>
      <c r="DT278" s="540"/>
      <c r="DU278" s="540"/>
      <c r="DV278" s="540"/>
      <c r="DW278" s="540"/>
      <c r="DX278" s="540"/>
      <c r="DY278" s="540"/>
      <c r="DZ278" s="540"/>
      <c r="EA278" s="540"/>
      <c r="EB278" s="540"/>
      <c r="EC278" s="540"/>
      <c r="ED278" s="540"/>
      <c r="EE278" s="540"/>
      <c r="EF278" s="540"/>
      <c r="EG278" s="540"/>
      <c r="EH278" s="540"/>
      <c r="EI278" s="540"/>
      <c r="EJ278" s="540"/>
      <c r="EK278" s="540"/>
      <c r="EL278" s="540"/>
      <c r="EM278" s="540"/>
      <c r="EN278" s="540"/>
      <c r="EO278" s="540"/>
      <c r="EP278" s="540"/>
      <c r="EQ278" s="540"/>
      <c r="ER278" s="540"/>
      <c r="ES278" s="540"/>
      <c r="ET278" s="540"/>
      <c r="EU278" s="540"/>
      <c r="EV278" s="540"/>
      <c r="EW278" s="540"/>
      <c r="EX278" s="540"/>
      <c r="EY278" s="540"/>
      <c r="EZ278" s="540"/>
      <c r="FA278" s="540"/>
      <c r="FB278" s="540"/>
      <c r="FC278" s="540"/>
      <c r="FD278" s="540"/>
      <c r="FE278" s="540"/>
      <c r="FF278" s="540"/>
      <c r="FG278" s="540"/>
      <c r="FH278" s="540"/>
      <c r="FI278" s="540"/>
      <c r="FJ278" s="540"/>
      <c r="FK278" s="540"/>
      <c r="FL278" s="540"/>
      <c r="FM278" s="540"/>
      <c r="FN278" s="540"/>
      <c r="FO278" s="540"/>
      <c r="FP278" s="540"/>
      <c r="FQ278" s="540"/>
      <c r="FR278" s="540"/>
      <c r="FS278" s="540"/>
      <c r="FT278" s="540"/>
      <c r="FU278" s="540"/>
      <c r="FV278" s="540"/>
      <c r="FW278" s="540"/>
      <c r="FX278" s="540"/>
      <c r="FY278" s="540"/>
      <c r="FZ278" s="540"/>
      <c r="GA278" s="540"/>
      <c r="GB278" s="540"/>
      <c r="GC278" s="540"/>
      <c r="GD278" s="540"/>
      <c r="GE278" s="540"/>
      <c r="GF278" s="540"/>
      <c r="GG278" s="540"/>
      <c r="GH278" s="540"/>
      <c r="GI278" s="540"/>
      <c r="GJ278" s="540"/>
      <c r="GK278" s="540"/>
      <c r="GL278" s="540"/>
      <c r="GM278" s="540"/>
      <c r="GN278" s="540"/>
      <c r="GO278" s="540"/>
      <c r="GP278" s="540"/>
      <c r="GQ278" s="540"/>
      <c r="GR278" s="540"/>
      <c r="GS278" s="540"/>
      <c r="GT278" s="540"/>
      <c r="GU278" s="540"/>
      <c r="GV278" s="540"/>
      <c r="GW278" s="540"/>
      <c r="GX278" s="540"/>
      <c r="GY278" s="540"/>
      <c r="GZ278" s="540"/>
      <c r="HA278" s="540"/>
      <c r="HB278" s="540"/>
      <c r="HC278" s="540"/>
      <c r="HD278" s="540"/>
      <c r="HE278" s="540"/>
      <c r="HF278" s="540"/>
    </row>
    <row r="279" spans="2:214">
      <c r="B279" s="540"/>
      <c r="C279" s="658"/>
      <c r="D279" s="540"/>
      <c r="F279" s="540"/>
      <c r="G279" s="540"/>
      <c r="H279" s="540"/>
      <c r="I279" s="540"/>
      <c r="J279" s="540"/>
      <c r="K279" s="540"/>
      <c r="L279" s="540"/>
      <c r="M279" s="540"/>
      <c r="N279" s="540"/>
      <c r="O279" s="540"/>
      <c r="P279" s="540"/>
      <c r="Q279" s="540"/>
      <c r="R279" s="540"/>
      <c r="S279" s="540"/>
      <c r="T279" s="540"/>
      <c r="U279" s="540"/>
      <c r="V279" s="540"/>
      <c r="W279" s="540"/>
      <c r="X279" s="540"/>
      <c r="Y279" s="540"/>
      <c r="Z279" s="540"/>
      <c r="AA279" s="540"/>
      <c r="AB279" s="540"/>
      <c r="AC279" s="540"/>
      <c r="AD279" s="540"/>
      <c r="AE279" s="540"/>
      <c r="AF279" s="540"/>
      <c r="AG279" s="540"/>
      <c r="AH279" s="659"/>
      <c r="AI279" s="540"/>
      <c r="AJ279" s="540"/>
      <c r="AK279" s="540"/>
      <c r="AL279" s="540"/>
      <c r="AM279" s="540"/>
      <c r="AN279" s="540"/>
      <c r="AO279" s="540"/>
      <c r="AP279" s="540"/>
      <c r="AQ279" s="540"/>
      <c r="AR279" s="540"/>
      <c r="AS279" s="540"/>
      <c r="AT279" s="540"/>
      <c r="AU279" s="540"/>
      <c r="AV279" s="540"/>
      <c r="AW279" s="540"/>
      <c r="AX279" s="540"/>
      <c r="AY279" s="540"/>
      <c r="AZ279" s="540"/>
      <c r="BA279" s="540"/>
      <c r="BB279" s="540"/>
      <c r="BC279" s="540"/>
      <c r="BD279" s="540"/>
      <c r="BE279" s="540"/>
      <c r="BF279" s="540"/>
      <c r="BG279" s="540"/>
      <c r="BH279" s="540"/>
      <c r="BI279" s="540"/>
      <c r="BJ279" s="540"/>
      <c r="BK279" s="540"/>
      <c r="BL279" s="540"/>
      <c r="BM279" s="540"/>
      <c r="BN279" s="540"/>
      <c r="BO279" s="540"/>
      <c r="BP279" s="540"/>
      <c r="BQ279" s="540"/>
      <c r="BR279" s="540"/>
      <c r="BS279" s="540"/>
      <c r="BT279" s="540"/>
      <c r="BU279" s="540"/>
      <c r="BV279" s="540"/>
      <c r="BW279" s="540"/>
      <c r="BX279" s="540"/>
      <c r="BY279" s="540"/>
      <c r="BZ279" s="540"/>
      <c r="CA279" s="540"/>
      <c r="CB279" s="540"/>
      <c r="CC279" s="540"/>
      <c r="CD279" s="540"/>
      <c r="CE279" s="540"/>
      <c r="CF279" s="540"/>
      <c r="CG279" s="540"/>
      <c r="CH279" s="540"/>
      <c r="CI279" s="540"/>
      <c r="CJ279" s="540"/>
      <c r="CK279" s="540"/>
      <c r="CL279" s="540"/>
      <c r="CM279" s="540"/>
      <c r="CN279" s="540"/>
      <c r="CO279" s="540"/>
      <c r="CP279" s="540"/>
      <c r="CQ279" s="540"/>
      <c r="CR279" s="540"/>
      <c r="CS279" s="540"/>
      <c r="CT279" s="540"/>
      <c r="CU279" s="540"/>
      <c r="CV279" s="540"/>
      <c r="CW279" s="540"/>
      <c r="CX279" s="540"/>
      <c r="CY279" s="540"/>
      <c r="CZ279" s="540"/>
      <c r="DA279" s="540"/>
      <c r="DB279" s="540"/>
      <c r="DC279" s="540"/>
      <c r="DD279" s="540"/>
      <c r="DE279" s="540"/>
      <c r="DF279" s="540"/>
      <c r="DG279" s="540"/>
      <c r="DH279" s="540"/>
      <c r="DI279" s="540"/>
      <c r="DJ279" s="540"/>
      <c r="DK279" s="540"/>
      <c r="DL279" s="540"/>
      <c r="DM279" s="540"/>
      <c r="DN279" s="540"/>
      <c r="DO279" s="540"/>
      <c r="DP279" s="540"/>
      <c r="DQ279" s="540"/>
      <c r="DR279" s="540"/>
      <c r="DS279" s="540"/>
      <c r="DT279" s="540"/>
      <c r="DU279" s="540"/>
      <c r="DV279" s="540"/>
      <c r="DW279" s="540"/>
      <c r="DX279" s="540"/>
      <c r="DY279" s="540"/>
      <c r="DZ279" s="540"/>
      <c r="EA279" s="540"/>
      <c r="EB279" s="540"/>
      <c r="EC279" s="540"/>
      <c r="ED279" s="540"/>
      <c r="EE279" s="540"/>
      <c r="EF279" s="540"/>
      <c r="EG279" s="540"/>
      <c r="EH279" s="540"/>
      <c r="EI279" s="540"/>
      <c r="EJ279" s="540"/>
      <c r="EK279" s="540"/>
      <c r="EL279" s="540"/>
      <c r="EM279" s="540"/>
      <c r="EN279" s="540"/>
      <c r="EO279" s="540"/>
      <c r="EP279" s="540"/>
      <c r="EQ279" s="540"/>
      <c r="ER279" s="540"/>
      <c r="ES279" s="540"/>
      <c r="ET279" s="540"/>
      <c r="EU279" s="540"/>
      <c r="EV279" s="540"/>
      <c r="EW279" s="540"/>
      <c r="EX279" s="540"/>
      <c r="EY279" s="540"/>
      <c r="EZ279" s="540"/>
      <c r="FA279" s="540"/>
      <c r="FB279" s="540"/>
      <c r="FC279" s="540"/>
      <c r="FD279" s="540"/>
      <c r="FE279" s="540"/>
      <c r="FF279" s="540"/>
      <c r="FG279" s="540"/>
      <c r="FH279" s="540"/>
      <c r="FI279" s="540"/>
      <c r="FJ279" s="540"/>
      <c r="FK279" s="540"/>
      <c r="FL279" s="540"/>
      <c r="FM279" s="540"/>
      <c r="FN279" s="540"/>
      <c r="FO279" s="540"/>
      <c r="FP279" s="540"/>
      <c r="FQ279" s="540"/>
      <c r="FR279" s="540"/>
      <c r="FS279" s="540"/>
      <c r="FT279" s="540"/>
      <c r="FU279" s="540"/>
      <c r="FV279" s="540"/>
      <c r="FW279" s="540"/>
      <c r="FX279" s="540"/>
      <c r="FY279" s="540"/>
      <c r="FZ279" s="540"/>
      <c r="GA279" s="540"/>
      <c r="GB279" s="540"/>
      <c r="GC279" s="540"/>
      <c r="GD279" s="540"/>
      <c r="GE279" s="540"/>
      <c r="GF279" s="540"/>
      <c r="GG279" s="540"/>
      <c r="GH279" s="540"/>
      <c r="GI279" s="540"/>
      <c r="GJ279" s="540"/>
      <c r="GK279" s="540"/>
      <c r="GL279" s="540"/>
      <c r="GM279" s="540"/>
      <c r="GN279" s="540"/>
      <c r="GO279" s="540"/>
      <c r="GP279" s="540"/>
      <c r="GQ279" s="540"/>
      <c r="GR279" s="540"/>
      <c r="GS279" s="540"/>
      <c r="GT279" s="540"/>
      <c r="GU279" s="540"/>
      <c r="GV279" s="540"/>
      <c r="GW279" s="540"/>
      <c r="GX279" s="540"/>
      <c r="GY279" s="540"/>
      <c r="GZ279" s="540"/>
      <c r="HA279" s="540"/>
      <c r="HB279" s="540"/>
      <c r="HC279" s="540"/>
      <c r="HD279" s="540"/>
      <c r="HE279" s="540"/>
      <c r="HF279" s="540"/>
    </row>
    <row r="280" spans="2:214">
      <c r="B280" s="540"/>
      <c r="C280" s="658"/>
      <c r="D280" s="540"/>
      <c r="F280" s="540"/>
      <c r="G280" s="540"/>
      <c r="H280" s="540"/>
      <c r="I280" s="540"/>
      <c r="J280" s="540"/>
      <c r="K280" s="540"/>
      <c r="L280" s="540"/>
      <c r="M280" s="540"/>
      <c r="N280" s="540"/>
      <c r="O280" s="540"/>
      <c r="P280" s="540"/>
      <c r="Q280" s="540"/>
      <c r="R280" s="540"/>
      <c r="S280" s="540"/>
      <c r="T280" s="540"/>
      <c r="U280" s="540"/>
      <c r="V280" s="540"/>
      <c r="W280" s="540"/>
      <c r="X280" s="540"/>
      <c r="Y280" s="540"/>
      <c r="Z280" s="540"/>
      <c r="AA280" s="540"/>
      <c r="AB280" s="540"/>
      <c r="AC280" s="540"/>
      <c r="AD280" s="540"/>
      <c r="AE280" s="540"/>
      <c r="AF280" s="540"/>
      <c r="AG280" s="540"/>
      <c r="AH280" s="659"/>
      <c r="AI280" s="540"/>
      <c r="AJ280" s="540"/>
      <c r="AK280" s="540"/>
      <c r="AL280" s="540"/>
      <c r="AM280" s="540"/>
      <c r="AN280" s="540"/>
      <c r="AO280" s="540"/>
      <c r="AP280" s="540"/>
      <c r="AQ280" s="540"/>
      <c r="AR280" s="540"/>
      <c r="AS280" s="540"/>
      <c r="AT280" s="540"/>
      <c r="AU280" s="540"/>
      <c r="AV280" s="540"/>
      <c r="AW280" s="540"/>
      <c r="AX280" s="540"/>
      <c r="AY280" s="540"/>
      <c r="AZ280" s="540"/>
      <c r="BA280" s="540"/>
      <c r="BB280" s="540"/>
      <c r="BC280" s="540"/>
      <c r="BD280" s="540"/>
      <c r="BE280" s="540"/>
      <c r="BF280" s="540"/>
      <c r="BG280" s="540"/>
      <c r="BH280" s="540"/>
      <c r="BI280" s="540"/>
      <c r="BJ280" s="540"/>
      <c r="BK280" s="540"/>
      <c r="BL280" s="540"/>
      <c r="BM280" s="540"/>
      <c r="BN280" s="540"/>
      <c r="BO280" s="540"/>
      <c r="BP280" s="540"/>
      <c r="BQ280" s="540"/>
      <c r="BR280" s="540"/>
      <c r="BS280" s="540"/>
      <c r="BT280" s="540"/>
      <c r="BU280" s="540"/>
      <c r="BV280" s="540"/>
      <c r="BW280" s="540"/>
      <c r="BX280" s="540"/>
      <c r="BY280" s="540"/>
      <c r="BZ280" s="540"/>
      <c r="CA280" s="540"/>
      <c r="CB280" s="540"/>
      <c r="CC280" s="540"/>
      <c r="CD280" s="540"/>
      <c r="CE280" s="540"/>
      <c r="CF280" s="540"/>
      <c r="CG280" s="540"/>
      <c r="CH280" s="540"/>
      <c r="CI280" s="540"/>
      <c r="CJ280" s="540"/>
      <c r="CK280" s="540"/>
      <c r="CL280" s="540"/>
      <c r="CM280" s="540"/>
      <c r="CN280" s="540"/>
      <c r="CO280" s="540"/>
      <c r="CP280" s="540"/>
      <c r="CQ280" s="540"/>
      <c r="CR280" s="540"/>
      <c r="CS280" s="540"/>
      <c r="CT280" s="540"/>
      <c r="CU280" s="540"/>
      <c r="CV280" s="540"/>
      <c r="CW280" s="540"/>
      <c r="CX280" s="540"/>
      <c r="CY280" s="540"/>
      <c r="CZ280" s="540"/>
      <c r="DA280" s="540"/>
      <c r="DB280" s="540"/>
      <c r="DC280" s="540"/>
      <c r="DD280" s="540"/>
      <c r="DE280" s="540"/>
      <c r="DF280" s="540"/>
      <c r="DG280" s="540"/>
      <c r="DH280" s="540"/>
      <c r="DI280" s="540"/>
      <c r="DJ280" s="540"/>
      <c r="DK280" s="540"/>
      <c r="DL280" s="540"/>
      <c r="DM280" s="540"/>
      <c r="DN280" s="540"/>
      <c r="DO280" s="540"/>
      <c r="DP280" s="540"/>
      <c r="DQ280" s="540"/>
      <c r="DR280" s="540"/>
      <c r="DS280" s="540"/>
      <c r="DT280" s="540"/>
      <c r="DU280" s="540"/>
      <c r="DV280" s="540"/>
      <c r="DW280" s="540"/>
      <c r="DX280" s="540"/>
      <c r="DY280" s="540"/>
      <c r="DZ280" s="540"/>
      <c r="EA280" s="540"/>
      <c r="EB280" s="540"/>
      <c r="EC280" s="540"/>
      <c r="ED280" s="540"/>
      <c r="EE280" s="540"/>
      <c r="EF280" s="540"/>
      <c r="EG280" s="540"/>
      <c r="EH280" s="540"/>
      <c r="EI280" s="540"/>
      <c r="EJ280" s="540"/>
      <c r="EK280" s="540"/>
      <c r="EL280" s="540"/>
      <c r="EM280" s="540"/>
      <c r="EN280" s="540"/>
      <c r="EO280" s="540"/>
      <c r="EP280" s="540"/>
      <c r="EQ280" s="540"/>
      <c r="ER280" s="540"/>
      <c r="ES280" s="540"/>
      <c r="ET280" s="540"/>
      <c r="EU280" s="540"/>
      <c r="EV280" s="540"/>
      <c r="EW280" s="540"/>
      <c r="EX280" s="540"/>
      <c r="EY280" s="540"/>
      <c r="EZ280" s="540"/>
      <c r="FA280" s="540"/>
      <c r="FB280" s="540"/>
      <c r="FC280" s="540"/>
      <c r="FD280" s="540"/>
      <c r="FE280" s="540"/>
      <c r="FF280" s="540"/>
      <c r="FG280" s="540"/>
      <c r="FH280" s="540"/>
      <c r="FI280" s="540"/>
      <c r="FJ280" s="540"/>
      <c r="FK280" s="540"/>
      <c r="FL280" s="540"/>
      <c r="FM280" s="540"/>
      <c r="FN280" s="540"/>
      <c r="FO280" s="540"/>
      <c r="FP280" s="540"/>
      <c r="FQ280" s="540"/>
      <c r="FR280" s="540"/>
      <c r="FS280" s="540"/>
      <c r="FT280" s="540"/>
      <c r="FU280" s="540"/>
      <c r="FV280" s="540"/>
      <c r="FW280" s="540"/>
      <c r="FX280" s="540"/>
      <c r="FY280" s="540"/>
      <c r="FZ280" s="540"/>
      <c r="GA280" s="540"/>
      <c r="GB280" s="540"/>
      <c r="GC280" s="540"/>
      <c r="GD280" s="540"/>
      <c r="GE280" s="540"/>
      <c r="GF280" s="540"/>
      <c r="GG280" s="540"/>
      <c r="GH280" s="540"/>
      <c r="GI280" s="540"/>
      <c r="GJ280" s="540"/>
      <c r="GK280" s="540"/>
      <c r="GL280" s="540"/>
      <c r="GM280" s="540"/>
      <c r="GN280" s="540"/>
      <c r="GO280" s="540"/>
      <c r="GP280" s="540"/>
      <c r="GQ280" s="540"/>
      <c r="GR280" s="540"/>
      <c r="GS280" s="540"/>
      <c r="GT280" s="540"/>
      <c r="GU280" s="540"/>
      <c r="GV280" s="540"/>
      <c r="GW280" s="540"/>
      <c r="GX280" s="540"/>
      <c r="GY280" s="540"/>
      <c r="GZ280" s="540"/>
      <c r="HA280" s="540"/>
      <c r="HB280" s="540"/>
      <c r="HC280" s="540"/>
      <c r="HD280" s="540"/>
      <c r="HE280" s="540"/>
      <c r="HF280" s="540"/>
    </row>
    <row r="281" spans="2:214">
      <c r="B281" s="540"/>
      <c r="C281" s="658"/>
      <c r="D281" s="540"/>
      <c r="F281" s="540"/>
      <c r="G281" s="540"/>
      <c r="H281" s="540"/>
      <c r="I281" s="540"/>
      <c r="J281" s="540"/>
      <c r="K281" s="540"/>
      <c r="L281" s="540"/>
      <c r="M281" s="540"/>
      <c r="N281" s="540"/>
      <c r="O281" s="540"/>
      <c r="P281" s="540"/>
      <c r="Q281" s="540"/>
      <c r="R281" s="540"/>
      <c r="S281" s="540"/>
      <c r="T281" s="540"/>
      <c r="U281" s="540"/>
      <c r="V281" s="540"/>
      <c r="W281" s="540"/>
      <c r="X281" s="540"/>
      <c r="Y281" s="540"/>
      <c r="Z281" s="540"/>
      <c r="AA281" s="540"/>
      <c r="AB281" s="540"/>
      <c r="AC281" s="540"/>
      <c r="AD281" s="540"/>
      <c r="AE281" s="540"/>
      <c r="AF281" s="540"/>
      <c r="AG281" s="540"/>
      <c r="AH281" s="659"/>
      <c r="AI281" s="540"/>
      <c r="AJ281" s="540"/>
      <c r="AK281" s="540"/>
      <c r="AL281" s="540"/>
      <c r="AM281" s="540"/>
      <c r="AN281" s="540"/>
      <c r="AO281" s="540"/>
      <c r="AP281" s="540"/>
      <c r="AQ281" s="540"/>
      <c r="AR281" s="540"/>
      <c r="AS281" s="540"/>
      <c r="AT281" s="540"/>
      <c r="AU281" s="540"/>
      <c r="AV281" s="540"/>
      <c r="AW281" s="540"/>
      <c r="AX281" s="540"/>
      <c r="AY281" s="540"/>
      <c r="AZ281" s="540"/>
      <c r="BA281" s="540"/>
      <c r="BB281" s="540"/>
      <c r="BC281" s="540"/>
      <c r="BD281" s="540"/>
      <c r="BE281" s="540"/>
      <c r="BF281" s="540"/>
      <c r="BG281" s="540"/>
      <c r="BH281" s="540"/>
      <c r="BI281" s="540"/>
      <c r="BJ281" s="540"/>
      <c r="BK281" s="540"/>
      <c r="BL281" s="540"/>
      <c r="BM281" s="540"/>
      <c r="BN281" s="540"/>
      <c r="BO281" s="540"/>
      <c r="BP281" s="540"/>
      <c r="BQ281" s="540"/>
      <c r="BR281" s="540"/>
      <c r="BS281" s="540"/>
      <c r="BT281" s="540"/>
      <c r="BU281" s="540"/>
      <c r="BV281" s="540"/>
      <c r="BW281" s="540"/>
      <c r="BX281" s="540"/>
      <c r="BY281" s="540"/>
      <c r="BZ281" s="540"/>
      <c r="CA281" s="540"/>
      <c r="CB281" s="540"/>
      <c r="CC281" s="540"/>
      <c r="CD281" s="540"/>
      <c r="CE281" s="540"/>
      <c r="CF281" s="540"/>
      <c r="CG281" s="540"/>
      <c r="CH281" s="540"/>
      <c r="CI281" s="540"/>
      <c r="CJ281" s="540"/>
      <c r="CK281" s="540"/>
      <c r="CL281" s="540"/>
      <c r="CM281" s="540"/>
      <c r="CN281" s="540"/>
      <c r="CO281" s="540"/>
      <c r="CP281" s="540"/>
      <c r="CQ281" s="540"/>
      <c r="CR281" s="540"/>
      <c r="CS281" s="540"/>
      <c r="CT281" s="540"/>
      <c r="CU281" s="540"/>
      <c r="CV281" s="540"/>
      <c r="CW281" s="540"/>
      <c r="CX281" s="540"/>
      <c r="CY281" s="540"/>
      <c r="CZ281" s="540"/>
      <c r="DA281" s="540"/>
      <c r="DB281" s="540"/>
      <c r="DC281" s="540"/>
      <c r="DD281" s="540"/>
      <c r="DE281" s="540"/>
      <c r="DF281" s="540"/>
      <c r="DG281" s="540"/>
      <c r="DH281" s="540"/>
      <c r="DI281" s="540"/>
      <c r="DJ281" s="540"/>
      <c r="DK281" s="540"/>
      <c r="DL281" s="540"/>
      <c r="DM281" s="540"/>
      <c r="DN281" s="540"/>
      <c r="DO281" s="540"/>
      <c r="DP281" s="540"/>
      <c r="DQ281" s="540"/>
      <c r="DR281" s="540"/>
      <c r="DS281" s="540"/>
      <c r="DT281" s="540"/>
      <c r="DU281" s="540"/>
      <c r="DV281" s="540"/>
      <c r="DW281" s="540"/>
      <c r="DX281" s="540"/>
      <c r="DY281" s="540"/>
      <c r="DZ281" s="540"/>
      <c r="EA281" s="540"/>
      <c r="EB281" s="540"/>
      <c r="EC281" s="540"/>
      <c r="ED281" s="540"/>
      <c r="EE281" s="540"/>
      <c r="EF281" s="540"/>
      <c r="EG281" s="540"/>
      <c r="EH281" s="540"/>
      <c r="EI281" s="540"/>
      <c r="EJ281" s="540"/>
      <c r="EK281" s="540"/>
      <c r="EL281" s="540"/>
      <c r="EM281" s="540"/>
      <c r="EN281" s="540"/>
      <c r="EO281" s="540"/>
      <c r="EP281" s="540"/>
      <c r="EQ281" s="540"/>
      <c r="ER281" s="540"/>
      <c r="ES281" s="540"/>
      <c r="ET281" s="540"/>
      <c r="EU281" s="540"/>
      <c r="EV281" s="540"/>
      <c r="EW281" s="540"/>
      <c r="EX281" s="540"/>
      <c r="EY281" s="540"/>
      <c r="EZ281" s="540"/>
      <c r="FA281" s="540"/>
      <c r="FB281" s="540"/>
      <c r="FC281" s="540"/>
      <c r="FD281" s="540"/>
      <c r="FE281" s="540"/>
      <c r="FF281" s="540"/>
      <c r="FG281" s="540"/>
      <c r="FH281" s="540"/>
      <c r="FI281" s="540"/>
      <c r="FJ281" s="540"/>
      <c r="FK281" s="540"/>
      <c r="FL281" s="540"/>
      <c r="FM281" s="540"/>
      <c r="FN281" s="540"/>
      <c r="FO281" s="540"/>
      <c r="FP281" s="540"/>
      <c r="FQ281" s="540"/>
      <c r="FR281" s="540"/>
      <c r="FS281" s="540"/>
      <c r="FT281" s="540"/>
      <c r="FU281" s="540"/>
      <c r="FV281" s="540"/>
      <c r="FW281" s="540"/>
      <c r="FX281" s="540"/>
      <c r="FY281" s="540"/>
      <c r="FZ281" s="540"/>
      <c r="GA281" s="540"/>
      <c r="GB281" s="540"/>
      <c r="GC281" s="540"/>
      <c r="GD281" s="540"/>
      <c r="GE281" s="540"/>
      <c r="GF281" s="540"/>
      <c r="GG281" s="540"/>
      <c r="GH281" s="540"/>
      <c r="GI281" s="540"/>
      <c r="GJ281" s="540"/>
      <c r="GK281" s="540"/>
      <c r="GL281" s="540"/>
      <c r="GM281" s="540"/>
      <c r="GN281" s="540"/>
      <c r="GO281" s="540"/>
      <c r="GP281" s="540"/>
      <c r="GQ281" s="540"/>
      <c r="GR281" s="540"/>
      <c r="GS281" s="540"/>
      <c r="GT281" s="540"/>
      <c r="GU281" s="540"/>
      <c r="GV281" s="540"/>
      <c r="GW281" s="540"/>
      <c r="GX281" s="540"/>
      <c r="GY281" s="540"/>
      <c r="GZ281" s="540"/>
      <c r="HA281" s="540"/>
      <c r="HB281" s="540"/>
      <c r="HC281" s="540"/>
      <c r="HD281" s="540"/>
      <c r="HE281" s="540"/>
      <c r="HF281" s="540"/>
    </row>
    <row r="282" spans="2:214">
      <c r="B282" s="540"/>
      <c r="C282" s="658"/>
      <c r="D282" s="540"/>
      <c r="F282" s="540"/>
      <c r="G282" s="540"/>
      <c r="H282" s="540"/>
      <c r="I282" s="540"/>
      <c r="J282" s="540"/>
      <c r="K282" s="540"/>
      <c r="L282" s="540"/>
      <c r="M282" s="540"/>
      <c r="N282" s="540"/>
      <c r="O282" s="540"/>
      <c r="P282" s="540"/>
      <c r="Q282" s="540"/>
      <c r="R282" s="540"/>
      <c r="S282" s="540"/>
      <c r="T282" s="540"/>
      <c r="U282" s="540"/>
      <c r="V282" s="540"/>
      <c r="W282" s="540"/>
      <c r="X282" s="540"/>
      <c r="Y282" s="540"/>
      <c r="Z282" s="540"/>
      <c r="AA282" s="540"/>
      <c r="AB282" s="540"/>
      <c r="AC282" s="540"/>
      <c r="AD282" s="540"/>
      <c r="AE282" s="540"/>
      <c r="AF282" s="540"/>
      <c r="AG282" s="540"/>
      <c r="AH282" s="659"/>
      <c r="AI282" s="540"/>
      <c r="AJ282" s="540"/>
      <c r="AK282" s="540"/>
      <c r="AL282" s="540"/>
      <c r="AM282" s="540"/>
      <c r="AN282" s="540"/>
      <c r="AO282" s="540"/>
      <c r="AP282" s="540"/>
      <c r="AQ282" s="540"/>
      <c r="AR282" s="540"/>
      <c r="AS282" s="540"/>
      <c r="AT282" s="540"/>
      <c r="AU282" s="540"/>
      <c r="AV282" s="540"/>
      <c r="AW282" s="540"/>
      <c r="AX282" s="540"/>
      <c r="AY282" s="540"/>
      <c r="AZ282" s="540"/>
      <c r="BA282" s="540"/>
      <c r="BB282" s="540"/>
      <c r="BC282" s="540"/>
      <c r="BD282" s="540"/>
      <c r="BE282" s="540"/>
      <c r="BF282" s="540"/>
      <c r="BG282" s="540"/>
      <c r="BH282" s="540"/>
      <c r="BI282" s="540"/>
      <c r="BJ282" s="540"/>
      <c r="BK282" s="540"/>
      <c r="BL282" s="540"/>
      <c r="BM282" s="540"/>
      <c r="BN282" s="540"/>
      <c r="BO282" s="540"/>
      <c r="BP282" s="540"/>
      <c r="BQ282" s="540"/>
      <c r="BR282" s="540"/>
      <c r="BS282" s="540"/>
      <c r="BT282" s="540"/>
      <c r="BU282" s="540"/>
      <c r="BV282" s="540"/>
      <c r="BW282" s="540"/>
      <c r="BX282" s="540"/>
      <c r="BY282" s="540"/>
      <c r="BZ282" s="540"/>
      <c r="CA282" s="540"/>
      <c r="CB282" s="540"/>
      <c r="CC282" s="540"/>
      <c r="CD282" s="540"/>
      <c r="CE282" s="540"/>
      <c r="CF282" s="540"/>
      <c r="CG282" s="540"/>
      <c r="CH282" s="540"/>
      <c r="CI282" s="540"/>
      <c r="CJ282" s="540"/>
      <c r="CK282" s="540"/>
      <c r="CL282" s="540"/>
      <c r="CM282" s="540"/>
      <c r="CN282" s="540"/>
      <c r="CO282" s="540"/>
      <c r="CP282" s="540"/>
      <c r="CQ282" s="540"/>
      <c r="CR282" s="540"/>
      <c r="CS282" s="540"/>
      <c r="CT282" s="540"/>
      <c r="CU282" s="540"/>
      <c r="CV282" s="540"/>
      <c r="CW282" s="540"/>
      <c r="CX282" s="540"/>
      <c r="CY282" s="540"/>
      <c r="CZ282" s="540"/>
      <c r="DA282" s="540"/>
      <c r="DB282" s="540"/>
      <c r="DC282" s="540"/>
      <c r="DD282" s="540"/>
      <c r="DE282" s="540"/>
      <c r="DF282" s="540"/>
      <c r="DG282" s="540"/>
      <c r="DH282" s="540"/>
      <c r="DI282" s="540"/>
      <c r="DJ282" s="540"/>
      <c r="DK282" s="540"/>
      <c r="DL282" s="540"/>
      <c r="DM282" s="540"/>
      <c r="DN282" s="540"/>
      <c r="DO282" s="540"/>
      <c r="DP282" s="540"/>
      <c r="DQ282" s="540"/>
      <c r="DR282" s="540"/>
      <c r="DS282" s="540"/>
      <c r="DT282" s="540"/>
      <c r="DU282" s="540"/>
      <c r="DV282" s="540"/>
      <c r="DW282" s="540"/>
      <c r="DX282" s="540"/>
      <c r="DY282" s="540"/>
      <c r="DZ282" s="540"/>
      <c r="EA282" s="540"/>
      <c r="EB282" s="540"/>
      <c r="EC282" s="540"/>
      <c r="ED282" s="540"/>
      <c r="EE282" s="540"/>
      <c r="EF282" s="540"/>
      <c r="EG282" s="540"/>
      <c r="EH282" s="540"/>
      <c r="EI282" s="540"/>
      <c r="EJ282" s="540"/>
      <c r="EK282" s="540"/>
      <c r="EL282" s="540"/>
      <c r="EM282" s="540"/>
      <c r="EN282" s="540"/>
      <c r="EO282" s="540"/>
      <c r="EP282" s="540"/>
      <c r="EQ282" s="540"/>
      <c r="ER282" s="540"/>
      <c r="ES282" s="540"/>
      <c r="ET282" s="540"/>
      <c r="EU282" s="540"/>
      <c r="EV282" s="540"/>
      <c r="EW282" s="540"/>
      <c r="EX282" s="540"/>
      <c r="EY282" s="540"/>
      <c r="EZ282" s="540"/>
      <c r="FA282" s="540"/>
      <c r="FB282" s="540"/>
      <c r="FC282" s="540"/>
      <c r="FD282" s="540"/>
      <c r="FE282" s="540"/>
      <c r="FF282" s="540"/>
      <c r="FG282" s="540"/>
      <c r="FH282" s="540"/>
      <c r="FI282" s="540"/>
      <c r="FJ282" s="540"/>
      <c r="FK282" s="540"/>
      <c r="FL282" s="540"/>
      <c r="FM282" s="540"/>
      <c r="FN282" s="540"/>
      <c r="FO282" s="540"/>
      <c r="FP282" s="540"/>
      <c r="FQ282" s="540"/>
      <c r="FR282" s="540"/>
      <c r="FS282" s="540"/>
      <c r="FT282" s="540"/>
      <c r="FU282" s="540"/>
      <c r="FV282" s="540"/>
      <c r="FW282" s="540"/>
      <c r="FX282" s="540"/>
      <c r="FY282" s="540"/>
      <c r="FZ282" s="540"/>
      <c r="GA282" s="540"/>
      <c r="GB282" s="540"/>
      <c r="GC282" s="540"/>
      <c r="GD282" s="540"/>
      <c r="GE282" s="540"/>
      <c r="GF282" s="540"/>
      <c r="GG282" s="540"/>
      <c r="GH282" s="540"/>
      <c r="GI282" s="540"/>
      <c r="GJ282" s="540"/>
      <c r="GK282" s="540"/>
      <c r="GL282" s="540"/>
      <c r="GM282" s="540"/>
      <c r="GN282" s="540"/>
      <c r="GO282" s="540"/>
      <c r="GP282" s="540"/>
      <c r="GQ282" s="540"/>
      <c r="GR282" s="540"/>
      <c r="GS282" s="540"/>
      <c r="GT282" s="540"/>
      <c r="GU282" s="540"/>
      <c r="GV282" s="540"/>
      <c r="GW282" s="540"/>
      <c r="GX282" s="540"/>
      <c r="GY282" s="540"/>
      <c r="GZ282" s="540"/>
      <c r="HA282" s="540"/>
      <c r="HB282" s="540"/>
      <c r="HC282" s="540"/>
      <c r="HD282" s="540"/>
      <c r="HE282" s="540"/>
      <c r="HF282" s="540"/>
    </row>
    <row r="283" spans="2:214">
      <c r="B283" s="540"/>
      <c r="C283" s="658"/>
      <c r="D283" s="540"/>
      <c r="F283" s="540"/>
      <c r="G283" s="540"/>
      <c r="H283" s="540"/>
      <c r="I283" s="540"/>
      <c r="J283" s="540"/>
      <c r="K283" s="540"/>
      <c r="L283" s="540"/>
      <c r="M283" s="540"/>
      <c r="N283" s="540"/>
      <c r="O283" s="540"/>
      <c r="P283" s="540"/>
      <c r="Q283" s="540"/>
      <c r="R283" s="540"/>
      <c r="S283" s="540"/>
      <c r="T283" s="540"/>
      <c r="U283" s="540"/>
      <c r="V283" s="540"/>
      <c r="W283" s="540"/>
      <c r="X283" s="540"/>
      <c r="Y283" s="540"/>
      <c r="Z283" s="540"/>
      <c r="AA283" s="540"/>
      <c r="AB283" s="540"/>
      <c r="AC283" s="540"/>
      <c r="AD283" s="540"/>
      <c r="AE283" s="540"/>
      <c r="AF283" s="540"/>
      <c r="AG283" s="540"/>
      <c r="AH283" s="659"/>
      <c r="AI283" s="540"/>
      <c r="AJ283" s="540"/>
      <c r="AK283" s="540"/>
      <c r="AL283" s="540"/>
      <c r="AM283" s="540"/>
      <c r="AN283" s="540"/>
      <c r="AO283" s="540"/>
      <c r="AP283" s="540"/>
      <c r="AQ283" s="540"/>
      <c r="AR283" s="540"/>
      <c r="AS283" s="540"/>
      <c r="AT283" s="540"/>
      <c r="AU283" s="540"/>
      <c r="AV283" s="540"/>
      <c r="AW283" s="540"/>
      <c r="AX283" s="540"/>
      <c r="AY283" s="540"/>
      <c r="AZ283" s="540"/>
      <c r="BA283" s="540"/>
      <c r="BB283" s="540"/>
      <c r="BC283" s="540"/>
      <c r="BD283" s="540"/>
      <c r="BE283" s="540"/>
      <c r="BF283" s="540"/>
      <c r="BG283" s="540"/>
      <c r="BH283" s="540"/>
      <c r="BI283" s="540"/>
      <c r="BJ283" s="540"/>
      <c r="BK283" s="540"/>
      <c r="BL283" s="540"/>
      <c r="BM283" s="540"/>
      <c r="BN283" s="540"/>
      <c r="BO283" s="540"/>
      <c r="BP283" s="540"/>
      <c r="BQ283" s="540"/>
      <c r="BR283" s="540"/>
      <c r="BS283" s="540"/>
      <c r="BT283" s="540"/>
      <c r="BU283" s="540"/>
      <c r="BV283" s="540"/>
      <c r="BW283" s="540"/>
      <c r="BX283" s="540"/>
      <c r="BY283" s="540"/>
      <c r="BZ283" s="540"/>
      <c r="CA283" s="540"/>
      <c r="CB283" s="540"/>
      <c r="CC283" s="540"/>
      <c r="CD283" s="540"/>
      <c r="CE283" s="540"/>
      <c r="CF283" s="540"/>
      <c r="CG283" s="540"/>
      <c r="CH283" s="540"/>
      <c r="CI283" s="540"/>
      <c r="CJ283" s="540"/>
      <c r="CK283" s="540"/>
      <c r="CL283" s="540"/>
      <c r="CM283" s="540"/>
      <c r="CN283" s="540"/>
      <c r="CO283" s="540"/>
      <c r="CP283" s="540"/>
      <c r="CQ283" s="540"/>
      <c r="CR283" s="540"/>
      <c r="CS283" s="540"/>
      <c r="CT283" s="540"/>
      <c r="CU283" s="540"/>
      <c r="CV283" s="540"/>
      <c r="CW283" s="540"/>
      <c r="CX283" s="540"/>
      <c r="CY283" s="540"/>
      <c r="CZ283" s="540"/>
      <c r="DA283" s="540"/>
      <c r="DB283" s="540"/>
      <c r="DC283" s="540"/>
      <c r="DD283" s="540"/>
      <c r="DE283" s="540"/>
      <c r="DF283" s="540"/>
      <c r="DG283" s="540"/>
      <c r="DH283" s="540"/>
      <c r="DI283" s="540"/>
      <c r="DJ283" s="540"/>
      <c r="DK283" s="540"/>
      <c r="DL283" s="540"/>
      <c r="DM283" s="540"/>
      <c r="DN283" s="540"/>
      <c r="DO283" s="540"/>
      <c r="DP283" s="540"/>
      <c r="DQ283" s="540"/>
      <c r="DR283" s="540"/>
      <c r="DS283" s="540"/>
      <c r="DT283" s="540"/>
      <c r="DU283" s="540"/>
      <c r="DV283" s="540"/>
      <c r="DW283" s="540"/>
      <c r="DX283" s="540"/>
      <c r="DY283" s="540"/>
      <c r="DZ283" s="540"/>
      <c r="EA283" s="540"/>
      <c r="EB283" s="540"/>
      <c r="EC283" s="540"/>
      <c r="ED283" s="540"/>
      <c r="EE283" s="540"/>
      <c r="EF283" s="540"/>
      <c r="EG283" s="540"/>
      <c r="EH283" s="540"/>
      <c r="EI283" s="540"/>
      <c r="EJ283" s="540"/>
      <c r="EK283" s="540"/>
      <c r="EL283" s="540"/>
      <c r="EM283" s="540"/>
      <c r="EN283" s="540"/>
      <c r="EO283" s="540"/>
      <c r="EP283" s="540"/>
      <c r="EQ283" s="540"/>
      <c r="ER283" s="540"/>
      <c r="ES283" s="540"/>
      <c r="ET283" s="540"/>
      <c r="EU283" s="540"/>
      <c r="EV283" s="540"/>
      <c r="EW283" s="540"/>
      <c r="EX283" s="540"/>
      <c r="EY283" s="540"/>
      <c r="EZ283" s="540"/>
      <c r="FA283" s="540"/>
      <c r="FB283" s="540"/>
      <c r="FC283" s="540"/>
      <c r="FD283" s="540"/>
      <c r="FE283" s="540"/>
      <c r="FF283" s="540"/>
      <c r="FG283" s="540"/>
      <c r="FH283" s="540"/>
      <c r="FI283" s="540"/>
      <c r="FJ283" s="540"/>
      <c r="FK283" s="540"/>
      <c r="FL283" s="540"/>
      <c r="FM283" s="540"/>
      <c r="FN283" s="540"/>
      <c r="FO283" s="540"/>
      <c r="FP283" s="540"/>
      <c r="FQ283" s="540"/>
      <c r="FR283" s="540"/>
      <c r="FS283" s="540"/>
      <c r="FT283" s="540"/>
      <c r="FU283" s="540"/>
      <c r="FV283" s="540"/>
      <c r="FW283" s="540"/>
      <c r="FX283" s="540"/>
      <c r="FY283" s="540"/>
      <c r="FZ283" s="540"/>
      <c r="GA283" s="540"/>
      <c r="GB283" s="540"/>
      <c r="GC283" s="540"/>
      <c r="GD283" s="540"/>
      <c r="GE283" s="540"/>
      <c r="GF283" s="540"/>
      <c r="GG283" s="540"/>
      <c r="GH283" s="540"/>
      <c r="GI283" s="540"/>
      <c r="GJ283" s="540"/>
      <c r="GK283" s="540"/>
      <c r="GL283" s="540"/>
      <c r="GM283" s="540"/>
      <c r="GN283" s="540"/>
      <c r="GO283" s="540"/>
      <c r="GP283" s="540"/>
      <c r="GQ283" s="540"/>
      <c r="GR283" s="540"/>
      <c r="GS283" s="540"/>
      <c r="GT283" s="540"/>
      <c r="GU283" s="540"/>
      <c r="GV283" s="540"/>
      <c r="GW283" s="540"/>
      <c r="GX283" s="540"/>
      <c r="GY283" s="540"/>
      <c r="GZ283" s="540"/>
      <c r="HA283" s="540"/>
      <c r="HB283" s="540"/>
      <c r="HC283" s="540"/>
      <c r="HD283" s="540"/>
      <c r="HE283" s="540"/>
      <c r="HF283" s="540"/>
    </row>
    <row r="284" spans="2:214">
      <c r="B284" s="540"/>
      <c r="C284" s="658"/>
      <c r="D284" s="540"/>
      <c r="F284" s="540"/>
      <c r="G284" s="540"/>
      <c r="H284" s="540"/>
      <c r="I284" s="540"/>
      <c r="J284" s="540"/>
      <c r="K284" s="540"/>
      <c r="L284" s="540"/>
      <c r="M284" s="540"/>
      <c r="N284" s="540"/>
      <c r="O284" s="540"/>
      <c r="P284" s="540"/>
      <c r="Q284" s="540"/>
      <c r="R284" s="540"/>
      <c r="S284" s="540"/>
      <c r="T284" s="540"/>
      <c r="U284" s="540"/>
      <c r="V284" s="540"/>
      <c r="W284" s="540"/>
      <c r="X284" s="540"/>
      <c r="Y284" s="540"/>
      <c r="Z284" s="540"/>
      <c r="AA284" s="540"/>
      <c r="AB284" s="540"/>
      <c r="AC284" s="540"/>
      <c r="AD284" s="540"/>
      <c r="AE284" s="540"/>
      <c r="AF284" s="540"/>
      <c r="AG284" s="540"/>
      <c r="AH284" s="659"/>
      <c r="AI284" s="540"/>
      <c r="AJ284" s="540"/>
      <c r="AK284" s="540"/>
      <c r="AL284" s="540"/>
      <c r="AM284" s="540"/>
      <c r="AN284" s="540"/>
      <c r="AO284" s="540"/>
      <c r="AP284" s="540"/>
      <c r="AQ284" s="540"/>
      <c r="AR284" s="540"/>
      <c r="AS284" s="540"/>
      <c r="AT284" s="540"/>
      <c r="AU284" s="540"/>
      <c r="AV284" s="540"/>
      <c r="AW284" s="540"/>
      <c r="AX284" s="540"/>
      <c r="AY284" s="540"/>
      <c r="AZ284" s="540"/>
      <c r="BA284" s="540"/>
      <c r="BB284" s="540"/>
      <c r="BC284" s="540"/>
      <c r="BD284" s="540"/>
      <c r="BE284" s="540"/>
      <c r="BF284" s="540"/>
      <c r="BG284" s="540"/>
      <c r="BH284" s="540"/>
      <c r="BI284" s="540"/>
      <c r="BJ284" s="540"/>
      <c r="BK284" s="540"/>
      <c r="BL284" s="540"/>
      <c r="BM284" s="540"/>
      <c r="BN284" s="540"/>
      <c r="BO284" s="540"/>
      <c r="BP284" s="540"/>
      <c r="BQ284" s="540"/>
      <c r="BR284" s="540"/>
      <c r="BS284" s="540"/>
      <c r="BT284" s="540"/>
      <c r="BU284" s="540"/>
      <c r="BV284" s="540"/>
      <c r="BW284" s="540"/>
      <c r="BX284" s="540"/>
      <c r="BY284" s="540"/>
      <c r="BZ284" s="540"/>
      <c r="CA284" s="540"/>
      <c r="CB284" s="540"/>
      <c r="CC284" s="540"/>
      <c r="CD284" s="540"/>
      <c r="CE284" s="540"/>
      <c r="CF284" s="540"/>
      <c r="CG284" s="540"/>
      <c r="CH284" s="540"/>
      <c r="CI284" s="540"/>
      <c r="CJ284" s="540"/>
      <c r="CK284" s="540"/>
      <c r="CL284" s="540"/>
      <c r="CM284" s="540"/>
      <c r="CN284" s="540"/>
      <c r="CO284" s="540"/>
      <c r="CP284" s="540"/>
      <c r="CQ284" s="540"/>
      <c r="CR284" s="540"/>
      <c r="CS284" s="540"/>
      <c r="CT284" s="540"/>
      <c r="CU284" s="540"/>
      <c r="CV284" s="540"/>
      <c r="CW284" s="540"/>
      <c r="CX284" s="540"/>
      <c r="CY284" s="540"/>
      <c r="CZ284" s="540"/>
      <c r="DA284" s="540"/>
      <c r="DB284" s="540"/>
      <c r="DC284" s="540"/>
      <c r="DD284" s="540"/>
      <c r="DE284" s="540"/>
      <c r="DF284" s="540"/>
      <c r="DG284" s="540"/>
      <c r="DH284" s="540"/>
      <c r="DI284" s="540"/>
      <c r="DJ284" s="540"/>
      <c r="DK284" s="540"/>
      <c r="DL284" s="540"/>
      <c r="DM284" s="540"/>
      <c r="DN284" s="540"/>
      <c r="DO284" s="540"/>
      <c r="DP284" s="540"/>
      <c r="DQ284" s="540"/>
      <c r="DR284" s="540"/>
      <c r="DS284" s="540"/>
      <c r="DT284" s="540"/>
      <c r="DU284" s="540"/>
      <c r="DV284" s="540"/>
      <c r="DW284" s="540"/>
      <c r="DX284" s="540"/>
      <c r="DY284" s="540"/>
      <c r="DZ284" s="540"/>
      <c r="EA284" s="540"/>
      <c r="EB284" s="540"/>
      <c r="EC284" s="540"/>
      <c r="ED284" s="540"/>
      <c r="EE284" s="540"/>
      <c r="EF284" s="540"/>
      <c r="EG284" s="540"/>
      <c r="EH284" s="540"/>
      <c r="EI284" s="540"/>
      <c r="EJ284" s="540"/>
      <c r="EK284" s="540"/>
      <c r="EL284" s="540"/>
      <c r="EM284" s="540"/>
      <c r="EN284" s="540"/>
      <c r="EO284" s="540"/>
      <c r="EP284" s="540"/>
      <c r="EQ284" s="540"/>
      <c r="ER284" s="540"/>
      <c r="ES284" s="540"/>
      <c r="ET284" s="540"/>
      <c r="EU284" s="540"/>
      <c r="EV284" s="540"/>
      <c r="EW284" s="540"/>
      <c r="EX284" s="540"/>
      <c r="EY284" s="540"/>
      <c r="EZ284" s="540"/>
      <c r="FA284" s="540"/>
      <c r="FB284" s="540"/>
      <c r="FC284" s="540"/>
      <c r="FD284" s="540"/>
      <c r="FE284" s="540"/>
      <c r="FF284" s="540"/>
      <c r="FG284" s="540"/>
      <c r="FH284" s="540"/>
      <c r="FI284" s="540"/>
      <c r="FJ284" s="540"/>
      <c r="FK284" s="540"/>
      <c r="FL284" s="540"/>
      <c r="FM284" s="540"/>
      <c r="FN284" s="540"/>
      <c r="FO284" s="540"/>
      <c r="FP284" s="540"/>
      <c r="FQ284" s="540"/>
      <c r="FR284" s="540"/>
      <c r="FS284" s="540"/>
      <c r="FT284" s="540"/>
      <c r="FU284" s="540"/>
      <c r="FV284" s="540"/>
      <c r="FW284" s="540"/>
      <c r="FX284" s="540"/>
      <c r="FY284" s="540"/>
      <c r="FZ284" s="540"/>
      <c r="GA284" s="540"/>
      <c r="GB284" s="540"/>
      <c r="GC284" s="540"/>
      <c r="GD284" s="540"/>
      <c r="GE284" s="540"/>
      <c r="GF284" s="540"/>
      <c r="GG284" s="540"/>
      <c r="GH284" s="540"/>
      <c r="GI284" s="540"/>
      <c r="GJ284" s="540"/>
      <c r="GK284" s="540"/>
      <c r="GL284" s="540"/>
      <c r="GM284" s="540"/>
      <c r="GN284" s="540"/>
      <c r="GO284" s="540"/>
      <c r="GP284" s="540"/>
      <c r="GQ284" s="540"/>
      <c r="GR284" s="540"/>
      <c r="GS284" s="540"/>
      <c r="GT284" s="540"/>
      <c r="GU284" s="540"/>
      <c r="GV284" s="540"/>
      <c r="GW284" s="540"/>
      <c r="GX284" s="540"/>
      <c r="GY284" s="540"/>
      <c r="GZ284" s="540"/>
      <c r="HA284" s="540"/>
      <c r="HB284" s="540"/>
      <c r="HC284" s="540"/>
      <c r="HD284" s="540"/>
      <c r="HE284" s="540"/>
      <c r="HF284" s="540"/>
    </row>
    <row r="285" spans="2:214">
      <c r="B285" s="540"/>
      <c r="C285" s="658"/>
      <c r="D285" s="540"/>
      <c r="F285" s="540"/>
      <c r="G285" s="540"/>
      <c r="H285" s="540"/>
      <c r="I285" s="540"/>
      <c r="J285" s="540"/>
      <c r="K285" s="540"/>
      <c r="L285" s="540"/>
      <c r="M285" s="540"/>
      <c r="N285" s="540"/>
      <c r="O285" s="540"/>
      <c r="P285" s="540"/>
      <c r="Q285" s="540"/>
      <c r="R285" s="540"/>
      <c r="S285" s="540"/>
      <c r="T285" s="540"/>
      <c r="U285" s="540"/>
      <c r="V285" s="540"/>
      <c r="W285" s="540"/>
      <c r="X285" s="540"/>
      <c r="Y285" s="540"/>
      <c r="Z285" s="540"/>
      <c r="AA285" s="540"/>
      <c r="AB285" s="540"/>
      <c r="AC285" s="540"/>
      <c r="AD285" s="540"/>
      <c r="AE285" s="540"/>
      <c r="AF285" s="540"/>
      <c r="AG285" s="540"/>
      <c r="AH285" s="659"/>
      <c r="AI285" s="540"/>
      <c r="AJ285" s="540"/>
      <c r="AK285" s="540"/>
      <c r="AL285" s="540"/>
      <c r="AM285" s="540"/>
      <c r="AN285" s="540"/>
      <c r="AO285" s="540"/>
      <c r="AP285" s="540"/>
      <c r="AQ285" s="540"/>
      <c r="AR285" s="540"/>
      <c r="AS285" s="540"/>
      <c r="AT285" s="540"/>
      <c r="AU285" s="540"/>
      <c r="AV285" s="540"/>
      <c r="AW285" s="540"/>
      <c r="AX285" s="540"/>
      <c r="AY285" s="540"/>
      <c r="AZ285" s="540"/>
      <c r="BA285" s="540"/>
      <c r="BB285" s="540"/>
      <c r="BC285" s="540"/>
      <c r="BD285" s="540"/>
      <c r="BE285" s="540"/>
      <c r="BF285" s="540"/>
      <c r="BG285" s="540"/>
      <c r="BH285" s="540"/>
      <c r="BI285" s="540"/>
      <c r="BJ285" s="540"/>
      <c r="BK285" s="540"/>
      <c r="BL285" s="540"/>
      <c r="BM285" s="540"/>
      <c r="BN285" s="540"/>
      <c r="BO285" s="540"/>
      <c r="BP285" s="540"/>
      <c r="BQ285" s="540"/>
      <c r="BR285" s="540"/>
      <c r="BS285" s="540"/>
      <c r="BT285" s="540"/>
      <c r="BU285" s="540"/>
      <c r="BV285" s="540"/>
      <c r="BW285" s="540"/>
      <c r="BX285" s="540"/>
      <c r="BY285" s="540"/>
      <c r="BZ285" s="540"/>
      <c r="CA285" s="540"/>
      <c r="CB285" s="540"/>
      <c r="CC285" s="540"/>
      <c r="CD285" s="540"/>
      <c r="CE285" s="540"/>
      <c r="CF285" s="540"/>
      <c r="CG285" s="540"/>
      <c r="CH285" s="540"/>
      <c r="CI285" s="540"/>
      <c r="CJ285" s="540"/>
      <c r="CK285" s="540"/>
      <c r="CL285" s="540"/>
      <c r="CM285" s="540"/>
      <c r="CN285" s="540"/>
      <c r="CO285" s="540"/>
      <c r="CP285" s="540"/>
      <c r="CQ285" s="540"/>
      <c r="CR285" s="540"/>
      <c r="CS285" s="540"/>
      <c r="CT285" s="540"/>
      <c r="CU285" s="540"/>
      <c r="CV285" s="540"/>
      <c r="CW285" s="540"/>
      <c r="CX285" s="540"/>
      <c r="CY285" s="540"/>
      <c r="CZ285" s="540"/>
      <c r="DA285" s="540"/>
      <c r="DB285" s="540"/>
      <c r="DC285" s="540"/>
      <c r="DD285" s="540"/>
      <c r="DE285" s="540"/>
      <c r="DF285" s="540"/>
      <c r="DG285" s="540"/>
      <c r="DH285" s="540"/>
      <c r="DI285" s="540"/>
      <c r="DJ285" s="540"/>
      <c r="DK285" s="540"/>
      <c r="DL285" s="540"/>
      <c r="DM285" s="540"/>
      <c r="DN285" s="540"/>
      <c r="DO285" s="540"/>
      <c r="DP285" s="540"/>
      <c r="DQ285" s="540"/>
      <c r="DR285" s="540"/>
      <c r="DS285" s="540"/>
      <c r="DT285" s="540"/>
      <c r="DU285" s="540"/>
      <c r="DV285" s="540"/>
      <c r="DW285" s="540"/>
      <c r="DX285" s="540"/>
      <c r="DY285" s="540"/>
      <c r="DZ285" s="540"/>
      <c r="EA285" s="540"/>
      <c r="EB285" s="540"/>
      <c r="EC285" s="540"/>
      <c r="ED285" s="540"/>
      <c r="EE285" s="540"/>
      <c r="EF285" s="540"/>
      <c r="EG285" s="540"/>
      <c r="EH285" s="540"/>
      <c r="EI285" s="540"/>
      <c r="EJ285" s="540"/>
      <c r="EK285" s="540"/>
      <c r="EL285" s="540"/>
      <c r="EM285" s="540"/>
      <c r="EN285" s="540"/>
      <c r="EO285" s="540"/>
      <c r="EP285" s="540"/>
      <c r="EQ285" s="540"/>
      <c r="ER285" s="540"/>
      <c r="ES285" s="540"/>
      <c r="ET285" s="540"/>
      <c r="EU285" s="540"/>
      <c r="EV285" s="540"/>
      <c r="EW285" s="540"/>
      <c r="EX285" s="540"/>
      <c r="EY285" s="540"/>
      <c r="EZ285" s="540"/>
      <c r="FA285" s="540"/>
      <c r="FB285" s="540"/>
      <c r="FC285" s="540"/>
      <c r="FD285" s="540"/>
      <c r="FE285" s="540"/>
      <c r="FF285" s="540"/>
      <c r="FG285" s="540"/>
      <c r="FH285" s="540"/>
      <c r="FI285" s="540"/>
      <c r="FJ285" s="540"/>
      <c r="FK285" s="540"/>
      <c r="FL285" s="540"/>
      <c r="FM285" s="540"/>
      <c r="FN285" s="540"/>
      <c r="FO285" s="540"/>
      <c r="FP285" s="540"/>
      <c r="FQ285" s="540"/>
      <c r="FR285" s="540"/>
      <c r="FS285" s="540"/>
      <c r="FT285" s="540"/>
      <c r="FU285" s="540"/>
      <c r="FV285" s="540"/>
      <c r="FW285" s="540"/>
      <c r="FX285" s="540"/>
      <c r="FY285" s="540"/>
      <c r="FZ285" s="540"/>
      <c r="GA285" s="540"/>
      <c r="GB285" s="540"/>
      <c r="GC285" s="540"/>
      <c r="GD285" s="540"/>
      <c r="GE285" s="540"/>
      <c r="GF285" s="540"/>
      <c r="GG285" s="540"/>
      <c r="GH285" s="540"/>
      <c r="GI285" s="540"/>
      <c r="GJ285" s="540"/>
      <c r="GK285" s="540"/>
      <c r="GL285" s="540"/>
      <c r="GM285" s="540"/>
      <c r="GN285" s="540"/>
      <c r="GO285" s="540"/>
      <c r="GP285" s="540"/>
      <c r="GQ285" s="540"/>
      <c r="GR285" s="540"/>
      <c r="GS285" s="540"/>
      <c r="GT285" s="540"/>
      <c r="GU285" s="540"/>
      <c r="GV285" s="540"/>
      <c r="GW285" s="540"/>
      <c r="GX285" s="540"/>
      <c r="GY285" s="540"/>
      <c r="GZ285" s="540"/>
      <c r="HA285" s="540"/>
      <c r="HB285" s="540"/>
      <c r="HC285" s="540"/>
      <c r="HD285" s="540"/>
      <c r="HE285" s="540"/>
      <c r="HF285" s="540"/>
    </row>
    <row r="286" spans="2:214">
      <c r="B286" s="540"/>
      <c r="C286" s="658"/>
      <c r="D286" s="540"/>
      <c r="F286" s="540"/>
      <c r="G286" s="540"/>
      <c r="H286" s="540"/>
      <c r="I286" s="540"/>
      <c r="J286" s="540"/>
      <c r="K286" s="540"/>
      <c r="L286" s="540"/>
      <c r="M286" s="540"/>
      <c r="N286" s="540"/>
      <c r="O286" s="540"/>
      <c r="P286" s="540"/>
      <c r="Q286" s="540"/>
      <c r="R286" s="540"/>
      <c r="S286" s="540"/>
      <c r="T286" s="540"/>
      <c r="U286" s="540"/>
      <c r="V286" s="540"/>
      <c r="W286" s="540"/>
      <c r="X286" s="540"/>
      <c r="Y286" s="540"/>
      <c r="Z286" s="540"/>
      <c r="AA286" s="540"/>
      <c r="AB286" s="540"/>
      <c r="AC286" s="540"/>
      <c r="AD286" s="540"/>
      <c r="AE286" s="540"/>
      <c r="AF286" s="540"/>
      <c r="AG286" s="540"/>
      <c r="AH286" s="659"/>
      <c r="AI286" s="540"/>
      <c r="AJ286" s="540"/>
      <c r="AK286" s="540"/>
      <c r="AL286" s="540"/>
      <c r="AM286" s="540"/>
      <c r="AN286" s="540"/>
      <c r="AO286" s="540"/>
      <c r="AP286" s="540"/>
      <c r="AQ286" s="540"/>
      <c r="AR286" s="540"/>
      <c r="AS286" s="540"/>
      <c r="AT286" s="540"/>
      <c r="AU286" s="540"/>
      <c r="AV286" s="540"/>
      <c r="AW286" s="540"/>
      <c r="AX286" s="540"/>
      <c r="AY286" s="540"/>
      <c r="AZ286" s="540"/>
      <c r="BA286" s="540"/>
      <c r="BB286" s="540"/>
      <c r="BC286" s="540"/>
      <c r="BD286" s="540"/>
      <c r="BE286" s="540"/>
      <c r="BF286" s="540"/>
      <c r="BG286" s="540"/>
      <c r="BH286" s="540"/>
      <c r="BI286" s="540"/>
      <c r="BJ286" s="540"/>
      <c r="BK286" s="540"/>
      <c r="BL286" s="540"/>
      <c r="BM286" s="540"/>
      <c r="BN286" s="540"/>
      <c r="BO286" s="540"/>
      <c r="BP286" s="540"/>
      <c r="BQ286" s="540"/>
      <c r="BR286" s="540"/>
      <c r="BS286" s="540"/>
      <c r="BT286" s="540"/>
      <c r="BU286" s="540"/>
      <c r="BV286" s="540"/>
      <c r="BW286" s="540"/>
      <c r="BX286" s="540"/>
      <c r="BY286" s="540"/>
      <c r="BZ286" s="540"/>
      <c r="CA286" s="540"/>
      <c r="CB286" s="540"/>
      <c r="CC286" s="540"/>
      <c r="CD286" s="540"/>
      <c r="CE286" s="540"/>
      <c r="CF286" s="540"/>
      <c r="CG286" s="540"/>
      <c r="CH286" s="540"/>
      <c r="CI286" s="540"/>
      <c r="CJ286" s="540"/>
      <c r="CK286" s="540"/>
      <c r="CL286" s="540"/>
      <c r="CM286" s="540"/>
      <c r="CN286" s="540"/>
      <c r="CO286" s="540"/>
      <c r="CP286" s="540"/>
      <c r="CQ286" s="540"/>
      <c r="CR286" s="540"/>
      <c r="CS286" s="540"/>
      <c r="CT286" s="540"/>
      <c r="CU286" s="540"/>
      <c r="CV286" s="540"/>
      <c r="CW286" s="540"/>
      <c r="CX286" s="540"/>
      <c r="CY286" s="540"/>
      <c r="CZ286" s="540"/>
      <c r="DA286" s="540"/>
      <c r="DB286" s="540"/>
      <c r="DC286" s="540"/>
      <c r="DD286" s="540"/>
      <c r="DE286" s="540"/>
      <c r="DF286" s="540"/>
      <c r="DG286" s="540"/>
      <c r="DH286" s="540"/>
      <c r="DI286" s="540"/>
      <c r="DJ286" s="540"/>
      <c r="DK286" s="540"/>
      <c r="DL286" s="540"/>
      <c r="DM286" s="540"/>
      <c r="DN286" s="540"/>
      <c r="DO286" s="540"/>
      <c r="DP286" s="540"/>
      <c r="DQ286" s="540"/>
      <c r="DR286" s="540"/>
      <c r="DS286" s="540"/>
      <c r="DT286" s="540"/>
      <c r="DU286" s="540"/>
      <c r="DV286" s="540"/>
      <c r="DW286" s="540"/>
      <c r="DX286" s="540"/>
      <c r="DY286" s="540"/>
      <c r="DZ286" s="540"/>
      <c r="EA286" s="540"/>
      <c r="EB286" s="540"/>
      <c r="EC286" s="540"/>
      <c r="ED286" s="540"/>
      <c r="EE286" s="540"/>
      <c r="EF286" s="540"/>
      <c r="EG286" s="540"/>
      <c r="EH286" s="540"/>
      <c r="EI286" s="540"/>
      <c r="EJ286" s="540"/>
      <c r="EK286" s="540"/>
      <c r="EL286" s="540"/>
      <c r="EM286" s="540"/>
      <c r="EN286" s="540"/>
      <c r="EO286" s="540"/>
      <c r="EP286" s="540"/>
      <c r="EQ286" s="540"/>
      <c r="ER286" s="540"/>
      <c r="ES286" s="540"/>
      <c r="ET286" s="540"/>
      <c r="EU286" s="540"/>
      <c r="EV286" s="540"/>
      <c r="EW286" s="540"/>
      <c r="EX286" s="540"/>
      <c r="EY286" s="540"/>
      <c r="EZ286" s="540"/>
      <c r="FA286" s="540"/>
      <c r="FB286" s="540"/>
      <c r="FC286" s="540"/>
      <c r="FD286" s="540"/>
      <c r="FE286" s="540"/>
      <c r="FF286" s="540"/>
      <c r="FG286" s="540"/>
      <c r="FH286" s="540"/>
      <c r="FI286" s="540"/>
      <c r="FJ286" s="540"/>
      <c r="FK286" s="540"/>
      <c r="FL286" s="540"/>
      <c r="FM286" s="540"/>
      <c r="FN286" s="540"/>
      <c r="FO286" s="540"/>
      <c r="FP286" s="540"/>
      <c r="FQ286" s="540"/>
      <c r="FR286" s="540"/>
      <c r="FS286" s="540"/>
      <c r="FT286" s="540"/>
      <c r="FU286" s="540"/>
      <c r="FV286" s="540"/>
      <c r="FW286" s="540"/>
      <c r="FX286" s="540"/>
      <c r="FY286" s="540"/>
      <c r="FZ286" s="540"/>
      <c r="GA286" s="540"/>
      <c r="GB286" s="540"/>
      <c r="GC286" s="540"/>
      <c r="GD286" s="540"/>
      <c r="GE286" s="540"/>
      <c r="GF286" s="540"/>
      <c r="GG286" s="540"/>
      <c r="GH286" s="540"/>
      <c r="GI286" s="540"/>
      <c r="GJ286" s="540"/>
      <c r="GK286" s="540"/>
      <c r="GL286" s="540"/>
      <c r="GM286" s="540"/>
      <c r="GN286" s="540"/>
      <c r="GO286" s="540"/>
      <c r="GP286" s="540"/>
      <c r="GQ286" s="540"/>
      <c r="GR286" s="540"/>
      <c r="GS286" s="540"/>
      <c r="GT286" s="540"/>
      <c r="GU286" s="540"/>
      <c r="GV286" s="540"/>
      <c r="GW286" s="540"/>
      <c r="GX286" s="540"/>
      <c r="GY286" s="540"/>
      <c r="GZ286" s="540"/>
      <c r="HA286" s="540"/>
      <c r="HB286" s="540"/>
      <c r="HC286" s="540"/>
      <c r="HD286" s="540"/>
      <c r="HE286" s="540"/>
      <c r="HF286" s="540"/>
    </row>
    <row r="287" spans="2:214">
      <c r="B287" s="540"/>
      <c r="C287" s="658"/>
      <c r="D287" s="540"/>
      <c r="F287" s="540"/>
      <c r="G287" s="540"/>
      <c r="H287" s="540"/>
      <c r="I287" s="540"/>
      <c r="J287" s="540"/>
      <c r="K287" s="540"/>
      <c r="L287" s="540"/>
      <c r="M287" s="540"/>
      <c r="N287" s="540"/>
      <c r="O287" s="540"/>
      <c r="P287" s="540"/>
      <c r="Q287" s="540"/>
      <c r="R287" s="540"/>
      <c r="S287" s="540"/>
      <c r="T287" s="540"/>
      <c r="U287" s="540"/>
      <c r="V287" s="540"/>
      <c r="W287" s="540"/>
      <c r="X287" s="540"/>
      <c r="Y287" s="540"/>
      <c r="Z287" s="540"/>
      <c r="AA287" s="540"/>
      <c r="AB287" s="540"/>
      <c r="AC287" s="540"/>
      <c r="AD287" s="540"/>
      <c r="AE287" s="540"/>
      <c r="AF287" s="540"/>
      <c r="AG287" s="540"/>
      <c r="AH287" s="659"/>
      <c r="AI287" s="540"/>
      <c r="AJ287" s="540"/>
      <c r="AK287" s="540"/>
      <c r="AL287" s="540"/>
      <c r="AM287" s="540"/>
      <c r="AN287" s="540"/>
      <c r="AO287" s="540"/>
      <c r="AP287" s="540"/>
      <c r="AQ287" s="540"/>
      <c r="AR287" s="540"/>
      <c r="AS287" s="540"/>
      <c r="AT287" s="540"/>
      <c r="AU287" s="540"/>
      <c r="AV287" s="540"/>
      <c r="AW287" s="540"/>
      <c r="AX287" s="540"/>
      <c r="AY287" s="540"/>
      <c r="AZ287" s="540"/>
      <c r="BA287" s="540"/>
      <c r="BB287" s="540"/>
      <c r="BC287" s="540"/>
      <c r="BD287" s="540"/>
      <c r="BE287" s="540"/>
      <c r="BF287" s="540"/>
      <c r="BG287" s="540"/>
      <c r="BH287" s="540"/>
      <c r="BI287" s="540"/>
      <c r="BJ287" s="540"/>
      <c r="BK287" s="540"/>
      <c r="BL287" s="540"/>
      <c r="BM287" s="540"/>
      <c r="BN287" s="540"/>
      <c r="BO287" s="540"/>
      <c r="BP287" s="540"/>
      <c r="BQ287" s="540"/>
      <c r="BR287" s="540"/>
      <c r="BS287" s="540"/>
      <c r="BT287" s="540"/>
      <c r="BU287" s="540"/>
      <c r="BV287" s="540"/>
      <c r="BW287" s="540"/>
      <c r="BX287" s="540"/>
      <c r="BY287" s="540"/>
      <c r="BZ287" s="540"/>
      <c r="CA287" s="540"/>
      <c r="CB287" s="540"/>
      <c r="CC287" s="540"/>
      <c r="CD287" s="540"/>
      <c r="CE287" s="540"/>
      <c r="CF287" s="540"/>
      <c r="CG287" s="540"/>
      <c r="CH287" s="540"/>
      <c r="CI287" s="540"/>
      <c r="CJ287" s="540"/>
      <c r="CK287" s="540"/>
      <c r="CL287" s="540"/>
      <c r="CM287" s="540"/>
      <c r="CN287" s="540"/>
      <c r="CO287" s="540"/>
      <c r="CP287" s="540"/>
      <c r="CQ287" s="540"/>
      <c r="CR287" s="540"/>
      <c r="CS287" s="540"/>
      <c r="CT287" s="540"/>
      <c r="CU287" s="540"/>
      <c r="CV287" s="540"/>
      <c r="CW287" s="540"/>
      <c r="CX287" s="540"/>
      <c r="CY287" s="540"/>
      <c r="CZ287" s="540"/>
      <c r="DA287" s="540"/>
      <c r="DB287" s="540"/>
      <c r="DC287" s="540"/>
      <c r="DD287" s="540"/>
      <c r="DE287" s="540"/>
      <c r="DF287" s="540"/>
      <c r="DG287" s="540"/>
      <c r="DH287" s="540"/>
      <c r="DI287" s="540"/>
      <c r="DJ287" s="540"/>
      <c r="DK287" s="540"/>
      <c r="DL287" s="540"/>
      <c r="DM287" s="540"/>
      <c r="DN287" s="540"/>
      <c r="DO287" s="540"/>
      <c r="DP287" s="540"/>
      <c r="DQ287" s="540"/>
      <c r="DR287" s="540"/>
      <c r="DS287" s="540"/>
      <c r="DT287" s="540"/>
      <c r="DU287" s="540"/>
      <c r="DV287" s="540"/>
      <c r="DW287" s="540"/>
      <c r="DX287" s="540"/>
      <c r="DY287" s="540"/>
      <c r="DZ287" s="540"/>
      <c r="EA287" s="540"/>
      <c r="EB287" s="540"/>
      <c r="EC287" s="540"/>
      <c r="ED287" s="540"/>
      <c r="EE287" s="540"/>
      <c r="EF287" s="540"/>
      <c r="EG287" s="540"/>
      <c r="EH287" s="540"/>
      <c r="EI287" s="540"/>
      <c r="EJ287" s="540"/>
      <c r="EK287" s="540"/>
      <c r="EL287" s="540"/>
      <c r="EM287" s="540"/>
      <c r="EN287" s="540"/>
      <c r="EO287" s="540"/>
      <c r="EP287" s="540"/>
      <c r="EQ287" s="540"/>
      <c r="ER287" s="540"/>
      <c r="ES287" s="540"/>
      <c r="ET287" s="540"/>
      <c r="EU287" s="540"/>
      <c r="EV287" s="540"/>
      <c r="EW287" s="540"/>
      <c r="EX287" s="540"/>
      <c r="EY287" s="540"/>
      <c r="EZ287" s="540"/>
      <c r="FA287" s="540"/>
      <c r="FB287" s="540"/>
      <c r="FC287" s="540"/>
      <c r="FD287" s="540"/>
      <c r="FE287" s="540"/>
      <c r="FF287" s="540"/>
      <c r="FG287" s="540"/>
      <c r="FH287" s="540"/>
      <c r="FI287" s="540"/>
      <c r="FJ287" s="540"/>
      <c r="FK287" s="540"/>
      <c r="FL287" s="540"/>
      <c r="FM287" s="540"/>
      <c r="FN287" s="540"/>
      <c r="FO287" s="540"/>
      <c r="FP287" s="540"/>
      <c r="FQ287" s="540"/>
      <c r="FR287" s="540"/>
      <c r="FS287" s="540"/>
      <c r="FT287" s="540"/>
      <c r="FU287" s="540"/>
      <c r="FV287" s="540"/>
      <c r="FW287" s="540"/>
      <c r="FX287" s="540"/>
      <c r="FY287" s="540"/>
      <c r="FZ287" s="540"/>
      <c r="GA287" s="540"/>
      <c r="GB287" s="540"/>
      <c r="GC287" s="540"/>
      <c r="GD287" s="540"/>
      <c r="GE287" s="540"/>
      <c r="GF287" s="540"/>
      <c r="GG287" s="540"/>
      <c r="GH287" s="540"/>
      <c r="GI287" s="540"/>
      <c r="GJ287" s="540"/>
      <c r="GK287" s="540"/>
      <c r="GL287" s="540"/>
      <c r="GM287" s="540"/>
      <c r="GN287" s="540"/>
      <c r="GO287" s="540"/>
      <c r="GP287" s="540"/>
      <c r="GQ287" s="540"/>
      <c r="GR287" s="540"/>
      <c r="GS287" s="540"/>
      <c r="GT287" s="540"/>
      <c r="GU287" s="540"/>
      <c r="GV287" s="540"/>
      <c r="GW287" s="540"/>
      <c r="GX287" s="540"/>
      <c r="GY287" s="540"/>
      <c r="GZ287" s="540"/>
      <c r="HA287" s="540"/>
      <c r="HB287" s="540"/>
      <c r="HC287" s="540"/>
      <c r="HD287" s="540"/>
      <c r="HE287" s="540"/>
      <c r="HF287" s="540"/>
    </row>
    <row r="288" spans="2:214">
      <c r="B288" s="540"/>
      <c r="C288" s="658"/>
      <c r="D288" s="540"/>
      <c r="F288" s="540"/>
      <c r="G288" s="540"/>
      <c r="H288" s="540"/>
      <c r="I288" s="540"/>
      <c r="J288" s="540"/>
      <c r="K288" s="540"/>
      <c r="L288" s="540"/>
      <c r="M288" s="540"/>
      <c r="N288" s="540"/>
      <c r="O288" s="540"/>
      <c r="P288" s="540"/>
      <c r="Q288" s="540"/>
      <c r="R288" s="540"/>
      <c r="S288" s="540"/>
      <c r="T288" s="540"/>
      <c r="U288" s="540"/>
      <c r="V288" s="540"/>
      <c r="W288" s="540"/>
      <c r="X288" s="540"/>
      <c r="Y288" s="540"/>
      <c r="Z288" s="540"/>
      <c r="AA288" s="540"/>
      <c r="AB288" s="540"/>
      <c r="AC288" s="540"/>
      <c r="AD288" s="540"/>
      <c r="AE288" s="540"/>
      <c r="AF288" s="540"/>
      <c r="AG288" s="540"/>
      <c r="AH288" s="659"/>
      <c r="AI288" s="540"/>
      <c r="AJ288" s="540"/>
      <c r="AK288" s="540"/>
      <c r="AL288" s="540"/>
      <c r="AM288" s="540"/>
      <c r="AN288" s="540"/>
      <c r="AO288" s="540"/>
      <c r="AP288" s="540"/>
      <c r="AQ288" s="540"/>
      <c r="AR288" s="540"/>
      <c r="AS288" s="540"/>
      <c r="AT288" s="540"/>
      <c r="AU288" s="540"/>
      <c r="AV288" s="540"/>
      <c r="AW288" s="540"/>
      <c r="AX288" s="540"/>
      <c r="AY288" s="540"/>
      <c r="AZ288" s="540"/>
      <c r="BA288" s="540"/>
      <c r="BB288" s="540"/>
      <c r="BC288" s="540"/>
      <c r="BD288" s="540"/>
      <c r="BE288" s="540"/>
      <c r="BF288" s="540"/>
      <c r="BG288" s="540"/>
      <c r="BH288" s="540"/>
      <c r="BI288" s="540"/>
      <c r="BJ288" s="540"/>
      <c r="BK288" s="540"/>
      <c r="BL288" s="540"/>
      <c r="BM288" s="540"/>
      <c r="BN288" s="540"/>
      <c r="BO288" s="540"/>
      <c r="BP288" s="540"/>
      <c r="BQ288" s="540"/>
      <c r="BR288" s="540"/>
      <c r="BS288" s="540"/>
      <c r="BT288" s="540"/>
      <c r="BU288" s="540"/>
      <c r="BV288" s="540"/>
      <c r="BW288" s="540"/>
      <c r="BX288" s="540"/>
      <c r="BY288" s="540"/>
      <c r="BZ288" s="540"/>
      <c r="CA288" s="540"/>
      <c r="CB288" s="540"/>
      <c r="CC288" s="540"/>
      <c r="CD288" s="540"/>
      <c r="CE288" s="540"/>
      <c r="CF288" s="540"/>
      <c r="CG288" s="540"/>
      <c r="CH288" s="540"/>
      <c r="CI288" s="540"/>
      <c r="CJ288" s="540"/>
      <c r="CK288" s="540"/>
      <c r="CL288" s="540"/>
      <c r="CM288" s="540"/>
      <c r="CN288" s="540"/>
      <c r="CO288" s="540"/>
      <c r="CP288" s="540"/>
      <c r="CQ288" s="540"/>
      <c r="CR288" s="540"/>
      <c r="CS288" s="540"/>
      <c r="CT288" s="540"/>
      <c r="CU288" s="540"/>
      <c r="CV288" s="540"/>
      <c r="CW288" s="540"/>
      <c r="CX288" s="540"/>
      <c r="CY288" s="540"/>
      <c r="CZ288" s="540"/>
      <c r="DA288" s="540"/>
      <c r="DB288" s="540"/>
      <c r="DC288" s="540"/>
      <c r="DD288" s="540"/>
      <c r="DE288" s="540"/>
      <c r="DF288" s="540"/>
      <c r="DG288" s="540"/>
      <c r="DH288" s="540"/>
      <c r="DI288" s="540"/>
      <c r="DJ288" s="540"/>
      <c r="DK288" s="540"/>
      <c r="DL288" s="540"/>
      <c r="DM288" s="540"/>
      <c r="DN288" s="540"/>
      <c r="DO288" s="540"/>
      <c r="DP288" s="540"/>
      <c r="DQ288" s="540"/>
      <c r="DR288" s="540"/>
      <c r="DS288" s="540"/>
      <c r="DT288" s="540"/>
      <c r="DU288" s="540"/>
      <c r="DV288" s="540"/>
      <c r="DW288" s="540"/>
      <c r="DX288" s="540"/>
      <c r="DY288" s="540"/>
      <c r="DZ288" s="540"/>
      <c r="EA288" s="540"/>
      <c r="EB288" s="540"/>
      <c r="EC288" s="540"/>
      <c r="ED288" s="540"/>
      <c r="EE288" s="540"/>
      <c r="EF288" s="540"/>
      <c r="EG288" s="540"/>
      <c r="EH288" s="540"/>
      <c r="EI288" s="540"/>
      <c r="EJ288" s="540"/>
      <c r="EK288" s="540"/>
      <c r="EL288" s="540"/>
      <c r="EM288" s="540"/>
      <c r="EN288" s="540"/>
      <c r="EO288" s="540"/>
      <c r="EP288" s="540"/>
      <c r="EQ288" s="540"/>
      <c r="ER288" s="540"/>
      <c r="ES288" s="540"/>
      <c r="ET288" s="540"/>
      <c r="EU288" s="540"/>
      <c r="EV288" s="540"/>
      <c r="EW288" s="540"/>
      <c r="EX288" s="540"/>
      <c r="EY288" s="540"/>
      <c r="EZ288" s="540"/>
      <c r="FA288" s="540"/>
      <c r="FB288" s="540"/>
      <c r="FC288" s="540"/>
      <c r="FD288" s="540"/>
      <c r="FE288" s="540"/>
      <c r="FF288" s="540"/>
      <c r="FG288" s="540"/>
      <c r="FH288" s="540"/>
      <c r="FI288" s="540"/>
      <c r="FJ288" s="540"/>
      <c r="FK288" s="540"/>
      <c r="FL288" s="540"/>
      <c r="FM288" s="540"/>
      <c r="FN288" s="540"/>
      <c r="FO288" s="540"/>
      <c r="FP288" s="540"/>
      <c r="FQ288" s="540"/>
      <c r="FR288" s="540"/>
      <c r="FS288" s="540"/>
      <c r="FT288" s="540"/>
      <c r="FU288" s="540"/>
      <c r="FV288" s="540"/>
      <c r="FW288" s="540"/>
      <c r="FX288" s="540"/>
      <c r="FY288" s="540"/>
      <c r="FZ288" s="540"/>
      <c r="GA288" s="540"/>
      <c r="GB288" s="540"/>
      <c r="GC288" s="540"/>
      <c r="GD288" s="540"/>
      <c r="GE288" s="540"/>
      <c r="GF288" s="540"/>
      <c r="GG288" s="540"/>
      <c r="GH288" s="540"/>
      <c r="GI288" s="540"/>
      <c r="GJ288" s="540"/>
      <c r="GK288" s="540"/>
      <c r="GL288" s="540"/>
      <c r="GM288" s="540"/>
      <c r="GN288" s="540"/>
      <c r="GO288" s="540"/>
      <c r="GP288" s="540"/>
      <c r="GQ288" s="540"/>
      <c r="GR288" s="540"/>
      <c r="GS288" s="540"/>
      <c r="GT288" s="540"/>
      <c r="GU288" s="540"/>
      <c r="GV288" s="540"/>
      <c r="GW288" s="540"/>
      <c r="GX288" s="540"/>
      <c r="GY288" s="540"/>
      <c r="GZ288" s="540"/>
      <c r="HA288" s="540"/>
      <c r="HB288" s="540"/>
      <c r="HC288" s="540"/>
      <c r="HD288" s="540"/>
      <c r="HE288" s="540"/>
      <c r="HF288" s="540"/>
    </row>
    <row r="289" spans="2:214">
      <c r="B289" s="540"/>
      <c r="C289" s="658"/>
      <c r="D289" s="540"/>
      <c r="F289" s="540"/>
      <c r="G289" s="540"/>
      <c r="H289" s="540"/>
      <c r="I289" s="540"/>
      <c r="J289" s="540"/>
      <c r="K289" s="540"/>
      <c r="L289" s="540"/>
      <c r="M289" s="540"/>
      <c r="N289" s="540"/>
      <c r="O289" s="540"/>
      <c r="P289" s="540"/>
      <c r="Q289" s="540"/>
      <c r="R289" s="540"/>
      <c r="S289" s="540"/>
      <c r="T289" s="540"/>
      <c r="U289" s="540"/>
      <c r="V289" s="540"/>
      <c r="W289" s="540"/>
      <c r="X289" s="540"/>
      <c r="Y289" s="540"/>
      <c r="Z289" s="540"/>
      <c r="AA289" s="540"/>
      <c r="AB289" s="540"/>
      <c r="AC289" s="540"/>
      <c r="AD289" s="540"/>
      <c r="AE289" s="540"/>
      <c r="AF289" s="540"/>
      <c r="AG289" s="540"/>
      <c r="AH289" s="659"/>
      <c r="AI289" s="540"/>
      <c r="AJ289" s="540"/>
      <c r="AK289" s="540"/>
      <c r="AL289" s="540"/>
      <c r="AM289" s="540"/>
      <c r="AN289" s="540"/>
      <c r="AO289" s="540"/>
      <c r="AP289" s="540"/>
      <c r="AQ289" s="540"/>
      <c r="AR289" s="540"/>
      <c r="AS289" s="540"/>
      <c r="AT289" s="540"/>
      <c r="AU289" s="540"/>
      <c r="AV289" s="540"/>
      <c r="AW289" s="540"/>
      <c r="AX289" s="540"/>
      <c r="AY289" s="540"/>
      <c r="AZ289" s="540"/>
      <c r="BA289" s="540"/>
      <c r="BB289" s="540"/>
      <c r="BC289" s="540"/>
      <c r="BD289" s="540"/>
      <c r="BE289" s="540"/>
      <c r="BF289" s="540"/>
      <c r="BG289" s="540"/>
      <c r="BH289" s="540"/>
      <c r="BI289" s="540"/>
      <c r="BJ289" s="540"/>
      <c r="BK289" s="540"/>
      <c r="BL289" s="540"/>
      <c r="BM289" s="540"/>
      <c r="BN289" s="540"/>
      <c r="BO289" s="540"/>
      <c r="BP289" s="540"/>
      <c r="BQ289" s="540"/>
      <c r="BR289" s="540"/>
      <c r="BS289" s="540"/>
      <c r="BT289" s="540"/>
      <c r="BU289" s="540"/>
      <c r="BV289" s="540"/>
      <c r="BW289" s="540"/>
      <c r="BX289" s="540"/>
      <c r="BY289" s="540"/>
      <c r="BZ289" s="540"/>
      <c r="CA289" s="540"/>
      <c r="CB289" s="540"/>
      <c r="CC289" s="540"/>
      <c r="CD289" s="540"/>
      <c r="CE289" s="540"/>
      <c r="CF289" s="540"/>
      <c r="CG289" s="540"/>
      <c r="CH289" s="540"/>
      <c r="CI289" s="540"/>
      <c r="CJ289" s="540"/>
      <c r="CK289" s="540"/>
      <c r="CL289" s="540"/>
      <c r="CM289" s="540"/>
      <c r="CN289" s="540"/>
      <c r="CO289" s="540"/>
      <c r="CP289" s="540"/>
      <c r="CQ289" s="540"/>
      <c r="CR289" s="540"/>
      <c r="CS289" s="540"/>
      <c r="CT289" s="540"/>
      <c r="CU289" s="540"/>
      <c r="CV289" s="540"/>
      <c r="CW289" s="540"/>
      <c r="CX289" s="540"/>
      <c r="CY289" s="540"/>
      <c r="CZ289" s="540"/>
      <c r="DA289" s="540"/>
      <c r="DB289" s="540"/>
      <c r="DC289" s="540"/>
      <c r="DD289" s="540"/>
      <c r="DE289" s="540"/>
      <c r="DF289" s="540"/>
      <c r="DG289" s="540"/>
      <c r="DH289" s="540"/>
      <c r="DI289" s="540"/>
      <c r="DJ289" s="540"/>
      <c r="DK289" s="540"/>
      <c r="DL289" s="540"/>
      <c r="DM289" s="540"/>
      <c r="DN289" s="540"/>
      <c r="DO289" s="540"/>
      <c r="DP289" s="540"/>
      <c r="DQ289" s="540"/>
      <c r="DR289" s="540"/>
      <c r="DS289" s="540"/>
      <c r="DT289" s="540"/>
      <c r="DU289" s="540"/>
      <c r="DV289" s="540"/>
      <c r="DW289" s="540"/>
      <c r="DX289" s="540"/>
      <c r="DY289" s="540"/>
      <c r="DZ289" s="540"/>
      <c r="EA289" s="540"/>
      <c r="EB289" s="540"/>
      <c r="EC289" s="540"/>
      <c r="ED289" s="540"/>
      <c r="EE289" s="540"/>
      <c r="EF289" s="540"/>
      <c r="EG289" s="540"/>
      <c r="EH289" s="540"/>
      <c r="EI289" s="540"/>
      <c r="EJ289" s="540"/>
      <c r="EK289" s="540"/>
      <c r="EL289" s="540"/>
      <c r="EM289" s="540"/>
      <c r="EN289" s="540"/>
      <c r="EO289" s="540"/>
      <c r="EP289" s="540"/>
      <c r="EQ289" s="540"/>
      <c r="ER289" s="540"/>
      <c r="ES289" s="540"/>
      <c r="ET289" s="540"/>
      <c r="EU289" s="540"/>
      <c r="EV289" s="540"/>
      <c r="EW289" s="540"/>
      <c r="EX289" s="540"/>
      <c r="EY289" s="540"/>
      <c r="EZ289" s="540"/>
      <c r="FA289" s="540"/>
      <c r="FB289" s="540"/>
      <c r="FC289" s="540"/>
      <c r="FD289" s="540"/>
      <c r="FE289" s="540"/>
      <c r="FF289" s="540"/>
      <c r="FG289" s="540"/>
      <c r="FH289" s="540"/>
      <c r="FI289" s="540"/>
      <c r="FJ289" s="540"/>
      <c r="FK289" s="540"/>
      <c r="FL289" s="540"/>
      <c r="FM289" s="540"/>
      <c r="FN289" s="540"/>
      <c r="FO289" s="540"/>
      <c r="FP289" s="540"/>
      <c r="FQ289" s="540"/>
      <c r="FR289" s="540"/>
      <c r="FS289" s="540"/>
      <c r="FT289" s="540"/>
      <c r="FU289" s="540"/>
      <c r="FV289" s="540"/>
      <c r="FW289" s="540"/>
      <c r="FX289" s="540"/>
      <c r="FY289" s="540"/>
      <c r="FZ289" s="540"/>
      <c r="GA289" s="540"/>
      <c r="GB289" s="540"/>
      <c r="GC289" s="540"/>
      <c r="GD289" s="540"/>
      <c r="GE289" s="540"/>
      <c r="GF289" s="540"/>
      <c r="GG289" s="540"/>
      <c r="GH289" s="540"/>
      <c r="GI289" s="540"/>
      <c r="GJ289" s="540"/>
      <c r="GK289" s="540"/>
      <c r="GL289" s="540"/>
      <c r="GM289" s="540"/>
      <c r="GN289" s="540"/>
      <c r="GO289" s="540"/>
      <c r="GP289" s="540"/>
      <c r="GQ289" s="540"/>
      <c r="GR289" s="540"/>
      <c r="GS289" s="540"/>
      <c r="GT289" s="540"/>
      <c r="GU289" s="540"/>
      <c r="GV289" s="540"/>
      <c r="GW289" s="540"/>
      <c r="GX289" s="540"/>
      <c r="GY289" s="540"/>
      <c r="GZ289" s="540"/>
      <c r="HA289" s="540"/>
      <c r="HB289" s="540"/>
      <c r="HC289" s="540"/>
      <c r="HD289" s="540"/>
      <c r="HE289" s="540"/>
      <c r="HF289" s="540"/>
    </row>
    <row r="290" spans="2:214">
      <c r="B290" s="540"/>
      <c r="C290" s="658"/>
      <c r="D290" s="540"/>
      <c r="F290" s="540"/>
      <c r="G290" s="540"/>
      <c r="H290" s="540"/>
      <c r="I290" s="540"/>
      <c r="J290" s="540"/>
      <c r="K290" s="540"/>
      <c r="L290" s="540"/>
      <c r="M290" s="540"/>
      <c r="N290" s="540"/>
      <c r="O290" s="540"/>
      <c r="P290" s="540"/>
      <c r="Q290" s="540"/>
      <c r="R290" s="540"/>
      <c r="S290" s="540"/>
      <c r="T290" s="540"/>
      <c r="U290" s="540"/>
      <c r="V290" s="540"/>
      <c r="W290" s="540"/>
      <c r="X290" s="540"/>
      <c r="Y290" s="540"/>
      <c r="Z290" s="540"/>
      <c r="AA290" s="540"/>
      <c r="AB290" s="540"/>
      <c r="AC290" s="540"/>
      <c r="AD290" s="540"/>
      <c r="AE290" s="540"/>
      <c r="AF290" s="540"/>
      <c r="AG290" s="540"/>
      <c r="AH290" s="659"/>
      <c r="AI290" s="540"/>
      <c r="AJ290" s="540"/>
      <c r="AK290" s="540"/>
      <c r="AL290" s="540"/>
      <c r="AM290" s="540"/>
      <c r="AN290" s="540"/>
      <c r="AO290" s="540"/>
      <c r="AP290" s="540"/>
      <c r="AQ290" s="540"/>
      <c r="AR290" s="540"/>
      <c r="AS290" s="540"/>
      <c r="AT290" s="540"/>
      <c r="AU290" s="540"/>
      <c r="AV290" s="540"/>
      <c r="AW290" s="540"/>
      <c r="AX290" s="540"/>
      <c r="AY290" s="540"/>
      <c r="AZ290" s="540"/>
      <c r="BA290" s="540"/>
      <c r="BB290" s="540"/>
      <c r="BC290" s="540"/>
      <c r="BD290" s="540"/>
      <c r="BE290" s="540"/>
      <c r="BF290" s="540"/>
      <c r="BG290" s="540"/>
      <c r="BH290" s="540"/>
      <c r="BI290" s="540"/>
      <c r="BJ290" s="540"/>
      <c r="BK290" s="540"/>
      <c r="BL290" s="540"/>
      <c r="BM290" s="540"/>
      <c r="BN290" s="540"/>
      <c r="BO290" s="540"/>
      <c r="BP290" s="540"/>
      <c r="BQ290" s="540"/>
      <c r="BR290" s="540"/>
      <c r="BS290" s="540"/>
      <c r="BT290" s="540"/>
      <c r="BU290" s="540"/>
      <c r="BV290" s="540"/>
      <c r="BW290" s="540"/>
      <c r="BX290" s="540"/>
      <c r="BY290" s="540"/>
      <c r="BZ290" s="540"/>
      <c r="CA290" s="540"/>
      <c r="CB290" s="540"/>
      <c r="CC290" s="540"/>
      <c r="CD290" s="540"/>
      <c r="CE290" s="540"/>
      <c r="CF290" s="540"/>
      <c r="CG290" s="540"/>
      <c r="CH290" s="540"/>
      <c r="CI290" s="540"/>
      <c r="CJ290" s="540"/>
      <c r="CK290" s="540"/>
      <c r="CL290" s="540"/>
      <c r="CM290" s="540"/>
      <c r="CN290" s="540"/>
      <c r="CO290" s="540"/>
      <c r="CP290" s="540"/>
      <c r="CQ290" s="540"/>
      <c r="CR290" s="540"/>
      <c r="CS290" s="540"/>
      <c r="CT290" s="540"/>
      <c r="CU290" s="540"/>
      <c r="CV290" s="540"/>
      <c r="CW290" s="540"/>
      <c r="CX290" s="540"/>
      <c r="CY290" s="540"/>
      <c r="CZ290" s="540"/>
      <c r="DA290" s="540"/>
      <c r="DB290" s="540"/>
      <c r="DC290" s="540"/>
      <c r="DD290" s="540"/>
      <c r="DE290" s="540"/>
      <c r="DF290" s="540"/>
      <c r="DG290" s="540"/>
      <c r="DH290" s="540"/>
      <c r="DI290" s="540"/>
      <c r="DJ290" s="540"/>
      <c r="DK290" s="540"/>
      <c r="DL290" s="540"/>
      <c r="DM290" s="540"/>
      <c r="DN290" s="540"/>
      <c r="DO290" s="540"/>
      <c r="DP290" s="540"/>
      <c r="DQ290" s="540"/>
      <c r="DR290" s="540"/>
      <c r="DS290" s="540"/>
      <c r="DT290" s="540"/>
      <c r="DU290" s="540"/>
      <c r="DV290" s="540"/>
      <c r="DW290" s="540"/>
      <c r="DX290" s="540"/>
      <c r="DY290" s="540"/>
      <c r="DZ290" s="540"/>
      <c r="EA290" s="540"/>
      <c r="EB290" s="540"/>
      <c r="EC290" s="540"/>
      <c r="ED290" s="540"/>
      <c r="EE290" s="540"/>
      <c r="EF290" s="540"/>
      <c r="EG290" s="540"/>
      <c r="EH290" s="540"/>
      <c r="EI290" s="540"/>
      <c r="EJ290" s="540"/>
      <c r="EK290" s="540"/>
      <c r="EL290" s="540"/>
      <c r="EM290" s="540"/>
      <c r="EN290" s="540"/>
      <c r="EO290" s="540"/>
      <c r="EP290" s="540"/>
      <c r="EQ290" s="540"/>
      <c r="ER290" s="540"/>
      <c r="ES290" s="540"/>
      <c r="ET290" s="540"/>
      <c r="EU290" s="540"/>
      <c r="EV290" s="540"/>
      <c r="EW290" s="540"/>
      <c r="EX290" s="540"/>
      <c r="EY290" s="540"/>
      <c r="EZ290" s="540"/>
      <c r="FA290" s="540"/>
      <c r="FB290" s="540"/>
      <c r="FC290" s="540"/>
      <c r="FD290" s="540"/>
      <c r="FE290" s="540"/>
      <c r="FF290" s="540"/>
      <c r="FG290" s="540"/>
      <c r="FH290" s="540"/>
      <c r="FI290" s="540"/>
      <c r="FJ290" s="540"/>
      <c r="FK290" s="540"/>
      <c r="FL290" s="540"/>
      <c r="FM290" s="540"/>
      <c r="FN290" s="540"/>
      <c r="FO290" s="540"/>
      <c r="FP290" s="540"/>
      <c r="FQ290" s="540"/>
      <c r="FR290" s="540"/>
      <c r="FS290" s="540"/>
      <c r="FT290" s="540"/>
      <c r="FU290" s="540"/>
      <c r="FV290" s="540"/>
      <c r="FW290" s="540"/>
      <c r="FX290" s="540"/>
      <c r="FY290" s="540"/>
      <c r="FZ290" s="540"/>
      <c r="GA290" s="540"/>
      <c r="GB290" s="540"/>
      <c r="GC290" s="540"/>
      <c r="GD290" s="540"/>
      <c r="GE290" s="540"/>
      <c r="GF290" s="540"/>
      <c r="GG290" s="540"/>
      <c r="GH290" s="540"/>
      <c r="GI290" s="540"/>
      <c r="GJ290" s="540"/>
      <c r="GK290" s="540"/>
      <c r="GL290" s="540"/>
      <c r="GM290" s="540"/>
      <c r="GN290" s="540"/>
      <c r="GO290" s="540"/>
      <c r="GP290" s="540"/>
      <c r="GQ290" s="540"/>
      <c r="GR290" s="540"/>
      <c r="GS290" s="540"/>
      <c r="GT290" s="540"/>
      <c r="GU290" s="540"/>
      <c r="GV290" s="540"/>
      <c r="GW290" s="540"/>
      <c r="GX290" s="540"/>
      <c r="GY290" s="540"/>
      <c r="GZ290" s="540"/>
      <c r="HA290" s="540"/>
      <c r="HB290" s="540"/>
      <c r="HC290" s="540"/>
      <c r="HD290" s="540"/>
      <c r="HE290" s="540"/>
      <c r="HF290" s="540"/>
    </row>
    <row r="291" spans="2:214">
      <c r="B291" s="540"/>
      <c r="C291" s="658"/>
      <c r="D291" s="540"/>
      <c r="F291" s="540"/>
      <c r="G291" s="540"/>
      <c r="H291" s="540"/>
      <c r="I291" s="540"/>
      <c r="J291" s="540"/>
      <c r="K291" s="540"/>
      <c r="L291" s="540"/>
      <c r="M291" s="540"/>
      <c r="N291" s="540"/>
      <c r="O291" s="540"/>
      <c r="P291" s="540"/>
      <c r="Q291" s="540"/>
      <c r="R291" s="540"/>
      <c r="S291" s="540"/>
      <c r="T291" s="540"/>
      <c r="U291" s="540"/>
      <c r="V291" s="540"/>
      <c r="W291" s="540"/>
      <c r="X291" s="540"/>
      <c r="Y291" s="540"/>
      <c r="Z291" s="540"/>
      <c r="AA291" s="540"/>
      <c r="AB291" s="540"/>
      <c r="AC291" s="540"/>
      <c r="AD291" s="540"/>
      <c r="AE291" s="540"/>
      <c r="AF291" s="540"/>
      <c r="AG291" s="540"/>
      <c r="AH291" s="659"/>
      <c r="AI291" s="540"/>
      <c r="AJ291" s="540"/>
      <c r="AK291" s="540"/>
      <c r="AL291" s="540"/>
      <c r="AM291" s="540"/>
      <c r="AN291" s="540"/>
      <c r="AO291" s="540"/>
      <c r="AP291" s="540"/>
      <c r="AQ291" s="540"/>
      <c r="AR291" s="540"/>
      <c r="AS291" s="540"/>
      <c r="AT291" s="540"/>
      <c r="AU291" s="540"/>
      <c r="AV291" s="540"/>
      <c r="AW291" s="540"/>
      <c r="AX291" s="540"/>
      <c r="AY291" s="540"/>
      <c r="AZ291" s="540"/>
      <c r="BA291" s="540"/>
      <c r="BB291" s="540"/>
      <c r="BC291" s="540"/>
      <c r="BD291" s="540"/>
      <c r="BE291" s="540"/>
      <c r="BF291" s="540"/>
      <c r="BG291" s="540"/>
      <c r="BH291" s="540"/>
      <c r="BI291" s="540"/>
      <c r="BJ291" s="540"/>
      <c r="BK291" s="540"/>
      <c r="BL291" s="540"/>
      <c r="BM291" s="540"/>
      <c r="BN291" s="540"/>
      <c r="BO291" s="540"/>
      <c r="BP291" s="540"/>
      <c r="BQ291" s="540"/>
      <c r="BR291" s="540"/>
      <c r="BS291" s="540"/>
      <c r="BT291" s="540"/>
      <c r="BU291" s="540"/>
      <c r="BV291" s="540"/>
      <c r="BW291" s="540"/>
      <c r="BX291" s="540"/>
      <c r="BY291" s="540"/>
      <c r="BZ291" s="540"/>
      <c r="CA291" s="540"/>
      <c r="CB291" s="540"/>
      <c r="CC291" s="540"/>
      <c r="CD291" s="540"/>
      <c r="CE291" s="540"/>
      <c r="CF291" s="540"/>
      <c r="CG291" s="540"/>
      <c r="CH291" s="540"/>
      <c r="CI291" s="540"/>
      <c r="CJ291" s="540"/>
      <c r="CK291" s="540"/>
      <c r="CL291" s="540"/>
      <c r="CM291" s="540"/>
      <c r="CN291" s="540"/>
      <c r="CO291" s="540"/>
      <c r="CP291" s="540"/>
      <c r="CQ291" s="540"/>
      <c r="CR291" s="540"/>
      <c r="CS291" s="540"/>
      <c r="CT291" s="540"/>
      <c r="CU291" s="540"/>
      <c r="CV291" s="540"/>
      <c r="CW291" s="540"/>
      <c r="CX291" s="540"/>
      <c r="CY291" s="540"/>
      <c r="CZ291" s="540"/>
      <c r="DA291" s="540"/>
      <c r="DB291" s="540"/>
      <c r="DC291" s="540"/>
      <c r="DD291" s="540"/>
      <c r="DE291" s="540"/>
      <c r="DF291" s="540"/>
      <c r="DG291" s="540"/>
      <c r="DH291" s="540"/>
      <c r="DI291" s="540"/>
      <c r="DJ291" s="540"/>
      <c r="DK291" s="540"/>
      <c r="DL291" s="540"/>
      <c r="DM291" s="540"/>
      <c r="DN291" s="540"/>
      <c r="DO291" s="540"/>
      <c r="DP291" s="540"/>
      <c r="DQ291" s="540"/>
      <c r="DR291" s="540"/>
      <c r="DS291" s="540"/>
      <c r="DT291" s="540"/>
      <c r="DU291" s="540"/>
      <c r="DV291" s="540"/>
      <c r="DW291" s="540"/>
      <c r="DX291" s="540"/>
      <c r="DY291" s="540"/>
      <c r="DZ291" s="540"/>
      <c r="EA291" s="540"/>
      <c r="EB291" s="540"/>
      <c r="EC291" s="540"/>
      <c r="ED291" s="540"/>
      <c r="EE291" s="540"/>
      <c r="EF291" s="540"/>
      <c r="EG291" s="540"/>
      <c r="EH291" s="540"/>
      <c r="EI291" s="540"/>
      <c r="EJ291" s="540"/>
      <c r="EK291" s="540"/>
      <c r="EL291" s="540"/>
      <c r="EM291" s="540"/>
      <c r="EN291" s="540"/>
      <c r="EO291" s="540"/>
      <c r="EP291" s="540"/>
      <c r="EQ291" s="540"/>
      <c r="ER291" s="540"/>
      <c r="ES291" s="540"/>
      <c r="ET291" s="540"/>
      <c r="EU291" s="540"/>
      <c r="EV291" s="540"/>
      <c r="EW291" s="540"/>
      <c r="EX291" s="540"/>
      <c r="EY291" s="540"/>
      <c r="EZ291" s="540"/>
      <c r="FA291" s="540"/>
      <c r="FB291" s="540"/>
      <c r="FC291" s="540"/>
      <c r="FD291" s="540"/>
      <c r="FE291" s="540"/>
      <c r="FF291" s="540"/>
      <c r="FG291" s="540"/>
      <c r="FH291" s="540"/>
      <c r="FI291" s="540"/>
      <c r="FJ291" s="540"/>
      <c r="FK291" s="540"/>
      <c r="FL291" s="540"/>
      <c r="FM291" s="540"/>
      <c r="FN291" s="540"/>
      <c r="FO291" s="540"/>
      <c r="FP291" s="540"/>
      <c r="FQ291" s="540"/>
      <c r="FR291" s="540"/>
      <c r="FS291" s="540"/>
      <c r="FT291" s="540"/>
      <c r="FU291" s="540"/>
      <c r="FV291" s="540"/>
      <c r="FW291" s="540"/>
      <c r="FX291" s="540"/>
      <c r="FY291" s="540"/>
      <c r="FZ291" s="540"/>
      <c r="GA291" s="540"/>
      <c r="GB291" s="540"/>
      <c r="GC291" s="540"/>
      <c r="GD291" s="540"/>
      <c r="GE291" s="540"/>
      <c r="GF291" s="540"/>
      <c r="GG291" s="540"/>
      <c r="GH291" s="540"/>
      <c r="GI291" s="540"/>
      <c r="GJ291" s="540"/>
      <c r="GK291" s="540"/>
      <c r="GL291" s="540"/>
      <c r="GM291" s="540"/>
      <c r="GN291" s="540"/>
      <c r="GO291" s="540"/>
      <c r="GP291" s="540"/>
      <c r="GQ291" s="540"/>
      <c r="GR291" s="540"/>
      <c r="GS291" s="540"/>
      <c r="GT291" s="540"/>
      <c r="GU291" s="540"/>
      <c r="GV291" s="540"/>
      <c r="GW291" s="540"/>
      <c r="GX291" s="540"/>
      <c r="GY291" s="540"/>
      <c r="GZ291" s="540"/>
      <c r="HA291" s="540"/>
      <c r="HB291" s="540"/>
      <c r="HC291" s="540"/>
      <c r="HD291" s="540"/>
      <c r="HE291" s="540"/>
      <c r="HF291" s="540"/>
    </row>
    <row r="292" spans="2:214">
      <c r="B292" s="540"/>
      <c r="C292" s="658"/>
      <c r="D292" s="540"/>
      <c r="F292" s="540"/>
      <c r="G292" s="540"/>
      <c r="H292" s="540"/>
      <c r="I292" s="540"/>
      <c r="J292" s="540"/>
      <c r="K292" s="540"/>
      <c r="L292" s="540"/>
      <c r="M292" s="540"/>
      <c r="N292" s="540"/>
      <c r="O292" s="540"/>
      <c r="P292" s="540"/>
      <c r="Q292" s="540"/>
      <c r="R292" s="540"/>
      <c r="S292" s="540"/>
      <c r="T292" s="540"/>
      <c r="U292" s="540"/>
      <c r="V292" s="540"/>
      <c r="W292" s="540"/>
      <c r="X292" s="540"/>
      <c r="Y292" s="540"/>
      <c r="Z292" s="540"/>
      <c r="AA292" s="540"/>
      <c r="AB292" s="540"/>
      <c r="AC292" s="540"/>
      <c r="AD292" s="540"/>
      <c r="AE292" s="540"/>
      <c r="AF292" s="540"/>
      <c r="AG292" s="540"/>
      <c r="AH292" s="659"/>
      <c r="AI292" s="540"/>
      <c r="AJ292" s="540"/>
      <c r="AK292" s="540"/>
      <c r="AL292" s="540"/>
      <c r="AM292" s="540"/>
      <c r="AN292" s="540"/>
      <c r="AO292" s="540"/>
      <c r="AP292" s="540"/>
      <c r="AQ292" s="540"/>
      <c r="AR292" s="540"/>
      <c r="AS292" s="540"/>
      <c r="AT292" s="540"/>
      <c r="AU292" s="540"/>
      <c r="AV292" s="540"/>
      <c r="AW292" s="540"/>
      <c r="AX292" s="540"/>
      <c r="AY292" s="540"/>
      <c r="AZ292" s="540"/>
      <c r="BA292" s="540"/>
      <c r="BB292" s="540"/>
      <c r="BC292" s="540"/>
      <c r="BD292" s="540"/>
      <c r="BE292" s="540"/>
      <c r="BF292" s="540"/>
      <c r="BG292" s="540"/>
      <c r="BH292" s="540"/>
      <c r="BI292" s="540"/>
      <c r="BJ292" s="540"/>
      <c r="BK292" s="540"/>
      <c r="BL292" s="540"/>
      <c r="BM292" s="540"/>
      <c r="BN292" s="540"/>
      <c r="BO292" s="540"/>
      <c r="BP292" s="540"/>
      <c r="BQ292" s="540"/>
      <c r="BR292" s="540"/>
      <c r="BS292" s="540"/>
      <c r="BT292" s="540"/>
      <c r="BU292" s="540"/>
      <c r="BV292" s="540"/>
      <c r="BW292" s="540"/>
      <c r="BX292" s="540"/>
      <c r="BY292" s="540"/>
      <c r="BZ292" s="540"/>
      <c r="CA292" s="540"/>
      <c r="CB292" s="540"/>
      <c r="CC292" s="540"/>
      <c r="CD292" s="540"/>
      <c r="CE292" s="540"/>
      <c r="CF292" s="540"/>
      <c r="CG292" s="540"/>
      <c r="CH292" s="540"/>
      <c r="CI292" s="540"/>
      <c r="CJ292" s="540"/>
      <c r="CK292" s="540"/>
      <c r="CL292" s="540"/>
      <c r="CM292" s="540"/>
      <c r="CN292" s="540"/>
      <c r="CO292" s="540"/>
      <c r="CP292" s="540"/>
      <c r="CQ292" s="540"/>
      <c r="CR292" s="540"/>
      <c r="CS292" s="540"/>
      <c r="CT292" s="540"/>
      <c r="CU292" s="540"/>
      <c r="CV292" s="540"/>
      <c r="CW292" s="540"/>
      <c r="CX292" s="540"/>
      <c r="CY292" s="540"/>
      <c r="CZ292" s="540"/>
      <c r="DA292" s="540"/>
      <c r="DB292" s="540"/>
      <c r="DC292" s="540"/>
      <c r="DD292" s="540"/>
      <c r="DE292" s="540"/>
      <c r="DF292" s="540"/>
      <c r="DG292" s="540"/>
      <c r="DH292" s="540"/>
      <c r="DI292" s="540"/>
      <c r="DJ292" s="540"/>
      <c r="DK292" s="540"/>
      <c r="DL292" s="540"/>
      <c r="DM292" s="540"/>
      <c r="DN292" s="540"/>
      <c r="DO292" s="540"/>
      <c r="DP292" s="540"/>
      <c r="DQ292" s="540"/>
      <c r="DR292" s="540"/>
      <c r="DS292" s="540"/>
      <c r="DT292" s="540"/>
      <c r="DU292" s="540"/>
      <c r="DV292" s="540"/>
      <c r="DW292" s="540"/>
      <c r="DX292" s="540"/>
      <c r="DY292" s="540"/>
      <c r="DZ292" s="540"/>
      <c r="EA292" s="540"/>
      <c r="EB292" s="540"/>
      <c r="EC292" s="540"/>
      <c r="ED292" s="540"/>
      <c r="EE292" s="540"/>
      <c r="EF292" s="540"/>
      <c r="EG292" s="540"/>
      <c r="EH292" s="540"/>
      <c r="EI292" s="540"/>
      <c r="EJ292" s="540"/>
      <c r="EK292" s="540"/>
      <c r="EL292" s="540"/>
      <c r="EM292" s="540"/>
      <c r="EN292" s="540"/>
      <c r="EO292" s="540"/>
      <c r="EP292" s="540"/>
      <c r="EQ292" s="540"/>
      <c r="ER292" s="540"/>
      <c r="ES292" s="540"/>
      <c r="ET292" s="540"/>
      <c r="EU292" s="540"/>
      <c r="EV292" s="540"/>
      <c r="EW292" s="540"/>
      <c r="EX292" s="540"/>
      <c r="EY292" s="540"/>
      <c r="EZ292" s="540"/>
      <c r="FA292" s="540"/>
      <c r="FB292" s="540"/>
      <c r="FC292" s="540"/>
      <c r="FD292" s="540"/>
      <c r="FE292" s="540"/>
      <c r="FF292" s="540"/>
      <c r="FG292" s="540"/>
      <c r="FH292" s="540"/>
      <c r="FI292" s="540"/>
      <c r="FJ292" s="540"/>
      <c r="FK292" s="540"/>
      <c r="FL292" s="540"/>
      <c r="FM292" s="540"/>
      <c r="FN292" s="540"/>
      <c r="FO292" s="540"/>
      <c r="FP292" s="540"/>
      <c r="FQ292" s="540"/>
      <c r="FR292" s="540"/>
      <c r="FS292" s="540"/>
      <c r="FT292" s="540"/>
      <c r="FU292" s="540"/>
      <c r="FV292" s="540"/>
      <c r="FW292" s="540"/>
      <c r="FX292" s="540"/>
      <c r="FY292" s="540"/>
      <c r="FZ292" s="540"/>
      <c r="GA292" s="540"/>
      <c r="GB292" s="540"/>
      <c r="GC292" s="540"/>
      <c r="GD292" s="540"/>
      <c r="GE292" s="540"/>
      <c r="GF292" s="540"/>
      <c r="GG292" s="540"/>
      <c r="GH292" s="540"/>
      <c r="GI292" s="540"/>
      <c r="GJ292" s="540"/>
      <c r="GK292" s="540"/>
      <c r="GL292" s="540"/>
      <c r="GM292" s="540"/>
      <c r="GN292" s="540"/>
      <c r="GO292" s="540"/>
      <c r="GP292" s="540"/>
      <c r="GQ292" s="540"/>
      <c r="GR292" s="540"/>
      <c r="GS292" s="540"/>
      <c r="GT292" s="540"/>
      <c r="GU292" s="540"/>
      <c r="GV292" s="540"/>
      <c r="GW292" s="540"/>
      <c r="GX292" s="540"/>
      <c r="GY292" s="540"/>
      <c r="GZ292" s="540"/>
      <c r="HA292" s="540"/>
      <c r="HB292" s="540"/>
      <c r="HC292" s="540"/>
      <c r="HD292" s="540"/>
      <c r="HE292" s="540"/>
      <c r="HF292" s="540"/>
    </row>
    <row r="293" spans="2:214">
      <c r="B293" s="540"/>
      <c r="C293" s="658"/>
      <c r="D293" s="540"/>
      <c r="F293" s="540"/>
      <c r="G293" s="540"/>
      <c r="H293" s="540"/>
      <c r="I293" s="540"/>
      <c r="J293" s="540"/>
      <c r="K293" s="540"/>
      <c r="L293" s="540"/>
      <c r="M293" s="540"/>
      <c r="N293" s="540"/>
      <c r="O293" s="540"/>
      <c r="P293" s="540"/>
      <c r="Q293" s="540"/>
      <c r="R293" s="540"/>
      <c r="S293" s="540"/>
      <c r="T293" s="540"/>
      <c r="U293" s="540"/>
      <c r="V293" s="540"/>
      <c r="W293" s="540"/>
      <c r="X293" s="540"/>
      <c r="Y293" s="540"/>
      <c r="Z293" s="540"/>
      <c r="AA293" s="540"/>
      <c r="AB293" s="540"/>
      <c r="AC293" s="540"/>
      <c r="AD293" s="540"/>
      <c r="AE293" s="540"/>
      <c r="AF293" s="540"/>
      <c r="AG293" s="540"/>
      <c r="AH293" s="659"/>
      <c r="AI293" s="540"/>
      <c r="AJ293" s="540"/>
      <c r="AK293" s="540"/>
      <c r="AL293" s="540"/>
      <c r="AM293" s="540"/>
      <c r="AN293" s="540"/>
      <c r="AO293" s="540"/>
      <c r="AP293" s="540"/>
      <c r="AQ293" s="540"/>
      <c r="AR293" s="540"/>
      <c r="AS293" s="540"/>
      <c r="AT293" s="540"/>
      <c r="AU293" s="540"/>
      <c r="AV293" s="540"/>
      <c r="AW293" s="540"/>
      <c r="AX293" s="540"/>
      <c r="AY293" s="540"/>
      <c r="AZ293" s="540"/>
      <c r="BA293" s="540"/>
      <c r="BB293" s="540"/>
      <c r="BC293" s="540"/>
      <c r="BD293" s="540"/>
      <c r="BE293" s="540"/>
      <c r="BF293" s="540"/>
      <c r="BG293" s="540"/>
      <c r="BH293" s="540"/>
      <c r="BI293" s="540"/>
      <c r="BJ293" s="540"/>
      <c r="BK293" s="540"/>
      <c r="BL293" s="540"/>
      <c r="BM293" s="540"/>
      <c r="BN293" s="540"/>
      <c r="BO293" s="540"/>
      <c r="BP293" s="540"/>
      <c r="BQ293" s="540"/>
      <c r="BR293" s="540"/>
      <c r="BS293" s="540"/>
      <c r="BT293" s="540"/>
      <c r="BU293" s="540"/>
      <c r="BV293" s="540"/>
      <c r="BW293" s="540"/>
      <c r="BX293" s="540"/>
      <c r="BY293" s="540"/>
      <c r="BZ293" s="540"/>
      <c r="CA293" s="540"/>
      <c r="CB293" s="540"/>
      <c r="CC293" s="540"/>
      <c r="CD293" s="540"/>
      <c r="CE293" s="540"/>
      <c r="CF293" s="540"/>
      <c r="CG293" s="540"/>
      <c r="CH293" s="540"/>
      <c r="CI293" s="540"/>
      <c r="CJ293" s="540"/>
      <c r="CK293" s="540"/>
      <c r="CL293" s="540"/>
      <c r="CM293" s="540"/>
      <c r="CN293" s="540"/>
      <c r="CO293" s="540"/>
      <c r="CP293" s="540"/>
      <c r="CQ293" s="540"/>
      <c r="CR293" s="540"/>
      <c r="CS293" s="540"/>
      <c r="CT293" s="540"/>
      <c r="CU293" s="540"/>
      <c r="CV293" s="540"/>
      <c r="CW293" s="540"/>
      <c r="CX293" s="540"/>
      <c r="CY293" s="540"/>
      <c r="CZ293" s="540"/>
      <c r="DA293" s="540"/>
      <c r="DB293" s="540"/>
      <c r="DC293" s="540"/>
      <c r="DD293" s="540"/>
      <c r="DE293" s="540"/>
      <c r="DF293" s="540"/>
      <c r="DG293" s="540"/>
      <c r="DH293" s="540"/>
      <c r="DI293" s="540"/>
      <c r="DJ293" s="540"/>
      <c r="DK293" s="540"/>
      <c r="DL293" s="540"/>
      <c r="DM293" s="540"/>
      <c r="DN293" s="540"/>
      <c r="DO293" s="540"/>
      <c r="DP293" s="540"/>
      <c r="DQ293" s="540"/>
      <c r="DR293" s="540"/>
      <c r="DS293" s="540"/>
      <c r="DT293" s="540"/>
      <c r="DU293" s="540"/>
      <c r="DV293" s="540"/>
      <c r="DW293" s="540"/>
      <c r="DX293" s="540"/>
      <c r="DY293" s="540"/>
      <c r="DZ293" s="540"/>
      <c r="EA293" s="540"/>
      <c r="EB293" s="540"/>
      <c r="EC293" s="540"/>
      <c r="ED293" s="540"/>
      <c r="EE293" s="540"/>
      <c r="EF293" s="540"/>
      <c r="EG293" s="540"/>
      <c r="EH293" s="540"/>
      <c r="EI293" s="540"/>
      <c r="EJ293" s="540"/>
      <c r="EK293" s="540"/>
      <c r="EL293" s="540"/>
      <c r="EM293" s="540"/>
      <c r="EN293" s="540"/>
      <c r="EO293" s="540"/>
      <c r="EP293" s="540"/>
      <c r="EQ293" s="540"/>
      <c r="ER293" s="540"/>
      <c r="ES293" s="540"/>
      <c r="ET293" s="540"/>
      <c r="EU293" s="540"/>
      <c r="EV293" s="540"/>
      <c r="EW293" s="540"/>
      <c r="EX293" s="540"/>
      <c r="EY293" s="540"/>
      <c r="EZ293" s="540"/>
      <c r="FA293" s="540"/>
      <c r="FB293" s="540"/>
      <c r="FC293" s="540"/>
      <c r="FD293" s="540"/>
      <c r="FE293" s="540"/>
      <c r="FF293" s="540"/>
      <c r="FG293" s="540"/>
      <c r="FH293" s="540"/>
      <c r="FI293" s="540"/>
      <c r="FJ293" s="540"/>
      <c r="FK293" s="540"/>
      <c r="FL293" s="540"/>
      <c r="FM293" s="540"/>
      <c r="FN293" s="540"/>
      <c r="FO293" s="540"/>
      <c r="FP293" s="540"/>
      <c r="FQ293" s="540"/>
      <c r="FR293" s="540"/>
      <c r="FS293" s="540"/>
      <c r="FT293" s="540"/>
      <c r="FU293" s="540"/>
      <c r="FV293" s="540"/>
      <c r="FW293" s="540"/>
      <c r="FX293" s="540"/>
      <c r="FY293" s="540"/>
      <c r="FZ293" s="540"/>
      <c r="GA293" s="540"/>
      <c r="GB293" s="540"/>
      <c r="GC293" s="540"/>
      <c r="GD293" s="540"/>
      <c r="GE293" s="540"/>
      <c r="GF293" s="540"/>
      <c r="GG293" s="540"/>
      <c r="GH293" s="540"/>
      <c r="GI293" s="540"/>
      <c r="GJ293" s="540"/>
      <c r="GK293" s="540"/>
      <c r="GL293" s="540"/>
      <c r="GM293" s="540"/>
      <c r="GN293" s="540"/>
      <c r="GO293" s="540"/>
      <c r="GP293" s="540"/>
      <c r="GQ293" s="540"/>
      <c r="GR293" s="540"/>
      <c r="GS293" s="540"/>
      <c r="GT293" s="540"/>
      <c r="GU293" s="540"/>
      <c r="GV293" s="540"/>
      <c r="GW293" s="540"/>
      <c r="GX293" s="540"/>
      <c r="GY293" s="540"/>
      <c r="GZ293" s="540"/>
      <c r="HA293" s="540"/>
      <c r="HB293" s="540"/>
      <c r="HC293" s="540"/>
      <c r="HD293" s="540"/>
      <c r="HE293" s="540"/>
      <c r="HF293" s="540"/>
    </row>
    <row r="294" spans="2:214">
      <c r="B294" s="540"/>
      <c r="C294" s="658"/>
      <c r="D294" s="540"/>
      <c r="F294" s="540"/>
      <c r="G294" s="540"/>
      <c r="H294" s="540"/>
      <c r="I294" s="540"/>
      <c r="J294" s="540"/>
      <c r="K294" s="540"/>
      <c r="L294" s="540"/>
      <c r="M294" s="540"/>
      <c r="N294" s="540"/>
      <c r="O294" s="540"/>
      <c r="P294" s="540"/>
      <c r="Q294" s="540"/>
      <c r="R294" s="540"/>
      <c r="S294" s="540"/>
      <c r="T294" s="540"/>
      <c r="U294" s="540"/>
      <c r="V294" s="540"/>
      <c r="W294" s="540"/>
      <c r="X294" s="540"/>
      <c r="Y294" s="540"/>
      <c r="Z294" s="540"/>
      <c r="AA294" s="540"/>
      <c r="AB294" s="540"/>
      <c r="AC294" s="540"/>
      <c r="AD294" s="540"/>
      <c r="AE294" s="540"/>
      <c r="AF294" s="540"/>
      <c r="AG294" s="540"/>
      <c r="AH294" s="659"/>
      <c r="AI294" s="540"/>
      <c r="AJ294" s="540"/>
      <c r="AK294" s="540"/>
      <c r="AL294" s="540"/>
      <c r="AM294" s="540"/>
      <c r="AN294" s="540"/>
      <c r="AO294" s="540"/>
      <c r="AP294" s="540"/>
      <c r="AQ294" s="540"/>
      <c r="AR294" s="540"/>
      <c r="AS294" s="540"/>
      <c r="AT294" s="540"/>
      <c r="AU294" s="540"/>
      <c r="AV294" s="540"/>
      <c r="AW294" s="540"/>
      <c r="AX294" s="540"/>
      <c r="AY294" s="540"/>
      <c r="AZ294" s="540"/>
      <c r="BA294" s="540"/>
      <c r="BB294" s="540"/>
      <c r="BC294" s="540"/>
      <c r="BD294" s="540"/>
      <c r="BE294" s="540"/>
      <c r="BF294" s="540"/>
      <c r="BG294" s="540"/>
      <c r="BH294" s="540"/>
      <c r="BI294" s="540"/>
      <c r="BJ294" s="540"/>
      <c r="BK294" s="540"/>
      <c r="BL294" s="540"/>
      <c r="BM294" s="540"/>
      <c r="BN294" s="540"/>
      <c r="BO294" s="540"/>
      <c r="BP294" s="540"/>
      <c r="BQ294" s="540"/>
      <c r="BR294" s="540"/>
      <c r="BS294" s="540"/>
      <c r="BT294" s="540"/>
      <c r="BU294" s="540"/>
      <c r="BV294" s="540"/>
      <c r="BW294" s="540"/>
      <c r="BX294" s="540"/>
      <c r="BY294" s="540"/>
      <c r="BZ294" s="540"/>
      <c r="CA294" s="540"/>
      <c r="CB294" s="540"/>
      <c r="CC294" s="540"/>
      <c r="CD294" s="540"/>
      <c r="CE294" s="540"/>
      <c r="CF294" s="540"/>
      <c r="CG294" s="540"/>
      <c r="CH294" s="540"/>
      <c r="CI294" s="540"/>
      <c r="CJ294" s="540"/>
      <c r="CK294" s="540"/>
      <c r="CL294" s="540"/>
      <c r="CM294" s="540"/>
      <c r="CN294" s="540"/>
      <c r="CO294" s="540"/>
      <c r="CP294" s="540"/>
      <c r="CQ294" s="540"/>
      <c r="CR294" s="540"/>
      <c r="CS294" s="540"/>
      <c r="CT294" s="540"/>
      <c r="CU294" s="540"/>
      <c r="CV294" s="540"/>
      <c r="CW294" s="540"/>
      <c r="CX294" s="540"/>
      <c r="CY294" s="540"/>
      <c r="CZ294" s="540"/>
      <c r="DA294" s="540"/>
      <c r="DB294" s="540"/>
      <c r="DC294" s="540"/>
      <c r="DD294" s="540"/>
      <c r="DE294" s="540"/>
      <c r="DF294" s="540"/>
      <c r="DG294" s="540"/>
      <c r="DH294" s="540"/>
      <c r="DI294" s="540"/>
      <c r="DJ294" s="540"/>
      <c r="DK294" s="540"/>
      <c r="DL294" s="540"/>
      <c r="DM294" s="540"/>
      <c r="DN294" s="540"/>
      <c r="DO294" s="540"/>
      <c r="DP294" s="540"/>
      <c r="DQ294" s="540"/>
      <c r="DR294" s="540"/>
      <c r="DS294" s="540"/>
      <c r="DT294" s="540"/>
      <c r="DU294" s="540"/>
      <c r="DV294" s="540"/>
      <c r="DW294" s="540"/>
      <c r="DX294" s="540"/>
      <c r="DY294" s="540"/>
      <c r="DZ294" s="540"/>
      <c r="EA294" s="540"/>
      <c r="EB294" s="540"/>
      <c r="EC294" s="540"/>
      <c r="ED294" s="540"/>
      <c r="EE294" s="540"/>
      <c r="EF294" s="540"/>
      <c r="EG294" s="540"/>
      <c r="EH294" s="540"/>
      <c r="EI294" s="540"/>
      <c r="EJ294" s="540"/>
      <c r="EK294" s="540"/>
      <c r="EL294" s="540"/>
      <c r="EM294" s="540"/>
      <c r="EN294" s="540"/>
      <c r="EO294" s="540"/>
      <c r="EP294" s="540"/>
      <c r="EQ294" s="540"/>
      <c r="ER294" s="540"/>
      <c r="ES294" s="540"/>
      <c r="ET294" s="540"/>
      <c r="EU294" s="540"/>
      <c r="EV294" s="540"/>
      <c r="EW294" s="540"/>
      <c r="EX294" s="540"/>
      <c r="EY294" s="540"/>
      <c r="EZ294" s="540"/>
      <c r="FA294" s="540"/>
      <c r="FB294" s="540"/>
      <c r="FC294" s="540"/>
      <c r="FD294" s="540"/>
      <c r="FE294" s="540"/>
      <c r="FF294" s="540"/>
      <c r="FG294" s="540"/>
      <c r="FH294" s="540"/>
      <c r="FI294" s="540"/>
      <c r="FJ294" s="540"/>
      <c r="FK294" s="540"/>
      <c r="FL294" s="540"/>
      <c r="FM294" s="540"/>
      <c r="FN294" s="540"/>
      <c r="FO294" s="540"/>
      <c r="FP294" s="540"/>
      <c r="FQ294" s="540"/>
      <c r="FR294" s="540"/>
      <c r="FS294" s="540"/>
      <c r="FT294" s="540"/>
      <c r="FU294" s="540"/>
      <c r="FV294" s="540"/>
      <c r="FW294" s="540"/>
      <c r="FX294" s="540"/>
      <c r="FY294" s="540"/>
      <c r="FZ294" s="540"/>
      <c r="GA294" s="540"/>
      <c r="GB294" s="540"/>
      <c r="GC294" s="540"/>
      <c r="GD294" s="540"/>
      <c r="GE294" s="540"/>
      <c r="GF294" s="540"/>
      <c r="GG294" s="540"/>
      <c r="GH294" s="540"/>
      <c r="GI294" s="540"/>
      <c r="GJ294" s="540"/>
      <c r="GK294" s="540"/>
      <c r="GL294" s="540"/>
      <c r="GM294" s="540"/>
      <c r="GN294" s="540"/>
      <c r="GO294" s="540"/>
      <c r="GP294" s="540"/>
      <c r="GQ294" s="540"/>
      <c r="GR294" s="540"/>
      <c r="GS294" s="540"/>
      <c r="GT294" s="540"/>
      <c r="GU294" s="540"/>
      <c r="GV294" s="540"/>
      <c r="GW294" s="540"/>
      <c r="GX294" s="540"/>
      <c r="GY294" s="540"/>
      <c r="GZ294" s="540"/>
      <c r="HA294" s="540"/>
      <c r="HB294" s="540"/>
      <c r="HC294" s="540"/>
      <c r="HD294" s="540"/>
      <c r="HE294" s="540"/>
      <c r="HF294" s="540"/>
    </row>
    <row r="295" spans="2:214">
      <c r="B295" s="540"/>
      <c r="C295" s="658"/>
      <c r="D295" s="540"/>
      <c r="F295" s="540"/>
      <c r="G295" s="540"/>
      <c r="H295" s="540"/>
      <c r="I295" s="540"/>
      <c r="J295" s="540"/>
      <c r="K295" s="540"/>
      <c r="L295" s="540"/>
      <c r="M295" s="540"/>
      <c r="N295" s="540"/>
      <c r="O295" s="540"/>
      <c r="P295" s="540"/>
      <c r="Q295" s="540"/>
      <c r="R295" s="540"/>
      <c r="S295" s="540"/>
      <c r="T295" s="540"/>
      <c r="U295" s="540"/>
      <c r="V295" s="540"/>
      <c r="W295" s="540"/>
      <c r="X295" s="540"/>
      <c r="Y295" s="540"/>
      <c r="Z295" s="540"/>
      <c r="AA295" s="540"/>
      <c r="AB295" s="540"/>
      <c r="AC295" s="540"/>
      <c r="AD295" s="540"/>
      <c r="AE295" s="540"/>
      <c r="AF295" s="540"/>
      <c r="AG295" s="540"/>
      <c r="AH295" s="659"/>
      <c r="AI295" s="540"/>
      <c r="AJ295" s="540"/>
      <c r="AK295" s="540"/>
      <c r="AL295" s="540"/>
      <c r="AM295" s="540"/>
      <c r="AN295" s="540"/>
      <c r="AO295" s="540"/>
      <c r="AP295" s="540"/>
      <c r="AQ295" s="540"/>
      <c r="AR295" s="540"/>
      <c r="AS295" s="540"/>
      <c r="AT295" s="540"/>
      <c r="AU295" s="540"/>
      <c r="AV295" s="540"/>
      <c r="AW295" s="540"/>
      <c r="AX295" s="540"/>
      <c r="AY295" s="540"/>
      <c r="AZ295" s="540"/>
      <c r="BA295" s="540"/>
      <c r="BB295" s="540"/>
      <c r="BC295" s="540"/>
      <c r="BD295" s="540"/>
      <c r="BE295" s="540"/>
      <c r="BF295" s="540"/>
      <c r="BG295" s="540"/>
      <c r="BH295" s="540"/>
      <c r="BI295" s="540"/>
      <c r="BJ295" s="540"/>
      <c r="BK295" s="540"/>
      <c r="BL295" s="540"/>
      <c r="BM295" s="540"/>
      <c r="BN295" s="540"/>
      <c r="BO295" s="540"/>
      <c r="BP295" s="540"/>
      <c r="BQ295" s="540"/>
      <c r="BR295" s="540"/>
      <c r="BS295" s="540"/>
      <c r="BT295" s="540"/>
      <c r="BU295" s="540"/>
      <c r="BV295" s="540"/>
      <c r="BW295" s="540"/>
      <c r="BX295" s="540"/>
      <c r="BY295" s="540"/>
      <c r="BZ295" s="540"/>
      <c r="CA295" s="540"/>
      <c r="CB295" s="540"/>
      <c r="CC295" s="540"/>
      <c r="CD295" s="540"/>
      <c r="CE295" s="540"/>
      <c r="CF295" s="540"/>
      <c r="CG295" s="540"/>
      <c r="CH295" s="540"/>
      <c r="CI295" s="540"/>
      <c r="CJ295" s="540"/>
      <c r="CK295" s="540"/>
      <c r="CL295" s="540"/>
      <c r="CM295" s="540"/>
      <c r="CN295" s="540"/>
      <c r="CO295" s="540"/>
      <c r="CP295" s="540"/>
      <c r="CQ295" s="540"/>
      <c r="CR295" s="540"/>
      <c r="CS295" s="540"/>
      <c r="CT295" s="540"/>
      <c r="CU295" s="540"/>
      <c r="CV295" s="540"/>
      <c r="CW295" s="540"/>
      <c r="CX295" s="540"/>
      <c r="CY295" s="540"/>
      <c r="CZ295" s="540"/>
      <c r="DA295" s="540"/>
      <c r="DB295" s="540"/>
      <c r="DC295" s="540"/>
      <c r="DD295" s="540"/>
      <c r="DE295" s="540"/>
      <c r="DF295" s="540"/>
      <c r="DG295" s="540"/>
      <c r="DH295" s="540"/>
      <c r="DI295" s="540"/>
      <c r="DJ295" s="540"/>
      <c r="DK295" s="540"/>
      <c r="DL295" s="540"/>
      <c r="DM295" s="540"/>
      <c r="DN295" s="540"/>
      <c r="DO295" s="540"/>
      <c r="DP295" s="540"/>
      <c r="DQ295" s="540"/>
      <c r="DR295" s="540"/>
      <c r="DS295" s="540"/>
      <c r="DT295" s="540"/>
      <c r="DU295" s="540"/>
      <c r="DV295" s="540"/>
      <c r="DW295" s="540"/>
      <c r="DX295" s="540"/>
      <c r="DY295" s="540"/>
      <c r="DZ295" s="540"/>
      <c r="EA295" s="540"/>
      <c r="EB295" s="540"/>
      <c r="EC295" s="540"/>
      <c r="ED295" s="540"/>
      <c r="EE295" s="540"/>
      <c r="EF295" s="540"/>
      <c r="EG295" s="540"/>
      <c r="EH295" s="540"/>
      <c r="EI295" s="540"/>
      <c r="EJ295" s="540"/>
      <c r="EK295" s="540"/>
      <c r="EL295" s="540"/>
      <c r="EM295" s="540"/>
      <c r="EN295" s="540"/>
      <c r="EO295" s="540"/>
      <c r="EP295" s="540"/>
      <c r="EQ295" s="540"/>
      <c r="ER295" s="540"/>
      <c r="ES295" s="540"/>
      <c r="ET295" s="540"/>
      <c r="EU295" s="540"/>
      <c r="EV295" s="540"/>
      <c r="EW295" s="540"/>
      <c r="EX295" s="540"/>
      <c r="EY295" s="540"/>
      <c r="EZ295" s="540"/>
      <c r="FA295" s="540"/>
      <c r="FB295" s="540"/>
      <c r="FC295" s="540"/>
      <c r="FD295" s="540"/>
      <c r="FE295" s="540"/>
      <c r="FF295" s="540"/>
      <c r="FG295" s="540"/>
      <c r="FH295" s="540"/>
      <c r="FI295" s="540"/>
      <c r="FJ295" s="540"/>
      <c r="FK295" s="540"/>
      <c r="FL295" s="540"/>
      <c r="FM295" s="540"/>
      <c r="FN295" s="540"/>
      <c r="FO295" s="540"/>
      <c r="FP295" s="540"/>
      <c r="FQ295" s="540"/>
      <c r="FR295" s="540"/>
      <c r="FS295" s="540"/>
      <c r="FT295" s="540"/>
      <c r="FU295" s="540"/>
      <c r="FV295" s="540"/>
      <c r="FW295" s="540"/>
      <c r="FX295" s="540"/>
      <c r="FY295" s="540"/>
      <c r="FZ295" s="540"/>
      <c r="GA295" s="540"/>
      <c r="GB295" s="540"/>
      <c r="GC295" s="540"/>
      <c r="GD295" s="540"/>
      <c r="GE295" s="540"/>
      <c r="GF295" s="540"/>
      <c r="GG295" s="540"/>
      <c r="GH295" s="540"/>
      <c r="GI295" s="540"/>
      <c r="GJ295" s="540"/>
      <c r="GK295" s="540"/>
      <c r="GL295" s="540"/>
      <c r="GM295" s="540"/>
      <c r="GN295" s="540"/>
      <c r="GO295" s="540"/>
      <c r="GP295" s="540"/>
      <c r="GQ295" s="540"/>
      <c r="GR295" s="540"/>
      <c r="GS295" s="540"/>
      <c r="GT295" s="540"/>
      <c r="GU295" s="540"/>
      <c r="GV295" s="540"/>
      <c r="GW295" s="540"/>
      <c r="GX295" s="540"/>
      <c r="GY295" s="540"/>
      <c r="GZ295" s="540"/>
      <c r="HA295" s="540"/>
      <c r="HB295" s="540"/>
      <c r="HC295" s="540"/>
      <c r="HD295" s="540"/>
      <c r="HE295" s="540"/>
      <c r="HF295" s="540"/>
    </row>
    <row r="296" spans="2:214">
      <c r="B296" s="540"/>
      <c r="C296" s="658"/>
      <c r="D296" s="540"/>
      <c r="F296" s="540"/>
      <c r="G296" s="540"/>
      <c r="H296" s="540"/>
      <c r="I296" s="540"/>
      <c r="J296" s="540"/>
      <c r="K296" s="540"/>
      <c r="L296" s="540"/>
      <c r="M296" s="540"/>
      <c r="N296" s="540"/>
      <c r="O296" s="540"/>
      <c r="P296" s="540"/>
      <c r="Q296" s="540"/>
      <c r="R296" s="540"/>
      <c r="S296" s="540"/>
      <c r="T296" s="540"/>
      <c r="U296" s="540"/>
      <c r="V296" s="540"/>
      <c r="W296" s="540"/>
      <c r="X296" s="540"/>
      <c r="Y296" s="540"/>
      <c r="Z296" s="540"/>
      <c r="AA296" s="540"/>
      <c r="AB296" s="540"/>
      <c r="AC296" s="540"/>
      <c r="AD296" s="540"/>
      <c r="AE296" s="540"/>
      <c r="AF296" s="540"/>
      <c r="AG296" s="540"/>
      <c r="AH296" s="659"/>
      <c r="AI296" s="540"/>
      <c r="AJ296" s="540"/>
      <c r="AK296" s="540"/>
      <c r="AL296" s="540"/>
      <c r="AM296" s="540"/>
      <c r="AN296" s="540"/>
      <c r="AO296" s="540"/>
      <c r="AP296" s="540"/>
      <c r="AQ296" s="540"/>
      <c r="AR296" s="540"/>
      <c r="AS296" s="540"/>
      <c r="AT296" s="540"/>
      <c r="AU296" s="540"/>
      <c r="AV296" s="540"/>
      <c r="AW296" s="540"/>
      <c r="AX296" s="540"/>
      <c r="AY296" s="540"/>
      <c r="AZ296" s="540"/>
      <c r="BA296" s="540"/>
      <c r="BB296" s="540"/>
      <c r="BC296" s="540"/>
      <c r="BD296" s="540"/>
      <c r="BE296" s="540"/>
      <c r="BF296" s="540"/>
      <c r="BG296" s="540"/>
      <c r="BH296" s="540"/>
      <c r="BI296" s="540"/>
      <c r="BJ296" s="540"/>
      <c r="BK296" s="540"/>
      <c r="BL296" s="540"/>
      <c r="BM296" s="540"/>
      <c r="BN296" s="540"/>
      <c r="BO296" s="540"/>
      <c r="BP296" s="540"/>
      <c r="BQ296" s="540"/>
      <c r="BR296" s="540"/>
      <c r="BS296" s="540"/>
      <c r="BT296" s="540"/>
      <c r="BU296" s="540"/>
      <c r="BV296" s="540"/>
      <c r="BW296" s="540"/>
      <c r="BX296" s="540"/>
      <c r="BY296" s="540"/>
      <c r="BZ296" s="540"/>
      <c r="CA296" s="540"/>
      <c r="CB296" s="540"/>
      <c r="CC296" s="540"/>
      <c r="CD296" s="540"/>
      <c r="CE296" s="540"/>
      <c r="CF296" s="540"/>
      <c r="CG296" s="540"/>
      <c r="CH296" s="540"/>
      <c r="CI296" s="540"/>
      <c r="CJ296" s="540"/>
      <c r="CK296" s="540"/>
      <c r="CL296" s="540"/>
      <c r="CM296" s="540"/>
      <c r="CN296" s="540"/>
      <c r="CO296" s="540"/>
      <c r="CP296" s="540"/>
      <c r="CQ296" s="540"/>
      <c r="CR296" s="540"/>
      <c r="CS296" s="540"/>
      <c r="CT296" s="540"/>
      <c r="CU296" s="540"/>
      <c r="CV296" s="540"/>
      <c r="CW296" s="540"/>
      <c r="CX296" s="540"/>
      <c r="CY296" s="540"/>
      <c r="CZ296" s="540"/>
      <c r="DA296" s="540"/>
      <c r="DB296" s="540"/>
      <c r="DC296" s="540"/>
      <c r="DD296" s="540"/>
      <c r="DE296" s="540"/>
      <c r="DF296" s="540"/>
      <c r="DG296" s="540"/>
      <c r="DH296" s="540"/>
      <c r="DI296" s="540"/>
      <c r="DJ296" s="540"/>
      <c r="DK296" s="540"/>
      <c r="DL296" s="540"/>
      <c r="DM296" s="540"/>
      <c r="DN296" s="540"/>
      <c r="DO296" s="540"/>
      <c r="DP296" s="540"/>
      <c r="DQ296" s="540"/>
      <c r="DR296" s="540"/>
      <c r="DS296" s="540"/>
      <c r="DT296" s="540"/>
      <c r="DU296" s="540"/>
      <c r="DV296" s="540"/>
      <c r="DW296" s="540"/>
      <c r="DX296" s="540"/>
      <c r="DY296" s="540"/>
      <c r="DZ296" s="540"/>
      <c r="EA296" s="540"/>
      <c r="EB296" s="540"/>
      <c r="EC296" s="540"/>
      <c r="ED296" s="540"/>
      <c r="EE296" s="540"/>
      <c r="EF296" s="540"/>
      <c r="EG296" s="540"/>
      <c r="EH296" s="540"/>
      <c r="EI296" s="540"/>
      <c r="EJ296" s="540"/>
      <c r="EK296" s="540"/>
      <c r="EL296" s="540"/>
      <c r="EM296" s="540"/>
      <c r="EN296" s="540"/>
      <c r="EO296" s="540"/>
      <c r="EP296" s="540"/>
      <c r="EQ296" s="540"/>
      <c r="ER296" s="540"/>
      <c r="ES296" s="540"/>
      <c r="ET296" s="540"/>
      <c r="EU296" s="540"/>
      <c r="EV296" s="540"/>
      <c r="EW296" s="540"/>
      <c r="EX296" s="540"/>
      <c r="EY296" s="540"/>
      <c r="EZ296" s="540"/>
      <c r="FA296" s="540"/>
      <c r="FB296" s="540"/>
      <c r="FC296" s="540"/>
      <c r="FD296" s="540"/>
      <c r="FE296" s="540"/>
      <c r="FF296" s="540"/>
      <c r="FG296" s="540"/>
      <c r="FH296" s="540"/>
      <c r="FI296" s="540"/>
      <c r="FJ296" s="540"/>
      <c r="FK296" s="540"/>
      <c r="FL296" s="540"/>
      <c r="FM296" s="540"/>
      <c r="FN296" s="540"/>
      <c r="FO296" s="540"/>
      <c r="FP296" s="540"/>
      <c r="FQ296" s="540"/>
      <c r="FR296" s="540"/>
      <c r="FS296" s="540"/>
      <c r="FT296" s="540"/>
      <c r="FU296" s="540"/>
      <c r="FV296" s="540"/>
      <c r="FW296" s="540"/>
      <c r="FX296" s="540"/>
      <c r="FY296" s="540"/>
      <c r="FZ296" s="540"/>
      <c r="GA296" s="540"/>
      <c r="GB296" s="540"/>
      <c r="GC296" s="540"/>
      <c r="GD296" s="540"/>
      <c r="GE296" s="540"/>
      <c r="GF296" s="540"/>
      <c r="GG296" s="540"/>
      <c r="GH296" s="540"/>
      <c r="GI296" s="540"/>
      <c r="GJ296" s="540"/>
      <c r="GK296" s="540"/>
      <c r="GL296" s="540"/>
      <c r="GM296" s="540"/>
      <c r="GN296" s="540"/>
      <c r="GO296" s="540"/>
      <c r="GP296" s="540"/>
      <c r="GQ296" s="540"/>
      <c r="GR296" s="540"/>
      <c r="GS296" s="540"/>
      <c r="GT296" s="540"/>
      <c r="GU296" s="540"/>
      <c r="GV296" s="540"/>
      <c r="GW296" s="540"/>
      <c r="GX296" s="540"/>
      <c r="GY296" s="540"/>
      <c r="GZ296" s="540"/>
      <c r="HA296" s="540"/>
      <c r="HB296" s="540"/>
      <c r="HC296" s="540"/>
      <c r="HD296" s="540"/>
      <c r="HE296" s="540"/>
      <c r="HF296" s="540"/>
    </row>
    <row r="297" spans="2:214">
      <c r="B297" s="540"/>
      <c r="C297" s="658"/>
      <c r="D297" s="540"/>
      <c r="F297" s="540"/>
      <c r="G297" s="540"/>
      <c r="H297" s="540"/>
      <c r="I297" s="540"/>
      <c r="J297" s="540"/>
      <c r="K297" s="540"/>
      <c r="L297" s="540"/>
      <c r="M297" s="540"/>
      <c r="N297" s="540"/>
      <c r="O297" s="540"/>
      <c r="P297" s="540"/>
      <c r="Q297" s="540"/>
      <c r="R297" s="540"/>
      <c r="S297" s="540"/>
      <c r="T297" s="540"/>
      <c r="U297" s="540"/>
      <c r="V297" s="540"/>
      <c r="W297" s="540"/>
      <c r="X297" s="540"/>
      <c r="Y297" s="540"/>
      <c r="Z297" s="540"/>
      <c r="AA297" s="540"/>
      <c r="AB297" s="540"/>
      <c r="AC297" s="540"/>
      <c r="AD297" s="540"/>
      <c r="AE297" s="540"/>
      <c r="AF297" s="540"/>
      <c r="AG297" s="540"/>
      <c r="AH297" s="659"/>
      <c r="AI297" s="540"/>
      <c r="AJ297" s="540"/>
      <c r="AK297" s="540"/>
      <c r="AL297" s="540"/>
      <c r="AM297" s="540"/>
      <c r="AN297" s="540"/>
      <c r="AO297" s="540"/>
      <c r="AP297" s="540"/>
      <c r="AQ297" s="540"/>
      <c r="AR297" s="540"/>
      <c r="AS297" s="540"/>
      <c r="AT297" s="540"/>
      <c r="AU297" s="540"/>
      <c r="AV297" s="540"/>
      <c r="AW297" s="540"/>
      <c r="AX297" s="540"/>
      <c r="AY297" s="540"/>
      <c r="AZ297" s="540"/>
      <c r="BA297" s="540"/>
      <c r="BB297" s="540"/>
      <c r="BC297" s="540"/>
      <c r="BD297" s="540"/>
      <c r="BE297" s="540"/>
      <c r="BF297" s="540"/>
      <c r="BG297" s="540"/>
      <c r="BH297" s="540"/>
      <c r="BI297" s="540"/>
      <c r="BJ297" s="540"/>
      <c r="BK297" s="540"/>
      <c r="BL297" s="540"/>
      <c r="BM297" s="540"/>
      <c r="BN297" s="540"/>
      <c r="BO297" s="540"/>
      <c r="BP297" s="540"/>
      <c r="BQ297" s="540"/>
      <c r="BR297" s="540"/>
      <c r="BS297" s="540"/>
      <c r="BT297" s="540"/>
      <c r="BU297" s="540"/>
      <c r="BV297" s="540"/>
      <c r="BW297" s="540"/>
      <c r="BX297" s="540"/>
      <c r="BY297" s="540"/>
      <c r="BZ297" s="540"/>
      <c r="CA297" s="540"/>
      <c r="CB297" s="540"/>
      <c r="CC297" s="540"/>
      <c r="CD297" s="540"/>
      <c r="CE297" s="540"/>
      <c r="CF297" s="540"/>
      <c r="CG297" s="540"/>
      <c r="CH297" s="540"/>
      <c r="CI297" s="540"/>
      <c r="CJ297" s="540"/>
      <c r="CK297" s="540"/>
      <c r="CL297" s="540"/>
      <c r="CM297" s="540"/>
      <c r="CN297" s="540"/>
      <c r="CO297" s="540"/>
      <c r="CP297" s="540"/>
      <c r="CQ297" s="540"/>
      <c r="CR297" s="540"/>
      <c r="CS297" s="540"/>
      <c r="CT297" s="540"/>
      <c r="CU297" s="540"/>
      <c r="CV297" s="540"/>
      <c r="CW297" s="540"/>
      <c r="CX297" s="540"/>
      <c r="CY297" s="540"/>
      <c r="CZ297" s="540"/>
      <c r="DA297" s="540"/>
      <c r="DB297" s="540"/>
      <c r="DC297" s="540"/>
      <c r="DD297" s="540"/>
      <c r="DE297" s="540"/>
      <c r="DF297" s="540"/>
      <c r="DG297" s="540"/>
      <c r="DH297" s="540"/>
      <c r="DI297" s="540"/>
      <c r="DJ297" s="540"/>
      <c r="DK297" s="540"/>
      <c r="DL297" s="540"/>
      <c r="DM297" s="540"/>
      <c r="DN297" s="540"/>
      <c r="DO297" s="540"/>
      <c r="DP297" s="540"/>
      <c r="DQ297" s="540"/>
      <c r="DR297" s="540"/>
      <c r="DS297" s="540"/>
      <c r="DT297" s="540"/>
      <c r="DU297" s="540"/>
      <c r="DV297" s="540"/>
      <c r="DW297" s="540"/>
      <c r="DX297" s="540"/>
      <c r="DY297" s="540"/>
      <c r="DZ297" s="540"/>
      <c r="EA297" s="540"/>
      <c r="EB297" s="540"/>
      <c r="EC297" s="540"/>
      <c r="ED297" s="540"/>
      <c r="EE297" s="540"/>
      <c r="EF297" s="540"/>
      <c r="EG297" s="540"/>
      <c r="EH297" s="540"/>
      <c r="EI297" s="540"/>
      <c r="EJ297" s="540"/>
      <c r="EK297" s="540"/>
      <c r="EL297" s="540"/>
      <c r="EM297" s="540"/>
      <c r="EN297" s="540"/>
      <c r="EO297" s="540"/>
      <c r="EP297" s="540"/>
      <c r="EQ297" s="540"/>
      <c r="ER297" s="540"/>
      <c r="ES297" s="540"/>
      <c r="ET297" s="540"/>
      <c r="EU297" s="540"/>
      <c r="EV297" s="540"/>
      <c r="EW297" s="540"/>
      <c r="EX297" s="540"/>
      <c r="EY297" s="540"/>
      <c r="EZ297" s="540"/>
      <c r="FA297" s="540"/>
      <c r="FB297" s="540"/>
      <c r="FC297" s="540"/>
      <c r="FD297" s="540"/>
      <c r="FE297" s="540"/>
      <c r="FF297" s="540"/>
      <c r="FG297" s="540"/>
      <c r="FH297" s="540"/>
      <c r="FI297" s="540"/>
      <c r="FJ297" s="540"/>
      <c r="FK297" s="540"/>
      <c r="FL297" s="540"/>
      <c r="FM297" s="540"/>
      <c r="FN297" s="540"/>
      <c r="FO297" s="540"/>
      <c r="FP297" s="540"/>
      <c r="FQ297" s="540"/>
      <c r="FR297" s="540"/>
      <c r="FS297" s="540"/>
      <c r="FT297" s="540"/>
      <c r="FU297" s="540"/>
      <c r="FV297" s="540"/>
      <c r="FW297" s="540"/>
      <c r="FX297" s="540"/>
      <c r="FY297" s="540"/>
      <c r="FZ297" s="540"/>
      <c r="GA297" s="540"/>
      <c r="GB297" s="540"/>
      <c r="GC297" s="540"/>
      <c r="GD297" s="540"/>
      <c r="GE297" s="540"/>
      <c r="GF297" s="540"/>
      <c r="GG297" s="540"/>
      <c r="GH297" s="540"/>
      <c r="GI297" s="540"/>
      <c r="GJ297" s="540"/>
      <c r="GK297" s="540"/>
      <c r="GL297" s="540"/>
      <c r="GM297" s="540"/>
      <c r="GN297" s="540"/>
      <c r="GO297" s="540"/>
      <c r="GP297" s="540"/>
      <c r="GQ297" s="540"/>
      <c r="GR297" s="540"/>
      <c r="GS297" s="540"/>
      <c r="GT297" s="540"/>
      <c r="GU297" s="540"/>
      <c r="GV297" s="540"/>
      <c r="GW297" s="540"/>
      <c r="GX297" s="540"/>
      <c r="GY297" s="540"/>
      <c r="GZ297" s="540"/>
      <c r="HA297" s="540"/>
      <c r="HB297" s="540"/>
      <c r="HC297" s="540"/>
      <c r="HD297" s="540"/>
      <c r="HE297" s="540"/>
      <c r="HF297" s="540"/>
    </row>
    <row r="298" spans="2:214">
      <c r="B298" s="540"/>
      <c r="C298" s="658"/>
      <c r="D298" s="540"/>
      <c r="F298" s="540"/>
      <c r="G298" s="540"/>
      <c r="H298" s="540"/>
      <c r="I298" s="540"/>
      <c r="J298" s="540"/>
      <c r="K298" s="540"/>
      <c r="L298" s="540"/>
      <c r="M298" s="540"/>
      <c r="N298" s="540"/>
      <c r="O298" s="540"/>
      <c r="P298" s="540"/>
      <c r="Q298" s="540"/>
      <c r="R298" s="540"/>
      <c r="S298" s="540"/>
      <c r="T298" s="540"/>
      <c r="U298" s="540"/>
      <c r="V298" s="540"/>
      <c r="W298" s="540"/>
      <c r="X298" s="540"/>
      <c r="Y298" s="540"/>
      <c r="Z298" s="540"/>
      <c r="AA298" s="540"/>
      <c r="AB298" s="540"/>
      <c r="AC298" s="540"/>
      <c r="AD298" s="540"/>
      <c r="AE298" s="540"/>
      <c r="AF298" s="540"/>
      <c r="AG298" s="540"/>
      <c r="AH298" s="659"/>
      <c r="AI298" s="540"/>
      <c r="AJ298" s="540"/>
      <c r="AK298" s="540"/>
      <c r="AL298" s="540"/>
      <c r="AM298" s="540"/>
      <c r="AN298" s="540"/>
      <c r="AO298" s="540"/>
      <c r="AP298" s="540"/>
      <c r="AQ298" s="540"/>
      <c r="AR298" s="540"/>
      <c r="AS298" s="540"/>
      <c r="AT298" s="540"/>
      <c r="AU298" s="540"/>
      <c r="AV298" s="540"/>
      <c r="AW298" s="540"/>
      <c r="AX298" s="540"/>
      <c r="AY298" s="540"/>
      <c r="AZ298" s="540"/>
      <c r="BA298" s="540"/>
      <c r="BB298" s="540"/>
      <c r="BC298" s="540"/>
      <c r="BD298" s="540"/>
      <c r="BE298" s="540"/>
      <c r="BF298" s="540"/>
      <c r="BG298" s="540"/>
      <c r="BH298" s="540"/>
      <c r="BI298" s="540"/>
      <c r="BJ298" s="540"/>
      <c r="BK298" s="540"/>
      <c r="BL298" s="540"/>
      <c r="BM298" s="540"/>
      <c r="BN298" s="540"/>
      <c r="BO298" s="540"/>
      <c r="BP298" s="540"/>
      <c r="BQ298" s="540"/>
      <c r="BR298" s="540"/>
      <c r="BS298" s="540"/>
      <c r="BT298" s="540"/>
      <c r="BU298" s="540"/>
      <c r="BV298" s="540"/>
      <c r="BW298" s="540"/>
      <c r="BX298" s="540"/>
      <c r="BY298" s="540"/>
      <c r="BZ298" s="540"/>
      <c r="CA298" s="540"/>
      <c r="CB298" s="540"/>
      <c r="CC298" s="540"/>
      <c r="CD298" s="540"/>
      <c r="CE298" s="540"/>
      <c r="CF298" s="540"/>
      <c r="CG298" s="540"/>
      <c r="CH298" s="540"/>
      <c r="CI298" s="540"/>
      <c r="CJ298" s="540"/>
      <c r="CK298" s="540"/>
      <c r="CL298" s="540"/>
      <c r="CM298" s="540"/>
      <c r="CN298" s="540"/>
      <c r="CO298" s="540"/>
      <c r="CP298" s="540"/>
      <c r="CQ298" s="540"/>
      <c r="CR298" s="540"/>
      <c r="CS298" s="540"/>
      <c r="CT298" s="540"/>
      <c r="CU298" s="540"/>
      <c r="CV298" s="540"/>
      <c r="CW298" s="540"/>
      <c r="CX298" s="540"/>
      <c r="CY298" s="540"/>
      <c r="CZ298" s="540"/>
      <c r="DA298" s="540"/>
      <c r="DB298" s="540"/>
      <c r="DC298" s="540"/>
      <c r="DD298" s="540"/>
      <c r="DE298" s="540"/>
      <c r="DF298" s="540"/>
      <c r="DG298" s="540"/>
      <c r="DH298" s="540"/>
      <c r="DI298" s="540"/>
      <c r="DJ298" s="540"/>
      <c r="DK298" s="540"/>
      <c r="DL298" s="540"/>
      <c r="DM298" s="540"/>
      <c r="DN298" s="540"/>
      <c r="DO298" s="540"/>
      <c r="DP298" s="540"/>
      <c r="DQ298" s="540"/>
      <c r="DR298" s="540"/>
      <c r="DS298" s="540"/>
      <c r="DT298" s="540"/>
      <c r="DU298" s="540"/>
      <c r="DV298" s="540"/>
      <c r="DW298" s="540"/>
      <c r="DX298" s="540"/>
      <c r="DY298" s="540"/>
      <c r="DZ298" s="540"/>
      <c r="EA298" s="540"/>
      <c r="EB298" s="540"/>
      <c r="EC298" s="540"/>
      <c r="ED298" s="540"/>
      <c r="EE298" s="540"/>
      <c r="EF298" s="540"/>
      <c r="EG298" s="540"/>
      <c r="EH298" s="540"/>
      <c r="EI298" s="540"/>
      <c r="EJ298" s="540"/>
      <c r="EK298" s="540"/>
      <c r="EL298" s="540"/>
      <c r="EM298" s="540"/>
      <c r="EN298" s="540"/>
      <c r="EO298" s="540"/>
      <c r="EP298" s="540"/>
      <c r="EQ298" s="540"/>
      <c r="ER298" s="540"/>
      <c r="ES298" s="540"/>
      <c r="ET298" s="540"/>
      <c r="EU298" s="540"/>
      <c r="EV298" s="540"/>
      <c r="EW298" s="540"/>
      <c r="EX298" s="540"/>
      <c r="EY298" s="540"/>
      <c r="EZ298" s="540"/>
      <c r="FA298" s="540"/>
      <c r="FB298" s="540"/>
      <c r="FC298" s="540"/>
      <c r="FD298" s="540"/>
      <c r="FE298" s="540"/>
      <c r="FF298" s="540"/>
      <c r="FG298" s="540"/>
      <c r="FH298" s="540"/>
      <c r="FI298" s="540"/>
      <c r="FJ298" s="540"/>
      <c r="FK298" s="540"/>
      <c r="FL298" s="540"/>
      <c r="FM298" s="540"/>
      <c r="FN298" s="540"/>
      <c r="FO298" s="540"/>
      <c r="FP298" s="540"/>
      <c r="FQ298" s="540"/>
      <c r="FR298" s="540"/>
      <c r="FS298" s="540"/>
      <c r="FT298" s="540"/>
      <c r="FU298" s="540"/>
      <c r="FV298" s="540"/>
      <c r="FW298" s="540"/>
      <c r="FX298" s="540"/>
      <c r="FY298" s="540"/>
      <c r="FZ298" s="540"/>
      <c r="GA298" s="540"/>
      <c r="GB298" s="540"/>
      <c r="GC298" s="540"/>
      <c r="GD298" s="540"/>
      <c r="GE298" s="540"/>
      <c r="GF298" s="540"/>
      <c r="GG298" s="540"/>
      <c r="GH298" s="540"/>
      <c r="GI298" s="540"/>
      <c r="GJ298" s="540"/>
      <c r="GK298" s="540"/>
      <c r="GL298" s="540"/>
      <c r="GM298" s="540"/>
      <c r="GN298" s="540"/>
      <c r="GO298" s="540"/>
      <c r="GP298" s="540"/>
      <c r="GQ298" s="540"/>
      <c r="GR298" s="540"/>
      <c r="GS298" s="540"/>
      <c r="GT298" s="540"/>
      <c r="GU298" s="540"/>
      <c r="GV298" s="540"/>
      <c r="GW298" s="540"/>
      <c r="GX298" s="540"/>
      <c r="GY298" s="540"/>
      <c r="GZ298" s="540"/>
      <c r="HA298" s="540"/>
      <c r="HB298" s="540"/>
      <c r="HC298" s="540"/>
      <c r="HD298" s="540"/>
      <c r="HE298" s="540"/>
      <c r="HF298" s="540"/>
    </row>
    <row r="299" spans="2:214">
      <c r="B299" s="540"/>
      <c r="C299" s="658"/>
      <c r="D299" s="540"/>
      <c r="F299" s="540"/>
      <c r="G299" s="540"/>
      <c r="H299" s="540"/>
      <c r="I299" s="540"/>
      <c r="J299" s="540"/>
      <c r="K299" s="540"/>
      <c r="L299" s="540"/>
      <c r="M299" s="540"/>
      <c r="N299" s="540"/>
      <c r="O299" s="540"/>
      <c r="P299" s="540"/>
      <c r="Q299" s="540"/>
      <c r="R299" s="540"/>
      <c r="S299" s="540"/>
      <c r="T299" s="540"/>
      <c r="U299" s="540"/>
      <c r="V299" s="540"/>
      <c r="W299" s="540"/>
      <c r="X299" s="540"/>
      <c r="Y299" s="540"/>
      <c r="Z299" s="540"/>
      <c r="AA299" s="540"/>
      <c r="AB299" s="540"/>
      <c r="AC299" s="540"/>
      <c r="AD299" s="540"/>
      <c r="AE299" s="540"/>
      <c r="AF299" s="540"/>
      <c r="AG299" s="540"/>
      <c r="AH299" s="659"/>
      <c r="AI299" s="540"/>
      <c r="AJ299" s="540"/>
      <c r="AK299" s="540"/>
      <c r="AL299" s="540"/>
      <c r="AM299" s="540"/>
      <c r="AN299" s="540"/>
      <c r="AO299" s="540"/>
      <c r="AP299" s="540"/>
      <c r="AQ299" s="540"/>
      <c r="AR299" s="540"/>
      <c r="AS299" s="540"/>
      <c r="AT299" s="540"/>
      <c r="AU299" s="540"/>
      <c r="AV299" s="540"/>
      <c r="AW299" s="540"/>
      <c r="AX299" s="540"/>
      <c r="AY299" s="540"/>
      <c r="AZ299" s="540"/>
      <c r="BA299" s="540"/>
      <c r="BB299" s="540"/>
      <c r="BC299" s="540"/>
      <c r="BD299" s="540"/>
      <c r="BE299" s="540"/>
      <c r="BF299" s="540"/>
      <c r="BG299" s="540"/>
      <c r="BH299" s="540"/>
      <c r="BI299" s="540"/>
      <c r="BJ299" s="540"/>
      <c r="BK299" s="540"/>
      <c r="BL299" s="540"/>
      <c r="BM299" s="540"/>
      <c r="BN299" s="540"/>
      <c r="BO299" s="540"/>
      <c r="BP299" s="540"/>
      <c r="BQ299" s="540"/>
      <c r="BR299" s="540"/>
      <c r="BS299" s="540"/>
      <c r="BT299" s="540"/>
      <c r="BU299" s="540"/>
      <c r="BV299" s="540"/>
      <c r="BW299" s="540"/>
      <c r="BX299" s="540"/>
      <c r="BY299" s="540"/>
      <c r="BZ299" s="540"/>
      <c r="CA299" s="540"/>
      <c r="CB299" s="540"/>
      <c r="CC299" s="540"/>
      <c r="CD299" s="540"/>
      <c r="CE299" s="540"/>
      <c r="CF299" s="540"/>
      <c r="CG299" s="540"/>
      <c r="CH299" s="540"/>
      <c r="CI299" s="540"/>
      <c r="CJ299" s="540"/>
      <c r="CK299" s="540"/>
      <c r="CL299" s="540"/>
      <c r="CM299" s="540"/>
      <c r="CN299" s="540"/>
      <c r="CO299" s="540"/>
      <c r="CP299" s="540"/>
      <c r="CQ299" s="540"/>
      <c r="CR299" s="540"/>
      <c r="CS299" s="540"/>
      <c r="CT299" s="540"/>
      <c r="CU299" s="540"/>
      <c r="CV299" s="540"/>
      <c r="CW299" s="540"/>
      <c r="CX299" s="540"/>
      <c r="CY299" s="540"/>
      <c r="CZ299" s="540"/>
      <c r="DA299" s="540"/>
      <c r="DB299" s="540"/>
      <c r="DC299" s="540"/>
      <c r="DD299" s="540"/>
      <c r="DE299" s="540"/>
      <c r="DF299" s="540"/>
      <c r="DG299" s="540"/>
      <c r="DH299" s="540"/>
      <c r="DI299" s="540"/>
      <c r="DJ299" s="540"/>
      <c r="DK299" s="540"/>
      <c r="DL299" s="540"/>
      <c r="DM299" s="540"/>
      <c r="DN299" s="540"/>
      <c r="DO299" s="540"/>
      <c r="DP299" s="540"/>
      <c r="DQ299" s="540"/>
      <c r="DR299" s="540"/>
      <c r="DS299" s="540"/>
      <c r="DT299" s="540"/>
      <c r="DU299" s="540"/>
      <c r="DV299" s="540"/>
      <c r="DW299" s="540"/>
      <c r="DX299" s="540"/>
      <c r="DY299" s="540"/>
      <c r="DZ299" s="540"/>
      <c r="EA299" s="540"/>
      <c r="EB299" s="540"/>
      <c r="EC299" s="540"/>
      <c r="ED299" s="540"/>
      <c r="EE299" s="540"/>
      <c r="EF299" s="540"/>
      <c r="EG299" s="540"/>
      <c r="EH299" s="540"/>
      <c r="EI299" s="540"/>
      <c r="EJ299" s="540"/>
      <c r="EK299" s="540"/>
      <c r="EL299" s="540"/>
      <c r="EM299" s="540"/>
      <c r="EN299" s="540"/>
      <c r="EO299" s="540"/>
      <c r="EP299" s="540"/>
      <c r="EQ299" s="540"/>
      <c r="ER299" s="540"/>
      <c r="ES299" s="540"/>
      <c r="ET299" s="540"/>
      <c r="EU299" s="540"/>
      <c r="EV299" s="540"/>
      <c r="EW299" s="540"/>
      <c r="EX299" s="540"/>
      <c r="EY299" s="540"/>
      <c r="EZ299" s="540"/>
      <c r="FA299" s="540"/>
      <c r="FB299" s="540"/>
      <c r="FC299" s="540"/>
      <c r="FD299" s="540"/>
      <c r="FE299" s="540"/>
      <c r="FF299" s="540"/>
      <c r="FG299" s="540"/>
      <c r="FH299" s="540"/>
      <c r="FI299" s="540"/>
      <c r="FJ299" s="540"/>
      <c r="FK299" s="540"/>
      <c r="FL299" s="540"/>
      <c r="FM299" s="540"/>
      <c r="FN299" s="540"/>
      <c r="FO299" s="540"/>
      <c r="FP299" s="540"/>
      <c r="FQ299" s="540"/>
      <c r="FR299" s="540"/>
      <c r="FS299" s="540"/>
      <c r="FT299" s="540"/>
      <c r="FU299" s="540"/>
      <c r="FV299" s="540"/>
      <c r="FW299" s="540"/>
      <c r="FX299" s="540"/>
      <c r="FY299" s="540"/>
      <c r="FZ299" s="540"/>
      <c r="GA299" s="540"/>
      <c r="GB299" s="540"/>
      <c r="GC299" s="540"/>
      <c r="GD299" s="540"/>
      <c r="GE299" s="540"/>
      <c r="GF299" s="540"/>
      <c r="GG299" s="540"/>
      <c r="GH299" s="540"/>
      <c r="GI299" s="540"/>
      <c r="GJ299" s="540"/>
      <c r="GK299" s="540"/>
      <c r="GL299" s="540"/>
      <c r="GM299" s="540"/>
      <c r="GN299" s="540"/>
      <c r="GO299" s="540"/>
      <c r="GP299" s="540"/>
      <c r="GQ299" s="540"/>
      <c r="GR299" s="540"/>
      <c r="GS299" s="540"/>
      <c r="GT299" s="540"/>
      <c r="GU299" s="540"/>
      <c r="GV299" s="540"/>
      <c r="GW299" s="540"/>
      <c r="GX299" s="540"/>
      <c r="GY299" s="540"/>
      <c r="GZ299" s="540"/>
      <c r="HA299" s="540"/>
      <c r="HB299" s="540"/>
      <c r="HC299" s="540"/>
      <c r="HD299" s="540"/>
      <c r="HE299" s="540"/>
      <c r="HF299" s="540"/>
    </row>
    <row r="300" spans="2:214">
      <c r="B300" s="540"/>
      <c r="C300" s="658"/>
      <c r="D300" s="540"/>
      <c r="F300" s="540"/>
      <c r="G300" s="540"/>
      <c r="H300" s="540"/>
      <c r="I300" s="540"/>
      <c r="J300" s="540"/>
      <c r="K300" s="540"/>
      <c r="L300" s="540"/>
      <c r="M300" s="540"/>
      <c r="N300" s="540"/>
      <c r="O300" s="540"/>
      <c r="P300" s="540"/>
      <c r="Q300" s="540"/>
      <c r="R300" s="540"/>
      <c r="S300" s="540"/>
      <c r="T300" s="540"/>
      <c r="U300" s="540"/>
      <c r="V300" s="540"/>
      <c r="W300" s="540"/>
      <c r="X300" s="540"/>
      <c r="Y300" s="540"/>
      <c r="Z300" s="540"/>
      <c r="AA300" s="540"/>
      <c r="AB300" s="540"/>
      <c r="AC300" s="540"/>
      <c r="AD300" s="540"/>
      <c r="AE300" s="540"/>
      <c r="AF300" s="540"/>
      <c r="AG300" s="540"/>
      <c r="AH300" s="659"/>
      <c r="AI300" s="540"/>
      <c r="AJ300" s="540"/>
      <c r="AK300" s="540"/>
      <c r="AL300" s="540"/>
      <c r="AM300" s="540"/>
      <c r="AN300" s="540"/>
      <c r="AO300" s="540"/>
      <c r="AP300" s="540"/>
      <c r="AQ300" s="540"/>
      <c r="AR300" s="540"/>
      <c r="AS300" s="540"/>
      <c r="AT300" s="540"/>
      <c r="AU300" s="540"/>
      <c r="AV300" s="540"/>
      <c r="AW300" s="540"/>
      <c r="AX300" s="540"/>
      <c r="AY300" s="540"/>
      <c r="AZ300" s="540"/>
      <c r="BA300" s="540"/>
      <c r="BB300" s="540"/>
      <c r="BC300" s="540"/>
      <c r="BD300" s="540"/>
      <c r="BE300" s="540"/>
      <c r="BF300" s="540"/>
      <c r="BG300" s="540"/>
      <c r="BH300" s="540"/>
      <c r="BI300" s="540"/>
      <c r="BJ300" s="540"/>
      <c r="BK300" s="540"/>
      <c r="BL300" s="540"/>
      <c r="BM300" s="540"/>
      <c r="BN300" s="540"/>
      <c r="BO300" s="540"/>
      <c r="BP300" s="540"/>
      <c r="BQ300" s="540"/>
      <c r="BR300" s="540"/>
      <c r="BS300" s="540"/>
      <c r="BT300" s="540"/>
      <c r="BU300" s="540"/>
      <c r="BV300" s="540"/>
      <c r="BW300" s="540"/>
      <c r="BX300" s="540"/>
      <c r="BY300" s="540"/>
      <c r="BZ300" s="540"/>
      <c r="CA300" s="540"/>
      <c r="CB300" s="540"/>
      <c r="CC300" s="540"/>
      <c r="CD300" s="540"/>
      <c r="CE300" s="540"/>
      <c r="CF300" s="540"/>
      <c r="CG300" s="540"/>
      <c r="CH300" s="540"/>
      <c r="CI300" s="540"/>
      <c r="CJ300" s="540"/>
      <c r="CK300" s="540"/>
      <c r="CL300" s="540"/>
      <c r="CM300" s="540"/>
      <c r="CN300" s="540"/>
      <c r="CO300" s="540"/>
      <c r="CP300" s="540"/>
      <c r="CQ300" s="540"/>
      <c r="CR300" s="540"/>
      <c r="CS300" s="540"/>
      <c r="CT300" s="540"/>
      <c r="CU300" s="540"/>
      <c r="CV300" s="540"/>
      <c r="CW300" s="540"/>
      <c r="CX300" s="540"/>
      <c r="CY300" s="540"/>
      <c r="CZ300" s="540"/>
      <c r="DA300" s="540"/>
      <c r="DB300" s="540"/>
      <c r="DC300" s="540"/>
      <c r="DD300" s="540"/>
      <c r="DE300" s="540"/>
      <c r="DF300" s="540"/>
      <c r="DG300" s="540"/>
      <c r="DH300" s="540"/>
      <c r="DI300" s="540"/>
      <c r="DJ300" s="540"/>
      <c r="DK300" s="540"/>
      <c r="DL300" s="540"/>
      <c r="DM300" s="540"/>
      <c r="DN300" s="540"/>
      <c r="DO300" s="540"/>
      <c r="DP300" s="540"/>
      <c r="DQ300" s="540"/>
      <c r="DR300" s="540"/>
      <c r="DS300" s="540"/>
      <c r="DT300" s="540"/>
      <c r="DU300" s="540"/>
      <c r="DV300" s="540"/>
      <c r="DW300" s="540"/>
      <c r="DX300" s="540"/>
      <c r="DY300" s="540"/>
      <c r="DZ300" s="540"/>
      <c r="EA300" s="540"/>
      <c r="EB300" s="540"/>
      <c r="EC300" s="540"/>
      <c r="ED300" s="540"/>
      <c r="EE300" s="540"/>
      <c r="EF300" s="540"/>
      <c r="EG300" s="540"/>
      <c r="EH300" s="540"/>
      <c r="EI300" s="540"/>
      <c r="EJ300" s="540"/>
      <c r="EK300" s="540"/>
      <c r="EL300" s="540"/>
      <c r="EM300" s="540"/>
      <c r="EN300" s="540"/>
      <c r="EO300" s="540"/>
      <c r="EP300" s="540"/>
      <c r="EQ300" s="540"/>
      <c r="ER300" s="540"/>
      <c r="ES300" s="540"/>
      <c r="ET300" s="540"/>
      <c r="EU300" s="540"/>
      <c r="EV300" s="540"/>
      <c r="EW300" s="540"/>
      <c r="EX300" s="540"/>
      <c r="EY300" s="540"/>
      <c r="EZ300" s="540"/>
      <c r="FA300" s="540"/>
      <c r="FB300" s="540"/>
      <c r="FC300" s="540"/>
      <c r="FD300" s="540"/>
      <c r="FE300" s="540"/>
      <c r="FF300" s="540"/>
      <c r="FG300" s="540"/>
      <c r="FH300" s="540"/>
      <c r="FI300" s="540"/>
      <c r="FJ300" s="540"/>
      <c r="FK300" s="540"/>
      <c r="FL300" s="540"/>
      <c r="FM300" s="540"/>
      <c r="FN300" s="540"/>
      <c r="FO300" s="540"/>
      <c r="FP300" s="540"/>
      <c r="FQ300" s="540"/>
      <c r="FR300" s="540"/>
      <c r="FS300" s="540"/>
      <c r="FT300" s="540"/>
      <c r="FU300" s="540"/>
      <c r="FV300" s="540"/>
      <c r="FW300" s="540"/>
      <c r="FX300" s="540"/>
      <c r="FY300" s="540"/>
      <c r="FZ300" s="540"/>
      <c r="GA300" s="540"/>
      <c r="GB300" s="540"/>
      <c r="GC300" s="540"/>
      <c r="GD300" s="540"/>
      <c r="GE300" s="540"/>
      <c r="GF300" s="540"/>
      <c r="GG300" s="540"/>
      <c r="GH300" s="540"/>
      <c r="GI300" s="540"/>
      <c r="GJ300" s="540"/>
      <c r="GK300" s="540"/>
      <c r="GL300" s="540"/>
      <c r="GM300" s="540"/>
      <c r="GN300" s="540"/>
      <c r="GO300" s="540"/>
      <c r="GP300" s="540"/>
      <c r="GQ300" s="540"/>
      <c r="GR300" s="540"/>
      <c r="GS300" s="540"/>
      <c r="GT300" s="540"/>
      <c r="GU300" s="540"/>
      <c r="GV300" s="540"/>
      <c r="GW300" s="540"/>
      <c r="GX300" s="540"/>
      <c r="GY300" s="540"/>
      <c r="GZ300" s="540"/>
      <c r="HA300" s="540"/>
      <c r="HB300" s="540"/>
      <c r="HC300" s="540"/>
      <c r="HD300" s="540"/>
      <c r="HE300" s="540"/>
      <c r="HF300" s="540"/>
    </row>
    <row r="301" spans="2:214">
      <c r="B301" s="540"/>
      <c r="C301" s="658"/>
      <c r="D301" s="540"/>
      <c r="F301" s="540"/>
      <c r="G301" s="540"/>
      <c r="H301" s="540"/>
      <c r="I301" s="540"/>
      <c r="J301" s="540"/>
      <c r="K301" s="540"/>
      <c r="L301" s="540"/>
      <c r="M301" s="540"/>
      <c r="N301" s="540"/>
      <c r="O301" s="540"/>
      <c r="P301" s="540"/>
      <c r="Q301" s="540"/>
      <c r="R301" s="540"/>
      <c r="S301" s="540"/>
      <c r="T301" s="540"/>
      <c r="U301" s="540"/>
      <c r="V301" s="540"/>
      <c r="W301" s="540"/>
      <c r="X301" s="540"/>
      <c r="Y301" s="540"/>
      <c r="Z301" s="540"/>
      <c r="AA301" s="540"/>
      <c r="AB301" s="540"/>
      <c r="AC301" s="540"/>
      <c r="AD301" s="540"/>
      <c r="AE301" s="540"/>
      <c r="AF301" s="540"/>
      <c r="AG301" s="540"/>
      <c r="AH301" s="659"/>
      <c r="AI301" s="540"/>
      <c r="AJ301" s="540"/>
      <c r="AK301" s="540"/>
      <c r="AL301" s="540"/>
      <c r="AM301" s="540"/>
      <c r="AN301" s="540"/>
      <c r="AO301" s="540"/>
      <c r="AP301" s="540"/>
      <c r="AQ301" s="540"/>
      <c r="AR301" s="540"/>
      <c r="AS301" s="540"/>
      <c r="AT301" s="540"/>
      <c r="AU301" s="540"/>
      <c r="AV301" s="540"/>
      <c r="AW301" s="540"/>
      <c r="AX301" s="540"/>
      <c r="AY301" s="540"/>
      <c r="AZ301" s="540"/>
      <c r="BA301" s="540"/>
      <c r="BB301" s="540"/>
      <c r="BC301" s="540"/>
      <c r="BD301" s="540"/>
      <c r="BE301" s="540"/>
      <c r="BF301" s="540"/>
      <c r="BG301" s="540"/>
      <c r="BH301" s="540"/>
      <c r="BI301" s="540"/>
      <c r="BJ301" s="540"/>
      <c r="BK301" s="540"/>
      <c r="BL301" s="540"/>
      <c r="BM301" s="540"/>
      <c r="BN301" s="540"/>
      <c r="BO301" s="540"/>
      <c r="BP301" s="540"/>
      <c r="BQ301" s="540"/>
      <c r="BR301" s="540"/>
      <c r="BS301" s="540"/>
      <c r="BT301" s="540"/>
      <c r="BU301" s="540"/>
      <c r="BV301" s="540"/>
      <c r="BW301" s="540"/>
      <c r="BX301" s="540"/>
      <c r="BY301" s="540"/>
      <c r="BZ301" s="540"/>
      <c r="CA301" s="540"/>
      <c r="CB301" s="540"/>
      <c r="CC301" s="540"/>
      <c r="CD301" s="540"/>
      <c r="CE301" s="540"/>
      <c r="CF301" s="540"/>
      <c r="CG301" s="540"/>
      <c r="CH301" s="540"/>
      <c r="CI301" s="540"/>
      <c r="CJ301" s="540"/>
      <c r="CK301" s="540"/>
      <c r="CL301" s="540"/>
      <c r="CM301" s="540"/>
      <c r="CN301" s="540"/>
      <c r="CO301" s="540"/>
      <c r="CP301" s="540"/>
      <c r="CQ301" s="540"/>
      <c r="CR301" s="540"/>
      <c r="CS301" s="540"/>
      <c r="CT301" s="540"/>
      <c r="CU301" s="540"/>
      <c r="CV301" s="540"/>
      <c r="CW301" s="540"/>
      <c r="CX301" s="540"/>
      <c r="CY301" s="540"/>
      <c r="CZ301" s="540"/>
      <c r="DA301" s="540"/>
      <c r="DB301" s="540"/>
      <c r="DC301" s="540"/>
      <c r="DD301" s="540"/>
      <c r="DE301" s="540"/>
      <c r="DF301" s="540"/>
      <c r="DG301" s="540"/>
      <c r="DH301" s="540"/>
      <c r="DI301" s="540"/>
      <c r="DJ301" s="540"/>
      <c r="DK301" s="540"/>
      <c r="DL301" s="540"/>
      <c r="DM301" s="540"/>
      <c r="DN301" s="540"/>
      <c r="DO301" s="540"/>
      <c r="DP301" s="540"/>
      <c r="DQ301" s="540"/>
      <c r="DR301" s="540"/>
      <c r="DS301" s="540"/>
      <c r="DT301" s="540"/>
      <c r="DU301" s="540"/>
      <c r="DV301" s="540"/>
      <c r="DW301" s="540"/>
      <c r="DX301" s="540"/>
      <c r="DY301" s="540"/>
      <c r="DZ301" s="540"/>
      <c r="EA301" s="540"/>
      <c r="EB301" s="540"/>
      <c r="EC301" s="540"/>
      <c r="ED301" s="540"/>
      <c r="EE301" s="540"/>
      <c r="EF301" s="540"/>
      <c r="EG301" s="540"/>
      <c r="EH301" s="540"/>
      <c r="EI301" s="540"/>
      <c r="EJ301" s="540"/>
      <c r="EK301" s="540"/>
      <c r="EL301" s="540"/>
      <c r="EM301" s="540"/>
      <c r="EN301" s="540"/>
      <c r="EO301" s="540"/>
      <c r="EP301" s="540"/>
      <c r="EQ301" s="540"/>
      <c r="ER301" s="540"/>
      <c r="ES301" s="540"/>
      <c r="ET301" s="540"/>
      <c r="EU301" s="540"/>
      <c r="EV301" s="540"/>
      <c r="EW301" s="540"/>
      <c r="EX301" s="540"/>
      <c r="EY301" s="540"/>
      <c r="EZ301" s="540"/>
      <c r="FA301" s="540"/>
      <c r="FB301" s="540"/>
      <c r="FC301" s="540"/>
      <c r="FD301" s="540"/>
      <c r="FE301" s="540"/>
      <c r="FF301" s="540"/>
      <c r="FG301" s="540"/>
      <c r="FH301" s="540"/>
      <c r="FI301" s="540"/>
      <c r="FJ301" s="540"/>
      <c r="FK301" s="540"/>
      <c r="FL301" s="540"/>
      <c r="FM301" s="540"/>
      <c r="FN301" s="540"/>
      <c r="FO301" s="540"/>
      <c r="FP301" s="540"/>
      <c r="FQ301" s="540"/>
      <c r="FR301" s="540"/>
      <c r="FS301" s="540"/>
      <c r="FT301" s="540"/>
      <c r="FU301" s="540"/>
      <c r="FV301" s="540"/>
      <c r="FW301" s="540"/>
      <c r="FX301" s="540"/>
      <c r="FY301" s="540"/>
      <c r="FZ301" s="540"/>
      <c r="GA301" s="540"/>
      <c r="GB301" s="540"/>
      <c r="GC301" s="540"/>
      <c r="GD301" s="540"/>
      <c r="GE301" s="540"/>
      <c r="GF301" s="540"/>
      <c r="GG301" s="540"/>
      <c r="GH301" s="540"/>
      <c r="GI301" s="540"/>
      <c r="GJ301" s="540"/>
      <c r="GK301" s="540"/>
      <c r="GL301" s="540"/>
      <c r="GM301" s="540"/>
      <c r="GN301" s="540"/>
      <c r="GO301" s="540"/>
      <c r="GP301" s="540"/>
      <c r="GQ301" s="540"/>
      <c r="GR301" s="540"/>
      <c r="GS301" s="540"/>
      <c r="GT301" s="540"/>
      <c r="GU301" s="540"/>
      <c r="GV301" s="540"/>
      <c r="GW301" s="540"/>
      <c r="GX301" s="540"/>
      <c r="GY301" s="540"/>
      <c r="GZ301" s="540"/>
      <c r="HA301" s="540"/>
      <c r="HB301" s="540"/>
      <c r="HC301" s="540"/>
      <c r="HD301" s="540"/>
      <c r="HE301" s="540"/>
      <c r="HF301" s="540"/>
    </row>
    <row r="302" spans="2:214">
      <c r="B302" s="540"/>
      <c r="C302" s="658"/>
      <c r="D302" s="540"/>
      <c r="F302" s="540"/>
      <c r="G302" s="540"/>
      <c r="H302" s="540"/>
      <c r="I302" s="540"/>
      <c r="J302" s="540"/>
      <c r="K302" s="540"/>
      <c r="L302" s="540"/>
      <c r="M302" s="540"/>
      <c r="N302" s="540"/>
      <c r="O302" s="540"/>
      <c r="P302" s="540"/>
      <c r="Q302" s="540"/>
      <c r="R302" s="540"/>
      <c r="S302" s="540"/>
      <c r="T302" s="540"/>
      <c r="U302" s="540"/>
      <c r="V302" s="540"/>
      <c r="W302" s="540"/>
      <c r="X302" s="540"/>
      <c r="Y302" s="540"/>
      <c r="Z302" s="540"/>
      <c r="AA302" s="540"/>
      <c r="AB302" s="540"/>
      <c r="AC302" s="540"/>
      <c r="AD302" s="540"/>
      <c r="AE302" s="540"/>
      <c r="AF302" s="540"/>
      <c r="AG302" s="540"/>
      <c r="AH302" s="659"/>
      <c r="AI302" s="540"/>
      <c r="AJ302" s="540"/>
      <c r="AK302" s="540"/>
      <c r="AL302" s="540"/>
      <c r="AM302" s="540"/>
      <c r="AN302" s="540"/>
      <c r="AO302" s="540"/>
      <c r="AP302" s="540"/>
      <c r="AQ302" s="540"/>
      <c r="AR302" s="540"/>
      <c r="AS302" s="540"/>
      <c r="AT302" s="540"/>
      <c r="AU302" s="540"/>
      <c r="AV302" s="540"/>
      <c r="AW302" s="540"/>
      <c r="AX302" s="540"/>
      <c r="AY302" s="540"/>
      <c r="AZ302" s="540"/>
      <c r="BA302" s="540"/>
      <c r="BB302" s="540"/>
      <c r="BC302" s="540"/>
      <c r="BD302" s="540"/>
      <c r="BE302" s="540"/>
      <c r="BF302" s="540"/>
      <c r="BG302" s="540"/>
      <c r="BH302" s="540"/>
      <c r="BI302" s="540"/>
      <c r="BJ302" s="540"/>
      <c r="BK302" s="540"/>
      <c r="BL302" s="540"/>
      <c r="BM302" s="540"/>
      <c r="BN302" s="540"/>
      <c r="BO302" s="540"/>
      <c r="BP302" s="540"/>
      <c r="BQ302" s="540"/>
      <c r="BR302" s="540"/>
      <c r="BS302" s="540"/>
      <c r="BT302" s="540"/>
      <c r="BU302" s="540"/>
      <c r="BV302" s="540"/>
      <c r="BW302" s="540"/>
      <c r="BX302" s="540"/>
      <c r="BY302" s="540"/>
      <c r="BZ302" s="540"/>
      <c r="CA302" s="540"/>
      <c r="CB302" s="540"/>
      <c r="CC302" s="540"/>
      <c r="CD302" s="540"/>
      <c r="CE302" s="540"/>
      <c r="CF302" s="540"/>
      <c r="CG302" s="540"/>
      <c r="CH302" s="540"/>
      <c r="CI302" s="540"/>
      <c r="CJ302" s="540"/>
      <c r="CK302" s="540"/>
      <c r="CL302" s="540"/>
      <c r="CM302" s="540"/>
      <c r="CN302" s="540"/>
      <c r="CO302" s="540"/>
      <c r="CP302" s="540"/>
      <c r="CQ302" s="540"/>
      <c r="CR302" s="540"/>
      <c r="CS302" s="540"/>
      <c r="CT302" s="540"/>
      <c r="CU302" s="540"/>
      <c r="CV302" s="540"/>
      <c r="CW302" s="540"/>
      <c r="CX302" s="540"/>
      <c r="CY302" s="540"/>
      <c r="CZ302" s="540"/>
      <c r="DA302" s="540"/>
      <c r="DB302" s="540"/>
      <c r="DC302" s="540"/>
      <c r="DD302" s="540"/>
      <c r="DE302" s="540"/>
      <c r="DF302" s="540"/>
      <c r="DG302" s="540"/>
      <c r="DH302" s="540"/>
      <c r="DI302" s="540"/>
      <c r="DJ302" s="540"/>
      <c r="DK302" s="540"/>
      <c r="DL302" s="540"/>
      <c r="DM302" s="540"/>
      <c r="DN302" s="540"/>
      <c r="DO302" s="540"/>
      <c r="DP302" s="540"/>
      <c r="DQ302" s="540"/>
      <c r="DR302" s="540"/>
      <c r="DS302" s="540"/>
      <c r="DT302" s="540"/>
      <c r="DU302" s="540"/>
      <c r="DV302" s="540"/>
      <c r="DW302" s="540"/>
      <c r="DX302" s="540"/>
      <c r="DY302" s="540"/>
      <c r="DZ302" s="540"/>
      <c r="EA302" s="540"/>
      <c r="EB302" s="540"/>
      <c r="EC302" s="540"/>
      <c r="ED302" s="540"/>
      <c r="EE302" s="540"/>
      <c r="EF302" s="540"/>
      <c r="EG302" s="540"/>
      <c r="EH302" s="540"/>
      <c r="EI302" s="540"/>
      <c r="EJ302" s="540"/>
      <c r="EK302" s="540"/>
      <c r="EL302" s="540"/>
      <c r="EM302" s="540"/>
      <c r="EN302" s="540"/>
      <c r="EO302" s="540"/>
      <c r="EP302" s="540"/>
      <c r="EQ302" s="540"/>
      <c r="ER302" s="540"/>
      <c r="ES302" s="540"/>
      <c r="ET302" s="540"/>
      <c r="EU302" s="540"/>
      <c r="EV302" s="540"/>
      <c r="EW302" s="540"/>
      <c r="EX302" s="540"/>
      <c r="EY302" s="540"/>
      <c r="EZ302" s="540"/>
      <c r="FA302" s="540"/>
      <c r="FB302" s="540"/>
      <c r="FC302" s="540"/>
      <c r="FD302" s="540"/>
      <c r="FE302" s="540"/>
      <c r="FF302" s="540"/>
      <c r="FG302" s="540"/>
      <c r="FH302" s="540"/>
      <c r="FI302" s="540"/>
      <c r="FJ302" s="540"/>
      <c r="FK302" s="540"/>
      <c r="FL302" s="540"/>
      <c r="FM302" s="540"/>
      <c r="FN302" s="540"/>
      <c r="FO302" s="540"/>
      <c r="FP302" s="540"/>
      <c r="FQ302" s="540"/>
      <c r="FR302" s="540"/>
      <c r="FS302" s="540"/>
      <c r="FT302" s="540"/>
      <c r="FU302" s="540"/>
      <c r="FV302" s="540"/>
      <c r="FW302" s="540"/>
      <c r="FX302" s="540"/>
      <c r="FY302" s="540"/>
      <c r="FZ302" s="540"/>
      <c r="GA302" s="540"/>
      <c r="GB302" s="540"/>
      <c r="GC302" s="540"/>
      <c r="GD302" s="540"/>
      <c r="GE302" s="540"/>
      <c r="GF302" s="540"/>
      <c r="GG302" s="540"/>
      <c r="GH302" s="540"/>
      <c r="GI302" s="540"/>
      <c r="GJ302" s="540"/>
      <c r="GK302" s="540"/>
      <c r="GL302" s="540"/>
      <c r="GM302" s="540"/>
      <c r="GN302" s="540"/>
      <c r="GO302" s="540"/>
      <c r="GP302" s="540"/>
      <c r="GQ302" s="540"/>
      <c r="GR302" s="540"/>
      <c r="GS302" s="540"/>
      <c r="GT302" s="540"/>
      <c r="GU302" s="540"/>
      <c r="GV302" s="540"/>
      <c r="GW302" s="540"/>
      <c r="GX302" s="540"/>
      <c r="GY302" s="540"/>
      <c r="GZ302" s="540"/>
      <c r="HA302" s="540"/>
      <c r="HB302" s="540"/>
      <c r="HC302" s="540"/>
      <c r="HD302" s="540"/>
      <c r="HE302" s="540"/>
      <c r="HF302" s="540"/>
    </row>
    <row r="303" spans="2:214">
      <c r="B303" s="540"/>
      <c r="C303" s="658"/>
      <c r="D303" s="540"/>
      <c r="F303" s="540"/>
      <c r="G303" s="540"/>
      <c r="H303" s="540"/>
      <c r="I303" s="540"/>
      <c r="J303" s="540"/>
      <c r="K303" s="540"/>
      <c r="L303" s="540"/>
      <c r="M303" s="540"/>
      <c r="N303" s="540"/>
      <c r="O303" s="540"/>
      <c r="P303" s="540"/>
      <c r="Q303" s="540"/>
      <c r="R303" s="540"/>
      <c r="S303" s="540"/>
      <c r="T303" s="540"/>
      <c r="U303" s="540"/>
      <c r="V303" s="540"/>
      <c r="W303" s="540"/>
      <c r="X303" s="540"/>
      <c r="Y303" s="540"/>
      <c r="Z303" s="540"/>
      <c r="AA303" s="540"/>
      <c r="AB303" s="540"/>
      <c r="AC303" s="540"/>
      <c r="AD303" s="540"/>
      <c r="AE303" s="540"/>
      <c r="AF303" s="540"/>
      <c r="AG303" s="540"/>
      <c r="AH303" s="659"/>
      <c r="AI303" s="540"/>
      <c r="AJ303" s="540"/>
      <c r="AK303" s="540"/>
      <c r="AL303" s="540"/>
      <c r="AM303" s="540"/>
      <c r="AN303" s="540"/>
      <c r="AO303" s="540"/>
      <c r="AP303" s="540"/>
      <c r="AQ303" s="540"/>
      <c r="AR303" s="540"/>
      <c r="AS303" s="540"/>
      <c r="AT303" s="540"/>
      <c r="AU303" s="540"/>
      <c r="AV303" s="540"/>
      <c r="AW303" s="540"/>
      <c r="AX303" s="540"/>
      <c r="AY303" s="540"/>
      <c r="AZ303" s="540"/>
      <c r="BA303" s="540"/>
      <c r="BB303" s="540"/>
      <c r="BC303" s="540"/>
      <c r="BD303" s="540"/>
      <c r="BE303" s="540"/>
      <c r="BF303" s="540"/>
      <c r="BG303" s="540"/>
      <c r="BH303" s="540"/>
      <c r="BI303" s="540"/>
      <c r="BJ303" s="540"/>
      <c r="BK303" s="540"/>
      <c r="BL303" s="540"/>
      <c r="BM303" s="540"/>
      <c r="BN303" s="540"/>
      <c r="BO303" s="540"/>
      <c r="BP303" s="540"/>
      <c r="BQ303" s="540"/>
      <c r="BR303" s="540"/>
      <c r="BS303" s="540"/>
      <c r="BT303" s="540"/>
      <c r="BU303" s="540"/>
      <c r="BV303" s="540"/>
      <c r="BW303" s="540"/>
      <c r="BX303" s="540"/>
      <c r="BY303" s="540"/>
      <c r="BZ303" s="540"/>
      <c r="CA303" s="540"/>
      <c r="CB303" s="540"/>
      <c r="CC303" s="540"/>
      <c r="CD303" s="540"/>
      <c r="CE303" s="540"/>
      <c r="CF303" s="540"/>
      <c r="CG303" s="540"/>
      <c r="CH303" s="540"/>
      <c r="CI303" s="540"/>
      <c r="CJ303" s="540"/>
      <c r="CK303" s="540"/>
      <c r="CL303" s="540"/>
      <c r="CM303" s="540"/>
      <c r="CN303" s="540"/>
      <c r="CO303" s="540"/>
      <c r="CP303" s="540"/>
      <c r="CQ303" s="540"/>
      <c r="CR303" s="540"/>
      <c r="CS303" s="540"/>
      <c r="CT303" s="540"/>
      <c r="CU303" s="540"/>
      <c r="CV303" s="540"/>
      <c r="CW303" s="540"/>
      <c r="CX303" s="540"/>
      <c r="CY303" s="540"/>
      <c r="CZ303" s="540"/>
      <c r="DA303" s="540"/>
      <c r="DB303" s="540"/>
      <c r="DC303" s="540"/>
      <c r="DD303" s="540"/>
      <c r="DE303" s="540"/>
      <c r="DF303" s="540"/>
      <c r="DG303" s="540"/>
      <c r="DH303" s="540"/>
      <c r="DI303" s="540"/>
      <c r="DJ303" s="540"/>
      <c r="DK303" s="540"/>
      <c r="DL303" s="540"/>
      <c r="DM303" s="540"/>
      <c r="DN303" s="540"/>
      <c r="DO303" s="540"/>
      <c r="DP303" s="540"/>
      <c r="DQ303" s="540"/>
      <c r="DR303" s="540"/>
      <c r="DS303" s="540"/>
      <c r="DT303" s="540"/>
      <c r="DU303" s="540"/>
      <c r="DV303" s="540"/>
      <c r="DW303" s="540"/>
      <c r="DX303" s="540"/>
      <c r="DY303" s="540"/>
      <c r="DZ303" s="540"/>
      <c r="EA303" s="540"/>
      <c r="EB303" s="540"/>
      <c r="EC303" s="540"/>
      <c r="ED303" s="540"/>
      <c r="EE303" s="540"/>
      <c r="EF303" s="540"/>
      <c r="EG303" s="540"/>
      <c r="EH303" s="540"/>
      <c r="EI303" s="540"/>
      <c r="EJ303" s="540"/>
      <c r="EK303" s="540"/>
      <c r="EL303" s="540"/>
      <c r="EM303" s="540"/>
      <c r="EN303" s="540"/>
      <c r="EO303" s="540"/>
      <c r="EP303" s="540"/>
      <c r="EQ303" s="540"/>
      <c r="ER303" s="540"/>
      <c r="ES303" s="540"/>
      <c r="ET303" s="540"/>
      <c r="EU303" s="540"/>
      <c r="EV303" s="540"/>
      <c r="EW303" s="540"/>
      <c r="EX303" s="540"/>
      <c r="EY303" s="540"/>
      <c r="EZ303" s="540"/>
      <c r="FA303" s="540"/>
      <c r="FB303" s="540"/>
      <c r="FC303" s="540"/>
      <c r="FD303" s="540"/>
      <c r="FE303" s="540"/>
      <c r="FF303" s="540"/>
      <c r="FG303" s="540"/>
      <c r="FH303" s="540"/>
      <c r="FI303" s="540"/>
      <c r="FJ303" s="540"/>
      <c r="FK303" s="540"/>
      <c r="FL303" s="540"/>
      <c r="FM303" s="540"/>
      <c r="FN303" s="540"/>
      <c r="FO303" s="540"/>
      <c r="FP303" s="540"/>
      <c r="FQ303" s="540"/>
      <c r="FR303" s="540"/>
      <c r="FS303" s="540"/>
      <c r="FT303" s="540"/>
      <c r="FU303" s="540"/>
      <c r="FV303" s="540"/>
      <c r="FW303" s="540"/>
      <c r="FX303" s="540"/>
      <c r="FY303" s="540"/>
      <c r="FZ303" s="540"/>
      <c r="GA303" s="540"/>
      <c r="GB303" s="540"/>
      <c r="GC303" s="540"/>
      <c r="GD303" s="540"/>
      <c r="GE303" s="540"/>
      <c r="GF303" s="540"/>
      <c r="GG303" s="540"/>
      <c r="GH303" s="540"/>
      <c r="GI303" s="540"/>
      <c r="GJ303" s="540"/>
      <c r="GK303" s="540"/>
      <c r="GL303" s="540"/>
      <c r="GM303" s="540"/>
      <c r="GN303" s="540"/>
      <c r="GO303" s="540"/>
      <c r="GP303" s="540"/>
      <c r="GQ303" s="540"/>
      <c r="GR303" s="540"/>
      <c r="GS303" s="540"/>
      <c r="GT303" s="540"/>
      <c r="GU303" s="540"/>
      <c r="GV303" s="540"/>
      <c r="GW303" s="540"/>
      <c r="GX303" s="540"/>
      <c r="GY303" s="540"/>
      <c r="GZ303" s="540"/>
      <c r="HA303" s="540"/>
      <c r="HB303" s="540"/>
      <c r="HC303" s="540"/>
      <c r="HD303" s="540"/>
      <c r="HE303" s="540"/>
      <c r="HF303" s="540"/>
    </row>
    <row r="304" spans="2:214">
      <c r="B304" s="540"/>
      <c r="C304" s="658"/>
      <c r="D304" s="540"/>
      <c r="F304" s="540"/>
      <c r="G304" s="540"/>
      <c r="H304" s="540"/>
      <c r="I304" s="540"/>
      <c r="J304" s="540"/>
      <c r="K304" s="540"/>
      <c r="L304" s="540"/>
      <c r="M304" s="540"/>
      <c r="N304" s="540"/>
      <c r="O304" s="540"/>
      <c r="P304" s="540"/>
      <c r="Q304" s="540"/>
      <c r="R304" s="540"/>
      <c r="S304" s="540"/>
      <c r="T304" s="540"/>
      <c r="U304" s="540"/>
      <c r="V304" s="540"/>
      <c r="W304" s="540"/>
      <c r="X304" s="540"/>
      <c r="Y304" s="540"/>
      <c r="Z304" s="540"/>
      <c r="AA304" s="540"/>
      <c r="AB304" s="540"/>
      <c r="AC304" s="540"/>
      <c r="AD304" s="540"/>
      <c r="AE304" s="540"/>
      <c r="AF304" s="540"/>
      <c r="AG304" s="540"/>
      <c r="AH304" s="659"/>
      <c r="AI304" s="540"/>
      <c r="AJ304" s="540"/>
      <c r="AK304" s="540"/>
      <c r="AL304" s="540"/>
      <c r="AM304" s="540"/>
      <c r="AN304" s="540"/>
      <c r="AO304" s="540"/>
      <c r="AP304" s="540"/>
      <c r="AQ304" s="540"/>
      <c r="AR304" s="540"/>
      <c r="AS304" s="540"/>
      <c r="AT304" s="540"/>
      <c r="AU304" s="540"/>
      <c r="AV304" s="540"/>
      <c r="AW304" s="540"/>
      <c r="AX304" s="540"/>
      <c r="AY304" s="540"/>
      <c r="AZ304" s="540"/>
      <c r="BA304" s="540"/>
      <c r="BB304" s="540"/>
      <c r="BC304" s="540"/>
      <c r="BD304" s="540"/>
      <c r="BE304" s="540"/>
      <c r="BF304" s="540"/>
      <c r="BG304" s="540"/>
      <c r="BH304" s="540"/>
      <c r="BI304" s="540"/>
      <c r="BJ304" s="540"/>
      <c r="BK304" s="540"/>
      <c r="BL304" s="540"/>
      <c r="BM304" s="540"/>
      <c r="BN304" s="540"/>
      <c r="BO304" s="540"/>
      <c r="BP304" s="540"/>
      <c r="BQ304" s="540"/>
      <c r="BR304" s="540"/>
      <c r="BS304" s="540"/>
      <c r="BT304" s="540"/>
      <c r="BU304" s="540"/>
      <c r="BV304" s="540"/>
      <c r="BW304" s="540"/>
      <c r="BX304" s="540"/>
      <c r="BY304" s="540"/>
      <c r="BZ304" s="540"/>
      <c r="CA304" s="540"/>
      <c r="CB304" s="540"/>
      <c r="CC304" s="540"/>
      <c r="CD304" s="540"/>
      <c r="CE304" s="540"/>
      <c r="CF304" s="540"/>
      <c r="CG304" s="540"/>
      <c r="CH304" s="540"/>
      <c r="CI304" s="540"/>
      <c r="CJ304" s="540"/>
      <c r="CK304" s="540"/>
      <c r="CL304" s="540"/>
      <c r="CM304" s="540"/>
      <c r="CN304" s="540"/>
      <c r="CO304" s="540"/>
      <c r="CP304" s="540"/>
      <c r="CQ304" s="540"/>
      <c r="CR304" s="540"/>
      <c r="CS304" s="540"/>
      <c r="CT304" s="540"/>
      <c r="CU304" s="540"/>
      <c r="CV304" s="540"/>
      <c r="CW304" s="540"/>
      <c r="CX304" s="540"/>
      <c r="CY304" s="540"/>
      <c r="CZ304" s="540"/>
      <c r="DA304" s="540"/>
      <c r="DB304" s="540"/>
      <c r="DC304" s="540"/>
      <c r="DD304" s="540"/>
      <c r="DE304" s="540"/>
      <c r="DF304" s="540"/>
      <c r="DG304" s="540"/>
      <c r="DH304" s="540"/>
      <c r="DI304" s="540"/>
      <c r="DJ304" s="540"/>
      <c r="DK304" s="540"/>
      <c r="DL304" s="540"/>
      <c r="DM304" s="540"/>
      <c r="DN304" s="540"/>
      <c r="DO304" s="540"/>
      <c r="DP304" s="540"/>
      <c r="DQ304" s="540"/>
      <c r="DR304" s="540"/>
      <c r="DS304" s="540"/>
      <c r="DT304" s="540"/>
      <c r="DU304" s="540"/>
      <c r="DV304" s="540"/>
      <c r="DW304" s="540"/>
      <c r="DX304" s="540"/>
      <c r="DY304" s="540"/>
      <c r="DZ304" s="540"/>
      <c r="EA304" s="540"/>
      <c r="EB304" s="540"/>
      <c r="EC304" s="540"/>
      <c r="ED304" s="540"/>
      <c r="EE304" s="540"/>
      <c r="EF304" s="540"/>
      <c r="EG304" s="540"/>
      <c r="EH304" s="540"/>
      <c r="EI304" s="540"/>
      <c r="EJ304" s="540"/>
      <c r="EK304" s="540"/>
      <c r="EL304" s="540"/>
      <c r="EM304" s="540"/>
      <c r="EN304" s="540"/>
      <c r="EO304" s="540"/>
      <c r="EP304" s="540"/>
      <c r="EQ304" s="540"/>
      <c r="ER304" s="540"/>
      <c r="ES304" s="540"/>
      <c r="ET304" s="540"/>
      <c r="EU304" s="540"/>
      <c r="EV304" s="540"/>
      <c r="EW304" s="540"/>
      <c r="EX304" s="540"/>
      <c r="EY304" s="540"/>
      <c r="EZ304" s="540"/>
      <c r="FA304" s="540"/>
      <c r="FB304" s="540"/>
      <c r="FC304" s="540"/>
      <c r="FD304" s="540"/>
      <c r="FE304" s="540"/>
      <c r="FF304" s="540"/>
      <c r="FG304" s="540"/>
      <c r="FH304" s="540"/>
      <c r="FI304" s="540"/>
      <c r="FJ304" s="540"/>
      <c r="FK304" s="540"/>
      <c r="FL304" s="540"/>
      <c r="FM304" s="540"/>
      <c r="FN304" s="540"/>
      <c r="FO304" s="540"/>
      <c r="FP304" s="540"/>
      <c r="FQ304" s="540"/>
      <c r="FR304" s="540"/>
      <c r="FS304" s="540"/>
      <c r="FT304" s="540"/>
      <c r="FU304" s="540"/>
      <c r="FV304" s="540"/>
      <c r="FW304" s="540"/>
      <c r="FX304" s="540"/>
      <c r="FY304" s="540"/>
      <c r="FZ304" s="540"/>
      <c r="GA304" s="540"/>
      <c r="GB304" s="540"/>
      <c r="GC304" s="540"/>
      <c r="GD304" s="540"/>
      <c r="GE304" s="540"/>
      <c r="GF304" s="540"/>
      <c r="GG304" s="540"/>
      <c r="GH304" s="540"/>
      <c r="GI304" s="540"/>
      <c r="GJ304" s="540"/>
      <c r="GK304" s="540"/>
      <c r="GL304" s="540"/>
      <c r="GM304" s="540"/>
      <c r="GN304" s="540"/>
      <c r="GO304" s="540"/>
      <c r="GP304" s="540"/>
      <c r="GQ304" s="540"/>
      <c r="GR304" s="540"/>
      <c r="GS304" s="540"/>
      <c r="GT304" s="540"/>
      <c r="GU304" s="540"/>
      <c r="GV304" s="540"/>
      <c r="GW304" s="540"/>
      <c r="GX304" s="540"/>
      <c r="GY304" s="540"/>
      <c r="GZ304" s="540"/>
      <c r="HA304" s="540"/>
      <c r="HB304" s="540"/>
      <c r="HC304" s="540"/>
      <c r="HD304" s="540"/>
      <c r="HE304" s="540"/>
      <c r="HF304" s="540"/>
    </row>
    <row r="305" spans="2:214">
      <c r="B305" s="540"/>
      <c r="C305" s="658"/>
      <c r="D305" s="540"/>
      <c r="F305" s="540"/>
      <c r="G305" s="540"/>
      <c r="H305" s="540"/>
      <c r="I305" s="540"/>
      <c r="J305" s="540"/>
      <c r="K305" s="540"/>
      <c r="L305" s="540"/>
      <c r="M305" s="540"/>
      <c r="N305" s="540"/>
      <c r="O305" s="540"/>
      <c r="P305" s="540"/>
      <c r="Q305" s="540"/>
      <c r="R305" s="540"/>
      <c r="S305" s="540"/>
      <c r="T305" s="540"/>
      <c r="U305" s="540"/>
      <c r="V305" s="540"/>
      <c r="W305" s="540"/>
      <c r="X305" s="540"/>
      <c r="Y305" s="540"/>
      <c r="Z305" s="540"/>
      <c r="AA305" s="540"/>
      <c r="AB305" s="540"/>
      <c r="AC305" s="540"/>
      <c r="AD305" s="540"/>
      <c r="AE305" s="540"/>
      <c r="AF305" s="540"/>
      <c r="AG305" s="540"/>
      <c r="AH305" s="659"/>
      <c r="AI305" s="540"/>
      <c r="AJ305" s="540"/>
      <c r="AK305" s="540"/>
      <c r="AL305" s="540"/>
      <c r="AM305" s="540"/>
      <c r="AN305" s="540"/>
      <c r="AO305" s="540"/>
      <c r="AP305" s="540"/>
      <c r="AQ305" s="540"/>
      <c r="AR305" s="540"/>
      <c r="AS305" s="540"/>
      <c r="AT305" s="540"/>
      <c r="AU305" s="540"/>
      <c r="AV305" s="540"/>
      <c r="AW305" s="540"/>
      <c r="AX305" s="540"/>
      <c r="AY305" s="540"/>
      <c r="AZ305" s="540"/>
      <c r="BA305" s="540"/>
      <c r="BB305" s="540"/>
      <c r="BC305" s="540"/>
      <c r="BD305" s="540"/>
      <c r="BE305" s="540"/>
      <c r="BF305" s="540"/>
      <c r="BG305" s="540"/>
      <c r="BH305" s="540"/>
      <c r="BI305" s="540"/>
      <c r="BJ305" s="540"/>
      <c r="BK305" s="540"/>
      <c r="BL305" s="540"/>
      <c r="BM305" s="540"/>
      <c r="BN305" s="540"/>
      <c r="BO305" s="540"/>
      <c r="BP305" s="540"/>
      <c r="BQ305" s="540"/>
      <c r="BR305" s="540"/>
      <c r="BS305" s="540"/>
      <c r="BT305" s="540"/>
      <c r="BU305" s="540"/>
      <c r="BV305" s="540"/>
      <c r="BW305" s="540"/>
      <c r="BX305" s="540"/>
      <c r="BY305" s="540"/>
      <c r="BZ305" s="540"/>
      <c r="CA305" s="540"/>
      <c r="CB305" s="540"/>
      <c r="CC305" s="540"/>
      <c r="CD305" s="540"/>
      <c r="CE305" s="540"/>
      <c r="CF305" s="540"/>
      <c r="CG305" s="540"/>
      <c r="CH305" s="540"/>
      <c r="CI305" s="540"/>
      <c r="CJ305" s="540"/>
      <c r="CK305" s="540"/>
      <c r="CL305" s="540"/>
      <c r="CM305" s="540"/>
      <c r="CN305" s="540"/>
      <c r="CO305" s="540"/>
      <c r="CP305" s="540"/>
      <c r="CQ305" s="540"/>
      <c r="CR305" s="540"/>
      <c r="CS305" s="540"/>
      <c r="CT305" s="540"/>
      <c r="CU305" s="540"/>
      <c r="CV305" s="540"/>
      <c r="CW305" s="540"/>
      <c r="CX305" s="540"/>
      <c r="CY305" s="540"/>
      <c r="CZ305" s="540"/>
      <c r="DA305" s="540"/>
      <c r="DB305" s="540"/>
      <c r="DC305" s="540"/>
      <c r="DD305" s="540"/>
      <c r="DE305" s="540"/>
      <c r="DF305" s="540"/>
      <c r="DG305" s="540"/>
      <c r="DH305" s="540"/>
      <c r="DI305" s="540"/>
      <c r="DJ305" s="540"/>
      <c r="DK305" s="540"/>
      <c r="DL305" s="540"/>
      <c r="DM305" s="540"/>
      <c r="DN305" s="540"/>
      <c r="DO305" s="540"/>
      <c r="DP305" s="540"/>
      <c r="DQ305" s="540"/>
      <c r="DR305" s="540"/>
      <c r="DS305" s="540"/>
      <c r="DT305" s="540"/>
      <c r="DU305" s="540"/>
      <c r="DV305" s="540"/>
      <c r="DW305" s="540"/>
      <c r="DX305" s="540"/>
      <c r="DY305" s="540"/>
      <c r="DZ305" s="540"/>
      <c r="EA305" s="540"/>
      <c r="EB305" s="540"/>
      <c r="EC305" s="540"/>
      <c r="ED305" s="540"/>
      <c r="EE305" s="540"/>
      <c r="EF305" s="540"/>
      <c r="EG305" s="540"/>
      <c r="EH305" s="540"/>
      <c r="EI305" s="540"/>
      <c r="EJ305" s="540"/>
      <c r="EK305" s="540"/>
      <c r="EL305" s="540"/>
      <c r="EM305" s="540"/>
      <c r="EN305" s="540"/>
      <c r="EO305" s="540"/>
      <c r="EP305" s="540"/>
      <c r="EQ305" s="540"/>
      <c r="ER305" s="540"/>
      <c r="ES305" s="540"/>
      <c r="ET305" s="540"/>
      <c r="EU305" s="540"/>
      <c r="EV305" s="540"/>
      <c r="EW305" s="540"/>
      <c r="EX305" s="540"/>
      <c r="EY305" s="540"/>
      <c r="EZ305" s="540"/>
      <c r="FA305" s="540"/>
      <c r="FB305" s="540"/>
      <c r="FC305" s="540"/>
      <c r="FD305" s="540"/>
      <c r="FE305" s="540"/>
      <c r="FF305" s="540"/>
      <c r="FG305" s="540"/>
      <c r="FH305" s="540"/>
      <c r="FI305" s="540"/>
      <c r="FJ305" s="540"/>
      <c r="FK305" s="540"/>
      <c r="FL305" s="540"/>
      <c r="FM305" s="540"/>
      <c r="FN305" s="540"/>
      <c r="FO305" s="540"/>
      <c r="FP305" s="540"/>
      <c r="FQ305" s="540"/>
      <c r="FR305" s="540"/>
      <c r="FS305" s="540"/>
      <c r="FT305" s="540"/>
      <c r="FU305" s="540"/>
      <c r="FV305" s="540"/>
      <c r="FW305" s="540"/>
      <c r="FX305" s="540"/>
      <c r="FY305" s="540"/>
      <c r="FZ305" s="540"/>
      <c r="GA305" s="540"/>
      <c r="GB305" s="540"/>
      <c r="GC305" s="540"/>
      <c r="GD305" s="540"/>
      <c r="GE305" s="540"/>
      <c r="GF305" s="540"/>
      <c r="GG305" s="540"/>
      <c r="GH305" s="540"/>
      <c r="GI305" s="540"/>
      <c r="GJ305" s="540"/>
      <c r="GK305" s="540"/>
      <c r="GL305" s="540"/>
      <c r="GM305" s="540"/>
      <c r="GN305" s="540"/>
      <c r="GO305" s="540"/>
      <c r="GP305" s="540"/>
      <c r="GQ305" s="540"/>
      <c r="GR305" s="540"/>
      <c r="GS305" s="540"/>
      <c r="GT305" s="540"/>
      <c r="GU305" s="540"/>
      <c r="GV305" s="540"/>
      <c r="GW305" s="540"/>
      <c r="GX305" s="540"/>
      <c r="GY305" s="540"/>
      <c r="GZ305" s="540"/>
      <c r="HA305" s="540"/>
      <c r="HB305" s="540"/>
      <c r="HC305" s="540"/>
      <c r="HD305" s="540"/>
      <c r="HE305" s="540"/>
      <c r="HF305" s="540"/>
    </row>
    <row r="306" spans="2:214">
      <c r="B306" s="540"/>
      <c r="C306" s="658"/>
      <c r="D306" s="540"/>
      <c r="F306" s="540"/>
      <c r="G306" s="540"/>
      <c r="H306" s="540"/>
      <c r="I306" s="540"/>
      <c r="J306" s="540"/>
      <c r="K306" s="540"/>
      <c r="L306" s="540"/>
      <c r="M306" s="540"/>
      <c r="N306" s="540"/>
      <c r="O306" s="540"/>
      <c r="P306" s="540"/>
      <c r="Q306" s="540"/>
      <c r="R306" s="540"/>
      <c r="S306" s="540"/>
      <c r="T306" s="540"/>
      <c r="U306" s="540"/>
      <c r="V306" s="540"/>
      <c r="W306" s="540"/>
      <c r="X306" s="540"/>
      <c r="Y306" s="540"/>
      <c r="Z306" s="540"/>
      <c r="AA306" s="540"/>
      <c r="AB306" s="540"/>
      <c r="AC306" s="540"/>
      <c r="AD306" s="540"/>
      <c r="AE306" s="540"/>
      <c r="AF306" s="540"/>
      <c r="AG306" s="540"/>
      <c r="AH306" s="659"/>
      <c r="AI306" s="540"/>
      <c r="AJ306" s="540"/>
      <c r="AK306" s="540"/>
      <c r="AL306" s="540"/>
      <c r="AM306" s="540"/>
      <c r="AN306" s="540"/>
      <c r="AO306" s="540"/>
      <c r="AP306" s="540"/>
      <c r="AQ306" s="540"/>
      <c r="AR306" s="540"/>
      <c r="AS306" s="540"/>
      <c r="AT306" s="540"/>
      <c r="AU306" s="540"/>
      <c r="AV306" s="540"/>
      <c r="AW306" s="540"/>
      <c r="AX306" s="540"/>
      <c r="AY306" s="540"/>
      <c r="AZ306" s="540"/>
      <c r="BA306" s="540"/>
      <c r="BB306" s="540"/>
      <c r="BC306" s="540"/>
      <c r="BD306" s="540"/>
      <c r="BE306" s="540"/>
      <c r="BF306" s="540"/>
      <c r="BG306" s="540"/>
      <c r="BH306" s="540"/>
      <c r="BI306" s="540"/>
      <c r="BJ306" s="540"/>
      <c r="BK306" s="540"/>
      <c r="BL306" s="540"/>
      <c r="BM306" s="540"/>
      <c r="BN306" s="540"/>
      <c r="BO306" s="540"/>
      <c r="BP306" s="540"/>
      <c r="BQ306" s="540"/>
      <c r="BR306" s="540"/>
      <c r="BS306" s="540"/>
      <c r="BT306" s="540"/>
      <c r="BU306" s="540"/>
      <c r="BV306" s="540"/>
      <c r="BW306" s="540"/>
      <c r="BX306" s="540"/>
      <c r="BY306" s="540"/>
      <c r="BZ306" s="540"/>
      <c r="CA306" s="540"/>
      <c r="CB306" s="540"/>
      <c r="CC306" s="540"/>
      <c r="CD306" s="540"/>
      <c r="CE306" s="540"/>
      <c r="CF306" s="540"/>
      <c r="CG306" s="540"/>
      <c r="CH306" s="540"/>
      <c r="CI306" s="540"/>
      <c r="CJ306" s="540"/>
      <c r="CK306" s="540"/>
      <c r="CL306" s="540"/>
      <c r="CM306" s="540"/>
      <c r="CN306" s="540"/>
      <c r="CO306" s="540"/>
      <c r="CP306" s="540"/>
      <c r="CQ306" s="540"/>
      <c r="CR306" s="540"/>
      <c r="CS306" s="540"/>
      <c r="CT306" s="540"/>
      <c r="CU306" s="540"/>
      <c r="CV306" s="540"/>
      <c r="CW306" s="540"/>
      <c r="CX306" s="540"/>
      <c r="CY306" s="540"/>
      <c r="CZ306" s="540"/>
      <c r="DA306" s="540"/>
      <c r="DB306" s="540"/>
      <c r="DC306" s="540"/>
      <c r="DD306" s="540"/>
      <c r="DE306" s="540"/>
      <c r="DF306" s="540"/>
      <c r="DG306" s="540"/>
      <c r="DH306" s="540"/>
      <c r="DI306" s="540"/>
      <c r="DJ306" s="540"/>
      <c r="DK306" s="540"/>
      <c r="DL306" s="540"/>
      <c r="DM306" s="540"/>
      <c r="DN306" s="540"/>
      <c r="DO306" s="540"/>
      <c r="DP306" s="540"/>
      <c r="DQ306" s="540"/>
      <c r="DR306" s="540"/>
      <c r="DS306" s="540"/>
      <c r="DT306" s="540"/>
      <c r="DU306" s="540"/>
      <c r="DV306" s="540"/>
      <c r="DW306" s="540"/>
      <c r="DX306" s="540"/>
      <c r="DY306" s="540"/>
      <c r="DZ306" s="540"/>
      <c r="EA306" s="540"/>
      <c r="EB306" s="540"/>
      <c r="EC306" s="540"/>
      <c r="ED306" s="540"/>
      <c r="EE306" s="540"/>
      <c r="EF306" s="540"/>
      <c r="EG306" s="540"/>
      <c r="EH306" s="540"/>
      <c r="EI306" s="540"/>
      <c r="EJ306" s="540"/>
      <c r="EK306" s="540"/>
      <c r="EL306" s="540"/>
      <c r="EM306" s="540"/>
      <c r="EN306" s="540"/>
      <c r="EO306" s="540"/>
      <c r="EP306" s="540"/>
      <c r="EQ306" s="540"/>
      <c r="ER306" s="540"/>
      <c r="ES306" s="540"/>
      <c r="ET306" s="540"/>
      <c r="EU306" s="540"/>
      <c r="EV306" s="540"/>
      <c r="EW306" s="540"/>
      <c r="EX306" s="540"/>
      <c r="EY306" s="540"/>
      <c r="EZ306" s="540"/>
      <c r="FA306" s="540"/>
      <c r="FB306" s="540"/>
      <c r="FC306" s="540"/>
      <c r="FD306" s="540"/>
      <c r="FE306" s="540"/>
      <c r="FF306" s="540"/>
      <c r="FG306" s="540"/>
      <c r="FH306" s="540"/>
      <c r="FI306" s="540"/>
      <c r="FJ306" s="540"/>
      <c r="FK306" s="540"/>
      <c r="FL306" s="540"/>
      <c r="FM306" s="540"/>
      <c r="FN306" s="540"/>
      <c r="FO306" s="540"/>
      <c r="FP306" s="540"/>
      <c r="FQ306" s="540"/>
      <c r="FR306" s="540"/>
      <c r="FS306" s="540"/>
      <c r="FT306" s="540"/>
      <c r="FU306" s="540"/>
      <c r="FV306" s="540"/>
      <c r="FW306" s="540"/>
      <c r="FX306" s="540"/>
      <c r="FY306" s="540"/>
      <c r="FZ306" s="540"/>
      <c r="GA306" s="540"/>
      <c r="GB306" s="540"/>
      <c r="GC306" s="540"/>
      <c r="GD306" s="540"/>
      <c r="GE306" s="540"/>
      <c r="GF306" s="540"/>
      <c r="GG306" s="540"/>
      <c r="GH306" s="540"/>
      <c r="GI306" s="540"/>
      <c r="GJ306" s="540"/>
      <c r="GK306" s="540"/>
      <c r="GL306" s="540"/>
      <c r="GM306" s="540"/>
      <c r="GN306" s="540"/>
      <c r="GO306" s="540"/>
      <c r="GP306" s="540"/>
      <c r="GQ306" s="540"/>
      <c r="GR306" s="540"/>
      <c r="GS306" s="540"/>
      <c r="GT306" s="540"/>
      <c r="GU306" s="540"/>
      <c r="GV306" s="540"/>
      <c r="GW306" s="540"/>
      <c r="GX306" s="540"/>
      <c r="GY306" s="540"/>
      <c r="GZ306" s="540"/>
      <c r="HA306" s="540"/>
      <c r="HB306" s="540"/>
      <c r="HC306" s="540"/>
      <c r="HD306" s="540"/>
      <c r="HE306" s="540"/>
      <c r="HF306" s="540"/>
    </row>
    <row r="307" spans="2:214">
      <c r="B307" s="540"/>
      <c r="C307" s="658"/>
      <c r="D307" s="540"/>
      <c r="F307" s="540"/>
      <c r="G307" s="540"/>
      <c r="H307" s="540"/>
      <c r="I307" s="540"/>
      <c r="J307" s="540"/>
      <c r="K307" s="540"/>
      <c r="L307" s="540"/>
      <c r="M307" s="540"/>
      <c r="N307" s="540"/>
      <c r="O307" s="540"/>
      <c r="P307" s="540"/>
      <c r="Q307" s="540"/>
      <c r="R307" s="540"/>
      <c r="S307" s="540"/>
      <c r="T307" s="540"/>
      <c r="U307" s="540"/>
      <c r="V307" s="540"/>
      <c r="W307" s="540"/>
      <c r="X307" s="540"/>
      <c r="Y307" s="540"/>
      <c r="Z307" s="540"/>
      <c r="AA307" s="540"/>
      <c r="AB307" s="540"/>
      <c r="AC307" s="540"/>
      <c r="AD307" s="540"/>
      <c r="AE307" s="540"/>
      <c r="AF307" s="540"/>
      <c r="AG307" s="540"/>
      <c r="AH307" s="659"/>
      <c r="AI307" s="540"/>
      <c r="AJ307" s="540"/>
      <c r="AK307" s="540"/>
      <c r="AL307" s="540"/>
      <c r="AM307" s="540"/>
      <c r="AN307" s="540"/>
      <c r="AO307" s="540"/>
      <c r="AP307" s="540"/>
      <c r="AQ307" s="540"/>
      <c r="AR307" s="540"/>
      <c r="AS307" s="540"/>
      <c r="AT307" s="540"/>
      <c r="AU307" s="540"/>
      <c r="AV307" s="540"/>
      <c r="AW307" s="540"/>
      <c r="AX307" s="540"/>
      <c r="AY307" s="540"/>
      <c r="AZ307" s="540"/>
      <c r="BA307" s="540"/>
      <c r="BB307" s="540"/>
      <c r="BC307" s="540"/>
      <c r="BD307" s="540"/>
      <c r="BE307" s="540"/>
      <c r="BF307" s="540"/>
      <c r="BG307" s="540"/>
      <c r="BH307" s="540"/>
      <c r="BI307" s="540"/>
      <c r="BJ307" s="540"/>
      <c r="BK307" s="540"/>
      <c r="BL307" s="540"/>
      <c r="BM307" s="540"/>
      <c r="BN307" s="540"/>
      <c r="BO307" s="540"/>
      <c r="BP307" s="540"/>
      <c r="BQ307" s="540"/>
      <c r="BR307" s="540"/>
      <c r="BS307" s="540"/>
      <c r="BT307" s="540"/>
      <c r="BU307" s="540"/>
      <c r="BV307" s="540"/>
      <c r="BW307" s="540"/>
      <c r="BX307" s="540"/>
      <c r="BY307" s="540"/>
      <c r="BZ307" s="540"/>
      <c r="CA307" s="540"/>
      <c r="CB307" s="540"/>
      <c r="CC307" s="540"/>
      <c r="CD307" s="540"/>
      <c r="CE307" s="540"/>
      <c r="CF307" s="540"/>
      <c r="CG307" s="540"/>
      <c r="CH307" s="540"/>
      <c r="CI307" s="540"/>
      <c r="CJ307" s="540"/>
      <c r="CK307" s="540"/>
      <c r="CL307" s="540"/>
      <c r="CM307" s="540"/>
      <c r="CN307" s="540"/>
      <c r="CO307" s="540"/>
      <c r="CP307" s="540"/>
      <c r="CQ307" s="540"/>
      <c r="CR307" s="540"/>
      <c r="CS307" s="540"/>
      <c r="CT307" s="540"/>
      <c r="CU307" s="540"/>
      <c r="CV307" s="540"/>
      <c r="CW307" s="540"/>
      <c r="CX307" s="540"/>
      <c r="CY307" s="540"/>
      <c r="CZ307" s="540"/>
      <c r="DA307" s="540"/>
      <c r="DB307" s="540"/>
      <c r="DC307" s="540"/>
      <c r="DD307" s="540"/>
      <c r="DE307" s="540"/>
      <c r="DF307" s="540"/>
      <c r="DG307" s="540"/>
      <c r="DH307" s="540"/>
      <c r="DI307" s="540"/>
      <c r="DJ307" s="540"/>
      <c r="DK307" s="540"/>
      <c r="DL307" s="540"/>
      <c r="DM307" s="540"/>
      <c r="DN307" s="540"/>
      <c r="DO307" s="540"/>
      <c r="DP307" s="540"/>
      <c r="DQ307" s="540"/>
      <c r="DR307" s="540"/>
      <c r="DS307" s="540"/>
      <c r="DT307" s="540"/>
      <c r="DU307" s="540"/>
      <c r="DV307" s="540"/>
      <c r="DW307" s="540"/>
      <c r="DX307" s="540"/>
      <c r="DY307" s="540"/>
      <c r="DZ307" s="540"/>
      <c r="EA307" s="540"/>
      <c r="EB307" s="540"/>
      <c r="EC307" s="540"/>
      <c r="ED307" s="540"/>
      <c r="EE307" s="540"/>
      <c r="EF307" s="540"/>
      <c r="EG307" s="540"/>
      <c r="EH307" s="540"/>
      <c r="EI307" s="540"/>
      <c r="EJ307" s="540"/>
      <c r="EK307" s="540"/>
      <c r="EL307" s="540"/>
      <c r="EM307" s="540"/>
      <c r="EN307" s="540"/>
      <c r="EO307" s="540"/>
      <c r="EP307" s="540"/>
      <c r="EQ307" s="540"/>
      <c r="ER307" s="540"/>
      <c r="ES307" s="540"/>
      <c r="ET307" s="540"/>
      <c r="EU307" s="540"/>
      <c r="EV307" s="540"/>
      <c r="EW307" s="540"/>
      <c r="EX307" s="540"/>
      <c r="EY307" s="540"/>
      <c r="EZ307" s="540"/>
      <c r="FA307" s="540"/>
      <c r="FB307" s="540"/>
      <c r="FC307" s="540"/>
      <c r="FD307" s="540"/>
      <c r="FE307" s="540"/>
      <c r="FF307" s="540"/>
      <c r="FG307" s="540"/>
      <c r="FH307" s="540"/>
      <c r="FI307" s="540"/>
      <c r="FJ307" s="540"/>
      <c r="FK307" s="540"/>
      <c r="FL307" s="540"/>
      <c r="FM307" s="540"/>
      <c r="FN307" s="540"/>
      <c r="FO307" s="540"/>
      <c r="FP307" s="540"/>
      <c r="FQ307" s="540"/>
      <c r="FR307" s="540"/>
      <c r="FS307" s="540"/>
      <c r="FT307" s="540"/>
      <c r="FU307" s="540"/>
      <c r="FV307" s="540"/>
      <c r="FW307" s="540"/>
      <c r="FX307" s="540"/>
      <c r="FY307" s="540"/>
      <c r="FZ307" s="540"/>
      <c r="GA307" s="540"/>
      <c r="GB307" s="540"/>
      <c r="GC307" s="540"/>
      <c r="GD307" s="540"/>
      <c r="GE307" s="540"/>
      <c r="GF307" s="540"/>
      <c r="GG307" s="540"/>
      <c r="GH307" s="540"/>
      <c r="GI307" s="540"/>
      <c r="GJ307" s="540"/>
      <c r="GK307" s="540"/>
      <c r="GL307" s="540"/>
      <c r="GM307" s="540"/>
      <c r="GN307" s="540"/>
      <c r="GO307" s="540"/>
      <c r="GP307" s="540"/>
      <c r="GQ307" s="540"/>
      <c r="GR307" s="540"/>
      <c r="GS307" s="540"/>
      <c r="GT307" s="540"/>
      <c r="GU307" s="540"/>
      <c r="GV307" s="540"/>
      <c r="GW307" s="540"/>
      <c r="GX307" s="540"/>
      <c r="GY307" s="540"/>
      <c r="GZ307" s="540"/>
      <c r="HA307" s="540"/>
      <c r="HB307" s="540"/>
      <c r="HC307" s="540"/>
      <c r="HD307" s="540"/>
      <c r="HE307" s="540"/>
      <c r="HF307" s="540"/>
    </row>
    <row r="308" spans="2:214">
      <c r="B308" s="540"/>
      <c r="C308" s="658"/>
      <c r="D308" s="540"/>
      <c r="F308" s="540"/>
      <c r="G308" s="540"/>
      <c r="H308" s="540"/>
      <c r="I308" s="540"/>
      <c r="J308" s="540"/>
      <c r="K308" s="540"/>
      <c r="L308" s="540"/>
      <c r="M308" s="540"/>
      <c r="N308" s="540"/>
      <c r="O308" s="540"/>
      <c r="P308" s="540"/>
      <c r="Q308" s="540"/>
      <c r="R308" s="540"/>
      <c r="S308" s="540"/>
      <c r="T308" s="540"/>
      <c r="U308" s="540"/>
      <c r="V308" s="540"/>
      <c r="W308" s="540"/>
      <c r="X308" s="540"/>
      <c r="Y308" s="540"/>
      <c r="Z308" s="540"/>
      <c r="AA308" s="540"/>
      <c r="AB308" s="540"/>
      <c r="AC308" s="540"/>
      <c r="AD308" s="540"/>
      <c r="AE308" s="540"/>
      <c r="AF308" s="540"/>
      <c r="AG308" s="540"/>
      <c r="AH308" s="659"/>
      <c r="AI308" s="540"/>
      <c r="AJ308" s="540"/>
      <c r="AK308" s="540"/>
      <c r="AL308" s="540"/>
      <c r="AM308" s="540"/>
      <c r="AN308" s="540"/>
      <c r="AO308" s="540"/>
      <c r="AP308" s="540"/>
      <c r="AQ308" s="540"/>
      <c r="AR308" s="540"/>
      <c r="AS308" s="540"/>
      <c r="AT308" s="540"/>
      <c r="AU308" s="540"/>
      <c r="AV308" s="540"/>
      <c r="AW308" s="540"/>
      <c r="AX308" s="540"/>
      <c r="AY308" s="540"/>
      <c r="AZ308" s="540"/>
      <c r="BA308" s="540"/>
      <c r="BB308" s="540"/>
      <c r="BC308" s="540"/>
      <c r="BD308" s="540"/>
      <c r="BE308" s="540"/>
      <c r="BF308" s="540"/>
      <c r="BG308" s="540"/>
      <c r="BH308" s="540"/>
      <c r="BI308" s="540"/>
      <c r="BJ308" s="540"/>
      <c r="BK308" s="540"/>
      <c r="BL308" s="540"/>
      <c r="BM308" s="540"/>
      <c r="BN308" s="540"/>
      <c r="BO308" s="540"/>
      <c r="BP308" s="540"/>
      <c r="BQ308" s="540"/>
      <c r="BR308" s="540"/>
      <c r="BS308" s="540"/>
      <c r="BT308" s="540"/>
      <c r="BU308" s="540"/>
      <c r="BV308" s="540"/>
      <c r="BW308" s="540"/>
      <c r="BX308" s="540"/>
      <c r="BY308" s="540"/>
      <c r="BZ308" s="540"/>
      <c r="CA308" s="540"/>
      <c r="CB308" s="540"/>
      <c r="CC308" s="540"/>
      <c r="CD308" s="540"/>
      <c r="CE308" s="540"/>
      <c r="CF308" s="540"/>
      <c r="CG308" s="540"/>
      <c r="CH308" s="540"/>
      <c r="CI308" s="540"/>
      <c r="CJ308" s="540"/>
      <c r="CK308" s="540"/>
      <c r="CL308" s="540"/>
      <c r="CM308" s="540"/>
      <c r="CN308" s="540"/>
      <c r="CO308" s="540"/>
      <c r="CP308" s="540"/>
      <c r="CQ308" s="540"/>
      <c r="CR308" s="540"/>
      <c r="CS308" s="540"/>
      <c r="CT308" s="540"/>
      <c r="CU308" s="540"/>
      <c r="CV308" s="540"/>
      <c r="CW308" s="540"/>
      <c r="CX308" s="540"/>
      <c r="CY308" s="540"/>
      <c r="CZ308" s="540"/>
      <c r="DA308" s="540"/>
      <c r="DB308" s="540"/>
      <c r="DC308" s="540"/>
      <c r="DD308" s="540"/>
      <c r="DE308" s="540"/>
      <c r="DF308" s="540"/>
      <c r="DG308" s="540"/>
      <c r="DH308" s="540"/>
      <c r="DI308" s="540"/>
      <c r="DJ308" s="540"/>
      <c r="DK308" s="540"/>
      <c r="DL308" s="540"/>
      <c r="DM308" s="540"/>
      <c r="DN308" s="540"/>
      <c r="DO308" s="540"/>
      <c r="DP308" s="540"/>
      <c r="DQ308" s="540"/>
      <c r="DR308" s="540"/>
      <c r="DS308" s="540"/>
      <c r="DT308" s="540"/>
      <c r="DU308" s="540"/>
      <c r="DV308" s="540"/>
      <c r="DW308" s="540"/>
      <c r="DX308" s="540"/>
      <c r="DY308" s="540"/>
      <c r="DZ308" s="540"/>
      <c r="EA308" s="540"/>
      <c r="EB308" s="540"/>
      <c r="EC308" s="540"/>
      <c r="ED308" s="540"/>
      <c r="EE308" s="540"/>
      <c r="EF308" s="540"/>
      <c r="EG308" s="540"/>
      <c r="EH308" s="540"/>
      <c r="EI308" s="540"/>
      <c r="EJ308" s="540"/>
      <c r="EK308" s="540"/>
      <c r="EL308" s="540"/>
      <c r="EM308" s="540"/>
      <c r="EN308" s="540"/>
      <c r="EO308" s="540"/>
      <c r="EP308" s="540"/>
      <c r="EQ308" s="540"/>
      <c r="ER308" s="540"/>
      <c r="ES308" s="540"/>
      <c r="ET308" s="540"/>
      <c r="EU308" s="540"/>
      <c r="EV308" s="540"/>
      <c r="EW308" s="540"/>
      <c r="EX308" s="540"/>
      <c r="EY308" s="540"/>
      <c r="EZ308" s="540"/>
      <c r="FA308" s="540"/>
      <c r="FB308" s="540"/>
      <c r="FC308" s="540"/>
      <c r="FD308" s="540"/>
      <c r="FE308" s="540"/>
      <c r="FF308" s="540"/>
      <c r="FG308" s="540"/>
      <c r="FH308" s="540"/>
      <c r="FI308" s="540"/>
      <c r="FJ308" s="540"/>
      <c r="FK308" s="540"/>
      <c r="FL308" s="540"/>
      <c r="FM308" s="540"/>
      <c r="FN308" s="540"/>
      <c r="FO308" s="540"/>
      <c r="FP308" s="540"/>
      <c r="FQ308" s="540"/>
      <c r="FR308" s="540"/>
      <c r="FS308" s="540"/>
      <c r="FT308" s="540"/>
      <c r="FU308" s="540"/>
      <c r="FV308" s="540"/>
      <c r="FW308" s="540"/>
      <c r="FX308" s="540"/>
      <c r="FY308" s="540"/>
      <c r="FZ308" s="540"/>
      <c r="GA308" s="540"/>
      <c r="GB308" s="540"/>
      <c r="GC308" s="540"/>
      <c r="GD308" s="540"/>
      <c r="GE308" s="540"/>
      <c r="GF308" s="540"/>
      <c r="GG308" s="540"/>
      <c r="GH308" s="540"/>
      <c r="GI308" s="540"/>
      <c r="GJ308" s="540"/>
      <c r="GK308" s="540"/>
      <c r="GL308" s="540"/>
      <c r="GM308" s="540"/>
      <c r="GN308" s="540"/>
      <c r="GO308" s="540"/>
      <c r="GP308" s="540"/>
      <c r="GQ308" s="540"/>
      <c r="GR308" s="540"/>
      <c r="GS308" s="540"/>
      <c r="GT308" s="540"/>
      <c r="GU308" s="540"/>
      <c r="GV308" s="540"/>
      <c r="GW308" s="540"/>
      <c r="GX308" s="540"/>
      <c r="GY308" s="540"/>
      <c r="GZ308" s="540"/>
      <c r="HA308" s="540"/>
      <c r="HB308" s="540"/>
      <c r="HC308" s="540"/>
      <c r="HD308" s="540"/>
      <c r="HE308" s="540"/>
      <c r="HF308" s="540"/>
    </row>
    <row r="309" spans="2:214">
      <c r="B309" s="540"/>
      <c r="C309" s="658"/>
      <c r="D309" s="540"/>
      <c r="F309" s="540"/>
      <c r="G309" s="540"/>
      <c r="H309" s="540"/>
      <c r="I309" s="540"/>
      <c r="J309" s="540"/>
      <c r="K309" s="540"/>
      <c r="L309" s="540"/>
      <c r="M309" s="540"/>
      <c r="N309" s="540"/>
      <c r="O309" s="540"/>
      <c r="P309" s="540"/>
      <c r="Q309" s="540"/>
      <c r="R309" s="540"/>
      <c r="S309" s="540"/>
      <c r="T309" s="540"/>
      <c r="U309" s="540"/>
      <c r="V309" s="540"/>
      <c r="W309" s="540"/>
      <c r="X309" s="540"/>
      <c r="Y309" s="540"/>
      <c r="Z309" s="540"/>
      <c r="AA309" s="540"/>
      <c r="AB309" s="540"/>
      <c r="AC309" s="540"/>
      <c r="AD309" s="540"/>
      <c r="AE309" s="540"/>
      <c r="AF309" s="540"/>
      <c r="AG309" s="540"/>
      <c r="AH309" s="659"/>
      <c r="AI309" s="540"/>
      <c r="AJ309" s="540"/>
      <c r="AK309" s="540"/>
      <c r="AL309" s="540"/>
      <c r="AM309" s="540"/>
      <c r="AN309" s="540"/>
      <c r="AO309" s="540"/>
      <c r="AP309" s="540"/>
      <c r="AQ309" s="540"/>
      <c r="AR309" s="540"/>
      <c r="AS309" s="540"/>
      <c r="AT309" s="540"/>
      <c r="AU309" s="540"/>
      <c r="AV309" s="540"/>
      <c r="AW309" s="540"/>
      <c r="AX309" s="540"/>
      <c r="AY309" s="540"/>
      <c r="AZ309" s="540"/>
      <c r="BA309" s="540"/>
      <c r="BB309" s="540"/>
      <c r="BC309" s="540"/>
      <c r="BD309" s="540"/>
      <c r="BE309" s="540"/>
      <c r="BF309" s="540"/>
      <c r="BG309" s="540"/>
      <c r="BH309" s="540"/>
      <c r="BI309" s="540"/>
      <c r="BJ309" s="540"/>
      <c r="BK309" s="540"/>
      <c r="BL309" s="540"/>
      <c r="BM309" s="540"/>
      <c r="BN309" s="540"/>
      <c r="BO309" s="540"/>
      <c r="BP309" s="540"/>
      <c r="BQ309" s="540"/>
      <c r="BR309" s="540"/>
      <c r="BS309" s="540"/>
      <c r="BT309" s="540"/>
      <c r="BU309" s="540"/>
      <c r="BV309" s="540"/>
      <c r="BW309" s="540"/>
      <c r="BX309" s="540"/>
      <c r="BY309" s="540"/>
      <c r="BZ309" s="540"/>
      <c r="CA309" s="540"/>
      <c r="CB309" s="540"/>
      <c r="CC309" s="540"/>
      <c r="CD309" s="540"/>
      <c r="CE309" s="540"/>
      <c r="CF309" s="540"/>
      <c r="CG309" s="540"/>
      <c r="CH309" s="540"/>
      <c r="CI309" s="540"/>
      <c r="CJ309" s="540"/>
      <c r="CK309" s="540"/>
      <c r="CL309" s="540"/>
      <c r="CM309" s="540"/>
      <c r="CN309" s="540"/>
      <c r="CO309" s="540"/>
      <c r="CP309" s="540"/>
      <c r="CQ309" s="540"/>
      <c r="CR309" s="540"/>
      <c r="CS309" s="540"/>
      <c r="CT309" s="540"/>
      <c r="CU309" s="540"/>
      <c r="CV309" s="540"/>
      <c r="CW309" s="540"/>
      <c r="CX309" s="540"/>
      <c r="CY309" s="540"/>
      <c r="CZ309" s="540"/>
      <c r="DA309" s="540"/>
      <c r="DB309" s="540"/>
      <c r="DC309" s="540"/>
      <c r="DD309" s="540"/>
      <c r="DE309" s="540"/>
      <c r="DF309" s="540"/>
      <c r="DG309" s="540"/>
      <c r="DH309" s="540"/>
      <c r="DI309" s="540"/>
      <c r="DJ309" s="540"/>
      <c r="DK309" s="540"/>
      <c r="DL309" s="540"/>
      <c r="DM309" s="540"/>
      <c r="DN309" s="540"/>
      <c r="DO309" s="540"/>
      <c r="DP309" s="540"/>
      <c r="DQ309" s="540"/>
      <c r="DR309" s="540"/>
      <c r="DS309" s="540"/>
      <c r="DT309" s="540"/>
      <c r="DU309" s="540"/>
      <c r="DV309" s="540"/>
      <c r="DW309" s="540"/>
      <c r="DX309" s="540"/>
      <c r="DY309" s="540"/>
      <c r="DZ309" s="540"/>
      <c r="EA309" s="540"/>
      <c r="EB309" s="540"/>
      <c r="EC309" s="540"/>
      <c r="ED309" s="540"/>
      <c r="EE309" s="540"/>
      <c r="EF309" s="540"/>
      <c r="EG309" s="540"/>
      <c r="EH309" s="540"/>
      <c r="EI309" s="540"/>
      <c r="EJ309" s="540"/>
      <c r="EK309" s="540"/>
      <c r="EL309" s="540"/>
      <c r="EM309" s="540"/>
      <c r="EN309" s="540"/>
      <c r="EO309" s="540"/>
      <c r="EP309" s="540"/>
      <c r="EQ309" s="540"/>
      <c r="ER309" s="540"/>
      <c r="ES309" s="540"/>
      <c r="ET309" s="540"/>
      <c r="EU309" s="540"/>
      <c r="EV309" s="540"/>
      <c r="EW309" s="540"/>
      <c r="EX309" s="540"/>
      <c r="EY309" s="540"/>
      <c r="EZ309" s="540"/>
      <c r="FA309" s="540"/>
      <c r="FB309" s="540"/>
      <c r="FC309" s="540"/>
      <c r="FD309" s="540"/>
      <c r="FE309" s="540"/>
      <c r="FF309" s="540"/>
      <c r="FG309" s="540"/>
      <c r="FH309" s="540"/>
      <c r="FI309" s="540"/>
      <c r="FJ309" s="540"/>
      <c r="FK309" s="540"/>
      <c r="FL309" s="540"/>
      <c r="FM309" s="540"/>
      <c r="FN309" s="540"/>
      <c r="FO309" s="540"/>
      <c r="FP309" s="540"/>
      <c r="FQ309" s="540"/>
      <c r="FR309" s="540"/>
      <c r="FS309" s="540"/>
      <c r="FT309" s="540"/>
      <c r="FU309" s="540"/>
      <c r="FV309" s="540"/>
      <c r="FW309" s="540"/>
      <c r="FX309" s="540"/>
      <c r="FY309" s="540"/>
      <c r="FZ309" s="540"/>
      <c r="GA309" s="540"/>
      <c r="GB309" s="540"/>
      <c r="GC309" s="540"/>
      <c r="GD309" s="540"/>
      <c r="GE309" s="540"/>
      <c r="GF309" s="540"/>
      <c r="GG309" s="540"/>
      <c r="GH309" s="540"/>
      <c r="GI309" s="540"/>
      <c r="GJ309" s="540"/>
      <c r="GK309" s="540"/>
      <c r="GL309" s="540"/>
      <c r="GM309" s="540"/>
      <c r="GN309" s="540"/>
      <c r="GO309" s="540"/>
      <c r="GP309" s="540"/>
      <c r="GQ309" s="540"/>
      <c r="GR309" s="540"/>
      <c r="GS309" s="540"/>
      <c r="GT309" s="540"/>
      <c r="GU309" s="540"/>
      <c r="GV309" s="540"/>
      <c r="GW309" s="540"/>
      <c r="GX309" s="540"/>
      <c r="GY309" s="540"/>
      <c r="GZ309" s="540"/>
      <c r="HA309" s="540"/>
      <c r="HB309" s="540"/>
      <c r="HC309" s="540"/>
      <c r="HD309" s="540"/>
      <c r="HE309" s="540"/>
      <c r="HF309" s="540"/>
    </row>
    <row r="310" spans="2:214">
      <c r="B310" s="540"/>
      <c r="C310" s="658"/>
      <c r="D310" s="540"/>
      <c r="F310" s="540"/>
      <c r="G310" s="540"/>
      <c r="H310" s="540"/>
      <c r="I310" s="540"/>
      <c r="J310" s="540"/>
      <c r="K310" s="540"/>
      <c r="L310" s="540"/>
      <c r="M310" s="540"/>
      <c r="N310" s="540"/>
      <c r="O310" s="540"/>
      <c r="P310" s="540"/>
      <c r="Q310" s="540"/>
      <c r="R310" s="540"/>
      <c r="S310" s="540"/>
      <c r="T310" s="540"/>
      <c r="U310" s="540"/>
      <c r="V310" s="540"/>
      <c r="W310" s="540"/>
      <c r="X310" s="540"/>
      <c r="Y310" s="540"/>
      <c r="Z310" s="540"/>
      <c r="AA310" s="540"/>
      <c r="AB310" s="540"/>
      <c r="AC310" s="540"/>
      <c r="AD310" s="540"/>
      <c r="AE310" s="540"/>
      <c r="AF310" s="540"/>
      <c r="AG310" s="540"/>
      <c r="AH310" s="659"/>
      <c r="AI310" s="540"/>
      <c r="AJ310" s="540"/>
      <c r="AK310" s="540"/>
      <c r="AL310" s="540"/>
      <c r="AM310" s="540"/>
      <c r="AN310" s="540"/>
      <c r="AO310" s="540"/>
      <c r="AP310" s="540"/>
      <c r="AQ310" s="540"/>
      <c r="AR310" s="540"/>
      <c r="AS310" s="540"/>
      <c r="AT310" s="540"/>
      <c r="AU310" s="540"/>
      <c r="AV310" s="540"/>
      <c r="AW310" s="540"/>
      <c r="AX310" s="540"/>
      <c r="AY310" s="540"/>
      <c r="AZ310" s="540"/>
      <c r="BA310" s="540"/>
      <c r="BB310" s="540"/>
      <c r="BC310" s="540"/>
      <c r="BD310" s="540"/>
      <c r="BE310" s="540"/>
      <c r="BF310" s="540"/>
      <c r="BG310" s="540"/>
      <c r="BH310" s="540"/>
      <c r="BI310" s="540"/>
      <c r="BJ310" s="540"/>
      <c r="BK310" s="540"/>
      <c r="BL310" s="540"/>
      <c r="BM310" s="540"/>
      <c r="BN310" s="540"/>
      <c r="BO310" s="540"/>
      <c r="BP310" s="540"/>
      <c r="BQ310" s="540"/>
      <c r="BR310" s="540"/>
      <c r="BS310" s="540"/>
      <c r="BT310" s="540"/>
      <c r="BU310" s="540"/>
      <c r="BV310" s="540"/>
      <c r="BW310" s="540"/>
      <c r="BX310" s="540"/>
      <c r="BY310" s="540"/>
      <c r="BZ310" s="540"/>
      <c r="CA310" s="540"/>
      <c r="CB310" s="540"/>
      <c r="CC310" s="540"/>
      <c r="CD310" s="540"/>
      <c r="CE310" s="540"/>
      <c r="CF310" s="540"/>
      <c r="CG310" s="540"/>
      <c r="CH310" s="540"/>
      <c r="CI310" s="540"/>
      <c r="CJ310" s="540"/>
      <c r="CK310" s="540"/>
      <c r="CL310" s="540"/>
      <c r="CM310" s="540"/>
      <c r="CN310" s="540"/>
      <c r="CO310" s="540"/>
      <c r="CP310" s="540"/>
      <c r="CQ310" s="540"/>
      <c r="CR310" s="540"/>
      <c r="CS310" s="540"/>
      <c r="CT310" s="540"/>
      <c r="CU310" s="540"/>
      <c r="CV310" s="540"/>
      <c r="CW310" s="540"/>
      <c r="CX310" s="540"/>
      <c r="CY310" s="540"/>
      <c r="CZ310" s="540"/>
      <c r="DA310" s="540"/>
      <c r="DB310" s="540"/>
      <c r="DC310" s="540"/>
      <c r="DD310" s="540"/>
      <c r="DE310" s="540"/>
      <c r="DF310" s="540"/>
      <c r="DG310" s="540"/>
      <c r="DH310" s="540"/>
      <c r="DI310" s="540"/>
      <c r="DJ310" s="540"/>
      <c r="DK310" s="540"/>
      <c r="DL310" s="540"/>
      <c r="DM310" s="540"/>
      <c r="DN310" s="540"/>
      <c r="DO310" s="540"/>
      <c r="DP310" s="540"/>
      <c r="DQ310" s="540"/>
      <c r="DR310" s="540"/>
      <c r="DS310" s="540"/>
      <c r="DT310" s="540"/>
      <c r="DU310" s="540"/>
      <c r="DV310" s="540"/>
      <c r="DW310" s="540"/>
      <c r="DX310" s="540"/>
      <c r="DY310" s="540"/>
      <c r="DZ310" s="540"/>
      <c r="EA310" s="540"/>
      <c r="EB310" s="540"/>
      <c r="EC310" s="540"/>
      <c r="ED310" s="540"/>
      <c r="EE310" s="540"/>
      <c r="EF310" s="540"/>
      <c r="EG310" s="540"/>
      <c r="EH310" s="540"/>
      <c r="EI310" s="540"/>
      <c r="EJ310" s="540"/>
      <c r="EK310" s="540"/>
      <c r="EL310" s="540"/>
      <c r="EM310" s="540"/>
      <c r="EN310" s="540"/>
      <c r="EO310" s="540"/>
      <c r="EP310" s="540"/>
      <c r="EQ310" s="540"/>
      <c r="ER310" s="540"/>
      <c r="ES310" s="540"/>
      <c r="ET310" s="540"/>
      <c r="EU310" s="540"/>
      <c r="EV310" s="540"/>
      <c r="EW310" s="540"/>
      <c r="EX310" s="540"/>
      <c r="EY310" s="540"/>
      <c r="EZ310" s="540"/>
      <c r="FA310" s="540"/>
      <c r="FB310" s="540"/>
      <c r="FC310" s="540"/>
      <c r="FD310" s="540"/>
      <c r="FE310" s="540"/>
      <c r="FF310" s="540"/>
      <c r="FG310" s="540"/>
      <c r="FH310" s="540"/>
      <c r="FI310" s="540"/>
      <c r="FJ310" s="540"/>
      <c r="FK310" s="540"/>
      <c r="FL310" s="540"/>
      <c r="FM310" s="540"/>
      <c r="FN310" s="540"/>
      <c r="FO310" s="540"/>
      <c r="FP310" s="540"/>
      <c r="FQ310" s="540"/>
      <c r="FR310" s="540"/>
      <c r="FS310" s="540"/>
      <c r="FT310" s="540"/>
      <c r="FU310" s="540"/>
      <c r="FV310" s="540"/>
      <c r="FW310" s="540"/>
      <c r="FX310" s="540"/>
      <c r="FY310" s="540"/>
      <c r="FZ310" s="540"/>
      <c r="GA310" s="540"/>
      <c r="GB310" s="540"/>
      <c r="GC310" s="540"/>
      <c r="GD310" s="540"/>
      <c r="GE310" s="540"/>
      <c r="GF310" s="540"/>
      <c r="GG310" s="540"/>
      <c r="GH310" s="540"/>
      <c r="GI310" s="540"/>
      <c r="GJ310" s="540"/>
      <c r="GK310" s="540"/>
      <c r="GL310" s="540"/>
      <c r="GM310" s="540"/>
      <c r="GN310" s="540"/>
      <c r="GO310" s="540"/>
      <c r="GP310" s="540"/>
      <c r="GQ310" s="540"/>
      <c r="GR310" s="540"/>
      <c r="GS310" s="540"/>
      <c r="GT310" s="540"/>
      <c r="GU310" s="540"/>
      <c r="GV310" s="540"/>
      <c r="GW310" s="540"/>
      <c r="GX310" s="540"/>
      <c r="GY310" s="540"/>
      <c r="GZ310" s="540"/>
      <c r="HA310" s="540"/>
      <c r="HB310" s="540"/>
      <c r="HC310" s="540"/>
      <c r="HD310" s="540"/>
      <c r="HE310" s="540"/>
      <c r="HF310" s="540"/>
    </row>
    <row r="311" spans="2:214">
      <c r="B311" s="540"/>
      <c r="C311" s="658"/>
      <c r="D311" s="540"/>
      <c r="F311" s="540"/>
      <c r="G311" s="540"/>
      <c r="H311" s="540"/>
      <c r="I311" s="540"/>
      <c r="J311" s="540"/>
      <c r="K311" s="540"/>
      <c r="L311" s="540"/>
      <c r="M311" s="540"/>
      <c r="N311" s="540"/>
      <c r="O311" s="540"/>
      <c r="P311" s="540"/>
      <c r="Q311" s="540"/>
      <c r="R311" s="540"/>
      <c r="S311" s="540"/>
      <c r="T311" s="540"/>
      <c r="U311" s="540"/>
      <c r="V311" s="540"/>
      <c r="W311" s="540"/>
      <c r="X311" s="540"/>
      <c r="Y311" s="540"/>
      <c r="Z311" s="540"/>
      <c r="AA311" s="540"/>
      <c r="AB311" s="540"/>
      <c r="AC311" s="540"/>
      <c r="AD311" s="540"/>
      <c r="AE311" s="540"/>
      <c r="AF311" s="540"/>
      <c r="AG311" s="540"/>
      <c r="AH311" s="659"/>
      <c r="AI311" s="540"/>
      <c r="AJ311" s="540"/>
      <c r="AK311" s="540"/>
      <c r="AL311" s="540"/>
      <c r="AM311" s="540"/>
      <c r="AN311" s="540"/>
      <c r="AO311" s="540"/>
      <c r="AP311" s="540"/>
      <c r="AQ311" s="540"/>
      <c r="AR311" s="540"/>
      <c r="AS311" s="540"/>
      <c r="AT311" s="540"/>
      <c r="AU311" s="540"/>
      <c r="AV311" s="540"/>
      <c r="AW311" s="540"/>
      <c r="AX311" s="540"/>
      <c r="AY311" s="540"/>
      <c r="AZ311" s="540"/>
      <c r="BA311" s="540"/>
      <c r="BB311" s="540"/>
      <c r="BC311" s="540"/>
      <c r="BD311" s="540"/>
      <c r="BE311" s="540"/>
      <c r="BF311" s="540"/>
      <c r="BG311" s="540"/>
      <c r="BH311" s="540"/>
      <c r="BI311" s="540"/>
      <c r="BJ311" s="540"/>
      <c r="BK311" s="540"/>
      <c r="BL311" s="540"/>
      <c r="BM311" s="540"/>
      <c r="BN311" s="540"/>
      <c r="BO311" s="540"/>
      <c r="BP311" s="540"/>
      <c r="BQ311" s="540"/>
      <c r="BR311" s="540"/>
      <c r="BS311" s="540"/>
      <c r="BT311" s="540"/>
      <c r="BU311" s="540"/>
      <c r="BV311" s="540"/>
      <c r="BW311" s="540"/>
      <c r="BX311" s="540"/>
      <c r="BY311" s="540"/>
      <c r="BZ311" s="540"/>
      <c r="CA311" s="540"/>
      <c r="CB311" s="540"/>
      <c r="CC311" s="540"/>
      <c r="CD311" s="540"/>
      <c r="CE311" s="540"/>
      <c r="CF311" s="540"/>
      <c r="CG311" s="540"/>
      <c r="CH311" s="540"/>
      <c r="CI311" s="540"/>
      <c r="CJ311" s="540"/>
      <c r="CK311" s="540"/>
      <c r="CL311" s="540"/>
      <c r="CM311" s="540"/>
      <c r="CN311" s="540"/>
      <c r="CO311" s="540"/>
      <c r="CP311" s="540"/>
      <c r="CQ311" s="540"/>
      <c r="CR311" s="540"/>
      <c r="CS311" s="540"/>
      <c r="CT311" s="540"/>
      <c r="CU311" s="540"/>
      <c r="CV311" s="540"/>
      <c r="CW311" s="540"/>
      <c r="CX311" s="540"/>
      <c r="CY311" s="540"/>
      <c r="CZ311" s="540"/>
      <c r="DA311" s="540"/>
      <c r="DB311" s="540"/>
      <c r="DC311" s="540"/>
      <c r="DD311" s="540"/>
      <c r="DE311" s="540"/>
      <c r="DF311" s="540"/>
      <c r="DG311" s="540"/>
      <c r="DH311" s="540"/>
      <c r="DI311" s="540"/>
      <c r="DJ311" s="540"/>
      <c r="DK311" s="540"/>
      <c r="DL311" s="540"/>
      <c r="DM311" s="540"/>
      <c r="DN311" s="540"/>
      <c r="DO311" s="540"/>
      <c r="DP311" s="540"/>
      <c r="DQ311" s="540"/>
      <c r="DR311" s="540"/>
      <c r="DS311" s="540"/>
      <c r="DT311" s="540"/>
      <c r="DU311" s="540"/>
      <c r="DV311" s="540"/>
      <c r="DW311" s="540"/>
      <c r="DX311" s="540"/>
      <c r="DY311" s="540"/>
      <c r="DZ311" s="540"/>
      <c r="EA311" s="540"/>
      <c r="EB311" s="540"/>
      <c r="EC311" s="540"/>
      <c r="ED311" s="540"/>
      <c r="EE311" s="540"/>
      <c r="EF311" s="540"/>
      <c r="EG311" s="540"/>
      <c r="EH311" s="540"/>
      <c r="EI311" s="540"/>
      <c r="EJ311" s="540"/>
      <c r="EK311" s="540"/>
      <c r="EL311" s="540"/>
      <c r="EM311" s="540"/>
      <c r="EN311" s="540"/>
      <c r="EO311" s="540"/>
      <c r="EP311" s="540"/>
      <c r="EQ311" s="540"/>
      <c r="ER311" s="540"/>
      <c r="ES311" s="540"/>
      <c r="ET311" s="540"/>
      <c r="EU311" s="540"/>
      <c r="EV311" s="540"/>
      <c r="EW311" s="540"/>
      <c r="EX311" s="540"/>
      <c r="EY311" s="540"/>
      <c r="EZ311" s="540"/>
      <c r="FA311" s="540"/>
      <c r="FB311" s="540"/>
      <c r="FC311" s="540"/>
      <c r="FD311" s="540"/>
      <c r="FE311" s="540"/>
      <c r="FF311" s="540"/>
      <c r="FG311" s="540"/>
      <c r="FH311" s="540"/>
      <c r="FI311" s="540"/>
      <c r="FJ311" s="540"/>
      <c r="FK311" s="540"/>
      <c r="FL311" s="540"/>
      <c r="FM311" s="540"/>
      <c r="FN311" s="540"/>
      <c r="FO311" s="540"/>
      <c r="FP311" s="540"/>
      <c r="FQ311" s="540"/>
      <c r="FR311" s="540"/>
      <c r="FS311" s="540"/>
      <c r="FT311" s="540"/>
      <c r="FU311" s="540"/>
      <c r="FV311" s="540"/>
      <c r="FW311" s="540"/>
      <c r="FX311" s="540"/>
      <c r="FY311" s="540"/>
      <c r="FZ311" s="540"/>
      <c r="GA311" s="540"/>
      <c r="GB311" s="540"/>
      <c r="GC311" s="540"/>
      <c r="GD311" s="540"/>
      <c r="GE311" s="540"/>
      <c r="GF311" s="540"/>
      <c r="GG311" s="540"/>
      <c r="GH311" s="540"/>
      <c r="GI311" s="540"/>
      <c r="GJ311" s="540"/>
      <c r="GK311" s="540"/>
      <c r="GL311" s="540"/>
      <c r="GM311" s="540"/>
      <c r="GN311" s="540"/>
      <c r="GO311" s="540"/>
      <c r="GP311" s="540"/>
      <c r="GQ311" s="540"/>
      <c r="GR311" s="540"/>
      <c r="GS311" s="540"/>
      <c r="GT311" s="540"/>
      <c r="GU311" s="540"/>
      <c r="GV311" s="540"/>
      <c r="GW311" s="540"/>
      <c r="GX311" s="540"/>
      <c r="GY311" s="540"/>
      <c r="GZ311" s="540"/>
      <c r="HA311" s="540"/>
      <c r="HB311" s="540"/>
      <c r="HC311" s="540"/>
      <c r="HD311" s="540"/>
      <c r="HE311" s="540"/>
      <c r="HF311" s="540"/>
    </row>
    <row r="312" spans="2:214">
      <c r="B312" s="540"/>
      <c r="C312" s="658"/>
      <c r="D312" s="540"/>
      <c r="F312" s="540"/>
      <c r="G312" s="540"/>
      <c r="H312" s="540"/>
      <c r="I312" s="540"/>
      <c r="J312" s="540"/>
      <c r="K312" s="540"/>
      <c r="L312" s="540"/>
      <c r="M312" s="540"/>
      <c r="N312" s="540"/>
      <c r="O312" s="540"/>
      <c r="P312" s="540"/>
      <c r="Q312" s="540"/>
      <c r="R312" s="540"/>
      <c r="S312" s="540"/>
      <c r="T312" s="540"/>
      <c r="U312" s="540"/>
      <c r="V312" s="540"/>
      <c r="W312" s="540"/>
      <c r="X312" s="540"/>
      <c r="Y312" s="540"/>
      <c r="Z312" s="540"/>
      <c r="AA312" s="540"/>
      <c r="AB312" s="540"/>
      <c r="AC312" s="540"/>
      <c r="AD312" s="540"/>
      <c r="AE312" s="540"/>
      <c r="AF312" s="540"/>
      <c r="AG312" s="540"/>
      <c r="AH312" s="659"/>
      <c r="AI312" s="540"/>
      <c r="AJ312" s="540"/>
      <c r="AK312" s="540"/>
      <c r="AL312" s="540"/>
      <c r="AM312" s="540"/>
      <c r="AN312" s="540"/>
      <c r="AO312" s="540"/>
      <c r="AP312" s="540"/>
      <c r="AQ312" s="540"/>
      <c r="AR312" s="540"/>
      <c r="AS312" s="540"/>
      <c r="AT312" s="540"/>
      <c r="AU312" s="540"/>
      <c r="AV312" s="540"/>
      <c r="AW312" s="540"/>
      <c r="AX312" s="540"/>
      <c r="AY312" s="540"/>
      <c r="AZ312" s="540"/>
      <c r="BA312" s="540"/>
      <c r="BB312" s="540"/>
      <c r="BC312" s="540"/>
      <c r="BD312" s="540"/>
      <c r="BE312" s="540"/>
      <c r="BF312" s="540"/>
      <c r="BG312" s="540"/>
      <c r="BH312" s="540"/>
      <c r="BI312" s="540"/>
      <c r="BJ312" s="540"/>
      <c r="BK312" s="540"/>
      <c r="BL312" s="540"/>
      <c r="BM312" s="540"/>
      <c r="BN312" s="540"/>
      <c r="BO312" s="540"/>
      <c r="BP312" s="540"/>
      <c r="BQ312" s="540"/>
      <c r="BR312" s="540"/>
      <c r="BS312" s="540"/>
      <c r="BT312" s="540"/>
      <c r="BU312" s="540"/>
      <c r="BV312" s="540"/>
      <c r="BW312" s="540"/>
      <c r="BX312" s="540"/>
      <c r="BY312" s="540"/>
      <c r="BZ312" s="540"/>
      <c r="CA312" s="540"/>
      <c r="CB312" s="540"/>
      <c r="CC312" s="540"/>
      <c r="CD312" s="540"/>
      <c r="CE312" s="540"/>
      <c r="CF312" s="540"/>
      <c r="CG312" s="540"/>
      <c r="CH312" s="540"/>
      <c r="CI312" s="540"/>
      <c r="CJ312" s="540"/>
      <c r="CK312" s="540"/>
      <c r="CL312" s="540"/>
      <c r="CM312" s="540"/>
      <c r="CN312" s="540"/>
      <c r="CO312" s="540"/>
      <c r="CP312" s="540"/>
      <c r="CQ312" s="540"/>
      <c r="CR312" s="540"/>
      <c r="CS312" s="540"/>
      <c r="CT312" s="540"/>
      <c r="CU312" s="540"/>
      <c r="CV312" s="540"/>
      <c r="CW312" s="540"/>
      <c r="CX312" s="540"/>
      <c r="CY312" s="540"/>
      <c r="CZ312" s="540"/>
      <c r="DA312" s="540"/>
      <c r="DB312" s="540"/>
      <c r="DC312" s="540"/>
      <c r="DD312" s="540"/>
      <c r="DE312" s="540"/>
      <c r="DF312" s="540"/>
      <c r="DG312" s="540"/>
      <c r="DH312" s="540"/>
      <c r="DI312" s="540"/>
      <c r="DJ312" s="540"/>
      <c r="DK312" s="540"/>
      <c r="DL312" s="540"/>
      <c r="DM312" s="540"/>
      <c r="DN312" s="540"/>
      <c r="DO312" s="540"/>
      <c r="DP312" s="540"/>
      <c r="DQ312" s="540"/>
      <c r="DR312" s="540"/>
      <c r="DS312" s="540"/>
      <c r="DT312" s="540"/>
      <c r="DU312" s="540"/>
      <c r="DV312" s="540"/>
      <c r="DW312" s="540"/>
      <c r="DX312" s="540"/>
      <c r="DY312" s="540"/>
      <c r="DZ312" s="540"/>
      <c r="EA312" s="540"/>
      <c r="EB312" s="540"/>
      <c r="EC312" s="540"/>
      <c r="ED312" s="540"/>
      <c r="EE312" s="540"/>
      <c r="EF312" s="540"/>
      <c r="EG312" s="540"/>
      <c r="EH312" s="540"/>
      <c r="EI312" s="540"/>
      <c r="EJ312" s="540"/>
      <c r="EK312" s="540"/>
      <c r="EL312" s="540"/>
      <c r="EM312" s="540"/>
      <c r="EN312" s="540"/>
      <c r="EO312" s="540"/>
      <c r="EP312" s="540"/>
      <c r="EQ312" s="540"/>
      <c r="ER312" s="540"/>
      <c r="ES312" s="540"/>
      <c r="ET312" s="540"/>
      <c r="EU312" s="540"/>
      <c r="EV312" s="540"/>
      <c r="EW312" s="540"/>
      <c r="EX312" s="540"/>
      <c r="EY312" s="540"/>
      <c r="EZ312" s="540"/>
      <c r="FA312" s="540"/>
      <c r="FB312" s="540"/>
      <c r="FC312" s="540"/>
      <c r="FD312" s="540"/>
      <c r="FE312" s="540"/>
      <c r="FF312" s="540"/>
      <c r="FG312" s="540"/>
      <c r="FH312" s="540"/>
      <c r="FI312" s="540"/>
      <c r="FJ312" s="540"/>
      <c r="FK312" s="540"/>
      <c r="FL312" s="540"/>
      <c r="FM312" s="540"/>
      <c r="FN312" s="540"/>
      <c r="FO312" s="540"/>
      <c r="FP312" s="540"/>
      <c r="FQ312" s="540"/>
      <c r="FR312" s="540"/>
      <c r="FS312" s="540"/>
      <c r="FT312" s="540"/>
      <c r="FU312" s="540"/>
      <c r="FV312" s="540"/>
      <c r="FW312" s="540"/>
      <c r="FX312" s="540"/>
      <c r="FY312" s="540"/>
      <c r="FZ312" s="540"/>
      <c r="GA312" s="540"/>
      <c r="GB312" s="540"/>
      <c r="GC312" s="540"/>
      <c r="GD312" s="540"/>
      <c r="GE312" s="540"/>
      <c r="GF312" s="540"/>
      <c r="GG312" s="540"/>
      <c r="GH312" s="540"/>
      <c r="GI312" s="540"/>
      <c r="GJ312" s="540"/>
      <c r="GK312" s="540"/>
      <c r="GL312" s="540"/>
      <c r="GM312" s="540"/>
      <c r="GN312" s="540"/>
      <c r="GO312" s="540"/>
      <c r="GP312" s="540"/>
      <c r="GQ312" s="540"/>
      <c r="GR312" s="540"/>
      <c r="GS312" s="540"/>
      <c r="GT312" s="540"/>
      <c r="GU312" s="540"/>
      <c r="GV312" s="540"/>
      <c r="GW312" s="540"/>
      <c r="GX312" s="540"/>
      <c r="GY312" s="540"/>
      <c r="GZ312" s="540"/>
      <c r="HA312" s="540"/>
      <c r="HB312" s="540"/>
      <c r="HC312" s="540"/>
      <c r="HD312" s="540"/>
      <c r="HE312" s="540"/>
      <c r="HF312" s="540"/>
    </row>
    <row r="313" spans="2:214">
      <c r="B313" s="540"/>
      <c r="C313" s="658"/>
      <c r="D313" s="540"/>
      <c r="F313" s="540"/>
      <c r="G313" s="540"/>
      <c r="H313" s="540"/>
      <c r="I313" s="540"/>
      <c r="J313" s="540"/>
      <c r="K313" s="540"/>
      <c r="L313" s="540"/>
      <c r="M313" s="540"/>
      <c r="N313" s="540"/>
      <c r="O313" s="540"/>
      <c r="P313" s="540"/>
      <c r="Q313" s="540"/>
      <c r="R313" s="540"/>
      <c r="S313" s="540"/>
      <c r="T313" s="540"/>
      <c r="U313" s="540"/>
      <c r="V313" s="540"/>
      <c r="W313" s="540"/>
      <c r="X313" s="540"/>
      <c r="Y313" s="540"/>
      <c r="Z313" s="540"/>
      <c r="AA313" s="540"/>
      <c r="AB313" s="540"/>
      <c r="AC313" s="540"/>
      <c r="AD313" s="540"/>
      <c r="AE313" s="540"/>
      <c r="AF313" s="540"/>
      <c r="AG313" s="540"/>
      <c r="AH313" s="659"/>
      <c r="AI313" s="540"/>
      <c r="AJ313" s="540"/>
      <c r="AK313" s="540"/>
      <c r="AL313" s="540"/>
      <c r="AM313" s="540"/>
      <c r="AN313" s="540"/>
      <c r="AO313" s="540"/>
      <c r="AP313" s="540"/>
      <c r="AQ313" s="540"/>
      <c r="AR313" s="540"/>
      <c r="AS313" s="540"/>
      <c r="AT313" s="540"/>
      <c r="AU313" s="540"/>
      <c r="AV313" s="540"/>
      <c r="AW313" s="540"/>
      <c r="AX313" s="540"/>
      <c r="AY313" s="540"/>
      <c r="AZ313" s="540"/>
      <c r="BA313" s="540"/>
      <c r="BB313" s="540"/>
      <c r="BC313" s="540"/>
      <c r="BD313" s="540"/>
      <c r="BE313" s="540"/>
      <c r="BF313" s="540"/>
      <c r="BG313" s="540"/>
      <c r="BH313" s="540"/>
      <c r="BI313" s="540"/>
      <c r="BJ313" s="540"/>
      <c r="BK313" s="540"/>
      <c r="BL313" s="540"/>
      <c r="BM313" s="540"/>
      <c r="BN313" s="540"/>
      <c r="BO313" s="540"/>
      <c r="BP313" s="540"/>
      <c r="BQ313" s="540"/>
      <c r="BR313" s="540"/>
      <c r="BS313" s="540"/>
      <c r="BT313" s="540"/>
      <c r="BU313" s="540"/>
      <c r="BV313" s="540"/>
      <c r="BW313" s="540"/>
      <c r="BX313" s="540"/>
      <c r="BY313" s="540"/>
      <c r="BZ313" s="540"/>
      <c r="CA313" s="540"/>
      <c r="CB313" s="540"/>
      <c r="CC313" s="540"/>
      <c r="CD313" s="540"/>
      <c r="CE313" s="540"/>
      <c r="CF313" s="540"/>
      <c r="CG313" s="540"/>
      <c r="CH313" s="540"/>
      <c r="CI313" s="540"/>
      <c r="CJ313" s="540"/>
      <c r="CK313" s="540"/>
      <c r="CL313" s="540"/>
      <c r="CM313" s="540"/>
      <c r="CN313" s="540"/>
      <c r="CO313" s="540"/>
      <c r="CP313" s="540"/>
      <c r="CQ313" s="540"/>
      <c r="CR313" s="540"/>
      <c r="CS313" s="540"/>
      <c r="CT313" s="540"/>
      <c r="CU313" s="540"/>
      <c r="CV313" s="540"/>
      <c r="CW313" s="540"/>
      <c r="CX313" s="540"/>
      <c r="CY313" s="540"/>
      <c r="CZ313" s="540"/>
      <c r="DA313" s="540"/>
      <c r="DB313" s="540"/>
      <c r="DC313" s="540"/>
      <c r="DD313" s="540"/>
      <c r="DE313" s="540"/>
      <c r="DF313" s="540"/>
      <c r="DG313" s="540"/>
      <c r="DH313" s="540"/>
      <c r="DI313" s="540"/>
      <c r="DJ313" s="540"/>
      <c r="DK313" s="540"/>
      <c r="DL313" s="540"/>
      <c r="DM313" s="540"/>
      <c r="DN313" s="540"/>
      <c r="DO313" s="540"/>
      <c r="DP313" s="540"/>
      <c r="DQ313" s="540"/>
      <c r="DR313" s="540"/>
      <c r="DS313" s="540"/>
      <c r="DT313" s="540"/>
      <c r="DU313" s="540"/>
      <c r="DV313" s="540"/>
      <c r="DW313" s="540"/>
      <c r="DX313" s="540"/>
      <c r="DY313" s="540"/>
      <c r="DZ313" s="540"/>
      <c r="EA313" s="540"/>
      <c r="EB313" s="540"/>
      <c r="EC313" s="540"/>
      <c r="ED313" s="540"/>
      <c r="EE313" s="540"/>
      <c r="EF313" s="540"/>
      <c r="EG313" s="540"/>
      <c r="EH313" s="540"/>
      <c r="EI313" s="540"/>
      <c r="EJ313" s="540"/>
      <c r="EK313" s="540"/>
      <c r="EL313" s="540"/>
      <c r="EM313" s="540"/>
      <c r="EN313" s="540"/>
      <c r="EO313" s="540"/>
      <c r="EP313" s="540"/>
      <c r="EQ313" s="540"/>
      <c r="ER313" s="540"/>
      <c r="ES313" s="540"/>
      <c r="ET313" s="540"/>
      <c r="EU313" s="540"/>
      <c r="EV313" s="540"/>
      <c r="EW313" s="540"/>
      <c r="EX313" s="540"/>
      <c r="EY313" s="540"/>
      <c r="EZ313" s="540"/>
      <c r="FA313" s="540"/>
      <c r="FB313" s="540"/>
      <c r="FC313" s="540"/>
      <c r="FD313" s="540"/>
      <c r="FE313" s="540"/>
      <c r="FF313" s="540"/>
      <c r="FG313" s="540"/>
      <c r="FH313" s="540"/>
      <c r="FI313" s="540"/>
      <c r="FJ313" s="540"/>
      <c r="FK313" s="540"/>
      <c r="FL313" s="540"/>
      <c r="FM313" s="540"/>
      <c r="FN313" s="540"/>
      <c r="FO313" s="540"/>
      <c r="FP313" s="540"/>
      <c r="FQ313" s="540"/>
      <c r="FR313" s="540"/>
      <c r="FS313" s="540"/>
      <c r="FT313" s="540"/>
      <c r="FU313" s="540"/>
      <c r="FV313" s="540"/>
      <c r="FW313" s="540"/>
      <c r="FX313" s="540"/>
      <c r="FY313" s="540"/>
      <c r="FZ313" s="540"/>
      <c r="GA313" s="540"/>
      <c r="GB313" s="540"/>
      <c r="GC313" s="540"/>
      <c r="GD313" s="540"/>
      <c r="GE313" s="540"/>
      <c r="GF313" s="540"/>
      <c r="GG313" s="540"/>
      <c r="GH313" s="540"/>
      <c r="GI313" s="540"/>
      <c r="GJ313" s="540"/>
      <c r="GK313" s="540"/>
      <c r="GL313" s="540"/>
      <c r="GM313" s="540"/>
      <c r="GN313" s="540"/>
      <c r="GO313" s="540"/>
      <c r="GP313" s="540"/>
      <c r="GQ313" s="540"/>
      <c r="GR313" s="540"/>
      <c r="GS313" s="540"/>
      <c r="GT313" s="540"/>
      <c r="GU313" s="540"/>
      <c r="GV313" s="540"/>
      <c r="GW313" s="540"/>
      <c r="GX313" s="540"/>
      <c r="GY313" s="540"/>
      <c r="GZ313" s="540"/>
      <c r="HA313" s="540"/>
      <c r="HB313" s="540"/>
      <c r="HC313" s="540"/>
      <c r="HD313" s="540"/>
      <c r="HE313" s="540"/>
      <c r="HF313" s="540"/>
    </row>
    <row r="314" spans="2:214">
      <c r="B314" s="540"/>
      <c r="C314" s="658"/>
      <c r="D314" s="540"/>
      <c r="F314" s="540"/>
      <c r="G314" s="540"/>
      <c r="H314" s="540"/>
      <c r="I314" s="540"/>
      <c r="J314" s="540"/>
      <c r="K314" s="540"/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40"/>
      <c r="X314" s="540"/>
      <c r="Y314" s="540"/>
      <c r="Z314" s="540"/>
      <c r="AA314" s="540"/>
      <c r="AB314" s="540"/>
      <c r="AC314" s="540"/>
      <c r="AD314" s="540"/>
      <c r="AE314" s="540"/>
      <c r="AF314" s="540"/>
      <c r="AG314" s="540"/>
      <c r="AH314" s="659"/>
      <c r="AI314" s="540"/>
      <c r="AJ314" s="540"/>
      <c r="AK314" s="540"/>
      <c r="AL314" s="540"/>
      <c r="AM314" s="540"/>
      <c r="AN314" s="540"/>
      <c r="AO314" s="540"/>
      <c r="AP314" s="540"/>
      <c r="AQ314" s="540"/>
      <c r="AR314" s="540"/>
      <c r="AS314" s="540"/>
      <c r="AT314" s="540"/>
      <c r="AU314" s="540"/>
      <c r="AV314" s="540"/>
      <c r="AW314" s="540"/>
      <c r="AX314" s="540"/>
      <c r="AY314" s="540"/>
      <c r="AZ314" s="540"/>
      <c r="BA314" s="540"/>
      <c r="BB314" s="540"/>
      <c r="BC314" s="540"/>
      <c r="BD314" s="540"/>
      <c r="BE314" s="540"/>
      <c r="BF314" s="540"/>
      <c r="BG314" s="540"/>
      <c r="BH314" s="540"/>
      <c r="BI314" s="540"/>
      <c r="BJ314" s="540"/>
      <c r="BK314" s="540"/>
      <c r="BL314" s="540"/>
      <c r="BM314" s="540"/>
      <c r="BN314" s="540"/>
      <c r="BO314" s="540"/>
      <c r="BP314" s="540"/>
      <c r="BQ314" s="540"/>
      <c r="BR314" s="540"/>
      <c r="BS314" s="540"/>
      <c r="BT314" s="540"/>
      <c r="BU314" s="540"/>
      <c r="BV314" s="540"/>
      <c r="BW314" s="540"/>
      <c r="BX314" s="540"/>
      <c r="BY314" s="540"/>
      <c r="BZ314" s="540"/>
      <c r="CA314" s="540"/>
      <c r="CB314" s="540"/>
      <c r="CC314" s="540"/>
      <c r="CD314" s="540"/>
      <c r="CE314" s="540"/>
      <c r="CF314" s="540"/>
      <c r="CG314" s="540"/>
      <c r="CH314" s="540"/>
      <c r="CI314" s="540"/>
      <c r="CJ314" s="540"/>
      <c r="CK314" s="540"/>
      <c r="CL314" s="540"/>
      <c r="CM314" s="540"/>
      <c r="CN314" s="540"/>
      <c r="CO314" s="540"/>
      <c r="CP314" s="540"/>
      <c r="CQ314" s="540"/>
      <c r="CR314" s="540"/>
      <c r="CS314" s="540"/>
      <c r="CT314" s="540"/>
      <c r="CU314" s="540"/>
      <c r="CV314" s="540"/>
      <c r="CW314" s="540"/>
      <c r="CX314" s="540"/>
      <c r="CY314" s="540"/>
      <c r="CZ314" s="540"/>
      <c r="DA314" s="540"/>
      <c r="DB314" s="540"/>
      <c r="DC314" s="540"/>
      <c r="DD314" s="540"/>
      <c r="DE314" s="540"/>
      <c r="DF314" s="540"/>
      <c r="DG314" s="540"/>
      <c r="DH314" s="540"/>
      <c r="DI314" s="540"/>
      <c r="DJ314" s="540"/>
      <c r="DK314" s="540"/>
      <c r="DL314" s="540"/>
      <c r="DM314" s="540"/>
      <c r="DN314" s="540"/>
      <c r="DO314" s="540"/>
      <c r="DP314" s="540"/>
      <c r="DQ314" s="540"/>
      <c r="DR314" s="540"/>
      <c r="DS314" s="540"/>
      <c r="DT314" s="540"/>
      <c r="DU314" s="540"/>
      <c r="DV314" s="540"/>
      <c r="DW314" s="540"/>
      <c r="DX314" s="540"/>
      <c r="DY314" s="540"/>
      <c r="DZ314" s="540"/>
      <c r="EA314" s="540"/>
      <c r="EB314" s="540"/>
      <c r="EC314" s="540"/>
      <c r="ED314" s="540"/>
      <c r="EE314" s="540"/>
      <c r="EF314" s="540"/>
      <c r="EG314" s="540"/>
      <c r="EH314" s="540"/>
      <c r="EI314" s="540"/>
      <c r="EJ314" s="540"/>
      <c r="EK314" s="540"/>
      <c r="EL314" s="540"/>
      <c r="EM314" s="540"/>
      <c r="EN314" s="540"/>
      <c r="EO314" s="540"/>
      <c r="EP314" s="540"/>
      <c r="EQ314" s="540"/>
      <c r="ER314" s="540"/>
      <c r="ES314" s="540"/>
      <c r="ET314" s="540"/>
      <c r="EU314" s="540"/>
      <c r="EV314" s="540"/>
      <c r="EW314" s="540"/>
      <c r="EX314" s="540"/>
      <c r="EY314" s="540"/>
      <c r="EZ314" s="540"/>
      <c r="FA314" s="540"/>
      <c r="FB314" s="540"/>
      <c r="FC314" s="540"/>
      <c r="FD314" s="540"/>
      <c r="FE314" s="540"/>
      <c r="FF314" s="540"/>
      <c r="FG314" s="540"/>
      <c r="FH314" s="540"/>
      <c r="FI314" s="540"/>
      <c r="FJ314" s="540"/>
      <c r="FK314" s="540"/>
      <c r="FL314" s="540"/>
      <c r="FM314" s="540"/>
      <c r="FN314" s="540"/>
      <c r="FO314" s="540"/>
      <c r="FP314" s="540"/>
      <c r="FQ314" s="540"/>
      <c r="FR314" s="540"/>
      <c r="FS314" s="540"/>
      <c r="FT314" s="540"/>
      <c r="FU314" s="540"/>
      <c r="FV314" s="540"/>
      <c r="FW314" s="540"/>
      <c r="FX314" s="540"/>
      <c r="FY314" s="540"/>
      <c r="FZ314" s="540"/>
      <c r="GA314" s="540"/>
      <c r="GB314" s="540"/>
      <c r="GC314" s="540"/>
      <c r="GD314" s="540"/>
      <c r="GE314" s="540"/>
      <c r="GF314" s="540"/>
      <c r="GG314" s="540"/>
      <c r="GH314" s="540"/>
      <c r="GI314" s="540"/>
      <c r="GJ314" s="540"/>
      <c r="GK314" s="540"/>
      <c r="GL314" s="540"/>
      <c r="GM314" s="540"/>
      <c r="GN314" s="540"/>
      <c r="GO314" s="540"/>
      <c r="GP314" s="540"/>
      <c r="GQ314" s="540"/>
      <c r="GR314" s="540"/>
      <c r="GS314" s="540"/>
      <c r="GT314" s="540"/>
      <c r="GU314" s="540"/>
      <c r="GV314" s="540"/>
      <c r="GW314" s="540"/>
      <c r="GX314" s="540"/>
      <c r="GY314" s="540"/>
      <c r="GZ314" s="540"/>
      <c r="HA314" s="540"/>
      <c r="HB314" s="540"/>
      <c r="HC314" s="540"/>
      <c r="HD314" s="540"/>
      <c r="HE314" s="540"/>
      <c r="HF314" s="540"/>
    </row>
    <row r="315" spans="2:214">
      <c r="B315" s="540"/>
      <c r="C315" s="658"/>
      <c r="D315" s="540"/>
      <c r="F315" s="540"/>
      <c r="G315" s="540"/>
      <c r="H315" s="540"/>
      <c r="I315" s="540"/>
      <c r="J315" s="540"/>
      <c r="K315" s="540"/>
      <c r="L315" s="540"/>
      <c r="M315" s="540"/>
      <c r="N315" s="540"/>
      <c r="O315" s="540"/>
      <c r="P315" s="540"/>
      <c r="Q315" s="540"/>
      <c r="R315" s="540"/>
      <c r="S315" s="540"/>
      <c r="T315" s="540"/>
      <c r="U315" s="540"/>
      <c r="V315" s="540"/>
      <c r="W315" s="540"/>
      <c r="X315" s="540"/>
      <c r="Y315" s="540"/>
      <c r="Z315" s="540"/>
      <c r="AA315" s="540"/>
      <c r="AB315" s="540"/>
      <c r="AC315" s="540"/>
      <c r="AD315" s="540"/>
      <c r="AE315" s="540"/>
      <c r="AF315" s="540"/>
      <c r="AG315" s="540"/>
      <c r="AH315" s="659"/>
      <c r="AI315" s="540"/>
      <c r="AJ315" s="540"/>
      <c r="AK315" s="540"/>
      <c r="AL315" s="540"/>
      <c r="AM315" s="540"/>
      <c r="AN315" s="540"/>
      <c r="AO315" s="540"/>
      <c r="AP315" s="540"/>
      <c r="AQ315" s="540"/>
      <c r="AR315" s="540"/>
      <c r="AS315" s="540"/>
      <c r="AT315" s="540"/>
      <c r="AU315" s="540"/>
      <c r="AV315" s="540"/>
      <c r="AW315" s="540"/>
      <c r="AX315" s="540"/>
      <c r="AY315" s="540"/>
      <c r="AZ315" s="540"/>
      <c r="BA315" s="540"/>
      <c r="BB315" s="540"/>
      <c r="BC315" s="540"/>
      <c r="BD315" s="540"/>
      <c r="BE315" s="540"/>
      <c r="BF315" s="540"/>
      <c r="BG315" s="540"/>
      <c r="BH315" s="540"/>
      <c r="BI315" s="540"/>
      <c r="BJ315" s="540"/>
      <c r="BK315" s="540"/>
      <c r="BL315" s="540"/>
      <c r="BM315" s="540"/>
      <c r="BN315" s="540"/>
      <c r="BO315" s="540"/>
      <c r="BP315" s="540"/>
      <c r="BQ315" s="540"/>
      <c r="BR315" s="540"/>
      <c r="BS315" s="540"/>
      <c r="BT315" s="540"/>
      <c r="BU315" s="540"/>
      <c r="BV315" s="540"/>
      <c r="BW315" s="540"/>
      <c r="BX315" s="540"/>
      <c r="BY315" s="540"/>
      <c r="BZ315" s="540"/>
      <c r="CA315" s="540"/>
      <c r="CB315" s="540"/>
      <c r="CC315" s="540"/>
      <c r="CD315" s="540"/>
      <c r="CE315" s="540"/>
      <c r="CF315" s="540"/>
      <c r="CG315" s="540"/>
      <c r="CH315" s="540"/>
      <c r="CI315" s="540"/>
      <c r="CJ315" s="540"/>
      <c r="CK315" s="540"/>
      <c r="CL315" s="540"/>
      <c r="CM315" s="540"/>
      <c r="CN315" s="540"/>
      <c r="CO315" s="540"/>
      <c r="CP315" s="540"/>
      <c r="CQ315" s="540"/>
      <c r="CR315" s="540"/>
      <c r="CS315" s="540"/>
      <c r="CT315" s="540"/>
      <c r="CU315" s="540"/>
      <c r="CV315" s="540"/>
      <c r="CW315" s="540"/>
      <c r="CX315" s="540"/>
      <c r="CY315" s="540"/>
      <c r="CZ315" s="540"/>
      <c r="DA315" s="540"/>
      <c r="DB315" s="540"/>
      <c r="DC315" s="540"/>
      <c r="DD315" s="540"/>
      <c r="DE315" s="540"/>
      <c r="DF315" s="540"/>
      <c r="DG315" s="540"/>
      <c r="DH315" s="540"/>
      <c r="DI315" s="540"/>
      <c r="DJ315" s="540"/>
      <c r="DK315" s="540"/>
      <c r="DL315" s="540"/>
      <c r="DM315" s="540"/>
      <c r="DN315" s="540"/>
      <c r="DO315" s="540"/>
      <c r="DP315" s="540"/>
      <c r="DQ315" s="540"/>
      <c r="DR315" s="540"/>
      <c r="DS315" s="540"/>
      <c r="DT315" s="540"/>
      <c r="DU315" s="540"/>
      <c r="DV315" s="540"/>
      <c r="DW315" s="540"/>
      <c r="DX315" s="540"/>
      <c r="DY315" s="540"/>
      <c r="DZ315" s="540"/>
      <c r="EA315" s="540"/>
      <c r="EB315" s="540"/>
      <c r="EC315" s="540"/>
      <c r="ED315" s="540"/>
      <c r="EE315" s="540"/>
      <c r="EF315" s="540"/>
      <c r="EG315" s="540"/>
      <c r="EH315" s="540"/>
      <c r="EI315" s="540"/>
      <c r="EJ315" s="540"/>
      <c r="EK315" s="540"/>
      <c r="EL315" s="540"/>
      <c r="EM315" s="540"/>
      <c r="EN315" s="540"/>
      <c r="EO315" s="540"/>
      <c r="EP315" s="540"/>
      <c r="EQ315" s="540"/>
      <c r="ER315" s="540"/>
      <c r="ES315" s="540"/>
      <c r="ET315" s="540"/>
      <c r="EU315" s="540"/>
      <c r="EV315" s="540"/>
      <c r="EW315" s="540"/>
      <c r="EX315" s="540"/>
      <c r="EY315" s="540"/>
      <c r="EZ315" s="540"/>
      <c r="FA315" s="540"/>
      <c r="FB315" s="540"/>
      <c r="FC315" s="540"/>
      <c r="FD315" s="540"/>
      <c r="FE315" s="540"/>
      <c r="FF315" s="540"/>
      <c r="FG315" s="540"/>
      <c r="FH315" s="540"/>
      <c r="FI315" s="540"/>
      <c r="FJ315" s="540"/>
      <c r="FK315" s="540"/>
      <c r="FL315" s="540"/>
      <c r="FM315" s="540"/>
      <c r="FN315" s="540"/>
      <c r="FO315" s="540"/>
      <c r="FP315" s="540"/>
      <c r="FQ315" s="540"/>
      <c r="FR315" s="540"/>
      <c r="FS315" s="540"/>
      <c r="FT315" s="540"/>
      <c r="FU315" s="540"/>
      <c r="FV315" s="540"/>
      <c r="FW315" s="540"/>
      <c r="FX315" s="540"/>
      <c r="FY315" s="540"/>
      <c r="FZ315" s="540"/>
      <c r="GA315" s="540"/>
      <c r="GB315" s="540"/>
      <c r="GC315" s="540"/>
      <c r="GD315" s="540"/>
      <c r="GE315" s="540"/>
      <c r="GF315" s="540"/>
      <c r="GG315" s="540"/>
      <c r="GH315" s="540"/>
      <c r="GI315" s="540"/>
      <c r="GJ315" s="540"/>
      <c r="GK315" s="540"/>
      <c r="GL315" s="540"/>
      <c r="GM315" s="540"/>
      <c r="GN315" s="540"/>
      <c r="GO315" s="540"/>
      <c r="GP315" s="540"/>
      <c r="GQ315" s="540"/>
      <c r="GR315" s="540"/>
      <c r="GS315" s="540"/>
      <c r="GT315" s="540"/>
      <c r="GU315" s="540"/>
      <c r="GV315" s="540"/>
      <c r="GW315" s="540"/>
      <c r="GX315" s="540"/>
      <c r="GY315" s="540"/>
      <c r="GZ315" s="540"/>
      <c r="HA315" s="540"/>
      <c r="HB315" s="540"/>
      <c r="HC315" s="540"/>
      <c r="HD315" s="540"/>
      <c r="HE315" s="540"/>
      <c r="HF315" s="540"/>
    </row>
    <row r="316" spans="2:214">
      <c r="B316" s="540"/>
      <c r="C316" s="658"/>
      <c r="D316" s="540"/>
      <c r="F316" s="540"/>
      <c r="G316" s="540"/>
      <c r="H316" s="540"/>
      <c r="I316" s="540"/>
      <c r="J316" s="540"/>
      <c r="K316" s="540"/>
      <c r="L316" s="540"/>
      <c r="M316" s="540"/>
      <c r="N316" s="540"/>
      <c r="O316" s="540"/>
      <c r="P316" s="540"/>
      <c r="Q316" s="540"/>
      <c r="R316" s="540"/>
      <c r="S316" s="540"/>
      <c r="T316" s="540"/>
      <c r="U316" s="540"/>
      <c r="V316" s="540"/>
      <c r="W316" s="540"/>
      <c r="X316" s="540"/>
      <c r="Y316" s="540"/>
      <c r="Z316" s="540"/>
      <c r="AA316" s="540"/>
      <c r="AB316" s="540"/>
      <c r="AC316" s="540"/>
      <c r="AD316" s="540"/>
      <c r="AE316" s="540"/>
      <c r="AF316" s="540"/>
      <c r="AG316" s="540"/>
      <c r="AH316" s="659"/>
      <c r="AI316" s="540"/>
      <c r="AJ316" s="540"/>
      <c r="AK316" s="540"/>
      <c r="AL316" s="540"/>
      <c r="AM316" s="540"/>
      <c r="AN316" s="540"/>
      <c r="AO316" s="540"/>
      <c r="AP316" s="540"/>
      <c r="AQ316" s="540"/>
      <c r="AR316" s="540"/>
      <c r="AS316" s="540"/>
      <c r="AT316" s="540"/>
      <c r="AU316" s="540"/>
      <c r="AV316" s="540"/>
      <c r="AW316" s="540"/>
      <c r="AX316" s="540"/>
      <c r="AY316" s="540"/>
      <c r="AZ316" s="540"/>
      <c r="BA316" s="540"/>
      <c r="BB316" s="540"/>
      <c r="BC316" s="540"/>
      <c r="BD316" s="540"/>
      <c r="BE316" s="540"/>
      <c r="BF316" s="540"/>
      <c r="BG316" s="540"/>
      <c r="BH316" s="540"/>
      <c r="BI316" s="540"/>
      <c r="BJ316" s="540"/>
      <c r="BK316" s="540"/>
      <c r="BL316" s="540"/>
      <c r="BM316" s="540"/>
      <c r="BN316" s="540"/>
      <c r="BO316" s="540"/>
      <c r="BP316" s="540"/>
      <c r="BQ316" s="540"/>
      <c r="BR316" s="540"/>
      <c r="BS316" s="540"/>
      <c r="BT316" s="540"/>
      <c r="BU316" s="540"/>
      <c r="BV316" s="540"/>
      <c r="BW316" s="540"/>
      <c r="BX316" s="540"/>
      <c r="BY316" s="540"/>
      <c r="BZ316" s="540"/>
      <c r="CA316" s="540"/>
      <c r="CB316" s="540"/>
      <c r="CC316" s="540"/>
      <c r="CD316" s="540"/>
      <c r="CE316" s="540"/>
      <c r="CF316" s="540"/>
      <c r="CG316" s="540"/>
      <c r="CH316" s="540"/>
      <c r="CI316" s="540"/>
      <c r="CJ316" s="540"/>
      <c r="CK316" s="540"/>
      <c r="CL316" s="540"/>
      <c r="CM316" s="540"/>
      <c r="CN316" s="540"/>
      <c r="CO316" s="540"/>
      <c r="CP316" s="540"/>
      <c r="CQ316" s="540"/>
      <c r="CR316" s="540"/>
      <c r="CS316" s="540"/>
      <c r="CT316" s="540"/>
      <c r="CU316" s="540"/>
      <c r="CV316" s="540"/>
      <c r="CW316" s="540"/>
      <c r="CX316" s="540"/>
      <c r="CY316" s="540"/>
      <c r="CZ316" s="540"/>
      <c r="DA316" s="540"/>
      <c r="DB316" s="540"/>
      <c r="DC316" s="540"/>
      <c r="DD316" s="540"/>
      <c r="DE316" s="540"/>
      <c r="DF316" s="540"/>
      <c r="DG316" s="540"/>
      <c r="DH316" s="540"/>
      <c r="DI316" s="540"/>
      <c r="DJ316" s="540"/>
      <c r="DK316" s="540"/>
      <c r="DL316" s="540"/>
      <c r="DM316" s="540"/>
      <c r="DN316" s="540"/>
      <c r="DO316" s="540"/>
      <c r="DP316" s="540"/>
      <c r="DQ316" s="540"/>
      <c r="DR316" s="540"/>
      <c r="DS316" s="540"/>
      <c r="DT316" s="540"/>
      <c r="DU316" s="540"/>
      <c r="DV316" s="540"/>
      <c r="DW316" s="540"/>
      <c r="DX316" s="540"/>
      <c r="DY316" s="540"/>
      <c r="DZ316" s="540"/>
      <c r="EA316" s="540"/>
      <c r="EB316" s="540"/>
      <c r="EC316" s="540"/>
      <c r="ED316" s="540"/>
      <c r="EE316" s="540"/>
      <c r="EF316" s="540"/>
      <c r="EG316" s="540"/>
      <c r="EH316" s="540"/>
      <c r="EI316" s="540"/>
      <c r="EJ316" s="540"/>
      <c r="EK316" s="540"/>
      <c r="EL316" s="540"/>
      <c r="EM316" s="540"/>
      <c r="EN316" s="540"/>
      <c r="EO316" s="540"/>
      <c r="EP316" s="540"/>
      <c r="EQ316" s="540"/>
      <c r="ER316" s="540"/>
      <c r="ES316" s="540"/>
      <c r="ET316" s="540"/>
      <c r="EU316" s="540"/>
      <c r="EV316" s="540"/>
      <c r="EW316" s="540"/>
      <c r="EX316" s="540"/>
      <c r="EY316" s="540"/>
      <c r="EZ316" s="540"/>
      <c r="FA316" s="540"/>
      <c r="FB316" s="540"/>
      <c r="FC316" s="540"/>
      <c r="FD316" s="540"/>
      <c r="FE316" s="540"/>
      <c r="FF316" s="540"/>
      <c r="FG316" s="540"/>
      <c r="FH316" s="540"/>
      <c r="FI316" s="540"/>
      <c r="FJ316" s="540"/>
      <c r="FK316" s="540"/>
      <c r="FL316" s="540"/>
      <c r="FM316" s="540"/>
      <c r="FN316" s="540"/>
      <c r="FO316" s="540"/>
      <c r="FP316" s="540"/>
      <c r="FQ316" s="540"/>
      <c r="FR316" s="540"/>
      <c r="FS316" s="540"/>
      <c r="FT316" s="540"/>
      <c r="FU316" s="540"/>
      <c r="FV316" s="540"/>
      <c r="FW316" s="540"/>
      <c r="FX316" s="540"/>
      <c r="FY316" s="540"/>
      <c r="FZ316" s="540"/>
      <c r="GA316" s="540"/>
      <c r="GB316" s="540"/>
      <c r="GC316" s="540"/>
      <c r="GD316" s="540"/>
      <c r="GE316" s="540"/>
      <c r="GF316" s="540"/>
      <c r="GG316" s="540"/>
      <c r="GH316" s="540"/>
      <c r="GI316" s="540"/>
      <c r="GJ316" s="540"/>
      <c r="GK316" s="540"/>
      <c r="GL316" s="540"/>
      <c r="GM316" s="540"/>
      <c r="GN316" s="540"/>
      <c r="GO316" s="540"/>
      <c r="GP316" s="540"/>
      <c r="GQ316" s="540"/>
      <c r="GR316" s="540"/>
      <c r="GS316" s="540"/>
      <c r="GT316" s="540"/>
      <c r="GU316" s="540"/>
      <c r="GV316" s="540"/>
      <c r="GW316" s="540"/>
      <c r="GX316" s="540"/>
      <c r="GY316" s="540"/>
      <c r="GZ316" s="540"/>
      <c r="HA316" s="540"/>
      <c r="HB316" s="540"/>
      <c r="HC316" s="540"/>
      <c r="HD316" s="540"/>
      <c r="HE316" s="540"/>
      <c r="HF316" s="540"/>
    </row>
    <row r="317" spans="2:214">
      <c r="B317" s="540"/>
      <c r="C317" s="658"/>
      <c r="D317" s="540"/>
      <c r="F317" s="540"/>
      <c r="G317" s="540"/>
      <c r="H317" s="540"/>
      <c r="I317" s="540"/>
      <c r="J317" s="540"/>
      <c r="K317" s="540"/>
      <c r="L317" s="540"/>
      <c r="M317" s="540"/>
      <c r="N317" s="540"/>
      <c r="O317" s="540"/>
      <c r="P317" s="540"/>
      <c r="Q317" s="540"/>
      <c r="R317" s="540"/>
      <c r="S317" s="540"/>
      <c r="T317" s="540"/>
      <c r="U317" s="540"/>
      <c r="V317" s="540"/>
      <c r="W317" s="540"/>
      <c r="X317" s="540"/>
      <c r="Y317" s="540"/>
      <c r="Z317" s="540"/>
      <c r="AA317" s="540"/>
      <c r="AB317" s="540"/>
      <c r="AC317" s="540"/>
      <c r="AD317" s="540"/>
      <c r="AE317" s="540"/>
      <c r="AF317" s="540"/>
      <c r="AG317" s="540"/>
      <c r="AH317" s="659"/>
      <c r="AI317" s="540"/>
      <c r="AJ317" s="540"/>
      <c r="AK317" s="540"/>
      <c r="AL317" s="540"/>
      <c r="AM317" s="540"/>
      <c r="AN317" s="540"/>
      <c r="AO317" s="540"/>
      <c r="AP317" s="540"/>
      <c r="AQ317" s="540"/>
      <c r="AR317" s="540"/>
      <c r="AS317" s="540"/>
      <c r="AT317" s="540"/>
      <c r="AU317" s="540"/>
      <c r="AV317" s="540"/>
      <c r="AW317" s="540"/>
      <c r="AX317" s="540"/>
      <c r="AY317" s="540"/>
      <c r="AZ317" s="540"/>
      <c r="BA317" s="540"/>
      <c r="BB317" s="540"/>
      <c r="BC317" s="540"/>
      <c r="BD317" s="540"/>
      <c r="BE317" s="540"/>
      <c r="BF317" s="540"/>
      <c r="BG317" s="540"/>
      <c r="BH317" s="540"/>
      <c r="BI317" s="540"/>
      <c r="BJ317" s="540"/>
      <c r="BK317" s="540"/>
      <c r="BL317" s="540"/>
      <c r="BM317" s="540"/>
      <c r="BN317" s="540"/>
      <c r="BO317" s="540"/>
      <c r="BP317" s="540"/>
      <c r="BQ317" s="540"/>
      <c r="BR317" s="540"/>
      <c r="BS317" s="540"/>
      <c r="BT317" s="540"/>
      <c r="BU317" s="540"/>
      <c r="BV317" s="540"/>
      <c r="BW317" s="540"/>
      <c r="BX317" s="540"/>
      <c r="BY317" s="540"/>
      <c r="BZ317" s="540"/>
      <c r="CA317" s="540"/>
      <c r="CB317" s="540"/>
      <c r="CC317" s="540"/>
      <c r="CD317" s="540"/>
      <c r="CE317" s="540"/>
      <c r="CF317" s="540"/>
      <c r="CG317" s="540"/>
      <c r="CH317" s="540"/>
      <c r="CI317" s="540"/>
      <c r="CJ317" s="540"/>
      <c r="CK317" s="540"/>
      <c r="CL317" s="540"/>
      <c r="CM317" s="540"/>
      <c r="CN317" s="540"/>
      <c r="CO317" s="540"/>
      <c r="CP317" s="540"/>
      <c r="CQ317" s="540"/>
      <c r="CR317" s="540"/>
      <c r="CS317" s="540"/>
      <c r="CT317" s="540"/>
      <c r="CU317" s="540"/>
      <c r="CV317" s="540"/>
      <c r="CW317" s="540"/>
      <c r="CX317" s="540"/>
      <c r="CY317" s="540"/>
      <c r="CZ317" s="540"/>
      <c r="DA317" s="540"/>
      <c r="DB317" s="540"/>
      <c r="DC317" s="540"/>
      <c r="DD317" s="540"/>
      <c r="DE317" s="540"/>
      <c r="DF317" s="540"/>
      <c r="DG317" s="540"/>
      <c r="DH317" s="540"/>
      <c r="DI317" s="540"/>
      <c r="DJ317" s="540"/>
      <c r="DK317" s="540"/>
      <c r="DL317" s="540"/>
      <c r="DM317" s="540"/>
      <c r="DN317" s="540"/>
      <c r="DO317" s="540"/>
      <c r="DP317" s="540"/>
      <c r="DQ317" s="540"/>
      <c r="DR317" s="540"/>
      <c r="DS317" s="540"/>
      <c r="DT317" s="540"/>
      <c r="DU317" s="540"/>
      <c r="DV317" s="540"/>
      <c r="DW317" s="540"/>
      <c r="DX317" s="540"/>
      <c r="DY317" s="540"/>
      <c r="DZ317" s="540"/>
      <c r="EA317" s="540"/>
      <c r="EB317" s="540"/>
      <c r="EC317" s="540"/>
      <c r="ED317" s="540"/>
      <c r="EE317" s="540"/>
      <c r="EF317" s="540"/>
      <c r="EG317" s="540"/>
      <c r="EH317" s="540"/>
      <c r="EI317" s="540"/>
      <c r="EJ317" s="540"/>
      <c r="EK317" s="540"/>
      <c r="EL317" s="540"/>
      <c r="EM317" s="540"/>
      <c r="EN317" s="540"/>
      <c r="EO317" s="540"/>
      <c r="EP317" s="540"/>
      <c r="EQ317" s="540"/>
      <c r="ER317" s="540"/>
      <c r="ES317" s="540"/>
      <c r="ET317" s="540"/>
      <c r="EU317" s="540"/>
      <c r="EV317" s="540"/>
      <c r="EW317" s="540"/>
      <c r="EX317" s="540"/>
      <c r="EY317" s="540"/>
      <c r="EZ317" s="540"/>
      <c r="FA317" s="540"/>
      <c r="FB317" s="540"/>
      <c r="FC317" s="540"/>
      <c r="FD317" s="540"/>
      <c r="FE317" s="540"/>
      <c r="FF317" s="540"/>
      <c r="FG317" s="540"/>
      <c r="FH317" s="540"/>
      <c r="FI317" s="540"/>
      <c r="FJ317" s="540"/>
      <c r="FK317" s="540"/>
      <c r="FL317" s="540"/>
      <c r="FM317" s="540"/>
      <c r="FN317" s="540"/>
      <c r="FO317" s="540"/>
      <c r="FP317" s="540"/>
      <c r="FQ317" s="540"/>
      <c r="FR317" s="540"/>
      <c r="FS317" s="540"/>
      <c r="FT317" s="540"/>
      <c r="FU317" s="540"/>
      <c r="FV317" s="540"/>
      <c r="FW317" s="540"/>
      <c r="FX317" s="540"/>
      <c r="FY317" s="540"/>
      <c r="FZ317" s="540"/>
      <c r="GA317" s="540"/>
      <c r="GB317" s="540"/>
      <c r="GC317" s="540"/>
      <c r="GD317" s="540"/>
      <c r="GE317" s="540"/>
      <c r="GF317" s="540"/>
      <c r="GG317" s="540"/>
      <c r="GH317" s="540"/>
      <c r="GI317" s="540"/>
      <c r="GJ317" s="540"/>
      <c r="GK317" s="540"/>
      <c r="GL317" s="540"/>
      <c r="GM317" s="540"/>
      <c r="GN317" s="540"/>
      <c r="GO317" s="540"/>
      <c r="GP317" s="540"/>
      <c r="GQ317" s="540"/>
      <c r="GR317" s="540"/>
      <c r="GS317" s="540"/>
      <c r="GT317" s="540"/>
      <c r="GU317" s="540"/>
      <c r="GV317" s="540"/>
      <c r="GW317" s="540"/>
      <c r="GX317" s="540"/>
      <c r="GY317" s="540"/>
      <c r="GZ317" s="540"/>
      <c r="HA317" s="540"/>
      <c r="HB317" s="540"/>
      <c r="HC317" s="540"/>
      <c r="HD317" s="540"/>
      <c r="HE317" s="540"/>
      <c r="HF317" s="540"/>
    </row>
    <row r="318" spans="2:214">
      <c r="B318" s="540"/>
      <c r="C318" s="658"/>
      <c r="D318" s="540"/>
      <c r="F318" s="540"/>
      <c r="G318" s="540"/>
      <c r="H318" s="540"/>
      <c r="I318" s="540"/>
      <c r="J318" s="540"/>
      <c r="K318" s="540"/>
      <c r="L318" s="540"/>
      <c r="M318" s="540"/>
      <c r="N318" s="540"/>
      <c r="O318" s="540"/>
      <c r="P318" s="540"/>
      <c r="Q318" s="540"/>
      <c r="R318" s="540"/>
      <c r="S318" s="540"/>
      <c r="T318" s="540"/>
      <c r="U318" s="540"/>
      <c r="V318" s="540"/>
      <c r="W318" s="540"/>
      <c r="X318" s="540"/>
      <c r="Y318" s="540"/>
      <c r="Z318" s="540"/>
      <c r="AA318" s="540"/>
      <c r="AB318" s="540"/>
      <c r="AC318" s="540"/>
      <c r="AD318" s="540"/>
      <c r="AE318" s="540"/>
      <c r="AF318" s="540"/>
      <c r="AG318" s="540"/>
      <c r="AH318" s="659"/>
      <c r="AI318" s="540"/>
      <c r="AJ318" s="540"/>
      <c r="AK318" s="540"/>
      <c r="AL318" s="540"/>
      <c r="AM318" s="540"/>
      <c r="AN318" s="540"/>
      <c r="AO318" s="540"/>
      <c r="AP318" s="540"/>
      <c r="AQ318" s="540"/>
      <c r="AR318" s="540"/>
      <c r="AS318" s="540"/>
      <c r="AT318" s="540"/>
      <c r="AU318" s="540"/>
      <c r="AV318" s="540"/>
      <c r="AW318" s="540"/>
      <c r="AX318" s="540"/>
      <c r="AY318" s="540"/>
      <c r="AZ318" s="540"/>
      <c r="BA318" s="540"/>
      <c r="BB318" s="540"/>
      <c r="BC318" s="540"/>
      <c r="BD318" s="540"/>
      <c r="BE318" s="540"/>
      <c r="BF318" s="540"/>
      <c r="BG318" s="540"/>
      <c r="BH318" s="540"/>
      <c r="BI318" s="540"/>
      <c r="BJ318" s="540"/>
      <c r="BK318" s="540"/>
      <c r="BL318" s="540"/>
      <c r="BM318" s="540"/>
      <c r="BN318" s="540"/>
      <c r="BO318" s="540"/>
      <c r="BP318" s="540"/>
      <c r="BQ318" s="540"/>
      <c r="BR318" s="540"/>
      <c r="BS318" s="540"/>
      <c r="BT318" s="540"/>
      <c r="BU318" s="540"/>
      <c r="BV318" s="540"/>
      <c r="BW318" s="540"/>
      <c r="BX318" s="540"/>
      <c r="BY318" s="540"/>
      <c r="BZ318" s="540"/>
      <c r="CA318" s="540"/>
      <c r="CB318" s="540"/>
      <c r="CC318" s="540"/>
      <c r="CD318" s="540"/>
      <c r="CE318" s="540"/>
      <c r="CF318" s="540"/>
      <c r="CG318" s="540"/>
      <c r="CH318" s="540"/>
      <c r="CI318" s="540"/>
      <c r="CJ318" s="540"/>
      <c r="CK318" s="540"/>
      <c r="CL318" s="540"/>
      <c r="CM318" s="540"/>
      <c r="CN318" s="540"/>
      <c r="CO318" s="540"/>
      <c r="CP318" s="540"/>
      <c r="CQ318" s="540"/>
      <c r="CR318" s="540"/>
      <c r="CS318" s="540"/>
      <c r="CT318" s="540"/>
      <c r="CU318" s="540"/>
      <c r="CV318" s="540"/>
      <c r="CW318" s="540"/>
      <c r="CX318" s="540"/>
      <c r="CY318" s="540"/>
      <c r="CZ318" s="540"/>
      <c r="DA318" s="540"/>
      <c r="DB318" s="540"/>
      <c r="DC318" s="540"/>
      <c r="DD318" s="540"/>
      <c r="DE318" s="540"/>
      <c r="DF318" s="540"/>
      <c r="DG318" s="540"/>
      <c r="DH318" s="540"/>
      <c r="DI318" s="540"/>
      <c r="DJ318" s="540"/>
      <c r="DK318" s="540"/>
      <c r="DL318" s="540"/>
      <c r="DM318" s="540"/>
      <c r="DN318" s="540"/>
      <c r="DO318" s="540"/>
      <c r="DP318" s="540"/>
      <c r="DQ318" s="540"/>
      <c r="DR318" s="540"/>
      <c r="DS318" s="540"/>
      <c r="DT318" s="540"/>
      <c r="DU318" s="540"/>
      <c r="DV318" s="540"/>
      <c r="DW318" s="540"/>
      <c r="DX318" s="540"/>
      <c r="DY318" s="540"/>
      <c r="DZ318" s="540"/>
      <c r="EA318" s="540"/>
      <c r="EB318" s="540"/>
      <c r="EC318" s="540"/>
      <c r="ED318" s="540"/>
      <c r="EE318" s="540"/>
      <c r="EF318" s="540"/>
      <c r="EG318" s="540"/>
      <c r="EH318" s="540"/>
      <c r="EI318" s="540"/>
      <c r="EJ318" s="540"/>
      <c r="EK318" s="540"/>
      <c r="EL318" s="540"/>
      <c r="EM318" s="540"/>
      <c r="EN318" s="540"/>
      <c r="EO318" s="540"/>
      <c r="EP318" s="540"/>
      <c r="EQ318" s="540"/>
      <c r="ER318" s="540"/>
      <c r="ES318" s="540"/>
      <c r="ET318" s="540"/>
      <c r="EU318" s="540"/>
      <c r="EV318" s="540"/>
      <c r="EW318" s="540"/>
      <c r="EX318" s="540"/>
      <c r="EY318" s="540"/>
      <c r="EZ318" s="540"/>
      <c r="FA318" s="540"/>
      <c r="FB318" s="540"/>
      <c r="FC318" s="540"/>
      <c r="FD318" s="540"/>
      <c r="FE318" s="540"/>
      <c r="FF318" s="540"/>
      <c r="FG318" s="540"/>
      <c r="FH318" s="540"/>
      <c r="FI318" s="540"/>
      <c r="FJ318" s="540"/>
      <c r="FK318" s="540"/>
      <c r="FL318" s="540"/>
      <c r="FM318" s="540"/>
      <c r="FN318" s="540"/>
      <c r="FO318" s="540"/>
      <c r="FP318" s="540"/>
      <c r="FQ318" s="540"/>
      <c r="FR318" s="540"/>
      <c r="FS318" s="540"/>
      <c r="FT318" s="540"/>
      <c r="FU318" s="540"/>
      <c r="FV318" s="540"/>
      <c r="FW318" s="540"/>
      <c r="FX318" s="540"/>
      <c r="FY318" s="540"/>
      <c r="FZ318" s="540"/>
      <c r="GA318" s="540"/>
      <c r="GB318" s="540"/>
      <c r="GC318" s="540"/>
      <c r="GD318" s="540"/>
      <c r="GE318" s="540"/>
      <c r="GF318" s="540"/>
      <c r="GG318" s="540"/>
      <c r="GH318" s="540"/>
      <c r="GI318" s="540"/>
      <c r="GJ318" s="540"/>
      <c r="GK318" s="540"/>
      <c r="GL318" s="540"/>
      <c r="GM318" s="540"/>
      <c r="GN318" s="540"/>
      <c r="GO318" s="540"/>
      <c r="GP318" s="540"/>
      <c r="GQ318" s="540"/>
      <c r="GR318" s="540"/>
      <c r="GS318" s="540"/>
      <c r="GT318" s="540"/>
      <c r="GU318" s="540"/>
      <c r="GV318" s="540"/>
      <c r="GW318" s="540"/>
      <c r="GX318" s="540"/>
      <c r="GY318" s="540"/>
      <c r="GZ318" s="540"/>
      <c r="HA318" s="540"/>
      <c r="HB318" s="540"/>
      <c r="HC318" s="540"/>
      <c r="HD318" s="540"/>
      <c r="HE318" s="540"/>
      <c r="HF318" s="540"/>
    </row>
    <row r="319" spans="2:214">
      <c r="B319" s="540"/>
      <c r="C319" s="658"/>
      <c r="D319" s="540"/>
      <c r="F319" s="540"/>
      <c r="G319" s="540"/>
      <c r="H319" s="540"/>
      <c r="I319" s="540"/>
      <c r="J319" s="540"/>
      <c r="K319" s="540"/>
      <c r="L319" s="540"/>
      <c r="M319" s="540"/>
      <c r="N319" s="540"/>
      <c r="O319" s="540"/>
      <c r="P319" s="540"/>
      <c r="Q319" s="540"/>
      <c r="R319" s="540"/>
      <c r="S319" s="540"/>
      <c r="T319" s="540"/>
      <c r="U319" s="540"/>
      <c r="V319" s="540"/>
      <c r="W319" s="540"/>
      <c r="X319" s="540"/>
      <c r="Y319" s="540"/>
      <c r="Z319" s="540"/>
      <c r="AA319" s="540"/>
      <c r="AB319" s="540"/>
      <c r="AC319" s="540"/>
      <c r="AD319" s="540"/>
      <c r="AE319" s="540"/>
      <c r="AF319" s="540"/>
      <c r="AG319" s="540"/>
      <c r="AH319" s="659"/>
      <c r="AI319" s="540"/>
      <c r="AJ319" s="540"/>
      <c r="AK319" s="540"/>
      <c r="AL319" s="540"/>
      <c r="AM319" s="540"/>
      <c r="AN319" s="540"/>
      <c r="AO319" s="540"/>
      <c r="AP319" s="540"/>
      <c r="AQ319" s="540"/>
      <c r="AR319" s="540"/>
      <c r="AS319" s="540"/>
      <c r="AT319" s="540"/>
      <c r="AU319" s="540"/>
      <c r="AV319" s="540"/>
      <c r="AW319" s="540"/>
      <c r="AX319" s="540"/>
      <c r="AY319" s="540"/>
      <c r="AZ319" s="540"/>
      <c r="BA319" s="540"/>
      <c r="BB319" s="540"/>
      <c r="BC319" s="540"/>
      <c r="BD319" s="540"/>
      <c r="BE319" s="540"/>
      <c r="BF319" s="540"/>
      <c r="BG319" s="540"/>
      <c r="BH319" s="540"/>
      <c r="BI319" s="540"/>
      <c r="BJ319" s="540"/>
      <c r="BK319" s="540"/>
      <c r="BL319" s="540"/>
      <c r="BM319" s="540"/>
      <c r="BN319" s="540"/>
      <c r="BO319" s="540"/>
      <c r="BP319" s="540"/>
      <c r="BQ319" s="540"/>
      <c r="BR319" s="540"/>
      <c r="BS319" s="540"/>
      <c r="BT319" s="540"/>
      <c r="BU319" s="540"/>
      <c r="BV319" s="540"/>
      <c r="BW319" s="540"/>
      <c r="BX319" s="540"/>
      <c r="BY319" s="540"/>
      <c r="BZ319" s="540"/>
      <c r="CA319" s="540"/>
      <c r="CB319" s="540"/>
      <c r="CC319" s="540"/>
      <c r="CD319" s="540"/>
      <c r="CE319" s="540"/>
      <c r="CF319" s="540"/>
      <c r="CG319" s="540"/>
      <c r="CH319" s="540"/>
      <c r="CI319" s="540"/>
      <c r="CJ319" s="540"/>
      <c r="CK319" s="540"/>
      <c r="CL319" s="540"/>
      <c r="CM319" s="540"/>
      <c r="CN319" s="540"/>
      <c r="CO319" s="540"/>
      <c r="CP319" s="540"/>
      <c r="CQ319" s="540"/>
      <c r="CR319" s="540"/>
      <c r="CS319" s="540"/>
      <c r="CT319" s="540"/>
      <c r="CU319" s="540"/>
      <c r="CV319" s="540"/>
      <c r="CW319" s="540"/>
      <c r="CX319" s="540"/>
      <c r="CY319" s="540"/>
      <c r="CZ319" s="540"/>
      <c r="DA319" s="540"/>
      <c r="DB319" s="540"/>
      <c r="DC319" s="540"/>
      <c r="DD319" s="540"/>
      <c r="DE319" s="540"/>
      <c r="DF319" s="540"/>
      <c r="DG319" s="540"/>
      <c r="DH319" s="540"/>
      <c r="DI319" s="540"/>
      <c r="DJ319" s="540"/>
      <c r="DK319" s="540"/>
      <c r="DL319" s="540"/>
      <c r="DM319" s="540"/>
      <c r="DN319" s="540"/>
      <c r="DO319" s="540"/>
      <c r="DP319" s="540"/>
      <c r="DQ319" s="540"/>
      <c r="DR319" s="540"/>
      <c r="DS319" s="540"/>
      <c r="DT319" s="540"/>
      <c r="DU319" s="540"/>
      <c r="DV319" s="540"/>
      <c r="DW319" s="540"/>
      <c r="DX319" s="540"/>
      <c r="DY319" s="540"/>
      <c r="DZ319" s="540"/>
      <c r="EA319" s="540"/>
      <c r="EB319" s="540"/>
      <c r="EC319" s="540"/>
      <c r="ED319" s="540"/>
      <c r="EE319" s="540"/>
      <c r="EF319" s="540"/>
      <c r="EG319" s="540"/>
      <c r="EH319" s="540"/>
      <c r="EI319" s="540"/>
      <c r="EJ319" s="540"/>
      <c r="EK319" s="540"/>
      <c r="EL319" s="540"/>
      <c r="EM319" s="540"/>
      <c r="EN319" s="540"/>
      <c r="EO319" s="540"/>
      <c r="EP319" s="540"/>
      <c r="EQ319" s="540"/>
      <c r="ER319" s="540"/>
      <c r="ES319" s="540"/>
      <c r="ET319" s="540"/>
      <c r="EU319" s="540"/>
      <c r="EV319" s="540"/>
      <c r="EW319" s="540"/>
      <c r="EX319" s="540"/>
      <c r="EY319" s="540"/>
      <c r="EZ319" s="540"/>
      <c r="FA319" s="540"/>
      <c r="FB319" s="540"/>
      <c r="FC319" s="540"/>
      <c r="FD319" s="540"/>
      <c r="FE319" s="540"/>
      <c r="FF319" s="540"/>
      <c r="FG319" s="540"/>
      <c r="FH319" s="540"/>
      <c r="FI319" s="540"/>
      <c r="FJ319" s="540"/>
      <c r="FK319" s="540"/>
      <c r="FL319" s="540"/>
      <c r="FM319" s="540"/>
      <c r="FN319" s="540"/>
      <c r="FO319" s="540"/>
      <c r="FP319" s="540"/>
      <c r="FQ319" s="540"/>
      <c r="FR319" s="540"/>
      <c r="FS319" s="540"/>
      <c r="FT319" s="540"/>
      <c r="FU319" s="540"/>
      <c r="FV319" s="540"/>
      <c r="FW319" s="540"/>
      <c r="FX319" s="540"/>
      <c r="FY319" s="540"/>
      <c r="FZ319" s="540"/>
      <c r="GA319" s="540"/>
      <c r="GB319" s="540"/>
      <c r="GC319" s="540"/>
      <c r="GD319" s="540"/>
      <c r="GE319" s="540"/>
      <c r="GF319" s="540"/>
      <c r="GG319" s="540"/>
      <c r="GH319" s="540"/>
      <c r="GI319" s="540"/>
      <c r="GJ319" s="540"/>
      <c r="GK319" s="540"/>
      <c r="GL319" s="540"/>
      <c r="GM319" s="540"/>
      <c r="GN319" s="540"/>
      <c r="GO319" s="540"/>
      <c r="GP319" s="540"/>
      <c r="GQ319" s="540"/>
      <c r="GR319" s="540"/>
      <c r="GS319" s="540"/>
      <c r="GT319" s="540"/>
      <c r="GU319" s="540"/>
      <c r="GV319" s="540"/>
      <c r="GW319" s="540"/>
      <c r="GX319" s="540"/>
      <c r="GY319" s="540"/>
      <c r="GZ319" s="540"/>
      <c r="HA319" s="540"/>
      <c r="HB319" s="540"/>
      <c r="HC319" s="540"/>
      <c r="HD319" s="540"/>
      <c r="HE319" s="540"/>
      <c r="HF319" s="540"/>
    </row>
    <row r="320" spans="2:214">
      <c r="B320" s="540"/>
      <c r="C320" s="658"/>
      <c r="D320" s="540"/>
      <c r="F320" s="540"/>
      <c r="G320" s="540"/>
      <c r="H320" s="540"/>
      <c r="I320" s="540"/>
      <c r="J320" s="540"/>
      <c r="K320" s="540"/>
      <c r="L320" s="540"/>
      <c r="M320" s="540"/>
      <c r="N320" s="540"/>
      <c r="O320" s="540"/>
      <c r="P320" s="540"/>
      <c r="Q320" s="540"/>
      <c r="R320" s="540"/>
      <c r="S320" s="540"/>
      <c r="T320" s="540"/>
      <c r="U320" s="540"/>
      <c r="V320" s="540"/>
      <c r="W320" s="540"/>
      <c r="X320" s="540"/>
      <c r="Y320" s="540"/>
      <c r="Z320" s="540"/>
      <c r="AA320" s="540"/>
      <c r="AB320" s="540"/>
      <c r="AC320" s="540"/>
      <c r="AD320" s="540"/>
      <c r="AE320" s="540"/>
      <c r="AF320" s="540"/>
      <c r="AG320" s="540"/>
      <c r="AH320" s="659"/>
      <c r="AI320" s="540"/>
      <c r="AJ320" s="540"/>
      <c r="AK320" s="540"/>
      <c r="AL320" s="540"/>
      <c r="AM320" s="540"/>
      <c r="AN320" s="540"/>
      <c r="AO320" s="540"/>
      <c r="AP320" s="540"/>
      <c r="AQ320" s="540"/>
      <c r="AR320" s="540"/>
      <c r="AS320" s="540"/>
      <c r="AT320" s="540"/>
      <c r="AU320" s="540"/>
      <c r="AV320" s="540"/>
      <c r="AW320" s="540"/>
      <c r="AX320" s="540"/>
      <c r="AY320" s="540"/>
      <c r="AZ320" s="540"/>
      <c r="BA320" s="540"/>
      <c r="BB320" s="540"/>
      <c r="BC320" s="540"/>
      <c r="BD320" s="540"/>
      <c r="BE320" s="540"/>
      <c r="BF320" s="540"/>
      <c r="BG320" s="540"/>
      <c r="BH320" s="540"/>
      <c r="BI320" s="540"/>
      <c r="BJ320" s="540"/>
      <c r="BK320" s="540"/>
      <c r="BL320" s="540"/>
      <c r="BM320" s="540"/>
      <c r="BN320" s="540"/>
      <c r="BO320" s="540"/>
      <c r="BP320" s="540"/>
      <c r="BQ320" s="540"/>
      <c r="BR320" s="540"/>
      <c r="BS320" s="540"/>
      <c r="BT320" s="540"/>
      <c r="BU320" s="540"/>
      <c r="BV320" s="540"/>
      <c r="BW320" s="540"/>
      <c r="BX320" s="540"/>
      <c r="BY320" s="540"/>
      <c r="BZ320" s="540"/>
      <c r="CA320" s="540"/>
      <c r="CB320" s="540"/>
      <c r="CC320" s="540"/>
      <c r="CD320" s="540"/>
      <c r="CE320" s="540"/>
      <c r="CF320" s="540"/>
      <c r="CG320" s="540"/>
      <c r="CH320" s="540"/>
      <c r="CI320" s="540"/>
      <c r="CJ320" s="540"/>
      <c r="CK320" s="540"/>
      <c r="CL320" s="540"/>
      <c r="CM320" s="540"/>
      <c r="CN320" s="540"/>
      <c r="CO320" s="540"/>
      <c r="CP320" s="540"/>
      <c r="CQ320" s="540"/>
      <c r="CR320" s="540"/>
      <c r="CS320" s="540"/>
      <c r="CT320" s="540"/>
      <c r="CU320" s="540"/>
      <c r="CV320" s="540"/>
      <c r="CW320" s="540"/>
      <c r="CX320" s="540"/>
      <c r="CY320" s="540"/>
      <c r="CZ320" s="540"/>
      <c r="DA320" s="540"/>
      <c r="DB320" s="540"/>
      <c r="DC320" s="540"/>
      <c r="DD320" s="540"/>
      <c r="DE320" s="540"/>
      <c r="DF320" s="540"/>
      <c r="DG320" s="540"/>
      <c r="DH320" s="540"/>
      <c r="DI320" s="540"/>
      <c r="DJ320" s="540"/>
      <c r="DK320" s="540"/>
      <c r="DL320" s="540"/>
      <c r="DM320" s="540"/>
      <c r="DN320" s="540"/>
      <c r="DO320" s="540"/>
      <c r="DP320" s="540"/>
      <c r="DQ320" s="540"/>
      <c r="DR320" s="540"/>
      <c r="DS320" s="540"/>
      <c r="DT320" s="540"/>
      <c r="DU320" s="540"/>
      <c r="DV320" s="540"/>
      <c r="DW320" s="540"/>
      <c r="DX320" s="540"/>
      <c r="DY320" s="540"/>
      <c r="DZ320" s="540"/>
      <c r="EA320" s="540"/>
      <c r="EB320" s="540"/>
      <c r="EC320" s="540"/>
      <c r="ED320" s="540"/>
      <c r="EE320" s="540"/>
      <c r="EF320" s="540"/>
      <c r="EG320" s="540"/>
      <c r="EH320" s="540"/>
      <c r="EI320" s="540"/>
      <c r="EJ320" s="540"/>
      <c r="EK320" s="540"/>
      <c r="EL320" s="540"/>
      <c r="EM320" s="540"/>
      <c r="EN320" s="540"/>
      <c r="EO320" s="540"/>
      <c r="EP320" s="540"/>
      <c r="EQ320" s="540"/>
      <c r="ER320" s="540"/>
      <c r="ES320" s="540"/>
      <c r="ET320" s="540"/>
      <c r="EU320" s="540"/>
      <c r="EV320" s="540"/>
      <c r="EW320" s="540"/>
      <c r="EX320" s="540"/>
      <c r="EY320" s="540"/>
      <c r="EZ320" s="540"/>
      <c r="FA320" s="540"/>
      <c r="FB320" s="540"/>
      <c r="FC320" s="540"/>
      <c r="FD320" s="540"/>
      <c r="FE320" s="540"/>
      <c r="FF320" s="540"/>
      <c r="FG320" s="540"/>
      <c r="FH320" s="540"/>
      <c r="FI320" s="540"/>
      <c r="FJ320" s="540"/>
      <c r="FK320" s="540"/>
      <c r="FL320" s="540"/>
      <c r="FM320" s="540"/>
      <c r="FN320" s="540"/>
      <c r="FO320" s="540"/>
      <c r="FP320" s="540"/>
      <c r="FQ320" s="540"/>
      <c r="FR320" s="540"/>
      <c r="FS320" s="540"/>
      <c r="FT320" s="540"/>
      <c r="FU320" s="540"/>
      <c r="FV320" s="540"/>
      <c r="FW320" s="540"/>
      <c r="FX320" s="540"/>
      <c r="FY320" s="540"/>
      <c r="FZ320" s="540"/>
      <c r="GA320" s="540"/>
      <c r="GB320" s="540"/>
      <c r="GC320" s="540"/>
      <c r="GD320" s="540"/>
      <c r="GE320" s="540"/>
      <c r="GF320" s="540"/>
      <c r="GG320" s="540"/>
      <c r="GH320" s="540"/>
      <c r="GI320" s="540"/>
      <c r="GJ320" s="540"/>
      <c r="GK320" s="540"/>
      <c r="GL320" s="540"/>
      <c r="GM320" s="540"/>
      <c r="GN320" s="540"/>
      <c r="GO320" s="540"/>
      <c r="GP320" s="540"/>
      <c r="GQ320" s="540"/>
      <c r="GR320" s="540"/>
      <c r="GS320" s="540"/>
      <c r="GT320" s="540"/>
      <c r="GU320" s="540"/>
      <c r="GV320" s="540"/>
      <c r="GW320" s="540"/>
      <c r="GX320" s="540"/>
      <c r="GY320" s="540"/>
      <c r="GZ320" s="540"/>
      <c r="HA320" s="540"/>
      <c r="HB320" s="540"/>
      <c r="HC320" s="540"/>
      <c r="HD320" s="540"/>
      <c r="HE320" s="540"/>
      <c r="HF320" s="540"/>
    </row>
    <row r="321" spans="2:214">
      <c r="B321" s="540"/>
      <c r="C321" s="658"/>
      <c r="D321" s="540"/>
      <c r="F321" s="540"/>
      <c r="G321" s="540"/>
      <c r="H321" s="540"/>
      <c r="I321" s="540"/>
      <c r="J321" s="540"/>
      <c r="K321" s="540"/>
      <c r="L321" s="540"/>
      <c r="M321" s="540"/>
      <c r="N321" s="540"/>
      <c r="O321" s="540"/>
      <c r="P321" s="540"/>
      <c r="Q321" s="540"/>
      <c r="R321" s="540"/>
      <c r="S321" s="540"/>
      <c r="T321" s="540"/>
      <c r="U321" s="540"/>
      <c r="V321" s="540"/>
      <c r="W321" s="540"/>
      <c r="X321" s="540"/>
      <c r="Y321" s="540"/>
      <c r="Z321" s="540"/>
      <c r="AA321" s="540"/>
      <c r="AB321" s="540"/>
      <c r="AC321" s="540"/>
      <c r="AD321" s="540"/>
      <c r="AE321" s="540"/>
      <c r="AF321" s="540"/>
      <c r="AG321" s="540"/>
      <c r="AH321" s="659"/>
      <c r="AI321" s="540"/>
      <c r="AJ321" s="540"/>
      <c r="AK321" s="540"/>
      <c r="AL321" s="540"/>
      <c r="AM321" s="540"/>
      <c r="AN321" s="540"/>
      <c r="AO321" s="540"/>
      <c r="AP321" s="540"/>
      <c r="AQ321" s="540"/>
      <c r="AR321" s="540"/>
      <c r="AS321" s="540"/>
      <c r="AT321" s="540"/>
      <c r="AU321" s="540"/>
      <c r="AV321" s="540"/>
      <c r="AW321" s="540"/>
      <c r="AX321" s="540"/>
      <c r="AY321" s="540"/>
      <c r="AZ321" s="540"/>
      <c r="BA321" s="540"/>
      <c r="BB321" s="540"/>
      <c r="BC321" s="540"/>
      <c r="BD321" s="540"/>
      <c r="BE321" s="540"/>
      <c r="BF321" s="540"/>
      <c r="BG321" s="540"/>
      <c r="BH321" s="540"/>
      <c r="BI321" s="540"/>
      <c r="BJ321" s="540"/>
      <c r="BK321" s="540"/>
      <c r="BL321" s="540"/>
      <c r="BM321" s="540"/>
      <c r="BN321" s="540"/>
      <c r="BO321" s="540"/>
      <c r="BP321" s="540"/>
      <c r="BQ321" s="540"/>
      <c r="BR321" s="540"/>
      <c r="BS321" s="540"/>
      <c r="BT321" s="540"/>
      <c r="BU321" s="540"/>
      <c r="BV321" s="540"/>
      <c r="BW321" s="540"/>
      <c r="BX321" s="540"/>
      <c r="BY321" s="540"/>
      <c r="BZ321" s="540"/>
      <c r="CA321" s="540"/>
      <c r="CB321" s="540"/>
      <c r="CC321" s="540"/>
      <c r="CD321" s="540"/>
      <c r="CE321" s="540"/>
      <c r="CF321" s="540"/>
      <c r="CG321" s="540"/>
      <c r="CH321" s="540"/>
      <c r="CI321" s="540"/>
      <c r="CJ321" s="540"/>
      <c r="CK321" s="540"/>
      <c r="CL321" s="540"/>
      <c r="CM321" s="540"/>
      <c r="CN321" s="540"/>
      <c r="CO321" s="540"/>
      <c r="CP321" s="540"/>
      <c r="CQ321" s="540"/>
      <c r="CR321" s="540"/>
      <c r="CS321" s="540"/>
      <c r="CT321" s="540"/>
      <c r="CU321" s="540"/>
      <c r="CV321" s="540"/>
      <c r="CW321" s="540"/>
      <c r="CX321" s="540"/>
      <c r="CY321" s="540"/>
      <c r="CZ321" s="540"/>
      <c r="DA321" s="540"/>
      <c r="DB321" s="540"/>
      <c r="DC321" s="540"/>
      <c r="DD321" s="540"/>
      <c r="DE321" s="540"/>
      <c r="DF321" s="540"/>
      <c r="DG321" s="540"/>
      <c r="DH321" s="540"/>
      <c r="DI321" s="540"/>
      <c r="DJ321" s="540"/>
      <c r="DK321" s="540"/>
      <c r="DL321" s="540"/>
      <c r="DM321" s="540"/>
      <c r="DN321" s="540"/>
      <c r="DO321" s="540"/>
      <c r="DP321" s="540"/>
      <c r="DQ321" s="540"/>
      <c r="DR321" s="540"/>
      <c r="DS321" s="540"/>
      <c r="DT321" s="540"/>
      <c r="DU321" s="540"/>
      <c r="DV321" s="540"/>
      <c r="DW321" s="540"/>
      <c r="DX321" s="540"/>
      <c r="DY321" s="540"/>
      <c r="DZ321" s="540"/>
      <c r="EA321" s="540"/>
      <c r="EB321" s="540"/>
      <c r="EC321" s="540"/>
      <c r="ED321" s="540"/>
      <c r="EE321" s="540"/>
      <c r="EF321" s="540"/>
      <c r="EG321" s="540"/>
      <c r="EH321" s="540"/>
      <c r="EI321" s="540"/>
      <c r="EJ321" s="540"/>
      <c r="EK321" s="540"/>
      <c r="EL321" s="540"/>
      <c r="EM321" s="540"/>
      <c r="EN321" s="540"/>
      <c r="EO321" s="540"/>
      <c r="EP321" s="540"/>
      <c r="EQ321" s="540"/>
      <c r="ER321" s="540"/>
      <c r="ES321" s="540"/>
      <c r="ET321" s="540"/>
      <c r="EU321" s="540"/>
      <c r="EV321" s="540"/>
      <c r="EW321" s="540"/>
      <c r="EX321" s="540"/>
      <c r="EY321" s="540"/>
      <c r="EZ321" s="540"/>
      <c r="FA321" s="540"/>
      <c r="FB321" s="540"/>
      <c r="FC321" s="540"/>
      <c r="FD321" s="540"/>
      <c r="FE321" s="540"/>
      <c r="FF321" s="540"/>
      <c r="FG321" s="540"/>
      <c r="FH321" s="540"/>
      <c r="FI321" s="540"/>
      <c r="FJ321" s="540"/>
      <c r="FK321" s="540"/>
      <c r="FL321" s="540"/>
      <c r="FM321" s="540"/>
      <c r="FN321" s="540"/>
      <c r="FO321" s="540"/>
      <c r="FP321" s="540"/>
      <c r="FQ321" s="540"/>
      <c r="FR321" s="540"/>
      <c r="FS321" s="540"/>
      <c r="FT321" s="540"/>
      <c r="FU321" s="540"/>
      <c r="FV321" s="540"/>
      <c r="FW321" s="540"/>
      <c r="FX321" s="540"/>
      <c r="FY321" s="540"/>
      <c r="FZ321" s="540"/>
      <c r="GA321" s="540"/>
      <c r="GB321" s="540"/>
      <c r="GC321" s="540"/>
      <c r="GD321" s="540"/>
      <c r="GE321" s="540"/>
      <c r="GF321" s="540"/>
      <c r="GG321" s="540"/>
      <c r="GH321" s="540"/>
      <c r="GI321" s="540"/>
      <c r="GJ321" s="540"/>
      <c r="GK321" s="540"/>
      <c r="GL321" s="540"/>
      <c r="GM321" s="540"/>
      <c r="GN321" s="540"/>
      <c r="GO321" s="540"/>
      <c r="GP321" s="540"/>
      <c r="GQ321" s="540"/>
      <c r="GR321" s="540"/>
      <c r="GS321" s="540"/>
      <c r="GT321" s="540"/>
      <c r="GU321" s="540"/>
      <c r="GV321" s="540"/>
      <c r="GW321" s="540"/>
      <c r="GX321" s="540"/>
      <c r="GY321" s="540"/>
      <c r="GZ321" s="540"/>
      <c r="HA321" s="540"/>
      <c r="HB321" s="540"/>
      <c r="HC321" s="540"/>
      <c r="HD321" s="540"/>
      <c r="HE321" s="540"/>
      <c r="HF321" s="540"/>
    </row>
    <row r="322" spans="2:214">
      <c r="B322" s="540"/>
      <c r="C322" s="658"/>
      <c r="D322" s="540"/>
      <c r="F322" s="540"/>
      <c r="G322" s="540"/>
      <c r="H322" s="540"/>
      <c r="I322" s="540"/>
      <c r="J322" s="540"/>
      <c r="K322" s="540"/>
      <c r="L322" s="540"/>
      <c r="M322" s="540"/>
      <c r="N322" s="540"/>
      <c r="O322" s="540"/>
      <c r="P322" s="540"/>
      <c r="Q322" s="540"/>
      <c r="R322" s="540"/>
      <c r="S322" s="540"/>
      <c r="T322" s="540"/>
      <c r="U322" s="540"/>
      <c r="V322" s="540"/>
      <c r="W322" s="540"/>
      <c r="X322" s="540"/>
      <c r="Y322" s="540"/>
      <c r="Z322" s="540"/>
      <c r="AA322" s="540"/>
      <c r="AB322" s="540"/>
      <c r="AC322" s="540"/>
      <c r="AD322" s="540"/>
      <c r="AE322" s="540"/>
      <c r="AF322" s="540"/>
      <c r="AG322" s="540"/>
      <c r="AH322" s="659"/>
      <c r="AI322" s="540"/>
      <c r="AJ322" s="540"/>
      <c r="AK322" s="540"/>
      <c r="AL322" s="540"/>
      <c r="AM322" s="540"/>
      <c r="AN322" s="540"/>
      <c r="AO322" s="540"/>
      <c r="AP322" s="540"/>
      <c r="AQ322" s="540"/>
      <c r="AR322" s="540"/>
      <c r="AS322" s="540"/>
      <c r="AT322" s="540"/>
      <c r="AU322" s="540"/>
      <c r="AV322" s="540"/>
      <c r="AW322" s="540"/>
      <c r="AX322" s="540"/>
      <c r="AY322" s="540"/>
      <c r="AZ322" s="540"/>
      <c r="BA322" s="540"/>
      <c r="BB322" s="540"/>
      <c r="BC322" s="540"/>
      <c r="BD322" s="540"/>
      <c r="BE322" s="540"/>
      <c r="BF322" s="540"/>
      <c r="BG322" s="540"/>
      <c r="BH322" s="540"/>
      <c r="BI322" s="540"/>
      <c r="BJ322" s="540"/>
      <c r="BK322" s="540"/>
      <c r="BL322" s="540"/>
      <c r="BM322" s="540"/>
      <c r="BN322" s="540"/>
      <c r="BO322" s="540"/>
      <c r="BP322" s="540"/>
      <c r="BQ322" s="540"/>
      <c r="BR322" s="540"/>
      <c r="BS322" s="540"/>
      <c r="BT322" s="540"/>
      <c r="BU322" s="540"/>
      <c r="BV322" s="540"/>
      <c r="BW322" s="540"/>
      <c r="BX322" s="540"/>
      <c r="BY322" s="540"/>
      <c r="BZ322" s="540"/>
      <c r="CA322" s="540"/>
      <c r="CB322" s="540"/>
      <c r="CC322" s="540"/>
      <c r="CD322" s="540"/>
      <c r="CE322" s="540"/>
      <c r="CF322" s="540"/>
      <c r="CG322" s="540"/>
      <c r="CH322" s="540"/>
      <c r="CI322" s="540"/>
      <c r="CJ322" s="540"/>
      <c r="CK322" s="540"/>
      <c r="CL322" s="540"/>
      <c r="CM322" s="540"/>
      <c r="CN322" s="540"/>
      <c r="CO322" s="540"/>
      <c r="CP322" s="540"/>
      <c r="CQ322" s="540"/>
      <c r="CR322" s="540"/>
      <c r="CS322" s="540"/>
      <c r="CT322" s="540"/>
      <c r="CU322" s="540"/>
      <c r="CV322" s="540"/>
      <c r="CW322" s="540"/>
      <c r="CX322" s="540"/>
      <c r="CY322" s="540"/>
      <c r="CZ322" s="540"/>
      <c r="DA322" s="540"/>
      <c r="DB322" s="540"/>
      <c r="DC322" s="540"/>
      <c r="DD322" s="540"/>
      <c r="DE322" s="540"/>
      <c r="DF322" s="540"/>
      <c r="DG322" s="540"/>
      <c r="DH322" s="540"/>
      <c r="DI322" s="540"/>
      <c r="DJ322" s="540"/>
      <c r="DK322" s="540"/>
      <c r="DL322" s="540"/>
      <c r="DM322" s="540"/>
      <c r="DN322" s="540"/>
      <c r="DO322" s="540"/>
      <c r="DP322" s="540"/>
      <c r="DQ322" s="540"/>
      <c r="DR322" s="540"/>
      <c r="DS322" s="540"/>
      <c r="DT322" s="540"/>
      <c r="DU322" s="540"/>
      <c r="DV322" s="540"/>
      <c r="DW322" s="540"/>
      <c r="DX322" s="540"/>
      <c r="DY322" s="540"/>
      <c r="DZ322" s="540"/>
      <c r="EA322" s="540"/>
      <c r="EB322" s="540"/>
      <c r="EC322" s="540"/>
      <c r="ED322" s="540"/>
      <c r="EE322" s="540"/>
      <c r="EF322" s="540"/>
      <c r="EG322" s="540"/>
      <c r="EH322" s="540"/>
      <c r="EI322" s="540"/>
      <c r="EJ322" s="540"/>
      <c r="EK322" s="540"/>
      <c r="EL322" s="540"/>
      <c r="EM322" s="540"/>
      <c r="EN322" s="540"/>
      <c r="EO322" s="540"/>
      <c r="EP322" s="540"/>
      <c r="EQ322" s="540"/>
      <c r="ER322" s="540"/>
      <c r="ES322" s="540"/>
      <c r="ET322" s="540"/>
      <c r="EU322" s="540"/>
      <c r="EV322" s="540"/>
      <c r="EW322" s="540"/>
      <c r="EX322" s="540"/>
      <c r="EY322" s="540"/>
      <c r="EZ322" s="540"/>
      <c r="FA322" s="540"/>
      <c r="FB322" s="540"/>
      <c r="FC322" s="540"/>
      <c r="FD322" s="540"/>
      <c r="FE322" s="540"/>
      <c r="FF322" s="540"/>
      <c r="FG322" s="540"/>
      <c r="FH322" s="540"/>
      <c r="FI322" s="540"/>
      <c r="FJ322" s="540"/>
      <c r="FK322" s="540"/>
      <c r="FL322" s="540"/>
      <c r="FM322" s="540"/>
      <c r="FN322" s="540"/>
      <c r="FO322" s="540"/>
      <c r="FP322" s="540"/>
      <c r="FQ322" s="540"/>
      <c r="FR322" s="540"/>
      <c r="FS322" s="540"/>
      <c r="FT322" s="540"/>
      <c r="FU322" s="540"/>
      <c r="FV322" s="540"/>
      <c r="FW322" s="540"/>
      <c r="FX322" s="540"/>
      <c r="FY322" s="540"/>
      <c r="FZ322" s="540"/>
      <c r="GA322" s="540"/>
      <c r="GB322" s="540"/>
      <c r="GC322" s="540"/>
      <c r="GD322" s="540"/>
      <c r="GE322" s="540"/>
      <c r="GF322" s="540"/>
      <c r="GG322" s="540"/>
      <c r="GH322" s="540"/>
      <c r="GI322" s="540"/>
      <c r="GJ322" s="540"/>
      <c r="GK322" s="540"/>
      <c r="GL322" s="540"/>
      <c r="GM322" s="540"/>
      <c r="GN322" s="540"/>
      <c r="GO322" s="540"/>
      <c r="GP322" s="540"/>
      <c r="GQ322" s="540"/>
      <c r="GR322" s="540"/>
      <c r="GS322" s="540"/>
      <c r="GT322" s="540"/>
      <c r="GU322" s="540"/>
      <c r="GV322" s="540"/>
      <c r="GW322" s="540"/>
      <c r="GX322" s="540"/>
      <c r="GY322" s="540"/>
      <c r="GZ322" s="540"/>
      <c r="HA322" s="540"/>
      <c r="HB322" s="540"/>
      <c r="HC322" s="540"/>
      <c r="HD322" s="540"/>
      <c r="HE322" s="540"/>
      <c r="HF322" s="540"/>
    </row>
    <row r="323" spans="2:214">
      <c r="B323" s="540"/>
      <c r="C323" s="658"/>
      <c r="D323" s="540"/>
      <c r="F323" s="540"/>
      <c r="G323" s="540"/>
      <c r="H323" s="540"/>
      <c r="I323" s="540"/>
      <c r="J323" s="540"/>
      <c r="K323" s="540"/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40"/>
      <c r="AH323" s="659"/>
      <c r="AI323" s="540"/>
      <c r="AJ323" s="540"/>
      <c r="AK323" s="540"/>
      <c r="AL323" s="540"/>
      <c r="AM323" s="540"/>
      <c r="AN323" s="540"/>
      <c r="AO323" s="540"/>
      <c r="AP323" s="540"/>
      <c r="AQ323" s="540"/>
      <c r="AR323" s="540"/>
      <c r="AS323" s="540"/>
      <c r="AT323" s="540"/>
      <c r="AU323" s="540"/>
      <c r="AV323" s="540"/>
      <c r="AW323" s="540"/>
      <c r="AX323" s="540"/>
      <c r="AY323" s="540"/>
      <c r="AZ323" s="540"/>
      <c r="BA323" s="540"/>
      <c r="BB323" s="540"/>
      <c r="BC323" s="540"/>
      <c r="BD323" s="540"/>
      <c r="BE323" s="540"/>
      <c r="BF323" s="540"/>
      <c r="BG323" s="540"/>
      <c r="BH323" s="540"/>
      <c r="BI323" s="540"/>
      <c r="BJ323" s="540"/>
      <c r="BK323" s="540"/>
      <c r="BL323" s="540"/>
      <c r="BM323" s="540"/>
      <c r="BN323" s="540"/>
      <c r="BO323" s="540"/>
      <c r="BP323" s="540"/>
      <c r="BQ323" s="540"/>
      <c r="BR323" s="540"/>
      <c r="BS323" s="540"/>
      <c r="BT323" s="540"/>
      <c r="BU323" s="540"/>
      <c r="BV323" s="540"/>
      <c r="BW323" s="540"/>
      <c r="BX323" s="540"/>
      <c r="BY323" s="540"/>
      <c r="BZ323" s="540"/>
      <c r="CA323" s="540"/>
      <c r="CB323" s="540"/>
      <c r="CC323" s="540"/>
      <c r="CD323" s="540"/>
      <c r="CE323" s="540"/>
      <c r="CF323" s="540"/>
      <c r="CG323" s="540"/>
      <c r="CH323" s="540"/>
      <c r="CI323" s="540"/>
      <c r="CJ323" s="540"/>
      <c r="CK323" s="540"/>
      <c r="CL323" s="540"/>
      <c r="CM323" s="540"/>
      <c r="CN323" s="540"/>
      <c r="CO323" s="540"/>
      <c r="CP323" s="540"/>
      <c r="CQ323" s="540"/>
      <c r="CR323" s="540"/>
      <c r="CS323" s="540"/>
      <c r="CT323" s="540"/>
      <c r="CU323" s="540"/>
      <c r="CV323" s="540"/>
      <c r="CW323" s="540"/>
      <c r="CX323" s="540"/>
      <c r="CY323" s="540"/>
      <c r="CZ323" s="540"/>
      <c r="DA323" s="540"/>
      <c r="DB323" s="540"/>
      <c r="DC323" s="540"/>
      <c r="DD323" s="540"/>
      <c r="DE323" s="540"/>
      <c r="DF323" s="540"/>
      <c r="DG323" s="540"/>
      <c r="DH323" s="540"/>
      <c r="DI323" s="540"/>
      <c r="DJ323" s="540"/>
      <c r="DK323" s="540"/>
      <c r="DL323" s="540"/>
      <c r="DM323" s="540"/>
      <c r="DN323" s="540"/>
      <c r="DO323" s="540"/>
      <c r="DP323" s="540"/>
      <c r="DQ323" s="540"/>
      <c r="DR323" s="540"/>
      <c r="DS323" s="540"/>
      <c r="DT323" s="540"/>
      <c r="DU323" s="540"/>
      <c r="DV323" s="540"/>
      <c r="DW323" s="540"/>
      <c r="DX323" s="540"/>
      <c r="DY323" s="540"/>
      <c r="DZ323" s="540"/>
      <c r="EA323" s="540"/>
      <c r="EB323" s="540"/>
      <c r="EC323" s="540"/>
      <c r="ED323" s="540"/>
      <c r="EE323" s="540"/>
      <c r="EF323" s="540"/>
      <c r="EG323" s="540"/>
      <c r="EH323" s="540"/>
      <c r="EI323" s="540"/>
      <c r="EJ323" s="540"/>
      <c r="EK323" s="540"/>
      <c r="EL323" s="540"/>
      <c r="EM323" s="540"/>
      <c r="EN323" s="540"/>
      <c r="EO323" s="540"/>
      <c r="EP323" s="540"/>
      <c r="EQ323" s="540"/>
      <c r="ER323" s="540"/>
      <c r="ES323" s="540"/>
      <c r="ET323" s="540"/>
      <c r="EU323" s="540"/>
      <c r="EV323" s="540"/>
      <c r="EW323" s="540"/>
      <c r="EX323" s="540"/>
      <c r="EY323" s="540"/>
      <c r="EZ323" s="540"/>
      <c r="FA323" s="540"/>
      <c r="FB323" s="540"/>
      <c r="FC323" s="540"/>
      <c r="FD323" s="540"/>
      <c r="FE323" s="540"/>
      <c r="FF323" s="540"/>
      <c r="FG323" s="540"/>
      <c r="FH323" s="540"/>
      <c r="FI323" s="540"/>
      <c r="FJ323" s="540"/>
      <c r="FK323" s="540"/>
      <c r="FL323" s="540"/>
      <c r="FM323" s="540"/>
      <c r="FN323" s="540"/>
      <c r="FO323" s="540"/>
      <c r="FP323" s="540"/>
      <c r="FQ323" s="540"/>
      <c r="FR323" s="540"/>
      <c r="FS323" s="540"/>
      <c r="FT323" s="540"/>
      <c r="FU323" s="540"/>
      <c r="FV323" s="540"/>
      <c r="FW323" s="540"/>
      <c r="FX323" s="540"/>
      <c r="FY323" s="540"/>
      <c r="FZ323" s="540"/>
      <c r="GA323" s="540"/>
      <c r="GB323" s="540"/>
      <c r="GC323" s="540"/>
      <c r="GD323" s="540"/>
      <c r="GE323" s="540"/>
      <c r="GF323" s="540"/>
      <c r="GG323" s="540"/>
      <c r="GH323" s="540"/>
      <c r="GI323" s="540"/>
      <c r="GJ323" s="540"/>
      <c r="GK323" s="540"/>
      <c r="GL323" s="540"/>
      <c r="GM323" s="540"/>
      <c r="GN323" s="540"/>
      <c r="GO323" s="540"/>
      <c r="GP323" s="540"/>
      <c r="GQ323" s="540"/>
      <c r="GR323" s="540"/>
      <c r="GS323" s="540"/>
      <c r="GT323" s="540"/>
      <c r="GU323" s="540"/>
      <c r="GV323" s="540"/>
      <c r="GW323" s="540"/>
      <c r="GX323" s="540"/>
      <c r="GY323" s="540"/>
      <c r="GZ323" s="540"/>
      <c r="HA323" s="540"/>
      <c r="HB323" s="540"/>
      <c r="HC323" s="540"/>
      <c r="HD323" s="540"/>
      <c r="HE323" s="540"/>
      <c r="HF323" s="540"/>
    </row>
    <row r="324" spans="2:214">
      <c r="B324" s="540"/>
      <c r="C324" s="658"/>
      <c r="D324" s="540"/>
      <c r="F324" s="540"/>
      <c r="G324" s="540"/>
      <c r="H324" s="540"/>
      <c r="I324" s="540"/>
      <c r="J324" s="540"/>
      <c r="K324" s="540"/>
      <c r="L324" s="540"/>
      <c r="M324" s="540"/>
      <c r="N324" s="540"/>
      <c r="O324" s="540"/>
      <c r="P324" s="540"/>
      <c r="Q324" s="540"/>
      <c r="R324" s="540"/>
      <c r="S324" s="540"/>
      <c r="T324" s="540"/>
      <c r="U324" s="540"/>
      <c r="V324" s="540"/>
      <c r="W324" s="540"/>
      <c r="X324" s="540"/>
      <c r="Y324" s="540"/>
      <c r="Z324" s="540"/>
      <c r="AA324" s="540"/>
      <c r="AB324" s="540"/>
      <c r="AC324" s="540"/>
      <c r="AD324" s="540"/>
      <c r="AE324" s="540"/>
      <c r="AF324" s="540"/>
      <c r="AG324" s="540"/>
      <c r="AH324" s="659"/>
      <c r="AI324" s="540"/>
      <c r="AJ324" s="540"/>
      <c r="AK324" s="540"/>
      <c r="AL324" s="540"/>
      <c r="AM324" s="540"/>
      <c r="AN324" s="540"/>
      <c r="AO324" s="540"/>
      <c r="AP324" s="540"/>
      <c r="AQ324" s="540"/>
      <c r="AR324" s="540"/>
      <c r="AS324" s="540"/>
      <c r="AT324" s="540"/>
      <c r="AU324" s="540"/>
      <c r="AV324" s="540"/>
      <c r="AW324" s="540"/>
      <c r="AX324" s="540"/>
      <c r="AY324" s="540"/>
      <c r="AZ324" s="540"/>
      <c r="BA324" s="540"/>
      <c r="BB324" s="540"/>
      <c r="BC324" s="540"/>
      <c r="BD324" s="540"/>
      <c r="BE324" s="540"/>
      <c r="BF324" s="540"/>
      <c r="BG324" s="540"/>
      <c r="BH324" s="540"/>
      <c r="BI324" s="540"/>
      <c r="BJ324" s="540"/>
      <c r="BK324" s="540"/>
      <c r="BL324" s="540"/>
      <c r="BM324" s="540"/>
      <c r="BN324" s="540"/>
      <c r="BO324" s="540"/>
      <c r="BP324" s="540"/>
      <c r="BQ324" s="540"/>
      <c r="BR324" s="540"/>
      <c r="BS324" s="540"/>
      <c r="BT324" s="540"/>
      <c r="BU324" s="540"/>
      <c r="BV324" s="540"/>
      <c r="BW324" s="540"/>
      <c r="BX324" s="540"/>
      <c r="BY324" s="540"/>
      <c r="BZ324" s="540"/>
      <c r="CA324" s="540"/>
      <c r="CB324" s="540"/>
      <c r="CC324" s="540"/>
      <c r="CD324" s="540"/>
      <c r="CE324" s="540"/>
      <c r="CF324" s="540"/>
      <c r="CG324" s="540"/>
      <c r="CH324" s="540"/>
      <c r="CI324" s="540"/>
      <c r="CJ324" s="540"/>
      <c r="CK324" s="540"/>
      <c r="CL324" s="540"/>
      <c r="CM324" s="540"/>
      <c r="CN324" s="540"/>
      <c r="CO324" s="540"/>
      <c r="CP324" s="540"/>
      <c r="CQ324" s="540"/>
      <c r="CR324" s="540"/>
      <c r="CS324" s="540"/>
      <c r="CT324" s="540"/>
      <c r="CU324" s="540"/>
      <c r="CV324" s="540"/>
      <c r="CW324" s="540"/>
      <c r="CX324" s="540"/>
      <c r="CY324" s="540"/>
      <c r="CZ324" s="540"/>
      <c r="DA324" s="540"/>
      <c r="DB324" s="540"/>
      <c r="DC324" s="540"/>
      <c r="DD324" s="540"/>
      <c r="DE324" s="540"/>
      <c r="DF324" s="540"/>
      <c r="DG324" s="540"/>
      <c r="DH324" s="540"/>
      <c r="DI324" s="540"/>
      <c r="DJ324" s="540"/>
      <c r="DK324" s="540"/>
      <c r="DL324" s="540"/>
      <c r="DM324" s="540"/>
      <c r="DN324" s="540"/>
      <c r="DO324" s="540"/>
      <c r="DP324" s="540"/>
      <c r="DQ324" s="540"/>
      <c r="DR324" s="540"/>
      <c r="DS324" s="540"/>
      <c r="DT324" s="540"/>
      <c r="DU324" s="540"/>
      <c r="DV324" s="540"/>
      <c r="DW324" s="540"/>
      <c r="DX324" s="540"/>
      <c r="DY324" s="540"/>
      <c r="DZ324" s="540"/>
      <c r="EA324" s="540"/>
      <c r="EB324" s="540"/>
      <c r="EC324" s="540"/>
      <c r="ED324" s="540"/>
      <c r="EE324" s="540"/>
      <c r="EF324" s="540"/>
      <c r="EG324" s="540"/>
      <c r="EH324" s="540"/>
      <c r="EI324" s="540"/>
      <c r="EJ324" s="540"/>
      <c r="EK324" s="540"/>
      <c r="EL324" s="540"/>
      <c r="EM324" s="540"/>
      <c r="EN324" s="540"/>
      <c r="EO324" s="540"/>
      <c r="EP324" s="540"/>
      <c r="EQ324" s="540"/>
      <c r="ER324" s="540"/>
      <c r="ES324" s="540"/>
      <c r="ET324" s="540"/>
      <c r="EU324" s="540"/>
      <c r="EV324" s="540"/>
      <c r="EW324" s="540"/>
      <c r="EX324" s="540"/>
      <c r="EY324" s="540"/>
      <c r="EZ324" s="540"/>
      <c r="FA324" s="540"/>
      <c r="FB324" s="540"/>
      <c r="FC324" s="540"/>
      <c r="FD324" s="540"/>
      <c r="FE324" s="540"/>
      <c r="FF324" s="540"/>
      <c r="FG324" s="540"/>
      <c r="FH324" s="540"/>
      <c r="FI324" s="540"/>
      <c r="FJ324" s="540"/>
      <c r="FK324" s="540"/>
      <c r="FL324" s="540"/>
      <c r="FM324" s="540"/>
      <c r="FN324" s="540"/>
      <c r="FO324" s="540"/>
      <c r="FP324" s="540"/>
      <c r="FQ324" s="540"/>
      <c r="FR324" s="540"/>
      <c r="FS324" s="540"/>
      <c r="FT324" s="540"/>
      <c r="FU324" s="540"/>
      <c r="FV324" s="540"/>
      <c r="FW324" s="540"/>
      <c r="FX324" s="540"/>
      <c r="FY324" s="540"/>
      <c r="FZ324" s="540"/>
      <c r="GA324" s="540"/>
      <c r="GB324" s="540"/>
      <c r="GC324" s="540"/>
      <c r="GD324" s="540"/>
      <c r="GE324" s="540"/>
      <c r="GF324" s="540"/>
      <c r="GG324" s="540"/>
      <c r="GH324" s="540"/>
      <c r="GI324" s="540"/>
      <c r="GJ324" s="540"/>
      <c r="GK324" s="540"/>
      <c r="GL324" s="540"/>
      <c r="GM324" s="540"/>
      <c r="GN324" s="540"/>
      <c r="GO324" s="540"/>
      <c r="GP324" s="540"/>
      <c r="GQ324" s="540"/>
      <c r="GR324" s="540"/>
      <c r="GS324" s="540"/>
      <c r="GT324" s="540"/>
      <c r="GU324" s="540"/>
      <c r="GV324" s="540"/>
      <c r="GW324" s="540"/>
      <c r="GX324" s="540"/>
      <c r="GY324" s="540"/>
      <c r="GZ324" s="540"/>
      <c r="HA324" s="540"/>
      <c r="HB324" s="540"/>
      <c r="HC324" s="540"/>
      <c r="HD324" s="540"/>
      <c r="HE324" s="540"/>
      <c r="HF324" s="540"/>
    </row>
    <row r="325" spans="2:214">
      <c r="B325" s="540"/>
      <c r="C325" s="658"/>
      <c r="D325" s="540"/>
      <c r="F325" s="540"/>
      <c r="G325" s="540"/>
      <c r="H325" s="540"/>
      <c r="I325" s="540"/>
      <c r="J325" s="540"/>
      <c r="K325" s="540"/>
      <c r="L325" s="540"/>
      <c r="M325" s="540"/>
      <c r="N325" s="540"/>
      <c r="O325" s="540"/>
      <c r="P325" s="540"/>
      <c r="Q325" s="540"/>
      <c r="R325" s="540"/>
      <c r="S325" s="540"/>
      <c r="T325" s="540"/>
      <c r="U325" s="540"/>
      <c r="V325" s="540"/>
      <c r="W325" s="540"/>
      <c r="X325" s="540"/>
      <c r="Y325" s="540"/>
      <c r="Z325" s="540"/>
      <c r="AA325" s="540"/>
      <c r="AB325" s="540"/>
      <c r="AC325" s="540"/>
      <c r="AD325" s="540"/>
      <c r="AE325" s="540"/>
      <c r="AF325" s="540"/>
      <c r="AG325" s="540"/>
      <c r="AH325" s="659"/>
      <c r="AI325" s="540"/>
      <c r="AJ325" s="540"/>
      <c r="AK325" s="540"/>
      <c r="AL325" s="540"/>
      <c r="AM325" s="540"/>
      <c r="AN325" s="540"/>
      <c r="AO325" s="540"/>
      <c r="AP325" s="540"/>
      <c r="AQ325" s="540"/>
      <c r="AR325" s="540"/>
      <c r="AS325" s="540"/>
      <c r="AT325" s="540"/>
      <c r="AU325" s="540"/>
      <c r="AV325" s="540"/>
      <c r="AW325" s="540"/>
      <c r="AX325" s="540"/>
      <c r="AY325" s="540"/>
      <c r="AZ325" s="540"/>
      <c r="BA325" s="540"/>
      <c r="BB325" s="540"/>
      <c r="BC325" s="540"/>
      <c r="BD325" s="540"/>
      <c r="BE325" s="540"/>
      <c r="BF325" s="540"/>
      <c r="BG325" s="540"/>
      <c r="BH325" s="540"/>
      <c r="BI325" s="540"/>
      <c r="BJ325" s="540"/>
      <c r="BK325" s="540"/>
      <c r="BL325" s="540"/>
      <c r="BM325" s="540"/>
      <c r="BN325" s="540"/>
      <c r="BO325" s="540"/>
      <c r="BP325" s="540"/>
      <c r="BQ325" s="540"/>
      <c r="BR325" s="540"/>
      <c r="BS325" s="540"/>
      <c r="BT325" s="540"/>
      <c r="BU325" s="540"/>
      <c r="BV325" s="540"/>
      <c r="BW325" s="540"/>
      <c r="BX325" s="540"/>
      <c r="BY325" s="540"/>
      <c r="BZ325" s="540"/>
      <c r="CA325" s="540"/>
      <c r="CB325" s="540"/>
      <c r="CC325" s="540"/>
      <c r="CD325" s="540"/>
      <c r="CE325" s="540"/>
      <c r="CF325" s="540"/>
      <c r="CG325" s="540"/>
      <c r="CH325" s="540"/>
      <c r="CI325" s="540"/>
      <c r="CJ325" s="540"/>
      <c r="CK325" s="540"/>
      <c r="CL325" s="540"/>
      <c r="CM325" s="540"/>
      <c r="CN325" s="540"/>
      <c r="CO325" s="540"/>
      <c r="CP325" s="540"/>
      <c r="CQ325" s="540"/>
      <c r="CR325" s="540"/>
      <c r="CS325" s="540"/>
      <c r="CT325" s="540"/>
      <c r="CU325" s="540"/>
      <c r="CV325" s="540"/>
      <c r="CW325" s="540"/>
      <c r="CX325" s="540"/>
      <c r="CY325" s="540"/>
      <c r="CZ325" s="540"/>
      <c r="DA325" s="540"/>
      <c r="DB325" s="540"/>
      <c r="DC325" s="540"/>
      <c r="DD325" s="540"/>
      <c r="DE325" s="540"/>
      <c r="DF325" s="540"/>
      <c r="DG325" s="540"/>
      <c r="DH325" s="540"/>
      <c r="DI325" s="540"/>
      <c r="DJ325" s="540"/>
      <c r="DK325" s="540"/>
      <c r="DL325" s="540"/>
      <c r="DM325" s="540"/>
      <c r="DN325" s="540"/>
      <c r="DO325" s="540"/>
      <c r="DP325" s="540"/>
      <c r="DQ325" s="540"/>
      <c r="DR325" s="540"/>
      <c r="DS325" s="540"/>
      <c r="DT325" s="540"/>
      <c r="DU325" s="540"/>
      <c r="DV325" s="540"/>
      <c r="DW325" s="540"/>
      <c r="DX325" s="540"/>
      <c r="DY325" s="540"/>
      <c r="DZ325" s="540"/>
      <c r="EA325" s="540"/>
      <c r="EB325" s="540"/>
      <c r="EC325" s="540"/>
      <c r="ED325" s="540"/>
      <c r="EE325" s="540"/>
      <c r="EF325" s="540"/>
      <c r="EG325" s="540"/>
      <c r="EH325" s="540"/>
      <c r="EI325" s="540"/>
      <c r="EJ325" s="540"/>
      <c r="EK325" s="540"/>
      <c r="EL325" s="540"/>
      <c r="EM325" s="540"/>
      <c r="EN325" s="540"/>
      <c r="EO325" s="540"/>
      <c r="EP325" s="540"/>
      <c r="EQ325" s="540"/>
      <c r="ER325" s="540"/>
      <c r="ES325" s="540"/>
      <c r="ET325" s="540"/>
      <c r="EU325" s="540"/>
      <c r="EV325" s="540"/>
      <c r="EW325" s="540"/>
      <c r="EX325" s="540"/>
      <c r="EY325" s="540"/>
      <c r="EZ325" s="540"/>
      <c r="FA325" s="540"/>
      <c r="FB325" s="540"/>
      <c r="FC325" s="540"/>
      <c r="FD325" s="540"/>
      <c r="FE325" s="540"/>
      <c r="FF325" s="540"/>
      <c r="FG325" s="540"/>
      <c r="FH325" s="540"/>
      <c r="FI325" s="540"/>
      <c r="FJ325" s="540"/>
      <c r="FK325" s="540"/>
      <c r="FL325" s="540"/>
      <c r="FM325" s="540"/>
      <c r="FN325" s="540"/>
      <c r="FO325" s="540"/>
      <c r="FP325" s="540"/>
      <c r="FQ325" s="540"/>
      <c r="FR325" s="540"/>
      <c r="FS325" s="540"/>
      <c r="FT325" s="540"/>
      <c r="FU325" s="540"/>
      <c r="FV325" s="540"/>
      <c r="FW325" s="540"/>
      <c r="FX325" s="540"/>
      <c r="FY325" s="540"/>
      <c r="FZ325" s="540"/>
      <c r="GA325" s="540"/>
      <c r="GB325" s="540"/>
      <c r="GC325" s="540"/>
      <c r="GD325" s="540"/>
      <c r="GE325" s="540"/>
      <c r="GF325" s="540"/>
      <c r="GG325" s="540"/>
      <c r="GH325" s="540"/>
      <c r="GI325" s="540"/>
      <c r="GJ325" s="540"/>
      <c r="GK325" s="540"/>
      <c r="GL325" s="540"/>
      <c r="GM325" s="540"/>
      <c r="GN325" s="540"/>
      <c r="GO325" s="540"/>
      <c r="GP325" s="540"/>
      <c r="GQ325" s="540"/>
      <c r="GR325" s="540"/>
      <c r="GS325" s="540"/>
      <c r="GT325" s="540"/>
      <c r="GU325" s="540"/>
      <c r="GV325" s="540"/>
      <c r="GW325" s="540"/>
      <c r="GX325" s="540"/>
      <c r="GY325" s="540"/>
      <c r="GZ325" s="540"/>
      <c r="HA325" s="540"/>
      <c r="HB325" s="540"/>
      <c r="HC325" s="540"/>
      <c r="HD325" s="540"/>
      <c r="HE325" s="540"/>
      <c r="HF325" s="540"/>
    </row>
    <row r="326" spans="2:214">
      <c r="B326" s="540"/>
      <c r="C326" s="658"/>
      <c r="D326" s="540"/>
      <c r="F326" s="540"/>
      <c r="G326" s="540"/>
      <c r="H326" s="540"/>
      <c r="I326" s="540"/>
      <c r="J326" s="540"/>
      <c r="K326" s="540"/>
      <c r="L326" s="540"/>
      <c r="M326" s="540"/>
      <c r="N326" s="540"/>
      <c r="O326" s="540"/>
      <c r="P326" s="540"/>
      <c r="Q326" s="540"/>
      <c r="R326" s="540"/>
      <c r="S326" s="540"/>
      <c r="T326" s="540"/>
      <c r="U326" s="540"/>
      <c r="V326" s="540"/>
      <c r="W326" s="540"/>
      <c r="X326" s="540"/>
      <c r="Y326" s="540"/>
      <c r="Z326" s="540"/>
      <c r="AA326" s="540"/>
      <c r="AB326" s="540"/>
      <c r="AC326" s="540"/>
      <c r="AD326" s="540"/>
      <c r="AE326" s="540"/>
      <c r="AF326" s="540"/>
      <c r="AG326" s="540"/>
      <c r="AH326" s="659"/>
      <c r="AI326" s="540"/>
      <c r="AJ326" s="540"/>
      <c r="AK326" s="540"/>
      <c r="AL326" s="540"/>
      <c r="AM326" s="540"/>
      <c r="AN326" s="540"/>
      <c r="AO326" s="540"/>
      <c r="AP326" s="540"/>
      <c r="AQ326" s="540"/>
      <c r="AR326" s="540"/>
      <c r="AS326" s="540"/>
      <c r="AT326" s="540"/>
      <c r="AU326" s="540"/>
      <c r="AV326" s="540"/>
      <c r="AW326" s="540"/>
      <c r="AX326" s="540"/>
      <c r="AY326" s="540"/>
      <c r="AZ326" s="540"/>
      <c r="BA326" s="540"/>
      <c r="BB326" s="540"/>
      <c r="BC326" s="540"/>
      <c r="BD326" s="540"/>
      <c r="BE326" s="540"/>
      <c r="BF326" s="540"/>
      <c r="BG326" s="540"/>
      <c r="BH326" s="540"/>
      <c r="BI326" s="540"/>
      <c r="BJ326" s="540"/>
      <c r="BK326" s="540"/>
      <c r="BL326" s="540"/>
      <c r="BM326" s="540"/>
      <c r="BN326" s="540"/>
      <c r="BO326" s="540"/>
      <c r="BP326" s="540"/>
      <c r="BQ326" s="540"/>
      <c r="BR326" s="540"/>
      <c r="BS326" s="540"/>
      <c r="BT326" s="540"/>
      <c r="BU326" s="540"/>
      <c r="BV326" s="540"/>
      <c r="BW326" s="540"/>
      <c r="BX326" s="540"/>
      <c r="BY326" s="540"/>
      <c r="BZ326" s="540"/>
      <c r="CA326" s="540"/>
      <c r="CB326" s="540"/>
      <c r="CC326" s="540"/>
      <c r="CD326" s="540"/>
      <c r="CE326" s="540"/>
      <c r="CF326" s="540"/>
      <c r="CG326" s="540"/>
      <c r="CH326" s="540"/>
      <c r="CI326" s="540"/>
      <c r="CJ326" s="540"/>
      <c r="CK326" s="540"/>
      <c r="CL326" s="540"/>
      <c r="CM326" s="540"/>
      <c r="CN326" s="540"/>
      <c r="CO326" s="540"/>
      <c r="CP326" s="540"/>
      <c r="CQ326" s="540"/>
      <c r="CR326" s="540"/>
      <c r="CS326" s="540"/>
      <c r="CT326" s="540"/>
      <c r="CU326" s="540"/>
      <c r="CV326" s="540"/>
      <c r="CW326" s="540"/>
      <c r="CX326" s="540"/>
      <c r="CY326" s="540"/>
      <c r="CZ326" s="540"/>
      <c r="DA326" s="540"/>
      <c r="DB326" s="540"/>
      <c r="DC326" s="540"/>
      <c r="DD326" s="540"/>
      <c r="DE326" s="540"/>
      <c r="DF326" s="540"/>
      <c r="DG326" s="540"/>
      <c r="DH326" s="540"/>
      <c r="DI326" s="540"/>
      <c r="DJ326" s="540"/>
      <c r="DK326" s="540"/>
      <c r="DL326" s="540"/>
      <c r="DM326" s="540"/>
      <c r="DN326" s="540"/>
      <c r="DO326" s="540"/>
      <c r="DP326" s="540"/>
      <c r="DQ326" s="540"/>
      <c r="DR326" s="540"/>
      <c r="DS326" s="540"/>
      <c r="DT326" s="540"/>
      <c r="DU326" s="540"/>
      <c r="DV326" s="540"/>
      <c r="DW326" s="540"/>
      <c r="DX326" s="540"/>
      <c r="DY326" s="540"/>
      <c r="DZ326" s="540"/>
      <c r="EA326" s="540"/>
      <c r="EB326" s="540"/>
      <c r="EC326" s="540"/>
      <c r="ED326" s="540"/>
      <c r="EE326" s="540"/>
      <c r="EF326" s="540"/>
      <c r="EG326" s="540"/>
      <c r="EH326" s="540"/>
      <c r="EI326" s="540"/>
      <c r="EJ326" s="540"/>
      <c r="EK326" s="540"/>
      <c r="EL326" s="540"/>
      <c r="EM326" s="540"/>
      <c r="EN326" s="540"/>
      <c r="EO326" s="540"/>
      <c r="EP326" s="540"/>
      <c r="EQ326" s="540"/>
      <c r="ER326" s="540"/>
      <c r="ES326" s="540"/>
      <c r="ET326" s="540"/>
      <c r="EU326" s="540"/>
      <c r="EV326" s="540"/>
      <c r="EW326" s="540"/>
      <c r="EX326" s="540"/>
      <c r="EY326" s="540"/>
      <c r="EZ326" s="540"/>
      <c r="FA326" s="540"/>
      <c r="FB326" s="540"/>
      <c r="FC326" s="540"/>
      <c r="FD326" s="540"/>
      <c r="FE326" s="540"/>
      <c r="FF326" s="540"/>
      <c r="FG326" s="540"/>
      <c r="FH326" s="540"/>
      <c r="FI326" s="540"/>
      <c r="FJ326" s="540"/>
      <c r="FK326" s="540"/>
      <c r="FL326" s="540"/>
      <c r="FM326" s="540"/>
      <c r="FN326" s="540"/>
      <c r="FO326" s="540"/>
      <c r="FP326" s="540"/>
      <c r="FQ326" s="540"/>
      <c r="FR326" s="540"/>
      <c r="FS326" s="540"/>
      <c r="FT326" s="540"/>
      <c r="FU326" s="540"/>
      <c r="FV326" s="540"/>
      <c r="FW326" s="540"/>
      <c r="FX326" s="540"/>
      <c r="FY326" s="540"/>
      <c r="FZ326" s="540"/>
      <c r="GA326" s="540"/>
      <c r="GB326" s="540"/>
      <c r="GC326" s="540"/>
      <c r="GD326" s="540"/>
      <c r="GE326" s="540"/>
      <c r="GF326" s="540"/>
      <c r="GG326" s="540"/>
      <c r="GH326" s="540"/>
      <c r="GI326" s="540"/>
      <c r="GJ326" s="540"/>
      <c r="GK326" s="540"/>
      <c r="GL326" s="540"/>
      <c r="GM326" s="540"/>
      <c r="GN326" s="540"/>
      <c r="GO326" s="540"/>
      <c r="GP326" s="540"/>
      <c r="GQ326" s="540"/>
      <c r="GR326" s="540"/>
      <c r="GS326" s="540"/>
      <c r="GT326" s="540"/>
      <c r="GU326" s="540"/>
      <c r="GV326" s="540"/>
      <c r="GW326" s="540"/>
      <c r="GX326" s="540"/>
      <c r="GY326" s="540"/>
      <c r="GZ326" s="540"/>
      <c r="HA326" s="540"/>
      <c r="HB326" s="540"/>
      <c r="HC326" s="540"/>
      <c r="HD326" s="540"/>
      <c r="HE326" s="540"/>
      <c r="HF326" s="540"/>
    </row>
    <row r="327" spans="2:214">
      <c r="B327" s="540"/>
      <c r="C327" s="658"/>
      <c r="D327" s="540"/>
      <c r="F327" s="540"/>
      <c r="G327" s="540"/>
      <c r="H327" s="540"/>
      <c r="I327" s="540"/>
      <c r="J327" s="540"/>
      <c r="K327" s="540"/>
      <c r="L327" s="540"/>
      <c r="M327" s="540"/>
      <c r="N327" s="540"/>
      <c r="O327" s="540"/>
      <c r="P327" s="540"/>
      <c r="Q327" s="540"/>
      <c r="R327" s="540"/>
      <c r="S327" s="540"/>
      <c r="T327" s="540"/>
      <c r="U327" s="540"/>
      <c r="V327" s="540"/>
      <c r="W327" s="540"/>
      <c r="X327" s="540"/>
      <c r="Y327" s="540"/>
      <c r="Z327" s="540"/>
      <c r="AA327" s="540"/>
      <c r="AB327" s="540"/>
      <c r="AC327" s="540"/>
      <c r="AD327" s="540"/>
      <c r="AE327" s="540"/>
      <c r="AF327" s="540"/>
      <c r="AG327" s="540"/>
      <c r="AH327" s="659"/>
      <c r="AI327" s="540"/>
      <c r="AJ327" s="540"/>
      <c r="AK327" s="540"/>
      <c r="AL327" s="540"/>
      <c r="AM327" s="540"/>
      <c r="AN327" s="540"/>
      <c r="AO327" s="540"/>
      <c r="AP327" s="540"/>
      <c r="AQ327" s="540"/>
      <c r="AR327" s="540"/>
      <c r="AS327" s="540"/>
      <c r="AT327" s="540"/>
      <c r="AU327" s="540"/>
      <c r="AV327" s="540"/>
      <c r="AW327" s="540"/>
      <c r="AX327" s="540"/>
      <c r="AY327" s="540"/>
      <c r="AZ327" s="540"/>
      <c r="BA327" s="540"/>
      <c r="BB327" s="540"/>
      <c r="BC327" s="540"/>
      <c r="BD327" s="540"/>
      <c r="BE327" s="540"/>
      <c r="BF327" s="540"/>
      <c r="BG327" s="540"/>
      <c r="BH327" s="540"/>
      <c r="BI327" s="540"/>
      <c r="BJ327" s="540"/>
      <c r="BK327" s="540"/>
      <c r="BL327" s="540"/>
      <c r="BM327" s="540"/>
      <c r="BN327" s="540"/>
      <c r="BO327" s="540"/>
      <c r="BP327" s="540"/>
      <c r="BQ327" s="540"/>
      <c r="BR327" s="540"/>
      <c r="BS327" s="540"/>
      <c r="BT327" s="540"/>
      <c r="BU327" s="540"/>
      <c r="BV327" s="540"/>
      <c r="BW327" s="540"/>
      <c r="BX327" s="540"/>
      <c r="BY327" s="540"/>
      <c r="BZ327" s="540"/>
      <c r="CA327" s="540"/>
      <c r="CB327" s="540"/>
      <c r="CC327" s="540"/>
      <c r="CD327" s="540"/>
      <c r="CE327" s="540"/>
      <c r="CF327" s="540"/>
      <c r="CG327" s="540"/>
      <c r="CH327" s="540"/>
      <c r="CI327" s="540"/>
      <c r="CJ327" s="540"/>
      <c r="CK327" s="540"/>
      <c r="CL327" s="540"/>
      <c r="CM327" s="540"/>
      <c r="CN327" s="540"/>
      <c r="CO327" s="540"/>
      <c r="CP327" s="540"/>
      <c r="CQ327" s="540"/>
      <c r="CR327" s="540"/>
      <c r="CS327" s="540"/>
      <c r="CT327" s="540"/>
      <c r="CU327" s="540"/>
      <c r="CV327" s="540"/>
      <c r="CW327" s="540"/>
      <c r="CX327" s="540"/>
      <c r="CY327" s="540"/>
      <c r="CZ327" s="540"/>
      <c r="DA327" s="540"/>
      <c r="DB327" s="540"/>
      <c r="DC327" s="540"/>
      <c r="DD327" s="540"/>
      <c r="DE327" s="540"/>
      <c r="DF327" s="540"/>
      <c r="DG327" s="540"/>
      <c r="DH327" s="540"/>
      <c r="DI327" s="540"/>
      <c r="DJ327" s="540"/>
      <c r="DK327" s="540"/>
      <c r="DL327" s="540"/>
      <c r="DM327" s="540"/>
      <c r="DN327" s="540"/>
      <c r="DO327" s="540"/>
      <c r="DP327" s="540"/>
      <c r="DQ327" s="540"/>
      <c r="DR327" s="540"/>
      <c r="DS327" s="540"/>
      <c r="DT327" s="540"/>
      <c r="DU327" s="540"/>
      <c r="DV327" s="540"/>
      <c r="DW327" s="540"/>
      <c r="DX327" s="540"/>
      <c r="DY327" s="540"/>
      <c r="DZ327" s="540"/>
      <c r="EA327" s="540"/>
      <c r="EB327" s="540"/>
      <c r="EC327" s="540"/>
      <c r="ED327" s="540"/>
      <c r="EE327" s="540"/>
      <c r="EF327" s="540"/>
      <c r="EG327" s="540"/>
      <c r="EH327" s="540"/>
      <c r="EI327" s="540"/>
      <c r="EJ327" s="540"/>
      <c r="EK327" s="540"/>
      <c r="EL327" s="540"/>
      <c r="EM327" s="540"/>
      <c r="EN327" s="540"/>
      <c r="EO327" s="540"/>
      <c r="EP327" s="540"/>
      <c r="EQ327" s="540"/>
      <c r="ER327" s="540"/>
      <c r="ES327" s="540"/>
      <c r="ET327" s="540"/>
      <c r="EU327" s="540"/>
      <c r="EV327" s="540"/>
      <c r="EW327" s="540"/>
      <c r="EX327" s="540"/>
      <c r="EY327" s="540"/>
      <c r="EZ327" s="540"/>
      <c r="FA327" s="540"/>
      <c r="FB327" s="540"/>
      <c r="FC327" s="540"/>
      <c r="FD327" s="540"/>
      <c r="FE327" s="540"/>
      <c r="FF327" s="540"/>
      <c r="FG327" s="540"/>
      <c r="FH327" s="540"/>
      <c r="FI327" s="540"/>
      <c r="FJ327" s="540"/>
      <c r="FK327" s="540"/>
      <c r="FL327" s="540"/>
      <c r="FM327" s="540"/>
      <c r="FN327" s="540"/>
      <c r="FO327" s="540"/>
      <c r="FP327" s="540"/>
      <c r="FQ327" s="540"/>
      <c r="FR327" s="540"/>
      <c r="FS327" s="540"/>
      <c r="FT327" s="540"/>
      <c r="FU327" s="540"/>
      <c r="FV327" s="540"/>
      <c r="FW327" s="540"/>
      <c r="FX327" s="540"/>
      <c r="FY327" s="540"/>
      <c r="FZ327" s="540"/>
      <c r="GA327" s="540"/>
      <c r="GB327" s="540"/>
      <c r="GC327" s="540"/>
      <c r="GD327" s="540"/>
      <c r="GE327" s="540"/>
      <c r="GF327" s="540"/>
      <c r="GG327" s="540"/>
      <c r="GH327" s="540"/>
      <c r="GI327" s="540"/>
      <c r="GJ327" s="540"/>
      <c r="GK327" s="540"/>
      <c r="GL327" s="540"/>
      <c r="GM327" s="540"/>
      <c r="GN327" s="540"/>
      <c r="GO327" s="540"/>
      <c r="GP327" s="540"/>
      <c r="GQ327" s="540"/>
      <c r="GR327" s="540"/>
      <c r="GS327" s="540"/>
      <c r="GT327" s="540"/>
      <c r="GU327" s="540"/>
      <c r="GV327" s="540"/>
      <c r="GW327" s="540"/>
      <c r="GX327" s="540"/>
      <c r="GY327" s="540"/>
      <c r="GZ327" s="540"/>
      <c r="HA327" s="540"/>
      <c r="HB327" s="540"/>
      <c r="HC327" s="540"/>
      <c r="HD327" s="540"/>
      <c r="HE327" s="540"/>
      <c r="HF327" s="540"/>
    </row>
    <row r="328" spans="2:214">
      <c r="B328" s="540"/>
      <c r="C328" s="658"/>
      <c r="D328" s="540"/>
      <c r="F328" s="540"/>
      <c r="G328" s="540"/>
      <c r="H328" s="540"/>
      <c r="I328" s="540"/>
      <c r="J328" s="540"/>
      <c r="K328" s="540"/>
      <c r="L328" s="540"/>
      <c r="M328" s="540"/>
      <c r="N328" s="540"/>
      <c r="O328" s="540"/>
      <c r="P328" s="540"/>
      <c r="Q328" s="540"/>
      <c r="R328" s="540"/>
      <c r="S328" s="540"/>
      <c r="T328" s="540"/>
      <c r="U328" s="540"/>
      <c r="V328" s="540"/>
      <c r="W328" s="540"/>
      <c r="X328" s="540"/>
      <c r="Y328" s="540"/>
      <c r="Z328" s="540"/>
      <c r="AA328" s="540"/>
      <c r="AB328" s="540"/>
      <c r="AC328" s="540"/>
      <c r="AD328" s="540"/>
      <c r="AE328" s="540"/>
      <c r="AF328" s="540"/>
      <c r="AG328" s="540"/>
      <c r="AH328" s="659"/>
      <c r="AI328" s="540"/>
      <c r="AJ328" s="540"/>
      <c r="AK328" s="540"/>
      <c r="AL328" s="540"/>
      <c r="AM328" s="540"/>
      <c r="AN328" s="540"/>
      <c r="AO328" s="540"/>
      <c r="AP328" s="540"/>
      <c r="AQ328" s="540"/>
      <c r="AR328" s="540"/>
      <c r="AS328" s="540"/>
      <c r="AT328" s="540"/>
      <c r="AU328" s="540"/>
      <c r="AV328" s="540"/>
      <c r="AW328" s="540"/>
      <c r="AX328" s="540"/>
      <c r="AY328" s="540"/>
      <c r="AZ328" s="540"/>
      <c r="BA328" s="540"/>
      <c r="BB328" s="540"/>
      <c r="BC328" s="540"/>
      <c r="BD328" s="540"/>
      <c r="BE328" s="540"/>
      <c r="BF328" s="540"/>
      <c r="BG328" s="540"/>
      <c r="BH328" s="540"/>
      <c r="BI328" s="540"/>
      <c r="BJ328" s="540"/>
      <c r="BK328" s="540"/>
      <c r="BL328" s="540"/>
      <c r="BM328" s="540"/>
      <c r="BN328" s="540"/>
      <c r="BO328" s="540"/>
      <c r="BP328" s="540"/>
      <c r="BQ328" s="540"/>
      <c r="BR328" s="540"/>
      <c r="BS328" s="540"/>
      <c r="BT328" s="540"/>
      <c r="BU328" s="540"/>
      <c r="BV328" s="540"/>
      <c r="BW328" s="540"/>
      <c r="BX328" s="540"/>
      <c r="BY328" s="540"/>
      <c r="BZ328" s="540"/>
      <c r="CA328" s="540"/>
      <c r="CB328" s="540"/>
      <c r="CC328" s="540"/>
      <c r="CD328" s="540"/>
      <c r="CE328" s="540"/>
      <c r="CF328" s="540"/>
      <c r="CG328" s="540"/>
      <c r="CH328" s="540"/>
      <c r="CI328" s="540"/>
      <c r="CJ328" s="540"/>
      <c r="CK328" s="540"/>
      <c r="CL328" s="540"/>
      <c r="CM328" s="540"/>
      <c r="CN328" s="540"/>
      <c r="CO328" s="540"/>
      <c r="CP328" s="540"/>
      <c r="CQ328" s="540"/>
      <c r="CR328" s="540"/>
      <c r="CS328" s="540"/>
      <c r="CT328" s="540"/>
      <c r="CU328" s="540"/>
      <c r="CV328" s="540"/>
      <c r="CW328" s="540"/>
      <c r="CX328" s="540"/>
      <c r="CY328" s="540"/>
      <c r="CZ328" s="540"/>
      <c r="DA328" s="540"/>
      <c r="DB328" s="540"/>
      <c r="DC328" s="540"/>
      <c r="DD328" s="540"/>
      <c r="DE328" s="540"/>
      <c r="DF328" s="540"/>
      <c r="DG328" s="540"/>
      <c r="DH328" s="540"/>
      <c r="DI328" s="540"/>
      <c r="DJ328" s="540"/>
      <c r="DK328" s="540"/>
      <c r="DL328" s="540"/>
      <c r="DM328" s="540"/>
      <c r="DN328" s="540"/>
      <c r="DO328" s="540"/>
      <c r="DP328" s="540"/>
      <c r="DQ328" s="540"/>
      <c r="DR328" s="540"/>
      <c r="DS328" s="540"/>
      <c r="DT328" s="540"/>
      <c r="DU328" s="540"/>
      <c r="DV328" s="540"/>
      <c r="DW328" s="540"/>
      <c r="DX328" s="540"/>
      <c r="DY328" s="540"/>
      <c r="DZ328" s="540"/>
      <c r="EA328" s="540"/>
      <c r="EB328" s="540"/>
      <c r="EC328" s="540"/>
      <c r="ED328" s="540"/>
      <c r="EE328" s="540"/>
      <c r="EF328" s="540"/>
      <c r="EG328" s="540"/>
      <c r="EH328" s="540"/>
      <c r="EI328" s="540"/>
      <c r="EJ328" s="540"/>
      <c r="EK328" s="540"/>
      <c r="EL328" s="540"/>
      <c r="EM328" s="540"/>
      <c r="EN328" s="540"/>
      <c r="EO328" s="540"/>
      <c r="EP328" s="540"/>
      <c r="EQ328" s="540"/>
      <c r="ER328" s="540"/>
      <c r="ES328" s="540"/>
      <c r="ET328" s="540"/>
      <c r="EU328" s="540"/>
      <c r="EV328" s="540"/>
      <c r="EW328" s="540"/>
      <c r="EX328" s="540"/>
      <c r="EY328" s="540"/>
      <c r="EZ328" s="540"/>
      <c r="FA328" s="540"/>
      <c r="FB328" s="540"/>
      <c r="FC328" s="540"/>
      <c r="FD328" s="540"/>
      <c r="FE328" s="540"/>
      <c r="FF328" s="540"/>
      <c r="FG328" s="540"/>
      <c r="FH328" s="540"/>
      <c r="FI328" s="540"/>
      <c r="FJ328" s="540"/>
      <c r="FK328" s="540"/>
      <c r="FL328" s="540"/>
      <c r="FM328" s="540"/>
      <c r="FN328" s="540"/>
      <c r="FO328" s="540"/>
      <c r="FP328" s="540"/>
      <c r="FQ328" s="540"/>
      <c r="FR328" s="540"/>
      <c r="FS328" s="540"/>
      <c r="FT328" s="540"/>
      <c r="FU328" s="540"/>
      <c r="FV328" s="540"/>
      <c r="FW328" s="540"/>
      <c r="FX328" s="540"/>
      <c r="FY328" s="540"/>
      <c r="FZ328" s="540"/>
      <c r="GA328" s="540"/>
      <c r="GB328" s="540"/>
      <c r="GC328" s="540"/>
      <c r="GD328" s="540"/>
      <c r="GE328" s="540"/>
      <c r="GF328" s="540"/>
      <c r="GG328" s="540"/>
      <c r="GH328" s="540"/>
      <c r="GI328" s="540"/>
      <c r="GJ328" s="540"/>
      <c r="GK328" s="540"/>
      <c r="GL328" s="540"/>
      <c r="GM328" s="540"/>
      <c r="GN328" s="540"/>
      <c r="GO328" s="540"/>
      <c r="GP328" s="540"/>
      <c r="GQ328" s="540"/>
      <c r="GR328" s="540"/>
      <c r="GS328" s="540"/>
      <c r="GT328" s="540"/>
      <c r="GU328" s="540"/>
      <c r="GV328" s="540"/>
      <c r="GW328" s="540"/>
      <c r="GX328" s="540"/>
      <c r="GY328" s="540"/>
      <c r="GZ328" s="540"/>
      <c r="HA328" s="540"/>
      <c r="HB328" s="540"/>
      <c r="HC328" s="540"/>
      <c r="HD328" s="540"/>
      <c r="HE328" s="540"/>
      <c r="HF328" s="540"/>
    </row>
    <row r="329" spans="2:214">
      <c r="B329" s="540"/>
      <c r="C329" s="658"/>
      <c r="D329" s="540"/>
      <c r="F329" s="540"/>
      <c r="G329" s="540"/>
      <c r="H329" s="540"/>
      <c r="I329" s="540"/>
      <c r="J329" s="540"/>
      <c r="K329" s="540"/>
      <c r="L329" s="540"/>
      <c r="M329" s="540"/>
      <c r="N329" s="540"/>
      <c r="O329" s="540"/>
      <c r="P329" s="540"/>
      <c r="Q329" s="540"/>
      <c r="R329" s="540"/>
      <c r="S329" s="540"/>
      <c r="T329" s="540"/>
      <c r="U329" s="540"/>
      <c r="V329" s="540"/>
      <c r="W329" s="540"/>
      <c r="X329" s="540"/>
      <c r="Y329" s="540"/>
      <c r="Z329" s="540"/>
      <c r="AA329" s="540"/>
      <c r="AB329" s="540"/>
      <c r="AC329" s="540"/>
      <c r="AD329" s="540"/>
      <c r="AE329" s="540"/>
      <c r="AF329" s="540"/>
      <c r="AG329" s="540"/>
      <c r="AH329" s="659"/>
      <c r="AI329" s="540"/>
      <c r="AJ329" s="540"/>
      <c r="AK329" s="540"/>
      <c r="AL329" s="540"/>
      <c r="AM329" s="540"/>
      <c r="AN329" s="540"/>
      <c r="AO329" s="540"/>
      <c r="AP329" s="540"/>
      <c r="AQ329" s="540"/>
      <c r="AR329" s="540"/>
      <c r="AS329" s="540"/>
      <c r="AT329" s="540"/>
      <c r="AU329" s="540"/>
      <c r="AV329" s="540"/>
      <c r="AW329" s="540"/>
      <c r="AX329" s="540"/>
      <c r="AY329" s="540"/>
      <c r="AZ329" s="540"/>
      <c r="BA329" s="540"/>
      <c r="BB329" s="540"/>
      <c r="BC329" s="540"/>
      <c r="BD329" s="540"/>
      <c r="BE329" s="540"/>
      <c r="BF329" s="540"/>
      <c r="BG329" s="540"/>
      <c r="BH329" s="540"/>
      <c r="BI329" s="540"/>
      <c r="BJ329" s="540"/>
      <c r="BK329" s="540"/>
      <c r="BL329" s="540"/>
      <c r="BM329" s="540"/>
      <c r="BN329" s="540"/>
      <c r="BO329" s="540"/>
      <c r="BP329" s="540"/>
      <c r="BQ329" s="540"/>
      <c r="BR329" s="540"/>
      <c r="BS329" s="540"/>
      <c r="BT329" s="540"/>
      <c r="BU329" s="540"/>
      <c r="BV329" s="540"/>
      <c r="BW329" s="540"/>
      <c r="BX329" s="540"/>
      <c r="BY329" s="540"/>
      <c r="BZ329" s="540"/>
      <c r="CA329" s="540"/>
      <c r="CB329" s="540"/>
      <c r="CC329" s="540"/>
      <c r="CD329" s="540"/>
      <c r="CE329" s="540"/>
      <c r="CF329" s="540"/>
      <c r="CG329" s="540"/>
      <c r="CH329" s="540"/>
      <c r="CI329" s="540"/>
      <c r="CJ329" s="540"/>
      <c r="CK329" s="540"/>
      <c r="CL329" s="540"/>
      <c r="CM329" s="540"/>
      <c r="CN329" s="540"/>
      <c r="CO329" s="540"/>
      <c r="CP329" s="540"/>
      <c r="CQ329" s="540"/>
      <c r="CR329" s="540"/>
      <c r="CS329" s="540"/>
      <c r="CT329" s="540"/>
      <c r="CU329" s="540"/>
      <c r="CV329" s="540"/>
      <c r="CW329" s="540"/>
      <c r="CX329" s="540"/>
      <c r="CY329" s="540"/>
      <c r="CZ329" s="540"/>
      <c r="DA329" s="540"/>
      <c r="DB329" s="540"/>
      <c r="DC329" s="540"/>
      <c r="DD329" s="540"/>
      <c r="DE329" s="540"/>
      <c r="DF329" s="540"/>
      <c r="DG329" s="540"/>
      <c r="DH329" s="540"/>
      <c r="DI329" s="540"/>
      <c r="DJ329" s="540"/>
      <c r="DK329" s="540"/>
      <c r="DL329" s="540"/>
      <c r="DM329" s="540"/>
      <c r="DN329" s="540"/>
      <c r="DO329" s="540"/>
      <c r="DP329" s="540"/>
      <c r="DQ329" s="540"/>
      <c r="DR329" s="540"/>
      <c r="DS329" s="540"/>
      <c r="DT329" s="540"/>
      <c r="DU329" s="540"/>
      <c r="DV329" s="540"/>
      <c r="DW329" s="540"/>
      <c r="DX329" s="540"/>
      <c r="DY329" s="540"/>
      <c r="DZ329" s="540"/>
      <c r="EA329" s="540"/>
      <c r="EB329" s="540"/>
      <c r="EC329" s="540"/>
      <c r="ED329" s="540"/>
      <c r="EE329" s="540"/>
      <c r="EF329" s="540"/>
      <c r="EG329" s="540"/>
      <c r="EH329" s="540"/>
      <c r="EI329" s="540"/>
      <c r="EJ329" s="540"/>
      <c r="EK329" s="540"/>
      <c r="EL329" s="540"/>
      <c r="EM329" s="540"/>
      <c r="EN329" s="540"/>
      <c r="EO329" s="540"/>
      <c r="EP329" s="540"/>
      <c r="EQ329" s="540"/>
      <c r="ER329" s="540"/>
      <c r="ES329" s="540"/>
      <c r="ET329" s="540"/>
      <c r="EU329" s="540"/>
      <c r="EV329" s="540"/>
      <c r="EW329" s="540"/>
      <c r="EX329" s="540"/>
      <c r="EY329" s="540"/>
      <c r="EZ329" s="540"/>
      <c r="FA329" s="540"/>
      <c r="FB329" s="540"/>
      <c r="FC329" s="540"/>
      <c r="FD329" s="540"/>
      <c r="FE329" s="540"/>
      <c r="FF329" s="540"/>
      <c r="FG329" s="540"/>
      <c r="FH329" s="540"/>
      <c r="FI329" s="540"/>
      <c r="FJ329" s="540"/>
      <c r="FK329" s="540"/>
      <c r="FL329" s="540"/>
      <c r="FM329" s="540"/>
      <c r="FN329" s="540"/>
      <c r="FO329" s="540"/>
      <c r="FP329" s="540"/>
      <c r="FQ329" s="540"/>
      <c r="FR329" s="540"/>
      <c r="FS329" s="540"/>
      <c r="FT329" s="540"/>
      <c r="FU329" s="540"/>
      <c r="FV329" s="540"/>
      <c r="FW329" s="540"/>
      <c r="FX329" s="540"/>
      <c r="FY329" s="540"/>
      <c r="FZ329" s="540"/>
      <c r="GA329" s="540"/>
      <c r="GB329" s="540"/>
      <c r="GC329" s="540"/>
      <c r="GD329" s="540"/>
      <c r="GE329" s="540"/>
      <c r="GF329" s="540"/>
      <c r="GG329" s="540"/>
      <c r="GH329" s="540"/>
      <c r="GI329" s="540"/>
      <c r="GJ329" s="540"/>
      <c r="GK329" s="540"/>
      <c r="GL329" s="540"/>
      <c r="GM329" s="540"/>
      <c r="GN329" s="540"/>
      <c r="GO329" s="540"/>
      <c r="GP329" s="540"/>
      <c r="GQ329" s="540"/>
      <c r="GR329" s="540"/>
      <c r="GS329" s="540"/>
      <c r="GT329" s="540"/>
      <c r="GU329" s="540"/>
      <c r="GV329" s="540"/>
      <c r="GW329" s="540"/>
      <c r="GX329" s="540"/>
      <c r="GY329" s="540"/>
      <c r="GZ329" s="540"/>
      <c r="HA329" s="540"/>
      <c r="HB329" s="540"/>
      <c r="HC329" s="540"/>
      <c r="HD329" s="540"/>
      <c r="HE329" s="540"/>
      <c r="HF329" s="540"/>
    </row>
    <row r="330" spans="2:214">
      <c r="B330" s="540"/>
      <c r="C330" s="658"/>
      <c r="D330" s="540"/>
      <c r="F330" s="540"/>
      <c r="G330" s="540"/>
      <c r="H330" s="540"/>
      <c r="I330" s="540"/>
      <c r="J330" s="540"/>
      <c r="K330" s="540"/>
      <c r="L330" s="540"/>
      <c r="M330" s="540"/>
      <c r="N330" s="540"/>
      <c r="O330" s="540"/>
      <c r="P330" s="540"/>
      <c r="Q330" s="540"/>
      <c r="R330" s="540"/>
      <c r="S330" s="540"/>
      <c r="T330" s="540"/>
      <c r="U330" s="540"/>
      <c r="V330" s="540"/>
      <c r="W330" s="540"/>
      <c r="X330" s="540"/>
      <c r="Y330" s="540"/>
      <c r="Z330" s="540"/>
      <c r="AA330" s="540"/>
      <c r="AB330" s="540"/>
      <c r="AC330" s="540"/>
      <c r="AD330" s="540"/>
      <c r="AE330" s="540"/>
      <c r="AF330" s="540"/>
      <c r="AG330" s="540"/>
      <c r="AH330" s="659"/>
      <c r="AI330" s="540"/>
      <c r="AJ330" s="540"/>
      <c r="AK330" s="540"/>
      <c r="AL330" s="540"/>
      <c r="AM330" s="540"/>
      <c r="AN330" s="540"/>
      <c r="AO330" s="540"/>
      <c r="AP330" s="540"/>
      <c r="AQ330" s="540"/>
      <c r="AR330" s="540"/>
      <c r="AS330" s="540"/>
      <c r="AT330" s="540"/>
      <c r="AU330" s="540"/>
      <c r="AV330" s="540"/>
      <c r="AW330" s="540"/>
      <c r="AX330" s="540"/>
      <c r="AY330" s="540"/>
      <c r="AZ330" s="540"/>
      <c r="BA330" s="540"/>
      <c r="BB330" s="540"/>
      <c r="BC330" s="540"/>
      <c r="BD330" s="540"/>
      <c r="BE330" s="540"/>
      <c r="BF330" s="540"/>
      <c r="BG330" s="540"/>
      <c r="BH330" s="540"/>
      <c r="BI330" s="540"/>
      <c r="BJ330" s="540"/>
      <c r="BK330" s="540"/>
      <c r="BL330" s="540"/>
      <c r="BM330" s="540"/>
      <c r="BN330" s="540"/>
      <c r="BO330" s="540"/>
      <c r="BP330" s="540"/>
      <c r="BQ330" s="540"/>
      <c r="BR330" s="540"/>
      <c r="BS330" s="540"/>
      <c r="BT330" s="540"/>
      <c r="BU330" s="540"/>
      <c r="BV330" s="540"/>
      <c r="BW330" s="540"/>
      <c r="BX330" s="540"/>
      <c r="BY330" s="540"/>
      <c r="BZ330" s="540"/>
      <c r="CA330" s="540"/>
      <c r="CB330" s="540"/>
      <c r="CC330" s="540"/>
      <c r="CD330" s="540"/>
      <c r="CE330" s="540"/>
      <c r="CF330" s="540"/>
      <c r="CG330" s="540"/>
      <c r="CH330" s="540"/>
      <c r="CI330" s="540"/>
      <c r="CJ330" s="540"/>
      <c r="CK330" s="540"/>
      <c r="CL330" s="540"/>
      <c r="CM330" s="540"/>
      <c r="CN330" s="540"/>
      <c r="CO330" s="540"/>
      <c r="CP330" s="540"/>
      <c r="CQ330" s="540"/>
      <c r="CR330" s="540"/>
      <c r="CS330" s="540"/>
      <c r="CT330" s="540"/>
      <c r="CU330" s="540"/>
      <c r="CV330" s="540"/>
      <c r="CW330" s="540"/>
      <c r="CX330" s="540"/>
      <c r="CY330" s="540"/>
      <c r="CZ330" s="540"/>
      <c r="DA330" s="540"/>
      <c r="DB330" s="540"/>
      <c r="DC330" s="540"/>
      <c r="DD330" s="540"/>
      <c r="DE330" s="540"/>
      <c r="DF330" s="540"/>
      <c r="DG330" s="540"/>
      <c r="DH330" s="540"/>
      <c r="DI330" s="540"/>
      <c r="DJ330" s="540"/>
      <c r="DK330" s="540"/>
      <c r="DL330" s="540"/>
      <c r="DM330" s="540"/>
      <c r="DN330" s="540"/>
      <c r="DO330" s="540"/>
      <c r="DP330" s="540"/>
      <c r="DQ330" s="540"/>
      <c r="DR330" s="540"/>
      <c r="DS330" s="540"/>
      <c r="DT330" s="540"/>
      <c r="DU330" s="540"/>
      <c r="DV330" s="540"/>
      <c r="DW330" s="540"/>
      <c r="DX330" s="540"/>
      <c r="DY330" s="540"/>
      <c r="DZ330" s="540"/>
      <c r="EA330" s="540"/>
      <c r="EB330" s="540"/>
      <c r="EC330" s="540"/>
      <c r="ED330" s="540"/>
      <c r="EE330" s="540"/>
      <c r="EF330" s="540"/>
      <c r="EG330" s="540"/>
      <c r="EH330" s="540"/>
      <c r="EI330" s="540"/>
      <c r="EJ330" s="540"/>
      <c r="EK330" s="540"/>
      <c r="EL330" s="540"/>
      <c r="EM330" s="540"/>
      <c r="EN330" s="540"/>
      <c r="EO330" s="540"/>
      <c r="EP330" s="540"/>
      <c r="EQ330" s="540"/>
      <c r="ER330" s="540"/>
      <c r="ES330" s="540"/>
      <c r="ET330" s="540"/>
      <c r="EU330" s="540"/>
      <c r="EV330" s="540"/>
      <c r="EW330" s="540"/>
      <c r="EX330" s="540"/>
      <c r="EY330" s="540"/>
      <c r="EZ330" s="540"/>
      <c r="FA330" s="540"/>
      <c r="FB330" s="540"/>
      <c r="FC330" s="540"/>
      <c r="FD330" s="540"/>
      <c r="FE330" s="540"/>
      <c r="FF330" s="540"/>
      <c r="FG330" s="540"/>
      <c r="FH330" s="540"/>
      <c r="FI330" s="540"/>
      <c r="FJ330" s="540"/>
      <c r="FK330" s="540"/>
      <c r="FL330" s="540"/>
      <c r="FM330" s="540"/>
      <c r="FN330" s="540"/>
      <c r="FO330" s="540"/>
      <c r="FP330" s="540"/>
      <c r="FQ330" s="540"/>
      <c r="FR330" s="540"/>
      <c r="FS330" s="540"/>
      <c r="FT330" s="540"/>
      <c r="FU330" s="540"/>
      <c r="FV330" s="540"/>
      <c r="FW330" s="540"/>
      <c r="FX330" s="540"/>
      <c r="FY330" s="540"/>
      <c r="FZ330" s="540"/>
      <c r="GA330" s="540"/>
      <c r="GB330" s="540"/>
      <c r="GC330" s="540"/>
      <c r="GD330" s="540"/>
      <c r="GE330" s="540"/>
      <c r="GF330" s="540"/>
      <c r="GG330" s="540"/>
      <c r="GH330" s="540"/>
      <c r="GI330" s="540"/>
      <c r="GJ330" s="540"/>
      <c r="GK330" s="540"/>
      <c r="GL330" s="540"/>
      <c r="GM330" s="540"/>
      <c r="GN330" s="540"/>
      <c r="GO330" s="540"/>
      <c r="GP330" s="540"/>
      <c r="GQ330" s="540"/>
      <c r="GR330" s="540"/>
      <c r="GS330" s="540"/>
      <c r="GT330" s="540"/>
      <c r="GU330" s="540"/>
      <c r="GV330" s="540"/>
      <c r="GW330" s="540"/>
      <c r="GX330" s="540"/>
      <c r="GY330" s="540"/>
      <c r="GZ330" s="540"/>
      <c r="HA330" s="540"/>
      <c r="HB330" s="540"/>
      <c r="HC330" s="540"/>
      <c r="HD330" s="540"/>
      <c r="HE330" s="540"/>
      <c r="HF330" s="540"/>
    </row>
    <row r="331" spans="2:214">
      <c r="B331" s="540"/>
      <c r="C331" s="658"/>
      <c r="D331" s="540"/>
      <c r="F331" s="540"/>
      <c r="G331" s="540"/>
      <c r="H331" s="540"/>
      <c r="I331" s="540"/>
      <c r="J331" s="540"/>
      <c r="K331" s="540"/>
      <c r="L331" s="540"/>
      <c r="M331" s="540"/>
      <c r="N331" s="540"/>
      <c r="O331" s="540"/>
      <c r="P331" s="540"/>
      <c r="Q331" s="540"/>
      <c r="R331" s="540"/>
      <c r="S331" s="540"/>
      <c r="T331" s="540"/>
      <c r="U331" s="540"/>
      <c r="V331" s="540"/>
      <c r="W331" s="540"/>
      <c r="X331" s="540"/>
      <c r="Y331" s="540"/>
      <c r="Z331" s="540"/>
      <c r="AA331" s="540"/>
      <c r="AB331" s="540"/>
      <c r="AC331" s="540"/>
      <c r="AD331" s="540"/>
      <c r="AE331" s="540"/>
      <c r="AF331" s="540"/>
      <c r="AG331" s="540"/>
      <c r="AH331" s="659"/>
      <c r="AI331" s="540"/>
      <c r="AJ331" s="540"/>
      <c r="AK331" s="540"/>
      <c r="AL331" s="540"/>
      <c r="AM331" s="540"/>
      <c r="AN331" s="540"/>
      <c r="AO331" s="540"/>
      <c r="AP331" s="540"/>
      <c r="AQ331" s="540"/>
      <c r="AR331" s="540"/>
      <c r="AS331" s="540"/>
      <c r="AT331" s="540"/>
      <c r="AU331" s="540"/>
      <c r="AV331" s="540"/>
      <c r="AW331" s="540"/>
      <c r="AX331" s="540"/>
      <c r="AY331" s="540"/>
      <c r="AZ331" s="540"/>
      <c r="BA331" s="540"/>
      <c r="BB331" s="540"/>
      <c r="BC331" s="540"/>
      <c r="BD331" s="540"/>
      <c r="BE331" s="540"/>
      <c r="BF331" s="540"/>
      <c r="BG331" s="540"/>
      <c r="BH331" s="540"/>
      <c r="BI331" s="540"/>
      <c r="BJ331" s="540"/>
      <c r="BK331" s="540"/>
      <c r="BL331" s="540"/>
      <c r="BM331" s="540"/>
      <c r="BN331" s="540"/>
      <c r="BO331" s="540"/>
      <c r="BP331" s="540"/>
      <c r="BQ331" s="540"/>
      <c r="BR331" s="540"/>
      <c r="BS331" s="540"/>
      <c r="BT331" s="540"/>
      <c r="BU331" s="540"/>
      <c r="BV331" s="540"/>
      <c r="BW331" s="540"/>
      <c r="BX331" s="540"/>
      <c r="BY331" s="540"/>
      <c r="BZ331" s="540"/>
      <c r="CA331" s="540"/>
      <c r="CB331" s="540"/>
      <c r="CC331" s="540"/>
      <c r="CD331" s="540"/>
      <c r="CE331" s="540"/>
      <c r="CF331" s="540"/>
      <c r="CG331" s="540"/>
      <c r="CH331" s="540"/>
      <c r="CI331" s="540"/>
      <c r="CJ331" s="540"/>
      <c r="CK331" s="540"/>
      <c r="CL331" s="540"/>
      <c r="CM331" s="540"/>
      <c r="CN331" s="540"/>
      <c r="CO331" s="540"/>
      <c r="CP331" s="540"/>
      <c r="CQ331" s="540"/>
      <c r="CR331" s="540"/>
      <c r="CS331" s="540"/>
      <c r="CT331" s="540"/>
      <c r="CU331" s="540"/>
      <c r="CV331" s="540"/>
      <c r="CW331" s="540"/>
      <c r="CX331" s="540"/>
      <c r="CY331" s="540"/>
      <c r="CZ331" s="540"/>
      <c r="DA331" s="540"/>
      <c r="DB331" s="540"/>
      <c r="DC331" s="540"/>
      <c r="DD331" s="540"/>
      <c r="DE331" s="540"/>
      <c r="DF331" s="540"/>
      <c r="DG331" s="540"/>
      <c r="DH331" s="540"/>
      <c r="DI331" s="540"/>
      <c r="DJ331" s="540"/>
      <c r="DK331" s="540"/>
      <c r="DL331" s="540"/>
      <c r="DM331" s="540"/>
      <c r="DN331" s="540"/>
      <c r="DO331" s="540"/>
      <c r="DP331" s="540"/>
      <c r="DQ331" s="540"/>
      <c r="DR331" s="540"/>
      <c r="DS331" s="540"/>
      <c r="DT331" s="540"/>
      <c r="DU331" s="540"/>
      <c r="DV331" s="540"/>
      <c r="DW331" s="540"/>
      <c r="DX331" s="540"/>
      <c r="DY331" s="540"/>
      <c r="DZ331" s="540"/>
      <c r="EA331" s="540"/>
      <c r="EB331" s="540"/>
      <c r="EC331" s="540"/>
      <c r="ED331" s="540"/>
      <c r="EE331" s="540"/>
      <c r="EF331" s="540"/>
      <c r="EG331" s="540"/>
      <c r="EH331" s="540"/>
      <c r="EI331" s="540"/>
      <c r="EJ331" s="540"/>
      <c r="EK331" s="540"/>
      <c r="EL331" s="540"/>
      <c r="EM331" s="540"/>
      <c r="EN331" s="540"/>
      <c r="EO331" s="540"/>
      <c r="EP331" s="540"/>
      <c r="EQ331" s="540"/>
      <c r="ER331" s="540"/>
      <c r="ES331" s="540"/>
      <c r="ET331" s="540"/>
      <c r="EU331" s="540"/>
      <c r="EV331" s="540"/>
      <c r="EW331" s="540"/>
      <c r="EX331" s="540"/>
      <c r="EY331" s="540"/>
      <c r="EZ331" s="540"/>
      <c r="FA331" s="540"/>
      <c r="FB331" s="540"/>
      <c r="FC331" s="540"/>
      <c r="FD331" s="540"/>
      <c r="FE331" s="540"/>
      <c r="FF331" s="540"/>
      <c r="FG331" s="540"/>
      <c r="FH331" s="540"/>
      <c r="FI331" s="540"/>
      <c r="FJ331" s="540"/>
      <c r="FK331" s="540"/>
      <c r="FL331" s="540"/>
      <c r="FM331" s="540"/>
      <c r="FN331" s="540"/>
      <c r="FO331" s="540"/>
      <c r="FP331" s="540"/>
      <c r="FQ331" s="540"/>
      <c r="FR331" s="540"/>
      <c r="FS331" s="540"/>
      <c r="FT331" s="540"/>
      <c r="FU331" s="540"/>
      <c r="FV331" s="540"/>
      <c r="FW331" s="540"/>
      <c r="FX331" s="540"/>
      <c r="FY331" s="540"/>
      <c r="FZ331" s="540"/>
      <c r="GA331" s="540"/>
      <c r="GB331" s="540"/>
      <c r="GC331" s="540"/>
      <c r="GD331" s="540"/>
      <c r="GE331" s="540"/>
      <c r="GF331" s="540"/>
      <c r="GG331" s="540"/>
      <c r="GH331" s="540"/>
      <c r="GI331" s="540"/>
      <c r="GJ331" s="540"/>
      <c r="GK331" s="540"/>
      <c r="GL331" s="540"/>
      <c r="GM331" s="540"/>
      <c r="GN331" s="540"/>
      <c r="GO331" s="540"/>
      <c r="GP331" s="540"/>
      <c r="GQ331" s="540"/>
      <c r="GR331" s="540"/>
      <c r="GS331" s="540"/>
      <c r="GT331" s="540"/>
      <c r="GU331" s="540"/>
      <c r="GV331" s="540"/>
      <c r="GW331" s="540"/>
      <c r="GX331" s="540"/>
      <c r="GY331" s="540"/>
      <c r="GZ331" s="540"/>
      <c r="HA331" s="540"/>
      <c r="HB331" s="540"/>
      <c r="HC331" s="540"/>
      <c r="HD331" s="540"/>
      <c r="HE331" s="540"/>
      <c r="HF331" s="540"/>
    </row>
    <row r="332" spans="2:214">
      <c r="B332" s="540"/>
      <c r="C332" s="658"/>
      <c r="D332" s="540"/>
      <c r="F332" s="540"/>
      <c r="G332" s="540"/>
      <c r="H332" s="540"/>
      <c r="I332" s="540"/>
      <c r="J332" s="540"/>
      <c r="K332" s="540"/>
      <c r="L332" s="540"/>
      <c r="M332" s="540"/>
      <c r="N332" s="540"/>
      <c r="O332" s="540"/>
      <c r="P332" s="540"/>
      <c r="Q332" s="540"/>
      <c r="R332" s="540"/>
      <c r="S332" s="540"/>
      <c r="T332" s="540"/>
      <c r="U332" s="540"/>
      <c r="V332" s="540"/>
      <c r="W332" s="540"/>
      <c r="X332" s="540"/>
      <c r="Y332" s="540"/>
      <c r="Z332" s="540"/>
      <c r="AA332" s="540"/>
      <c r="AB332" s="540"/>
      <c r="AC332" s="540"/>
      <c r="AD332" s="540"/>
      <c r="AE332" s="540"/>
      <c r="AF332" s="540"/>
      <c r="AG332" s="540"/>
      <c r="AH332" s="659"/>
      <c r="AI332" s="540"/>
      <c r="AJ332" s="540"/>
      <c r="AK332" s="540"/>
      <c r="AL332" s="540"/>
      <c r="AM332" s="540"/>
      <c r="AN332" s="540"/>
      <c r="AO332" s="540"/>
      <c r="AP332" s="540"/>
      <c r="AQ332" s="540"/>
      <c r="AR332" s="540"/>
      <c r="AS332" s="540"/>
      <c r="AT332" s="540"/>
      <c r="AU332" s="540"/>
      <c r="AV332" s="540"/>
      <c r="AW332" s="540"/>
      <c r="AX332" s="540"/>
      <c r="AY332" s="540"/>
      <c r="AZ332" s="540"/>
      <c r="BA332" s="540"/>
      <c r="BB332" s="540"/>
      <c r="BC332" s="540"/>
      <c r="BD332" s="540"/>
      <c r="BE332" s="540"/>
      <c r="BF332" s="540"/>
      <c r="BG332" s="540"/>
      <c r="BH332" s="540"/>
      <c r="BI332" s="540"/>
      <c r="BJ332" s="540"/>
      <c r="BK332" s="540"/>
      <c r="BL332" s="540"/>
      <c r="BM332" s="540"/>
      <c r="BN332" s="540"/>
      <c r="BO332" s="540"/>
      <c r="BP332" s="540"/>
      <c r="BQ332" s="540"/>
      <c r="BR332" s="540"/>
      <c r="BS332" s="540"/>
      <c r="BT332" s="540"/>
      <c r="BU332" s="540"/>
      <c r="BV332" s="540"/>
      <c r="BW332" s="540"/>
      <c r="BX332" s="540"/>
      <c r="BY332" s="540"/>
      <c r="BZ332" s="540"/>
      <c r="CA332" s="540"/>
      <c r="CB332" s="540"/>
      <c r="CC332" s="540"/>
      <c r="CD332" s="540"/>
      <c r="CE332" s="540"/>
      <c r="CF332" s="540"/>
      <c r="CG332" s="540"/>
      <c r="CH332" s="540"/>
      <c r="CI332" s="540"/>
      <c r="CJ332" s="540"/>
      <c r="CK332" s="540"/>
      <c r="CL332" s="540"/>
      <c r="CM332" s="540"/>
      <c r="CN332" s="540"/>
      <c r="CO332" s="540"/>
      <c r="CP332" s="540"/>
      <c r="CQ332" s="540"/>
      <c r="CR332" s="540"/>
      <c r="CS332" s="540"/>
      <c r="CT332" s="540"/>
      <c r="CU332" s="540"/>
      <c r="CV332" s="540"/>
      <c r="CW332" s="540"/>
      <c r="CX332" s="540"/>
      <c r="CY332" s="540"/>
      <c r="CZ332" s="540"/>
      <c r="DA332" s="540"/>
      <c r="DB332" s="540"/>
      <c r="DC332" s="540"/>
      <c r="DD332" s="540"/>
      <c r="DE332" s="540"/>
      <c r="DF332" s="540"/>
      <c r="DG332" s="540"/>
      <c r="DH332" s="540"/>
      <c r="DI332" s="540"/>
      <c r="DJ332" s="540"/>
      <c r="DK332" s="540"/>
      <c r="DL332" s="540"/>
      <c r="DM332" s="540"/>
      <c r="DN332" s="540"/>
      <c r="DO332" s="540"/>
      <c r="DP332" s="540"/>
      <c r="DQ332" s="540"/>
      <c r="DR332" s="540"/>
      <c r="DS332" s="540"/>
      <c r="DT332" s="540"/>
      <c r="DU332" s="540"/>
      <c r="DV332" s="540"/>
      <c r="DW332" s="540"/>
      <c r="DX332" s="540"/>
      <c r="DY332" s="540"/>
      <c r="DZ332" s="540"/>
      <c r="EA332" s="540"/>
      <c r="EB332" s="540"/>
      <c r="EC332" s="540"/>
      <c r="ED332" s="540"/>
      <c r="EE332" s="540"/>
      <c r="EF332" s="540"/>
      <c r="EG332" s="540"/>
      <c r="EH332" s="540"/>
      <c r="EI332" s="540"/>
      <c r="EJ332" s="540"/>
      <c r="EK332" s="540"/>
      <c r="EL332" s="540"/>
      <c r="EM332" s="540"/>
      <c r="EN332" s="540"/>
      <c r="EO332" s="540"/>
      <c r="EP332" s="540"/>
      <c r="EQ332" s="540"/>
      <c r="ER332" s="540"/>
      <c r="ES332" s="540"/>
      <c r="ET332" s="540"/>
      <c r="EU332" s="540"/>
      <c r="EV332" s="540"/>
      <c r="EW332" s="540"/>
      <c r="EX332" s="540"/>
      <c r="EY332" s="540"/>
      <c r="EZ332" s="540"/>
      <c r="FA332" s="540"/>
      <c r="FB332" s="540"/>
      <c r="FC332" s="540"/>
      <c r="FD332" s="540"/>
      <c r="FE332" s="540"/>
      <c r="FF332" s="540"/>
      <c r="FG332" s="540"/>
      <c r="FH332" s="540"/>
      <c r="FI332" s="540"/>
      <c r="FJ332" s="540"/>
      <c r="FK332" s="540"/>
      <c r="FL332" s="540"/>
      <c r="FM332" s="540"/>
      <c r="FN332" s="540"/>
      <c r="FO332" s="540"/>
      <c r="FP332" s="540"/>
      <c r="FQ332" s="540"/>
      <c r="FR332" s="540"/>
      <c r="FS332" s="540"/>
      <c r="FT332" s="540"/>
      <c r="FU332" s="540"/>
      <c r="FV332" s="540"/>
      <c r="FW332" s="540"/>
      <c r="FX332" s="540"/>
      <c r="FY332" s="540"/>
      <c r="FZ332" s="540"/>
      <c r="GA332" s="540"/>
      <c r="GB332" s="540"/>
      <c r="GC332" s="540"/>
      <c r="GD332" s="540"/>
      <c r="GE332" s="540"/>
      <c r="GF332" s="540"/>
      <c r="GG332" s="540"/>
      <c r="GH332" s="540"/>
      <c r="GI332" s="540"/>
      <c r="GJ332" s="540"/>
      <c r="GK332" s="540"/>
      <c r="GL332" s="540"/>
      <c r="GM332" s="540"/>
      <c r="GN332" s="540"/>
      <c r="GO332" s="540"/>
      <c r="GP332" s="540"/>
      <c r="GQ332" s="540"/>
      <c r="GR332" s="540"/>
      <c r="GS332" s="540"/>
      <c r="GT332" s="540"/>
      <c r="GU332" s="540"/>
      <c r="GV332" s="540"/>
      <c r="GW332" s="540"/>
      <c r="GX332" s="540"/>
      <c r="GY332" s="540"/>
      <c r="GZ332" s="540"/>
      <c r="HA332" s="540"/>
      <c r="HB332" s="540"/>
      <c r="HC332" s="540"/>
      <c r="HD332" s="540"/>
      <c r="HE332" s="540"/>
      <c r="HF332" s="540"/>
    </row>
    <row r="333" spans="2:214">
      <c r="B333" s="540"/>
      <c r="C333" s="658"/>
      <c r="D333" s="540"/>
      <c r="F333" s="540"/>
      <c r="G333" s="540"/>
      <c r="H333" s="540"/>
      <c r="I333" s="540"/>
      <c r="J333" s="540"/>
      <c r="K333" s="540"/>
      <c r="L333" s="540"/>
      <c r="M333" s="540"/>
      <c r="N333" s="540"/>
      <c r="O333" s="540"/>
      <c r="P333" s="540"/>
      <c r="Q333" s="540"/>
      <c r="R333" s="540"/>
      <c r="S333" s="540"/>
      <c r="T333" s="540"/>
      <c r="U333" s="540"/>
      <c r="V333" s="540"/>
      <c r="W333" s="540"/>
      <c r="X333" s="540"/>
      <c r="Y333" s="540"/>
      <c r="Z333" s="540"/>
      <c r="AA333" s="540"/>
      <c r="AB333" s="540"/>
      <c r="AC333" s="540"/>
      <c r="AD333" s="540"/>
      <c r="AE333" s="540"/>
      <c r="AF333" s="540"/>
      <c r="AG333" s="540"/>
      <c r="AH333" s="659"/>
      <c r="AI333" s="540"/>
      <c r="AJ333" s="540"/>
      <c r="AK333" s="540"/>
      <c r="AL333" s="540"/>
      <c r="AM333" s="540"/>
      <c r="AN333" s="540"/>
      <c r="AO333" s="540"/>
      <c r="AP333" s="540"/>
      <c r="AQ333" s="540"/>
      <c r="AR333" s="540"/>
      <c r="AS333" s="540"/>
      <c r="AT333" s="540"/>
      <c r="AU333" s="540"/>
      <c r="AV333" s="540"/>
      <c r="AW333" s="540"/>
      <c r="AX333" s="540"/>
      <c r="AY333" s="540"/>
      <c r="AZ333" s="540"/>
      <c r="BA333" s="540"/>
      <c r="BB333" s="540"/>
      <c r="BC333" s="540"/>
      <c r="BD333" s="540"/>
      <c r="BE333" s="540"/>
      <c r="BF333" s="540"/>
      <c r="BG333" s="540"/>
      <c r="BH333" s="540"/>
      <c r="BI333" s="540"/>
      <c r="BJ333" s="540"/>
      <c r="BK333" s="540"/>
      <c r="BL333" s="540"/>
      <c r="BM333" s="540"/>
      <c r="BN333" s="540"/>
      <c r="BO333" s="540"/>
      <c r="BP333" s="540"/>
      <c r="BQ333" s="540"/>
      <c r="BR333" s="540"/>
      <c r="BS333" s="540"/>
      <c r="BT333" s="540"/>
      <c r="BU333" s="540"/>
      <c r="BV333" s="540"/>
      <c r="BW333" s="540"/>
      <c r="BX333" s="540"/>
      <c r="BY333" s="540"/>
      <c r="BZ333" s="540"/>
      <c r="CA333" s="540"/>
      <c r="CB333" s="540"/>
      <c r="CC333" s="540"/>
      <c r="CD333" s="540"/>
      <c r="CE333" s="540"/>
      <c r="CF333" s="540"/>
      <c r="CG333" s="540"/>
      <c r="CH333" s="540"/>
      <c r="CI333" s="540"/>
      <c r="CJ333" s="540"/>
      <c r="CK333" s="540"/>
      <c r="CL333" s="540"/>
      <c r="CM333" s="540"/>
      <c r="CN333" s="540"/>
      <c r="CO333" s="540"/>
      <c r="CP333" s="540"/>
      <c r="CQ333" s="540"/>
      <c r="CR333" s="540"/>
      <c r="CS333" s="540"/>
      <c r="CT333" s="540"/>
      <c r="CU333" s="540"/>
      <c r="CV333" s="540"/>
      <c r="CW333" s="540"/>
      <c r="CX333" s="540"/>
      <c r="CY333" s="540"/>
      <c r="CZ333" s="540"/>
      <c r="DA333" s="540"/>
      <c r="DB333" s="540"/>
      <c r="DC333" s="540"/>
      <c r="DD333" s="540"/>
      <c r="DE333" s="540"/>
      <c r="DF333" s="540"/>
      <c r="DG333" s="540"/>
      <c r="DH333" s="540"/>
      <c r="DI333" s="540"/>
      <c r="DJ333" s="540"/>
      <c r="DK333" s="540"/>
      <c r="DL333" s="540"/>
      <c r="DM333" s="540"/>
      <c r="DN333" s="540"/>
      <c r="DO333" s="540"/>
      <c r="DP333" s="540"/>
      <c r="DQ333" s="540"/>
      <c r="DR333" s="540"/>
      <c r="DS333" s="540"/>
      <c r="DT333" s="540"/>
      <c r="DU333" s="540"/>
      <c r="DV333" s="540"/>
      <c r="DW333" s="540"/>
      <c r="DX333" s="540"/>
      <c r="DY333" s="540"/>
      <c r="DZ333" s="540"/>
      <c r="EA333" s="540"/>
      <c r="EB333" s="540"/>
      <c r="EC333" s="540"/>
      <c r="ED333" s="540"/>
      <c r="EE333" s="540"/>
      <c r="EF333" s="540"/>
      <c r="EG333" s="540"/>
      <c r="EH333" s="540"/>
      <c r="EI333" s="540"/>
      <c r="EJ333" s="540"/>
      <c r="EK333" s="540"/>
      <c r="EL333" s="540"/>
      <c r="EM333" s="540"/>
      <c r="EN333" s="540"/>
      <c r="EO333" s="540"/>
      <c r="EP333" s="540"/>
      <c r="EQ333" s="540"/>
      <c r="ER333" s="540"/>
      <c r="ES333" s="540"/>
      <c r="ET333" s="540"/>
      <c r="EU333" s="540"/>
      <c r="EV333" s="540"/>
      <c r="EW333" s="540"/>
      <c r="EX333" s="540"/>
      <c r="EY333" s="540"/>
      <c r="EZ333" s="540"/>
      <c r="FA333" s="540"/>
      <c r="FB333" s="540"/>
      <c r="FC333" s="540"/>
      <c r="FD333" s="540"/>
      <c r="FE333" s="540"/>
      <c r="FF333" s="540"/>
      <c r="FG333" s="540"/>
      <c r="FH333" s="540"/>
      <c r="FI333" s="540"/>
      <c r="FJ333" s="540"/>
      <c r="FK333" s="540"/>
      <c r="FL333" s="540"/>
      <c r="FM333" s="540"/>
      <c r="FN333" s="540"/>
      <c r="FO333" s="540"/>
      <c r="FP333" s="540"/>
      <c r="FQ333" s="540"/>
      <c r="FR333" s="540"/>
      <c r="FS333" s="540"/>
      <c r="FT333" s="540"/>
      <c r="FU333" s="540"/>
      <c r="FV333" s="540"/>
      <c r="FW333" s="540"/>
      <c r="FX333" s="540"/>
      <c r="FY333" s="540"/>
      <c r="FZ333" s="540"/>
      <c r="GA333" s="540"/>
      <c r="GB333" s="540"/>
      <c r="GC333" s="540"/>
      <c r="GD333" s="540"/>
      <c r="GE333" s="540"/>
      <c r="GF333" s="540"/>
      <c r="GG333" s="540"/>
      <c r="GH333" s="540"/>
      <c r="GI333" s="540"/>
      <c r="GJ333" s="540"/>
      <c r="GK333" s="540"/>
      <c r="GL333" s="540"/>
      <c r="GM333" s="540"/>
      <c r="GN333" s="540"/>
      <c r="GO333" s="540"/>
      <c r="GP333" s="540"/>
      <c r="GQ333" s="540"/>
      <c r="GR333" s="540"/>
      <c r="GS333" s="540"/>
      <c r="GT333" s="540"/>
      <c r="GU333" s="540"/>
      <c r="GV333" s="540"/>
      <c r="GW333" s="540"/>
      <c r="GX333" s="540"/>
      <c r="GY333" s="540"/>
      <c r="GZ333" s="540"/>
      <c r="HA333" s="540"/>
      <c r="HB333" s="540"/>
      <c r="HC333" s="540"/>
      <c r="HD333" s="540"/>
      <c r="HE333" s="540"/>
      <c r="HF333" s="540"/>
    </row>
    <row r="334" spans="2:214">
      <c r="B334" s="540"/>
      <c r="C334" s="658"/>
      <c r="D334" s="540"/>
      <c r="F334" s="540"/>
      <c r="G334" s="540"/>
      <c r="H334" s="540"/>
      <c r="I334" s="540"/>
      <c r="J334" s="540"/>
      <c r="K334" s="540"/>
      <c r="L334" s="540"/>
      <c r="M334" s="540"/>
      <c r="N334" s="540"/>
      <c r="O334" s="540"/>
      <c r="P334" s="540"/>
      <c r="Q334" s="540"/>
      <c r="R334" s="540"/>
      <c r="S334" s="540"/>
      <c r="T334" s="540"/>
      <c r="U334" s="540"/>
      <c r="V334" s="540"/>
      <c r="W334" s="540"/>
      <c r="X334" s="540"/>
      <c r="Y334" s="540"/>
      <c r="Z334" s="540"/>
      <c r="AA334" s="540"/>
      <c r="AB334" s="540"/>
      <c r="AC334" s="540"/>
      <c r="AD334" s="540"/>
      <c r="AE334" s="540"/>
      <c r="AF334" s="540"/>
      <c r="AG334" s="540"/>
      <c r="AH334" s="659"/>
      <c r="AI334" s="540"/>
      <c r="AJ334" s="540"/>
      <c r="AK334" s="540"/>
      <c r="AL334" s="540"/>
      <c r="AM334" s="540"/>
      <c r="AN334" s="540"/>
      <c r="AO334" s="540"/>
      <c r="AP334" s="540"/>
      <c r="AQ334" s="540"/>
      <c r="AR334" s="540"/>
      <c r="AS334" s="540"/>
      <c r="AT334" s="540"/>
      <c r="AU334" s="540"/>
      <c r="AV334" s="540"/>
      <c r="AW334" s="540"/>
      <c r="AX334" s="540"/>
      <c r="AY334" s="540"/>
      <c r="AZ334" s="540"/>
      <c r="BA334" s="540"/>
      <c r="BB334" s="540"/>
      <c r="BC334" s="540"/>
      <c r="BD334" s="540"/>
      <c r="BE334" s="540"/>
      <c r="BF334" s="540"/>
      <c r="BG334" s="540"/>
      <c r="BH334" s="540"/>
      <c r="BI334" s="540"/>
      <c r="BJ334" s="540"/>
      <c r="BK334" s="540"/>
      <c r="BL334" s="540"/>
      <c r="BM334" s="540"/>
      <c r="BN334" s="540"/>
      <c r="BO334" s="540"/>
      <c r="BP334" s="540"/>
      <c r="BQ334" s="540"/>
      <c r="BR334" s="540"/>
      <c r="BS334" s="540"/>
      <c r="BT334" s="540"/>
      <c r="BU334" s="540"/>
      <c r="BV334" s="540"/>
      <c r="BW334" s="540"/>
      <c r="BX334" s="540"/>
      <c r="BY334" s="540"/>
      <c r="BZ334" s="540"/>
      <c r="CA334" s="540"/>
      <c r="CB334" s="540"/>
      <c r="CC334" s="540"/>
      <c r="CD334" s="540"/>
      <c r="CE334" s="540"/>
      <c r="CF334" s="540"/>
      <c r="CG334" s="540"/>
      <c r="CH334" s="540"/>
      <c r="CI334" s="540"/>
      <c r="CJ334" s="540"/>
      <c r="CK334" s="540"/>
      <c r="CL334" s="540"/>
      <c r="CM334" s="540"/>
      <c r="CN334" s="540"/>
      <c r="CO334" s="540"/>
      <c r="CP334" s="540"/>
      <c r="CQ334" s="540"/>
      <c r="CR334" s="540"/>
      <c r="CS334" s="540"/>
      <c r="CT334" s="540"/>
      <c r="CU334" s="540"/>
      <c r="CV334" s="540"/>
      <c r="CW334" s="540"/>
      <c r="CX334" s="540"/>
      <c r="CY334" s="540"/>
      <c r="CZ334" s="540"/>
      <c r="DA334" s="540"/>
      <c r="DB334" s="540"/>
      <c r="DC334" s="540"/>
      <c r="DD334" s="540"/>
      <c r="DE334" s="540"/>
      <c r="DF334" s="540"/>
      <c r="DG334" s="540"/>
      <c r="DH334" s="540"/>
      <c r="DI334" s="540"/>
      <c r="DJ334" s="540"/>
      <c r="DK334" s="540"/>
      <c r="DL334" s="540"/>
      <c r="DM334" s="540"/>
      <c r="DN334" s="540"/>
      <c r="DO334" s="540"/>
      <c r="DP334" s="540"/>
      <c r="DQ334" s="540"/>
      <c r="DR334" s="540"/>
      <c r="DS334" s="540"/>
      <c r="DT334" s="540"/>
      <c r="DU334" s="540"/>
      <c r="DV334" s="540"/>
      <c r="DW334" s="540"/>
      <c r="DX334" s="540"/>
      <c r="DY334" s="540"/>
      <c r="DZ334" s="540"/>
      <c r="EA334" s="540"/>
      <c r="EB334" s="540"/>
      <c r="EC334" s="540"/>
      <c r="ED334" s="540"/>
      <c r="EE334" s="540"/>
      <c r="EF334" s="540"/>
      <c r="EG334" s="540"/>
      <c r="EH334" s="540"/>
      <c r="EI334" s="540"/>
      <c r="EJ334" s="540"/>
      <c r="EK334" s="540"/>
      <c r="EL334" s="540"/>
      <c r="EM334" s="540"/>
      <c r="EN334" s="540"/>
      <c r="EO334" s="540"/>
      <c r="EP334" s="540"/>
      <c r="EQ334" s="540"/>
      <c r="ER334" s="540"/>
      <c r="ES334" s="540"/>
      <c r="ET334" s="540"/>
      <c r="EU334" s="540"/>
      <c r="EV334" s="540"/>
      <c r="EW334" s="540"/>
      <c r="EX334" s="540"/>
      <c r="EY334" s="540"/>
      <c r="EZ334" s="540"/>
      <c r="FA334" s="540"/>
      <c r="FB334" s="540"/>
      <c r="FC334" s="540"/>
      <c r="FD334" s="540"/>
      <c r="FE334" s="540"/>
      <c r="FF334" s="540"/>
      <c r="FG334" s="540"/>
      <c r="FH334" s="540"/>
      <c r="FI334" s="540"/>
      <c r="FJ334" s="540"/>
      <c r="FK334" s="540"/>
      <c r="FL334" s="540"/>
      <c r="FM334" s="540"/>
      <c r="FN334" s="540"/>
      <c r="FO334" s="540"/>
      <c r="FP334" s="540"/>
      <c r="FQ334" s="540"/>
      <c r="FR334" s="540"/>
      <c r="FS334" s="540"/>
      <c r="FT334" s="540"/>
      <c r="FU334" s="540"/>
      <c r="FV334" s="540"/>
      <c r="FW334" s="540"/>
      <c r="FX334" s="540"/>
      <c r="FY334" s="540"/>
      <c r="FZ334" s="540"/>
      <c r="GA334" s="540"/>
      <c r="GB334" s="540"/>
      <c r="GC334" s="540"/>
      <c r="GD334" s="540"/>
      <c r="GE334" s="540"/>
      <c r="GF334" s="540"/>
      <c r="GG334" s="540"/>
      <c r="GH334" s="540"/>
      <c r="GI334" s="540"/>
      <c r="GJ334" s="540"/>
      <c r="GK334" s="540"/>
      <c r="GL334" s="540"/>
      <c r="GM334" s="540"/>
      <c r="GN334" s="540"/>
      <c r="GO334" s="540"/>
      <c r="GP334" s="540"/>
      <c r="GQ334" s="540"/>
      <c r="GR334" s="540"/>
      <c r="GS334" s="540"/>
      <c r="GT334" s="540"/>
      <c r="GU334" s="540"/>
      <c r="GV334" s="540"/>
      <c r="GW334" s="540"/>
      <c r="GX334" s="540"/>
      <c r="GY334" s="540"/>
      <c r="GZ334" s="540"/>
      <c r="HA334" s="540"/>
      <c r="HB334" s="540"/>
      <c r="HC334" s="540"/>
      <c r="HD334" s="540"/>
      <c r="HE334" s="540"/>
      <c r="HF334" s="540"/>
    </row>
    <row r="335" spans="2:214">
      <c r="B335" s="540"/>
      <c r="C335" s="658"/>
      <c r="D335" s="540"/>
      <c r="F335" s="540"/>
      <c r="G335" s="540"/>
      <c r="H335" s="540"/>
      <c r="I335" s="540"/>
      <c r="J335" s="540"/>
      <c r="K335" s="540"/>
      <c r="L335" s="540"/>
      <c r="M335" s="540"/>
      <c r="N335" s="540"/>
      <c r="O335" s="540"/>
      <c r="P335" s="540"/>
      <c r="Q335" s="540"/>
      <c r="R335" s="540"/>
      <c r="S335" s="540"/>
      <c r="T335" s="540"/>
      <c r="U335" s="540"/>
      <c r="V335" s="540"/>
      <c r="W335" s="540"/>
      <c r="X335" s="540"/>
      <c r="Y335" s="540"/>
      <c r="Z335" s="540"/>
      <c r="AA335" s="540"/>
      <c r="AB335" s="540"/>
      <c r="AC335" s="540"/>
      <c r="AD335" s="540"/>
      <c r="AE335" s="540"/>
      <c r="AF335" s="540"/>
      <c r="AG335" s="540"/>
      <c r="AH335" s="659"/>
      <c r="AI335" s="540"/>
      <c r="AJ335" s="540"/>
      <c r="AK335" s="540"/>
      <c r="AL335" s="540"/>
      <c r="AM335" s="540"/>
      <c r="AN335" s="540"/>
      <c r="AO335" s="540"/>
      <c r="AP335" s="540"/>
      <c r="AQ335" s="540"/>
      <c r="AR335" s="540"/>
      <c r="AS335" s="540"/>
      <c r="AT335" s="540"/>
      <c r="AU335" s="540"/>
      <c r="AV335" s="540"/>
      <c r="AW335" s="540"/>
      <c r="AX335" s="540"/>
      <c r="AY335" s="540"/>
      <c r="AZ335" s="540"/>
      <c r="BA335" s="540"/>
      <c r="BB335" s="540"/>
      <c r="BC335" s="540"/>
      <c r="BD335" s="540"/>
      <c r="BE335" s="540"/>
      <c r="BF335" s="540"/>
      <c r="BG335" s="540"/>
      <c r="BH335" s="540"/>
      <c r="BI335" s="540"/>
      <c r="BJ335" s="540"/>
      <c r="BK335" s="540"/>
      <c r="BL335" s="540"/>
      <c r="BM335" s="540"/>
      <c r="BN335" s="540"/>
      <c r="BO335" s="540"/>
      <c r="BP335" s="540"/>
      <c r="BQ335" s="540"/>
      <c r="BR335" s="540"/>
      <c r="BS335" s="540"/>
      <c r="BT335" s="540"/>
      <c r="BU335" s="540"/>
      <c r="BV335" s="540"/>
      <c r="BW335" s="540"/>
      <c r="BX335" s="540"/>
      <c r="BY335" s="540"/>
      <c r="BZ335" s="540"/>
      <c r="CA335" s="540"/>
      <c r="CB335" s="540"/>
      <c r="CC335" s="540"/>
      <c r="CD335" s="540"/>
      <c r="CE335" s="540"/>
      <c r="CF335" s="540"/>
      <c r="CG335" s="540"/>
      <c r="CH335" s="540"/>
      <c r="CI335" s="540"/>
      <c r="CJ335" s="540"/>
      <c r="CK335" s="540"/>
      <c r="CL335" s="540"/>
      <c r="CM335" s="540"/>
      <c r="CN335" s="540"/>
      <c r="CO335" s="540"/>
      <c r="CP335" s="540"/>
      <c r="CQ335" s="540"/>
      <c r="CR335" s="540"/>
      <c r="CS335" s="540"/>
      <c r="CT335" s="540"/>
      <c r="CU335" s="540"/>
      <c r="CV335" s="540"/>
      <c r="CW335" s="540"/>
      <c r="CX335" s="540"/>
      <c r="CY335" s="540"/>
      <c r="CZ335" s="540"/>
      <c r="DA335" s="540"/>
      <c r="DB335" s="540"/>
      <c r="DC335" s="540"/>
      <c r="DD335" s="540"/>
      <c r="DE335" s="540"/>
      <c r="DF335" s="540"/>
      <c r="DG335" s="540"/>
      <c r="DH335" s="540"/>
      <c r="DI335" s="540"/>
      <c r="DJ335" s="540"/>
      <c r="DK335" s="540"/>
      <c r="DL335" s="540"/>
      <c r="DM335" s="540"/>
      <c r="DN335" s="540"/>
      <c r="DO335" s="540"/>
      <c r="DP335" s="540"/>
      <c r="DQ335" s="540"/>
      <c r="DR335" s="540"/>
      <c r="DS335" s="540"/>
      <c r="DT335" s="540"/>
      <c r="DU335" s="540"/>
      <c r="DV335" s="540"/>
      <c r="DW335" s="540"/>
      <c r="DX335" s="540"/>
      <c r="DY335" s="540"/>
      <c r="DZ335" s="540"/>
      <c r="EA335" s="540"/>
      <c r="EB335" s="540"/>
      <c r="EC335" s="540"/>
      <c r="ED335" s="540"/>
      <c r="EE335" s="540"/>
      <c r="EF335" s="540"/>
      <c r="EG335" s="540"/>
      <c r="EH335" s="540"/>
      <c r="EI335" s="540"/>
      <c r="EJ335" s="540"/>
      <c r="EK335" s="540"/>
      <c r="EL335" s="540"/>
      <c r="EM335" s="540"/>
      <c r="EN335" s="540"/>
      <c r="EO335" s="540"/>
      <c r="EP335" s="540"/>
      <c r="EQ335" s="540"/>
      <c r="ER335" s="540"/>
      <c r="ES335" s="540"/>
      <c r="ET335" s="540"/>
      <c r="EU335" s="540"/>
      <c r="EV335" s="540"/>
      <c r="EW335" s="540"/>
      <c r="EX335" s="540"/>
      <c r="EY335" s="540"/>
      <c r="EZ335" s="540"/>
      <c r="FA335" s="540"/>
      <c r="FB335" s="540"/>
      <c r="FC335" s="540"/>
      <c r="FD335" s="540"/>
      <c r="FE335" s="540"/>
      <c r="FF335" s="540"/>
      <c r="FG335" s="540"/>
      <c r="FH335" s="540"/>
      <c r="FI335" s="540"/>
      <c r="FJ335" s="540"/>
      <c r="FK335" s="540"/>
      <c r="FL335" s="540"/>
      <c r="FM335" s="540"/>
      <c r="FN335" s="540"/>
      <c r="FO335" s="540"/>
      <c r="FP335" s="540"/>
      <c r="FQ335" s="540"/>
      <c r="FR335" s="540"/>
      <c r="FS335" s="540"/>
      <c r="FT335" s="540"/>
      <c r="FU335" s="540"/>
      <c r="FV335" s="540"/>
      <c r="FW335" s="540"/>
      <c r="FX335" s="540"/>
      <c r="FY335" s="540"/>
      <c r="FZ335" s="540"/>
      <c r="GA335" s="540"/>
      <c r="GB335" s="540"/>
      <c r="GC335" s="540"/>
      <c r="GD335" s="540"/>
      <c r="GE335" s="540"/>
      <c r="GF335" s="540"/>
      <c r="GG335" s="540"/>
      <c r="GH335" s="540"/>
      <c r="GI335" s="540"/>
      <c r="GJ335" s="540"/>
      <c r="GK335" s="540"/>
      <c r="GL335" s="540"/>
      <c r="GM335" s="540"/>
      <c r="GN335" s="540"/>
      <c r="GO335" s="540"/>
      <c r="GP335" s="540"/>
      <c r="GQ335" s="540"/>
      <c r="GR335" s="540"/>
      <c r="GS335" s="540"/>
      <c r="GT335" s="540"/>
      <c r="GU335" s="540"/>
      <c r="GV335" s="540"/>
      <c r="GW335" s="540"/>
      <c r="GX335" s="540"/>
      <c r="GY335" s="540"/>
      <c r="GZ335" s="540"/>
      <c r="HA335" s="540"/>
      <c r="HB335" s="540"/>
      <c r="HC335" s="540"/>
      <c r="HD335" s="540"/>
      <c r="HE335" s="540"/>
      <c r="HF335" s="540"/>
    </row>
    <row r="336" spans="2:214">
      <c r="B336" s="540"/>
      <c r="C336" s="658"/>
      <c r="D336" s="540"/>
      <c r="F336" s="540"/>
      <c r="G336" s="540"/>
      <c r="H336" s="540"/>
      <c r="I336" s="540"/>
      <c r="J336" s="540"/>
      <c r="K336" s="540"/>
      <c r="L336" s="540"/>
      <c r="M336" s="540"/>
      <c r="N336" s="540"/>
      <c r="O336" s="540"/>
      <c r="P336" s="540"/>
      <c r="Q336" s="540"/>
      <c r="R336" s="540"/>
      <c r="S336" s="540"/>
      <c r="T336" s="540"/>
      <c r="U336" s="540"/>
      <c r="V336" s="540"/>
      <c r="W336" s="540"/>
      <c r="X336" s="540"/>
      <c r="Y336" s="540"/>
      <c r="Z336" s="540"/>
      <c r="AA336" s="540"/>
      <c r="AB336" s="540"/>
      <c r="AC336" s="540"/>
      <c r="AD336" s="540"/>
      <c r="AE336" s="540"/>
      <c r="AF336" s="540"/>
      <c r="AG336" s="540"/>
      <c r="AH336" s="659"/>
      <c r="AI336" s="540"/>
      <c r="AJ336" s="540"/>
      <c r="AK336" s="540"/>
      <c r="AL336" s="540"/>
      <c r="AM336" s="540"/>
      <c r="AN336" s="540"/>
      <c r="AO336" s="540"/>
      <c r="AP336" s="540"/>
      <c r="AQ336" s="540"/>
      <c r="AR336" s="540"/>
      <c r="AS336" s="540"/>
      <c r="AT336" s="540"/>
      <c r="AU336" s="540"/>
      <c r="AV336" s="540"/>
      <c r="AW336" s="540"/>
      <c r="AX336" s="540"/>
      <c r="AY336" s="540"/>
      <c r="AZ336" s="540"/>
      <c r="BA336" s="540"/>
      <c r="BB336" s="540"/>
      <c r="BC336" s="540"/>
      <c r="BD336" s="540"/>
      <c r="BE336" s="540"/>
      <c r="BF336" s="540"/>
      <c r="BG336" s="540"/>
      <c r="BH336" s="540"/>
      <c r="BI336" s="540"/>
      <c r="BJ336" s="540"/>
      <c r="BK336" s="540"/>
      <c r="BL336" s="540"/>
      <c r="BM336" s="540"/>
      <c r="BN336" s="540"/>
      <c r="BO336" s="540"/>
      <c r="BP336" s="540"/>
      <c r="BQ336" s="540"/>
      <c r="BR336" s="540"/>
      <c r="BS336" s="540"/>
      <c r="BT336" s="540"/>
      <c r="BU336" s="540"/>
      <c r="BV336" s="540"/>
      <c r="BW336" s="540"/>
      <c r="BX336" s="540"/>
      <c r="BY336" s="540"/>
      <c r="BZ336" s="540"/>
      <c r="CA336" s="540"/>
      <c r="CB336" s="540"/>
      <c r="CC336" s="540"/>
      <c r="CD336" s="540"/>
      <c r="CE336" s="540"/>
      <c r="CF336" s="540"/>
      <c r="CG336" s="540"/>
      <c r="CH336" s="540"/>
      <c r="CI336" s="540"/>
      <c r="CJ336" s="540"/>
      <c r="CK336" s="540"/>
      <c r="CL336" s="540"/>
      <c r="CM336" s="540"/>
      <c r="CN336" s="540"/>
      <c r="CO336" s="540"/>
      <c r="CP336" s="540"/>
      <c r="CQ336" s="540"/>
      <c r="CR336" s="540"/>
      <c r="CS336" s="540"/>
      <c r="CT336" s="540"/>
      <c r="CU336" s="540"/>
      <c r="CV336" s="540"/>
      <c r="CW336" s="540"/>
      <c r="CX336" s="540"/>
      <c r="CY336" s="540"/>
      <c r="CZ336" s="540"/>
      <c r="DA336" s="540"/>
      <c r="DB336" s="540"/>
      <c r="DC336" s="540"/>
      <c r="DD336" s="540"/>
      <c r="DE336" s="540"/>
      <c r="DF336" s="540"/>
      <c r="DG336" s="540"/>
      <c r="DH336" s="540"/>
      <c r="DI336" s="540"/>
      <c r="DJ336" s="540"/>
      <c r="DK336" s="540"/>
      <c r="DL336" s="540"/>
      <c r="DM336" s="540"/>
      <c r="DN336" s="540"/>
      <c r="DO336" s="540"/>
      <c r="DP336" s="540"/>
      <c r="DQ336" s="540"/>
      <c r="DR336" s="540"/>
      <c r="DS336" s="540"/>
      <c r="DT336" s="540"/>
      <c r="DU336" s="540"/>
      <c r="DV336" s="540"/>
      <c r="DW336" s="540"/>
      <c r="DX336" s="540"/>
      <c r="DY336" s="540"/>
      <c r="DZ336" s="540"/>
      <c r="EA336" s="540"/>
      <c r="EB336" s="540"/>
      <c r="EC336" s="540"/>
      <c r="ED336" s="540"/>
      <c r="EE336" s="540"/>
      <c r="EF336" s="540"/>
      <c r="EG336" s="540"/>
      <c r="EH336" s="540"/>
      <c r="EI336" s="540"/>
      <c r="EJ336" s="540"/>
      <c r="EK336" s="540"/>
      <c r="EL336" s="540"/>
      <c r="EM336" s="540"/>
      <c r="EN336" s="540"/>
      <c r="EO336" s="540"/>
      <c r="EP336" s="540"/>
      <c r="EQ336" s="540"/>
      <c r="ER336" s="540"/>
      <c r="ES336" s="540"/>
      <c r="ET336" s="540"/>
      <c r="EU336" s="540"/>
      <c r="EV336" s="540"/>
      <c r="EW336" s="540"/>
      <c r="EX336" s="540"/>
      <c r="EY336" s="540"/>
      <c r="EZ336" s="540"/>
      <c r="FA336" s="540"/>
      <c r="FB336" s="540"/>
      <c r="FC336" s="540"/>
      <c r="FD336" s="540"/>
      <c r="FE336" s="540"/>
      <c r="FF336" s="540"/>
      <c r="FG336" s="540"/>
      <c r="FH336" s="540"/>
      <c r="FI336" s="540"/>
      <c r="FJ336" s="540"/>
      <c r="FK336" s="540"/>
      <c r="FL336" s="540"/>
      <c r="FM336" s="540"/>
      <c r="FN336" s="540"/>
      <c r="FO336" s="540"/>
      <c r="FP336" s="540"/>
      <c r="FQ336" s="540"/>
      <c r="FR336" s="540"/>
      <c r="FS336" s="540"/>
      <c r="FT336" s="540"/>
      <c r="FU336" s="540"/>
      <c r="FV336" s="540"/>
      <c r="FW336" s="540"/>
      <c r="FX336" s="540"/>
      <c r="FY336" s="540"/>
      <c r="FZ336" s="540"/>
      <c r="GA336" s="540"/>
      <c r="GB336" s="540"/>
      <c r="GC336" s="540"/>
      <c r="GD336" s="540"/>
      <c r="GE336" s="540"/>
      <c r="GF336" s="540"/>
      <c r="GG336" s="540"/>
      <c r="GH336" s="540"/>
      <c r="GI336" s="540"/>
      <c r="GJ336" s="540"/>
      <c r="GK336" s="540"/>
      <c r="GL336" s="540"/>
      <c r="GM336" s="540"/>
      <c r="GN336" s="540"/>
      <c r="GO336" s="540"/>
      <c r="GP336" s="540"/>
      <c r="GQ336" s="540"/>
      <c r="GR336" s="540"/>
      <c r="GS336" s="540"/>
      <c r="GT336" s="540"/>
      <c r="GU336" s="540"/>
      <c r="GV336" s="540"/>
      <c r="GW336" s="540"/>
      <c r="GX336" s="540"/>
      <c r="GY336" s="540"/>
      <c r="GZ336" s="540"/>
      <c r="HA336" s="540"/>
      <c r="HB336" s="540"/>
      <c r="HC336" s="540"/>
      <c r="HD336" s="540"/>
      <c r="HE336" s="540"/>
      <c r="HF336" s="540"/>
    </row>
    <row r="337" spans="2:214">
      <c r="B337" s="540"/>
      <c r="C337" s="658"/>
      <c r="D337" s="540"/>
      <c r="F337" s="540"/>
      <c r="G337" s="540"/>
      <c r="H337" s="540"/>
      <c r="I337" s="540"/>
      <c r="J337" s="540"/>
      <c r="K337" s="540"/>
      <c r="L337" s="540"/>
      <c r="M337" s="540"/>
      <c r="N337" s="540"/>
      <c r="O337" s="540"/>
      <c r="P337" s="540"/>
      <c r="Q337" s="540"/>
      <c r="R337" s="540"/>
      <c r="S337" s="540"/>
      <c r="T337" s="540"/>
      <c r="U337" s="540"/>
      <c r="V337" s="540"/>
      <c r="W337" s="540"/>
      <c r="X337" s="540"/>
      <c r="Y337" s="540"/>
      <c r="Z337" s="540"/>
      <c r="AA337" s="540"/>
      <c r="AB337" s="540"/>
      <c r="AC337" s="540"/>
      <c r="AD337" s="540"/>
      <c r="AE337" s="540"/>
      <c r="AF337" s="540"/>
      <c r="AG337" s="540"/>
      <c r="AH337" s="659"/>
      <c r="AI337" s="540"/>
      <c r="AJ337" s="540"/>
      <c r="AK337" s="540"/>
      <c r="AL337" s="540"/>
      <c r="AM337" s="540"/>
      <c r="AN337" s="540"/>
      <c r="AO337" s="540"/>
      <c r="AP337" s="540"/>
      <c r="AQ337" s="540"/>
      <c r="AR337" s="540"/>
      <c r="AS337" s="540"/>
      <c r="AT337" s="540"/>
      <c r="AU337" s="540"/>
      <c r="AV337" s="540"/>
      <c r="AW337" s="540"/>
      <c r="AX337" s="540"/>
      <c r="AY337" s="540"/>
      <c r="AZ337" s="540"/>
      <c r="BA337" s="540"/>
      <c r="BB337" s="540"/>
      <c r="BC337" s="540"/>
      <c r="BD337" s="540"/>
      <c r="BE337" s="540"/>
      <c r="BF337" s="540"/>
      <c r="BG337" s="540"/>
      <c r="BH337" s="540"/>
      <c r="BI337" s="540"/>
      <c r="BJ337" s="540"/>
      <c r="BK337" s="540"/>
      <c r="BL337" s="540"/>
      <c r="BM337" s="540"/>
      <c r="BN337" s="540"/>
      <c r="BO337" s="540"/>
      <c r="BP337" s="540"/>
      <c r="BQ337" s="540"/>
      <c r="BR337" s="540"/>
      <c r="BS337" s="540"/>
      <c r="BT337" s="540"/>
      <c r="BU337" s="540"/>
      <c r="BV337" s="540"/>
      <c r="BW337" s="540"/>
      <c r="BX337" s="540"/>
      <c r="BY337" s="540"/>
      <c r="BZ337" s="540"/>
      <c r="CA337" s="540"/>
      <c r="CB337" s="540"/>
      <c r="CC337" s="540"/>
      <c r="CD337" s="540"/>
      <c r="CE337" s="540"/>
      <c r="CF337" s="540"/>
      <c r="CG337" s="540"/>
      <c r="CH337" s="540"/>
      <c r="CI337" s="540"/>
      <c r="CJ337" s="540"/>
      <c r="CK337" s="540"/>
      <c r="CL337" s="540"/>
      <c r="CM337" s="540"/>
      <c r="CN337" s="540"/>
      <c r="CO337" s="540"/>
      <c r="CP337" s="540"/>
      <c r="CQ337" s="540"/>
      <c r="CR337" s="540"/>
      <c r="CS337" s="540"/>
      <c r="CT337" s="540"/>
      <c r="CU337" s="540"/>
      <c r="CV337" s="540"/>
      <c r="CW337" s="540"/>
      <c r="CX337" s="540"/>
      <c r="CY337" s="540"/>
      <c r="CZ337" s="540"/>
      <c r="DA337" s="540"/>
      <c r="DB337" s="540"/>
      <c r="DC337" s="540"/>
      <c r="DD337" s="540"/>
      <c r="DE337" s="540"/>
      <c r="DF337" s="540"/>
      <c r="DG337" s="540"/>
      <c r="DH337" s="540"/>
      <c r="DI337" s="540"/>
      <c r="DJ337" s="540"/>
      <c r="DK337" s="540"/>
      <c r="DL337" s="540"/>
      <c r="DM337" s="540"/>
      <c r="DN337" s="540"/>
      <c r="DO337" s="540"/>
      <c r="DP337" s="540"/>
      <c r="DQ337" s="540"/>
      <c r="DR337" s="540"/>
      <c r="DS337" s="540"/>
      <c r="DT337" s="540"/>
      <c r="DU337" s="540"/>
      <c r="DV337" s="540"/>
      <c r="DW337" s="540"/>
      <c r="DX337" s="540"/>
      <c r="DY337" s="540"/>
      <c r="DZ337" s="540"/>
      <c r="EA337" s="540"/>
      <c r="EB337" s="540"/>
      <c r="EC337" s="540"/>
      <c r="ED337" s="540"/>
      <c r="EE337" s="540"/>
      <c r="EF337" s="540"/>
      <c r="EG337" s="540"/>
      <c r="EH337" s="540"/>
      <c r="EI337" s="540"/>
      <c r="EJ337" s="540"/>
      <c r="EK337" s="540"/>
      <c r="EL337" s="540"/>
      <c r="EM337" s="540"/>
      <c r="EN337" s="540"/>
      <c r="EO337" s="540"/>
      <c r="EP337" s="540"/>
      <c r="EQ337" s="540"/>
      <c r="ER337" s="540"/>
      <c r="ES337" s="540"/>
      <c r="ET337" s="540"/>
      <c r="EU337" s="540"/>
      <c r="EV337" s="540"/>
      <c r="EW337" s="540"/>
      <c r="EX337" s="540"/>
      <c r="EY337" s="540"/>
      <c r="EZ337" s="540"/>
      <c r="FA337" s="540"/>
      <c r="FB337" s="540"/>
      <c r="FC337" s="540"/>
      <c r="FD337" s="540"/>
      <c r="FE337" s="540"/>
      <c r="FF337" s="540"/>
      <c r="FG337" s="540"/>
      <c r="FH337" s="540"/>
      <c r="FI337" s="540"/>
      <c r="FJ337" s="540"/>
      <c r="FK337" s="540"/>
      <c r="FL337" s="540"/>
      <c r="FM337" s="540"/>
      <c r="FN337" s="540"/>
      <c r="FO337" s="540"/>
      <c r="FP337" s="540"/>
      <c r="FQ337" s="540"/>
      <c r="FR337" s="540"/>
      <c r="FS337" s="540"/>
      <c r="FT337" s="540"/>
      <c r="FU337" s="540"/>
      <c r="FV337" s="540"/>
      <c r="FW337" s="540"/>
      <c r="FX337" s="540"/>
      <c r="FY337" s="540"/>
      <c r="FZ337" s="540"/>
      <c r="GA337" s="540"/>
      <c r="GB337" s="540"/>
      <c r="GC337" s="540"/>
      <c r="GD337" s="540"/>
      <c r="GE337" s="540"/>
      <c r="GF337" s="540"/>
      <c r="GG337" s="540"/>
      <c r="GH337" s="540"/>
      <c r="GI337" s="540"/>
      <c r="GJ337" s="540"/>
      <c r="GK337" s="540"/>
      <c r="GL337" s="540"/>
      <c r="GM337" s="540"/>
      <c r="GN337" s="540"/>
      <c r="GO337" s="540"/>
      <c r="GP337" s="540"/>
      <c r="GQ337" s="540"/>
      <c r="GR337" s="540"/>
      <c r="GS337" s="540"/>
      <c r="GT337" s="540"/>
      <c r="GU337" s="540"/>
      <c r="GV337" s="540"/>
      <c r="GW337" s="540"/>
      <c r="GX337" s="540"/>
      <c r="GY337" s="540"/>
      <c r="GZ337" s="540"/>
      <c r="HA337" s="540"/>
      <c r="HB337" s="540"/>
      <c r="HC337" s="540"/>
      <c r="HD337" s="540"/>
      <c r="HE337" s="540"/>
      <c r="HF337" s="540"/>
    </row>
    <row r="338" spans="2:214">
      <c r="B338" s="540"/>
      <c r="C338" s="658"/>
      <c r="D338" s="540"/>
      <c r="F338" s="540"/>
      <c r="G338" s="540"/>
      <c r="H338" s="540"/>
      <c r="I338" s="540"/>
      <c r="J338" s="540"/>
      <c r="K338" s="540"/>
      <c r="L338" s="540"/>
      <c r="M338" s="540"/>
      <c r="N338" s="540"/>
      <c r="O338" s="540"/>
      <c r="P338" s="540"/>
      <c r="Q338" s="540"/>
      <c r="R338" s="540"/>
      <c r="S338" s="540"/>
      <c r="T338" s="540"/>
      <c r="U338" s="540"/>
      <c r="V338" s="540"/>
      <c r="W338" s="540"/>
      <c r="X338" s="540"/>
      <c r="Y338" s="540"/>
      <c r="Z338" s="540"/>
      <c r="AA338" s="540"/>
      <c r="AB338" s="540"/>
      <c r="AC338" s="540"/>
      <c r="AD338" s="540"/>
      <c r="AE338" s="540"/>
      <c r="AF338" s="540"/>
      <c r="AG338" s="540"/>
      <c r="AH338" s="659"/>
      <c r="AI338" s="540"/>
      <c r="AJ338" s="540"/>
      <c r="AK338" s="540"/>
      <c r="AL338" s="540"/>
      <c r="AM338" s="540"/>
      <c r="AN338" s="540"/>
      <c r="AO338" s="540"/>
      <c r="AP338" s="540"/>
      <c r="AQ338" s="540"/>
      <c r="AR338" s="540"/>
      <c r="AS338" s="540"/>
      <c r="AT338" s="540"/>
      <c r="AU338" s="540"/>
      <c r="AV338" s="540"/>
      <c r="AW338" s="540"/>
      <c r="AX338" s="540"/>
      <c r="AY338" s="540"/>
      <c r="AZ338" s="540"/>
      <c r="BA338" s="540"/>
      <c r="BB338" s="540"/>
      <c r="BC338" s="540"/>
      <c r="BD338" s="540"/>
      <c r="BE338" s="540"/>
      <c r="BF338" s="540"/>
      <c r="BG338" s="540"/>
      <c r="BH338" s="540"/>
      <c r="BI338" s="540"/>
      <c r="BJ338" s="540"/>
      <c r="BK338" s="540"/>
      <c r="BL338" s="540"/>
      <c r="BM338" s="540"/>
      <c r="BN338" s="540"/>
      <c r="BO338" s="540"/>
      <c r="BP338" s="540"/>
      <c r="BQ338" s="540"/>
      <c r="BR338" s="540"/>
      <c r="BS338" s="540"/>
      <c r="BT338" s="540"/>
      <c r="BU338" s="540"/>
      <c r="BV338" s="540"/>
      <c r="BW338" s="540"/>
      <c r="BX338" s="540"/>
      <c r="BY338" s="540"/>
      <c r="BZ338" s="540"/>
      <c r="CA338" s="540"/>
      <c r="CB338" s="540"/>
      <c r="CC338" s="540"/>
      <c r="CD338" s="540"/>
      <c r="CE338" s="540"/>
      <c r="CF338" s="540"/>
      <c r="CG338" s="540"/>
      <c r="CH338" s="540"/>
      <c r="CI338" s="540"/>
      <c r="CJ338" s="540"/>
      <c r="CK338" s="540"/>
      <c r="CL338" s="540"/>
      <c r="CM338" s="540"/>
      <c r="CN338" s="540"/>
      <c r="CO338" s="540"/>
      <c r="CP338" s="540"/>
      <c r="CQ338" s="540"/>
      <c r="CR338" s="540"/>
      <c r="CS338" s="540"/>
      <c r="CT338" s="540"/>
      <c r="CU338" s="540"/>
      <c r="CV338" s="540"/>
      <c r="CW338" s="540"/>
      <c r="CX338" s="540"/>
      <c r="CY338" s="540"/>
      <c r="CZ338" s="540"/>
      <c r="DA338" s="540"/>
      <c r="DB338" s="540"/>
      <c r="DC338" s="540"/>
      <c r="DD338" s="540"/>
      <c r="DE338" s="540"/>
      <c r="DF338" s="540"/>
      <c r="DG338" s="540"/>
      <c r="DH338" s="540"/>
      <c r="DI338" s="540"/>
      <c r="DJ338" s="540"/>
      <c r="DK338" s="540"/>
      <c r="DL338" s="540"/>
      <c r="DM338" s="540"/>
      <c r="DN338" s="540"/>
      <c r="DO338" s="540"/>
      <c r="DP338" s="540"/>
      <c r="DQ338" s="540"/>
      <c r="DR338" s="540"/>
      <c r="DS338" s="540"/>
      <c r="DT338" s="540"/>
      <c r="DU338" s="540"/>
      <c r="DV338" s="540"/>
      <c r="DW338" s="540"/>
      <c r="DX338" s="540"/>
      <c r="DY338" s="540"/>
      <c r="DZ338" s="540"/>
      <c r="EA338" s="540"/>
      <c r="EB338" s="540"/>
      <c r="EC338" s="540"/>
      <c r="ED338" s="540"/>
      <c r="EE338" s="540"/>
      <c r="EF338" s="540"/>
      <c r="EG338" s="540"/>
      <c r="EH338" s="540"/>
      <c r="EI338" s="540"/>
      <c r="EJ338" s="540"/>
      <c r="EK338" s="540"/>
      <c r="EL338" s="540"/>
      <c r="EM338" s="540"/>
      <c r="EN338" s="540"/>
      <c r="EO338" s="540"/>
      <c r="EP338" s="540"/>
      <c r="EQ338" s="540"/>
      <c r="ER338" s="540"/>
      <c r="ES338" s="540"/>
      <c r="ET338" s="540"/>
      <c r="EU338" s="540"/>
      <c r="EV338" s="540"/>
      <c r="EW338" s="540"/>
      <c r="EX338" s="540"/>
      <c r="EY338" s="540"/>
      <c r="EZ338" s="540"/>
      <c r="FA338" s="540"/>
      <c r="FB338" s="540"/>
      <c r="FC338" s="540"/>
      <c r="FD338" s="540"/>
      <c r="FE338" s="540"/>
      <c r="FF338" s="540"/>
      <c r="FG338" s="540"/>
      <c r="FH338" s="540"/>
      <c r="FI338" s="540"/>
      <c r="FJ338" s="540"/>
      <c r="FK338" s="540"/>
      <c r="FL338" s="540"/>
      <c r="FM338" s="540"/>
      <c r="FN338" s="540"/>
      <c r="FO338" s="540"/>
      <c r="FP338" s="540"/>
      <c r="FQ338" s="540"/>
      <c r="FR338" s="540"/>
      <c r="FS338" s="540"/>
      <c r="FT338" s="540"/>
      <c r="FU338" s="540"/>
      <c r="FV338" s="540"/>
      <c r="FW338" s="540"/>
      <c r="FX338" s="540"/>
      <c r="FY338" s="540"/>
      <c r="FZ338" s="540"/>
      <c r="GA338" s="540"/>
      <c r="GB338" s="540"/>
      <c r="GC338" s="540"/>
      <c r="GD338" s="540"/>
      <c r="GE338" s="540"/>
      <c r="GF338" s="540"/>
      <c r="GG338" s="540"/>
      <c r="GH338" s="540"/>
      <c r="GI338" s="540"/>
      <c r="GJ338" s="540"/>
      <c r="GK338" s="540"/>
      <c r="GL338" s="540"/>
      <c r="GM338" s="540"/>
      <c r="GN338" s="540"/>
      <c r="GO338" s="540"/>
      <c r="GP338" s="540"/>
      <c r="GQ338" s="540"/>
      <c r="GR338" s="540"/>
      <c r="GS338" s="540"/>
      <c r="GT338" s="540"/>
      <c r="GU338" s="540"/>
      <c r="GV338" s="540"/>
      <c r="GW338" s="540"/>
      <c r="GX338" s="540"/>
      <c r="GY338" s="540"/>
      <c r="GZ338" s="540"/>
      <c r="HA338" s="540"/>
      <c r="HB338" s="540"/>
      <c r="HC338" s="540"/>
      <c r="HD338" s="540"/>
      <c r="HE338" s="540"/>
      <c r="HF338" s="540"/>
    </row>
    <row r="339" spans="2:214">
      <c r="B339" s="540"/>
      <c r="C339" s="658"/>
      <c r="D339" s="540"/>
      <c r="F339" s="540"/>
      <c r="G339" s="540"/>
      <c r="H339" s="540"/>
      <c r="I339" s="540"/>
      <c r="J339" s="540"/>
      <c r="K339" s="540"/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40"/>
      <c r="X339" s="540"/>
      <c r="Y339" s="540"/>
      <c r="Z339" s="540"/>
      <c r="AA339" s="540"/>
      <c r="AB339" s="540"/>
      <c r="AC339" s="540"/>
      <c r="AD339" s="540"/>
      <c r="AE339" s="540"/>
      <c r="AF339" s="540"/>
      <c r="AG339" s="540"/>
      <c r="AH339" s="659"/>
      <c r="AI339" s="540"/>
      <c r="AJ339" s="540"/>
      <c r="AK339" s="540"/>
      <c r="AL339" s="540"/>
      <c r="AM339" s="540"/>
      <c r="AN339" s="540"/>
      <c r="AO339" s="540"/>
      <c r="AP339" s="540"/>
      <c r="AQ339" s="540"/>
      <c r="AR339" s="540"/>
      <c r="AS339" s="540"/>
      <c r="AT339" s="540"/>
      <c r="AU339" s="540"/>
      <c r="AV339" s="540"/>
      <c r="AW339" s="540"/>
      <c r="AX339" s="540"/>
      <c r="AY339" s="540"/>
      <c r="AZ339" s="540"/>
      <c r="BA339" s="540"/>
      <c r="BB339" s="540"/>
      <c r="BC339" s="540"/>
      <c r="BD339" s="540"/>
      <c r="BE339" s="540"/>
      <c r="BF339" s="540"/>
      <c r="BG339" s="540"/>
      <c r="BH339" s="540"/>
      <c r="BI339" s="540"/>
      <c r="BJ339" s="540"/>
      <c r="BK339" s="540"/>
      <c r="BL339" s="540"/>
      <c r="BM339" s="540"/>
      <c r="BN339" s="540"/>
      <c r="BO339" s="540"/>
      <c r="BP339" s="540"/>
      <c r="BQ339" s="540"/>
      <c r="BR339" s="540"/>
      <c r="BS339" s="540"/>
      <c r="BT339" s="540"/>
      <c r="BU339" s="540"/>
      <c r="BV339" s="540"/>
      <c r="BW339" s="540"/>
      <c r="BX339" s="540"/>
      <c r="BY339" s="540"/>
      <c r="BZ339" s="540"/>
      <c r="CA339" s="540"/>
      <c r="CB339" s="540"/>
      <c r="CC339" s="540"/>
      <c r="CD339" s="540"/>
      <c r="CE339" s="540"/>
      <c r="CF339" s="540"/>
      <c r="CG339" s="540"/>
      <c r="CH339" s="540"/>
      <c r="CI339" s="540"/>
      <c r="CJ339" s="540"/>
      <c r="CK339" s="540"/>
      <c r="CL339" s="540"/>
      <c r="CM339" s="540"/>
      <c r="CN339" s="540"/>
      <c r="CO339" s="540"/>
      <c r="CP339" s="540"/>
      <c r="CQ339" s="540"/>
      <c r="CR339" s="540"/>
      <c r="CS339" s="540"/>
      <c r="CT339" s="540"/>
      <c r="CU339" s="540"/>
      <c r="CV339" s="540"/>
      <c r="CW339" s="540"/>
      <c r="CX339" s="540"/>
      <c r="CY339" s="540"/>
      <c r="CZ339" s="540"/>
      <c r="DA339" s="540"/>
      <c r="DB339" s="540"/>
      <c r="DC339" s="540"/>
      <c r="DD339" s="540"/>
      <c r="DE339" s="540"/>
      <c r="DF339" s="540"/>
      <c r="DG339" s="540"/>
      <c r="DH339" s="540"/>
      <c r="DI339" s="540"/>
      <c r="DJ339" s="540"/>
      <c r="DK339" s="540"/>
      <c r="DL339" s="540"/>
      <c r="DM339" s="540"/>
      <c r="DN339" s="540"/>
      <c r="DO339" s="540"/>
      <c r="DP339" s="540"/>
      <c r="DQ339" s="540"/>
      <c r="DR339" s="540"/>
      <c r="DS339" s="540"/>
      <c r="DT339" s="540"/>
      <c r="DU339" s="540"/>
      <c r="DV339" s="540"/>
      <c r="DW339" s="540"/>
      <c r="DX339" s="540"/>
      <c r="DY339" s="540"/>
      <c r="DZ339" s="540"/>
      <c r="EA339" s="540"/>
      <c r="EB339" s="540"/>
      <c r="EC339" s="540"/>
      <c r="ED339" s="540"/>
      <c r="EE339" s="540"/>
      <c r="EF339" s="540"/>
      <c r="EG339" s="540"/>
      <c r="EH339" s="540"/>
      <c r="EI339" s="540"/>
      <c r="EJ339" s="540"/>
      <c r="EK339" s="540"/>
      <c r="EL339" s="540"/>
      <c r="EM339" s="540"/>
      <c r="EN339" s="540"/>
      <c r="EO339" s="540"/>
      <c r="EP339" s="540"/>
      <c r="EQ339" s="540"/>
      <c r="ER339" s="540"/>
      <c r="ES339" s="540"/>
      <c r="ET339" s="540"/>
      <c r="EU339" s="540"/>
      <c r="EV339" s="540"/>
      <c r="EW339" s="540"/>
      <c r="EX339" s="540"/>
      <c r="EY339" s="540"/>
      <c r="EZ339" s="540"/>
      <c r="FA339" s="540"/>
      <c r="FB339" s="540"/>
      <c r="FC339" s="540"/>
      <c r="FD339" s="540"/>
      <c r="FE339" s="540"/>
      <c r="FF339" s="540"/>
      <c r="FG339" s="540"/>
      <c r="FH339" s="540"/>
      <c r="FI339" s="540"/>
      <c r="FJ339" s="540"/>
      <c r="FK339" s="540"/>
      <c r="FL339" s="540"/>
      <c r="FM339" s="540"/>
      <c r="FN339" s="540"/>
      <c r="FO339" s="540"/>
      <c r="FP339" s="540"/>
      <c r="FQ339" s="540"/>
      <c r="FR339" s="540"/>
      <c r="FS339" s="540"/>
      <c r="FT339" s="540"/>
      <c r="FU339" s="540"/>
      <c r="FV339" s="540"/>
      <c r="FW339" s="540"/>
      <c r="FX339" s="540"/>
      <c r="FY339" s="540"/>
      <c r="FZ339" s="540"/>
      <c r="GA339" s="540"/>
      <c r="GB339" s="540"/>
      <c r="GC339" s="540"/>
      <c r="GD339" s="540"/>
      <c r="GE339" s="540"/>
      <c r="GF339" s="540"/>
      <c r="GG339" s="540"/>
      <c r="GH339" s="540"/>
      <c r="GI339" s="540"/>
      <c r="GJ339" s="540"/>
      <c r="GK339" s="540"/>
      <c r="GL339" s="540"/>
      <c r="GM339" s="540"/>
      <c r="GN339" s="540"/>
      <c r="GO339" s="540"/>
      <c r="GP339" s="540"/>
      <c r="GQ339" s="540"/>
      <c r="GR339" s="540"/>
      <c r="GS339" s="540"/>
      <c r="GT339" s="540"/>
      <c r="GU339" s="540"/>
      <c r="GV339" s="540"/>
      <c r="GW339" s="540"/>
      <c r="GX339" s="540"/>
      <c r="GY339" s="540"/>
      <c r="GZ339" s="540"/>
      <c r="HA339" s="540"/>
      <c r="HB339" s="540"/>
      <c r="HC339" s="540"/>
      <c r="HD339" s="540"/>
      <c r="HE339" s="540"/>
      <c r="HF339" s="540"/>
    </row>
    <row r="340" spans="2:214">
      <c r="B340" s="540"/>
      <c r="C340" s="658"/>
      <c r="D340" s="540"/>
      <c r="F340" s="540"/>
      <c r="G340" s="540"/>
      <c r="H340" s="540"/>
      <c r="I340" s="540"/>
      <c r="J340" s="540"/>
      <c r="K340" s="540"/>
      <c r="L340" s="540"/>
      <c r="M340" s="540"/>
      <c r="N340" s="540"/>
      <c r="O340" s="540"/>
      <c r="P340" s="540"/>
      <c r="Q340" s="540"/>
      <c r="R340" s="540"/>
      <c r="S340" s="540"/>
      <c r="T340" s="540"/>
      <c r="U340" s="540"/>
      <c r="V340" s="540"/>
      <c r="W340" s="540"/>
      <c r="X340" s="540"/>
      <c r="Y340" s="540"/>
      <c r="Z340" s="540"/>
      <c r="AA340" s="540"/>
      <c r="AB340" s="540"/>
      <c r="AC340" s="540"/>
      <c r="AD340" s="540"/>
      <c r="AE340" s="540"/>
      <c r="AF340" s="540"/>
      <c r="AG340" s="540"/>
      <c r="AH340" s="659"/>
      <c r="AI340" s="540"/>
      <c r="AJ340" s="540"/>
      <c r="AK340" s="540"/>
      <c r="AL340" s="540"/>
      <c r="AM340" s="540"/>
      <c r="AN340" s="540"/>
      <c r="AO340" s="540"/>
      <c r="AP340" s="540"/>
      <c r="AQ340" s="540"/>
      <c r="AR340" s="540"/>
      <c r="AS340" s="540"/>
      <c r="AT340" s="540"/>
      <c r="AU340" s="540"/>
      <c r="AV340" s="540"/>
      <c r="AW340" s="540"/>
      <c r="AX340" s="540"/>
      <c r="AY340" s="540"/>
      <c r="AZ340" s="540"/>
      <c r="BA340" s="540"/>
      <c r="BB340" s="540"/>
      <c r="BC340" s="540"/>
      <c r="BD340" s="540"/>
      <c r="BE340" s="540"/>
      <c r="BF340" s="540"/>
      <c r="BG340" s="540"/>
      <c r="BH340" s="540"/>
      <c r="BI340" s="540"/>
      <c r="BJ340" s="540"/>
      <c r="BK340" s="540"/>
      <c r="BL340" s="540"/>
      <c r="BM340" s="540"/>
      <c r="BN340" s="540"/>
      <c r="BO340" s="540"/>
      <c r="BP340" s="540"/>
      <c r="BQ340" s="540"/>
      <c r="BR340" s="540"/>
      <c r="BS340" s="540"/>
      <c r="BT340" s="540"/>
      <c r="BU340" s="540"/>
      <c r="BV340" s="540"/>
      <c r="BW340" s="540"/>
      <c r="BX340" s="540"/>
      <c r="BY340" s="540"/>
      <c r="BZ340" s="540"/>
      <c r="CA340" s="540"/>
      <c r="CB340" s="540"/>
      <c r="CC340" s="540"/>
      <c r="CD340" s="540"/>
      <c r="CE340" s="540"/>
      <c r="CF340" s="540"/>
      <c r="CG340" s="540"/>
      <c r="CH340" s="540"/>
      <c r="CI340" s="540"/>
      <c r="CJ340" s="540"/>
      <c r="CK340" s="540"/>
      <c r="CL340" s="540"/>
      <c r="CM340" s="540"/>
      <c r="CN340" s="540"/>
      <c r="CO340" s="540"/>
      <c r="CP340" s="540"/>
      <c r="CQ340" s="540"/>
      <c r="CR340" s="540"/>
      <c r="CS340" s="540"/>
      <c r="CT340" s="540"/>
      <c r="CU340" s="540"/>
      <c r="CV340" s="540"/>
      <c r="CW340" s="540"/>
      <c r="CX340" s="540"/>
      <c r="CY340" s="540"/>
      <c r="CZ340" s="540"/>
      <c r="DA340" s="540"/>
      <c r="DB340" s="540"/>
      <c r="DC340" s="540"/>
      <c r="DD340" s="540"/>
      <c r="DE340" s="540"/>
      <c r="DF340" s="540"/>
      <c r="DG340" s="540"/>
      <c r="DH340" s="540"/>
      <c r="DI340" s="540"/>
      <c r="DJ340" s="540"/>
      <c r="DK340" s="540"/>
      <c r="DL340" s="540"/>
      <c r="DM340" s="540"/>
      <c r="DN340" s="540"/>
      <c r="DO340" s="540"/>
      <c r="DP340" s="540"/>
      <c r="DQ340" s="540"/>
      <c r="DR340" s="540"/>
      <c r="DS340" s="540"/>
      <c r="DT340" s="540"/>
      <c r="DU340" s="540"/>
      <c r="DV340" s="540"/>
      <c r="DW340" s="540"/>
      <c r="DX340" s="540"/>
      <c r="DY340" s="540"/>
      <c r="DZ340" s="540"/>
      <c r="EA340" s="540"/>
      <c r="EB340" s="540"/>
      <c r="EC340" s="540"/>
      <c r="ED340" s="540"/>
      <c r="EE340" s="540"/>
      <c r="EF340" s="540"/>
      <c r="EG340" s="540"/>
      <c r="EH340" s="540"/>
      <c r="EI340" s="540"/>
      <c r="EJ340" s="540"/>
      <c r="EK340" s="540"/>
      <c r="EL340" s="540"/>
      <c r="EM340" s="540"/>
      <c r="EN340" s="540"/>
      <c r="EO340" s="540"/>
      <c r="EP340" s="540"/>
      <c r="EQ340" s="540"/>
      <c r="ER340" s="540"/>
      <c r="ES340" s="540"/>
      <c r="ET340" s="540"/>
      <c r="EU340" s="540"/>
      <c r="EV340" s="540"/>
      <c r="EW340" s="540"/>
      <c r="EX340" s="540"/>
      <c r="EY340" s="540"/>
      <c r="EZ340" s="540"/>
      <c r="FA340" s="540"/>
      <c r="FB340" s="540"/>
      <c r="FC340" s="540"/>
      <c r="FD340" s="540"/>
      <c r="FE340" s="540"/>
      <c r="FF340" s="540"/>
      <c r="FG340" s="540"/>
      <c r="FH340" s="540"/>
      <c r="FI340" s="540"/>
      <c r="FJ340" s="540"/>
      <c r="FK340" s="540"/>
      <c r="FL340" s="540"/>
      <c r="FM340" s="540"/>
      <c r="FN340" s="540"/>
      <c r="FO340" s="540"/>
      <c r="FP340" s="540"/>
      <c r="FQ340" s="540"/>
      <c r="FR340" s="540"/>
      <c r="FS340" s="540"/>
      <c r="FT340" s="540"/>
      <c r="FU340" s="540"/>
      <c r="FV340" s="540"/>
      <c r="FW340" s="540"/>
      <c r="FX340" s="540"/>
      <c r="FY340" s="540"/>
      <c r="FZ340" s="540"/>
      <c r="GA340" s="540"/>
      <c r="GB340" s="540"/>
      <c r="GC340" s="540"/>
      <c r="GD340" s="540"/>
      <c r="GE340" s="540"/>
      <c r="GF340" s="540"/>
      <c r="GG340" s="540"/>
      <c r="GH340" s="540"/>
      <c r="GI340" s="540"/>
      <c r="GJ340" s="540"/>
      <c r="GK340" s="540"/>
      <c r="GL340" s="540"/>
      <c r="GM340" s="540"/>
      <c r="GN340" s="540"/>
      <c r="GO340" s="540"/>
      <c r="GP340" s="540"/>
      <c r="GQ340" s="540"/>
      <c r="GR340" s="540"/>
      <c r="GS340" s="540"/>
      <c r="GT340" s="540"/>
      <c r="GU340" s="540"/>
      <c r="GV340" s="540"/>
      <c r="GW340" s="540"/>
      <c r="GX340" s="540"/>
      <c r="GY340" s="540"/>
      <c r="GZ340" s="540"/>
      <c r="HA340" s="540"/>
      <c r="HB340" s="540"/>
      <c r="HC340" s="540"/>
      <c r="HD340" s="540"/>
      <c r="HE340" s="540"/>
      <c r="HF340" s="540"/>
    </row>
    <row r="341" spans="2:214">
      <c r="B341" s="540"/>
      <c r="C341" s="658"/>
      <c r="D341" s="540"/>
      <c r="F341" s="540"/>
      <c r="G341" s="540"/>
      <c r="H341" s="540"/>
      <c r="I341" s="540"/>
      <c r="J341" s="540"/>
      <c r="K341" s="540"/>
      <c r="L341" s="540"/>
      <c r="M341" s="540"/>
      <c r="N341" s="540"/>
      <c r="O341" s="540"/>
      <c r="P341" s="540"/>
      <c r="Q341" s="540"/>
      <c r="R341" s="540"/>
      <c r="S341" s="540"/>
      <c r="T341" s="540"/>
      <c r="U341" s="540"/>
      <c r="V341" s="540"/>
      <c r="W341" s="540"/>
      <c r="X341" s="540"/>
      <c r="Y341" s="540"/>
      <c r="Z341" s="540"/>
      <c r="AA341" s="540"/>
      <c r="AB341" s="540"/>
      <c r="AC341" s="540"/>
      <c r="AD341" s="540"/>
      <c r="AE341" s="540"/>
      <c r="AF341" s="540"/>
      <c r="AG341" s="540"/>
      <c r="AH341" s="659"/>
      <c r="AI341" s="540"/>
      <c r="AJ341" s="540"/>
      <c r="AK341" s="540"/>
      <c r="AL341" s="540"/>
      <c r="AM341" s="540"/>
      <c r="AN341" s="540"/>
      <c r="AO341" s="540"/>
      <c r="AP341" s="540"/>
      <c r="AQ341" s="540"/>
      <c r="AR341" s="540"/>
      <c r="AS341" s="540"/>
      <c r="AT341" s="540"/>
      <c r="AU341" s="540"/>
      <c r="AV341" s="540"/>
      <c r="AW341" s="540"/>
      <c r="AX341" s="540"/>
      <c r="AY341" s="540"/>
      <c r="AZ341" s="540"/>
      <c r="BA341" s="540"/>
      <c r="BB341" s="540"/>
      <c r="BC341" s="540"/>
      <c r="BD341" s="540"/>
      <c r="BE341" s="540"/>
      <c r="BF341" s="540"/>
      <c r="BG341" s="540"/>
      <c r="BH341" s="540"/>
      <c r="BI341" s="540"/>
      <c r="BJ341" s="540"/>
      <c r="BK341" s="540"/>
      <c r="BL341" s="540"/>
      <c r="BM341" s="540"/>
      <c r="BN341" s="540"/>
      <c r="BO341" s="540"/>
      <c r="BP341" s="540"/>
      <c r="BQ341" s="540"/>
      <c r="BR341" s="540"/>
      <c r="BS341" s="540"/>
      <c r="BT341" s="540"/>
      <c r="BU341" s="540"/>
      <c r="BV341" s="540"/>
      <c r="BW341" s="540"/>
      <c r="BX341" s="540"/>
      <c r="BY341" s="540"/>
      <c r="BZ341" s="540"/>
      <c r="CA341" s="540"/>
      <c r="CB341" s="540"/>
      <c r="CC341" s="540"/>
      <c r="CD341" s="540"/>
      <c r="CE341" s="540"/>
      <c r="CF341" s="540"/>
      <c r="CG341" s="540"/>
      <c r="CH341" s="540"/>
      <c r="CI341" s="540"/>
      <c r="CJ341" s="540"/>
      <c r="CK341" s="540"/>
      <c r="CL341" s="540"/>
      <c r="CM341" s="540"/>
      <c r="CN341" s="540"/>
      <c r="CO341" s="540"/>
      <c r="CP341" s="540"/>
      <c r="CQ341" s="540"/>
      <c r="CR341" s="540"/>
      <c r="CS341" s="540"/>
      <c r="CT341" s="540"/>
      <c r="CU341" s="540"/>
      <c r="CV341" s="540"/>
      <c r="CW341" s="540"/>
      <c r="CX341" s="540"/>
      <c r="CY341" s="540"/>
      <c r="CZ341" s="540"/>
      <c r="DA341" s="540"/>
      <c r="DB341" s="540"/>
      <c r="DC341" s="540"/>
      <c r="DD341" s="540"/>
      <c r="DE341" s="540"/>
      <c r="DF341" s="540"/>
      <c r="DG341" s="540"/>
      <c r="DH341" s="540"/>
      <c r="DI341" s="540"/>
      <c r="DJ341" s="540"/>
      <c r="DK341" s="540"/>
      <c r="DL341" s="540"/>
      <c r="DM341" s="540"/>
      <c r="DN341" s="540"/>
      <c r="DO341" s="540"/>
      <c r="DP341" s="540"/>
      <c r="DQ341" s="540"/>
      <c r="DR341" s="540"/>
      <c r="DS341" s="540"/>
      <c r="DT341" s="540"/>
      <c r="DU341" s="540"/>
      <c r="DV341" s="540"/>
      <c r="DW341" s="540"/>
      <c r="DX341" s="540"/>
      <c r="DY341" s="540"/>
      <c r="DZ341" s="540"/>
      <c r="EA341" s="540"/>
      <c r="EB341" s="540"/>
      <c r="EC341" s="540"/>
      <c r="ED341" s="540"/>
      <c r="EE341" s="540"/>
      <c r="EF341" s="540"/>
      <c r="EG341" s="540"/>
      <c r="EH341" s="540"/>
      <c r="EI341" s="540"/>
      <c r="EJ341" s="540"/>
      <c r="EK341" s="540"/>
      <c r="EL341" s="540"/>
      <c r="EM341" s="540"/>
      <c r="EN341" s="540"/>
      <c r="EO341" s="540"/>
      <c r="EP341" s="540"/>
      <c r="EQ341" s="540"/>
      <c r="ER341" s="540"/>
      <c r="ES341" s="540"/>
      <c r="ET341" s="540"/>
      <c r="EU341" s="540"/>
      <c r="EV341" s="540"/>
      <c r="EW341" s="540"/>
      <c r="EX341" s="540"/>
      <c r="EY341" s="540"/>
      <c r="EZ341" s="540"/>
      <c r="FA341" s="540"/>
      <c r="FB341" s="540"/>
      <c r="FC341" s="540"/>
      <c r="FD341" s="540"/>
      <c r="FE341" s="540"/>
      <c r="FF341" s="540"/>
      <c r="FG341" s="540"/>
      <c r="FH341" s="540"/>
      <c r="FI341" s="540"/>
      <c r="FJ341" s="540"/>
      <c r="FK341" s="540"/>
      <c r="FL341" s="540"/>
      <c r="FM341" s="540"/>
      <c r="FN341" s="540"/>
      <c r="FO341" s="540"/>
      <c r="FP341" s="540"/>
      <c r="FQ341" s="540"/>
      <c r="FR341" s="540"/>
      <c r="FS341" s="540"/>
      <c r="FT341" s="540"/>
      <c r="FU341" s="540"/>
      <c r="FV341" s="540"/>
      <c r="FW341" s="540"/>
      <c r="FX341" s="540"/>
      <c r="FY341" s="540"/>
      <c r="FZ341" s="540"/>
      <c r="GA341" s="540"/>
      <c r="GB341" s="540"/>
      <c r="GC341" s="540"/>
      <c r="GD341" s="540"/>
      <c r="GE341" s="540"/>
      <c r="GF341" s="540"/>
      <c r="GG341" s="540"/>
      <c r="GH341" s="540"/>
      <c r="GI341" s="540"/>
      <c r="GJ341" s="540"/>
      <c r="GK341" s="540"/>
      <c r="GL341" s="540"/>
      <c r="GM341" s="540"/>
      <c r="GN341" s="540"/>
      <c r="GO341" s="540"/>
      <c r="GP341" s="540"/>
      <c r="GQ341" s="540"/>
      <c r="GR341" s="540"/>
      <c r="GS341" s="540"/>
      <c r="GT341" s="540"/>
      <c r="GU341" s="540"/>
      <c r="GV341" s="540"/>
      <c r="GW341" s="540"/>
      <c r="GX341" s="540"/>
      <c r="GY341" s="540"/>
      <c r="GZ341" s="540"/>
      <c r="HA341" s="540"/>
      <c r="HB341" s="540"/>
      <c r="HC341" s="540"/>
      <c r="HD341" s="540"/>
      <c r="HE341" s="540"/>
      <c r="HF341" s="540"/>
    </row>
    <row r="342" spans="2:214">
      <c r="B342" s="540"/>
      <c r="C342" s="658"/>
      <c r="D342" s="540"/>
      <c r="F342" s="540"/>
      <c r="G342" s="540"/>
      <c r="H342" s="540"/>
      <c r="I342" s="540"/>
      <c r="J342" s="540"/>
      <c r="K342" s="540"/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V342" s="540"/>
      <c r="W342" s="540"/>
      <c r="X342" s="540"/>
      <c r="Y342" s="540"/>
      <c r="Z342" s="540"/>
      <c r="AA342" s="540"/>
      <c r="AB342" s="540"/>
      <c r="AC342" s="540"/>
      <c r="AD342" s="540"/>
      <c r="AE342" s="540"/>
      <c r="AF342" s="540"/>
      <c r="AG342" s="540"/>
      <c r="AH342" s="659"/>
      <c r="AI342" s="540"/>
      <c r="AJ342" s="540"/>
      <c r="AK342" s="540"/>
      <c r="AL342" s="540"/>
      <c r="AM342" s="540"/>
      <c r="AN342" s="540"/>
      <c r="AO342" s="540"/>
      <c r="AP342" s="540"/>
      <c r="AQ342" s="540"/>
      <c r="AR342" s="540"/>
      <c r="AS342" s="540"/>
      <c r="AT342" s="540"/>
      <c r="AU342" s="540"/>
      <c r="AV342" s="540"/>
      <c r="AW342" s="540"/>
      <c r="AX342" s="540"/>
      <c r="AY342" s="540"/>
      <c r="AZ342" s="540"/>
      <c r="BA342" s="540"/>
      <c r="BB342" s="540"/>
      <c r="BC342" s="540"/>
      <c r="BD342" s="540"/>
      <c r="BE342" s="540"/>
      <c r="BF342" s="540"/>
      <c r="BG342" s="540"/>
      <c r="BH342" s="540"/>
      <c r="BI342" s="540"/>
      <c r="BJ342" s="540"/>
      <c r="BK342" s="540"/>
      <c r="BL342" s="540"/>
      <c r="BM342" s="540"/>
      <c r="BN342" s="540"/>
      <c r="BO342" s="540"/>
      <c r="BP342" s="540"/>
      <c r="BQ342" s="540"/>
      <c r="BR342" s="540"/>
      <c r="BS342" s="540"/>
      <c r="BT342" s="540"/>
      <c r="BU342" s="540"/>
      <c r="BV342" s="540"/>
      <c r="BW342" s="540"/>
      <c r="BX342" s="540"/>
      <c r="BY342" s="540"/>
      <c r="BZ342" s="540"/>
      <c r="CA342" s="540"/>
      <c r="CB342" s="540"/>
      <c r="CC342" s="540"/>
      <c r="CD342" s="540"/>
      <c r="CE342" s="540"/>
      <c r="CF342" s="540"/>
      <c r="CG342" s="540"/>
      <c r="CH342" s="540"/>
      <c r="CI342" s="540"/>
      <c r="CJ342" s="540"/>
      <c r="CK342" s="540"/>
      <c r="CL342" s="540"/>
      <c r="CM342" s="540"/>
      <c r="CN342" s="540"/>
      <c r="CO342" s="540"/>
      <c r="CP342" s="540"/>
      <c r="CQ342" s="540"/>
      <c r="CR342" s="540"/>
      <c r="CS342" s="540"/>
      <c r="CT342" s="540"/>
      <c r="CU342" s="540"/>
      <c r="CV342" s="540"/>
      <c r="CW342" s="540"/>
      <c r="CX342" s="540"/>
      <c r="CY342" s="540"/>
      <c r="CZ342" s="540"/>
      <c r="DA342" s="540"/>
      <c r="DB342" s="540"/>
      <c r="DC342" s="540"/>
      <c r="DD342" s="540"/>
      <c r="DE342" s="540"/>
      <c r="DF342" s="540"/>
      <c r="DG342" s="540"/>
      <c r="DH342" s="540"/>
      <c r="DI342" s="540"/>
      <c r="DJ342" s="540"/>
      <c r="DK342" s="540"/>
      <c r="DL342" s="540"/>
      <c r="DM342" s="540"/>
      <c r="DN342" s="540"/>
      <c r="DO342" s="540"/>
      <c r="DP342" s="540"/>
      <c r="DQ342" s="540"/>
      <c r="DR342" s="540"/>
      <c r="DS342" s="540"/>
      <c r="DT342" s="540"/>
      <c r="DU342" s="540"/>
      <c r="DV342" s="540"/>
      <c r="DW342" s="540"/>
      <c r="DX342" s="540"/>
      <c r="DY342" s="540"/>
      <c r="DZ342" s="540"/>
      <c r="EA342" s="540"/>
      <c r="EB342" s="540"/>
      <c r="EC342" s="540"/>
      <c r="ED342" s="540"/>
      <c r="EE342" s="540"/>
      <c r="EF342" s="540"/>
      <c r="EG342" s="540"/>
      <c r="EH342" s="540"/>
      <c r="EI342" s="540"/>
      <c r="EJ342" s="540"/>
      <c r="EK342" s="540"/>
      <c r="EL342" s="540"/>
      <c r="EM342" s="540"/>
      <c r="EN342" s="540"/>
      <c r="EO342" s="540"/>
      <c r="EP342" s="540"/>
      <c r="EQ342" s="540"/>
      <c r="ER342" s="540"/>
      <c r="ES342" s="540"/>
      <c r="ET342" s="540"/>
      <c r="EU342" s="540"/>
      <c r="EV342" s="540"/>
      <c r="EW342" s="540"/>
      <c r="EX342" s="540"/>
      <c r="EY342" s="540"/>
      <c r="EZ342" s="540"/>
      <c r="FA342" s="540"/>
      <c r="FB342" s="540"/>
      <c r="FC342" s="540"/>
      <c r="FD342" s="540"/>
      <c r="FE342" s="540"/>
      <c r="FF342" s="540"/>
      <c r="FG342" s="540"/>
      <c r="FH342" s="540"/>
      <c r="FI342" s="540"/>
      <c r="FJ342" s="540"/>
      <c r="FK342" s="540"/>
      <c r="FL342" s="540"/>
      <c r="FM342" s="540"/>
      <c r="FN342" s="540"/>
      <c r="FO342" s="540"/>
      <c r="FP342" s="540"/>
      <c r="FQ342" s="540"/>
      <c r="FR342" s="540"/>
      <c r="FS342" s="540"/>
      <c r="FT342" s="540"/>
      <c r="FU342" s="540"/>
      <c r="FV342" s="540"/>
      <c r="FW342" s="540"/>
      <c r="FX342" s="540"/>
      <c r="FY342" s="540"/>
      <c r="FZ342" s="540"/>
      <c r="GA342" s="540"/>
      <c r="GB342" s="540"/>
      <c r="GC342" s="540"/>
      <c r="GD342" s="540"/>
      <c r="GE342" s="540"/>
      <c r="GF342" s="540"/>
      <c r="GG342" s="540"/>
      <c r="GH342" s="540"/>
      <c r="GI342" s="540"/>
      <c r="GJ342" s="540"/>
      <c r="GK342" s="540"/>
      <c r="GL342" s="540"/>
      <c r="GM342" s="540"/>
      <c r="GN342" s="540"/>
      <c r="GO342" s="540"/>
      <c r="GP342" s="540"/>
      <c r="GQ342" s="540"/>
      <c r="GR342" s="540"/>
      <c r="GS342" s="540"/>
      <c r="GT342" s="540"/>
      <c r="GU342" s="540"/>
      <c r="GV342" s="540"/>
      <c r="GW342" s="540"/>
      <c r="GX342" s="540"/>
      <c r="GY342" s="540"/>
      <c r="GZ342" s="540"/>
      <c r="HA342" s="540"/>
      <c r="HB342" s="540"/>
      <c r="HC342" s="540"/>
      <c r="HD342" s="540"/>
      <c r="HE342" s="540"/>
      <c r="HF342" s="540"/>
    </row>
    <row r="343" spans="2:214">
      <c r="B343" s="540"/>
      <c r="C343" s="658"/>
      <c r="D343" s="540"/>
      <c r="F343" s="540"/>
      <c r="G343" s="540"/>
      <c r="H343" s="540"/>
      <c r="I343" s="540"/>
      <c r="J343" s="540"/>
      <c r="K343" s="540"/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  <c r="V343" s="540"/>
      <c r="W343" s="540"/>
      <c r="X343" s="540"/>
      <c r="Y343" s="540"/>
      <c r="Z343" s="540"/>
      <c r="AA343" s="540"/>
      <c r="AB343" s="540"/>
      <c r="AC343" s="540"/>
      <c r="AD343" s="540"/>
      <c r="AE343" s="540"/>
      <c r="AF343" s="540"/>
      <c r="AG343" s="540"/>
      <c r="AH343" s="659"/>
      <c r="AI343" s="540"/>
      <c r="AJ343" s="540"/>
      <c r="AK343" s="540"/>
      <c r="AL343" s="540"/>
      <c r="AM343" s="540"/>
      <c r="AN343" s="540"/>
      <c r="AO343" s="540"/>
      <c r="AP343" s="540"/>
      <c r="AQ343" s="540"/>
      <c r="AR343" s="540"/>
      <c r="AS343" s="540"/>
      <c r="AT343" s="540"/>
      <c r="AU343" s="540"/>
      <c r="AV343" s="540"/>
      <c r="AW343" s="540"/>
      <c r="AX343" s="540"/>
      <c r="AY343" s="540"/>
      <c r="AZ343" s="540"/>
      <c r="BA343" s="540"/>
      <c r="BB343" s="540"/>
      <c r="BC343" s="540"/>
      <c r="BD343" s="540"/>
      <c r="BE343" s="540"/>
      <c r="BF343" s="540"/>
      <c r="BG343" s="540"/>
      <c r="BH343" s="540"/>
      <c r="BI343" s="540"/>
      <c r="BJ343" s="540"/>
      <c r="BK343" s="540"/>
      <c r="BL343" s="540"/>
      <c r="BM343" s="540"/>
      <c r="BN343" s="540"/>
      <c r="BO343" s="540"/>
      <c r="BP343" s="540"/>
      <c r="BQ343" s="540"/>
      <c r="BR343" s="540"/>
      <c r="BS343" s="540"/>
      <c r="BT343" s="540"/>
      <c r="BU343" s="540"/>
      <c r="BV343" s="540"/>
      <c r="BW343" s="540"/>
      <c r="BX343" s="540"/>
      <c r="BY343" s="540"/>
      <c r="BZ343" s="540"/>
      <c r="CA343" s="540"/>
      <c r="CB343" s="540"/>
      <c r="CC343" s="540"/>
      <c r="CD343" s="540"/>
      <c r="CE343" s="540"/>
      <c r="CF343" s="540"/>
      <c r="CG343" s="540"/>
      <c r="CH343" s="540"/>
      <c r="CI343" s="540"/>
      <c r="CJ343" s="540"/>
      <c r="CK343" s="540"/>
      <c r="CL343" s="540"/>
      <c r="CM343" s="540"/>
      <c r="CN343" s="540"/>
      <c r="CO343" s="540"/>
      <c r="CP343" s="540"/>
      <c r="CQ343" s="540"/>
      <c r="CR343" s="540"/>
      <c r="CS343" s="540"/>
      <c r="CT343" s="540"/>
      <c r="CU343" s="540"/>
      <c r="CV343" s="540"/>
      <c r="CW343" s="540"/>
      <c r="CX343" s="540"/>
      <c r="CY343" s="540"/>
      <c r="CZ343" s="540"/>
      <c r="DA343" s="540"/>
      <c r="DB343" s="540"/>
      <c r="DC343" s="540"/>
      <c r="DD343" s="540"/>
      <c r="DE343" s="540"/>
      <c r="DF343" s="540"/>
      <c r="DG343" s="540"/>
      <c r="DH343" s="540"/>
      <c r="DI343" s="540"/>
      <c r="DJ343" s="540"/>
      <c r="DK343" s="540"/>
      <c r="DL343" s="540"/>
      <c r="DM343" s="540"/>
      <c r="DN343" s="540"/>
      <c r="DO343" s="540"/>
      <c r="DP343" s="540"/>
      <c r="DQ343" s="540"/>
      <c r="DR343" s="540"/>
      <c r="DS343" s="540"/>
      <c r="DT343" s="540"/>
      <c r="DU343" s="540"/>
      <c r="DV343" s="540"/>
      <c r="DW343" s="540"/>
      <c r="DX343" s="540"/>
      <c r="DY343" s="540"/>
      <c r="DZ343" s="540"/>
      <c r="EA343" s="540"/>
      <c r="EB343" s="540"/>
      <c r="EC343" s="540"/>
      <c r="ED343" s="540"/>
      <c r="EE343" s="540"/>
      <c r="EF343" s="540"/>
      <c r="EG343" s="540"/>
      <c r="EH343" s="540"/>
      <c r="EI343" s="540"/>
      <c r="EJ343" s="540"/>
      <c r="EK343" s="540"/>
      <c r="EL343" s="540"/>
      <c r="EM343" s="540"/>
      <c r="EN343" s="540"/>
      <c r="EO343" s="540"/>
      <c r="EP343" s="540"/>
      <c r="EQ343" s="540"/>
      <c r="ER343" s="540"/>
      <c r="ES343" s="540"/>
      <c r="ET343" s="540"/>
      <c r="EU343" s="540"/>
      <c r="EV343" s="540"/>
      <c r="EW343" s="540"/>
      <c r="EX343" s="540"/>
      <c r="EY343" s="540"/>
      <c r="EZ343" s="540"/>
      <c r="FA343" s="540"/>
      <c r="FB343" s="540"/>
      <c r="FC343" s="540"/>
      <c r="FD343" s="540"/>
      <c r="FE343" s="540"/>
      <c r="FF343" s="540"/>
      <c r="FG343" s="540"/>
      <c r="FH343" s="540"/>
      <c r="FI343" s="540"/>
      <c r="FJ343" s="540"/>
      <c r="FK343" s="540"/>
      <c r="FL343" s="540"/>
      <c r="FM343" s="540"/>
      <c r="FN343" s="540"/>
      <c r="FO343" s="540"/>
      <c r="FP343" s="540"/>
      <c r="FQ343" s="540"/>
      <c r="FR343" s="540"/>
      <c r="FS343" s="540"/>
      <c r="FT343" s="540"/>
      <c r="FU343" s="540"/>
      <c r="FV343" s="540"/>
      <c r="FW343" s="540"/>
      <c r="FX343" s="540"/>
      <c r="FY343" s="540"/>
      <c r="FZ343" s="540"/>
      <c r="GA343" s="540"/>
      <c r="GB343" s="540"/>
      <c r="GC343" s="540"/>
      <c r="GD343" s="540"/>
      <c r="GE343" s="540"/>
      <c r="GF343" s="540"/>
      <c r="GG343" s="540"/>
      <c r="GH343" s="540"/>
      <c r="GI343" s="540"/>
      <c r="GJ343" s="540"/>
      <c r="GK343" s="540"/>
      <c r="GL343" s="540"/>
      <c r="GM343" s="540"/>
      <c r="GN343" s="540"/>
      <c r="GO343" s="540"/>
      <c r="GP343" s="540"/>
      <c r="GQ343" s="540"/>
      <c r="GR343" s="540"/>
      <c r="GS343" s="540"/>
      <c r="GT343" s="540"/>
      <c r="GU343" s="540"/>
      <c r="GV343" s="540"/>
      <c r="GW343" s="540"/>
      <c r="GX343" s="540"/>
      <c r="GY343" s="540"/>
      <c r="GZ343" s="540"/>
      <c r="HA343" s="540"/>
      <c r="HB343" s="540"/>
      <c r="HC343" s="540"/>
      <c r="HD343" s="540"/>
      <c r="HE343" s="540"/>
      <c r="HF343" s="540"/>
    </row>
    <row r="344" spans="2:214">
      <c r="B344" s="540"/>
      <c r="C344" s="658"/>
      <c r="D344" s="540"/>
      <c r="F344" s="540"/>
      <c r="G344" s="540"/>
      <c r="H344" s="540"/>
      <c r="I344" s="540"/>
      <c r="J344" s="540"/>
      <c r="K344" s="540"/>
      <c r="L344" s="540"/>
      <c r="M344" s="540"/>
      <c r="N344" s="540"/>
      <c r="O344" s="540"/>
      <c r="P344" s="540"/>
      <c r="Q344" s="540"/>
      <c r="R344" s="540"/>
      <c r="S344" s="540"/>
      <c r="T344" s="540"/>
      <c r="U344" s="540"/>
      <c r="V344" s="540"/>
      <c r="W344" s="540"/>
      <c r="X344" s="540"/>
      <c r="Y344" s="540"/>
      <c r="Z344" s="540"/>
      <c r="AA344" s="540"/>
      <c r="AB344" s="540"/>
      <c r="AC344" s="540"/>
      <c r="AD344" s="540"/>
      <c r="AE344" s="540"/>
      <c r="AF344" s="540"/>
      <c r="AG344" s="540"/>
      <c r="AH344" s="659"/>
      <c r="AI344" s="540"/>
      <c r="AJ344" s="540"/>
      <c r="AK344" s="540"/>
      <c r="AL344" s="540"/>
      <c r="AM344" s="540"/>
      <c r="AN344" s="540"/>
      <c r="AO344" s="540"/>
      <c r="AP344" s="540"/>
      <c r="AQ344" s="540"/>
      <c r="AR344" s="540"/>
      <c r="AS344" s="540"/>
      <c r="AT344" s="540"/>
      <c r="AU344" s="540"/>
      <c r="AV344" s="540"/>
      <c r="AW344" s="540"/>
      <c r="AX344" s="540"/>
      <c r="AY344" s="540"/>
      <c r="AZ344" s="540"/>
      <c r="BA344" s="540"/>
      <c r="BB344" s="540"/>
      <c r="BC344" s="540"/>
      <c r="BD344" s="540"/>
      <c r="BE344" s="540"/>
      <c r="BF344" s="540"/>
      <c r="BG344" s="540"/>
      <c r="BH344" s="540"/>
      <c r="BI344" s="540"/>
      <c r="BJ344" s="540"/>
      <c r="BK344" s="540"/>
      <c r="BL344" s="540"/>
      <c r="BM344" s="540"/>
      <c r="BN344" s="540"/>
      <c r="BO344" s="540"/>
      <c r="BP344" s="540"/>
      <c r="BQ344" s="540"/>
      <c r="BR344" s="540"/>
      <c r="BS344" s="540"/>
      <c r="BT344" s="540"/>
      <c r="BU344" s="540"/>
      <c r="BV344" s="540"/>
      <c r="BW344" s="540"/>
      <c r="BX344" s="540"/>
      <c r="BY344" s="540"/>
      <c r="BZ344" s="540"/>
      <c r="CA344" s="540"/>
      <c r="CB344" s="540"/>
      <c r="CC344" s="540"/>
      <c r="CD344" s="540"/>
      <c r="CE344" s="540"/>
      <c r="CF344" s="540"/>
      <c r="CG344" s="540"/>
      <c r="CH344" s="540"/>
      <c r="CI344" s="540"/>
      <c r="CJ344" s="540"/>
      <c r="CK344" s="540"/>
      <c r="CL344" s="540"/>
      <c r="CM344" s="540"/>
      <c r="CN344" s="540"/>
      <c r="CO344" s="540"/>
      <c r="CP344" s="540"/>
      <c r="CQ344" s="540"/>
      <c r="CR344" s="540"/>
      <c r="CS344" s="540"/>
      <c r="CT344" s="540"/>
      <c r="CU344" s="540"/>
      <c r="CV344" s="540"/>
      <c r="CW344" s="540"/>
      <c r="CX344" s="540"/>
      <c r="CY344" s="540"/>
      <c r="CZ344" s="540"/>
      <c r="DA344" s="540"/>
      <c r="DB344" s="540"/>
      <c r="DC344" s="540"/>
      <c r="DD344" s="540"/>
      <c r="DE344" s="540"/>
      <c r="DF344" s="540"/>
      <c r="DG344" s="540"/>
      <c r="DH344" s="540"/>
      <c r="DI344" s="540"/>
      <c r="DJ344" s="540"/>
      <c r="DK344" s="540"/>
      <c r="DL344" s="540"/>
      <c r="DM344" s="540"/>
      <c r="DN344" s="540"/>
      <c r="DO344" s="540"/>
      <c r="DP344" s="540"/>
      <c r="DQ344" s="540"/>
      <c r="DR344" s="540"/>
      <c r="DS344" s="540"/>
      <c r="DT344" s="540"/>
      <c r="DU344" s="540"/>
      <c r="DV344" s="540"/>
      <c r="DW344" s="540"/>
      <c r="DX344" s="540"/>
      <c r="DY344" s="540"/>
      <c r="DZ344" s="540"/>
      <c r="EA344" s="540"/>
      <c r="EB344" s="540"/>
      <c r="EC344" s="540"/>
      <c r="ED344" s="540"/>
      <c r="EE344" s="540"/>
      <c r="EF344" s="540"/>
      <c r="EG344" s="540"/>
      <c r="EH344" s="540"/>
      <c r="EI344" s="540"/>
      <c r="EJ344" s="540"/>
      <c r="EK344" s="540"/>
      <c r="EL344" s="540"/>
      <c r="EM344" s="540"/>
      <c r="EN344" s="540"/>
      <c r="EO344" s="540"/>
      <c r="EP344" s="540"/>
      <c r="EQ344" s="540"/>
      <c r="ER344" s="540"/>
      <c r="ES344" s="540"/>
      <c r="ET344" s="540"/>
      <c r="EU344" s="540"/>
      <c r="EV344" s="540"/>
      <c r="EW344" s="540"/>
      <c r="EX344" s="540"/>
      <c r="EY344" s="540"/>
      <c r="EZ344" s="540"/>
      <c r="FA344" s="540"/>
      <c r="FB344" s="540"/>
      <c r="FC344" s="540"/>
      <c r="FD344" s="540"/>
      <c r="FE344" s="540"/>
      <c r="FF344" s="540"/>
      <c r="FG344" s="540"/>
      <c r="FH344" s="540"/>
      <c r="FI344" s="540"/>
      <c r="FJ344" s="540"/>
      <c r="FK344" s="540"/>
      <c r="FL344" s="540"/>
      <c r="FM344" s="540"/>
      <c r="FN344" s="540"/>
      <c r="FO344" s="540"/>
      <c r="FP344" s="540"/>
      <c r="FQ344" s="540"/>
      <c r="FR344" s="540"/>
      <c r="FS344" s="540"/>
      <c r="FT344" s="540"/>
      <c r="FU344" s="540"/>
      <c r="FV344" s="540"/>
      <c r="FW344" s="540"/>
      <c r="FX344" s="540"/>
      <c r="FY344" s="540"/>
      <c r="FZ344" s="540"/>
      <c r="GA344" s="540"/>
      <c r="GB344" s="540"/>
      <c r="GC344" s="540"/>
      <c r="GD344" s="540"/>
      <c r="GE344" s="540"/>
      <c r="GF344" s="540"/>
      <c r="GG344" s="540"/>
      <c r="GH344" s="540"/>
      <c r="GI344" s="540"/>
      <c r="GJ344" s="540"/>
      <c r="GK344" s="540"/>
      <c r="GL344" s="540"/>
      <c r="GM344" s="540"/>
      <c r="GN344" s="540"/>
      <c r="GO344" s="540"/>
      <c r="GP344" s="540"/>
      <c r="GQ344" s="540"/>
      <c r="GR344" s="540"/>
      <c r="GS344" s="540"/>
      <c r="GT344" s="540"/>
      <c r="GU344" s="540"/>
      <c r="GV344" s="540"/>
      <c r="GW344" s="540"/>
      <c r="GX344" s="540"/>
      <c r="GY344" s="540"/>
      <c r="GZ344" s="540"/>
      <c r="HA344" s="540"/>
      <c r="HB344" s="540"/>
      <c r="HC344" s="540"/>
      <c r="HD344" s="540"/>
      <c r="HE344" s="540"/>
      <c r="HF344" s="540"/>
    </row>
    <row r="345" spans="2:214">
      <c r="B345" s="540"/>
      <c r="C345" s="658"/>
      <c r="D345" s="540"/>
      <c r="F345" s="540"/>
      <c r="G345" s="540"/>
      <c r="H345" s="540"/>
      <c r="I345" s="540"/>
      <c r="J345" s="540"/>
      <c r="K345" s="540"/>
      <c r="L345" s="540"/>
      <c r="M345" s="540"/>
      <c r="N345" s="540"/>
      <c r="O345" s="540"/>
      <c r="P345" s="540"/>
      <c r="Q345" s="540"/>
      <c r="R345" s="540"/>
      <c r="S345" s="540"/>
      <c r="T345" s="540"/>
      <c r="U345" s="540"/>
      <c r="V345" s="540"/>
      <c r="W345" s="540"/>
      <c r="X345" s="540"/>
      <c r="Y345" s="540"/>
      <c r="Z345" s="540"/>
      <c r="AA345" s="540"/>
      <c r="AB345" s="540"/>
      <c r="AC345" s="540"/>
      <c r="AD345" s="540"/>
      <c r="AE345" s="540"/>
      <c r="AF345" s="540"/>
      <c r="AG345" s="540"/>
      <c r="AH345" s="659"/>
      <c r="AI345" s="540"/>
      <c r="AJ345" s="540"/>
      <c r="AK345" s="540"/>
      <c r="AL345" s="540"/>
      <c r="AM345" s="540"/>
      <c r="AN345" s="540"/>
      <c r="AO345" s="540"/>
      <c r="AP345" s="540"/>
      <c r="AQ345" s="540"/>
      <c r="AR345" s="540"/>
      <c r="AS345" s="540"/>
      <c r="AT345" s="540"/>
      <c r="AU345" s="540"/>
      <c r="AV345" s="540"/>
      <c r="AW345" s="540"/>
      <c r="AX345" s="540"/>
      <c r="AY345" s="540"/>
      <c r="AZ345" s="540"/>
      <c r="BA345" s="540"/>
      <c r="BB345" s="540"/>
      <c r="BC345" s="540"/>
      <c r="BD345" s="540"/>
      <c r="BE345" s="540"/>
      <c r="BF345" s="540"/>
      <c r="BG345" s="540"/>
      <c r="BH345" s="540"/>
      <c r="BI345" s="540"/>
      <c r="BJ345" s="540"/>
      <c r="BK345" s="540"/>
      <c r="BL345" s="540"/>
      <c r="BM345" s="540"/>
      <c r="BN345" s="540"/>
      <c r="BO345" s="540"/>
      <c r="BP345" s="540"/>
      <c r="BQ345" s="540"/>
      <c r="BR345" s="540"/>
      <c r="BS345" s="540"/>
      <c r="BT345" s="540"/>
      <c r="BU345" s="540"/>
      <c r="BV345" s="540"/>
      <c r="BW345" s="540"/>
      <c r="BX345" s="540"/>
      <c r="BY345" s="540"/>
      <c r="BZ345" s="540"/>
      <c r="CA345" s="540"/>
      <c r="CB345" s="540"/>
      <c r="CC345" s="540"/>
      <c r="CD345" s="540"/>
      <c r="CE345" s="540"/>
      <c r="CF345" s="540"/>
      <c r="CG345" s="540"/>
      <c r="CH345" s="540"/>
      <c r="CI345" s="540"/>
      <c r="CJ345" s="540"/>
      <c r="CK345" s="540"/>
      <c r="CL345" s="540"/>
      <c r="CM345" s="540"/>
      <c r="CN345" s="540"/>
      <c r="CO345" s="540"/>
      <c r="CP345" s="540"/>
      <c r="CQ345" s="540"/>
      <c r="CR345" s="540"/>
      <c r="CS345" s="540"/>
      <c r="CT345" s="540"/>
      <c r="CU345" s="540"/>
      <c r="CV345" s="540"/>
      <c r="CW345" s="540"/>
      <c r="CX345" s="540"/>
      <c r="CY345" s="540"/>
      <c r="CZ345" s="540"/>
      <c r="DA345" s="540"/>
      <c r="DB345" s="540"/>
      <c r="DC345" s="540"/>
      <c r="DD345" s="540"/>
      <c r="DE345" s="540"/>
      <c r="DF345" s="540"/>
      <c r="DG345" s="540"/>
      <c r="DH345" s="540"/>
      <c r="DI345" s="540"/>
      <c r="DJ345" s="540"/>
      <c r="DK345" s="540"/>
      <c r="DL345" s="540"/>
      <c r="DM345" s="540"/>
      <c r="DN345" s="540"/>
      <c r="DO345" s="540"/>
      <c r="DP345" s="540"/>
      <c r="DQ345" s="540"/>
      <c r="DR345" s="540"/>
      <c r="DS345" s="540"/>
      <c r="DT345" s="540"/>
      <c r="DU345" s="540"/>
      <c r="DV345" s="540"/>
      <c r="DW345" s="540"/>
      <c r="DX345" s="540"/>
      <c r="DY345" s="540"/>
      <c r="DZ345" s="540"/>
      <c r="EA345" s="540"/>
      <c r="EB345" s="540"/>
      <c r="EC345" s="540"/>
      <c r="ED345" s="540"/>
      <c r="EE345" s="540"/>
      <c r="EF345" s="540"/>
      <c r="EG345" s="540"/>
      <c r="EH345" s="540"/>
      <c r="EI345" s="540"/>
      <c r="EJ345" s="540"/>
      <c r="EK345" s="540"/>
      <c r="EL345" s="540"/>
      <c r="EM345" s="540"/>
      <c r="EN345" s="540"/>
      <c r="EO345" s="540"/>
      <c r="EP345" s="540"/>
      <c r="EQ345" s="540"/>
      <c r="ER345" s="540"/>
      <c r="ES345" s="540"/>
      <c r="ET345" s="540"/>
      <c r="EU345" s="540"/>
      <c r="EV345" s="540"/>
      <c r="EW345" s="540"/>
      <c r="EX345" s="540"/>
      <c r="EY345" s="540"/>
      <c r="EZ345" s="540"/>
      <c r="FA345" s="540"/>
      <c r="FB345" s="540"/>
      <c r="FC345" s="540"/>
      <c r="FD345" s="540"/>
      <c r="FE345" s="540"/>
      <c r="FF345" s="540"/>
      <c r="FG345" s="540"/>
      <c r="FH345" s="540"/>
      <c r="FI345" s="540"/>
      <c r="FJ345" s="540"/>
      <c r="FK345" s="540"/>
      <c r="FL345" s="540"/>
      <c r="FM345" s="540"/>
      <c r="FN345" s="540"/>
      <c r="FO345" s="540"/>
      <c r="FP345" s="540"/>
      <c r="FQ345" s="540"/>
      <c r="FR345" s="540"/>
      <c r="FS345" s="540"/>
      <c r="FT345" s="540"/>
      <c r="FU345" s="540"/>
      <c r="FV345" s="540"/>
      <c r="FW345" s="540"/>
      <c r="FX345" s="540"/>
      <c r="FY345" s="540"/>
      <c r="FZ345" s="540"/>
      <c r="GA345" s="540"/>
      <c r="GB345" s="540"/>
      <c r="GC345" s="540"/>
      <c r="GD345" s="540"/>
      <c r="GE345" s="540"/>
      <c r="GF345" s="540"/>
      <c r="GG345" s="540"/>
      <c r="GH345" s="540"/>
      <c r="GI345" s="540"/>
      <c r="GJ345" s="540"/>
      <c r="GK345" s="540"/>
      <c r="GL345" s="540"/>
      <c r="GM345" s="540"/>
      <c r="GN345" s="540"/>
      <c r="GO345" s="540"/>
      <c r="GP345" s="540"/>
      <c r="GQ345" s="540"/>
      <c r="GR345" s="540"/>
      <c r="GS345" s="540"/>
      <c r="GT345" s="540"/>
      <c r="GU345" s="540"/>
      <c r="GV345" s="540"/>
      <c r="GW345" s="540"/>
      <c r="GX345" s="540"/>
      <c r="GY345" s="540"/>
      <c r="GZ345" s="540"/>
      <c r="HA345" s="540"/>
      <c r="HB345" s="540"/>
      <c r="HC345" s="540"/>
      <c r="HD345" s="540"/>
      <c r="HE345" s="540"/>
      <c r="HF345" s="540"/>
    </row>
    <row r="346" spans="2:214">
      <c r="B346" s="540"/>
      <c r="C346" s="658"/>
      <c r="D346" s="540"/>
      <c r="F346" s="540"/>
      <c r="G346" s="540"/>
      <c r="H346" s="540"/>
      <c r="I346" s="540"/>
      <c r="J346" s="540"/>
      <c r="K346" s="540"/>
      <c r="L346" s="540"/>
      <c r="M346" s="540"/>
      <c r="N346" s="540"/>
      <c r="O346" s="540"/>
      <c r="P346" s="540"/>
      <c r="Q346" s="540"/>
      <c r="R346" s="540"/>
      <c r="S346" s="540"/>
      <c r="T346" s="540"/>
      <c r="U346" s="540"/>
      <c r="V346" s="540"/>
      <c r="W346" s="540"/>
      <c r="X346" s="540"/>
      <c r="Y346" s="540"/>
      <c r="Z346" s="540"/>
      <c r="AA346" s="540"/>
      <c r="AB346" s="540"/>
      <c r="AC346" s="540"/>
      <c r="AD346" s="540"/>
      <c r="AE346" s="540"/>
      <c r="AF346" s="540"/>
      <c r="AG346" s="540"/>
      <c r="AH346" s="659"/>
      <c r="AI346" s="540"/>
      <c r="AJ346" s="540"/>
      <c r="AK346" s="540"/>
      <c r="AL346" s="540"/>
      <c r="AM346" s="540"/>
      <c r="AN346" s="540"/>
      <c r="AO346" s="540"/>
      <c r="AP346" s="540"/>
      <c r="AQ346" s="540"/>
      <c r="AR346" s="540"/>
      <c r="AS346" s="540"/>
      <c r="AT346" s="540"/>
      <c r="AU346" s="540"/>
      <c r="AV346" s="540"/>
      <c r="AW346" s="540"/>
      <c r="AX346" s="540"/>
      <c r="AY346" s="540"/>
      <c r="AZ346" s="540"/>
      <c r="BA346" s="540"/>
      <c r="BB346" s="540"/>
      <c r="BC346" s="540"/>
      <c r="BD346" s="540"/>
      <c r="BE346" s="540"/>
      <c r="BF346" s="540"/>
      <c r="BG346" s="540"/>
      <c r="BH346" s="540"/>
      <c r="BI346" s="540"/>
      <c r="BJ346" s="540"/>
      <c r="BK346" s="540"/>
      <c r="BL346" s="540"/>
      <c r="BM346" s="540"/>
      <c r="BN346" s="540"/>
      <c r="BO346" s="540"/>
      <c r="BP346" s="540"/>
      <c r="BQ346" s="540"/>
      <c r="BR346" s="540"/>
      <c r="BS346" s="540"/>
      <c r="BT346" s="540"/>
      <c r="BU346" s="540"/>
      <c r="BV346" s="540"/>
      <c r="BW346" s="540"/>
      <c r="BX346" s="540"/>
      <c r="BY346" s="540"/>
      <c r="BZ346" s="540"/>
      <c r="CA346" s="540"/>
      <c r="CB346" s="540"/>
      <c r="CC346" s="540"/>
      <c r="CD346" s="540"/>
      <c r="CE346" s="540"/>
      <c r="CF346" s="540"/>
      <c r="CG346" s="540"/>
      <c r="CH346" s="540"/>
      <c r="CI346" s="540"/>
      <c r="CJ346" s="540"/>
      <c r="CK346" s="540"/>
      <c r="CL346" s="540"/>
      <c r="CM346" s="540"/>
      <c r="CN346" s="540"/>
      <c r="CO346" s="540"/>
      <c r="CP346" s="540"/>
      <c r="CQ346" s="540"/>
      <c r="CR346" s="540"/>
      <c r="CS346" s="540"/>
      <c r="CT346" s="540"/>
      <c r="CU346" s="540"/>
      <c r="CV346" s="540"/>
      <c r="CW346" s="540"/>
      <c r="CX346" s="540"/>
      <c r="CY346" s="540"/>
      <c r="CZ346" s="540"/>
      <c r="DA346" s="540"/>
      <c r="DB346" s="540"/>
      <c r="DC346" s="540"/>
      <c r="DD346" s="540"/>
      <c r="DE346" s="540"/>
      <c r="DF346" s="540"/>
      <c r="DG346" s="540"/>
      <c r="DH346" s="540"/>
      <c r="DI346" s="540"/>
      <c r="DJ346" s="540"/>
      <c r="DK346" s="540"/>
      <c r="DL346" s="540"/>
      <c r="DM346" s="540"/>
      <c r="DN346" s="540"/>
      <c r="DO346" s="540"/>
      <c r="DP346" s="540"/>
      <c r="DQ346" s="540"/>
      <c r="DR346" s="540"/>
      <c r="DS346" s="540"/>
      <c r="DT346" s="540"/>
      <c r="DU346" s="540"/>
      <c r="DV346" s="540"/>
      <c r="DW346" s="540"/>
      <c r="DX346" s="540"/>
      <c r="DY346" s="540"/>
      <c r="DZ346" s="540"/>
      <c r="EA346" s="540"/>
      <c r="EB346" s="540"/>
      <c r="EC346" s="540"/>
      <c r="ED346" s="540"/>
      <c r="EE346" s="540"/>
      <c r="EF346" s="540"/>
      <c r="EG346" s="540"/>
      <c r="EH346" s="540"/>
      <c r="EI346" s="540"/>
      <c r="EJ346" s="540"/>
      <c r="EK346" s="540"/>
      <c r="EL346" s="540"/>
      <c r="EM346" s="540"/>
      <c r="EN346" s="540"/>
      <c r="EO346" s="540"/>
      <c r="EP346" s="540"/>
      <c r="EQ346" s="540"/>
      <c r="ER346" s="540"/>
      <c r="ES346" s="540"/>
      <c r="ET346" s="540"/>
      <c r="EU346" s="540"/>
      <c r="EV346" s="540"/>
      <c r="EW346" s="540"/>
      <c r="EX346" s="540"/>
      <c r="EY346" s="540"/>
      <c r="EZ346" s="540"/>
      <c r="FA346" s="540"/>
      <c r="FB346" s="540"/>
      <c r="FC346" s="540"/>
      <c r="FD346" s="540"/>
      <c r="FE346" s="540"/>
      <c r="FF346" s="540"/>
      <c r="FG346" s="540"/>
      <c r="FH346" s="540"/>
      <c r="FI346" s="540"/>
      <c r="FJ346" s="540"/>
      <c r="FK346" s="540"/>
      <c r="FL346" s="540"/>
      <c r="FM346" s="540"/>
      <c r="FN346" s="540"/>
      <c r="FO346" s="540"/>
      <c r="FP346" s="540"/>
      <c r="FQ346" s="540"/>
      <c r="FR346" s="540"/>
      <c r="FS346" s="540"/>
      <c r="FT346" s="540"/>
      <c r="FU346" s="540"/>
      <c r="FV346" s="540"/>
      <c r="FW346" s="540"/>
      <c r="FX346" s="540"/>
      <c r="FY346" s="540"/>
      <c r="FZ346" s="540"/>
      <c r="GA346" s="540"/>
      <c r="GB346" s="540"/>
      <c r="GC346" s="540"/>
      <c r="GD346" s="540"/>
      <c r="GE346" s="540"/>
      <c r="GF346" s="540"/>
      <c r="GG346" s="540"/>
      <c r="GH346" s="540"/>
      <c r="GI346" s="540"/>
      <c r="GJ346" s="540"/>
      <c r="GK346" s="540"/>
      <c r="GL346" s="540"/>
      <c r="GM346" s="540"/>
      <c r="GN346" s="540"/>
      <c r="GO346" s="540"/>
      <c r="GP346" s="540"/>
      <c r="GQ346" s="540"/>
      <c r="GR346" s="540"/>
      <c r="GS346" s="540"/>
      <c r="GT346" s="540"/>
      <c r="GU346" s="540"/>
      <c r="GV346" s="540"/>
      <c r="GW346" s="540"/>
      <c r="GX346" s="540"/>
      <c r="GY346" s="540"/>
      <c r="GZ346" s="540"/>
      <c r="HA346" s="540"/>
      <c r="HB346" s="540"/>
      <c r="HC346" s="540"/>
      <c r="HD346" s="540"/>
      <c r="HE346" s="540"/>
      <c r="HF346" s="540"/>
    </row>
    <row r="347" spans="2:214">
      <c r="B347" s="540"/>
      <c r="C347" s="658"/>
      <c r="D347" s="540"/>
      <c r="F347" s="540"/>
      <c r="G347" s="540"/>
      <c r="H347" s="540"/>
      <c r="I347" s="540"/>
      <c r="J347" s="540"/>
      <c r="K347" s="540"/>
      <c r="L347" s="540"/>
      <c r="M347" s="540"/>
      <c r="N347" s="540"/>
      <c r="O347" s="540"/>
      <c r="P347" s="540"/>
      <c r="Q347" s="540"/>
      <c r="R347" s="540"/>
      <c r="S347" s="540"/>
      <c r="T347" s="540"/>
      <c r="U347" s="540"/>
      <c r="V347" s="540"/>
      <c r="W347" s="540"/>
      <c r="X347" s="540"/>
      <c r="Y347" s="540"/>
      <c r="Z347" s="540"/>
      <c r="AA347" s="540"/>
      <c r="AB347" s="540"/>
      <c r="AC347" s="540"/>
      <c r="AD347" s="540"/>
      <c r="AE347" s="540"/>
      <c r="AF347" s="540"/>
      <c r="AG347" s="540"/>
      <c r="AH347" s="659"/>
      <c r="AI347" s="540"/>
      <c r="AJ347" s="540"/>
      <c r="AK347" s="540"/>
      <c r="AL347" s="540"/>
      <c r="AM347" s="540"/>
      <c r="AN347" s="540"/>
      <c r="AO347" s="540"/>
      <c r="AP347" s="540"/>
      <c r="AQ347" s="540"/>
      <c r="AR347" s="540"/>
      <c r="AS347" s="540"/>
      <c r="AT347" s="540"/>
      <c r="AU347" s="540"/>
      <c r="AV347" s="540"/>
      <c r="AW347" s="540"/>
      <c r="AX347" s="540"/>
      <c r="AY347" s="540"/>
      <c r="AZ347" s="540"/>
      <c r="BA347" s="540"/>
      <c r="BB347" s="540"/>
      <c r="BC347" s="540"/>
      <c r="BD347" s="540"/>
      <c r="BE347" s="540"/>
      <c r="BF347" s="540"/>
      <c r="BG347" s="540"/>
      <c r="BH347" s="540"/>
      <c r="BI347" s="540"/>
      <c r="BJ347" s="540"/>
      <c r="BK347" s="540"/>
      <c r="BL347" s="540"/>
      <c r="BM347" s="540"/>
      <c r="BN347" s="540"/>
      <c r="BO347" s="540"/>
      <c r="BP347" s="540"/>
      <c r="BQ347" s="540"/>
      <c r="BR347" s="540"/>
      <c r="BS347" s="540"/>
      <c r="BT347" s="540"/>
      <c r="BU347" s="540"/>
      <c r="BV347" s="540"/>
      <c r="BW347" s="540"/>
      <c r="BX347" s="540"/>
      <c r="BY347" s="540"/>
      <c r="BZ347" s="540"/>
      <c r="CA347" s="540"/>
      <c r="CB347" s="540"/>
      <c r="CC347" s="540"/>
      <c r="CD347" s="540"/>
      <c r="CE347" s="540"/>
      <c r="CF347" s="540"/>
      <c r="CG347" s="540"/>
      <c r="CH347" s="540"/>
      <c r="CI347" s="540"/>
      <c r="CJ347" s="540"/>
      <c r="CK347" s="540"/>
      <c r="CL347" s="540"/>
      <c r="CM347" s="540"/>
      <c r="CN347" s="540"/>
      <c r="CO347" s="540"/>
      <c r="CP347" s="540"/>
      <c r="CQ347" s="540"/>
      <c r="CR347" s="540"/>
      <c r="CS347" s="540"/>
      <c r="CT347" s="540"/>
      <c r="CU347" s="540"/>
      <c r="CV347" s="540"/>
      <c r="CW347" s="540"/>
      <c r="CX347" s="540"/>
      <c r="CY347" s="540"/>
      <c r="CZ347" s="540"/>
      <c r="DA347" s="540"/>
      <c r="DB347" s="540"/>
      <c r="DC347" s="540"/>
      <c r="DD347" s="540"/>
      <c r="DE347" s="540"/>
      <c r="DF347" s="540"/>
      <c r="DG347" s="540"/>
      <c r="DH347" s="540"/>
      <c r="DI347" s="540"/>
      <c r="DJ347" s="540"/>
      <c r="DK347" s="540"/>
      <c r="DL347" s="540"/>
      <c r="DM347" s="540"/>
      <c r="DN347" s="540"/>
      <c r="DO347" s="540"/>
      <c r="DP347" s="540"/>
      <c r="DQ347" s="540"/>
      <c r="DR347" s="540"/>
      <c r="DS347" s="540"/>
      <c r="DT347" s="540"/>
      <c r="DU347" s="540"/>
      <c r="DV347" s="540"/>
      <c r="DW347" s="540"/>
      <c r="DX347" s="540"/>
      <c r="DY347" s="540"/>
      <c r="DZ347" s="540"/>
      <c r="EA347" s="540"/>
      <c r="EB347" s="540"/>
      <c r="EC347" s="540"/>
      <c r="ED347" s="540"/>
      <c r="EE347" s="540"/>
      <c r="EF347" s="540"/>
      <c r="EG347" s="540"/>
      <c r="EH347" s="540"/>
      <c r="EI347" s="540"/>
      <c r="EJ347" s="540"/>
      <c r="EK347" s="540"/>
      <c r="EL347" s="540"/>
      <c r="EM347" s="540"/>
      <c r="EN347" s="540"/>
      <c r="EO347" s="540"/>
      <c r="EP347" s="540"/>
      <c r="EQ347" s="540"/>
      <c r="ER347" s="540"/>
      <c r="ES347" s="540"/>
      <c r="ET347" s="540"/>
      <c r="EU347" s="540"/>
      <c r="EV347" s="540"/>
      <c r="EW347" s="540"/>
      <c r="EX347" s="540"/>
      <c r="EY347" s="540"/>
      <c r="EZ347" s="540"/>
      <c r="FA347" s="540"/>
      <c r="FB347" s="540"/>
      <c r="FC347" s="540"/>
      <c r="FD347" s="540"/>
      <c r="FE347" s="540"/>
      <c r="FF347" s="540"/>
      <c r="FG347" s="540"/>
      <c r="FH347" s="540"/>
      <c r="FI347" s="540"/>
      <c r="FJ347" s="540"/>
      <c r="FK347" s="540"/>
      <c r="FL347" s="540"/>
      <c r="FM347" s="540"/>
      <c r="FN347" s="540"/>
      <c r="FO347" s="540"/>
      <c r="FP347" s="540"/>
      <c r="FQ347" s="540"/>
      <c r="FR347" s="540"/>
      <c r="FS347" s="540"/>
      <c r="FT347" s="540"/>
      <c r="FU347" s="540"/>
      <c r="FV347" s="540"/>
      <c r="FW347" s="540"/>
      <c r="FX347" s="540"/>
      <c r="FY347" s="540"/>
      <c r="FZ347" s="540"/>
      <c r="GA347" s="540"/>
      <c r="GB347" s="540"/>
      <c r="GC347" s="540"/>
      <c r="GD347" s="540"/>
      <c r="GE347" s="540"/>
      <c r="GF347" s="540"/>
      <c r="GG347" s="540"/>
      <c r="GH347" s="540"/>
      <c r="GI347" s="540"/>
      <c r="GJ347" s="540"/>
      <c r="GK347" s="540"/>
      <c r="GL347" s="540"/>
      <c r="GM347" s="540"/>
      <c r="GN347" s="540"/>
      <c r="GO347" s="540"/>
      <c r="GP347" s="540"/>
      <c r="GQ347" s="540"/>
      <c r="GR347" s="540"/>
      <c r="GS347" s="540"/>
      <c r="GT347" s="540"/>
      <c r="GU347" s="540"/>
      <c r="GV347" s="540"/>
      <c r="GW347" s="540"/>
      <c r="GX347" s="540"/>
      <c r="GY347" s="540"/>
      <c r="GZ347" s="540"/>
      <c r="HA347" s="540"/>
      <c r="HB347" s="540"/>
      <c r="HC347" s="540"/>
      <c r="HD347" s="540"/>
      <c r="HE347" s="540"/>
      <c r="HF347" s="540"/>
    </row>
    <row r="348" spans="2:214">
      <c r="B348" s="540"/>
      <c r="C348" s="658"/>
      <c r="D348" s="540"/>
      <c r="F348" s="540"/>
      <c r="G348" s="540"/>
      <c r="H348" s="540"/>
      <c r="I348" s="540"/>
      <c r="J348" s="540"/>
      <c r="K348" s="540"/>
      <c r="L348" s="540"/>
      <c r="M348" s="540"/>
      <c r="N348" s="540"/>
      <c r="O348" s="540"/>
      <c r="P348" s="540"/>
      <c r="Q348" s="540"/>
      <c r="R348" s="540"/>
      <c r="S348" s="540"/>
      <c r="T348" s="540"/>
      <c r="U348" s="540"/>
      <c r="V348" s="540"/>
      <c r="W348" s="540"/>
      <c r="X348" s="540"/>
      <c r="Y348" s="540"/>
      <c r="Z348" s="540"/>
      <c r="AA348" s="540"/>
      <c r="AB348" s="540"/>
      <c r="AC348" s="540"/>
      <c r="AD348" s="540"/>
      <c r="AE348" s="540"/>
      <c r="AF348" s="540"/>
      <c r="AG348" s="540"/>
      <c r="AH348" s="659"/>
      <c r="AI348" s="540"/>
      <c r="AJ348" s="540"/>
      <c r="AK348" s="540"/>
      <c r="AL348" s="540"/>
      <c r="AM348" s="540"/>
      <c r="AN348" s="540"/>
      <c r="AO348" s="540"/>
      <c r="AP348" s="540"/>
      <c r="AQ348" s="540"/>
      <c r="AR348" s="540"/>
      <c r="AS348" s="540"/>
      <c r="AT348" s="540"/>
      <c r="AU348" s="540"/>
      <c r="AV348" s="540"/>
      <c r="AW348" s="540"/>
      <c r="AX348" s="540"/>
      <c r="AY348" s="540"/>
      <c r="AZ348" s="540"/>
      <c r="BA348" s="540"/>
      <c r="BB348" s="540"/>
      <c r="BC348" s="540"/>
      <c r="BD348" s="540"/>
      <c r="BE348" s="540"/>
      <c r="BF348" s="540"/>
      <c r="BG348" s="540"/>
      <c r="BH348" s="540"/>
      <c r="BI348" s="540"/>
      <c r="BJ348" s="540"/>
      <c r="BK348" s="540"/>
      <c r="BL348" s="540"/>
      <c r="BM348" s="540"/>
      <c r="BN348" s="540"/>
      <c r="BO348" s="540"/>
      <c r="BP348" s="540"/>
      <c r="BQ348" s="540"/>
      <c r="BR348" s="540"/>
      <c r="BS348" s="540"/>
      <c r="BT348" s="540"/>
      <c r="BU348" s="540"/>
      <c r="BV348" s="540"/>
      <c r="BW348" s="540"/>
      <c r="BX348" s="540"/>
      <c r="BY348" s="540"/>
      <c r="BZ348" s="540"/>
      <c r="CA348" s="540"/>
      <c r="CB348" s="540"/>
      <c r="CC348" s="540"/>
      <c r="CD348" s="540"/>
      <c r="CE348" s="540"/>
      <c r="CF348" s="540"/>
      <c r="CG348" s="540"/>
      <c r="CH348" s="540"/>
      <c r="CI348" s="540"/>
      <c r="CJ348" s="540"/>
      <c r="CK348" s="540"/>
      <c r="CL348" s="540"/>
      <c r="CM348" s="540"/>
      <c r="CN348" s="540"/>
      <c r="CO348" s="540"/>
      <c r="CP348" s="540"/>
      <c r="CQ348" s="540"/>
      <c r="CR348" s="540"/>
      <c r="CS348" s="540"/>
      <c r="CT348" s="540"/>
      <c r="CU348" s="540"/>
      <c r="CV348" s="540"/>
      <c r="CW348" s="540"/>
      <c r="CX348" s="540"/>
      <c r="CY348" s="540"/>
      <c r="CZ348" s="540"/>
      <c r="DA348" s="540"/>
      <c r="DB348" s="540"/>
      <c r="DC348" s="540"/>
      <c r="DD348" s="540"/>
      <c r="DE348" s="540"/>
      <c r="DF348" s="540"/>
      <c r="DG348" s="540"/>
      <c r="DH348" s="540"/>
      <c r="DI348" s="540"/>
      <c r="DJ348" s="540"/>
      <c r="DK348" s="540"/>
      <c r="DL348" s="540"/>
      <c r="DM348" s="540"/>
      <c r="DN348" s="540"/>
      <c r="DO348" s="540"/>
      <c r="DP348" s="540"/>
      <c r="DQ348" s="540"/>
      <c r="DR348" s="540"/>
      <c r="DS348" s="540"/>
      <c r="DT348" s="540"/>
      <c r="DU348" s="540"/>
      <c r="DV348" s="540"/>
      <c r="DW348" s="540"/>
      <c r="DX348" s="540"/>
      <c r="DY348" s="540"/>
      <c r="DZ348" s="540"/>
      <c r="EA348" s="540"/>
      <c r="EB348" s="540"/>
      <c r="EC348" s="540"/>
      <c r="ED348" s="540"/>
      <c r="EE348" s="540"/>
      <c r="EF348" s="540"/>
      <c r="EG348" s="540"/>
      <c r="EH348" s="540"/>
      <c r="EI348" s="540"/>
      <c r="EJ348" s="540"/>
      <c r="EK348" s="540"/>
      <c r="EL348" s="540"/>
      <c r="EM348" s="540"/>
      <c r="EN348" s="540"/>
      <c r="EO348" s="540"/>
      <c r="EP348" s="540"/>
      <c r="EQ348" s="540"/>
      <c r="ER348" s="540"/>
      <c r="ES348" s="540"/>
      <c r="ET348" s="540"/>
      <c r="EU348" s="540"/>
      <c r="EV348" s="540"/>
      <c r="EW348" s="540"/>
      <c r="EX348" s="540"/>
      <c r="EY348" s="540"/>
      <c r="EZ348" s="540"/>
      <c r="FA348" s="540"/>
      <c r="FB348" s="540"/>
      <c r="FC348" s="540"/>
      <c r="FD348" s="540"/>
      <c r="FE348" s="540"/>
      <c r="FF348" s="540"/>
      <c r="FG348" s="540"/>
      <c r="FH348" s="540"/>
      <c r="FI348" s="540"/>
      <c r="FJ348" s="540"/>
      <c r="FK348" s="540"/>
      <c r="FL348" s="540"/>
      <c r="FM348" s="540"/>
      <c r="FN348" s="540"/>
      <c r="FO348" s="540"/>
      <c r="FP348" s="540"/>
      <c r="FQ348" s="540"/>
      <c r="FR348" s="540"/>
      <c r="FS348" s="540"/>
      <c r="FT348" s="540"/>
      <c r="FU348" s="540"/>
      <c r="FV348" s="540"/>
      <c r="FW348" s="540"/>
      <c r="FX348" s="540"/>
      <c r="FY348" s="540"/>
      <c r="FZ348" s="540"/>
      <c r="GA348" s="540"/>
      <c r="GB348" s="540"/>
      <c r="GC348" s="540"/>
      <c r="GD348" s="540"/>
      <c r="GE348" s="540"/>
      <c r="GF348" s="540"/>
      <c r="GG348" s="540"/>
      <c r="GH348" s="540"/>
      <c r="GI348" s="540"/>
      <c r="GJ348" s="540"/>
      <c r="GK348" s="540"/>
      <c r="GL348" s="540"/>
      <c r="GM348" s="540"/>
      <c r="GN348" s="540"/>
      <c r="GO348" s="540"/>
      <c r="GP348" s="540"/>
      <c r="GQ348" s="540"/>
      <c r="GR348" s="540"/>
      <c r="GS348" s="540"/>
      <c r="GT348" s="540"/>
      <c r="GU348" s="540"/>
      <c r="GV348" s="540"/>
      <c r="GW348" s="540"/>
      <c r="GX348" s="540"/>
      <c r="GY348" s="540"/>
      <c r="GZ348" s="540"/>
      <c r="HA348" s="540"/>
      <c r="HB348" s="540"/>
      <c r="HC348" s="540"/>
      <c r="HD348" s="540"/>
      <c r="HE348" s="540"/>
      <c r="HF348" s="540"/>
    </row>
    <row r="349" spans="2:214">
      <c r="B349" s="540"/>
      <c r="C349" s="658"/>
      <c r="D349" s="540"/>
      <c r="F349" s="540"/>
      <c r="G349" s="540"/>
      <c r="H349" s="540"/>
      <c r="I349" s="540"/>
      <c r="J349" s="540"/>
      <c r="K349" s="540"/>
      <c r="L349" s="540"/>
      <c r="M349" s="540"/>
      <c r="N349" s="540"/>
      <c r="O349" s="540"/>
      <c r="P349" s="540"/>
      <c r="Q349" s="540"/>
      <c r="R349" s="540"/>
      <c r="S349" s="540"/>
      <c r="T349" s="540"/>
      <c r="U349" s="540"/>
      <c r="V349" s="540"/>
      <c r="W349" s="540"/>
      <c r="X349" s="540"/>
      <c r="Y349" s="540"/>
      <c r="Z349" s="540"/>
      <c r="AA349" s="540"/>
      <c r="AB349" s="540"/>
      <c r="AC349" s="540"/>
      <c r="AD349" s="540"/>
      <c r="AE349" s="540"/>
      <c r="AF349" s="540"/>
      <c r="AG349" s="540"/>
      <c r="AH349" s="659"/>
      <c r="AI349" s="540"/>
      <c r="AJ349" s="540"/>
      <c r="AK349" s="540"/>
      <c r="AL349" s="540"/>
      <c r="AM349" s="540"/>
      <c r="AN349" s="540"/>
      <c r="AO349" s="540"/>
      <c r="AP349" s="540"/>
      <c r="AQ349" s="540"/>
      <c r="AR349" s="540"/>
      <c r="AS349" s="540"/>
      <c r="AT349" s="540"/>
      <c r="AU349" s="540"/>
      <c r="AV349" s="540"/>
      <c r="AW349" s="540"/>
      <c r="AX349" s="540"/>
      <c r="AY349" s="540"/>
      <c r="AZ349" s="540"/>
      <c r="BA349" s="540"/>
      <c r="BB349" s="540"/>
      <c r="BC349" s="540"/>
      <c r="BD349" s="540"/>
      <c r="BE349" s="540"/>
      <c r="BF349" s="540"/>
      <c r="BG349" s="540"/>
      <c r="BH349" s="540"/>
      <c r="BI349" s="540"/>
      <c r="BJ349" s="540"/>
      <c r="BK349" s="540"/>
      <c r="BL349" s="540"/>
      <c r="BM349" s="540"/>
      <c r="BN349" s="540"/>
      <c r="BO349" s="540"/>
      <c r="BP349" s="540"/>
      <c r="BQ349" s="540"/>
      <c r="BR349" s="540"/>
      <c r="BS349" s="540"/>
      <c r="BT349" s="540"/>
      <c r="BU349" s="540"/>
      <c r="BV349" s="540"/>
      <c r="BW349" s="540"/>
      <c r="BX349" s="540"/>
      <c r="BY349" s="540"/>
      <c r="BZ349" s="540"/>
      <c r="CA349" s="540"/>
      <c r="CB349" s="540"/>
      <c r="CC349" s="540"/>
      <c r="CD349" s="540"/>
      <c r="CE349" s="540"/>
      <c r="CF349" s="540"/>
      <c r="CG349" s="540"/>
      <c r="CH349" s="540"/>
      <c r="CI349" s="540"/>
      <c r="CJ349" s="540"/>
      <c r="CK349" s="540"/>
      <c r="CL349" s="540"/>
      <c r="CM349" s="540"/>
      <c r="CN349" s="540"/>
      <c r="CO349" s="540"/>
      <c r="CP349" s="540"/>
      <c r="CQ349" s="540"/>
      <c r="CR349" s="540"/>
      <c r="CS349" s="540"/>
      <c r="CT349" s="540"/>
      <c r="CU349" s="540"/>
      <c r="CV349" s="540"/>
      <c r="CW349" s="540"/>
      <c r="CX349" s="540"/>
      <c r="CY349" s="540"/>
      <c r="CZ349" s="540"/>
      <c r="DA349" s="540"/>
      <c r="DB349" s="540"/>
      <c r="DC349" s="540"/>
      <c r="DD349" s="540"/>
      <c r="DE349" s="540"/>
      <c r="DF349" s="540"/>
      <c r="DG349" s="540"/>
      <c r="DH349" s="540"/>
      <c r="DI349" s="540"/>
      <c r="DJ349" s="540"/>
      <c r="DK349" s="540"/>
      <c r="DL349" s="540"/>
      <c r="DM349" s="540"/>
      <c r="DN349" s="540"/>
      <c r="DO349" s="540"/>
      <c r="DP349" s="540"/>
      <c r="DQ349" s="540"/>
      <c r="DR349" s="540"/>
      <c r="DS349" s="540"/>
      <c r="DT349" s="540"/>
      <c r="DU349" s="540"/>
      <c r="DV349" s="540"/>
      <c r="DW349" s="540"/>
      <c r="DX349" s="540"/>
      <c r="DY349" s="540"/>
      <c r="DZ349" s="540"/>
      <c r="EA349" s="540"/>
      <c r="EB349" s="540"/>
      <c r="EC349" s="540"/>
      <c r="ED349" s="540"/>
      <c r="EE349" s="540"/>
      <c r="EF349" s="540"/>
      <c r="EG349" s="540"/>
      <c r="EH349" s="540"/>
      <c r="EI349" s="540"/>
      <c r="EJ349" s="540"/>
      <c r="EK349" s="540"/>
      <c r="EL349" s="540"/>
      <c r="EM349" s="540"/>
      <c r="EN349" s="540"/>
      <c r="EO349" s="540"/>
      <c r="EP349" s="540"/>
      <c r="EQ349" s="540"/>
      <c r="ER349" s="540"/>
      <c r="ES349" s="540"/>
      <c r="ET349" s="540"/>
      <c r="EU349" s="540"/>
      <c r="EV349" s="540"/>
      <c r="EW349" s="540"/>
      <c r="EX349" s="540"/>
      <c r="EY349" s="540"/>
      <c r="EZ349" s="540"/>
      <c r="FA349" s="540"/>
      <c r="FB349" s="540"/>
      <c r="FC349" s="540"/>
      <c r="FD349" s="540"/>
      <c r="FE349" s="540"/>
      <c r="FF349" s="540"/>
      <c r="FG349" s="540"/>
      <c r="FH349" s="540"/>
      <c r="FI349" s="540"/>
      <c r="FJ349" s="540"/>
      <c r="FK349" s="540"/>
      <c r="FL349" s="540"/>
      <c r="FM349" s="540"/>
      <c r="FN349" s="540"/>
      <c r="FO349" s="540"/>
      <c r="FP349" s="540"/>
      <c r="FQ349" s="540"/>
      <c r="FR349" s="540"/>
      <c r="FS349" s="540"/>
      <c r="FT349" s="540"/>
      <c r="FU349" s="540"/>
      <c r="FV349" s="540"/>
      <c r="FW349" s="540"/>
      <c r="FX349" s="540"/>
      <c r="FY349" s="540"/>
      <c r="FZ349" s="540"/>
      <c r="GA349" s="540"/>
      <c r="GB349" s="540"/>
      <c r="GC349" s="540"/>
      <c r="GD349" s="540"/>
      <c r="GE349" s="540"/>
      <c r="GF349" s="540"/>
      <c r="GG349" s="540"/>
      <c r="GH349" s="540"/>
      <c r="GI349" s="540"/>
      <c r="GJ349" s="540"/>
      <c r="GK349" s="540"/>
      <c r="GL349" s="540"/>
      <c r="GM349" s="540"/>
      <c r="GN349" s="540"/>
      <c r="GO349" s="540"/>
      <c r="GP349" s="540"/>
      <c r="GQ349" s="540"/>
      <c r="GR349" s="540"/>
      <c r="GS349" s="540"/>
      <c r="GT349" s="540"/>
      <c r="GU349" s="540"/>
      <c r="GV349" s="540"/>
      <c r="GW349" s="540"/>
      <c r="GX349" s="540"/>
      <c r="GY349" s="540"/>
      <c r="GZ349" s="540"/>
      <c r="HA349" s="540"/>
      <c r="HB349" s="540"/>
      <c r="HC349" s="540"/>
      <c r="HD349" s="540"/>
      <c r="HE349" s="540"/>
      <c r="HF349" s="540"/>
    </row>
    <row r="350" spans="2:214">
      <c r="B350" s="540"/>
      <c r="C350" s="658"/>
      <c r="D350" s="540"/>
      <c r="F350" s="540"/>
      <c r="G350" s="540"/>
      <c r="H350" s="540"/>
      <c r="I350" s="540"/>
      <c r="J350" s="540"/>
      <c r="K350" s="540"/>
      <c r="L350" s="540"/>
      <c r="M350" s="540"/>
      <c r="N350" s="540"/>
      <c r="O350" s="540"/>
      <c r="P350" s="540"/>
      <c r="Q350" s="540"/>
      <c r="R350" s="540"/>
      <c r="S350" s="540"/>
      <c r="T350" s="540"/>
      <c r="U350" s="540"/>
      <c r="V350" s="540"/>
      <c r="W350" s="540"/>
      <c r="X350" s="540"/>
      <c r="Y350" s="540"/>
      <c r="Z350" s="540"/>
      <c r="AA350" s="540"/>
      <c r="AB350" s="540"/>
      <c r="AC350" s="540"/>
      <c r="AD350" s="540"/>
      <c r="AE350" s="540"/>
      <c r="AF350" s="540"/>
      <c r="AG350" s="540"/>
      <c r="AH350" s="659"/>
      <c r="AI350" s="540"/>
      <c r="AJ350" s="540"/>
      <c r="AK350" s="540"/>
      <c r="AL350" s="540"/>
      <c r="AM350" s="540"/>
      <c r="AN350" s="540"/>
      <c r="AO350" s="540"/>
      <c r="AP350" s="540"/>
      <c r="AQ350" s="540"/>
      <c r="AR350" s="540"/>
      <c r="AS350" s="540"/>
      <c r="AT350" s="540"/>
      <c r="AU350" s="540"/>
      <c r="AV350" s="540"/>
      <c r="AW350" s="540"/>
      <c r="AX350" s="540"/>
      <c r="AY350" s="540"/>
      <c r="AZ350" s="540"/>
      <c r="BA350" s="540"/>
      <c r="BB350" s="540"/>
      <c r="BC350" s="540"/>
      <c r="BD350" s="540"/>
      <c r="BE350" s="540"/>
      <c r="BF350" s="540"/>
      <c r="BG350" s="540"/>
      <c r="BH350" s="540"/>
      <c r="BI350" s="540"/>
      <c r="BJ350" s="540"/>
      <c r="BK350" s="540"/>
      <c r="BL350" s="540"/>
      <c r="BM350" s="540"/>
      <c r="BN350" s="540"/>
      <c r="BO350" s="540"/>
      <c r="BP350" s="540"/>
      <c r="BQ350" s="540"/>
      <c r="BR350" s="540"/>
      <c r="BS350" s="540"/>
      <c r="BT350" s="540"/>
      <c r="BU350" s="540"/>
      <c r="BV350" s="540"/>
      <c r="BW350" s="540"/>
      <c r="BX350" s="540"/>
      <c r="BY350" s="540"/>
      <c r="BZ350" s="540"/>
      <c r="CA350" s="540"/>
      <c r="CB350" s="540"/>
      <c r="CC350" s="540"/>
      <c r="CD350" s="540"/>
      <c r="CE350" s="540"/>
      <c r="CF350" s="540"/>
      <c r="CG350" s="540"/>
      <c r="CH350" s="540"/>
      <c r="CI350" s="540"/>
      <c r="CJ350" s="540"/>
      <c r="CK350" s="540"/>
      <c r="CL350" s="540"/>
      <c r="CM350" s="540"/>
      <c r="CN350" s="540"/>
      <c r="CO350" s="540"/>
      <c r="CP350" s="540"/>
      <c r="CQ350" s="540"/>
      <c r="CR350" s="540"/>
      <c r="CS350" s="540"/>
      <c r="CT350" s="540"/>
      <c r="CU350" s="540"/>
      <c r="CV350" s="540"/>
      <c r="CW350" s="540"/>
      <c r="CX350" s="540"/>
      <c r="CY350" s="540"/>
      <c r="CZ350" s="540"/>
      <c r="DA350" s="540"/>
      <c r="DB350" s="540"/>
      <c r="DC350" s="540"/>
      <c r="DD350" s="540"/>
      <c r="DE350" s="540"/>
      <c r="DF350" s="540"/>
      <c r="DG350" s="540"/>
      <c r="DH350" s="540"/>
      <c r="DI350" s="540"/>
      <c r="DJ350" s="540"/>
      <c r="DK350" s="540"/>
      <c r="DL350" s="540"/>
      <c r="DM350" s="540"/>
      <c r="DN350" s="540"/>
      <c r="DO350" s="540"/>
      <c r="DP350" s="540"/>
      <c r="DQ350" s="540"/>
      <c r="DR350" s="540"/>
      <c r="DS350" s="540"/>
      <c r="DT350" s="540"/>
      <c r="DU350" s="540"/>
      <c r="DV350" s="540"/>
      <c r="DW350" s="540"/>
      <c r="DX350" s="540"/>
      <c r="DY350" s="540"/>
      <c r="DZ350" s="540"/>
      <c r="EA350" s="540"/>
      <c r="EB350" s="540"/>
      <c r="EC350" s="540"/>
      <c r="ED350" s="540"/>
      <c r="EE350" s="540"/>
      <c r="EF350" s="540"/>
      <c r="EG350" s="540"/>
      <c r="EH350" s="540"/>
      <c r="EI350" s="540"/>
      <c r="EJ350" s="540"/>
      <c r="EK350" s="540"/>
      <c r="EL350" s="540"/>
      <c r="EM350" s="540"/>
      <c r="EN350" s="540"/>
      <c r="EO350" s="540"/>
      <c r="EP350" s="540"/>
      <c r="EQ350" s="540"/>
      <c r="ER350" s="540"/>
      <c r="ES350" s="540"/>
      <c r="ET350" s="540"/>
      <c r="EU350" s="540"/>
      <c r="EV350" s="540"/>
      <c r="EW350" s="540"/>
      <c r="EX350" s="540"/>
      <c r="EY350" s="540"/>
      <c r="EZ350" s="540"/>
      <c r="FA350" s="540"/>
      <c r="FB350" s="540"/>
      <c r="FC350" s="540"/>
      <c r="FD350" s="540"/>
      <c r="FE350" s="540"/>
      <c r="FF350" s="540"/>
      <c r="FG350" s="540"/>
      <c r="FH350" s="540"/>
      <c r="FI350" s="540"/>
      <c r="FJ350" s="540"/>
      <c r="FK350" s="540"/>
      <c r="FL350" s="540"/>
      <c r="FM350" s="540"/>
      <c r="FN350" s="540"/>
      <c r="FO350" s="540"/>
      <c r="FP350" s="540"/>
      <c r="FQ350" s="540"/>
      <c r="FR350" s="540"/>
      <c r="FS350" s="540"/>
      <c r="FT350" s="540"/>
      <c r="FU350" s="540"/>
      <c r="FV350" s="540"/>
      <c r="FW350" s="540"/>
      <c r="FX350" s="540"/>
      <c r="FY350" s="540"/>
      <c r="FZ350" s="540"/>
      <c r="GA350" s="540"/>
      <c r="GB350" s="540"/>
      <c r="GC350" s="540"/>
      <c r="GD350" s="540"/>
      <c r="GE350" s="540"/>
      <c r="GF350" s="540"/>
      <c r="GG350" s="540"/>
      <c r="GH350" s="540"/>
      <c r="GI350" s="540"/>
      <c r="GJ350" s="540"/>
      <c r="GK350" s="540"/>
      <c r="GL350" s="540"/>
      <c r="GM350" s="540"/>
      <c r="GN350" s="540"/>
      <c r="GO350" s="540"/>
      <c r="GP350" s="540"/>
      <c r="GQ350" s="540"/>
      <c r="GR350" s="540"/>
      <c r="GS350" s="540"/>
      <c r="GT350" s="540"/>
      <c r="GU350" s="540"/>
      <c r="GV350" s="540"/>
      <c r="GW350" s="540"/>
      <c r="GX350" s="540"/>
      <c r="GY350" s="540"/>
      <c r="GZ350" s="540"/>
      <c r="HA350" s="540"/>
      <c r="HB350" s="540"/>
      <c r="HC350" s="540"/>
      <c r="HD350" s="540"/>
      <c r="HE350" s="540"/>
      <c r="HF350" s="540"/>
    </row>
    <row r="351" spans="2:214">
      <c r="B351" s="540"/>
      <c r="C351" s="658"/>
      <c r="D351" s="540"/>
      <c r="F351" s="540"/>
      <c r="G351" s="540"/>
      <c r="H351" s="540"/>
      <c r="I351" s="540"/>
      <c r="J351" s="540"/>
      <c r="K351" s="540"/>
      <c r="L351" s="540"/>
      <c r="M351" s="540"/>
      <c r="N351" s="540"/>
      <c r="O351" s="540"/>
      <c r="P351" s="540"/>
      <c r="Q351" s="540"/>
      <c r="R351" s="540"/>
      <c r="S351" s="540"/>
      <c r="T351" s="540"/>
      <c r="U351" s="540"/>
      <c r="V351" s="540"/>
      <c r="W351" s="540"/>
      <c r="X351" s="540"/>
      <c r="Y351" s="540"/>
      <c r="Z351" s="540"/>
      <c r="AA351" s="540"/>
      <c r="AB351" s="540"/>
      <c r="AC351" s="540"/>
      <c r="AD351" s="540"/>
      <c r="AE351" s="540"/>
      <c r="AF351" s="540"/>
      <c r="AG351" s="540"/>
      <c r="AH351" s="659"/>
      <c r="AI351" s="540"/>
      <c r="AJ351" s="540"/>
      <c r="AK351" s="540"/>
      <c r="AL351" s="540"/>
      <c r="AM351" s="540"/>
      <c r="AN351" s="540"/>
      <c r="AO351" s="540"/>
      <c r="AP351" s="540"/>
      <c r="AQ351" s="540"/>
      <c r="AR351" s="540"/>
      <c r="AS351" s="540"/>
      <c r="AT351" s="540"/>
      <c r="AU351" s="540"/>
      <c r="AV351" s="540"/>
      <c r="AW351" s="540"/>
      <c r="AX351" s="540"/>
      <c r="AY351" s="540"/>
      <c r="AZ351" s="540"/>
      <c r="BA351" s="540"/>
      <c r="BB351" s="540"/>
      <c r="BC351" s="540"/>
      <c r="BD351" s="540"/>
      <c r="BE351" s="540"/>
      <c r="BF351" s="540"/>
      <c r="BG351" s="540"/>
      <c r="BH351" s="540"/>
      <c r="BI351" s="540"/>
      <c r="BJ351" s="540"/>
      <c r="BK351" s="540"/>
      <c r="BL351" s="540"/>
      <c r="BM351" s="540"/>
      <c r="BN351" s="540"/>
      <c r="BO351" s="540"/>
      <c r="BP351" s="540"/>
      <c r="BQ351" s="540"/>
      <c r="BR351" s="540"/>
      <c r="BS351" s="540"/>
      <c r="BT351" s="540"/>
      <c r="BU351" s="540"/>
      <c r="BV351" s="540"/>
      <c r="BW351" s="540"/>
      <c r="BX351" s="540"/>
      <c r="BY351" s="540"/>
      <c r="BZ351" s="540"/>
      <c r="CA351" s="540"/>
      <c r="CB351" s="540"/>
      <c r="CC351" s="540"/>
      <c r="CD351" s="540"/>
      <c r="CE351" s="540"/>
      <c r="CF351" s="540"/>
      <c r="CG351" s="540"/>
      <c r="CH351" s="540"/>
      <c r="CI351" s="540"/>
      <c r="CJ351" s="540"/>
      <c r="CK351" s="540"/>
      <c r="CL351" s="540"/>
      <c r="CM351" s="540"/>
      <c r="CN351" s="540"/>
      <c r="CO351" s="540"/>
      <c r="CP351" s="540"/>
      <c r="CQ351" s="540"/>
      <c r="CR351" s="540"/>
      <c r="CS351" s="540"/>
      <c r="CT351" s="540"/>
      <c r="CU351" s="540"/>
      <c r="CV351" s="540"/>
      <c r="CW351" s="540"/>
      <c r="CX351" s="540"/>
      <c r="CY351" s="540"/>
      <c r="CZ351" s="540"/>
      <c r="DA351" s="540"/>
      <c r="DB351" s="540"/>
      <c r="DC351" s="540"/>
      <c r="DD351" s="540"/>
      <c r="DE351" s="540"/>
      <c r="DF351" s="540"/>
      <c r="DG351" s="540"/>
      <c r="DH351" s="540"/>
      <c r="DI351" s="540"/>
      <c r="DJ351" s="540"/>
      <c r="DK351" s="540"/>
      <c r="DL351" s="540"/>
      <c r="DM351" s="540"/>
      <c r="DN351" s="540"/>
      <c r="DO351" s="540"/>
      <c r="DP351" s="540"/>
      <c r="DQ351" s="540"/>
      <c r="DR351" s="540"/>
      <c r="DS351" s="540"/>
      <c r="DT351" s="540"/>
      <c r="DU351" s="540"/>
      <c r="DV351" s="540"/>
      <c r="DW351" s="540"/>
      <c r="DX351" s="540"/>
      <c r="DY351" s="540"/>
      <c r="DZ351" s="540"/>
      <c r="EA351" s="540"/>
      <c r="EB351" s="540"/>
      <c r="EC351" s="540"/>
      <c r="ED351" s="540"/>
      <c r="EE351" s="540"/>
      <c r="EF351" s="540"/>
      <c r="EG351" s="540"/>
      <c r="EH351" s="540"/>
      <c r="EI351" s="540"/>
      <c r="EJ351" s="540"/>
      <c r="EK351" s="540"/>
      <c r="EL351" s="540"/>
      <c r="EM351" s="540"/>
      <c r="EN351" s="540"/>
      <c r="EO351" s="540"/>
      <c r="EP351" s="540"/>
      <c r="EQ351" s="540"/>
      <c r="ER351" s="540"/>
      <c r="ES351" s="540"/>
      <c r="ET351" s="540"/>
      <c r="EU351" s="540"/>
      <c r="EV351" s="540"/>
      <c r="EW351" s="540"/>
      <c r="EX351" s="540"/>
      <c r="EY351" s="540"/>
      <c r="EZ351" s="540"/>
      <c r="FA351" s="540"/>
      <c r="FB351" s="540"/>
      <c r="FC351" s="540"/>
      <c r="FD351" s="540"/>
      <c r="FE351" s="540"/>
      <c r="FF351" s="540"/>
      <c r="FG351" s="540"/>
      <c r="FH351" s="540"/>
      <c r="FI351" s="540"/>
      <c r="FJ351" s="540"/>
      <c r="FK351" s="540"/>
      <c r="FL351" s="540"/>
      <c r="FM351" s="540"/>
      <c r="FN351" s="540"/>
      <c r="FO351" s="540"/>
      <c r="FP351" s="540"/>
      <c r="FQ351" s="540"/>
      <c r="FR351" s="540"/>
      <c r="FS351" s="540"/>
      <c r="FT351" s="540"/>
      <c r="FU351" s="540"/>
      <c r="FV351" s="540"/>
      <c r="FW351" s="540"/>
      <c r="FX351" s="540"/>
      <c r="FY351" s="540"/>
      <c r="FZ351" s="540"/>
      <c r="GA351" s="540"/>
      <c r="GB351" s="540"/>
      <c r="GC351" s="540"/>
      <c r="GD351" s="540"/>
      <c r="GE351" s="540"/>
      <c r="GF351" s="540"/>
      <c r="GG351" s="540"/>
      <c r="GH351" s="540"/>
      <c r="GI351" s="540"/>
      <c r="GJ351" s="540"/>
      <c r="GK351" s="540"/>
      <c r="GL351" s="540"/>
      <c r="GM351" s="540"/>
      <c r="GN351" s="540"/>
      <c r="GO351" s="540"/>
      <c r="GP351" s="540"/>
      <c r="GQ351" s="540"/>
      <c r="GR351" s="540"/>
      <c r="GS351" s="540"/>
      <c r="GT351" s="540"/>
      <c r="GU351" s="540"/>
      <c r="GV351" s="540"/>
      <c r="GW351" s="540"/>
      <c r="GX351" s="540"/>
      <c r="GY351" s="540"/>
      <c r="GZ351" s="540"/>
      <c r="HA351" s="540"/>
      <c r="HB351" s="540"/>
      <c r="HC351" s="540"/>
      <c r="HD351" s="540"/>
      <c r="HE351" s="540"/>
      <c r="HF351" s="540"/>
    </row>
    <row r="352" spans="2:214">
      <c r="B352" s="540"/>
      <c r="C352" s="658"/>
      <c r="D352" s="540"/>
      <c r="F352" s="540"/>
      <c r="G352" s="540"/>
      <c r="H352" s="540"/>
      <c r="I352" s="540"/>
      <c r="J352" s="540"/>
      <c r="K352" s="540"/>
      <c r="L352" s="540"/>
      <c r="M352" s="540"/>
      <c r="N352" s="540"/>
      <c r="O352" s="540"/>
      <c r="P352" s="540"/>
      <c r="Q352" s="540"/>
      <c r="R352" s="540"/>
      <c r="S352" s="540"/>
      <c r="T352" s="540"/>
      <c r="U352" s="540"/>
      <c r="V352" s="540"/>
      <c r="W352" s="540"/>
      <c r="X352" s="540"/>
      <c r="Y352" s="540"/>
      <c r="Z352" s="540"/>
      <c r="AA352" s="540"/>
      <c r="AB352" s="540"/>
      <c r="AC352" s="540"/>
      <c r="AD352" s="540"/>
      <c r="AE352" s="540"/>
      <c r="AF352" s="540"/>
      <c r="AG352" s="540"/>
      <c r="AH352" s="659"/>
      <c r="AI352" s="540"/>
      <c r="AJ352" s="540"/>
      <c r="AK352" s="540"/>
      <c r="AL352" s="540"/>
      <c r="AM352" s="540"/>
      <c r="AN352" s="540"/>
      <c r="AO352" s="540"/>
      <c r="AP352" s="540"/>
      <c r="AQ352" s="540"/>
      <c r="AR352" s="540"/>
      <c r="AS352" s="540"/>
      <c r="AT352" s="540"/>
      <c r="AU352" s="540"/>
      <c r="AV352" s="540"/>
      <c r="AW352" s="540"/>
      <c r="AX352" s="540"/>
      <c r="AY352" s="540"/>
      <c r="AZ352" s="540"/>
      <c r="BA352" s="540"/>
      <c r="BB352" s="540"/>
      <c r="BC352" s="540"/>
      <c r="BD352" s="540"/>
      <c r="BE352" s="540"/>
      <c r="BF352" s="540"/>
      <c r="BG352" s="540"/>
      <c r="BH352" s="540"/>
      <c r="BI352" s="540"/>
      <c r="BJ352" s="540"/>
      <c r="BK352" s="540"/>
      <c r="BL352" s="540"/>
      <c r="BM352" s="540"/>
      <c r="BN352" s="540"/>
      <c r="BO352" s="540"/>
      <c r="BP352" s="540"/>
      <c r="BQ352" s="540"/>
      <c r="BR352" s="540"/>
      <c r="BS352" s="540"/>
      <c r="BT352" s="540"/>
      <c r="BU352" s="540"/>
      <c r="BV352" s="540"/>
      <c r="BW352" s="540"/>
      <c r="BX352" s="540"/>
      <c r="BY352" s="540"/>
      <c r="BZ352" s="540"/>
      <c r="CA352" s="540"/>
      <c r="CB352" s="540"/>
      <c r="CC352" s="540"/>
      <c r="CD352" s="540"/>
      <c r="CE352" s="540"/>
      <c r="CF352" s="540"/>
      <c r="CG352" s="540"/>
      <c r="CH352" s="540"/>
      <c r="CI352" s="540"/>
      <c r="CJ352" s="540"/>
      <c r="CK352" s="540"/>
      <c r="CL352" s="540"/>
      <c r="CM352" s="540"/>
      <c r="CN352" s="540"/>
      <c r="CO352" s="540"/>
      <c r="CP352" s="540"/>
      <c r="CQ352" s="540"/>
      <c r="CR352" s="540"/>
      <c r="CS352" s="540"/>
      <c r="CT352" s="540"/>
      <c r="CU352" s="540"/>
      <c r="CV352" s="540"/>
      <c r="CW352" s="540"/>
      <c r="CX352" s="540"/>
      <c r="CY352" s="540"/>
      <c r="CZ352" s="540"/>
      <c r="DA352" s="540"/>
      <c r="DB352" s="540"/>
      <c r="DC352" s="540"/>
      <c r="DD352" s="540"/>
      <c r="DE352" s="540"/>
      <c r="DF352" s="540"/>
      <c r="DG352" s="540"/>
      <c r="DH352" s="540"/>
      <c r="DI352" s="540"/>
      <c r="DJ352" s="540"/>
      <c r="DK352" s="540"/>
      <c r="DL352" s="540"/>
      <c r="DM352" s="540"/>
      <c r="DN352" s="540"/>
      <c r="DO352" s="540"/>
      <c r="DP352" s="540"/>
      <c r="DQ352" s="540"/>
      <c r="DR352" s="540"/>
      <c r="DS352" s="540"/>
      <c r="DT352" s="540"/>
      <c r="DU352" s="540"/>
      <c r="DV352" s="540"/>
      <c r="DW352" s="540"/>
      <c r="DX352" s="540"/>
      <c r="DY352" s="540"/>
      <c r="DZ352" s="540"/>
      <c r="EA352" s="540"/>
      <c r="EB352" s="540"/>
      <c r="EC352" s="540"/>
      <c r="ED352" s="540"/>
      <c r="EE352" s="540"/>
      <c r="EF352" s="540"/>
      <c r="EG352" s="540"/>
      <c r="EH352" s="540"/>
      <c r="EI352" s="540"/>
      <c r="EJ352" s="540"/>
      <c r="EK352" s="540"/>
      <c r="EL352" s="540"/>
      <c r="EM352" s="540"/>
      <c r="EN352" s="540"/>
      <c r="EO352" s="540"/>
      <c r="EP352" s="540"/>
      <c r="EQ352" s="540"/>
      <c r="ER352" s="540"/>
      <c r="ES352" s="540"/>
      <c r="ET352" s="540"/>
      <c r="EU352" s="540"/>
      <c r="EV352" s="540"/>
      <c r="EW352" s="540"/>
      <c r="EX352" s="540"/>
      <c r="EY352" s="540"/>
      <c r="EZ352" s="540"/>
      <c r="FA352" s="540"/>
      <c r="FB352" s="540"/>
      <c r="FC352" s="540"/>
      <c r="FD352" s="540"/>
      <c r="FE352" s="540"/>
      <c r="FF352" s="540"/>
      <c r="FG352" s="540"/>
      <c r="FH352" s="540"/>
      <c r="FI352" s="540"/>
      <c r="FJ352" s="540"/>
      <c r="FK352" s="540"/>
      <c r="FL352" s="540"/>
      <c r="FM352" s="540"/>
      <c r="FN352" s="540"/>
      <c r="FO352" s="540"/>
      <c r="FP352" s="540"/>
      <c r="FQ352" s="540"/>
      <c r="FR352" s="540"/>
      <c r="FS352" s="540"/>
      <c r="FT352" s="540"/>
      <c r="FU352" s="540"/>
      <c r="FV352" s="540"/>
      <c r="FW352" s="540"/>
      <c r="FX352" s="540"/>
      <c r="FY352" s="540"/>
      <c r="FZ352" s="540"/>
      <c r="GA352" s="540"/>
      <c r="GB352" s="540"/>
      <c r="GC352" s="540"/>
      <c r="GD352" s="540"/>
      <c r="GE352" s="540"/>
      <c r="GF352" s="540"/>
      <c r="GG352" s="540"/>
      <c r="GH352" s="540"/>
      <c r="GI352" s="540"/>
      <c r="GJ352" s="540"/>
      <c r="GK352" s="540"/>
      <c r="GL352" s="540"/>
      <c r="GM352" s="540"/>
      <c r="GN352" s="540"/>
      <c r="GO352" s="540"/>
      <c r="GP352" s="540"/>
      <c r="GQ352" s="540"/>
      <c r="GR352" s="540"/>
      <c r="GS352" s="540"/>
      <c r="GT352" s="540"/>
      <c r="GU352" s="540"/>
      <c r="GV352" s="540"/>
      <c r="GW352" s="540"/>
      <c r="GX352" s="540"/>
      <c r="GY352" s="540"/>
      <c r="GZ352" s="540"/>
      <c r="HA352" s="540"/>
      <c r="HB352" s="540"/>
      <c r="HC352" s="540"/>
      <c r="HD352" s="540"/>
      <c r="HE352" s="540"/>
      <c r="HF352" s="540"/>
    </row>
    <row r="353" spans="2:214">
      <c r="B353" s="540"/>
      <c r="C353" s="658"/>
      <c r="D353" s="540"/>
      <c r="F353" s="540"/>
      <c r="G353" s="540"/>
      <c r="H353" s="540"/>
      <c r="I353" s="540"/>
      <c r="J353" s="540"/>
      <c r="K353" s="540"/>
      <c r="L353" s="540"/>
      <c r="M353" s="540"/>
      <c r="N353" s="540"/>
      <c r="O353" s="540"/>
      <c r="P353" s="540"/>
      <c r="Q353" s="540"/>
      <c r="R353" s="540"/>
      <c r="S353" s="540"/>
      <c r="T353" s="540"/>
      <c r="U353" s="540"/>
      <c r="V353" s="540"/>
      <c r="W353" s="540"/>
      <c r="X353" s="540"/>
      <c r="Y353" s="540"/>
      <c r="Z353" s="540"/>
      <c r="AA353" s="540"/>
      <c r="AB353" s="540"/>
      <c r="AC353" s="540"/>
      <c r="AD353" s="540"/>
      <c r="AE353" s="540"/>
      <c r="AF353" s="540"/>
      <c r="AG353" s="540"/>
      <c r="AH353" s="659"/>
      <c r="AI353" s="540"/>
      <c r="AJ353" s="540"/>
      <c r="AK353" s="540"/>
      <c r="AL353" s="540"/>
      <c r="AM353" s="540"/>
      <c r="AN353" s="540"/>
      <c r="AO353" s="540"/>
      <c r="AP353" s="540"/>
      <c r="AQ353" s="540"/>
      <c r="AR353" s="540"/>
      <c r="AS353" s="540"/>
      <c r="AT353" s="540"/>
      <c r="AU353" s="540"/>
      <c r="AV353" s="540"/>
      <c r="AW353" s="540"/>
      <c r="AX353" s="540"/>
      <c r="AY353" s="540"/>
      <c r="AZ353" s="540"/>
      <c r="BA353" s="540"/>
      <c r="BB353" s="540"/>
      <c r="BC353" s="540"/>
      <c r="BD353" s="540"/>
      <c r="BE353" s="540"/>
      <c r="BF353" s="540"/>
      <c r="BG353" s="540"/>
      <c r="BH353" s="540"/>
      <c r="BI353" s="540"/>
      <c r="BJ353" s="540"/>
      <c r="BK353" s="540"/>
      <c r="BL353" s="540"/>
      <c r="BM353" s="540"/>
      <c r="BN353" s="540"/>
      <c r="BO353" s="540"/>
      <c r="BP353" s="540"/>
      <c r="BQ353" s="540"/>
      <c r="BR353" s="540"/>
      <c r="BS353" s="540"/>
      <c r="BT353" s="540"/>
      <c r="BU353" s="540"/>
      <c r="BV353" s="540"/>
      <c r="BW353" s="540"/>
      <c r="BX353" s="540"/>
      <c r="BY353" s="540"/>
      <c r="BZ353" s="540"/>
      <c r="CA353" s="540"/>
      <c r="CB353" s="540"/>
      <c r="CC353" s="540"/>
      <c r="CD353" s="540"/>
      <c r="CE353" s="540"/>
      <c r="CF353" s="540"/>
      <c r="CG353" s="540"/>
      <c r="CH353" s="540"/>
      <c r="CI353" s="540"/>
      <c r="CJ353" s="540"/>
      <c r="CK353" s="540"/>
      <c r="CL353" s="540"/>
      <c r="CM353" s="540"/>
      <c r="CN353" s="540"/>
      <c r="CO353" s="540"/>
      <c r="CP353" s="540"/>
      <c r="CQ353" s="540"/>
      <c r="CR353" s="540"/>
      <c r="CS353" s="540"/>
      <c r="CT353" s="540"/>
      <c r="CU353" s="540"/>
      <c r="CV353" s="540"/>
      <c r="CW353" s="540"/>
      <c r="CX353" s="540"/>
      <c r="CY353" s="540"/>
      <c r="CZ353" s="540"/>
      <c r="DA353" s="540"/>
      <c r="DB353" s="540"/>
      <c r="DC353" s="540"/>
      <c r="DD353" s="540"/>
      <c r="DE353" s="540"/>
      <c r="DF353" s="540"/>
      <c r="DG353" s="540"/>
      <c r="DH353" s="540"/>
      <c r="DI353" s="540"/>
      <c r="DJ353" s="540"/>
      <c r="DK353" s="540"/>
      <c r="DL353" s="540"/>
      <c r="DM353" s="540"/>
      <c r="DN353" s="540"/>
      <c r="DO353" s="540"/>
      <c r="DP353" s="540"/>
      <c r="DQ353" s="540"/>
      <c r="DR353" s="540"/>
      <c r="DS353" s="540"/>
      <c r="DT353" s="540"/>
      <c r="DU353" s="540"/>
      <c r="DV353" s="540"/>
      <c r="DW353" s="540"/>
      <c r="DX353" s="540"/>
      <c r="DY353" s="540"/>
      <c r="DZ353" s="540"/>
      <c r="EA353" s="540"/>
      <c r="EB353" s="540"/>
      <c r="EC353" s="540"/>
      <c r="ED353" s="540"/>
      <c r="EE353" s="540"/>
      <c r="EF353" s="540"/>
      <c r="EG353" s="540"/>
      <c r="EH353" s="540"/>
      <c r="EI353" s="540"/>
      <c r="EJ353" s="540"/>
      <c r="EK353" s="540"/>
      <c r="EL353" s="540"/>
      <c r="EM353" s="540"/>
      <c r="EN353" s="540"/>
      <c r="EO353" s="540"/>
      <c r="EP353" s="540"/>
      <c r="EQ353" s="540"/>
      <c r="ER353" s="540"/>
      <c r="ES353" s="540"/>
      <c r="ET353" s="540"/>
      <c r="EU353" s="540"/>
      <c r="EV353" s="540"/>
      <c r="EW353" s="540"/>
      <c r="EX353" s="540"/>
      <c r="EY353" s="540"/>
      <c r="EZ353" s="540"/>
      <c r="FA353" s="540"/>
      <c r="FB353" s="540"/>
      <c r="FC353" s="540"/>
      <c r="FD353" s="540"/>
      <c r="FE353" s="540"/>
      <c r="FF353" s="540"/>
      <c r="FG353" s="540"/>
      <c r="FH353" s="540"/>
      <c r="FI353" s="540"/>
      <c r="FJ353" s="540"/>
      <c r="FK353" s="540"/>
      <c r="FL353" s="540"/>
      <c r="FM353" s="540"/>
      <c r="FN353" s="540"/>
      <c r="FO353" s="540"/>
      <c r="FP353" s="540"/>
      <c r="FQ353" s="540"/>
      <c r="FR353" s="540"/>
      <c r="FS353" s="540"/>
      <c r="FT353" s="540"/>
      <c r="FU353" s="540"/>
      <c r="FV353" s="540"/>
      <c r="FW353" s="540"/>
      <c r="FX353" s="540"/>
      <c r="FY353" s="540"/>
      <c r="FZ353" s="540"/>
      <c r="GA353" s="540"/>
      <c r="GB353" s="540"/>
      <c r="GC353" s="540"/>
      <c r="GD353" s="540"/>
      <c r="GE353" s="540"/>
      <c r="GF353" s="540"/>
      <c r="GG353" s="540"/>
      <c r="GH353" s="540"/>
      <c r="GI353" s="540"/>
      <c r="GJ353" s="540"/>
      <c r="GK353" s="540"/>
      <c r="GL353" s="540"/>
      <c r="GM353" s="540"/>
      <c r="GN353" s="540"/>
      <c r="GO353" s="540"/>
      <c r="GP353" s="540"/>
      <c r="GQ353" s="540"/>
      <c r="GR353" s="540"/>
      <c r="GS353" s="540"/>
      <c r="GT353" s="540"/>
      <c r="GU353" s="540"/>
      <c r="GV353" s="540"/>
      <c r="GW353" s="540"/>
      <c r="GX353" s="540"/>
      <c r="GY353" s="540"/>
      <c r="GZ353" s="540"/>
      <c r="HA353" s="540"/>
      <c r="HB353" s="540"/>
      <c r="HC353" s="540"/>
      <c r="HD353" s="540"/>
      <c r="HE353" s="540"/>
      <c r="HF353" s="540"/>
    </row>
    <row r="354" spans="2:214">
      <c r="B354" s="540"/>
      <c r="C354" s="658"/>
      <c r="D354" s="540"/>
      <c r="F354" s="540"/>
      <c r="G354" s="540"/>
      <c r="H354" s="540"/>
      <c r="I354" s="540"/>
      <c r="J354" s="540"/>
      <c r="K354" s="540"/>
      <c r="L354" s="540"/>
      <c r="M354" s="540"/>
      <c r="N354" s="540"/>
      <c r="O354" s="540"/>
      <c r="P354" s="540"/>
      <c r="Q354" s="540"/>
      <c r="R354" s="540"/>
      <c r="S354" s="540"/>
      <c r="T354" s="540"/>
      <c r="U354" s="540"/>
      <c r="V354" s="540"/>
      <c r="W354" s="540"/>
      <c r="X354" s="540"/>
      <c r="Y354" s="540"/>
      <c r="Z354" s="540"/>
      <c r="AA354" s="540"/>
      <c r="AB354" s="540"/>
      <c r="AC354" s="540"/>
      <c r="AD354" s="540"/>
      <c r="AE354" s="540"/>
      <c r="AF354" s="540"/>
      <c r="AG354" s="540"/>
      <c r="AH354" s="659"/>
      <c r="AI354" s="540"/>
      <c r="AJ354" s="540"/>
      <c r="AK354" s="540"/>
      <c r="AL354" s="540"/>
      <c r="AM354" s="540"/>
      <c r="AN354" s="540"/>
      <c r="AO354" s="540"/>
      <c r="AP354" s="540"/>
      <c r="AQ354" s="540"/>
      <c r="AR354" s="540"/>
      <c r="AS354" s="540"/>
      <c r="AT354" s="540"/>
      <c r="AU354" s="540"/>
      <c r="AV354" s="540"/>
      <c r="AW354" s="540"/>
      <c r="AX354" s="540"/>
      <c r="AY354" s="540"/>
      <c r="AZ354" s="540"/>
      <c r="BA354" s="540"/>
      <c r="BB354" s="540"/>
      <c r="BC354" s="540"/>
      <c r="BD354" s="540"/>
      <c r="BE354" s="540"/>
      <c r="BF354" s="540"/>
      <c r="BG354" s="540"/>
      <c r="BH354" s="540"/>
      <c r="BI354" s="540"/>
      <c r="BJ354" s="540"/>
      <c r="BK354" s="540"/>
      <c r="BL354" s="540"/>
      <c r="BM354" s="540"/>
      <c r="BN354" s="540"/>
      <c r="BO354" s="540"/>
      <c r="BP354" s="540"/>
      <c r="BQ354" s="540"/>
      <c r="BR354" s="540"/>
      <c r="BS354" s="540"/>
      <c r="BT354" s="540"/>
      <c r="BU354" s="540"/>
      <c r="BV354" s="540"/>
      <c r="BW354" s="540"/>
      <c r="BX354" s="540"/>
      <c r="BY354" s="540"/>
      <c r="BZ354" s="540"/>
      <c r="CA354" s="540"/>
      <c r="CB354" s="540"/>
      <c r="CC354" s="540"/>
      <c r="CD354" s="540"/>
      <c r="CE354" s="540"/>
      <c r="CF354" s="540"/>
      <c r="CG354" s="540"/>
      <c r="CH354" s="540"/>
      <c r="CI354" s="540"/>
      <c r="CJ354" s="540"/>
      <c r="CK354" s="540"/>
      <c r="CL354" s="540"/>
      <c r="CM354" s="540"/>
      <c r="CN354" s="540"/>
      <c r="CO354" s="540"/>
      <c r="CP354" s="540"/>
      <c r="CQ354" s="540"/>
      <c r="CR354" s="540"/>
      <c r="CS354" s="540"/>
      <c r="CT354" s="540"/>
      <c r="CU354" s="540"/>
      <c r="CV354" s="540"/>
      <c r="CW354" s="540"/>
      <c r="CX354" s="540"/>
      <c r="CY354" s="540"/>
      <c r="CZ354" s="540"/>
      <c r="DA354" s="540"/>
      <c r="DB354" s="540"/>
      <c r="DC354" s="540"/>
      <c r="DD354" s="540"/>
      <c r="DE354" s="540"/>
      <c r="DF354" s="540"/>
      <c r="DG354" s="540"/>
      <c r="DH354" s="540"/>
      <c r="DI354" s="540"/>
      <c r="DJ354" s="540"/>
      <c r="DK354" s="540"/>
      <c r="DL354" s="540"/>
      <c r="DM354" s="540"/>
      <c r="DN354" s="540"/>
      <c r="DO354" s="540"/>
      <c r="DP354" s="540"/>
      <c r="DQ354" s="540"/>
      <c r="DR354" s="540"/>
      <c r="DS354" s="540"/>
      <c r="DT354" s="540"/>
      <c r="DU354" s="540"/>
      <c r="DV354" s="540"/>
      <c r="DW354" s="540"/>
      <c r="DX354" s="540"/>
      <c r="DY354" s="540"/>
      <c r="DZ354" s="540"/>
      <c r="EA354" s="540"/>
      <c r="EB354" s="540"/>
      <c r="EC354" s="540"/>
      <c r="ED354" s="540"/>
      <c r="EE354" s="540"/>
      <c r="EF354" s="540"/>
      <c r="EG354" s="540"/>
      <c r="EH354" s="540"/>
      <c r="EI354" s="540"/>
      <c r="EJ354" s="540"/>
      <c r="EK354" s="540"/>
      <c r="EL354" s="540"/>
      <c r="EM354" s="540"/>
      <c r="EN354" s="540"/>
      <c r="EO354" s="540"/>
      <c r="EP354" s="540"/>
      <c r="EQ354" s="540"/>
      <c r="ER354" s="540"/>
      <c r="ES354" s="540"/>
      <c r="ET354" s="540"/>
      <c r="EU354" s="540"/>
      <c r="EV354" s="540"/>
      <c r="EW354" s="540"/>
      <c r="EX354" s="540"/>
      <c r="EY354" s="540"/>
      <c r="EZ354" s="540"/>
      <c r="FA354" s="540"/>
      <c r="FB354" s="540"/>
      <c r="FC354" s="540"/>
      <c r="FD354" s="540"/>
      <c r="FE354" s="540"/>
      <c r="FF354" s="540"/>
      <c r="FG354" s="540"/>
      <c r="FH354" s="540"/>
      <c r="FI354" s="540"/>
      <c r="FJ354" s="540"/>
      <c r="FK354" s="540"/>
      <c r="FL354" s="540"/>
      <c r="FM354" s="540"/>
      <c r="FN354" s="540"/>
      <c r="FO354" s="540"/>
      <c r="FP354" s="540"/>
      <c r="FQ354" s="540"/>
      <c r="FR354" s="540"/>
      <c r="FS354" s="540"/>
      <c r="FT354" s="540"/>
      <c r="FU354" s="540"/>
      <c r="FV354" s="540"/>
      <c r="FW354" s="540"/>
      <c r="FX354" s="540"/>
      <c r="FY354" s="540"/>
      <c r="FZ354" s="540"/>
      <c r="GA354" s="540"/>
      <c r="GB354" s="540"/>
      <c r="GC354" s="540"/>
      <c r="GD354" s="540"/>
      <c r="GE354" s="540"/>
      <c r="GF354" s="540"/>
      <c r="GG354" s="540"/>
      <c r="GH354" s="540"/>
      <c r="GI354" s="540"/>
      <c r="GJ354" s="540"/>
      <c r="GK354" s="540"/>
      <c r="GL354" s="540"/>
      <c r="GM354" s="540"/>
      <c r="GN354" s="540"/>
      <c r="GO354" s="540"/>
      <c r="GP354" s="540"/>
      <c r="GQ354" s="540"/>
      <c r="GR354" s="540"/>
      <c r="GS354" s="540"/>
      <c r="GT354" s="540"/>
      <c r="GU354" s="540"/>
      <c r="GV354" s="540"/>
      <c r="GW354" s="540"/>
      <c r="GX354" s="540"/>
      <c r="GY354" s="540"/>
      <c r="GZ354" s="540"/>
      <c r="HA354" s="540"/>
      <c r="HB354" s="540"/>
      <c r="HC354" s="540"/>
      <c r="HD354" s="540"/>
      <c r="HE354" s="540"/>
      <c r="HF354" s="540"/>
    </row>
    <row r="355" spans="2:214">
      <c r="B355" s="540"/>
      <c r="C355" s="658"/>
      <c r="D355" s="540"/>
      <c r="F355" s="540"/>
      <c r="G355" s="540"/>
      <c r="H355" s="540"/>
      <c r="I355" s="540"/>
      <c r="J355" s="540"/>
      <c r="K355" s="540"/>
      <c r="L355" s="540"/>
      <c r="M355" s="540"/>
      <c r="N355" s="540"/>
      <c r="O355" s="540"/>
      <c r="P355" s="540"/>
      <c r="Q355" s="540"/>
      <c r="R355" s="540"/>
      <c r="S355" s="540"/>
      <c r="T355" s="540"/>
      <c r="U355" s="540"/>
      <c r="V355" s="540"/>
      <c r="W355" s="540"/>
      <c r="X355" s="540"/>
      <c r="Y355" s="540"/>
      <c r="Z355" s="540"/>
      <c r="AA355" s="540"/>
      <c r="AB355" s="540"/>
      <c r="AC355" s="540"/>
      <c r="AD355" s="540"/>
      <c r="AE355" s="540"/>
      <c r="AF355" s="540"/>
      <c r="AG355" s="540"/>
      <c r="AH355" s="659"/>
      <c r="AI355" s="540"/>
      <c r="AJ355" s="540"/>
      <c r="AK355" s="540"/>
      <c r="AL355" s="540"/>
      <c r="AM355" s="540"/>
      <c r="AN355" s="540"/>
      <c r="AO355" s="540"/>
      <c r="AP355" s="540"/>
      <c r="AQ355" s="540"/>
      <c r="AR355" s="540"/>
      <c r="AS355" s="540"/>
      <c r="AT355" s="540"/>
      <c r="AU355" s="540"/>
      <c r="AV355" s="540"/>
      <c r="AW355" s="540"/>
      <c r="AX355" s="540"/>
      <c r="AY355" s="540"/>
      <c r="AZ355" s="540"/>
      <c r="BA355" s="540"/>
      <c r="BB355" s="540"/>
      <c r="BC355" s="540"/>
      <c r="BD355" s="540"/>
      <c r="BE355" s="540"/>
      <c r="BF355" s="540"/>
      <c r="BG355" s="540"/>
      <c r="BH355" s="540"/>
      <c r="BI355" s="540"/>
      <c r="BJ355" s="540"/>
      <c r="BK355" s="540"/>
      <c r="BL355" s="540"/>
      <c r="BM355" s="540"/>
      <c r="BN355" s="540"/>
      <c r="BO355" s="540"/>
      <c r="BP355" s="540"/>
      <c r="BQ355" s="540"/>
      <c r="BR355" s="540"/>
      <c r="BS355" s="540"/>
      <c r="BT355" s="540"/>
      <c r="BU355" s="540"/>
      <c r="BV355" s="540"/>
      <c r="BW355" s="540"/>
      <c r="BX355" s="540"/>
      <c r="BY355" s="540"/>
      <c r="BZ355" s="540"/>
      <c r="CA355" s="540"/>
      <c r="CB355" s="540"/>
      <c r="CC355" s="540"/>
      <c r="CD355" s="540"/>
      <c r="CE355" s="540"/>
      <c r="CF355" s="540"/>
      <c r="CG355" s="540"/>
      <c r="CH355" s="540"/>
      <c r="CI355" s="540"/>
      <c r="CJ355" s="540"/>
      <c r="CK355" s="540"/>
      <c r="CL355" s="540"/>
      <c r="CM355" s="540"/>
      <c r="CN355" s="540"/>
      <c r="CO355" s="540"/>
      <c r="CP355" s="540"/>
      <c r="CQ355" s="540"/>
      <c r="CR355" s="540"/>
      <c r="CS355" s="540"/>
      <c r="CT355" s="540"/>
      <c r="CU355" s="540"/>
      <c r="CV355" s="540"/>
      <c r="CW355" s="540"/>
      <c r="CX355" s="540"/>
      <c r="CY355" s="540"/>
      <c r="CZ355" s="540"/>
      <c r="DA355" s="540"/>
      <c r="DB355" s="540"/>
      <c r="DC355" s="540"/>
      <c r="DD355" s="540"/>
      <c r="DE355" s="540"/>
      <c r="DF355" s="540"/>
      <c r="DG355" s="540"/>
      <c r="DH355" s="540"/>
      <c r="DI355" s="540"/>
      <c r="DJ355" s="540"/>
      <c r="DK355" s="540"/>
      <c r="DL355" s="540"/>
      <c r="DM355" s="540"/>
      <c r="DN355" s="540"/>
      <c r="DO355" s="540"/>
      <c r="DP355" s="540"/>
      <c r="DQ355" s="540"/>
      <c r="DR355" s="540"/>
      <c r="DS355" s="540"/>
      <c r="DT355" s="540"/>
      <c r="DU355" s="540"/>
      <c r="DV355" s="540"/>
      <c r="DW355" s="540"/>
      <c r="DX355" s="540"/>
      <c r="DY355" s="540"/>
      <c r="DZ355" s="540"/>
      <c r="EA355" s="540"/>
      <c r="EB355" s="540"/>
      <c r="EC355" s="540"/>
      <c r="ED355" s="540"/>
      <c r="EE355" s="540"/>
      <c r="EF355" s="540"/>
      <c r="EG355" s="540"/>
      <c r="EH355" s="540"/>
      <c r="EI355" s="540"/>
      <c r="EJ355" s="540"/>
      <c r="EK355" s="540"/>
      <c r="EL355" s="540"/>
      <c r="EM355" s="540"/>
      <c r="EN355" s="540"/>
      <c r="EO355" s="540"/>
      <c r="EP355" s="540"/>
      <c r="EQ355" s="540"/>
      <c r="ER355" s="540"/>
      <c r="ES355" s="540"/>
      <c r="ET355" s="540"/>
      <c r="EU355" s="540"/>
      <c r="EV355" s="540"/>
      <c r="EW355" s="540"/>
      <c r="EX355" s="540"/>
      <c r="EY355" s="540"/>
      <c r="EZ355" s="540"/>
      <c r="FA355" s="540"/>
      <c r="FB355" s="540"/>
      <c r="FC355" s="540"/>
      <c r="FD355" s="540"/>
      <c r="FE355" s="540"/>
      <c r="FF355" s="540"/>
      <c r="FG355" s="540"/>
      <c r="FH355" s="540"/>
      <c r="FI355" s="540"/>
      <c r="FJ355" s="540"/>
      <c r="FK355" s="540"/>
      <c r="FL355" s="540"/>
      <c r="FM355" s="540"/>
      <c r="FN355" s="540"/>
      <c r="FO355" s="540"/>
      <c r="FP355" s="540"/>
      <c r="FQ355" s="540"/>
      <c r="FR355" s="540"/>
      <c r="FS355" s="540"/>
      <c r="FT355" s="540"/>
      <c r="FU355" s="540"/>
      <c r="FV355" s="540"/>
      <c r="FW355" s="540"/>
      <c r="FX355" s="540"/>
      <c r="FY355" s="540"/>
      <c r="FZ355" s="540"/>
      <c r="GA355" s="540"/>
      <c r="GB355" s="540"/>
      <c r="GC355" s="540"/>
      <c r="GD355" s="540"/>
      <c r="GE355" s="540"/>
      <c r="GF355" s="540"/>
      <c r="GG355" s="540"/>
      <c r="GH355" s="540"/>
      <c r="GI355" s="540"/>
      <c r="GJ355" s="540"/>
      <c r="GK355" s="540"/>
      <c r="GL355" s="540"/>
      <c r="GM355" s="540"/>
      <c r="GN355" s="540"/>
      <c r="GO355" s="540"/>
      <c r="GP355" s="540"/>
      <c r="GQ355" s="540"/>
      <c r="GR355" s="540"/>
      <c r="GS355" s="540"/>
      <c r="GT355" s="540"/>
      <c r="GU355" s="540"/>
      <c r="GV355" s="540"/>
      <c r="GW355" s="540"/>
      <c r="GX355" s="540"/>
      <c r="GY355" s="540"/>
      <c r="GZ355" s="540"/>
      <c r="HA355" s="540"/>
      <c r="HB355" s="540"/>
      <c r="HC355" s="540"/>
      <c r="HD355" s="540"/>
      <c r="HE355" s="540"/>
      <c r="HF355" s="540"/>
    </row>
    <row r="356" spans="2:214">
      <c r="B356" s="540"/>
      <c r="C356" s="658"/>
      <c r="D356" s="540"/>
      <c r="F356" s="540"/>
      <c r="G356" s="540"/>
      <c r="H356" s="540"/>
      <c r="I356" s="540"/>
      <c r="J356" s="540"/>
      <c r="K356" s="540"/>
      <c r="L356" s="540"/>
      <c r="M356" s="540"/>
      <c r="N356" s="540"/>
      <c r="O356" s="540"/>
      <c r="P356" s="540"/>
      <c r="Q356" s="540"/>
      <c r="R356" s="540"/>
      <c r="S356" s="540"/>
      <c r="T356" s="540"/>
      <c r="U356" s="540"/>
      <c r="V356" s="540"/>
      <c r="W356" s="540"/>
      <c r="X356" s="540"/>
      <c r="Y356" s="540"/>
      <c r="Z356" s="540"/>
      <c r="AA356" s="540"/>
      <c r="AB356" s="540"/>
      <c r="AC356" s="540"/>
      <c r="AD356" s="540"/>
      <c r="AE356" s="540"/>
      <c r="AF356" s="540"/>
      <c r="AG356" s="540"/>
      <c r="AH356" s="659"/>
      <c r="AI356" s="540"/>
      <c r="AJ356" s="540"/>
      <c r="AK356" s="540"/>
      <c r="AL356" s="540"/>
      <c r="AM356" s="540"/>
      <c r="AN356" s="540"/>
      <c r="AO356" s="540"/>
      <c r="AP356" s="540"/>
      <c r="AQ356" s="540"/>
      <c r="AR356" s="540"/>
      <c r="AS356" s="540"/>
      <c r="AT356" s="540"/>
      <c r="AU356" s="540"/>
      <c r="AV356" s="540"/>
      <c r="AW356" s="540"/>
      <c r="AX356" s="540"/>
      <c r="AY356" s="540"/>
      <c r="AZ356" s="540"/>
      <c r="BA356" s="540"/>
      <c r="BB356" s="540"/>
      <c r="BC356" s="540"/>
      <c r="BD356" s="540"/>
      <c r="BE356" s="540"/>
      <c r="BF356" s="540"/>
      <c r="BG356" s="540"/>
      <c r="BH356" s="540"/>
      <c r="BI356" s="540"/>
      <c r="BJ356" s="540"/>
      <c r="BK356" s="540"/>
      <c r="BL356" s="540"/>
      <c r="BM356" s="540"/>
      <c r="BN356" s="540"/>
      <c r="BO356" s="540"/>
      <c r="BP356" s="540"/>
      <c r="BQ356" s="540"/>
      <c r="BR356" s="540"/>
      <c r="BS356" s="540"/>
      <c r="BT356" s="540"/>
      <c r="BU356" s="540"/>
      <c r="BV356" s="540"/>
      <c r="BW356" s="540"/>
      <c r="BX356" s="540"/>
      <c r="BY356" s="540"/>
      <c r="BZ356" s="540"/>
      <c r="CA356" s="540"/>
      <c r="CB356" s="540"/>
      <c r="CC356" s="540"/>
      <c r="CD356" s="540"/>
      <c r="CE356" s="540"/>
      <c r="CF356" s="540"/>
      <c r="CG356" s="540"/>
      <c r="CH356" s="540"/>
      <c r="CI356" s="540"/>
      <c r="CJ356" s="540"/>
      <c r="CK356" s="540"/>
      <c r="CL356" s="540"/>
      <c r="CM356" s="540"/>
      <c r="CN356" s="540"/>
      <c r="CO356" s="540"/>
      <c r="CP356" s="540"/>
      <c r="CQ356" s="540"/>
      <c r="CR356" s="540"/>
      <c r="CS356" s="540"/>
      <c r="CT356" s="540"/>
      <c r="CU356" s="540"/>
      <c r="CV356" s="540"/>
      <c r="CW356" s="540"/>
      <c r="CX356" s="540"/>
      <c r="CY356" s="540"/>
      <c r="CZ356" s="540"/>
      <c r="DA356" s="540"/>
      <c r="DB356" s="540"/>
      <c r="DC356" s="540"/>
      <c r="DD356" s="540"/>
      <c r="DE356" s="540"/>
      <c r="DF356" s="540"/>
      <c r="DG356" s="540"/>
      <c r="DH356" s="540"/>
      <c r="DI356" s="540"/>
      <c r="DJ356" s="540"/>
      <c r="DK356" s="540"/>
      <c r="DL356" s="540"/>
      <c r="DM356" s="540"/>
      <c r="DN356" s="540"/>
      <c r="DO356" s="540"/>
      <c r="DP356" s="540"/>
      <c r="DQ356" s="540"/>
      <c r="DR356" s="540"/>
      <c r="DS356" s="540"/>
      <c r="DT356" s="540"/>
      <c r="DU356" s="540"/>
      <c r="DV356" s="540"/>
      <c r="DW356" s="540"/>
      <c r="DX356" s="540"/>
      <c r="DY356" s="540"/>
      <c r="DZ356" s="540"/>
      <c r="EA356" s="540"/>
      <c r="EB356" s="540"/>
      <c r="EC356" s="540"/>
      <c r="ED356" s="540"/>
      <c r="EE356" s="540"/>
      <c r="EF356" s="540"/>
      <c r="EG356" s="540"/>
      <c r="EH356" s="540"/>
      <c r="EI356" s="540"/>
      <c r="EJ356" s="540"/>
      <c r="EK356" s="540"/>
      <c r="EL356" s="540"/>
      <c r="EM356" s="540"/>
      <c r="EN356" s="540"/>
      <c r="EO356" s="540"/>
      <c r="EP356" s="540"/>
      <c r="EQ356" s="540"/>
      <c r="ER356" s="540"/>
      <c r="ES356" s="540"/>
      <c r="ET356" s="540"/>
      <c r="EU356" s="540"/>
      <c r="EV356" s="540"/>
      <c r="EW356" s="540"/>
      <c r="EX356" s="540"/>
      <c r="EY356" s="540"/>
      <c r="EZ356" s="540"/>
      <c r="FA356" s="540"/>
      <c r="FB356" s="540"/>
      <c r="FC356" s="540"/>
      <c r="FD356" s="540"/>
      <c r="FE356" s="540"/>
      <c r="FF356" s="540"/>
      <c r="FG356" s="540"/>
      <c r="FH356" s="540"/>
      <c r="FI356" s="540"/>
      <c r="FJ356" s="540"/>
      <c r="FK356" s="540"/>
      <c r="FL356" s="540"/>
      <c r="FM356" s="540"/>
      <c r="FN356" s="540"/>
      <c r="FO356" s="540"/>
      <c r="FP356" s="540"/>
      <c r="FQ356" s="540"/>
      <c r="FR356" s="540"/>
      <c r="FS356" s="540"/>
      <c r="FT356" s="540"/>
      <c r="FU356" s="540"/>
      <c r="FV356" s="540"/>
      <c r="FW356" s="540"/>
      <c r="FX356" s="540"/>
      <c r="FY356" s="540"/>
      <c r="FZ356" s="540"/>
      <c r="GA356" s="540"/>
      <c r="GB356" s="540"/>
      <c r="GC356" s="540"/>
      <c r="GD356" s="540"/>
      <c r="GE356" s="540"/>
      <c r="GF356" s="540"/>
      <c r="GG356" s="540"/>
      <c r="GH356" s="540"/>
      <c r="GI356" s="540"/>
      <c r="GJ356" s="540"/>
      <c r="GK356" s="540"/>
      <c r="GL356" s="540"/>
      <c r="GM356" s="540"/>
      <c r="GN356" s="540"/>
      <c r="GO356" s="540"/>
      <c r="GP356" s="540"/>
      <c r="GQ356" s="540"/>
      <c r="GR356" s="540"/>
      <c r="GS356" s="540"/>
      <c r="GT356" s="540"/>
      <c r="GU356" s="540"/>
      <c r="GV356" s="540"/>
      <c r="GW356" s="540"/>
      <c r="GX356" s="540"/>
      <c r="GY356" s="540"/>
      <c r="GZ356" s="540"/>
      <c r="HA356" s="540"/>
      <c r="HB356" s="540"/>
      <c r="HC356" s="540"/>
      <c r="HD356" s="540"/>
      <c r="HE356" s="540"/>
      <c r="HF356" s="540"/>
    </row>
    <row r="357" spans="2:214">
      <c r="B357" s="540"/>
      <c r="C357" s="658"/>
      <c r="D357" s="540"/>
      <c r="F357" s="540"/>
      <c r="G357" s="540"/>
      <c r="H357" s="540"/>
      <c r="I357" s="540"/>
      <c r="J357" s="540"/>
      <c r="K357" s="540"/>
      <c r="L357" s="540"/>
      <c r="M357" s="540"/>
      <c r="N357" s="540"/>
      <c r="O357" s="540"/>
      <c r="P357" s="540"/>
      <c r="Q357" s="540"/>
      <c r="R357" s="540"/>
      <c r="S357" s="540"/>
      <c r="T357" s="540"/>
      <c r="U357" s="540"/>
      <c r="V357" s="540"/>
      <c r="W357" s="540"/>
      <c r="X357" s="540"/>
      <c r="Y357" s="540"/>
      <c r="Z357" s="540"/>
      <c r="AA357" s="540"/>
      <c r="AB357" s="540"/>
      <c r="AC357" s="540"/>
      <c r="AD357" s="540"/>
      <c r="AE357" s="540"/>
      <c r="AF357" s="540"/>
      <c r="AG357" s="540"/>
      <c r="AH357" s="659"/>
      <c r="AI357" s="540"/>
      <c r="AJ357" s="540"/>
      <c r="AK357" s="540"/>
      <c r="AL357" s="540"/>
      <c r="AM357" s="540"/>
      <c r="AN357" s="540"/>
      <c r="AO357" s="540"/>
      <c r="AP357" s="540"/>
      <c r="AQ357" s="540"/>
      <c r="AR357" s="540"/>
      <c r="AS357" s="540"/>
      <c r="AT357" s="540"/>
      <c r="AU357" s="540"/>
      <c r="AV357" s="540"/>
      <c r="AW357" s="540"/>
      <c r="AX357" s="540"/>
      <c r="AY357" s="540"/>
      <c r="AZ357" s="540"/>
      <c r="BA357" s="540"/>
      <c r="BB357" s="540"/>
      <c r="BC357" s="540"/>
      <c r="BD357" s="540"/>
      <c r="BE357" s="540"/>
      <c r="BF357" s="540"/>
      <c r="BG357" s="540"/>
      <c r="BH357" s="540"/>
      <c r="BI357" s="540"/>
      <c r="BJ357" s="540"/>
      <c r="BK357" s="540"/>
      <c r="BL357" s="540"/>
      <c r="BM357" s="540"/>
      <c r="BN357" s="540"/>
      <c r="BO357" s="540"/>
      <c r="BP357" s="540"/>
      <c r="BQ357" s="540"/>
      <c r="BR357" s="540"/>
      <c r="BS357" s="540"/>
      <c r="BT357" s="540"/>
      <c r="BU357" s="540"/>
      <c r="BV357" s="540"/>
      <c r="BW357" s="540"/>
      <c r="BX357" s="540"/>
      <c r="BY357" s="540"/>
      <c r="BZ357" s="540"/>
      <c r="CA357" s="540"/>
      <c r="CB357" s="540"/>
      <c r="CC357" s="540"/>
      <c r="CD357" s="540"/>
      <c r="CE357" s="540"/>
      <c r="CF357" s="540"/>
      <c r="CG357" s="540"/>
      <c r="CH357" s="540"/>
      <c r="CI357" s="540"/>
      <c r="CJ357" s="540"/>
      <c r="CK357" s="540"/>
      <c r="CL357" s="540"/>
      <c r="CM357" s="540"/>
      <c r="CN357" s="540"/>
      <c r="CO357" s="540"/>
      <c r="CP357" s="540"/>
      <c r="CQ357" s="540"/>
      <c r="CR357" s="540"/>
      <c r="CS357" s="540"/>
      <c r="CT357" s="540"/>
      <c r="CU357" s="540"/>
      <c r="CV357" s="540"/>
      <c r="CW357" s="540"/>
      <c r="CX357" s="540"/>
      <c r="CY357" s="540"/>
      <c r="CZ357" s="540"/>
      <c r="DA357" s="540"/>
      <c r="DB357" s="540"/>
      <c r="DC357" s="540"/>
      <c r="DD357" s="540"/>
      <c r="DE357" s="540"/>
      <c r="DF357" s="540"/>
      <c r="DG357" s="540"/>
      <c r="DH357" s="540"/>
      <c r="DI357" s="540"/>
      <c r="DJ357" s="540"/>
      <c r="DK357" s="540"/>
      <c r="DL357" s="540"/>
      <c r="DM357" s="540"/>
      <c r="DN357" s="540"/>
      <c r="DO357" s="540"/>
      <c r="DP357" s="540"/>
      <c r="DQ357" s="540"/>
      <c r="DR357" s="540"/>
      <c r="DS357" s="540"/>
      <c r="DT357" s="540"/>
      <c r="DU357" s="540"/>
      <c r="DV357" s="540"/>
      <c r="DW357" s="540"/>
      <c r="DX357" s="540"/>
      <c r="DY357" s="540"/>
      <c r="DZ357" s="540"/>
      <c r="EA357" s="540"/>
      <c r="EB357" s="540"/>
      <c r="EC357" s="540"/>
      <c r="ED357" s="540"/>
      <c r="EE357" s="540"/>
      <c r="EF357" s="540"/>
      <c r="EG357" s="540"/>
      <c r="EH357" s="540"/>
      <c r="EI357" s="540"/>
      <c r="EJ357" s="540"/>
      <c r="EK357" s="540"/>
      <c r="EL357" s="540"/>
      <c r="EM357" s="540"/>
      <c r="EN357" s="540"/>
      <c r="EO357" s="540"/>
      <c r="EP357" s="540"/>
      <c r="EQ357" s="540"/>
      <c r="ER357" s="540"/>
      <c r="ES357" s="540"/>
      <c r="ET357" s="540"/>
      <c r="EU357" s="540"/>
      <c r="EV357" s="540"/>
      <c r="EW357" s="540"/>
      <c r="EX357" s="540"/>
      <c r="EY357" s="540"/>
      <c r="EZ357" s="540"/>
      <c r="FA357" s="540"/>
      <c r="FB357" s="540"/>
      <c r="FC357" s="540"/>
      <c r="FD357" s="540"/>
      <c r="FE357" s="540"/>
      <c r="FF357" s="540"/>
      <c r="FG357" s="540"/>
      <c r="FH357" s="540"/>
      <c r="FI357" s="540"/>
      <c r="FJ357" s="540"/>
      <c r="FK357" s="540"/>
      <c r="FL357" s="540"/>
      <c r="FM357" s="540"/>
      <c r="FN357" s="540"/>
      <c r="FO357" s="540"/>
      <c r="FP357" s="540"/>
      <c r="FQ357" s="540"/>
      <c r="FR357" s="540"/>
      <c r="FS357" s="540"/>
      <c r="FT357" s="540"/>
      <c r="FU357" s="540"/>
      <c r="FV357" s="540"/>
      <c r="FW357" s="540"/>
      <c r="FX357" s="540"/>
      <c r="FY357" s="540"/>
      <c r="FZ357" s="540"/>
      <c r="GA357" s="540"/>
      <c r="GB357" s="540"/>
      <c r="GC357" s="540"/>
      <c r="GD357" s="540"/>
      <c r="GE357" s="540"/>
      <c r="GF357" s="540"/>
      <c r="GG357" s="540"/>
      <c r="GH357" s="540"/>
      <c r="GI357" s="540"/>
      <c r="GJ357" s="540"/>
      <c r="GK357" s="540"/>
      <c r="GL357" s="540"/>
      <c r="GM357" s="540"/>
      <c r="GN357" s="540"/>
      <c r="GO357" s="540"/>
      <c r="GP357" s="540"/>
      <c r="GQ357" s="540"/>
      <c r="GR357" s="540"/>
      <c r="GS357" s="540"/>
      <c r="GT357" s="540"/>
      <c r="GU357" s="540"/>
      <c r="GV357" s="540"/>
      <c r="GW357" s="540"/>
      <c r="GX357" s="540"/>
      <c r="GY357" s="540"/>
      <c r="GZ357" s="540"/>
      <c r="HA357" s="540"/>
      <c r="HB357" s="540"/>
      <c r="HC357" s="540"/>
      <c r="HD357" s="540"/>
      <c r="HE357" s="540"/>
      <c r="HF357" s="540"/>
    </row>
    <row r="358" spans="2:214">
      <c r="B358" s="540"/>
      <c r="C358" s="658"/>
      <c r="D358" s="540"/>
      <c r="F358" s="540"/>
      <c r="G358" s="540"/>
      <c r="H358" s="540"/>
      <c r="I358" s="540"/>
      <c r="J358" s="540"/>
      <c r="K358" s="540"/>
      <c r="L358" s="540"/>
      <c r="M358" s="540"/>
      <c r="N358" s="540"/>
      <c r="O358" s="540"/>
      <c r="P358" s="540"/>
      <c r="Q358" s="540"/>
      <c r="R358" s="540"/>
      <c r="S358" s="540"/>
      <c r="T358" s="540"/>
      <c r="U358" s="540"/>
      <c r="V358" s="540"/>
      <c r="W358" s="540"/>
      <c r="X358" s="540"/>
      <c r="Y358" s="540"/>
      <c r="Z358" s="540"/>
      <c r="AA358" s="540"/>
      <c r="AB358" s="540"/>
      <c r="AC358" s="540"/>
      <c r="AD358" s="540"/>
      <c r="AE358" s="540"/>
      <c r="AF358" s="540"/>
      <c r="AG358" s="540"/>
      <c r="AH358" s="659"/>
      <c r="AI358" s="540"/>
      <c r="AJ358" s="540"/>
      <c r="AK358" s="540"/>
      <c r="AL358" s="540"/>
      <c r="AM358" s="540"/>
      <c r="AN358" s="540"/>
      <c r="AO358" s="540"/>
      <c r="AP358" s="540"/>
      <c r="AQ358" s="540"/>
      <c r="AR358" s="540"/>
      <c r="AS358" s="540"/>
      <c r="AT358" s="540"/>
      <c r="AU358" s="540"/>
      <c r="AV358" s="540"/>
      <c r="AW358" s="540"/>
      <c r="AX358" s="540"/>
      <c r="AY358" s="540"/>
      <c r="AZ358" s="540"/>
      <c r="BA358" s="540"/>
      <c r="BB358" s="540"/>
      <c r="BC358" s="540"/>
      <c r="BD358" s="540"/>
      <c r="BE358" s="540"/>
      <c r="BF358" s="540"/>
      <c r="BG358" s="540"/>
      <c r="BH358" s="540"/>
      <c r="BI358" s="540"/>
      <c r="BJ358" s="540"/>
      <c r="BK358" s="540"/>
      <c r="BL358" s="540"/>
      <c r="BM358" s="540"/>
      <c r="BN358" s="540"/>
      <c r="BO358" s="540"/>
      <c r="BP358" s="540"/>
      <c r="BQ358" s="540"/>
      <c r="BR358" s="540"/>
      <c r="BS358" s="540"/>
      <c r="BT358" s="540"/>
      <c r="BU358" s="540"/>
      <c r="BV358" s="540"/>
      <c r="BW358" s="540"/>
      <c r="BX358" s="540"/>
      <c r="BY358" s="540"/>
      <c r="BZ358" s="540"/>
      <c r="CA358" s="540"/>
      <c r="CB358" s="540"/>
      <c r="CC358" s="540"/>
      <c r="CD358" s="540"/>
      <c r="CE358" s="540"/>
      <c r="CF358" s="540"/>
      <c r="CG358" s="540"/>
      <c r="CH358" s="540"/>
      <c r="CI358" s="540"/>
      <c r="CJ358" s="540"/>
      <c r="CK358" s="540"/>
      <c r="CL358" s="540"/>
      <c r="CM358" s="540"/>
      <c r="CN358" s="540"/>
      <c r="CO358" s="540"/>
      <c r="CP358" s="540"/>
      <c r="CQ358" s="540"/>
      <c r="CR358" s="540"/>
      <c r="CS358" s="540"/>
      <c r="CT358" s="540"/>
      <c r="CU358" s="540"/>
      <c r="CV358" s="540"/>
      <c r="CW358" s="540"/>
      <c r="CX358" s="540"/>
      <c r="CY358" s="540"/>
      <c r="CZ358" s="540"/>
      <c r="DA358" s="540"/>
      <c r="DB358" s="540"/>
      <c r="DC358" s="540"/>
      <c r="DD358" s="540"/>
      <c r="DE358" s="540"/>
      <c r="DF358" s="540"/>
      <c r="DG358" s="540"/>
      <c r="DH358" s="540"/>
      <c r="DI358" s="540"/>
      <c r="DJ358" s="540"/>
      <c r="DK358" s="540"/>
      <c r="DL358" s="540"/>
      <c r="DM358" s="540"/>
      <c r="DN358" s="540"/>
      <c r="DO358" s="540"/>
      <c r="DP358" s="540"/>
      <c r="DQ358" s="540"/>
      <c r="DR358" s="540"/>
      <c r="DS358" s="540"/>
      <c r="DT358" s="540"/>
      <c r="DU358" s="540"/>
      <c r="DV358" s="540"/>
      <c r="DW358" s="540"/>
      <c r="DX358" s="540"/>
      <c r="DY358" s="540"/>
      <c r="DZ358" s="540"/>
      <c r="EA358" s="540"/>
      <c r="EB358" s="540"/>
      <c r="EC358" s="540"/>
      <c r="ED358" s="540"/>
      <c r="EE358" s="540"/>
      <c r="EF358" s="540"/>
      <c r="EG358" s="540"/>
      <c r="EH358" s="540"/>
      <c r="EI358" s="540"/>
      <c r="EJ358" s="540"/>
      <c r="EK358" s="540"/>
      <c r="EL358" s="540"/>
      <c r="EM358" s="540"/>
      <c r="EN358" s="540"/>
      <c r="EO358" s="540"/>
      <c r="EP358" s="540"/>
      <c r="EQ358" s="540"/>
      <c r="ER358" s="540"/>
      <c r="ES358" s="540"/>
      <c r="ET358" s="540"/>
      <c r="EU358" s="540"/>
      <c r="EV358" s="540"/>
      <c r="EW358" s="540"/>
      <c r="EX358" s="540"/>
      <c r="EY358" s="540"/>
      <c r="EZ358" s="540"/>
      <c r="FA358" s="540"/>
      <c r="FB358" s="540"/>
      <c r="FC358" s="540"/>
      <c r="FD358" s="540"/>
      <c r="FE358" s="540"/>
      <c r="FF358" s="540"/>
      <c r="FG358" s="540"/>
      <c r="FH358" s="540"/>
      <c r="FI358" s="540"/>
      <c r="FJ358" s="540"/>
      <c r="FK358" s="540"/>
      <c r="FL358" s="540"/>
      <c r="FM358" s="540"/>
      <c r="FN358" s="540"/>
      <c r="FO358" s="540"/>
      <c r="FP358" s="540"/>
      <c r="FQ358" s="540"/>
      <c r="FR358" s="540"/>
      <c r="FS358" s="540"/>
      <c r="FT358" s="540"/>
      <c r="FU358" s="540"/>
      <c r="FV358" s="540"/>
      <c r="FW358" s="540"/>
      <c r="FX358" s="540"/>
      <c r="FY358" s="540"/>
      <c r="FZ358" s="540"/>
      <c r="GA358" s="540"/>
      <c r="GB358" s="540"/>
      <c r="GC358" s="540"/>
      <c r="GD358" s="540"/>
      <c r="GE358" s="540"/>
      <c r="GF358" s="540"/>
      <c r="GG358" s="540"/>
      <c r="GH358" s="540"/>
      <c r="GI358" s="540"/>
      <c r="GJ358" s="540"/>
      <c r="GK358" s="540"/>
      <c r="GL358" s="540"/>
      <c r="GM358" s="540"/>
      <c r="GN358" s="540"/>
      <c r="GO358" s="540"/>
      <c r="GP358" s="540"/>
      <c r="GQ358" s="540"/>
      <c r="GR358" s="540"/>
      <c r="GS358" s="540"/>
      <c r="GT358" s="540"/>
      <c r="GU358" s="540"/>
      <c r="GV358" s="540"/>
      <c r="GW358" s="540"/>
      <c r="GX358" s="540"/>
      <c r="GY358" s="540"/>
      <c r="GZ358" s="540"/>
      <c r="HA358" s="540"/>
      <c r="HB358" s="540"/>
      <c r="HC358" s="540"/>
      <c r="HD358" s="540"/>
      <c r="HE358" s="540"/>
      <c r="HF358" s="540"/>
    </row>
    <row r="359" spans="2:214">
      <c r="B359" s="540"/>
      <c r="C359" s="658"/>
      <c r="D359" s="540"/>
      <c r="F359" s="540"/>
      <c r="G359" s="540"/>
      <c r="H359" s="540"/>
      <c r="I359" s="540"/>
      <c r="J359" s="540"/>
      <c r="K359" s="540"/>
      <c r="L359" s="540"/>
      <c r="M359" s="540"/>
      <c r="N359" s="540"/>
      <c r="O359" s="540"/>
      <c r="P359" s="540"/>
      <c r="Q359" s="540"/>
      <c r="R359" s="540"/>
      <c r="S359" s="540"/>
      <c r="T359" s="540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0"/>
      <c r="AF359" s="540"/>
      <c r="AG359" s="540"/>
      <c r="AH359" s="659"/>
      <c r="AI359" s="540"/>
      <c r="AJ359" s="540"/>
      <c r="AK359" s="540"/>
      <c r="AL359" s="540"/>
      <c r="AM359" s="540"/>
      <c r="AN359" s="540"/>
      <c r="AO359" s="540"/>
      <c r="AP359" s="540"/>
      <c r="AQ359" s="540"/>
      <c r="AR359" s="540"/>
      <c r="AS359" s="540"/>
      <c r="AT359" s="540"/>
      <c r="AU359" s="540"/>
      <c r="AV359" s="540"/>
      <c r="AW359" s="540"/>
      <c r="AX359" s="540"/>
      <c r="AY359" s="540"/>
      <c r="AZ359" s="540"/>
      <c r="BA359" s="540"/>
      <c r="BB359" s="540"/>
      <c r="BC359" s="540"/>
      <c r="BD359" s="540"/>
      <c r="BE359" s="540"/>
      <c r="BF359" s="540"/>
      <c r="BG359" s="540"/>
      <c r="BH359" s="540"/>
      <c r="BI359" s="540"/>
      <c r="BJ359" s="540"/>
      <c r="BK359" s="540"/>
      <c r="BL359" s="540"/>
      <c r="BM359" s="540"/>
      <c r="BN359" s="540"/>
      <c r="BO359" s="540"/>
      <c r="BP359" s="540"/>
      <c r="BQ359" s="540"/>
      <c r="BR359" s="540"/>
      <c r="BS359" s="540"/>
      <c r="BT359" s="540"/>
      <c r="BU359" s="540"/>
      <c r="BV359" s="540"/>
      <c r="BW359" s="540"/>
      <c r="BX359" s="540"/>
      <c r="BY359" s="540"/>
      <c r="BZ359" s="540"/>
      <c r="CA359" s="540"/>
      <c r="CB359" s="540"/>
      <c r="CC359" s="540"/>
      <c r="CD359" s="540"/>
      <c r="CE359" s="540"/>
      <c r="CF359" s="540"/>
      <c r="CG359" s="540"/>
      <c r="CH359" s="540"/>
      <c r="CI359" s="540"/>
      <c r="CJ359" s="540"/>
      <c r="CK359" s="540"/>
      <c r="CL359" s="540"/>
      <c r="CM359" s="540"/>
      <c r="CN359" s="540"/>
      <c r="CO359" s="540"/>
      <c r="CP359" s="540"/>
      <c r="CQ359" s="540"/>
      <c r="CR359" s="540"/>
      <c r="CS359" s="540"/>
      <c r="CT359" s="540"/>
      <c r="CU359" s="540"/>
      <c r="CV359" s="540"/>
      <c r="CW359" s="540"/>
      <c r="CX359" s="540"/>
      <c r="CY359" s="540"/>
      <c r="CZ359" s="540"/>
      <c r="DA359" s="540"/>
      <c r="DB359" s="540"/>
      <c r="DC359" s="540"/>
      <c r="DD359" s="540"/>
      <c r="DE359" s="540"/>
      <c r="DF359" s="540"/>
      <c r="DG359" s="540"/>
      <c r="DH359" s="540"/>
      <c r="DI359" s="540"/>
      <c r="DJ359" s="540"/>
      <c r="DK359" s="540"/>
      <c r="DL359" s="540"/>
      <c r="DM359" s="540"/>
      <c r="DN359" s="540"/>
      <c r="DO359" s="540"/>
      <c r="DP359" s="540"/>
      <c r="DQ359" s="540"/>
      <c r="DR359" s="540"/>
      <c r="DS359" s="540"/>
      <c r="DT359" s="540"/>
      <c r="DU359" s="540"/>
      <c r="DV359" s="540"/>
      <c r="DW359" s="540"/>
      <c r="DX359" s="540"/>
      <c r="DY359" s="540"/>
      <c r="DZ359" s="540"/>
      <c r="EA359" s="540"/>
      <c r="EB359" s="540"/>
      <c r="EC359" s="540"/>
      <c r="ED359" s="540"/>
      <c r="EE359" s="540"/>
      <c r="EF359" s="540"/>
      <c r="EG359" s="540"/>
      <c r="EH359" s="540"/>
      <c r="EI359" s="540"/>
      <c r="EJ359" s="540"/>
      <c r="EK359" s="540"/>
      <c r="EL359" s="540"/>
      <c r="EM359" s="540"/>
      <c r="EN359" s="540"/>
      <c r="EO359" s="540"/>
      <c r="EP359" s="540"/>
      <c r="EQ359" s="540"/>
      <c r="ER359" s="540"/>
      <c r="ES359" s="540"/>
      <c r="ET359" s="540"/>
      <c r="EU359" s="540"/>
      <c r="EV359" s="540"/>
      <c r="EW359" s="540"/>
      <c r="EX359" s="540"/>
      <c r="EY359" s="540"/>
      <c r="EZ359" s="540"/>
      <c r="FA359" s="540"/>
      <c r="FB359" s="540"/>
      <c r="FC359" s="540"/>
      <c r="FD359" s="540"/>
      <c r="FE359" s="540"/>
      <c r="FF359" s="540"/>
      <c r="FG359" s="540"/>
      <c r="FH359" s="540"/>
      <c r="FI359" s="540"/>
      <c r="FJ359" s="540"/>
      <c r="FK359" s="540"/>
      <c r="FL359" s="540"/>
      <c r="FM359" s="540"/>
      <c r="FN359" s="540"/>
      <c r="FO359" s="540"/>
      <c r="FP359" s="540"/>
      <c r="FQ359" s="540"/>
      <c r="FR359" s="540"/>
      <c r="FS359" s="540"/>
      <c r="FT359" s="540"/>
      <c r="FU359" s="540"/>
      <c r="FV359" s="540"/>
      <c r="FW359" s="540"/>
      <c r="FX359" s="540"/>
      <c r="FY359" s="540"/>
      <c r="FZ359" s="540"/>
      <c r="GA359" s="540"/>
      <c r="GB359" s="540"/>
      <c r="GC359" s="540"/>
      <c r="GD359" s="540"/>
      <c r="GE359" s="540"/>
      <c r="GF359" s="540"/>
      <c r="GG359" s="540"/>
      <c r="GH359" s="540"/>
      <c r="GI359" s="540"/>
      <c r="GJ359" s="540"/>
      <c r="GK359" s="540"/>
      <c r="GL359" s="540"/>
      <c r="GM359" s="540"/>
      <c r="GN359" s="540"/>
      <c r="GO359" s="540"/>
      <c r="GP359" s="540"/>
      <c r="GQ359" s="540"/>
      <c r="GR359" s="540"/>
      <c r="GS359" s="540"/>
      <c r="GT359" s="540"/>
      <c r="GU359" s="540"/>
      <c r="GV359" s="540"/>
      <c r="GW359" s="540"/>
      <c r="GX359" s="540"/>
      <c r="GY359" s="540"/>
      <c r="GZ359" s="540"/>
      <c r="HA359" s="540"/>
      <c r="HB359" s="540"/>
      <c r="HC359" s="540"/>
      <c r="HD359" s="540"/>
      <c r="HE359" s="540"/>
      <c r="HF359" s="540"/>
    </row>
    <row r="360" spans="2:214">
      <c r="B360" s="540"/>
      <c r="C360" s="658"/>
      <c r="D360" s="540"/>
      <c r="F360" s="540"/>
      <c r="G360" s="540"/>
      <c r="H360" s="540"/>
      <c r="I360" s="540"/>
      <c r="J360" s="540"/>
      <c r="K360" s="540"/>
      <c r="L360" s="540"/>
      <c r="M360" s="540"/>
      <c r="N360" s="540"/>
      <c r="O360" s="540"/>
      <c r="P360" s="540"/>
      <c r="Q360" s="540"/>
      <c r="R360" s="540"/>
      <c r="S360" s="540"/>
      <c r="T360" s="540"/>
      <c r="U360" s="540"/>
      <c r="V360" s="540"/>
      <c r="W360" s="540"/>
      <c r="X360" s="540"/>
      <c r="Y360" s="540"/>
      <c r="Z360" s="540"/>
      <c r="AA360" s="540"/>
      <c r="AB360" s="540"/>
      <c r="AC360" s="540"/>
      <c r="AD360" s="540"/>
      <c r="AE360" s="540"/>
      <c r="AF360" s="540"/>
      <c r="AG360" s="540"/>
      <c r="AH360" s="659"/>
      <c r="AI360" s="540"/>
      <c r="AJ360" s="540"/>
      <c r="AK360" s="540"/>
      <c r="AL360" s="540"/>
      <c r="AM360" s="540"/>
      <c r="AN360" s="540"/>
      <c r="AO360" s="540"/>
      <c r="AP360" s="540"/>
      <c r="AQ360" s="540"/>
      <c r="AR360" s="540"/>
      <c r="AS360" s="540"/>
      <c r="AT360" s="540"/>
      <c r="AU360" s="540"/>
      <c r="AV360" s="540"/>
      <c r="AW360" s="540"/>
      <c r="AX360" s="540"/>
      <c r="AY360" s="540"/>
      <c r="AZ360" s="540"/>
      <c r="BA360" s="540"/>
      <c r="BB360" s="540"/>
      <c r="BC360" s="540"/>
      <c r="BD360" s="540"/>
      <c r="BE360" s="540"/>
      <c r="BF360" s="540"/>
      <c r="BG360" s="540"/>
      <c r="BH360" s="540"/>
      <c r="BI360" s="540"/>
      <c r="BJ360" s="540"/>
      <c r="BK360" s="540"/>
      <c r="BL360" s="540"/>
      <c r="BM360" s="540"/>
      <c r="BN360" s="540"/>
      <c r="BO360" s="540"/>
      <c r="BP360" s="540"/>
      <c r="BQ360" s="540"/>
      <c r="BR360" s="540"/>
      <c r="BS360" s="540"/>
      <c r="BT360" s="540"/>
      <c r="BU360" s="540"/>
      <c r="BV360" s="540"/>
      <c r="BW360" s="540"/>
      <c r="BX360" s="540"/>
      <c r="BY360" s="540"/>
      <c r="BZ360" s="540"/>
      <c r="CA360" s="540"/>
      <c r="CB360" s="540"/>
      <c r="CC360" s="540"/>
      <c r="CD360" s="540"/>
      <c r="CE360" s="540"/>
      <c r="CF360" s="540"/>
      <c r="CG360" s="540"/>
      <c r="CH360" s="540"/>
      <c r="CI360" s="540"/>
      <c r="CJ360" s="540"/>
      <c r="CK360" s="540"/>
      <c r="CL360" s="540"/>
      <c r="CM360" s="540"/>
      <c r="CN360" s="540"/>
      <c r="CO360" s="540"/>
      <c r="CP360" s="540"/>
      <c r="CQ360" s="540"/>
      <c r="CR360" s="540"/>
      <c r="CS360" s="540"/>
      <c r="CT360" s="540"/>
      <c r="CU360" s="540"/>
      <c r="CV360" s="540"/>
      <c r="CW360" s="540"/>
      <c r="CX360" s="540"/>
      <c r="CY360" s="540"/>
      <c r="CZ360" s="540"/>
      <c r="DA360" s="540"/>
      <c r="DB360" s="540"/>
      <c r="DC360" s="540"/>
      <c r="DD360" s="540"/>
      <c r="DE360" s="540"/>
      <c r="DF360" s="540"/>
      <c r="DG360" s="540"/>
      <c r="DH360" s="540"/>
      <c r="DI360" s="540"/>
      <c r="DJ360" s="540"/>
      <c r="DK360" s="540"/>
      <c r="DL360" s="540"/>
      <c r="DM360" s="540"/>
      <c r="DN360" s="540"/>
      <c r="DO360" s="540"/>
      <c r="DP360" s="540"/>
      <c r="DQ360" s="540"/>
      <c r="DR360" s="540"/>
      <c r="DS360" s="540"/>
      <c r="DT360" s="540"/>
      <c r="DU360" s="540"/>
      <c r="DV360" s="540"/>
      <c r="DW360" s="540"/>
      <c r="DX360" s="540"/>
      <c r="DY360" s="540"/>
      <c r="DZ360" s="540"/>
      <c r="EA360" s="540"/>
      <c r="EB360" s="540"/>
      <c r="EC360" s="540"/>
      <c r="ED360" s="540"/>
      <c r="EE360" s="540"/>
      <c r="EF360" s="540"/>
      <c r="EG360" s="540"/>
      <c r="EH360" s="540"/>
      <c r="EI360" s="540"/>
      <c r="EJ360" s="540"/>
      <c r="EK360" s="540"/>
      <c r="EL360" s="540"/>
      <c r="EM360" s="540"/>
      <c r="EN360" s="540"/>
      <c r="EO360" s="540"/>
      <c r="EP360" s="540"/>
      <c r="EQ360" s="540"/>
      <c r="ER360" s="540"/>
      <c r="ES360" s="540"/>
      <c r="ET360" s="540"/>
      <c r="EU360" s="540"/>
      <c r="EV360" s="540"/>
      <c r="EW360" s="540"/>
      <c r="EX360" s="540"/>
      <c r="EY360" s="540"/>
      <c r="EZ360" s="540"/>
      <c r="FA360" s="540"/>
      <c r="FB360" s="540"/>
      <c r="FC360" s="540"/>
      <c r="FD360" s="540"/>
      <c r="FE360" s="540"/>
      <c r="FF360" s="540"/>
      <c r="FG360" s="540"/>
      <c r="FH360" s="540"/>
      <c r="FI360" s="540"/>
      <c r="FJ360" s="540"/>
      <c r="FK360" s="540"/>
      <c r="FL360" s="540"/>
      <c r="FM360" s="540"/>
      <c r="FN360" s="540"/>
      <c r="FO360" s="540"/>
      <c r="FP360" s="540"/>
      <c r="FQ360" s="540"/>
      <c r="FR360" s="540"/>
      <c r="FS360" s="540"/>
      <c r="FT360" s="540"/>
      <c r="FU360" s="540"/>
      <c r="FV360" s="540"/>
      <c r="FW360" s="540"/>
      <c r="FX360" s="540"/>
      <c r="FY360" s="540"/>
      <c r="FZ360" s="540"/>
      <c r="GA360" s="540"/>
      <c r="GB360" s="540"/>
      <c r="GC360" s="540"/>
      <c r="GD360" s="540"/>
      <c r="GE360" s="540"/>
      <c r="GF360" s="540"/>
      <c r="GG360" s="540"/>
      <c r="GH360" s="540"/>
      <c r="GI360" s="540"/>
      <c r="GJ360" s="540"/>
      <c r="GK360" s="540"/>
      <c r="GL360" s="540"/>
      <c r="GM360" s="540"/>
      <c r="GN360" s="540"/>
      <c r="GO360" s="540"/>
      <c r="GP360" s="540"/>
      <c r="GQ360" s="540"/>
      <c r="GR360" s="540"/>
      <c r="GS360" s="540"/>
      <c r="GT360" s="540"/>
      <c r="GU360" s="540"/>
      <c r="GV360" s="540"/>
      <c r="GW360" s="540"/>
      <c r="GX360" s="540"/>
      <c r="GY360" s="540"/>
      <c r="GZ360" s="540"/>
      <c r="HA360" s="540"/>
      <c r="HB360" s="540"/>
      <c r="HC360" s="540"/>
      <c r="HD360" s="540"/>
      <c r="HE360" s="540"/>
      <c r="HF360" s="540"/>
    </row>
    <row r="361" spans="2:214">
      <c r="B361" s="540"/>
      <c r="C361" s="658"/>
      <c r="D361" s="540"/>
      <c r="F361" s="540"/>
      <c r="G361" s="540"/>
      <c r="H361" s="540"/>
      <c r="I361" s="540"/>
      <c r="J361" s="540"/>
      <c r="K361" s="540"/>
      <c r="L361" s="540"/>
      <c r="M361" s="540"/>
      <c r="N361" s="540"/>
      <c r="O361" s="540"/>
      <c r="P361" s="540"/>
      <c r="Q361" s="540"/>
      <c r="R361" s="540"/>
      <c r="S361" s="540"/>
      <c r="T361" s="540"/>
      <c r="U361" s="540"/>
      <c r="V361" s="540"/>
      <c r="W361" s="540"/>
      <c r="X361" s="540"/>
      <c r="Y361" s="540"/>
      <c r="Z361" s="540"/>
      <c r="AA361" s="540"/>
      <c r="AB361" s="540"/>
      <c r="AC361" s="540"/>
      <c r="AD361" s="540"/>
      <c r="AE361" s="540"/>
      <c r="AF361" s="540"/>
      <c r="AG361" s="540"/>
      <c r="AH361" s="659"/>
      <c r="AI361" s="540"/>
      <c r="AJ361" s="540"/>
      <c r="AK361" s="540"/>
      <c r="AL361" s="540"/>
      <c r="AM361" s="540"/>
      <c r="AN361" s="540"/>
      <c r="AO361" s="540"/>
      <c r="AP361" s="540"/>
      <c r="AQ361" s="540"/>
      <c r="AR361" s="540"/>
      <c r="AS361" s="540"/>
      <c r="AT361" s="540"/>
      <c r="AU361" s="540"/>
      <c r="AV361" s="540"/>
      <c r="AW361" s="540"/>
      <c r="AX361" s="540"/>
      <c r="AY361" s="540"/>
      <c r="AZ361" s="540"/>
      <c r="BA361" s="540"/>
      <c r="BB361" s="540"/>
      <c r="BC361" s="540"/>
      <c r="BD361" s="540"/>
      <c r="BE361" s="540"/>
      <c r="BF361" s="540"/>
      <c r="BG361" s="540"/>
      <c r="BH361" s="540"/>
      <c r="BI361" s="540"/>
      <c r="BJ361" s="540"/>
      <c r="BK361" s="540"/>
      <c r="BL361" s="540"/>
      <c r="BM361" s="540"/>
      <c r="BN361" s="540"/>
      <c r="BO361" s="540"/>
      <c r="BP361" s="540"/>
      <c r="BQ361" s="540"/>
      <c r="BR361" s="540"/>
      <c r="BS361" s="540"/>
      <c r="BT361" s="540"/>
      <c r="BU361" s="540"/>
      <c r="BV361" s="540"/>
      <c r="BW361" s="540"/>
      <c r="BX361" s="540"/>
      <c r="BY361" s="540"/>
      <c r="BZ361" s="540"/>
      <c r="CA361" s="540"/>
      <c r="CB361" s="540"/>
      <c r="CC361" s="540"/>
      <c r="CD361" s="540"/>
      <c r="CE361" s="540"/>
      <c r="CF361" s="540"/>
      <c r="CG361" s="540"/>
      <c r="CH361" s="540"/>
      <c r="CI361" s="540"/>
      <c r="CJ361" s="540"/>
      <c r="CK361" s="540"/>
      <c r="CL361" s="540"/>
      <c r="CM361" s="540"/>
      <c r="CN361" s="540"/>
      <c r="CO361" s="540"/>
      <c r="CP361" s="540"/>
      <c r="CQ361" s="540"/>
      <c r="CR361" s="540"/>
      <c r="CS361" s="540"/>
      <c r="CT361" s="540"/>
      <c r="CU361" s="540"/>
      <c r="CV361" s="540"/>
      <c r="CW361" s="540"/>
      <c r="CX361" s="540"/>
      <c r="CY361" s="540"/>
      <c r="CZ361" s="540"/>
      <c r="DA361" s="540"/>
      <c r="DB361" s="540"/>
      <c r="DC361" s="540"/>
      <c r="DD361" s="540"/>
      <c r="DE361" s="540"/>
      <c r="DF361" s="540"/>
      <c r="DG361" s="540"/>
      <c r="DH361" s="540"/>
      <c r="DI361" s="540"/>
      <c r="DJ361" s="540"/>
      <c r="DK361" s="540"/>
      <c r="DL361" s="540"/>
      <c r="DM361" s="540"/>
      <c r="DN361" s="540"/>
      <c r="DO361" s="540"/>
      <c r="DP361" s="540"/>
      <c r="DQ361" s="540"/>
      <c r="DR361" s="540"/>
      <c r="DS361" s="540"/>
      <c r="DT361" s="540"/>
      <c r="DU361" s="540"/>
      <c r="DV361" s="540"/>
      <c r="DW361" s="540"/>
      <c r="DX361" s="540"/>
      <c r="DY361" s="540"/>
      <c r="DZ361" s="540"/>
      <c r="EA361" s="540"/>
      <c r="EB361" s="540"/>
      <c r="EC361" s="540"/>
      <c r="ED361" s="540"/>
      <c r="EE361" s="540"/>
      <c r="EF361" s="540"/>
      <c r="EG361" s="540"/>
      <c r="EH361" s="540"/>
      <c r="EI361" s="540"/>
      <c r="EJ361" s="540"/>
      <c r="EK361" s="540"/>
      <c r="EL361" s="540"/>
      <c r="EM361" s="540"/>
      <c r="EN361" s="540"/>
      <c r="EO361" s="540"/>
      <c r="EP361" s="540"/>
      <c r="EQ361" s="540"/>
      <c r="ER361" s="540"/>
      <c r="ES361" s="540"/>
      <c r="ET361" s="540"/>
      <c r="EU361" s="540"/>
      <c r="EV361" s="540"/>
      <c r="EW361" s="540"/>
      <c r="EX361" s="540"/>
      <c r="EY361" s="540"/>
      <c r="EZ361" s="540"/>
      <c r="FA361" s="540"/>
      <c r="FB361" s="540"/>
      <c r="FC361" s="540"/>
      <c r="FD361" s="540"/>
      <c r="FE361" s="540"/>
      <c r="FF361" s="540"/>
      <c r="FG361" s="540"/>
      <c r="FH361" s="540"/>
      <c r="FI361" s="540"/>
      <c r="FJ361" s="540"/>
      <c r="FK361" s="540"/>
      <c r="FL361" s="540"/>
      <c r="FM361" s="540"/>
      <c r="FN361" s="540"/>
      <c r="FO361" s="540"/>
      <c r="FP361" s="540"/>
      <c r="FQ361" s="540"/>
      <c r="FR361" s="540"/>
      <c r="FS361" s="540"/>
      <c r="FT361" s="540"/>
      <c r="FU361" s="540"/>
      <c r="FV361" s="540"/>
      <c r="FW361" s="540"/>
      <c r="FX361" s="540"/>
      <c r="FY361" s="540"/>
      <c r="FZ361" s="540"/>
      <c r="GA361" s="540"/>
      <c r="GB361" s="540"/>
      <c r="GC361" s="540"/>
      <c r="GD361" s="540"/>
      <c r="GE361" s="540"/>
      <c r="GF361" s="540"/>
      <c r="GG361" s="540"/>
      <c r="GH361" s="540"/>
      <c r="GI361" s="540"/>
      <c r="GJ361" s="540"/>
      <c r="GK361" s="540"/>
      <c r="GL361" s="540"/>
      <c r="GM361" s="540"/>
      <c r="GN361" s="540"/>
      <c r="GO361" s="540"/>
      <c r="GP361" s="540"/>
      <c r="GQ361" s="540"/>
      <c r="GR361" s="540"/>
      <c r="GS361" s="540"/>
      <c r="GT361" s="540"/>
      <c r="GU361" s="540"/>
      <c r="GV361" s="540"/>
      <c r="GW361" s="540"/>
      <c r="GX361" s="540"/>
      <c r="GY361" s="540"/>
      <c r="GZ361" s="540"/>
      <c r="HA361" s="540"/>
      <c r="HB361" s="540"/>
      <c r="HC361" s="540"/>
      <c r="HD361" s="540"/>
      <c r="HE361" s="540"/>
      <c r="HF361" s="540"/>
    </row>
    <row r="362" spans="2:214">
      <c r="B362" s="540"/>
      <c r="C362" s="658"/>
      <c r="D362" s="540"/>
      <c r="F362" s="540"/>
      <c r="G362" s="540"/>
      <c r="H362" s="540"/>
      <c r="I362" s="540"/>
      <c r="J362" s="540"/>
      <c r="K362" s="540"/>
      <c r="L362" s="540"/>
      <c r="M362" s="540"/>
      <c r="N362" s="540"/>
      <c r="O362" s="540"/>
      <c r="P362" s="540"/>
      <c r="Q362" s="540"/>
      <c r="R362" s="540"/>
      <c r="S362" s="540"/>
      <c r="T362" s="540"/>
      <c r="U362" s="540"/>
      <c r="V362" s="540"/>
      <c r="W362" s="540"/>
      <c r="X362" s="540"/>
      <c r="Y362" s="540"/>
      <c r="Z362" s="540"/>
      <c r="AA362" s="540"/>
      <c r="AB362" s="540"/>
      <c r="AC362" s="540"/>
      <c r="AD362" s="540"/>
      <c r="AE362" s="540"/>
      <c r="AF362" s="540"/>
      <c r="AG362" s="540"/>
      <c r="AH362" s="659"/>
      <c r="AI362" s="540"/>
      <c r="AJ362" s="540"/>
      <c r="AK362" s="540"/>
      <c r="AL362" s="540"/>
      <c r="AM362" s="540"/>
      <c r="AN362" s="540"/>
      <c r="AO362" s="540"/>
      <c r="AP362" s="540"/>
      <c r="AQ362" s="540"/>
      <c r="AR362" s="540"/>
      <c r="AS362" s="540"/>
      <c r="AT362" s="540"/>
      <c r="AU362" s="540"/>
      <c r="AV362" s="540"/>
      <c r="AW362" s="540"/>
      <c r="AX362" s="540"/>
      <c r="AY362" s="540"/>
      <c r="AZ362" s="540"/>
      <c r="BA362" s="540"/>
      <c r="BB362" s="540"/>
      <c r="BC362" s="540"/>
      <c r="BD362" s="540"/>
      <c r="BE362" s="540"/>
      <c r="BF362" s="540"/>
      <c r="BG362" s="540"/>
      <c r="BH362" s="540"/>
      <c r="BI362" s="540"/>
      <c r="BJ362" s="540"/>
      <c r="BK362" s="540"/>
      <c r="BL362" s="540"/>
      <c r="BM362" s="540"/>
      <c r="BN362" s="540"/>
      <c r="BO362" s="540"/>
      <c r="BP362" s="540"/>
      <c r="BQ362" s="540"/>
      <c r="BR362" s="540"/>
      <c r="BS362" s="540"/>
      <c r="BT362" s="540"/>
      <c r="BU362" s="540"/>
      <c r="BV362" s="540"/>
      <c r="BW362" s="540"/>
      <c r="BX362" s="540"/>
      <c r="BY362" s="540"/>
      <c r="BZ362" s="540"/>
      <c r="CA362" s="540"/>
      <c r="CB362" s="540"/>
      <c r="CC362" s="540"/>
      <c r="CD362" s="540"/>
      <c r="CE362" s="540"/>
      <c r="CF362" s="540"/>
      <c r="CG362" s="540"/>
      <c r="CH362" s="540"/>
      <c r="CI362" s="540"/>
      <c r="CJ362" s="540"/>
      <c r="CK362" s="540"/>
      <c r="CL362" s="540"/>
      <c r="CM362" s="540"/>
      <c r="CN362" s="540"/>
      <c r="CO362" s="540"/>
      <c r="CP362" s="540"/>
      <c r="CQ362" s="540"/>
      <c r="CR362" s="540"/>
      <c r="CS362" s="540"/>
      <c r="CT362" s="540"/>
      <c r="CU362" s="540"/>
      <c r="CV362" s="540"/>
      <c r="CW362" s="540"/>
      <c r="CX362" s="540"/>
      <c r="CY362" s="540"/>
      <c r="CZ362" s="540"/>
      <c r="DA362" s="540"/>
      <c r="DB362" s="540"/>
      <c r="DC362" s="540"/>
      <c r="DD362" s="540"/>
      <c r="DE362" s="540"/>
      <c r="DF362" s="540"/>
      <c r="DG362" s="540"/>
      <c r="DH362" s="540"/>
      <c r="DI362" s="540"/>
      <c r="DJ362" s="540"/>
      <c r="DK362" s="540"/>
      <c r="DL362" s="540"/>
      <c r="DM362" s="540"/>
      <c r="DN362" s="540"/>
      <c r="DO362" s="540"/>
      <c r="DP362" s="540"/>
      <c r="DQ362" s="540"/>
      <c r="DR362" s="540"/>
      <c r="DS362" s="540"/>
      <c r="DT362" s="540"/>
      <c r="DU362" s="540"/>
      <c r="DV362" s="540"/>
      <c r="DW362" s="540"/>
      <c r="DX362" s="540"/>
      <c r="DY362" s="540"/>
      <c r="DZ362" s="540"/>
      <c r="EA362" s="540"/>
      <c r="EB362" s="540"/>
      <c r="EC362" s="540"/>
      <c r="ED362" s="540"/>
      <c r="EE362" s="540"/>
      <c r="EF362" s="540"/>
      <c r="EG362" s="540"/>
      <c r="EH362" s="540"/>
      <c r="EI362" s="540"/>
      <c r="EJ362" s="540"/>
      <c r="EK362" s="540"/>
      <c r="EL362" s="540"/>
      <c r="EM362" s="540"/>
      <c r="EN362" s="540"/>
      <c r="EO362" s="540"/>
      <c r="EP362" s="540"/>
      <c r="EQ362" s="540"/>
      <c r="ER362" s="540"/>
      <c r="ES362" s="540"/>
      <c r="ET362" s="540"/>
      <c r="EU362" s="540"/>
      <c r="EV362" s="540"/>
      <c r="EW362" s="540"/>
      <c r="EX362" s="540"/>
      <c r="EY362" s="540"/>
      <c r="EZ362" s="540"/>
      <c r="FA362" s="540"/>
      <c r="FB362" s="540"/>
      <c r="FC362" s="540"/>
      <c r="FD362" s="540"/>
      <c r="FE362" s="540"/>
      <c r="FF362" s="540"/>
      <c r="FG362" s="540"/>
      <c r="FH362" s="540"/>
      <c r="FI362" s="540"/>
      <c r="FJ362" s="540"/>
      <c r="FK362" s="540"/>
      <c r="FL362" s="540"/>
      <c r="FM362" s="540"/>
      <c r="FN362" s="540"/>
      <c r="FO362" s="540"/>
      <c r="FP362" s="540"/>
      <c r="FQ362" s="540"/>
      <c r="FR362" s="540"/>
      <c r="FS362" s="540"/>
      <c r="FT362" s="540"/>
      <c r="FU362" s="540"/>
      <c r="FV362" s="540"/>
      <c r="FW362" s="540"/>
      <c r="FX362" s="540"/>
      <c r="FY362" s="540"/>
      <c r="FZ362" s="540"/>
      <c r="GA362" s="540"/>
      <c r="GB362" s="540"/>
      <c r="GC362" s="540"/>
      <c r="GD362" s="540"/>
      <c r="GE362" s="540"/>
      <c r="GF362" s="540"/>
      <c r="GG362" s="540"/>
      <c r="GH362" s="540"/>
      <c r="GI362" s="540"/>
      <c r="GJ362" s="540"/>
      <c r="GK362" s="540"/>
      <c r="GL362" s="540"/>
      <c r="GM362" s="540"/>
      <c r="GN362" s="540"/>
      <c r="GO362" s="540"/>
      <c r="GP362" s="540"/>
      <c r="GQ362" s="540"/>
      <c r="GR362" s="540"/>
      <c r="GS362" s="540"/>
      <c r="GT362" s="540"/>
      <c r="GU362" s="540"/>
      <c r="GV362" s="540"/>
      <c r="GW362" s="540"/>
      <c r="GX362" s="540"/>
      <c r="GY362" s="540"/>
      <c r="GZ362" s="540"/>
      <c r="HA362" s="540"/>
      <c r="HB362" s="540"/>
      <c r="HC362" s="540"/>
      <c r="HD362" s="540"/>
      <c r="HE362" s="540"/>
      <c r="HF362" s="540"/>
    </row>
    <row r="363" spans="2:214">
      <c r="B363" s="540"/>
      <c r="C363" s="658"/>
      <c r="D363" s="540"/>
      <c r="F363" s="540"/>
      <c r="G363" s="540"/>
      <c r="H363" s="540"/>
      <c r="I363" s="540"/>
      <c r="J363" s="540"/>
      <c r="K363" s="540"/>
      <c r="L363" s="540"/>
      <c r="M363" s="540"/>
      <c r="N363" s="540"/>
      <c r="O363" s="540"/>
      <c r="P363" s="540"/>
      <c r="Q363" s="540"/>
      <c r="R363" s="540"/>
      <c r="S363" s="540"/>
      <c r="T363" s="540"/>
      <c r="U363" s="540"/>
      <c r="V363" s="540"/>
      <c r="W363" s="540"/>
      <c r="X363" s="540"/>
      <c r="Y363" s="540"/>
      <c r="Z363" s="540"/>
      <c r="AA363" s="540"/>
      <c r="AB363" s="540"/>
      <c r="AC363" s="540"/>
      <c r="AD363" s="540"/>
      <c r="AE363" s="540"/>
      <c r="AF363" s="540"/>
      <c r="AG363" s="540"/>
      <c r="AH363" s="659"/>
      <c r="AI363" s="540"/>
      <c r="AJ363" s="540"/>
      <c r="AK363" s="540"/>
      <c r="AL363" s="540"/>
      <c r="AM363" s="540"/>
      <c r="AN363" s="540"/>
      <c r="AO363" s="540"/>
      <c r="AP363" s="540"/>
      <c r="AQ363" s="540"/>
      <c r="AR363" s="540"/>
      <c r="AS363" s="540"/>
      <c r="AT363" s="540"/>
      <c r="AU363" s="540"/>
      <c r="AV363" s="540"/>
      <c r="AW363" s="540"/>
      <c r="AX363" s="540"/>
      <c r="AY363" s="540"/>
      <c r="AZ363" s="540"/>
      <c r="BA363" s="540"/>
      <c r="BB363" s="540"/>
      <c r="BC363" s="540"/>
      <c r="BD363" s="540"/>
      <c r="BE363" s="540"/>
      <c r="BF363" s="540"/>
      <c r="BG363" s="540"/>
      <c r="BH363" s="540"/>
      <c r="BI363" s="540"/>
      <c r="BJ363" s="540"/>
      <c r="BK363" s="540"/>
      <c r="BL363" s="540"/>
      <c r="BM363" s="540"/>
      <c r="BN363" s="540"/>
      <c r="BO363" s="540"/>
      <c r="BP363" s="540"/>
      <c r="BQ363" s="540"/>
      <c r="BR363" s="540"/>
      <c r="BS363" s="540"/>
      <c r="BT363" s="540"/>
      <c r="BU363" s="540"/>
      <c r="BV363" s="540"/>
      <c r="BW363" s="540"/>
      <c r="BX363" s="540"/>
      <c r="BY363" s="540"/>
      <c r="BZ363" s="540"/>
      <c r="CA363" s="540"/>
      <c r="CB363" s="540"/>
      <c r="CC363" s="540"/>
      <c r="CD363" s="540"/>
      <c r="CE363" s="540"/>
      <c r="CF363" s="540"/>
      <c r="CG363" s="540"/>
      <c r="CH363" s="540"/>
      <c r="CI363" s="540"/>
      <c r="CJ363" s="540"/>
      <c r="CK363" s="540"/>
      <c r="CL363" s="540"/>
      <c r="CM363" s="540"/>
      <c r="CN363" s="540"/>
      <c r="CO363" s="540"/>
      <c r="CP363" s="540"/>
      <c r="CQ363" s="540"/>
      <c r="CR363" s="540"/>
      <c r="CS363" s="540"/>
      <c r="CT363" s="540"/>
      <c r="CU363" s="540"/>
      <c r="CV363" s="540"/>
      <c r="CW363" s="540"/>
      <c r="CX363" s="540"/>
      <c r="CY363" s="540"/>
      <c r="CZ363" s="540"/>
      <c r="DA363" s="540"/>
      <c r="DB363" s="540"/>
      <c r="DC363" s="540"/>
      <c r="DD363" s="540"/>
      <c r="DE363" s="540"/>
      <c r="DF363" s="540"/>
      <c r="DG363" s="540"/>
      <c r="DH363" s="540"/>
      <c r="DI363" s="540"/>
      <c r="DJ363" s="540"/>
      <c r="DK363" s="540"/>
      <c r="DL363" s="540"/>
      <c r="DM363" s="540"/>
      <c r="DN363" s="540"/>
      <c r="DO363" s="540"/>
      <c r="DP363" s="540"/>
      <c r="DQ363" s="540"/>
      <c r="DR363" s="540"/>
      <c r="DS363" s="540"/>
      <c r="DT363" s="540"/>
      <c r="DU363" s="540"/>
      <c r="DV363" s="540"/>
      <c r="DW363" s="540"/>
      <c r="DX363" s="540"/>
      <c r="DY363" s="540"/>
      <c r="DZ363" s="540"/>
      <c r="EA363" s="540"/>
      <c r="EB363" s="540"/>
      <c r="EC363" s="540"/>
      <c r="ED363" s="540"/>
      <c r="EE363" s="540"/>
      <c r="EF363" s="540"/>
      <c r="EG363" s="540"/>
      <c r="EH363" s="540"/>
      <c r="EI363" s="540"/>
      <c r="EJ363" s="540"/>
      <c r="EK363" s="540"/>
      <c r="EL363" s="540"/>
      <c r="EM363" s="540"/>
      <c r="EN363" s="540"/>
      <c r="EO363" s="540"/>
      <c r="EP363" s="540"/>
      <c r="EQ363" s="540"/>
      <c r="ER363" s="540"/>
      <c r="ES363" s="540"/>
      <c r="ET363" s="540"/>
      <c r="EU363" s="540"/>
      <c r="EV363" s="540"/>
      <c r="EW363" s="540"/>
      <c r="EX363" s="540"/>
      <c r="EY363" s="540"/>
      <c r="EZ363" s="540"/>
      <c r="FA363" s="540"/>
      <c r="FB363" s="540"/>
      <c r="FC363" s="540"/>
      <c r="FD363" s="540"/>
      <c r="FE363" s="540"/>
      <c r="FF363" s="540"/>
      <c r="FG363" s="540"/>
      <c r="FH363" s="540"/>
      <c r="FI363" s="540"/>
      <c r="FJ363" s="540"/>
      <c r="FK363" s="540"/>
      <c r="FL363" s="540"/>
      <c r="FM363" s="540"/>
      <c r="FN363" s="540"/>
      <c r="FO363" s="540"/>
      <c r="FP363" s="540"/>
      <c r="FQ363" s="540"/>
      <c r="FR363" s="540"/>
      <c r="FS363" s="540"/>
      <c r="FT363" s="540"/>
      <c r="FU363" s="540"/>
      <c r="FV363" s="540"/>
      <c r="FW363" s="540"/>
      <c r="FX363" s="540"/>
      <c r="FY363" s="540"/>
      <c r="FZ363" s="540"/>
      <c r="GA363" s="540"/>
      <c r="GB363" s="540"/>
      <c r="GC363" s="540"/>
      <c r="GD363" s="540"/>
      <c r="GE363" s="540"/>
      <c r="GF363" s="540"/>
      <c r="GG363" s="540"/>
      <c r="GH363" s="540"/>
      <c r="GI363" s="540"/>
      <c r="GJ363" s="540"/>
      <c r="GK363" s="540"/>
      <c r="GL363" s="540"/>
      <c r="GM363" s="540"/>
      <c r="GN363" s="540"/>
      <c r="GO363" s="540"/>
      <c r="GP363" s="540"/>
      <c r="GQ363" s="540"/>
      <c r="GR363" s="540"/>
      <c r="GS363" s="540"/>
      <c r="GT363" s="540"/>
      <c r="GU363" s="540"/>
      <c r="GV363" s="540"/>
      <c r="GW363" s="540"/>
      <c r="GX363" s="540"/>
      <c r="GY363" s="540"/>
      <c r="GZ363" s="540"/>
      <c r="HA363" s="540"/>
      <c r="HB363" s="540"/>
      <c r="HC363" s="540"/>
      <c r="HD363" s="540"/>
      <c r="HE363" s="540"/>
      <c r="HF363" s="540"/>
    </row>
    <row r="364" spans="2:214">
      <c r="B364" s="540"/>
      <c r="C364" s="658"/>
      <c r="D364" s="540"/>
      <c r="F364" s="540"/>
      <c r="G364" s="540"/>
      <c r="H364" s="540"/>
      <c r="I364" s="540"/>
      <c r="J364" s="540"/>
      <c r="K364" s="540"/>
      <c r="L364" s="540"/>
      <c r="M364" s="540"/>
      <c r="N364" s="540"/>
      <c r="O364" s="540"/>
      <c r="P364" s="540"/>
      <c r="Q364" s="540"/>
      <c r="R364" s="540"/>
      <c r="S364" s="540"/>
      <c r="T364" s="540"/>
      <c r="U364" s="540"/>
      <c r="V364" s="540"/>
      <c r="W364" s="540"/>
      <c r="X364" s="540"/>
      <c r="Y364" s="540"/>
      <c r="Z364" s="540"/>
      <c r="AA364" s="540"/>
      <c r="AB364" s="540"/>
      <c r="AC364" s="540"/>
      <c r="AD364" s="540"/>
      <c r="AE364" s="540"/>
      <c r="AF364" s="540"/>
      <c r="AG364" s="540"/>
      <c r="AH364" s="659"/>
      <c r="AI364" s="540"/>
      <c r="AJ364" s="540"/>
      <c r="AK364" s="540"/>
      <c r="AL364" s="540"/>
      <c r="AM364" s="540"/>
      <c r="AN364" s="540"/>
      <c r="AO364" s="540"/>
      <c r="AP364" s="540"/>
      <c r="AQ364" s="540"/>
      <c r="AR364" s="540"/>
      <c r="AS364" s="540"/>
      <c r="AT364" s="540"/>
      <c r="AU364" s="540"/>
      <c r="AV364" s="540"/>
      <c r="AW364" s="540"/>
      <c r="AX364" s="540"/>
      <c r="AY364" s="540"/>
      <c r="AZ364" s="540"/>
      <c r="BA364" s="540"/>
      <c r="BB364" s="540"/>
      <c r="BC364" s="540"/>
      <c r="BD364" s="540"/>
      <c r="BE364" s="540"/>
      <c r="BF364" s="540"/>
      <c r="BG364" s="540"/>
      <c r="BH364" s="540"/>
      <c r="BI364" s="540"/>
      <c r="BJ364" s="540"/>
      <c r="BK364" s="540"/>
      <c r="BL364" s="540"/>
      <c r="BM364" s="540"/>
      <c r="BN364" s="540"/>
      <c r="BO364" s="540"/>
      <c r="BP364" s="540"/>
      <c r="BQ364" s="540"/>
      <c r="BR364" s="540"/>
      <c r="BS364" s="540"/>
      <c r="BT364" s="540"/>
      <c r="BU364" s="540"/>
      <c r="BV364" s="540"/>
      <c r="BW364" s="540"/>
      <c r="BX364" s="540"/>
      <c r="BY364" s="540"/>
      <c r="BZ364" s="540"/>
      <c r="CA364" s="540"/>
      <c r="CB364" s="540"/>
      <c r="CC364" s="540"/>
      <c r="CD364" s="540"/>
      <c r="CE364" s="540"/>
      <c r="CF364" s="540"/>
      <c r="CG364" s="540"/>
      <c r="CH364" s="540"/>
      <c r="CI364" s="540"/>
      <c r="CJ364" s="540"/>
      <c r="CK364" s="540"/>
      <c r="CL364" s="540"/>
      <c r="CM364" s="540"/>
      <c r="CN364" s="540"/>
      <c r="CO364" s="540"/>
      <c r="CP364" s="540"/>
      <c r="CQ364" s="540"/>
      <c r="CR364" s="540"/>
      <c r="CS364" s="540"/>
      <c r="CT364" s="540"/>
      <c r="CU364" s="540"/>
      <c r="CV364" s="540"/>
      <c r="CW364" s="540"/>
      <c r="CX364" s="540"/>
      <c r="CY364" s="540"/>
      <c r="CZ364" s="540"/>
      <c r="DA364" s="540"/>
      <c r="DB364" s="540"/>
      <c r="DC364" s="540"/>
      <c r="DD364" s="540"/>
      <c r="DE364" s="540"/>
      <c r="DF364" s="540"/>
      <c r="DG364" s="540"/>
      <c r="DH364" s="540"/>
      <c r="DI364" s="540"/>
      <c r="DJ364" s="540"/>
      <c r="DK364" s="540"/>
      <c r="DL364" s="540"/>
      <c r="DM364" s="540"/>
      <c r="DN364" s="540"/>
      <c r="DO364" s="540"/>
      <c r="DP364" s="540"/>
      <c r="DQ364" s="540"/>
      <c r="DR364" s="540"/>
      <c r="DS364" s="540"/>
      <c r="DT364" s="540"/>
      <c r="DU364" s="540"/>
      <c r="DV364" s="540"/>
      <c r="DW364" s="540"/>
      <c r="DX364" s="540"/>
      <c r="DY364" s="540"/>
      <c r="DZ364" s="540"/>
      <c r="EA364" s="540"/>
      <c r="EB364" s="540"/>
      <c r="EC364" s="540"/>
      <c r="ED364" s="540"/>
      <c r="EE364" s="540"/>
      <c r="EF364" s="540"/>
      <c r="EG364" s="540"/>
      <c r="EH364" s="540"/>
      <c r="EI364" s="540"/>
      <c r="EJ364" s="540"/>
      <c r="EK364" s="540"/>
      <c r="EL364" s="540"/>
      <c r="EM364" s="540"/>
      <c r="EN364" s="540"/>
      <c r="EO364" s="540"/>
      <c r="EP364" s="540"/>
      <c r="EQ364" s="540"/>
      <c r="ER364" s="540"/>
      <c r="ES364" s="540"/>
      <c r="ET364" s="540"/>
      <c r="EU364" s="540"/>
      <c r="EV364" s="540"/>
      <c r="EW364" s="540"/>
      <c r="EX364" s="540"/>
      <c r="EY364" s="540"/>
      <c r="EZ364" s="540"/>
      <c r="FA364" s="540"/>
      <c r="FB364" s="540"/>
      <c r="FC364" s="540"/>
      <c r="FD364" s="540"/>
      <c r="FE364" s="540"/>
      <c r="FF364" s="540"/>
      <c r="FG364" s="540"/>
      <c r="FH364" s="540"/>
      <c r="FI364" s="540"/>
      <c r="FJ364" s="540"/>
      <c r="FK364" s="540"/>
      <c r="FL364" s="540"/>
      <c r="FM364" s="540"/>
      <c r="FN364" s="540"/>
      <c r="FO364" s="540"/>
      <c r="FP364" s="540"/>
      <c r="FQ364" s="540"/>
      <c r="FR364" s="540"/>
      <c r="FS364" s="540"/>
      <c r="FT364" s="540"/>
      <c r="FU364" s="540"/>
      <c r="FV364" s="540"/>
      <c r="FW364" s="540"/>
      <c r="FX364" s="540"/>
      <c r="FY364" s="540"/>
      <c r="FZ364" s="540"/>
      <c r="GA364" s="540"/>
      <c r="GB364" s="540"/>
      <c r="GC364" s="540"/>
      <c r="GD364" s="540"/>
      <c r="GE364" s="540"/>
      <c r="GF364" s="540"/>
      <c r="GG364" s="540"/>
      <c r="GH364" s="540"/>
      <c r="GI364" s="540"/>
      <c r="GJ364" s="540"/>
      <c r="GK364" s="540"/>
      <c r="GL364" s="540"/>
      <c r="GM364" s="540"/>
      <c r="GN364" s="540"/>
      <c r="GO364" s="540"/>
      <c r="GP364" s="540"/>
      <c r="GQ364" s="540"/>
      <c r="GR364" s="540"/>
      <c r="GS364" s="540"/>
      <c r="GT364" s="540"/>
      <c r="GU364" s="540"/>
      <c r="GV364" s="540"/>
      <c r="GW364" s="540"/>
      <c r="GX364" s="540"/>
      <c r="GY364" s="540"/>
      <c r="GZ364" s="540"/>
      <c r="HA364" s="540"/>
      <c r="HB364" s="540"/>
      <c r="HC364" s="540"/>
      <c r="HD364" s="540"/>
      <c r="HE364" s="540"/>
      <c r="HF364" s="540"/>
    </row>
    <row r="365" spans="2:214">
      <c r="B365" s="540"/>
      <c r="C365" s="658"/>
      <c r="D365" s="540"/>
      <c r="F365" s="540"/>
      <c r="G365" s="540"/>
      <c r="H365" s="540"/>
      <c r="I365" s="540"/>
      <c r="J365" s="540"/>
      <c r="K365" s="540"/>
      <c r="L365" s="540"/>
      <c r="M365" s="540"/>
      <c r="N365" s="540"/>
      <c r="O365" s="540"/>
      <c r="P365" s="540"/>
      <c r="Q365" s="540"/>
      <c r="R365" s="540"/>
      <c r="S365" s="540"/>
      <c r="T365" s="540"/>
      <c r="U365" s="540"/>
      <c r="V365" s="540"/>
      <c r="W365" s="540"/>
      <c r="X365" s="540"/>
      <c r="Y365" s="540"/>
      <c r="Z365" s="540"/>
      <c r="AA365" s="540"/>
      <c r="AB365" s="540"/>
      <c r="AC365" s="540"/>
      <c r="AD365" s="540"/>
      <c r="AE365" s="540"/>
      <c r="AF365" s="540"/>
      <c r="AG365" s="540"/>
      <c r="AH365" s="659"/>
      <c r="AI365" s="540"/>
      <c r="AJ365" s="540"/>
      <c r="AK365" s="540"/>
      <c r="AL365" s="540"/>
      <c r="AM365" s="540"/>
      <c r="AN365" s="540"/>
      <c r="AO365" s="540"/>
      <c r="AP365" s="540"/>
      <c r="AQ365" s="540"/>
      <c r="AR365" s="540"/>
      <c r="AS365" s="540"/>
      <c r="AT365" s="540"/>
      <c r="AU365" s="540"/>
      <c r="AV365" s="540"/>
      <c r="AW365" s="540"/>
      <c r="AX365" s="540"/>
      <c r="AY365" s="540"/>
      <c r="AZ365" s="540"/>
      <c r="BA365" s="540"/>
      <c r="BB365" s="540"/>
      <c r="BC365" s="540"/>
      <c r="BD365" s="540"/>
      <c r="BE365" s="540"/>
      <c r="BF365" s="540"/>
      <c r="BG365" s="540"/>
      <c r="BH365" s="540"/>
      <c r="BI365" s="540"/>
      <c r="BJ365" s="540"/>
      <c r="BK365" s="540"/>
      <c r="BL365" s="540"/>
      <c r="BM365" s="540"/>
      <c r="BN365" s="540"/>
      <c r="BO365" s="540"/>
      <c r="BP365" s="540"/>
      <c r="BQ365" s="540"/>
      <c r="BR365" s="540"/>
      <c r="BS365" s="540"/>
      <c r="BT365" s="540"/>
      <c r="BU365" s="540"/>
      <c r="BV365" s="540"/>
      <c r="BW365" s="540"/>
      <c r="BX365" s="540"/>
      <c r="BY365" s="540"/>
      <c r="BZ365" s="540"/>
      <c r="CA365" s="540"/>
      <c r="CB365" s="540"/>
      <c r="CC365" s="540"/>
      <c r="CD365" s="540"/>
      <c r="CE365" s="540"/>
      <c r="CF365" s="540"/>
      <c r="CG365" s="540"/>
      <c r="CH365" s="540"/>
      <c r="CI365" s="540"/>
      <c r="CJ365" s="540"/>
      <c r="CK365" s="540"/>
      <c r="CL365" s="540"/>
      <c r="CM365" s="540"/>
      <c r="CN365" s="540"/>
      <c r="CO365" s="540"/>
      <c r="CP365" s="540"/>
      <c r="CQ365" s="540"/>
      <c r="CR365" s="540"/>
      <c r="CS365" s="540"/>
      <c r="CT365" s="540"/>
      <c r="CU365" s="540"/>
      <c r="CV365" s="540"/>
      <c r="CW365" s="540"/>
      <c r="CX365" s="540"/>
      <c r="CY365" s="540"/>
      <c r="CZ365" s="540"/>
      <c r="DA365" s="540"/>
      <c r="DB365" s="540"/>
      <c r="DC365" s="540"/>
      <c r="DD365" s="540"/>
      <c r="DE365" s="540"/>
      <c r="DF365" s="540"/>
      <c r="DG365" s="540"/>
      <c r="DH365" s="540"/>
      <c r="DI365" s="540"/>
      <c r="DJ365" s="540"/>
      <c r="DK365" s="540"/>
      <c r="DL365" s="540"/>
      <c r="DM365" s="540"/>
      <c r="DN365" s="540"/>
      <c r="DO365" s="540"/>
      <c r="DP365" s="540"/>
      <c r="DQ365" s="540"/>
      <c r="DR365" s="540"/>
      <c r="DS365" s="540"/>
      <c r="DT365" s="540"/>
      <c r="DU365" s="540"/>
      <c r="DV365" s="540"/>
      <c r="DW365" s="540"/>
      <c r="DX365" s="540"/>
      <c r="DY365" s="540"/>
      <c r="DZ365" s="540"/>
      <c r="EA365" s="540"/>
      <c r="EB365" s="540"/>
      <c r="EC365" s="540"/>
      <c r="ED365" s="540"/>
      <c r="EE365" s="540"/>
      <c r="EF365" s="540"/>
      <c r="EG365" s="540"/>
      <c r="EH365" s="540"/>
      <c r="EI365" s="540"/>
      <c r="EJ365" s="540"/>
      <c r="EK365" s="540"/>
      <c r="EL365" s="540"/>
      <c r="EM365" s="540"/>
      <c r="EN365" s="540"/>
      <c r="EO365" s="540"/>
      <c r="EP365" s="540"/>
      <c r="EQ365" s="540"/>
      <c r="ER365" s="540"/>
      <c r="ES365" s="540"/>
      <c r="ET365" s="540"/>
      <c r="EU365" s="540"/>
      <c r="EV365" s="540"/>
      <c r="EW365" s="540"/>
      <c r="EX365" s="540"/>
      <c r="EY365" s="540"/>
      <c r="EZ365" s="540"/>
      <c r="FA365" s="540"/>
      <c r="FB365" s="540"/>
      <c r="FC365" s="540"/>
      <c r="FD365" s="540"/>
      <c r="FE365" s="540"/>
      <c r="FF365" s="540"/>
      <c r="FG365" s="540"/>
      <c r="FH365" s="540"/>
      <c r="FI365" s="540"/>
      <c r="FJ365" s="540"/>
      <c r="FK365" s="540"/>
      <c r="FL365" s="540"/>
      <c r="FM365" s="540"/>
      <c r="FN365" s="540"/>
      <c r="FO365" s="540"/>
      <c r="FP365" s="540"/>
      <c r="FQ365" s="540"/>
      <c r="FR365" s="540"/>
      <c r="FS365" s="540"/>
      <c r="FT365" s="540"/>
      <c r="FU365" s="540"/>
      <c r="FV365" s="540"/>
      <c r="FW365" s="540"/>
      <c r="FX365" s="540"/>
      <c r="FY365" s="540"/>
      <c r="FZ365" s="540"/>
      <c r="GA365" s="540"/>
      <c r="GB365" s="540"/>
      <c r="GC365" s="540"/>
      <c r="GD365" s="540"/>
      <c r="GE365" s="540"/>
      <c r="GF365" s="540"/>
      <c r="GG365" s="540"/>
      <c r="GH365" s="540"/>
      <c r="GI365" s="540"/>
      <c r="GJ365" s="540"/>
      <c r="GK365" s="540"/>
      <c r="GL365" s="540"/>
      <c r="GM365" s="540"/>
      <c r="GN365" s="540"/>
      <c r="GO365" s="540"/>
      <c r="GP365" s="540"/>
      <c r="GQ365" s="540"/>
      <c r="GR365" s="540"/>
      <c r="GS365" s="540"/>
      <c r="GT365" s="540"/>
      <c r="GU365" s="540"/>
      <c r="GV365" s="540"/>
      <c r="GW365" s="540"/>
      <c r="GX365" s="540"/>
      <c r="GY365" s="540"/>
      <c r="GZ365" s="540"/>
      <c r="HA365" s="540"/>
      <c r="HB365" s="540"/>
      <c r="HC365" s="540"/>
      <c r="HD365" s="540"/>
      <c r="HE365" s="540"/>
      <c r="HF365" s="540"/>
    </row>
    <row r="366" spans="2:214">
      <c r="B366" s="540"/>
      <c r="C366" s="658"/>
      <c r="D366" s="540"/>
      <c r="F366" s="540"/>
      <c r="G366" s="540"/>
      <c r="H366" s="540"/>
      <c r="I366" s="540"/>
      <c r="J366" s="540"/>
      <c r="K366" s="540"/>
      <c r="L366" s="540"/>
      <c r="M366" s="540"/>
      <c r="N366" s="540"/>
      <c r="O366" s="540"/>
      <c r="P366" s="540"/>
      <c r="Q366" s="540"/>
      <c r="R366" s="540"/>
      <c r="S366" s="540"/>
      <c r="T366" s="540"/>
      <c r="U366" s="540"/>
      <c r="V366" s="540"/>
      <c r="W366" s="540"/>
      <c r="X366" s="540"/>
      <c r="Y366" s="540"/>
      <c r="Z366" s="540"/>
      <c r="AA366" s="540"/>
      <c r="AB366" s="540"/>
      <c r="AC366" s="540"/>
      <c r="AD366" s="540"/>
      <c r="AE366" s="540"/>
      <c r="AF366" s="540"/>
      <c r="AG366" s="540"/>
      <c r="AH366" s="659"/>
      <c r="AI366" s="540"/>
      <c r="AJ366" s="540"/>
      <c r="AK366" s="540"/>
      <c r="AL366" s="540"/>
      <c r="AM366" s="540"/>
      <c r="AN366" s="540"/>
      <c r="AO366" s="540"/>
      <c r="AP366" s="540"/>
      <c r="AQ366" s="540"/>
      <c r="AR366" s="540"/>
      <c r="AS366" s="540"/>
      <c r="AT366" s="540"/>
      <c r="AU366" s="540"/>
      <c r="AV366" s="540"/>
      <c r="AW366" s="540"/>
      <c r="AX366" s="540"/>
      <c r="AY366" s="540"/>
      <c r="AZ366" s="540"/>
      <c r="BA366" s="540"/>
      <c r="BB366" s="540"/>
      <c r="BC366" s="540"/>
      <c r="BD366" s="540"/>
      <c r="BE366" s="540"/>
      <c r="BF366" s="540"/>
      <c r="BG366" s="540"/>
      <c r="BH366" s="540"/>
      <c r="BI366" s="540"/>
      <c r="BJ366" s="540"/>
      <c r="BK366" s="540"/>
      <c r="BL366" s="540"/>
      <c r="BM366" s="540"/>
      <c r="BN366" s="540"/>
      <c r="BO366" s="540"/>
      <c r="BP366" s="540"/>
      <c r="BQ366" s="540"/>
      <c r="BR366" s="540"/>
      <c r="BS366" s="540"/>
      <c r="BT366" s="540"/>
      <c r="BU366" s="540"/>
      <c r="BV366" s="540"/>
      <c r="BW366" s="540"/>
      <c r="BX366" s="540"/>
      <c r="BY366" s="540"/>
      <c r="BZ366" s="540"/>
      <c r="CA366" s="540"/>
      <c r="CB366" s="540"/>
      <c r="CC366" s="540"/>
      <c r="CD366" s="540"/>
      <c r="CE366" s="540"/>
      <c r="CF366" s="540"/>
      <c r="CG366" s="540"/>
      <c r="CH366" s="540"/>
      <c r="CI366" s="540"/>
      <c r="CJ366" s="540"/>
      <c r="CK366" s="540"/>
      <c r="CL366" s="540"/>
      <c r="CM366" s="540"/>
      <c r="CN366" s="540"/>
      <c r="CO366" s="540"/>
      <c r="CP366" s="540"/>
      <c r="CQ366" s="540"/>
      <c r="CR366" s="540"/>
      <c r="CS366" s="540"/>
      <c r="CT366" s="540"/>
      <c r="CU366" s="540"/>
      <c r="CV366" s="540"/>
      <c r="CW366" s="540"/>
      <c r="CX366" s="540"/>
      <c r="CY366" s="540"/>
      <c r="CZ366" s="540"/>
      <c r="DA366" s="540"/>
      <c r="DB366" s="540"/>
      <c r="DC366" s="540"/>
      <c r="DD366" s="540"/>
      <c r="DE366" s="540"/>
      <c r="DF366" s="540"/>
      <c r="DG366" s="540"/>
      <c r="DH366" s="540"/>
      <c r="DI366" s="540"/>
      <c r="DJ366" s="540"/>
      <c r="DK366" s="540"/>
      <c r="DL366" s="540"/>
      <c r="DM366" s="540"/>
      <c r="DN366" s="540"/>
      <c r="DO366" s="540"/>
      <c r="DP366" s="540"/>
      <c r="DQ366" s="540"/>
      <c r="DR366" s="540"/>
      <c r="DS366" s="540"/>
      <c r="DT366" s="540"/>
      <c r="DU366" s="540"/>
      <c r="DV366" s="540"/>
      <c r="DW366" s="540"/>
      <c r="DX366" s="540"/>
      <c r="DY366" s="540"/>
      <c r="DZ366" s="540"/>
      <c r="EA366" s="540"/>
      <c r="EB366" s="540"/>
      <c r="EC366" s="540"/>
      <c r="ED366" s="540"/>
      <c r="EE366" s="540"/>
      <c r="EF366" s="540"/>
      <c r="EG366" s="540"/>
      <c r="EH366" s="540"/>
      <c r="EI366" s="540"/>
      <c r="EJ366" s="540"/>
      <c r="EK366" s="540"/>
      <c r="EL366" s="540"/>
      <c r="EM366" s="540"/>
      <c r="EN366" s="540"/>
      <c r="EO366" s="540"/>
      <c r="EP366" s="540"/>
      <c r="EQ366" s="540"/>
      <c r="ER366" s="540"/>
      <c r="ES366" s="540"/>
      <c r="ET366" s="540"/>
      <c r="EU366" s="540"/>
      <c r="EV366" s="540"/>
      <c r="EW366" s="540"/>
      <c r="EX366" s="540"/>
      <c r="EY366" s="540"/>
      <c r="EZ366" s="540"/>
      <c r="FA366" s="540"/>
      <c r="FB366" s="540"/>
      <c r="FC366" s="540"/>
      <c r="FD366" s="540"/>
      <c r="FE366" s="540"/>
      <c r="FF366" s="540"/>
      <c r="FG366" s="540"/>
      <c r="FH366" s="540"/>
      <c r="FI366" s="540"/>
      <c r="FJ366" s="540"/>
      <c r="FK366" s="540"/>
      <c r="FL366" s="540"/>
      <c r="FM366" s="540"/>
      <c r="FN366" s="540"/>
      <c r="FO366" s="540"/>
      <c r="FP366" s="540"/>
      <c r="FQ366" s="540"/>
      <c r="FR366" s="540"/>
      <c r="FS366" s="540"/>
      <c r="FT366" s="540"/>
      <c r="FU366" s="540"/>
      <c r="FV366" s="540"/>
      <c r="FW366" s="540"/>
      <c r="FX366" s="540"/>
      <c r="FY366" s="540"/>
      <c r="FZ366" s="540"/>
      <c r="GA366" s="540"/>
      <c r="GB366" s="540"/>
      <c r="GC366" s="540"/>
      <c r="GD366" s="540"/>
      <c r="GE366" s="540"/>
      <c r="GF366" s="540"/>
      <c r="GG366" s="540"/>
      <c r="GH366" s="540"/>
      <c r="GI366" s="540"/>
      <c r="GJ366" s="540"/>
      <c r="GK366" s="540"/>
      <c r="GL366" s="540"/>
      <c r="GM366" s="540"/>
      <c r="GN366" s="540"/>
      <c r="GO366" s="540"/>
      <c r="GP366" s="540"/>
      <c r="GQ366" s="540"/>
      <c r="GR366" s="540"/>
      <c r="GS366" s="540"/>
      <c r="GT366" s="540"/>
      <c r="GU366" s="540"/>
      <c r="GV366" s="540"/>
      <c r="GW366" s="540"/>
      <c r="GX366" s="540"/>
      <c r="GY366" s="540"/>
      <c r="GZ366" s="540"/>
      <c r="HA366" s="540"/>
      <c r="HB366" s="540"/>
      <c r="HC366" s="540"/>
      <c r="HD366" s="540"/>
      <c r="HE366" s="540"/>
      <c r="HF366" s="540"/>
    </row>
    <row r="367" spans="2:214">
      <c r="B367" s="540"/>
      <c r="C367" s="658"/>
      <c r="D367" s="540"/>
      <c r="F367" s="540"/>
      <c r="G367" s="540"/>
      <c r="H367" s="540"/>
      <c r="I367" s="540"/>
      <c r="J367" s="540"/>
      <c r="K367" s="540"/>
      <c r="L367" s="540"/>
      <c r="M367" s="540"/>
      <c r="N367" s="540"/>
      <c r="O367" s="540"/>
      <c r="P367" s="540"/>
      <c r="Q367" s="540"/>
      <c r="R367" s="540"/>
      <c r="S367" s="540"/>
      <c r="T367" s="540"/>
      <c r="U367" s="540"/>
      <c r="V367" s="540"/>
      <c r="W367" s="540"/>
      <c r="X367" s="540"/>
      <c r="Y367" s="540"/>
      <c r="Z367" s="540"/>
      <c r="AA367" s="540"/>
      <c r="AB367" s="540"/>
      <c r="AC367" s="540"/>
      <c r="AD367" s="540"/>
      <c r="AE367" s="540"/>
      <c r="AF367" s="540"/>
      <c r="AG367" s="540"/>
      <c r="AH367" s="659"/>
      <c r="AI367" s="540"/>
      <c r="AJ367" s="540"/>
      <c r="AK367" s="540"/>
      <c r="AL367" s="540"/>
      <c r="AM367" s="540"/>
      <c r="AN367" s="540"/>
      <c r="AO367" s="540"/>
      <c r="AP367" s="540"/>
      <c r="AQ367" s="540"/>
      <c r="AR367" s="540"/>
      <c r="AS367" s="540"/>
      <c r="AT367" s="540"/>
      <c r="AU367" s="540"/>
      <c r="AV367" s="540"/>
      <c r="AW367" s="540"/>
      <c r="AX367" s="540"/>
      <c r="AY367" s="540"/>
      <c r="AZ367" s="540"/>
      <c r="BA367" s="540"/>
      <c r="BB367" s="540"/>
      <c r="BC367" s="540"/>
      <c r="BD367" s="540"/>
      <c r="BE367" s="540"/>
      <c r="BF367" s="540"/>
      <c r="BG367" s="540"/>
      <c r="BH367" s="540"/>
      <c r="BI367" s="540"/>
      <c r="BJ367" s="540"/>
      <c r="BK367" s="540"/>
      <c r="BL367" s="540"/>
      <c r="BM367" s="540"/>
      <c r="BN367" s="540"/>
      <c r="BO367" s="540"/>
      <c r="BP367" s="540"/>
      <c r="BQ367" s="540"/>
      <c r="BR367" s="540"/>
      <c r="BS367" s="540"/>
      <c r="BT367" s="540"/>
      <c r="BU367" s="540"/>
      <c r="BV367" s="540"/>
      <c r="BW367" s="540"/>
      <c r="BX367" s="540"/>
      <c r="BY367" s="540"/>
      <c r="BZ367" s="540"/>
      <c r="CA367" s="540"/>
      <c r="CB367" s="540"/>
      <c r="CC367" s="540"/>
      <c r="CD367" s="540"/>
      <c r="CE367" s="540"/>
      <c r="CF367" s="540"/>
      <c r="CG367" s="540"/>
      <c r="CH367" s="540"/>
      <c r="CI367" s="540"/>
      <c r="CJ367" s="540"/>
      <c r="CK367" s="540"/>
      <c r="CL367" s="540"/>
      <c r="CM367" s="540"/>
      <c r="CN367" s="540"/>
      <c r="CO367" s="540"/>
      <c r="CP367" s="540"/>
      <c r="CQ367" s="540"/>
      <c r="CR367" s="540"/>
      <c r="CS367" s="540"/>
      <c r="CT367" s="540"/>
      <c r="CU367" s="540"/>
      <c r="CV367" s="540"/>
      <c r="CW367" s="540"/>
      <c r="CX367" s="540"/>
      <c r="CY367" s="540"/>
      <c r="CZ367" s="540"/>
      <c r="DA367" s="540"/>
      <c r="DB367" s="540"/>
      <c r="DC367" s="540"/>
      <c r="DD367" s="540"/>
      <c r="DE367" s="540"/>
      <c r="DF367" s="540"/>
      <c r="DG367" s="540"/>
      <c r="DH367" s="540"/>
      <c r="DI367" s="540"/>
      <c r="DJ367" s="540"/>
      <c r="DK367" s="540"/>
      <c r="DL367" s="540"/>
      <c r="DM367" s="540"/>
      <c r="DN367" s="540"/>
      <c r="DO367" s="540"/>
      <c r="DP367" s="540"/>
      <c r="DQ367" s="540"/>
      <c r="DR367" s="540"/>
      <c r="DS367" s="540"/>
      <c r="DT367" s="540"/>
      <c r="DU367" s="540"/>
      <c r="DV367" s="540"/>
      <c r="DW367" s="540"/>
      <c r="DX367" s="540"/>
      <c r="DY367" s="540"/>
      <c r="DZ367" s="540"/>
      <c r="EA367" s="540"/>
      <c r="EB367" s="540"/>
      <c r="EC367" s="540"/>
      <c r="ED367" s="540"/>
      <c r="EE367" s="540"/>
      <c r="EF367" s="540"/>
      <c r="EG367" s="540"/>
      <c r="EH367" s="540"/>
      <c r="EI367" s="540"/>
      <c r="EJ367" s="540"/>
      <c r="EK367" s="540"/>
      <c r="EL367" s="540"/>
      <c r="EM367" s="540"/>
      <c r="EN367" s="540"/>
      <c r="EO367" s="540"/>
      <c r="EP367" s="540"/>
      <c r="EQ367" s="540"/>
      <c r="ER367" s="540"/>
      <c r="ES367" s="540"/>
      <c r="ET367" s="540"/>
      <c r="EU367" s="540"/>
      <c r="EV367" s="540"/>
      <c r="EW367" s="540"/>
      <c r="EX367" s="540"/>
      <c r="EY367" s="540"/>
      <c r="EZ367" s="540"/>
      <c r="FA367" s="540"/>
      <c r="FB367" s="540"/>
      <c r="FC367" s="540"/>
      <c r="FD367" s="540"/>
      <c r="FE367" s="540"/>
      <c r="FF367" s="540"/>
      <c r="FG367" s="540"/>
      <c r="FH367" s="540"/>
      <c r="FI367" s="540"/>
      <c r="FJ367" s="540"/>
      <c r="FK367" s="540"/>
      <c r="FL367" s="540"/>
      <c r="FM367" s="540"/>
      <c r="FN367" s="540"/>
      <c r="FO367" s="540"/>
      <c r="FP367" s="540"/>
      <c r="FQ367" s="540"/>
      <c r="FR367" s="540"/>
      <c r="FS367" s="540"/>
      <c r="FT367" s="540"/>
      <c r="FU367" s="540"/>
      <c r="FV367" s="540"/>
      <c r="FW367" s="540"/>
      <c r="FX367" s="540"/>
      <c r="FY367" s="540"/>
      <c r="FZ367" s="540"/>
      <c r="GA367" s="540"/>
      <c r="GB367" s="540"/>
      <c r="GC367" s="540"/>
      <c r="GD367" s="540"/>
      <c r="GE367" s="540"/>
      <c r="GF367" s="540"/>
      <c r="GG367" s="540"/>
      <c r="GH367" s="540"/>
      <c r="GI367" s="540"/>
      <c r="GJ367" s="540"/>
      <c r="GK367" s="540"/>
      <c r="GL367" s="540"/>
      <c r="GM367" s="540"/>
      <c r="GN367" s="540"/>
      <c r="GO367" s="540"/>
      <c r="GP367" s="540"/>
      <c r="GQ367" s="540"/>
      <c r="GR367" s="540"/>
      <c r="GS367" s="540"/>
      <c r="GT367" s="540"/>
      <c r="GU367" s="540"/>
      <c r="GV367" s="540"/>
      <c r="GW367" s="540"/>
      <c r="GX367" s="540"/>
      <c r="GY367" s="540"/>
      <c r="GZ367" s="540"/>
      <c r="HA367" s="540"/>
      <c r="HB367" s="540"/>
      <c r="HC367" s="540"/>
      <c r="HD367" s="540"/>
      <c r="HE367" s="540"/>
      <c r="HF367" s="540"/>
    </row>
    <row r="368" spans="2:214">
      <c r="B368" s="540"/>
      <c r="C368" s="658"/>
      <c r="D368" s="540"/>
      <c r="F368" s="540"/>
      <c r="G368" s="540"/>
      <c r="H368" s="540"/>
      <c r="I368" s="540"/>
      <c r="J368" s="540"/>
      <c r="K368" s="540"/>
      <c r="L368" s="540"/>
      <c r="M368" s="540"/>
      <c r="N368" s="540"/>
      <c r="O368" s="540"/>
      <c r="P368" s="540"/>
      <c r="Q368" s="540"/>
      <c r="R368" s="540"/>
      <c r="S368" s="540"/>
      <c r="T368" s="540"/>
      <c r="U368" s="540"/>
      <c r="V368" s="540"/>
      <c r="W368" s="540"/>
      <c r="X368" s="540"/>
      <c r="Y368" s="540"/>
      <c r="Z368" s="540"/>
      <c r="AA368" s="540"/>
      <c r="AB368" s="540"/>
      <c r="AC368" s="540"/>
      <c r="AD368" s="540"/>
      <c r="AE368" s="540"/>
      <c r="AF368" s="540"/>
      <c r="AG368" s="540"/>
      <c r="AH368" s="659"/>
      <c r="AI368" s="540"/>
      <c r="AJ368" s="540"/>
      <c r="AK368" s="540"/>
      <c r="AL368" s="540"/>
      <c r="AM368" s="540"/>
      <c r="AN368" s="540"/>
      <c r="AO368" s="540"/>
      <c r="AP368" s="540"/>
      <c r="AQ368" s="540"/>
      <c r="AR368" s="540"/>
      <c r="AS368" s="540"/>
      <c r="AT368" s="540"/>
      <c r="AU368" s="540"/>
      <c r="AV368" s="540"/>
      <c r="AW368" s="540"/>
      <c r="AX368" s="540"/>
      <c r="AY368" s="540"/>
      <c r="AZ368" s="540"/>
      <c r="BA368" s="540"/>
      <c r="BB368" s="540"/>
      <c r="BC368" s="540"/>
      <c r="BD368" s="540"/>
      <c r="BE368" s="540"/>
      <c r="BF368" s="540"/>
      <c r="BG368" s="540"/>
      <c r="BH368" s="540"/>
      <c r="BI368" s="540"/>
      <c r="BJ368" s="540"/>
      <c r="BK368" s="540"/>
      <c r="BL368" s="540"/>
      <c r="BM368" s="540"/>
      <c r="BN368" s="540"/>
      <c r="BO368" s="540"/>
      <c r="BP368" s="540"/>
      <c r="BQ368" s="540"/>
      <c r="BR368" s="540"/>
      <c r="BS368" s="540"/>
      <c r="BT368" s="540"/>
      <c r="BU368" s="540"/>
      <c r="BV368" s="540"/>
      <c r="BW368" s="540"/>
      <c r="BX368" s="540"/>
      <c r="BY368" s="540"/>
      <c r="BZ368" s="540"/>
      <c r="CA368" s="540"/>
      <c r="CB368" s="540"/>
      <c r="CC368" s="540"/>
      <c r="CD368" s="540"/>
      <c r="CE368" s="540"/>
      <c r="CF368" s="540"/>
      <c r="CG368" s="540"/>
      <c r="CH368" s="540"/>
      <c r="CI368" s="540"/>
      <c r="CJ368" s="540"/>
      <c r="CK368" s="540"/>
      <c r="CL368" s="540"/>
      <c r="CM368" s="540"/>
      <c r="CN368" s="540"/>
      <c r="CO368" s="540"/>
      <c r="CP368" s="540"/>
      <c r="CQ368" s="540"/>
      <c r="CR368" s="540"/>
      <c r="CS368" s="540"/>
      <c r="CT368" s="540"/>
      <c r="CU368" s="540"/>
      <c r="CV368" s="540"/>
      <c r="CW368" s="540"/>
      <c r="CX368" s="540"/>
      <c r="CY368" s="540"/>
      <c r="CZ368" s="540"/>
      <c r="DA368" s="540"/>
      <c r="DB368" s="540"/>
      <c r="DC368" s="540"/>
      <c r="DD368" s="540"/>
      <c r="DE368" s="540"/>
      <c r="DF368" s="540"/>
      <c r="DG368" s="540"/>
      <c r="DH368" s="540"/>
      <c r="DI368" s="540"/>
      <c r="DJ368" s="540"/>
      <c r="DK368" s="540"/>
      <c r="DL368" s="540"/>
      <c r="DM368" s="540"/>
      <c r="DN368" s="540"/>
      <c r="DO368" s="540"/>
      <c r="DP368" s="540"/>
      <c r="DQ368" s="540"/>
      <c r="DR368" s="540"/>
      <c r="DS368" s="540"/>
      <c r="DT368" s="540"/>
      <c r="DU368" s="540"/>
      <c r="DV368" s="540"/>
      <c r="DW368" s="540"/>
      <c r="DX368" s="540"/>
      <c r="DY368" s="540"/>
      <c r="DZ368" s="540"/>
      <c r="EA368" s="540"/>
      <c r="EB368" s="540"/>
      <c r="EC368" s="540"/>
      <c r="ED368" s="540"/>
      <c r="EE368" s="540"/>
      <c r="EF368" s="540"/>
      <c r="EG368" s="540"/>
      <c r="EH368" s="540"/>
      <c r="EI368" s="540"/>
      <c r="EJ368" s="540"/>
      <c r="EK368" s="540"/>
      <c r="EL368" s="540"/>
      <c r="EM368" s="540"/>
      <c r="EN368" s="540"/>
      <c r="EO368" s="540"/>
      <c r="EP368" s="540"/>
      <c r="EQ368" s="540"/>
      <c r="ER368" s="540"/>
      <c r="ES368" s="540"/>
      <c r="ET368" s="540"/>
      <c r="EU368" s="540"/>
      <c r="EV368" s="540"/>
      <c r="EW368" s="540"/>
      <c r="EX368" s="540"/>
      <c r="EY368" s="540"/>
      <c r="EZ368" s="540"/>
      <c r="FA368" s="540"/>
      <c r="FB368" s="540"/>
      <c r="FC368" s="540"/>
      <c r="FD368" s="540"/>
      <c r="FE368" s="540"/>
      <c r="FF368" s="540"/>
      <c r="FG368" s="540"/>
      <c r="FH368" s="540"/>
      <c r="FI368" s="540"/>
      <c r="FJ368" s="540"/>
      <c r="FK368" s="540"/>
      <c r="FL368" s="540"/>
      <c r="FM368" s="540"/>
      <c r="FN368" s="540"/>
      <c r="FO368" s="540"/>
      <c r="FP368" s="540"/>
      <c r="FQ368" s="540"/>
      <c r="FR368" s="540"/>
      <c r="FS368" s="540"/>
      <c r="FT368" s="540"/>
      <c r="FU368" s="540"/>
      <c r="FV368" s="540"/>
      <c r="FW368" s="540"/>
      <c r="FX368" s="540"/>
      <c r="FY368" s="540"/>
      <c r="FZ368" s="540"/>
      <c r="GA368" s="540"/>
      <c r="GB368" s="540"/>
      <c r="GC368" s="540"/>
      <c r="GD368" s="540"/>
      <c r="GE368" s="540"/>
      <c r="GF368" s="540"/>
      <c r="GG368" s="540"/>
      <c r="GH368" s="540"/>
      <c r="GI368" s="540"/>
      <c r="GJ368" s="540"/>
      <c r="GK368" s="540"/>
      <c r="GL368" s="540"/>
      <c r="GM368" s="540"/>
      <c r="GN368" s="540"/>
      <c r="GO368" s="540"/>
      <c r="GP368" s="540"/>
      <c r="GQ368" s="540"/>
      <c r="GR368" s="540"/>
      <c r="GS368" s="540"/>
      <c r="GT368" s="540"/>
      <c r="GU368" s="540"/>
      <c r="GV368" s="540"/>
      <c r="GW368" s="540"/>
      <c r="GX368" s="540"/>
      <c r="GY368" s="540"/>
      <c r="GZ368" s="540"/>
      <c r="HA368" s="540"/>
      <c r="HB368" s="540"/>
      <c r="HC368" s="540"/>
      <c r="HD368" s="540"/>
      <c r="HE368" s="540"/>
      <c r="HF368" s="540"/>
    </row>
    <row r="369" spans="2:214">
      <c r="B369" s="540"/>
      <c r="C369" s="658"/>
      <c r="D369" s="540"/>
      <c r="F369" s="540"/>
      <c r="G369" s="540"/>
      <c r="H369" s="540"/>
      <c r="I369" s="540"/>
      <c r="J369" s="540"/>
      <c r="K369" s="540"/>
      <c r="L369" s="540"/>
      <c r="M369" s="540"/>
      <c r="N369" s="540"/>
      <c r="O369" s="540"/>
      <c r="P369" s="540"/>
      <c r="Q369" s="540"/>
      <c r="R369" s="540"/>
      <c r="S369" s="540"/>
      <c r="T369" s="540"/>
      <c r="U369" s="540"/>
      <c r="V369" s="540"/>
      <c r="W369" s="540"/>
      <c r="X369" s="540"/>
      <c r="Y369" s="540"/>
      <c r="Z369" s="540"/>
      <c r="AA369" s="540"/>
      <c r="AB369" s="540"/>
      <c r="AC369" s="540"/>
      <c r="AD369" s="540"/>
      <c r="AE369" s="540"/>
      <c r="AF369" s="540"/>
      <c r="AG369" s="540"/>
      <c r="AH369" s="659"/>
      <c r="AI369" s="540"/>
      <c r="AJ369" s="540"/>
      <c r="AK369" s="540"/>
      <c r="AL369" s="540"/>
      <c r="AM369" s="540"/>
      <c r="AN369" s="540"/>
      <c r="AO369" s="540"/>
      <c r="AP369" s="540"/>
      <c r="AQ369" s="540"/>
      <c r="AR369" s="540"/>
      <c r="AS369" s="540"/>
      <c r="AT369" s="540"/>
      <c r="AU369" s="540"/>
      <c r="AV369" s="540"/>
      <c r="AW369" s="540"/>
      <c r="AX369" s="540"/>
      <c r="AY369" s="540"/>
      <c r="AZ369" s="540"/>
      <c r="BA369" s="540"/>
      <c r="BB369" s="540"/>
      <c r="BC369" s="540"/>
      <c r="BD369" s="540"/>
      <c r="BE369" s="540"/>
      <c r="BF369" s="540"/>
      <c r="BG369" s="540"/>
      <c r="BH369" s="540"/>
      <c r="BI369" s="540"/>
      <c r="BJ369" s="540"/>
      <c r="BK369" s="540"/>
      <c r="BL369" s="540"/>
      <c r="BM369" s="540"/>
      <c r="BN369" s="540"/>
      <c r="BO369" s="540"/>
      <c r="BP369" s="540"/>
      <c r="BQ369" s="540"/>
      <c r="BR369" s="540"/>
      <c r="BS369" s="540"/>
      <c r="BT369" s="540"/>
      <c r="BU369" s="540"/>
      <c r="BV369" s="540"/>
      <c r="BW369" s="540"/>
      <c r="BX369" s="540"/>
      <c r="BY369" s="540"/>
      <c r="BZ369" s="540"/>
      <c r="CA369" s="540"/>
      <c r="CB369" s="540"/>
      <c r="CC369" s="540"/>
      <c r="CD369" s="540"/>
      <c r="CE369" s="540"/>
      <c r="CF369" s="540"/>
      <c r="CG369" s="540"/>
      <c r="CH369" s="540"/>
      <c r="CI369" s="540"/>
      <c r="CJ369" s="540"/>
      <c r="CK369" s="540"/>
      <c r="CL369" s="540"/>
      <c r="CM369" s="540"/>
      <c r="CN369" s="540"/>
      <c r="CO369" s="540"/>
      <c r="CP369" s="540"/>
      <c r="CQ369" s="540"/>
      <c r="CR369" s="540"/>
      <c r="CS369" s="540"/>
      <c r="CT369" s="540"/>
      <c r="CU369" s="540"/>
      <c r="CV369" s="540"/>
      <c r="CW369" s="540"/>
      <c r="CX369" s="540"/>
      <c r="CY369" s="540"/>
      <c r="CZ369" s="540"/>
      <c r="DA369" s="540"/>
      <c r="DB369" s="540"/>
      <c r="DC369" s="540"/>
      <c r="DD369" s="540"/>
      <c r="DE369" s="540"/>
      <c r="DF369" s="540"/>
      <c r="DG369" s="540"/>
      <c r="DH369" s="540"/>
      <c r="DI369" s="540"/>
      <c r="DJ369" s="540"/>
      <c r="DK369" s="540"/>
      <c r="DL369" s="540"/>
      <c r="DM369" s="540"/>
      <c r="DN369" s="540"/>
      <c r="DO369" s="540"/>
      <c r="DP369" s="540"/>
      <c r="DQ369" s="540"/>
      <c r="DR369" s="540"/>
      <c r="DS369" s="540"/>
      <c r="DT369" s="540"/>
      <c r="DU369" s="540"/>
      <c r="DV369" s="540"/>
      <c r="DW369" s="540"/>
      <c r="DX369" s="540"/>
      <c r="DY369" s="540"/>
      <c r="DZ369" s="540"/>
      <c r="EA369" s="540"/>
      <c r="EB369" s="540"/>
      <c r="EC369" s="540"/>
      <c r="ED369" s="540"/>
      <c r="EE369" s="540"/>
      <c r="EF369" s="540"/>
      <c r="EG369" s="540"/>
      <c r="EH369" s="540"/>
      <c r="EI369" s="540"/>
      <c r="EJ369" s="540"/>
      <c r="EK369" s="540"/>
      <c r="EL369" s="540"/>
      <c r="EM369" s="540"/>
      <c r="EN369" s="540"/>
      <c r="EO369" s="540"/>
      <c r="EP369" s="540"/>
      <c r="EQ369" s="540"/>
      <c r="ER369" s="540"/>
      <c r="ES369" s="540"/>
      <c r="ET369" s="540"/>
      <c r="EU369" s="540"/>
      <c r="EV369" s="540"/>
      <c r="EW369" s="540"/>
      <c r="EX369" s="540"/>
      <c r="EY369" s="540"/>
      <c r="EZ369" s="540"/>
      <c r="FA369" s="540"/>
      <c r="FB369" s="540"/>
      <c r="FC369" s="540"/>
      <c r="FD369" s="540"/>
      <c r="FE369" s="540"/>
      <c r="FF369" s="540"/>
      <c r="FG369" s="540"/>
      <c r="FH369" s="540"/>
      <c r="FI369" s="540"/>
      <c r="FJ369" s="540"/>
      <c r="FK369" s="540"/>
      <c r="FL369" s="540"/>
      <c r="FM369" s="540"/>
      <c r="FN369" s="540"/>
      <c r="FO369" s="540"/>
      <c r="FP369" s="540"/>
      <c r="FQ369" s="540"/>
      <c r="FR369" s="540"/>
      <c r="FS369" s="540"/>
      <c r="FT369" s="540"/>
      <c r="FU369" s="540"/>
      <c r="FV369" s="540"/>
      <c r="FW369" s="540"/>
      <c r="FX369" s="540"/>
      <c r="FY369" s="540"/>
      <c r="FZ369" s="540"/>
      <c r="GA369" s="540"/>
      <c r="GB369" s="540"/>
      <c r="GC369" s="540"/>
      <c r="GD369" s="540"/>
      <c r="GE369" s="540"/>
      <c r="GF369" s="540"/>
      <c r="GG369" s="540"/>
      <c r="GH369" s="540"/>
      <c r="GI369" s="540"/>
      <c r="GJ369" s="540"/>
      <c r="GK369" s="540"/>
      <c r="GL369" s="540"/>
      <c r="GM369" s="540"/>
      <c r="GN369" s="540"/>
      <c r="GO369" s="540"/>
      <c r="GP369" s="540"/>
      <c r="GQ369" s="540"/>
      <c r="GR369" s="540"/>
      <c r="GS369" s="540"/>
      <c r="GT369" s="540"/>
      <c r="GU369" s="540"/>
      <c r="GV369" s="540"/>
      <c r="GW369" s="540"/>
      <c r="GX369" s="540"/>
      <c r="GY369" s="540"/>
      <c r="GZ369" s="540"/>
      <c r="HA369" s="540"/>
      <c r="HB369" s="540"/>
      <c r="HC369" s="540"/>
      <c r="HD369" s="540"/>
      <c r="HE369" s="540"/>
      <c r="HF369" s="540"/>
    </row>
    <row r="370" spans="2:214">
      <c r="B370" s="540"/>
      <c r="C370" s="658"/>
      <c r="D370" s="540"/>
      <c r="F370" s="540"/>
      <c r="G370" s="540"/>
      <c r="H370" s="540"/>
      <c r="I370" s="540"/>
      <c r="J370" s="540"/>
      <c r="K370" s="540"/>
      <c r="L370" s="540"/>
      <c r="M370" s="540"/>
      <c r="N370" s="540"/>
      <c r="O370" s="540"/>
      <c r="P370" s="540"/>
      <c r="Q370" s="540"/>
      <c r="R370" s="540"/>
      <c r="S370" s="540"/>
      <c r="T370" s="540"/>
      <c r="U370" s="540"/>
      <c r="V370" s="540"/>
      <c r="W370" s="540"/>
      <c r="X370" s="540"/>
      <c r="Y370" s="540"/>
      <c r="Z370" s="540"/>
      <c r="AA370" s="540"/>
      <c r="AB370" s="540"/>
      <c r="AC370" s="540"/>
      <c r="AD370" s="540"/>
      <c r="AE370" s="540"/>
      <c r="AF370" s="540"/>
      <c r="AG370" s="540"/>
      <c r="AH370" s="659"/>
      <c r="AI370" s="540"/>
      <c r="AJ370" s="540"/>
      <c r="AK370" s="540"/>
      <c r="AL370" s="540"/>
      <c r="AM370" s="540"/>
      <c r="AN370" s="540"/>
      <c r="AO370" s="540"/>
      <c r="AP370" s="540"/>
      <c r="AQ370" s="540"/>
      <c r="AR370" s="540"/>
      <c r="AS370" s="540"/>
      <c r="AT370" s="540"/>
      <c r="AU370" s="540"/>
      <c r="AV370" s="540"/>
      <c r="AW370" s="540"/>
      <c r="AX370" s="540"/>
      <c r="AY370" s="540"/>
      <c r="AZ370" s="540"/>
      <c r="BA370" s="540"/>
      <c r="BB370" s="540"/>
      <c r="BC370" s="540"/>
      <c r="BD370" s="540"/>
      <c r="BE370" s="540"/>
      <c r="BF370" s="540"/>
      <c r="BG370" s="540"/>
      <c r="BH370" s="540"/>
      <c r="BI370" s="540"/>
      <c r="BJ370" s="540"/>
      <c r="BK370" s="540"/>
      <c r="BL370" s="540"/>
      <c r="BM370" s="540"/>
      <c r="BN370" s="540"/>
      <c r="BO370" s="540"/>
      <c r="BP370" s="540"/>
      <c r="BQ370" s="540"/>
      <c r="BR370" s="540"/>
      <c r="BS370" s="540"/>
      <c r="BT370" s="540"/>
      <c r="BU370" s="540"/>
      <c r="BV370" s="540"/>
      <c r="BW370" s="540"/>
      <c r="BX370" s="540"/>
      <c r="BY370" s="540"/>
      <c r="BZ370" s="540"/>
      <c r="CA370" s="540"/>
      <c r="CB370" s="540"/>
      <c r="CC370" s="540"/>
      <c r="CD370" s="540"/>
      <c r="CE370" s="540"/>
      <c r="CF370" s="540"/>
      <c r="CG370" s="540"/>
      <c r="CH370" s="540"/>
      <c r="CI370" s="540"/>
      <c r="CJ370" s="540"/>
      <c r="CK370" s="540"/>
      <c r="CL370" s="540"/>
      <c r="CM370" s="540"/>
      <c r="CN370" s="540"/>
      <c r="CO370" s="540"/>
      <c r="CP370" s="540"/>
      <c r="CQ370" s="540"/>
      <c r="CR370" s="540"/>
      <c r="CS370" s="540"/>
      <c r="CT370" s="540"/>
      <c r="CU370" s="540"/>
      <c r="CV370" s="540"/>
      <c r="CW370" s="540"/>
      <c r="CX370" s="540"/>
      <c r="CY370" s="540"/>
      <c r="CZ370" s="540"/>
      <c r="DA370" s="540"/>
      <c r="DB370" s="540"/>
      <c r="DC370" s="540"/>
      <c r="DD370" s="540"/>
      <c r="DE370" s="540"/>
      <c r="DF370" s="540"/>
      <c r="DG370" s="540"/>
      <c r="DH370" s="540"/>
      <c r="DI370" s="540"/>
      <c r="DJ370" s="540"/>
      <c r="DK370" s="540"/>
      <c r="DL370" s="540"/>
      <c r="DM370" s="540"/>
      <c r="DN370" s="540"/>
      <c r="DO370" s="540"/>
      <c r="DP370" s="540"/>
      <c r="DQ370" s="540"/>
      <c r="DR370" s="540"/>
      <c r="DS370" s="540"/>
      <c r="DT370" s="540"/>
      <c r="DU370" s="540"/>
      <c r="DV370" s="540"/>
      <c r="DW370" s="540"/>
      <c r="DX370" s="540"/>
      <c r="DY370" s="540"/>
      <c r="DZ370" s="540"/>
      <c r="EA370" s="540"/>
      <c r="EB370" s="540"/>
      <c r="EC370" s="540"/>
      <c r="ED370" s="540"/>
      <c r="EE370" s="540"/>
      <c r="EF370" s="540"/>
      <c r="EG370" s="540"/>
      <c r="EH370" s="540"/>
      <c r="EI370" s="540"/>
      <c r="EJ370" s="540"/>
      <c r="EK370" s="540"/>
      <c r="EL370" s="540"/>
      <c r="EM370" s="540"/>
      <c r="EN370" s="540"/>
      <c r="EO370" s="540"/>
      <c r="EP370" s="540"/>
      <c r="EQ370" s="540"/>
      <c r="ER370" s="540"/>
      <c r="ES370" s="540"/>
      <c r="ET370" s="540"/>
      <c r="EU370" s="540"/>
      <c r="EV370" s="540"/>
      <c r="EW370" s="540"/>
      <c r="EX370" s="540"/>
      <c r="EY370" s="540"/>
      <c r="EZ370" s="540"/>
      <c r="FA370" s="540"/>
      <c r="FB370" s="540"/>
      <c r="FC370" s="540"/>
      <c r="FD370" s="540"/>
      <c r="FE370" s="540"/>
      <c r="FF370" s="540"/>
      <c r="FG370" s="540"/>
      <c r="FH370" s="540"/>
      <c r="FI370" s="540"/>
      <c r="FJ370" s="540"/>
      <c r="FK370" s="540"/>
      <c r="FL370" s="540"/>
      <c r="FM370" s="540"/>
      <c r="FN370" s="540"/>
      <c r="FO370" s="540"/>
      <c r="FP370" s="540"/>
      <c r="FQ370" s="540"/>
      <c r="FR370" s="540"/>
      <c r="FS370" s="540"/>
      <c r="FT370" s="540"/>
      <c r="FU370" s="540"/>
      <c r="FV370" s="540"/>
      <c r="FW370" s="540"/>
      <c r="FX370" s="540"/>
      <c r="FY370" s="540"/>
      <c r="FZ370" s="540"/>
      <c r="GA370" s="540"/>
      <c r="GB370" s="540"/>
      <c r="GC370" s="540"/>
      <c r="GD370" s="540"/>
      <c r="GE370" s="540"/>
      <c r="GF370" s="540"/>
      <c r="GG370" s="540"/>
      <c r="GH370" s="540"/>
      <c r="GI370" s="540"/>
      <c r="GJ370" s="540"/>
      <c r="GK370" s="540"/>
      <c r="GL370" s="540"/>
      <c r="GM370" s="540"/>
      <c r="GN370" s="540"/>
      <c r="GO370" s="540"/>
      <c r="GP370" s="540"/>
      <c r="GQ370" s="540"/>
      <c r="GR370" s="540"/>
      <c r="GS370" s="540"/>
      <c r="GT370" s="540"/>
      <c r="GU370" s="540"/>
      <c r="GV370" s="540"/>
      <c r="GW370" s="540"/>
      <c r="GX370" s="540"/>
      <c r="GY370" s="540"/>
      <c r="GZ370" s="540"/>
      <c r="HA370" s="540"/>
      <c r="HB370" s="540"/>
      <c r="HC370" s="540"/>
      <c r="HD370" s="540"/>
      <c r="HE370" s="540"/>
      <c r="HF370" s="540"/>
    </row>
    <row r="371" spans="2:214">
      <c r="B371" s="540"/>
      <c r="C371" s="658"/>
      <c r="D371" s="540"/>
      <c r="F371" s="540"/>
      <c r="G371" s="540"/>
      <c r="H371" s="540"/>
      <c r="I371" s="540"/>
      <c r="J371" s="540"/>
      <c r="K371" s="540"/>
      <c r="L371" s="540"/>
      <c r="M371" s="540"/>
      <c r="N371" s="540"/>
      <c r="O371" s="540"/>
      <c r="P371" s="540"/>
      <c r="Q371" s="540"/>
      <c r="R371" s="540"/>
      <c r="S371" s="540"/>
      <c r="T371" s="540"/>
      <c r="U371" s="540"/>
      <c r="V371" s="540"/>
      <c r="W371" s="540"/>
      <c r="X371" s="540"/>
      <c r="Y371" s="540"/>
      <c r="Z371" s="540"/>
      <c r="AA371" s="540"/>
      <c r="AB371" s="540"/>
      <c r="AC371" s="540"/>
      <c r="AD371" s="540"/>
      <c r="AE371" s="540"/>
      <c r="AF371" s="540"/>
      <c r="AG371" s="540"/>
      <c r="AH371" s="659"/>
      <c r="AI371" s="540"/>
      <c r="AJ371" s="540"/>
      <c r="AK371" s="540"/>
      <c r="AL371" s="540"/>
      <c r="AM371" s="540"/>
      <c r="AN371" s="540"/>
      <c r="AO371" s="540"/>
      <c r="AP371" s="540"/>
      <c r="AQ371" s="540"/>
      <c r="AR371" s="540"/>
      <c r="AS371" s="540"/>
      <c r="AT371" s="540"/>
      <c r="AU371" s="540"/>
      <c r="AV371" s="540"/>
      <c r="AW371" s="540"/>
      <c r="AX371" s="540"/>
      <c r="AY371" s="540"/>
      <c r="AZ371" s="540"/>
      <c r="BA371" s="540"/>
      <c r="BB371" s="540"/>
      <c r="BC371" s="540"/>
      <c r="BD371" s="540"/>
      <c r="BE371" s="540"/>
      <c r="BF371" s="540"/>
      <c r="BG371" s="540"/>
      <c r="BH371" s="540"/>
      <c r="BI371" s="540"/>
      <c r="BJ371" s="540"/>
      <c r="BK371" s="540"/>
      <c r="BL371" s="540"/>
      <c r="BM371" s="540"/>
      <c r="BN371" s="540"/>
      <c r="BO371" s="540"/>
      <c r="BP371" s="540"/>
      <c r="BQ371" s="540"/>
      <c r="BR371" s="540"/>
      <c r="BS371" s="540"/>
      <c r="BT371" s="540"/>
      <c r="BU371" s="540"/>
      <c r="BV371" s="540"/>
      <c r="BW371" s="540"/>
      <c r="BX371" s="540"/>
      <c r="BY371" s="540"/>
      <c r="BZ371" s="540"/>
      <c r="CA371" s="540"/>
      <c r="CB371" s="540"/>
      <c r="CC371" s="540"/>
      <c r="CD371" s="540"/>
      <c r="CE371" s="540"/>
      <c r="CF371" s="540"/>
      <c r="CG371" s="540"/>
      <c r="CH371" s="540"/>
      <c r="CI371" s="540"/>
      <c r="CJ371" s="540"/>
      <c r="CK371" s="540"/>
      <c r="CL371" s="540"/>
      <c r="CM371" s="540"/>
      <c r="CN371" s="540"/>
      <c r="CO371" s="540"/>
      <c r="CP371" s="540"/>
      <c r="CQ371" s="540"/>
      <c r="CR371" s="540"/>
      <c r="CS371" s="540"/>
      <c r="CT371" s="540"/>
      <c r="CU371" s="540"/>
      <c r="CV371" s="540"/>
      <c r="CW371" s="540"/>
      <c r="CX371" s="540"/>
      <c r="CY371" s="540"/>
      <c r="CZ371" s="540"/>
      <c r="DA371" s="540"/>
      <c r="DB371" s="540"/>
      <c r="DC371" s="540"/>
      <c r="DD371" s="540"/>
      <c r="DE371" s="540"/>
      <c r="DF371" s="540"/>
      <c r="DG371" s="540"/>
      <c r="DH371" s="540"/>
      <c r="DI371" s="540"/>
      <c r="DJ371" s="540"/>
      <c r="DK371" s="540"/>
      <c r="DL371" s="540"/>
      <c r="DM371" s="540"/>
      <c r="DN371" s="540"/>
      <c r="DO371" s="540"/>
      <c r="DP371" s="540"/>
      <c r="DQ371" s="540"/>
      <c r="DR371" s="540"/>
      <c r="DS371" s="540"/>
      <c r="DT371" s="540"/>
      <c r="DU371" s="540"/>
      <c r="DV371" s="540"/>
      <c r="DW371" s="540"/>
      <c r="DX371" s="540"/>
      <c r="DY371" s="540"/>
      <c r="DZ371" s="540"/>
      <c r="EA371" s="540"/>
      <c r="EB371" s="540"/>
      <c r="EC371" s="540"/>
      <c r="ED371" s="540"/>
      <c r="EE371" s="540"/>
      <c r="EF371" s="540"/>
      <c r="EG371" s="540"/>
      <c r="EH371" s="540"/>
      <c r="EI371" s="540"/>
      <c r="EJ371" s="540"/>
      <c r="EK371" s="540"/>
      <c r="EL371" s="540"/>
      <c r="EM371" s="540"/>
      <c r="EN371" s="540"/>
      <c r="EO371" s="540"/>
      <c r="EP371" s="540"/>
      <c r="EQ371" s="540"/>
      <c r="ER371" s="540"/>
      <c r="ES371" s="540"/>
      <c r="ET371" s="540"/>
      <c r="EU371" s="540"/>
      <c r="EV371" s="540"/>
      <c r="EW371" s="540"/>
      <c r="EX371" s="540"/>
      <c r="EY371" s="540"/>
      <c r="EZ371" s="540"/>
      <c r="FA371" s="540"/>
      <c r="FB371" s="540"/>
      <c r="FC371" s="540"/>
      <c r="FD371" s="540"/>
      <c r="FE371" s="540"/>
      <c r="FF371" s="540"/>
      <c r="FG371" s="540"/>
      <c r="FH371" s="540"/>
      <c r="FI371" s="540"/>
      <c r="FJ371" s="540"/>
      <c r="FK371" s="540"/>
      <c r="FL371" s="540"/>
      <c r="FM371" s="540"/>
      <c r="FN371" s="540"/>
      <c r="FO371" s="540"/>
      <c r="FP371" s="540"/>
      <c r="FQ371" s="540"/>
      <c r="FR371" s="540"/>
      <c r="FS371" s="540"/>
      <c r="FT371" s="540"/>
      <c r="FU371" s="540"/>
      <c r="FV371" s="540"/>
      <c r="FW371" s="540"/>
      <c r="FX371" s="540"/>
      <c r="FY371" s="540"/>
      <c r="FZ371" s="540"/>
      <c r="GA371" s="540"/>
      <c r="GB371" s="540"/>
      <c r="GC371" s="540"/>
      <c r="GD371" s="540"/>
      <c r="GE371" s="540"/>
      <c r="GF371" s="540"/>
      <c r="GG371" s="540"/>
      <c r="GH371" s="540"/>
      <c r="GI371" s="540"/>
      <c r="GJ371" s="540"/>
      <c r="GK371" s="540"/>
      <c r="GL371" s="540"/>
      <c r="GM371" s="540"/>
      <c r="GN371" s="540"/>
      <c r="GO371" s="540"/>
      <c r="GP371" s="540"/>
      <c r="GQ371" s="540"/>
      <c r="GR371" s="540"/>
      <c r="GS371" s="540"/>
      <c r="GT371" s="540"/>
      <c r="GU371" s="540"/>
      <c r="GV371" s="540"/>
      <c r="GW371" s="540"/>
      <c r="GX371" s="540"/>
      <c r="GY371" s="540"/>
      <c r="GZ371" s="540"/>
      <c r="HA371" s="540"/>
      <c r="HB371" s="540"/>
      <c r="HC371" s="540"/>
      <c r="HD371" s="540"/>
      <c r="HE371" s="540"/>
      <c r="HF371" s="540"/>
    </row>
    <row r="372" spans="2:214">
      <c r="B372" s="540"/>
      <c r="C372" s="658"/>
      <c r="D372" s="540"/>
      <c r="F372" s="540"/>
      <c r="G372" s="540"/>
      <c r="H372" s="540"/>
      <c r="I372" s="540"/>
      <c r="J372" s="540"/>
      <c r="K372" s="540"/>
      <c r="L372" s="540"/>
      <c r="M372" s="540"/>
      <c r="N372" s="540"/>
      <c r="O372" s="540"/>
      <c r="P372" s="540"/>
      <c r="Q372" s="540"/>
      <c r="R372" s="540"/>
      <c r="S372" s="540"/>
      <c r="T372" s="540"/>
      <c r="U372" s="540"/>
      <c r="V372" s="540"/>
      <c r="W372" s="540"/>
      <c r="X372" s="540"/>
      <c r="Y372" s="540"/>
      <c r="Z372" s="540"/>
      <c r="AA372" s="540"/>
      <c r="AB372" s="540"/>
      <c r="AC372" s="540"/>
      <c r="AD372" s="540"/>
      <c r="AE372" s="540"/>
      <c r="AF372" s="540"/>
      <c r="AG372" s="540"/>
      <c r="AH372" s="540"/>
      <c r="AI372" s="540"/>
      <c r="AJ372" s="540"/>
      <c r="AK372" s="540"/>
      <c r="AL372" s="540"/>
      <c r="AM372" s="540"/>
      <c r="AN372" s="540"/>
      <c r="AO372" s="540"/>
      <c r="AP372" s="540"/>
      <c r="AQ372" s="540"/>
      <c r="AR372" s="540"/>
      <c r="AS372" s="540"/>
      <c r="AT372" s="540"/>
      <c r="AU372" s="540"/>
      <c r="AV372" s="540"/>
      <c r="AW372" s="540"/>
      <c r="AX372" s="540"/>
      <c r="AY372" s="540"/>
      <c r="AZ372" s="540"/>
      <c r="BA372" s="540"/>
      <c r="BB372" s="540"/>
      <c r="BC372" s="540"/>
      <c r="BD372" s="540"/>
      <c r="BE372" s="540"/>
      <c r="BF372" s="540"/>
      <c r="BG372" s="540"/>
      <c r="BH372" s="540"/>
      <c r="BI372" s="540"/>
      <c r="BJ372" s="540"/>
      <c r="BK372" s="540"/>
      <c r="BL372" s="540"/>
      <c r="BM372" s="540"/>
      <c r="BN372" s="540"/>
      <c r="BO372" s="540"/>
      <c r="BP372" s="540"/>
      <c r="BQ372" s="540"/>
      <c r="BR372" s="540"/>
      <c r="BS372" s="540"/>
      <c r="BT372" s="540"/>
      <c r="BU372" s="540"/>
      <c r="BV372" s="540"/>
      <c r="BW372" s="540"/>
      <c r="BX372" s="540"/>
      <c r="BY372" s="540"/>
      <c r="BZ372" s="540"/>
      <c r="CA372" s="540"/>
      <c r="CB372" s="540"/>
      <c r="CC372" s="540"/>
      <c r="CD372" s="540"/>
      <c r="CE372" s="540"/>
      <c r="CF372" s="540"/>
      <c r="CG372" s="540"/>
      <c r="CH372" s="540"/>
      <c r="CI372" s="540"/>
      <c r="CJ372" s="540"/>
      <c r="CK372" s="540"/>
      <c r="CL372" s="540"/>
      <c r="CM372" s="540"/>
      <c r="CN372" s="540"/>
      <c r="CO372" s="540"/>
      <c r="CP372" s="540"/>
      <c r="CQ372" s="540"/>
      <c r="CR372" s="540"/>
      <c r="CS372" s="540"/>
      <c r="CT372" s="540"/>
      <c r="CU372" s="540"/>
      <c r="CV372" s="540"/>
      <c r="CW372" s="540"/>
      <c r="CX372" s="540"/>
      <c r="CY372" s="540"/>
      <c r="CZ372" s="540"/>
      <c r="DA372" s="540"/>
      <c r="DB372" s="540"/>
      <c r="DC372" s="540"/>
      <c r="DD372" s="540"/>
      <c r="DE372" s="540"/>
      <c r="DF372" s="540"/>
      <c r="DG372" s="540"/>
      <c r="DH372" s="540"/>
      <c r="DI372" s="540"/>
      <c r="DJ372" s="540"/>
      <c r="DK372" s="540"/>
      <c r="DL372" s="540"/>
      <c r="DM372" s="540"/>
      <c r="DN372" s="540"/>
      <c r="DO372" s="540"/>
      <c r="DP372" s="540"/>
      <c r="DQ372" s="540"/>
      <c r="DR372" s="540"/>
      <c r="DS372" s="540"/>
      <c r="DT372" s="540"/>
      <c r="DU372" s="540"/>
      <c r="DV372" s="540"/>
      <c r="DW372" s="540"/>
      <c r="DX372" s="540"/>
      <c r="DY372" s="540"/>
      <c r="DZ372" s="540"/>
      <c r="EA372" s="540"/>
      <c r="EB372" s="540"/>
      <c r="EC372" s="540"/>
      <c r="ED372" s="540"/>
      <c r="EE372" s="540"/>
      <c r="EF372" s="540"/>
      <c r="EG372" s="540"/>
      <c r="EH372" s="540"/>
      <c r="EI372" s="540"/>
      <c r="EJ372" s="540"/>
      <c r="EK372" s="540"/>
      <c r="EL372" s="540"/>
      <c r="EM372" s="540"/>
      <c r="EN372" s="540"/>
      <c r="EO372" s="540"/>
      <c r="EP372" s="540"/>
      <c r="EQ372" s="540"/>
      <c r="ER372" s="540"/>
      <c r="ES372" s="540"/>
      <c r="ET372" s="540"/>
      <c r="EU372" s="540"/>
      <c r="EV372" s="540"/>
      <c r="EW372" s="540"/>
      <c r="EX372" s="540"/>
      <c r="EY372" s="540"/>
      <c r="EZ372" s="540"/>
      <c r="FA372" s="540"/>
      <c r="FB372" s="540"/>
      <c r="FC372" s="540"/>
      <c r="FD372" s="540"/>
      <c r="FE372" s="540"/>
      <c r="FF372" s="540"/>
      <c r="FG372" s="540"/>
      <c r="FH372" s="540"/>
      <c r="FI372" s="540"/>
      <c r="FJ372" s="540"/>
      <c r="FK372" s="540"/>
      <c r="FL372" s="540"/>
      <c r="FM372" s="540"/>
      <c r="FN372" s="540"/>
      <c r="FO372" s="540"/>
      <c r="FP372" s="540"/>
      <c r="FQ372" s="540"/>
      <c r="FR372" s="540"/>
      <c r="FS372" s="540"/>
      <c r="FT372" s="540"/>
      <c r="FU372" s="540"/>
      <c r="FV372" s="540"/>
      <c r="FW372" s="540"/>
      <c r="FX372" s="540"/>
      <c r="FY372" s="540"/>
      <c r="FZ372" s="540"/>
      <c r="GA372" s="540"/>
      <c r="GB372" s="540"/>
      <c r="GC372" s="540"/>
      <c r="GD372" s="540"/>
      <c r="GE372" s="540"/>
      <c r="GF372" s="540"/>
      <c r="GG372" s="540"/>
      <c r="GH372" s="540"/>
      <c r="GI372" s="540"/>
      <c r="GJ372" s="540"/>
      <c r="GK372" s="540"/>
      <c r="GL372" s="540"/>
      <c r="GM372" s="540"/>
      <c r="GN372" s="540"/>
      <c r="GO372" s="540"/>
      <c r="GP372" s="540"/>
      <c r="GQ372" s="540"/>
      <c r="GR372" s="540"/>
      <c r="GS372" s="540"/>
      <c r="GT372" s="540"/>
      <c r="GU372" s="540"/>
      <c r="GV372" s="540"/>
      <c r="GW372" s="540"/>
      <c r="GX372" s="540"/>
      <c r="GY372" s="540"/>
      <c r="GZ372" s="540"/>
      <c r="HA372" s="540"/>
      <c r="HB372" s="540"/>
      <c r="HC372" s="540"/>
      <c r="HD372" s="540"/>
      <c r="HE372" s="540"/>
      <c r="HF372" s="540"/>
    </row>
    <row r="373" spans="2:214">
      <c r="B373" s="540"/>
      <c r="C373" s="658"/>
      <c r="D373" s="540"/>
      <c r="F373" s="540"/>
      <c r="G373" s="540"/>
      <c r="H373" s="540"/>
      <c r="I373" s="540"/>
      <c r="J373" s="540"/>
      <c r="K373" s="540"/>
      <c r="L373" s="540"/>
      <c r="M373" s="540"/>
      <c r="N373" s="540"/>
      <c r="O373" s="540"/>
      <c r="P373" s="540"/>
      <c r="Q373" s="540"/>
      <c r="R373" s="540"/>
      <c r="S373" s="540"/>
      <c r="T373" s="540"/>
      <c r="U373" s="540"/>
      <c r="V373" s="540"/>
      <c r="W373" s="540"/>
      <c r="X373" s="540"/>
      <c r="Y373" s="540"/>
      <c r="Z373" s="540"/>
      <c r="AA373" s="540"/>
      <c r="AB373" s="540"/>
      <c r="AC373" s="540"/>
      <c r="AD373" s="540"/>
      <c r="AE373" s="540"/>
      <c r="AF373" s="540"/>
      <c r="AG373" s="540"/>
      <c r="AH373" s="540"/>
      <c r="AI373" s="540"/>
      <c r="AJ373" s="540"/>
      <c r="AK373" s="540"/>
      <c r="AL373" s="540"/>
      <c r="AM373" s="540"/>
      <c r="AN373" s="540"/>
      <c r="AO373" s="540"/>
      <c r="AP373" s="540"/>
      <c r="AQ373" s="540"/>
      <c r="AR373" s="540"/>
      <c r="AS373" s="540"/>
      <c r="AT373" s="540"/>
      <c r="AU373" s="540"/>
      <c r="AV373" s="540"/>
      <c r="AW373" s="540"/>
      <c r="AX373" s="540"/>
      <c r="AY373" s="540"/>
      <c r="AZ373" s="540"/>
      <c r="BA373" s="540"/>
      <c r="BB373" s="540"/>
      <c r="BC373" s="540"/>
      <c r="BD373" s="540"/>
      <c r="BE373" s="540"/>
      <c r="BF373" s="540"/>
      <c r="BG373" s="540"/>
      <c r="BH373" s="540"/>
      <c r="BI373" s="540"/>
      <c r="BJ373" s="540"/>
      <c r="BK373" s="540"/>
      <c r="BL373" s="540"/>
      <c r="BM373" s="540"/>
      <c r="BN373" s="540"/>
      <c r="BO373" s="540"/>
      <c r="BP373" s="540"/>
      <c r="BQ373" s="540"/>
      <c r="BR373" s="540"/>
      <c r="BS373" s="540"/>
      <c r="BT373" s="540"/>
      <c r="BU373" s="540"/>
      <c r="BV373" s="540"/>
      <c r="BW373" s="540"/>
      <c r="BX373" s="540"/>
      <c r="BY373" s="540"/>
      <c r="BZ373" s="540"/>
      <c r="CA373" s="540"/>
      <c r="CB373" s="540"/>
      <c r="CC373" s="540"/>
      <c r="CD373" s="540"/>
      <c r="CE373" s="540"/>
      <c r="CF373" s="540"/>
      <c r="CG373" s="540"/>
      <c r="CH373" s="540"/>
      <c r="CI373" s="540"/>
      <c r="CJ373" s="540"/>
      <c r="CK373" s="540"/>
      <c r="CL373" s="540"/>
      <c r="CM373" s="540"/>
      <c r="CN373" s="540"/>
      <c r="CO373" s="540"/>
      <c r="CP373" s="540"/>
      <c r="CQ373" s="540"/>
      <c r="CR373" s="540"/>
      <c r="CS373" s="540"/>
      <c r="CT373" s="540"/>
      <c r="CU373" s="540"/>
      <c r="CV373" s="540"/>
      <c r="CW373" s="540"/>
      <c r="CX373" s="540"/>
      <c r="CY373" s="540"/>
      <c r="CZ373" s="540"/>
      <c r="DA373" s="540"/>
      <c r="DB373" s="540"/>
      <c r="DC373" s="540"/>
      <c r="DD373" s="540"/>
      <c r="DE373" s="540"/>
      <c r="DF373" s="540"/>
      <c r="DG373" s="540"/>
      <c r="DH373" s="540"/>
      <c r="DI373" s="540"/>
      <c r="DJ373" s="540"/>
      <c r="DK373" s="540"/>
      <c r="DL373" s="540"/>
      <c r="DM373" s="540"/>
      <c r="DN373" s="540"/>
      <c r="DO373" s="540"/>
      <c r="DP373" s="540"/>
      <c r="DQ373" s="540"/>
      <c r="DR373" s="540"/>
      <c r="DS373" s="540"/>
      <c r="DT373" s="540"/>
      <c r="DU373" s="540"/>
      <c r="DV373" s="540"/>
      <c r="DW373" s="540"/>
      <c r="DX373" s="540"/>
      <c r="DY373" s="540"/>
      <c r="DZ373" s="540"/>
      <c r="EA373" s="540"/>
      <c r="EB373" s="540"/>
      <c r="EC373" s="540"/>
      <c r="ED373" s="540"/>
      <c r="EE373" s="540"/>
      <c r="EF373" s="540"/>
      <c r="EG373" s="540"/>
      <c r="EH373" s="540"/>
      <c r="EI373" s="540"/>
      <c r="EJ373" s="540"/>
      <c r="EK373" s="540"/>
      <c r="EL373" s="540"/>
      <c r="EM373" s="540"/>
      <c r="EN373" s="540"/>
      <c r="EO373" s="540"/>
      <c r="EP373" s="540"/>
      <c r="EQ373" s="540"/>
      <c r="ER373" s="540"/>
      <c r="ES373" s="540"/>
      <c r="ET373" s="540"/>
      <c r="EU373" s="540"/>
      <c r="EV373" s="540"/>
      <c r="EW373" s="540"/>
      <c r="EX373" s="540"/>
      <c r="EY373" s="540"/>
      <c r="EZ373" s="540"/>
      <c r="FA373" s="540"/>
      <c r="FB373" s="540"/>
      <c r="FC373" s="540"/>
      <c r="FD373" s="540"/>
      <c r="FE373" s="540"/>
      <c r="FF373" s="540"/>
      <c r="FG373" s="540"/>
      <c r="FH373" s="540"/>
      <c r="FI373" s="540"/>
      <c r="FJ373" s="540"/>
      <c r="FK373" s="540"/>
      <c r="FL373" s="540"/>
      <c r="FM373" s="540"/>
      <c r="FN373" s="540"/>
      <c r="FO373" s="540"/>
      <c r="FP373" s="540"/>
      <c r="FQ373" s="540"/>
      <c r="FR373" s="540"/>
      <c r="FS373" s="540"/>
      <c r="FT373" s="540"/>
      <c r="FU373" s="540"/>
      <c r="FV373" s="540"/>
      <c r="FW373" s="540"/>
      <c r="FX373" s="540"/>
      <c r="FY373" s="540"/>
      <c r="FZ373" s="540"/>
      <c r="GA373" s="540"/>
      <c r="GB373" s="540"/>
      <c r="GC373" s="540"/>
      <c r="GD373" s="540"/>
      <c r="GE373" s="540"/>
      <c r="GF373" s="540"/>
      <c r="GG373" s="540"/>
      <c r="GH373" s="540"/>
      <c r="GI373" s="540"/>
      <c r="GJ373" s="540"/>
      <c r="GK373" s="540"/>
      <c r="GL373" s="540"/>
      <c r="GM373" s="540"/>
      <c r="GN373" s="540"/>
      <c r="GO373" s="540"/>
      <c r="GP373" s="540"/>
      <c r="GQ373" s="540"/>
      <c r="GR373" s="540"/>
      <c r="GS373" s="540"/>
      <c r="GT373" s="540"/>
      <c r="GU373" s="540"/>
      <c r="GV373" s="540"/>
      <c r="GW373" s="540"/>
      <c r="GX373" s="540"/>
      <c r="GY373" s="540"/>
      <c r="GZ373" s="540"/>
      <c r="HA373" s="540"/>
      <c r="HB373" s="540"/>
      <c r="HC373" s="540"/>
      <c r="HD373" s="540"/>
      <c r="HE373" s="540"/>
      <c r="HF373" s="540"/>
    </row>
    <row r="374" spans="2:214">
      <c r="B374" s="540"/>
      <c r="C374" s="658"/>
      <c r="D374" s="540"/>
      <c r="F374" s="540"/>
      <c r="G374" s="540"/>
      <c r="H374" s="540"/>
      <c r="I374" s="540"/>
      <c r="J374" s="540"/>
      <c r="K374" s="540"/>
      <c r="L374" s="540"/>
      <c r="M374" s="540"/>
      <c r="N374" s="540"/>
      <c r="O374" s="540"/>
      <c r="P374" s="540"/>
      <c r="Q374" s="540"/>
      <c r="R374" s="540"/>
      <c r="S374" s="540"/>
      <c r="T374" s="540"/>
      <c r="U374" s="540"/>
      <c r="V374" s="540"/>
      <c r="W374" s="540"/>
      <c r="X374" s="540"/>
      <c r="Y374" s="540"/>
      <c r="Z374" s="540"/>
      <c r="AA374" s="540"/>
      <c r="AB374" s="540"/>
      <c r="AC374" s="540"/>
      <c r="AD374" s="540"/>
      <c r="AE374" s="540"/>
      <c r="AF374" s="540"/>
      <c r="AG374" s="540"/>
      <c r="AH374" s="540"/>
      <c r="AI374" s="540"/>
      <c r="AJ374" s="540"/>
      <c r="AK374" s="540"/>
      <c r="AL374" s="540"/>
      <c r="AM374" s="540"/>
      <c r="AN374" s="540"/>
      <c r="AO374" s="540"/>
      <c r="AP374" s="540"/>
      <c r="AQ374" s="540"/>
      <c r="AR374" s="540"/>
      <c r="AS374" s="540"/>
      <c r="AT374" s="540"/>
      <c r="AU374" s="540"/>
      <c r="AV374" s="540"/>
      <c r="AW374" s="540"/>
      <c r="AX374" s="540"/>
      <c r="AY374" s="540"/>
      <c r="AZ374" s="540"/>
      <c r="BA374" s="540"/>
      <c r="BB374" s="540"/>
      <c r="BC374" s="540"/>
      <c r="BD374" s="540"/>
      <c r="BE374" s="540"/>
      <c r="BF374" s="540"/>
      <c r="BG374" s="540"/>
      <c r="BH374" s="540"/>
      <c r="BI374" s="540"/>
      <c r="BJ374" s="540"/>
      <c r="BK374" s="540"/>
      <c r="BL374" s="540"/>
      <c r="BM374" s="540"/>
      <c r="BN374" s="540"/>
      <c r="BO374" s="540"/>
      <c r="BP374" s="540"/>
      <c r="BQ374" s="540"/>
      <c r="BR374" s="540"/>
      <c r="BS374" s="540"/>
      <c r="BT374" s="540"/>
      <c r="BU374" s="540"/>
      <c r="BV374" s="540"/>
      <c r="BW374" s="540"/>
      <c r="BX374" s="540"/>
      <c r="BY374" s="540"/>
      <c r="BZ374" s="540"/>
      <c r="CA374" s="540"/>
      <c r="CB374" s="540"/>
      <c r="CC374" s="540"/>
      <c r="CD374" s="540"/>
      <c r="CE374" s="540"/>
      <c r="CF374" s="540"/>
      <c r="CG374" s="540"/>
      <c r="CH374" s="540"/>
      <c r="CI374" s="540"/>
      <c r="CJ374" s="540"/>
      <c r="CK374" s="540"/>
      <c r="CL374" s="540"/>
      <c r="CM374" s="540"/>
      <c r="CN374" s="540"/>
      <c r="CO374" s="540"/>
      <c r="CP374" s="540"/>
      <c r="CQ374" s="540"/>
      <c r="CR374" s="540"/>
      <c r="CS374" s="540"/>
      <c r="CT374" s="540"/>
      <c r="CU374" s="540"/>
      <c r="CV374" s="540"/>
      <c r="CW374" s="540"/>
      <c r="CX374" s="540"/>
      <c r="CY374" s="540"/>
      <c r="CZ374" s="540"/>
      <c r="DA374" s="540"/>
      <c r="DB374" s="540"/>
      <c r="DC374" s="540"/>
      <c r="DD374" s="540"/>
      <c r="DE374" s="540"/>
      <c r="DF374" s="540"/>
      <c r="DG374" s="540"/>
      <c r="DH374" s="540"/>
      <c r="DI374" s="540"/>
      <c r="DJ374" s="540"/>
      <c r="DK374" s="540"/>
      <c r="DL374" s="540"/>
      <c r="DM374" s="540"/>
      <c r="DN374" s="540"/>
      <c r="DO374" s="540"/>
      <c r="DP374" s="540"/>
      <c r="DQ374" s="540"/>
      <c r="DR374" s="540"/>
      <c r="DS374" s="540"/>
      <c r="DT374" s="540"/>
      <c r="DU374" s="540"/>
      <c r="DV374" s="540"/>
      <c r="DW374" s="540"/>
      <c r="DX374" s="540"/>
      <c r="DY374" s="540"/>
      <c r="DZ374" s="540"/>
      <c r="EA374" s="540"/>
      <c r="EB374" s="540"/>
      <c r="EC374" s="540"/>
      <c r="ED374" s="540"/>
      <c r="EE374" s="540"/>
      <c r="EF374" s="540"/>
      <c r="EG374" s="540"/>
      <c r="EH374" s="540"/>
      <c r="EI374" s="540"/>
      <c r="EJ374" s="540"/>
      <c r="EK374" s="540"/>
      <c r="EL374" s="540"/>
      <c r="EM374" s="540"/>
      <c r="EN374" s="540"/>
      <c r="EO374" s="540"/>
      <c r="EP374" s="540"/>
      <c r="EQ374" s="540"/>
      <c r="ER374" s="540"/>
      <c r="ES374" s="540"/>
      <c r="ET374" s="540"/>
      <c r="EU374" s="540"/>
      <c r="EV374" s="540"/>
      <c r="EW374" s="540"/>
      <c r="EX374" s="540"/>
      <c r="EY374" s="540"/>
      <c r="EZ374" s="540"/>
      <c r="FA374" s="540"/>
      <c r="FB374" s="540"/>
      <c r="FC374" s="540"/>
      <c r="FD374" s="540"/>
      <c r="FE374" s="540"/>
      <c r="FF374" s="540"/>
      <c r="FG374" s="540"/>
      <c r="FH374" s="540"/>
      <c r="FI374" s="540"/>
      <c r="FJ374" s="540"/>
      <c r="FK374" s="540"/>
      <c r="FL374" s="540"/>
      <c r="FM374" s="540"/>
      <c r="FN374" s="540"/>
      <c r="FO374" s="540"/>
      <c r="FP374" s="540"/>
      <c r="FQ374" s="540"/>
      <c r="FR374" s="540"/>
      <c r="FS374" s="540"/>
      <c r="FT374" s="540"/>
      <c r="FU374" s="540"/>
      <c r="FV374" s="540"/>
      <c r="FW374" s="540"/>
      <c r="FX374" s="540"/>
      <c r="FY374" s="540"/>
      <c r="FZ374" s="540"/>
      <c r="GA374" s="540"/>
      <c r="GB374" s="540"/>
      <c r="GC374" s="540"/>
      <c r="GD374" s="540"/>
      <c r="GE374" s="540"/>
      <c r="GF374" s="540"/>
      <c r="GG374" s="540"/>
      <c r="GH374" s="540"/>
      <c r="GI374" s="540"/>
      <c r="GJ374" s="540"/>
      <c r="GK374" s="540"/>
      <c r="GL374" s="540"/>
      <c r="GM374" s="540"/>
      <c r="GN374" s="540"/>
      <c r="GO374" s="540"/>
      <c r="GP374" s="540"/>
      <c r="GQ374" s="540"/>
      <c r="GR374" s="540"/>
      <c r="GS374" s="540"/>
      <c r="GT374" s="540"/>
      <c r="GU374" s="540"/>
      <c r="GV374" s="540"/>
      <c r="GW374" s="540"/>
      <c r="GX374" s="540"/>
      <c r="GY374" s="540"/>
      <c r="GZ374" s="540"/>
      <c r="HA374" s="540"/>
      <c r="HB374" s="540"/>
      <c r="HC374" s="540"/>
      <c r="HD374" s="540"/>
      <c r="HE374" s="540"/>
      <c r="HF374" s="540"/>
    </row>
    <row r="375" spans="2:214">
      <c r="B375" s="540"/>
      <c r="C375" s="658"/>
      <c r="D375" s="540"/>
      <c r="F375" s="540"/>
      <c r="G375" s="540"/>
      <c r="H375" s="540"/>
      <c r="I375" s="540"/>
      <c r="J375" s="540"/>
      <c r="K375" s="540"/>
      <c r="L375" s="540"/>
      <c r="M375" s="540"/>
      <c r="N375" s="540"/>
      <c r="O375" s="540"/>
      <c r="P375" s="540"/>
      <c r="Q375" s="540"/>
      <c r="R375" s="540"/>
      <c r="S375" s="540"/>
      <c r="T375" s="540"/>
      <c r="U375" s="540"/>
      <c r="V375" s="540"/>
      <c r="W375" s="540"/>
      <c r="X375" s="540"/>
      <c r="Y375" s="540"/>
      <c r="Z375" s="540"/>
      <c r="AA375" s="540"/>
      <c r="AB375" s="540"/>
      <c r="AC375" s="540"/>
      <c r="AD375" s="540"/>
      <c r="AE375" s="540"/>
      <c r="AF375" s="540"/>
      <c r="AG375" s="540"/>
      <c r="AH375" s="540"/>
      <c r="AI375" s="540"/>
      <c r="AJ375" s="540"/>
      <c r="AK375" s="540"/>
      <c r="AL375" s="540"/>
      <c r="AM375" s="540"/>
      <c r="AN375" s="540"/>
      <c r="AO375" s="540"/>
      <c r="AP375" s="540"/>
      <c r="AQ375" s="540"/>
      <c r="AR375" s="540"/>
      <c r="AS375" s="540"/>
      <c r="AT375" s="540"/>
      <c r="AU375" s="540"/>
      <c r="AV375" s="540"/>
      <c r="AW375" s="540"/>
      <c r="AX375" s="540"/>
      <c r="AY375" s="540"/>
      <c r="AZ375" s="540"/>
      <c r="BA375" s="540"/>
      <c r="BB375" s="540"/>
      <c r="BC375" s="540"/>
      <c r="BD375" s="540"/>
      <c r="BE375" s="540"/>
      <c r="BF375" s="540"/>
      <c r="BG375" s="540"/>
      <c r="BH375" s="540"/>
      <c r="BI375" s="540"/>
      <c r="BJ375" s="540"/>
      <c r="BK375" s="540"/>
      <c r="BL375" s="540"/>
      <c r="BM375" s="540"/>
      <c r="BN375" s="540"/>
      <c r="BO375" s="540"/>
      <c r="BP375" s="540"/>
      <c r="BQ375" s="540"/>
      <c r="BR375" s="540"/>
      <c r="BS375" s="540"/>
      <c r="BT375" s="540"/>
      <c r="BU375" s="540"/>
      <c r="BV375" s="540"/>
      <c r="BW375" s="540"/>
      <c r="BX375" s="540"/>
      <c r="BY375" s="540"/>
      <c r="BZ375" s="540"/>
      <c r="CA375" s="540"/>
      <c r="CB375" s="540"/>
      <c r="CC375" s="540"/>
      <c r="CD375" s="540"/>
      <c r="CE375" s="540"/>
      <c r="CF375" s="540"/>
      <c r="CG375" s="540"/>
      <c r="CH375" s="540"/>
      <c r="CI375" s="540"/>
      <c r="CJ375" s="540"/>
      <c r="CK375" s="540"/>
      <c r="CL375" s="540"/>
      <c r="CM375" s="540"/>
      <c r="CN375" s="540"/>
      <c r="CO375" s="540"/>
      <c r="CP375" s="540"/>
      <c r="CQ375" s="540"/>
      <c r="CR375" s="540"/>
      <c r="CS375" s="540"/>
      <c r="CT375" s="540"/>
      <c r="CU375" s="540"/>
      <c r="CV375" s="540"/>
      <c r="CW375" s="540"/>
      <c r="CX375" s="540"/>
      <c r="CY375" s="540"/>
      <c r="CZ375" s="540"/>
      <c r="DA375" s="540"/>
      <c r="DB375" s="540"/>
      <c r="DC375" s="540"/>
      <c r="DD375" s="540"/>
      <c r="DE375" s="540"/>
      <c r="DF375" s="540"/>
      <c r="DG375" s="540"/>
      <c r="DH375" s="540"/>
      <c r="DI375" s="540"/>
      <c r="DJ375" s="540"/>
      <c r="DK375" s="540"/>
      <c r="DL375" s="540"/>
      <c r="DM375" s="540"/>
      <c r="DN375" s="540"/>
      <c r="DO375" s="540"/>
      <c r="DP375" s="540"/>
      <c r="DQ375" s="540"/>
      <c r="DR375" s="540"/>
      <c r="DS375" s="540"/>
      <c r="DT375" s="540"/>
      <c r="DU375" s="540"/>
      <c r="DV375" s="540"/>
      <c r="DW375" s="540"/>
      <c r="DX375" s="540"/>
      <c r="DY375" s="540"/>
      <c r="DZ375" s="540"/>
      <c r="EA375" s="540"/>
      <c r="EB375" s="540"/>
      <c r="EC375" s="540"/>
      <c r="ED375" s="540"/>
      <c r="EE375" s="540"/>
      <c r="EF375" s="540"/>
      <c r="EG375" s="540"/>
      <c r="EH375" s="540"/>
      <c r="EI375" s="540"/>
      <c r="EJ375" s="540"/>
      <c r="EK375" s="540"/>
      <c r="EL375" s="540"/>
      <c r="EM375" s="540"/>
      <c r="EN375" s="540"/>
      <c r="EO375" s="540"/>
      <c r="EP375" s="540"/>
      <c r="EQ375" s="540"/>
      <c r="ER375" s="540"/>
      <c r="ES375" s="540"/>
      <c r="ET375" s="540"/>
      <c r="EU375" s="540"/>
      <c r="EV375" s="540"/>
      <c r="EW375" s="540"/>
      <c r="EX375" s="540"/>
      <c r="EY375" s="540"/>
      <c r="EZ375" s="540"/>
      <c r="FA375" s="540"/>
      <c r="FB375" s="540"/>
      <c r="FC375" s="540"/>
      <c r="FD375" s="540"/>
      <c r="FE375" s="540"/>
      <c r="FF375" s="540"/>
      <c r="FG375" s="540"/>
      <c r="FH375" s="540"/>
      <c r="FI375" s="540"/>
      <c r="FJ375" s="540"/>
      <c r="FK375" s="540"/>
      <c r="FL375" s="540"/>
      <c r="FM375" s="540"/>
      <c r="FN375" s="540"/>
      <c r="FO375" s="540"/>
      <c r="FP375" s="540"/>
      <c r="FQ375" s="540"/>
      <c r="FR375" s="540"/>
      <c r="FS375" s="540"/>
      <c r="FT375" s="540"/>
      <c r="FU375" s="540"/>
      <c r="FV375" s="540"/>
      <c r="FW375" s="540"/>
      <c r="FX375" s="540"/>
      <c r="FY375" s="540"/>
      <c r="FZ375" s="540"/>
      <c r="GA375" s="540"/>
      <c r="GB375" s="540"/>
      <c r="GC375" s="540"/>
      <c r="GD375" s="540"/>
      <c r="GE375" s="540"/>
      <c r="GF375" s="540"/>
      <c r="GG375" s="540"/>
      <c r="GH375" s="540"/>
      <c r="GI375" s="540"/>
      <c r="GJ375" s="540"/>
      <c r="GK375" s="540"/>
      <c r="GL375" s="540"/>
      <c r="GM375" s="540"/>
      <c r="GN375" s="540"/>
      <c r="GO375" s="540"/>
      <c r="GP375" s="540"/>
      <c r="GQ375" s="540"/>
      <c r="GR375" s="540"/>
      <c r="GS375" s="540"/>
      <c r="GT375" s="540"/>
      <c r="GU375" s="540"/>
      <c r="GV375" s="540"/>
      <c r="GW375" s="540"/>
      <c r="GX375" s="540"/>
      <c r="GY375" s="540"/>
      <c r="GZ375" s="540"/>
      <c r="HA375" s="540"/>
      <c r="HB375" s="540"/>
      <c r="HC375" s="540"/>
      <c r="HD375" s="540"/>
      <c r="HE375" s="540"/>
      <c r="HF375" s="540"/>
    </row>
    <row r="376" spans="2:214">
      <c r="B376" s="540"/>
      <c r="C376" s="658"/>
      <c r="D376" s="540"/>
      <c r="F376" s="540"/>
      <c r="G376" s="540"/>
      <c r="H376" s="540"/>
      <c r="I376" s="540"/>
      <c r="J376" s="540"/>
      <c r="K376" s="540"/>
      <c r="L376" s="540"/>
      <c r="M376" s="540"/>
      <c r="N376" s="540"/>
      <c r="O376" s="540"/>
      <c r="P376" s="540"/>
      <c r="Q376" s="540"/>
      <c r="R376" s="540"/>
      <c r="S376" s="540"/>
      <c r="T376" s="540"/>
      <c r="U376" s="540"/>
      <c r="V376" s="540"/>
      <c r="W376" s="540"/>
      <c r="X376" s="540"/>
      <c r="Y376" s="540"/>
      <c r="Z376" s="540"/>
      <c r="AA376" s="540"/>
      <c r="AB376" s="540"/>
      <c r="AC376" s="540"/>
      <c r="AD376" s="540"/>
      <c r="AE376" s="540"/>
      <c r="AF376" s="540"/>
      <c r="AG376" s="540"/>
      <c r="AH376" s="540"/>
      <c r="AI376" s="540"/>
      <c r="AJ376" s="540"/>
      <c r="AK376" s="540"/>
      <c r="AL376" s="540"/>
      <c r="AM376" s="540"/>
      <c r="AN376" s="540"/>
      <c r="AO376" s="540"/>
      <c r="AP376" s="540"/>
      <c r="AQ376" s="540"/>
      <c r="AR376" s="540"/>
      <c r="AS376" s="540"/>
      <c r="AT376" s="540"/>
      <c r="AU376" s="540"/>
      <c r="AV376" s="540"/>
      <c r="AW376" s="540"/>
      <c r="AX376" s="540"/>
      <c r="AY376" s="540"/>
      <c r="AZ376" s="540"/>
      <c r="BA376" s="540"/>
      <c r="BB376" s="540"/>
      <c r="BC376" s="540"/>
      <c r="BD376" s="540"/>
      <c r="BE376" s="540"/>
      <c r="BF376" s="540"/>
      <c r="BG376" s="540"/>
      <c r="BH376" s="540"/>
      <c r="BI376" s="540"/>
      <c r="BJ376" s="540"/>
      <c r="BK376" s="540"/>
      <c r="BL376" s="540"/>
      <c r="BM376" s="540"/>
      <c r="BN376" s="540"/>
      <c r="BO376" s="540"/>
      <c r="BP376" s="540"/>
      <c r="BQ376" s="540"/>
      <c r="BR376" s="540"/>
      <c r="BS376" s="540"/>
      <c r="BT376" s="540"/>
      <c r="BU376" s="540"/>
      <c r="BV376" s="540"/>
      <c r="BW376" s="540"/>
      <c r="BX376" s="540"/>
      <c r="BY376" s="540"/>
      <c r="BZ376" s="540"/>
      <c r="CA376" s="540"/>
      <c r="CB376" s="540"/>
      <c r="CC376" s="540"/>
      <c r="CD376" s="540"/>
      <c r="CE376" s="540"/>
      <c r="CF376" s="540"/>
      <c r="CG376" s="540"/>
      <c r="CH376" s="540"/>
      <c r="CI376" s="540"/>
      <c r="CJ376" s="540"/>
      <c r="CK376" s="540"/>
      <c r="CL376" s="540"/>
      <c r="CM376" s="540"/>
      <c r="CN376" s="540"/>
      <c r="CO376" s="540"/>
      <c r="CP376" s="540"/>
      <c r="CQ376" s="540"/>
      <c r="CR376" s="540"/>
      <c r="CS376" s="540"/>
      <c r="CT376" s="540"/>
      <c r="CU376" s="540"/>
      <c r="CV376" s="540"/>
      <c r="CW376" s="540"/>
      <c r="CX376" s="540"/>
      <c r="CY376" s="540"/>
      <c r="CZ376" s="540"/>
      <c r="DA376" s="540"/>
      <c r="DB376" s="540"/>
      <c r="DC376" s="540"/>
      <c r="DD376" s="540"/>
      <c r="DE376" s="540"/>
      <c r="DF376" s="540"/>
      <c r="DG376" s="540"/>
      <c r="DH376" s="540"/>
      <c r="DI376" s="540"/>
      <c r="DJ376" s="540"/>
      <c r="DK376" s="540"/>
      <c r="DL376" s="540"/>
      <c r="DM376" s="540"/>
      <c r="DN376" s="540"/>
      <c r="DO376" s="540"/>
      <c r="DP376" s="540"/>
      <c r="DQ376" s="540"/>
      <c r="DR376" s="540"/>
      <c r="DS376" s="540"/>
      <c r="DT376" s="540"/>
      <c r="DU376" s="540"/>
      <c r="DV376" s="540"/>
      <c r="DW376" s="540"/>
      <c r="DX376" s="540"/>
      <c r="DY376" s="540"/>
      <c r="DZ376" s="540"/>
      <c r="EA376" s="540"/>
      <c r="EB376" s="540"/>
      <c r="EC376" s="540"/>
      <c r="ED376" s="540"/>
      <c r="EE376" s="540"/>
      <c r="EF376" s="540"/>
      <c r="EG376" s="540"/>
      <c r="EH376" s="540"/>
      <c r="EI376" s="540"/>
      <c r="EJ376" s="540"/>
      <c r="EK376" s="540"/>
      <c r="EL376" s="540"/>
      <c r="EM376" s="540"/>
      <c r="EN376" s="540"/>
      <c r="EO376" s="540"/>
      <c r="EP376" s="540"/>
      <c r="EQ376" s="540"/>
      <c r="ER376" s="540"/>
      <c r="ES376" s="540"/>
      <c r="ET376" s="540"/>
      <c r="EU376" s="540"/>
      <c r="EV376" s="540"/>
      <c r="EW376" s="540"/>
      <c r="EX376" s="540"/>
      <c r="EY376" s="540"/>
      <c r="EZ376" s="540"/>
      <c r="FA376" s="540"/>
      <c r="FB376" s="540"/>
      <c r="FC376" s="540"/>
      <c r="FD376" s="540"/>
      <c r="FE376" s="540"/>
      <c r="FF376" s="540"/>
      <c r="FG376" s="540"/>
      <c r="FH376" s="540"/>
      <c r="FI376" s="540"/>
      <c r="FJ376" s="540"/>
      <c r="FK376" s="540"/>
      <c r="FL376" s="540"/>
      <c r="FM376" s="540"/>
      <c r="FN376" s="540"/>
      <c r="FO376" s="540"/>
      <c r="FP376" s="540"/>
      <c r="FQ376" s="540"/>
      <c r="FR376" s="540"/>
      <c r="FS376" s="540"/>
      <c r="FT376" s="540"/>
      <c r="FU376" s="540"/>
      <c r="FV376" s="540"/>
      <c r="FW376" s="540"/>
      <c r="FX376" s="540"/>
      <c r="FY376" s="540"/>
      <c r="FZ376" s="540"/>
      <c r="GA376" s="540"/>
      <c r="GB376" s="540"/>
      <c r="GC376" s="540"/>
      <c r="GD376" s="540"/>
      <c r="GE376" s="540"/>
      <c r="GF376" s="540"/>
      <c r="GG376" s="540"/>
      <c r="GH376" s="540"/>
      <c r="GI376" s="540"/>
      <c r="GJ376" s="540"/>
      <c r="GK376" s="540"/>
      <c r="GL376" s="540"/>
      <c r="GM376" s="540"/>
      <c r="GN376" s="540"/>
      <c r="GO376" s="540"/>
      <c r="GP376" s="540"/>
      <c r="GQ376" s="540"/>
      <c r="GR376" s="540"/>
      <c r="GS376" s="540"/>
      <c r="GT376" s="540"/>
      <c r="GU376" s="540"/>
      <c r="GV376" s="540"/>
      <c r="GW376" s="540"/>
      <c r="GX376" s="540"/>
      <c r="GY376" s="540"/>
      <c r="GZ376" s="540"/>
      <c r="HA376" s="540"/>
      <c r="HB376" s="540"/>
      <c r="HC376" s="540"/>
      <c r="HD376" s="540"/>
      <c r="HE376" s="540"/>
      <c r="HF376" s="540"/>
    </row>
    <row r="377" spans="2:214">
      <c r="B377" s="540"/>
      <c r="C377" s="658"/>
      <c r="D377" s="540"/>
      <c r="F377" s="540"/>
      <c r="G377" s="540"/>
      <c r="H377" s="540"/>
      <c r="I377" s="540"/>
      <c r="J377" s="540"/>
      <c r="K377" s="540"/>
      <c r="L377" s="540"/>
      <c r="M377" s="540"/>
      <c r="N377" s="540"/>
      <c r="O377" s="540"/>
      <c r="P377" s="540"/>
      <c r="Q377" s="540"/>
      <c r="R377" s="540"/>
      <c r="S377" s="540"/>
      <c r="T377" s="540"/>
      <c r="U377" s="540"/>
      <c r="V377" s="540"/>
      <c r="W377" s="540"/>
      <c r="X377" s="540"/>
      <c r="Y377" s="540"/>
      <c r="Z377" s="540"/>
      <c r="AA377" s="540"/>
      <c r="AB377" s="540"/>
      <c r="AC377" s="540"/>
      <c r="AD377" s="540"/>
      <c r="AE377" s="540"/>
      <c r="AF377" s="540"/>
      <c r="AG377" s="540"/>
      <c r="AH377" s="540"/>
      <c r="AI377" s="540"/>
      <c r="AJ377" s="540"/>
      <c r="AK377" s="540"/>
      <c r="AL377" s="540"/>
      <c r="AM377" s="540"/>
      <c r="AN377" s="540"/>
      <c r="AO377" s="540"/>
      <c r="AP377" s="540"/>
      <c r="AQ377" s="540"/>
      <c r="AR377" s="540"/>
      <c r="AS377" s="540"/>
      <c r="AT377" s="540"/>
      <c r="AU377" s="540"/>
      <c r="AV377" s="540"/>
      <c r="AW377" s="540"/>
      <c r="AX377" s="540"/>
      <c r="AY377" s="540"/>
      <c r="AZ377" s="540"/>
      <c r="BA377" s="540"/>
      <c r="BB377" s="540"/>
      <c r="BC377" s="540"/>
      <c r="BD377" s="540"/>
      <c r="BE377" s="540"/>
      <c r="BF377" s="540"/>
      <c r="BG377" s="540"/>
      <c r="BH377" s="540"/>
      <c r="BI377" s="540"/>
      <c r="BJ377" s="540"/>
      <c r="BK377" s="540"/>
      <c r="BL377" s="540"/>
      <c r="BM377" s="540"/>
      <c r="BN377" s="540"/>
      <c r="BO377" s="540"/>
      <c r="BP377" s="540"/>
      <c r="BQ377" s="540"/>
      <c r="BR377" s="540"/>
      <c r="BS377" s="540"/>
      <c r="BT377" s="540"/>
      <c r="BU377" s="540"/>
      <c r="BV377" s="540"/>
      <c r="BW377" s="540"/>
      <c r="BX377" s="540"/>
      <c r="BY377" s="540"/>
      <c r="BZ377" s="540"/>
      <c r="CA377" s="540"/>
      <c r="CB377" s="540"/>
      <c r="CC377" s="540"/>
      <c r="CD377" s="540"/>
      <c r="CE377" s="540"/>
      <c r="CF377" s="540"/>
      <c r="CG377" s="540"/>
      <c r="CH377" s="540"/>
      <c r="CI377" s="540"/>
      <c r="CJ377" s="540"/>
      <c r="CK377" s="540"/>
      <c r="CL377" s="540"/>
      <c r="CM377" s="540"/>
      <c r="CN377" s="540"/>
      <c r="CO377" s="540"/>
      <c r="CP377" s="540"/>
      <c r="CQ377" s="540"/>
      <c r="CR377" s="540"/>
      <c r="CS377" s="540"/>
      <c r="CT377" s="540"/>
      <c r="CU377" s="540"/>
      <c r="CV377" s="540"/>
      <c r="CW377" s="540"/>
      <c r="CX377" s="540"/>
      <c r="CY377" s="540"/>
      <c r="CZ377" s="540"/>
      <c r="DA377" s="540"/>
      <c r="DB377" s="540"/>
      <c r="DC377" s="540"/>
      <c r="DD377" s="540"/>
      <c r="DE377" s="540"/>
      <c r="DF377" s="540"/>
      <c r="DG377" s="540"/>
      <c r="DH377" s="540"/>
      <c r="DI377" s="540"/>
      <c r="DJ377" s="540"/>
      <c r="DK377" s="540"/>
      <c r="DL377" s="540"/>
      <c r="DM377" s="540"/>
      <c r="DN377" s="540"/>
      <c r="DO377" s="540"/>
      <c r="DP377" s="540"/>
      <c r="DQ377" s="540"/>
      <c r="DR377" s="540"/>
      <c r="DS377" s="540"/>
      <c r="DT377" s="540"/>
      <c r="DU377" s="540"/>
      <c r="DV377" s="540"/>
      <c r="DW377" s="540"/>
      <c r="DX377" s="540"/>
      <c r="DY377" s="540"/>
      <c r="DZ377" s="540"/>
      <c r="EA377" s="540"/>
      <c r="EB377" s="540"/>
      <c r="EC377" s="540"/>
      <c r="ED377" s="540"/>
      <c r="EE377" s="540"/>
      <c r="EF377" s="540"/>
      <c r="EG377" s="540"/>
      <c r="EH377" s="540"/>
      <c r="EI377" s="540"/>
      <c r="EJ377" s="540"/>
      <c r="EK377" s="540"/>
      <c r="EL377" s="540"/>
      <c r="EM377" s="540"/>
      <c r="EN377" s="540"/>
      <c r="EO377" s="540"/>
      <c r="EP377" s="540"/>
      <c r="EQ377" s="540"/>
      <c r="ER377" s="540"/>
      <c r="ES377" s="540"/>
      <c r="ET377" s="540"/>
      <c r="EU377" s="540"/>
      <c r="EV377" s="540"/>
      <c r="EW377" s="540"/>
      <c r="EX377" s="540"/>
      <c r="EY377" s="540"/>
      <c r="EZ377" s="540"/>
      <c r="FA377" s="540"/>
      <c r="FB377" s="540"/>
      <c r="FC377" s="540"/>
      <c r="FD377" s="540"/>
      <c r="FE377" s="540"/>
      <c r="FF377" s="540"/>
      <c r="FG377" s="540"/>
      <c r="FH377" s="540"/>
      <c r="FI377" s="540"/>
      <c r="FJ377" s="540"/>
      <c r="FK377" s="540"/>
      <c r="FL377" s="540"/>
      <c r="FM377" s="540"/>
      <c r="FN377" s="540"/>
      <c r="FO377" s="540"/>
      <c r="FP377" s="540"/>
      <c r="FQ377" s="540"/>
      <c r="FR377" s="540"/>
      <c r="FS377" s="540"/>
      <c r="FT377" s="540"/>
      <c r="FU377" s="540"/>
      <c r="FV377" s="540"/>
      <c r="FW377" s="540"/>
      <c r="FX377" s="540"/>
      <c r="FY377" s="540"/>
      <c r="FZ377" s="540"/>
      <c r="GA377" s="540"/>
      <c r="GB377" s="540"/>
      <c r="GC377" s="540"/>
      <c r="GD377" s="540"/>
      <c r="GE377" s="540"/>
      <c r="GF377" s="540"/>
      <c r="GG377" s="540"/>
      <c r="GH377" s="540"/>
      <c r="GI377" s="540"/>
      <c r="GJ377" s="540"/>
      <c r="GK377" s="540"/>
      <c r="GL377" s="540"/>
      <c r="GM377" s="540"/>
      <c r="GN377" s="540"/>
      <c r="GO377" s="540"/>
      <c r="GP377" s="540"/>
      <c r="GQ377" s="540"/>
      <c r="GR377" s="540"/>
      <c r="GS377" s="540"/>
      <c r="GT377" s="540"/>
      <c r="GU377" s="540"/>
      <c r="GV377" s="540"/>
      <c r="GW377" s="540"/>
      <c r="GX377" s="540"/>
      <c r="GY377" s="540"/>
      <c r="GZ377" s="540"/>
      <c r="HA377" s="540"/>
      <c r="HB377" s="540"/>
      <c r="HC377" s="540"/>
      <c r="HD377" s="540"/>
      <c r="HE377" s="540"/>
      <c r="HF377" s="540"/>
    </row>
    <row r="378" spans="2:214">
      <c r="B378" s="540"/>
      <c r="C378" s="658"/>
      <c r="D378" s="540"/>
      <c r="F378" s="540"/>
      <c r="G378" s="540"/>
      <c r="H378" s="540"/>
      <c r="I378" s="540"/>
      <c r="J378" s="540"/>
      <c r="K378" s="540"/>
      <c r="L378" s="540"/>
      <c r="M378" s="540"/>
      <c r="N378" s="540"/>
      <c r="O378" s="540"/>
      <c r="P378" s="540"/>
      <c r="Q378" s="540"/>
      <c r="R378" s="540"/>
      <c r="S378" s="540"/>
      <c r="T378" s="540"/>
      <c r="U378" s="540"/>
      <c r="V378" s="540"/>
      <c r="W378" s="540"/>
      <c r="X378" s="540"/>
      <c r="Y378" s="540"/>
      <c r="Z378" s="540"/>
      <c r="AA378" s="540"/>
      <c r="AB378" s="540"/>
      <c r="AC378" s="540"/>
      <c r="AD378" s="540"/>
      <c r="AE378" s="540"/>
      <c r="AF378" s="540"/>
      <c r="AG378" s="540"/>
      <c r="AH378" s="540"/>
      <c r="AI378" s="540"/>
      <c r="AJ378" s="540"/>
      <c r="AK378" s="540"/>
      <c r="AL378" s="540"/>
      <c r="AM378" s="540"/>
      <c r="AN378" s="540"/>
      <c r="AO378" s="540"/>
      <c r="AP378" s="540"/>
      <c r="AQ378" s="540"/>
      <c r="AR378" s="540"/>
      <c r="AS378" s="540"/>
      <c r="AT378" s="540"/>
      <c r="AU378" s="540"/>
      <c r="AV378" s="540"/>
      <c r="AW378" s="540"/>
      <c r="AX378" s="540"/>
      <c r="AY378" s="540"/>
      <c r="AZ378" s="540"/>
      <c r="BA378" s="540"/>
      <c r="BB378" s="540"/>
      <c r="BC378" s="540"/>
      <c r="BD378" s="540"/>
      <c r="BE378" s="540"/>
      <c r="BF378" s="540"/>
      <c r="BG378" s="540"/>
      <c r="BH378" s="540"/>
      <c r="BI378" s="540"/>
      <c r="BJ378" s="540"/>
      <c r="BK378" s="540"/>
      <c r="BL378" s="540"/>
      <c r="BM378" s="540"/>
      <c r="BN378" s="540"/>
      <c r="BO378" s="540"/>
      <c r="BP378" s="540"/>
      <c r="BQ378" s="540"/>
      <c r="BR378" s="540"/>
      <c r="BS378" s="540"/>
      <c r="BT378" s="540"/>
      <c r="BU378" s="540"/>
      <c r="BV378" s="540"/>
      <c r="BW378" s="540"/>
      <c r="BX378" s="540"/>
      <c r="BY378" s="540"/>
      <c r="BZ378" s="540"/>
      <c r="CA378" s="540"/>
      <c r="CB378" s="540"/>
      <c r="CC378" s="540"/>
      <c r="CD378" s="540"/>
      <c r="CE378" s="540"/>
      <c r="CF378" s="540"/>
      <c r="CG378" s="540"/>
      <c r="CH378" s="540"/>
      <c r="CI378" s="540"/>
      <c r="CJ378" s="540"/>
      <c r="CK378" s="540"/>
      <c r="CL378" s="540"/>
      <c r="CM378" s="540"/>
      <c r="CN378" s="540"/>
      <c r="CO378" s="540"/>
      <c r="CP378" s="540"/>
      <c r="CQ378" s="540"/>
      <c r="CR378" s="540"/>
      <c r="CS378" s="540"/>
      <c r="CT378" s="540"/>
      <c r="CU378" s="540"/>
      <c r="CV378" s="540"/>
      <c r="CW378" s="540"/>
      <c r="CX378" s="540"/>
      <c r="CY378" s="540"/>
      <c r="CZ378" s="540"/>
      <c r="DA378" s="540"/>
      <c r="DB378" s="540"/>
      <c r="DC378" s="540"/>
      <c r="DD378" s="540"/>
      <c r="DE378" s="540"/>
      <c r="DF378" s="540"/>
      <c r="DG378" s="540"/>
      <c r="DH378" s="540"/>
      <c r="DI378" s="540"/>
      <c r="DJ378" s="540"/>
      <c r="DK378" s="540"/>
      <c r="DL378" s="540"/>
      <c r="DM378" s="540"/>
      <c r="DN378" s="540"/>
      <c r="DO378" s="540"/>
      <c r="DP378" s="540"/>
      <c r="DQ378" s="540"/>
      <c r="DR378" s="540"/>
      <c r="DS378" s="540"/>
      <c r="DT378" s="540"/>
      <c r="DU378" s="540"/>
      <c r="DV378" s="540"/>
      <c r="DW378" s="540"/>
      <c r="DX378" s="540"/>
      <c r="DY378" s="540"/>
      <c r="DZ378" s="540"/>
      <c r="EA378" s="540"/>
      <c r="EB378" s="540"/>
      <c r="EC378" s="540"/>
      <c r="ED378" s="540"/>
      <c r="EE378" s="540"/>
      <c r="EF378" s="540"/>
      <c r="EG378" s="540"/>
      <c r="EH378" s="540"/>
      <c r="EI378" s="540"/>
      <c r="EJ378" s="540"/>
      <c r="EK378" s="540"/>
      <c r="EL378" s="540"/>
      <c r="EM378" s="540"/>
      <c r="EN378" s="540"/>
      <c r="EO378" s="540"/>
      <c r="EP378" s="540"/>
      <c r="EQ378" s="540"/>
      <c r="ER378" s="540"/>
      <c r="ES378" s="540"/>
      <c r="ET378" s="540"/>
      <c r="EU378" s="540"/>
      <c r="EV378" s="540"/>
      <c r="EW378" s="540"/>
      <c r="EX378" s="540"/>
      <c r="EY378" s="540"/>
      <c r="EZ378" s="540"/>
      <c r="FA378" s="540"/>
      <c r="FB378" s="540"/>
      <c r="FC378" s="540"/>
      <c r="FD378" s="540"/>
      <c r="FE378" s="540"/>
      <c r="FF378" s="540"/>
      <c r="FG378" s="540"/>
      <c r="FH378" s="540"/>
      <c r="FI378" s="540"/>
      <c r="FJ378" s="540"/>
      <c r="FK378" s="540"/>
      <c r="FL378" s="540"/>
      <c r="FM378" s="540"/>
      <c r="FN378" s="540"/>
      <c r="FO378" s="540"/>
      <c r="FP378" s="540"/>
      <c r="FQ378" s="540"/>
      <c r="FR378" s="540"/>
      <c r="FS378" s="540"/>
      <c r="FT378" s="540"/>
      <c r="FU378" s="540"/>
      <c r="FV378" s="540"/>
      <c r="FW378" s="540"/>
      <c r="FX378" s="540"/>
      <c r="FY378" s="540"/>
      <c r="FZ378" s="540"/>
      <c r="GA378" s="540"/>
      <c r="GB378" s="540"/>
      <c r="GC378" s="540"/>
      <c r="GD378" s="540"/>
      <c r="GE378" s="540"/>
      <c r="GF378" s="540"/>
      <c r="GG378" s="540"/>
      <c r="GH378" s="540"/>
      <c r="GI378" s="540"/>
      <c r="GJ378" s="540"/>
      <c r="GK378" s="540"/>
      <c r="GL378" s="540"/>
      <c r="GM378" s="540"/>
      <c r="GN378" s="540"/>
      <c r="GO378" s="540"/>
      <c r="GP378" s="540"/>
      <c r="GQ378" s="540"/>
      <c r="GR378" s="540"/>
      <c r="GS378" s="540"/>
      <c r="GT378" s="540"/>
      <c r="GU378" s="540"/>
      <c r="GV378" s="540"/>
      <c r="GW378" s="540"/>
      <c r="GX378" s="540"/>
      <c r="GY378" s="540"/>
      <c r="GZ378" s="540"/>
      <c r="HA378" s="540"/>
      <c r="HB378" s="540"/>
      <c r="HC378" s="540"/>
      <c r="HD378" s="540"/>
      <c r="HE378" s="540"/>
      <c r="HF378" s="540"/>
    </row>
    <row r="379" spans="2:214">
      <c r="B379" s="540"/>
      <c r="C379" s="658"/>
      <c r="D379" s="540"/>
      <c r="F379" s="540"/>
      <c r="G379" s="540"/>
      <c r="H379" s="540"/>
      <c r="I379" s="540"/>
      <c r="J379" s="540"/>
      <c r="K379" s="540"/>
      <c r="L379" s="540"/>
      <c r="M379" s="540"/>
      <c r="N379" s="540"/>
      <c r="O379" s="540"/>
      <c r="P379" s="540"/>
      <c r="Q379" s="540"/>
      <c r="R379" s="540"/>
      <c r="S379" s="540"/>
      <c r="T379" s="540"/>
      <c r="U379" s="540"/>
      <c r="V379" s="540"/>
      <c r="W379" s="540"/>
      <c r="X379" s="540"/>
      <c r="Y379" s="540"/>
      <c r="Z379" s="540"/>
      <c r="AA379" s="540"/>
      <c r="AB379" s="540"/>
      <c r="AC379" s="540"/>
      <c r="AD379" s="540"/>
      <c r="AE379" s="540"/>
      <c r="AF379" s="540"/>
      <c r="AG379" s="540"/>
      <c r="AH379" s="540"/>
      <c r="AI379" s="540"/>
      <c r="AJ379" s="540"/>
      <c r="AK379" s="540"/>
      <c r="AL379" s="540"/>
      <c r="AM379" s="540"/>
      <c r="AN379" s="540"/>
      <c r="AO379" s="540"/>
      <c r="AP379" s="540"/>
      <c r="AQ379" s="540"/>
      <c r="AR379" s="540"/>
      <c r="AS379" s="540"/>
      <c r="AT379" s="540"/>
      <c r="AU379" s="540"/>
      <c r="AV379" s="540"/>
      <c r="AW379" s="540"/>
      <c r="AX379" s="540"/>
      <c r="AY379" s="540"/>
      <c r="AZ379" s="540"/>
      <c r="BA379" s="540"/>
      <c r="BB379" s="540"/>
      <c r="BC379" s="540"/>
      <c r="BD379" s="540"/>
      <c r="BE379" s="540"/>
      <c r="BF379" s="540"/>
      <c r="BG379" s="540"/>
      <c r="BH379" s="540"/>
      <c r="BI379" s="540"/>
      <c r="BJ379" s="540"/>
      <c r="BK379" s="540"/>
      <c r="BL379" s="540"/>
      <c r="BM379" s="540"/>
      <c r="BN379" s="540"/>
      <c r="BO379" s="540"/>
      <c r="BP379" s="540"/>
      <c r="BQ379" s="540"/>
      <c r="BR379" s="540"/>
      <c r="BS379" s="540"/>
      <c r="BT379" s="540"/>
      <c r="BU379" s="540"/>
      <c r="BV379" s="540"/>
      <c r="BW379" s="540"/>
      <c r="BX379" s="540"/>
      <c r="BY379" s="540"/>
      <c r="BZ379" s="540"/>
      <c r="CA379" s="540"/>
      <c r="CB379" s="540"/>
      <c r="CC379" s="540"/>
      <c r="CD379" s="540"/>
      <c r="CE379" s="540"/>
      <c r="CF379" s="540"/>
      <c r="CG379" s="540"/>
      <c r="CH379" s="540"/>
      <c r="CI379" s="540"/>
      <c r="CJ379" s="540"/>
      <c r="CK379" s="540"/>
      <c r="CL379" s="540"/>
      <c r="CM379" s="540"/>
      <c r="CN379" s="540"/>
      <c r="CO379" s="540"/>
      <c r="CP379" s="540"/>
      <c r="CQ379" s="540"/>
      <c r="CR379" s="540"/>
      <c r="CS379" s="540"/>
      <c r="CT379" s="540"/>
      <c r="CU379" s="540"/>
      <c r="CV379" s="540"/>
      <c r="CW379" s="540"/>
      <c r="CX379" s="540"/>
      <c r="CY379" s="540"/>
      <c r="CZ379" s="540"/>
      <c r="DA379" s="540"/>
      <c r="DB379" s="540"/>
      <c r="DC379" s="540"/>
      <c r="DD379" s="540"/>
      <c r="DE379" s="540"/>
      <c r="DF379" s="540"/>
      <c r="DG379" s="540"/>
      <c r="DH379" s="540"/>
      <c r="DI379" s="540"/>
      <c r="DJ379" s="540"/>
      <c r="DK379" s="540"/>
      <c r="DL379" s="540"/>
      <c r="DM379" s="540"/>
      <c r="DN379" s="540"/>
      <c r="DO379" s="540"/>
      <c r="DP379" s="540"/>
      <c r="DQ379" s="540"/>
      <c r="DR379" s="540"/>
      <c r="DS379" s="540"/>
      <c r="DT379" s="540"/>
      <c r="DU379" s="540"/>
      <c r="DV379" s="540"/>
      <c r="DW379" s="540"/>
      <c r="DX379" s="540"/>
      <c r="DY379" s="540"/>
      <c r="DZ379" s="540"/>
      <c r="EA379" s="540"/>
      <c r="EB379" s="540"/>
      <c r="EC379" s="540"/>
      <c r="ED379" s="540"/>
      <c r="EE379" s="540"/>
      <c r="EF379" s="540"/>
      <c r="EG379" s="540"/>
      <c r="EH379" s="540"/>
      <c r="EI379" s="540"/>
      <c r="EJ379" s="540"/>
      <c r="EK379" s="540"/>
      <c r="EL379" s="540"/>
      <c r="EM379" s="540"/>
      <c r="EN379" s="540"/>
      <c r="EO379" s="540"/>
      <c r="EP379" s="540"/>
      <c r="EQ379" s="540"/>
      <c r="ER379" s="540"/>
      <c r="ES379" s="540"/>
      <c r="ET379" s="540"/>
      <c r="EU379" s="540"/>
      <c r="EV379" s="540"/>
      <c r="EW379" s="540"/>
      <c r="EX379" s="540"/>
      <c r="EY379" s="540"/>
      <c r="EZ379" s="540"/>
      <c r="FA379" s="540"/>
      <c r="FB379" s="540"/>
      <c r="FC379" s="540"/>
      <c r="FD379" s="540"/>
      <c r="FE379" s="540"/>
      <c r="FF379" s="540"/>
      <c r="FG379" s="540"/>
      <c r="FH379" s="540"/>
      <c r="FI379" s="540"/>
      <c r="FJ379" s="540"/>
      <c r="FK379" s="540"/>
      <c r="FL379" s="540"/>
      <c r="FM379" s="540"/>
      <c r="FN379" s="540"/>
      <c r="FO379" s="540"/>
      <c r="FP379" s="540"/>
      <c r="FQ379" s="540"/>
      <c r="FR379" s="540"/>
      <c r="FS379" s="540"/>
      <c r="FT379" s="540"/>
      <c r="FU379" s="540"/>
      <c r="FV379" s="540"/>
      <c r="FW379" s="540"/>
      <c r="FX379" s="540"/>
      <c r="FY379" s="540"/>
      <c r="FZ379" s="540"/>
      <c r="GA379" s="540"/>
      <c r="GB379" s="540"/>
      <c r="GC379" s="540"/>
      <c r="GD379" s="540"/>
      <c r="GE379" s="540"/>
      <c r="GF379" s="540"/>
      <c r="GG379" s="540"/>
      <c r="GH379" s="540"/>
      <c r="GI379" s="540"/>
      <c r="GJ379" s="540"/>
      <c r="GK379" s="540"/>
      <c r="GL379" s="540"/>
      <c r="GM379" s="540"/>
      <c r="GN379" s="540"/>
      <c r="GO379" s="540"/>
      <c r="GP379" s="540"/>
      <c r="GQ379" s="540"/>
      <c r="GR379" s="540"/>
      <c r="GS379" s="540"/>
      <c r="GT379" s="540"/>
      <c r="GU379" s="540"/>
      <c r="GV379" s="540"/>
      <c r="GW379" s="540"/>
      <c r="GX379" s="540"/>
      <c r="GY379" s="540"/>
      <c r="GZ379" s="540"/>
      <c r="HA379" s="540"/>
      <c r="HB379" s="540"/>
      <c r="HC379" s="540"/>
      <c r="HD379" s="540"/>
      <c r="HE379" s="540"/>
      <c r="HF379" s="540"/>
    </row>
    <row r="380" spans="2:214">
      <c r="B380" s="540"/>
      <c r="C380" s="658"/>
      <c r="D380" s="540"/>
      <c r="F380" s="540"/>
      <c r="G380" s="540"/>
      <c r="H380" s="540"/>
      <c r="I380" s="540"/>
      <c r="J380" s="540"/>
      <c r="K380" s="540"/>
      <c r="L380" s="540"/>
      <c r="M380" s="540"/>
      <c r="N380" s="540"/>
      <c r="O380" s="540"/>
      <c r="P380" s="540"/>
      <c r="Q380" s="540"/>
      <c r="R380" s="540"/>
      <c r="S380" s="540"/>
      <c r="T380" s="540"/>
      <c r="U380" s="540"/>
      <c r="V380" s="540"/>
      <c r="W380" s="540"/>
      <c r="X380" s="540"/>
      <c r="Y380" s="540"/>
      <c r="Z380" s="540"/>
      <c r="AA380" s="540"/>
      <c r="AB380" s="540"/>
      <c r="AC380" s="540"/>
      <c r="AD380" s="540"/>
      <c r="AE380" s="540"/>
      <c r="AF380" s="540"/>
      <c r="AG380" s="540"/>
      <c r="AH380" s="540"/>
      <c r="AI380" s="540"/>
      <c r="AJ380" s="540"/>
      <c r="AK380" s="540"/>
      <c r="AL380" s="540"/>
      <c r="AM380" s="540"/>
      <c r="AN380" s="540"/>
      <c r="AO380" s="540"/>
      <c r="AP380" s="540"/>
      <c r="AQ380" s="540"/>
      <c r="AR380" s="540"/>
      <c r="AS380" s="540"/>
      <c r="AT380" s="540"/>
      <c r="AU380" s="540"/>
      <c r="AV380" s="540"/>
      <c r="AW380" s="540"/>
      <c r="AX380" s="540"/>
      <c r="AY380" s="540"/>
      <c r="AZ380" s="540"/>
      <c r="BA380" s="540"/>
      <c r="BB380" s="540"/>
      <c r="BC380" s="540"/>
      <c r="BD380" s="540"/>
      <c r="BE380" s="540"/>
      <c r="BF380" s="540"/>
      <c r="BG380" s="540"/>
      <c r="BH380" s="540"/>
      <c r="BI380" s="540"/>
      <c r="BJ380" s="540"/>
      <c r="BK380" s="540"/>
      <c r="BL380" s="540"/>
      <c r="BM380" s="540"/>
      <c r="BN380" s="540"/>
      <c r="BO380" s="540"/>
      <c r="BP380" s="540"/>
      <c r="BQ380" s="540"/>
      <c r="BR380" s="540"/>
      <c r="BS380" s="540"/>
      <c r="BT380" s="540"/>
      <c r="BU380" s="540"/>
      <c r="BV380" s="540"/>
      <c r="BW380" s="540"/>
      <c r="BX380" s="540"/>
      <c r="BY380" s="540"/>
      <c r="BZ380" s="540"/>
      <c r="CA380" s="540"/>
      <c r="CB380" s="540"/>
      <c r="CC380" s="540"/>
      <c r="CD380" s="540"/>
      <c r="CE380" s="540"/>
      <c r="CF380" s="540"/>
      <c r="CG380" s="540"/>
      <c r="CH380" s="540"/>
      <c r="CI380" s="540"/>
      <c r="CJ380" s="540"/>
      <c r="CK380" s="540"/>
      <c r="CL380" s="540"/>
      <c r="CM380" s="540"/>
      <c r="CN380" s="540"/>
      <c r="CO380" s="540"/>
      <c r="CP380" s="540"/>
      <c r="CQ380" s="540"/>
      <c r="CR380" s="540"/>
      <c r="CS380" s="540"/>
      <c r="CT380" s="540"/>
      <c r="CU380" s="540"/>
      <c r="CV380" s="540"/>
      <c r="CW380" s="540"/>
      <c r="CX380" s="540"/>
      <c r="CY380" s="540"/>
      <c r="CZ380" s="540"/>
      <c r="DA380" s="540"/>
      <c r="DB380" s="540"/>
      <c r="DC380" s="540"/>
      <c r="DD380" s="540"/>
      <c r="DE380" s="540"/>
      <c r="DF380" s="540"/>
      <c r="DG380" s="540"/>
      <c r="DH380" s="540"/>
      <c r="DI380" s="540"/>
      <c r="DJ380" s="540"/>
      <c r="DK380" s="540"/>
      <c r="DL380" s="540"/>
      <c r="DM380" s="540"/>
      <c r="DN380" s="540"/>
      <c r="DO380" s="540"/>
      <c r="DP380" s="540"/>
      <c r="DQ380" s="540"/>
      <c r="DR380" s="540"/>
      <c r="DS380" s="540"/>
      <c r="DT380" s="540"/>
      <c r="DU380" s="540"/>
      <c r="DV380" s="540"/>
      <c r="DW380" s="540"/>
      <c r="DX380" s="540"/>
      <c r="DY380" s="540"/>
      <c r="DZ380" s="540"/>
      <c r="EA380" s="540"/>
      <c r="EB380" s="540"/>
      <c r="EC380" s="540"/>
      <c r="ED380" s="540"/>
      <c r="EE380" s="540"/>
      <c r="EF380" s="540"/>
      <c r="EG380" s="540"/>
      <c r="EH380" s="540"/>
      <c r="EI380" s="540"/>
      <c r="EJ380" s="540"/>
      <c r="EK380" s="540"/>
      <c r="EL380" s="540"/>
      <c r="EM380" s="540"/>
      <c r="EN380" s="540"/>
      <c r="EO380" s="540"/>
      <c r="EP380" s="540"/>
      <c r="EQ380" s="540"/>
      <c r="ER380" s="540"/>
      <c r="ES380" s="540"/>
      <c r="ET380" s="540"/>
      <c r="EU380" s="540"/>
      <c r="EV380" s="540"/>
      <c r="EW380" s="540"/>
      <c r="EX380" s="540"/>
      <c r="EY380" s="540"/>
      <c r="EZ380" s="540"/>
      <c r="FA380" s="540"/>
      <c r="FB380" s="540"/>
      <c r="FC380" s="540"/>
      <c r="FD380" s="540"/>
      <c r="FE380" s="540"/>
      <c r="FF380" s="540"/>
      <c r="FG380" s="540"/>
      <c r="FH380" s="540"/>
      <c r="FI380" s="540"/>
      <c r="FJ380" s="540"/>
      <c r="FK380" s="540"/>
      <c r="FL380" s="540"/>
      <c r="FM380" s="540"/>
      <c r="FN380" s="540"/>
      <c r="FO380" s="540"/>
      <c r="FP380" s="540"/>
      <c r="FQ380" s="540"/>
      <c r="FR380" s="540"/>
      <c r="FS380" s="540"/>
      <c r="FT380" s="540"/>
      <c r="FU380" s="540"/>
      <c r="FV380" s="540"/>
      <c r="FW380" s="540"/>
      <c r="FX380" s="540"/>
      <c r="FY380" s="540"/>
      <c r="FZ380" s="540"/>
      <c r="GA380" s="540"/>
      <c r="GB380" s="540"/>
      <c r="GC380" s="540"/>
      <c r="GD380" s="540"/>
      <c r="GE380" s="540"/>
      <c r="GF380" s="540"/>
      <c r="GG380" s="540"/>
      <c r="GH380" s="540"/>
      <c r="GI380" s="540"/>
      <c r="GJ380" s="540"/>
      <c r="GK380" s="540"/>
      <c r="GL380" s="540"/>
      <c r="GM380" s="540"/>
      <c r="GN380" s="540"/>
      <c r="GO380" s="540"/>
      <c r="GP380" s="540"/>
      <c r="GQ380" s="540"/>
      <c r="GR380" s="540"/>
      <c r="GS380" s="540"/>
      <c r="GT380" s="540"/>
      <c r="GU380" s="540"/>
      <c r="GV380" s="540"/>
      <c r="GW380" s="540"/>
      <c r="GX380" s="540"/>
      <c r="GY380" s="540"/>
      <c r="GZ380" s="540"/>
      <c r="HA380" s="540"/>
      <c r="HB380" s="540"/>
      <c r="HC380" s="540"/>
      <c r="HD380" s="540"/>
      <c r="HE380" s="540"/>
      <c r="HF380" s="540"/>
    </row>
    <row r="381" spans="2:214">
      <c r="B381" s="540"/>
      <c r="C381" s="658"/>
      <c r="D381" s="540"/>
      <c r="F381" s="540"/>
      <c r="G381" s="540"/>
      <c r="H381" s="540"/>
      <c r="I381" s="540"/>
      <c r="J381" s="540"/>
      <c r="K381" s="540"/>
      <c r="L381" s="540"/>
      <c r="M381" s="540"/>
      <c r="N381" s="540"/>
      <c r="O381" s="540"/>
      <c r="P381" s="540"/>
      <c r="Q381" s="540"/>
      <c r="R381" s="540"/>
      <c r="S381" s="540"/>
      <c r="T381" s="540"/>
      <c r="U381" s="540"/>
      <c r="V381" s="540"/>
      <c r="W381" s="540"/>
      <c r="X381" s="540"/>
      <c r="Y381" s="540"/>
      <c r="Z381" s="540"/>
      <c r="AA381" s="540"/>
      <c r="AB381" s="540"/>
      <c r="AC381" s="540"/>
      <c r="AD381" s="540"/>
      <c r="AE381" s="540"/>
      <c r="AF381" s="540"/>
      <c r="AG381" s="540"/>
      <c r="AH381" s="540"/>
      <c r="AI381" s="540"/>
      <c r="AJ381" s="540"/>
      <c r="AK381" s="540"/>
      <c r="AL381" s="540"/>
      <c r="AM381" s="540"/>
      <c r="AN381" s="540"/>
      <c r="AO381" s="540"/>
      <c r="AP381" s="540"/>
      <c r="AQ381" s="540"/>
      <c r="AR381" s="540"/>
      <c r="AS381" s="540"/>
      <c r="AT381" s="540"/>
      <c r="AU381" s="540"/>
      <c r="AV381" s="540"/>
      <c r="AW381" s="540"/>
      <c r="AX381" s="540"/>
      <c r="AY381" s="540"/>
      <c r="AZ381" s="540"/>
      <c r="BA381" s="540"/>
      <c r="BB381" s="540"/>
      <c r="BC381" s="540"/>
      <c r="BD381" s="540"/>
      <c r="BE381" s="540"/>
      <c r="BF381" s="540"/>
      <c r="BG381" s="540"/>
      <c r="BH381" s="540"/>
      <c r="BI381" s="540"/>
      <c r="BJ381" s="540"/>
      <c r="BK381" s="540"/>
      <c r="BL381" s="540"/>
      <c r="BM381" s="540"/>
      <c r="BN381" s="540"/>
      <c r="BO381" s="540"/>
      <c r="BP381" s="540"/>
      <c r="BQ381" s="540"/>
      <c r="BR381" s="540"/>
      <c r="BS381" s="540"/>
      <c r="BT381" s="540"/>
      <c r="BU381" s="540"/>
      <c r="BV381" s="540"/>
      <c r="BW381" s="540"/>
      <c r="BX381" s="540"/>
      <c r="BY381" s="540"/>
      <c r="BZ381" s="540"/>
      <c r="CA381" s="540"/>
      <c r="CB381" s="540"/>
      <c r="CC381" s="540"/>
      <c r="CD381" s="540"/>
      <c r="CE381" s="540"/>
      <c r="CF381" s="540"/>
      <c r="CG381" s="540"/>
      <c r="CH381" s="540"/>
      <c r="CI381" s="540"/>
      <c r="CJ381" s="540"/>
      <c r="CK381" s="540"/>
      <c r="CL381" s="540"/>
      <c r="CM381" s="540"/>
      <c r="CN381" s="540"/>
      <c r="CO381" s="540"/>
      <c r="CP381" s="540"/>
      <c r="CQ381" s="540"/>
      <c r="CR381" s="540"/>
      <c r="CS381" s="540"/>
      <c r="CT381" s="540"/>
      <c r="CU381" s="540"/>
      <c r="CV381" s="540"/>
      <c r="CW381" s="540"/>
      <c r="CX381" s="540"/>
      <c r="CY381" s="540"/>
      <c r="CZ381" s="540"/>
      <c r="DA381" s="540"/>
      <c r="DB381" s="540"/>
      <c r="DC381" s="540"/>
      <c r="DD381" s="540"/>
      <c r="DE381" s="540"/>
      <c r="DF381" s="540"/>
      <c r="DG381" s="540"/>
      <c r="DH381" s="540"/>
      <c r="DI381" s="540"/>
      <c r="DJ381" s="540"/>
      <c r="DK381" s="540"/>
      <c r="DL381" s="540"/>
      <c r="DM381" s="540"/>
      <c r="DN381" s="540"/>
      <c r="DO381" s="540"/>
      <c r="DP381" s="540"/>
      <c r="DQ381" s="540"/>
      <c r="DR381" s="540"/>
      <c r="DS381" s="540"/>
      <c r="DT381" s="540"/>
      <c r="DU381" s="540"/>
      <c r="DV381" s="540"/>
      <c r="DW381" s="540"/>
      <c r="DX381" s="540"/>
      <c r="DY381" s="540"/>
      <c r="DZ381" s="540"/>
      <c r="EA381" s="540"/>
      <c r="EB381" s="540"/>
      <c r="EC381" s="540"/>
      <c r="ED381" s="540"/>
      <c r="EE381" s="540"/>
      <c r="EF381" s="540"/>
      <c r="EG381" s="540"/>
      <c r="EH381" s="540"/>
      <c r="EI381" s="540"/>
      <c r="EJ381" s="540"/>
      <c r="EK381" s="540"/>
      <c r="EL381" s="540"/>
      <c r="EM381" s="540"/>
      <c r="EN381" s="540"/>
      <c r="EO381" s="540"/>
      <c r="EP381" s="540"/>
      <c r="EQ381" s="540"/>
      <c r="ER381" s="540"/>
      <c r="ES381" s="540"/>
      <c r="ET381" s="540"/>
      <c r="EU381" s="540"/>
      <c r="EV381" s="540"/>
      <c r="EW381" s="540"/>
      <c r="EX381" s="540"/>
      <c r="EY381" s="540"/>
      <c r="EZ381" s="540"/>
      <c r="FA381" s="540"/>
      <c r="FB381" s="540"/>
      <c r="FC381" s="540"/>
      <c r="FD381" s="540"/>
      <c r="FE381" s="540"/>
      <c r="FF381" s="540"/>
      <c r="FG381" s="540"/>
      <c r="FH381" s="540"/>
      <c r="FI381" s="540"/>
      <c r="FJ381" s="540"/>
      <c r="FK381" s="540"/>
      <c r="FL381" s="540"/>
      <c r="FM381" s="540"/>
      <c r="FN381" s="540"/>
      <c r="FO381" s="540"/>
      <c r="FP381" s="540"/>
      <c r="FQ381" s="540"/>
      <c r="FR381" s="540"/>
      <c r="FS381" s="540"/>
      <c r="FT381" s="540"/>
      <c r="FU381" s="540"/>
      <c r="FV381" s="540"/>
      <c r="FW381" s="540"/>
      <c r="FX381" s="540"/>
      <c r="FY381" s="540"/>
      <c r="FZ381" s="540"/>
      <c r="GA381" s="540"/>
      <c r="GB381" s="540"/>
      <c r="GC381" s="540"/>
      <c r="GD381" s="540"/>
      <c r="GE381" s="540"/>
      <c r="GF381" s="540"/>
      <c r="GG381" s="540"/>
      <c r="GH381" s="540"/>
      <c r="GI381" s="540"/>
      <c r="GJ381" s="540"/>
      <c r="GK381" s="540"/>
      <c r="GL381" s="540"/>
      <c r="GM381" s="540"/>
      <c r="GN381" s="540"/>
      <c r="GO381" s="540"/>
      <c r="GP381" s="540"/>
      <c r="GQ381" s="540"/>
      <c r="GR381" s="540"/>
      <c r="GS381" s="540"/>
      <c r="GT381" s="540"/>
      <c r="GU381" s="540"/>
      <c r="GV381" s="540"/>
      <c r="GW381" s="540"/>
      <c r="GX381" s="540"/>
      <c r="GY381" s="540"/>
      <c r="GZ381" s="540"/>
      <c r="HA381" s="540"/>
      <c r="HB381" s="540"/>
      <c r="HC381" s="540"/>
      <c r="HD381" s="540"/>
      <c r="HE381" s="540"/>
      <c r="HF381" s="540"/>
    </row>
    <row r="382" spans="2:214">
      <c r="B382" s="540"/>
      <c r="C382" s="658"/>
      <c r="D382" s="540"/>
      <c r="F382" s="540"/>
      <c r="G382" s="540"/>
      <c r="H382" s="540"/>
      <c r="I382" s="540"/>
      <c r="J382" s="540"/>
      <c r="K382" s="540"/>
      <c r="L382" s="540"/>
      <c r="M382" s="540"/>
      <c r="N382" s="540"/>
      <c r="O382" s="540"/>
      <c r="P382" s="540"/>
      <c r="Q382" s="540"/>
      <c r="R382" s="540"/>
      <c r="S382" s="540"/>
      <c r="T382" s="540"/>
      <c r="U382" s="540"/>
      <c r="V382" s="540"/>
      <c r="W382" s="540"/>
      <c r="X382" s="540"/>
      <c r="Y382" s="540"/>
      <c r="Z382" s="540"/>
      <c r="AA382" s="540"/>
      <c r="AB382" s="540"/>
      <c r="AC382" s="540"/>
      <c r="AD382" s="540"/>
      <c r="AE382" s="540"/>
      <c r="AF382" s="540"/>
      <c r="AG382" s="540"/>
      <c r="AH382" s="540"/>
      <c r="AI382" s="540"/>
      <c r="AJ382" s="540"/>
      <c r="AK382" s="540"/>
      <c r="AL382" s="540"/>
      <c r="AM382" s="540"/>
      <c r="AN382" s="540"/>
      <c r="AO382" s="540"/>
      <c r="AP382" s="540"/>
      <c r="AQ382" s="540"/>
      <c r="AR382" s="540"/>
      <c r="AS382" s="540"/>
      <c r="AT382" s="540"/>
      <c r="AU382" s="540"/>
      <c r="AV382" s="540"/>
      <c r="AW382" s="540"/>
      <c r="AX382" s="540"/>
      <c r="AY382" s="540"/>
      <c r="AZ382" s="540"/>
      <c r="BA382" s="540"/>
      <c r="BB382" s="540"/>
      <c r="BC382" s="540"/>
      <c r="BD382" s="540"/>
      <c r="BE382" s="540"/>
      <c r="BF382" s="540"/>
      <c r="BG382" s="540"/>
      <c r="BH382" s="540"/>
      <c r="BI382" s="540"/>
      <c r="BJ382" s="540"/>
      <c r="BK382" s="540"/>
      <c r="BL382" s="540"/>
      <c r="BM382" s="540"/>
      <c r="BN382" s="540"/>
      <c r="BO382" s="540"/>
      <c r="BP382" s="540"/>
      <c r="BQ382" s="540"/>
      <c r="BR382" s="540"/>
      <c r="BS382" s="540"/>
      <c r="BT382" s="540"/>
      <c r="BU382" s="540"/>
      <c r="BV382" s="540"/>
      <c r="BW382" s="540"/>
      <c r="BX382" s="540"/>
      <c r="BY382" s="540"/>
      <c r="BZ382" s="540"/>
      <c r="CA382" s="540"/>
      <c r="CB382" s="540"/>
      <c r="CC382" s="540"/>
      <c r="CD382" s="540"/>
      <c r="CE382" s="540"/>
      <c r="CF382" s="540"/>
      <c r="CG382" s="540"/>
      <c r="CH382" s="540"/>
      <c r="CI382" s="540"/>
      <c r="CJ382" s="540"/>
      <c r="CK382" s="540"/>
      <c r="CL382" s="540"/>
      <c r="CM382" s="540"/>
      <c r="CN382" s="540"/>
      <c r="CO382" s="540"/>
      <c r="CP382" s="540"/>
      <c r="CQ382" s="540"/>
      <c r="CR382" s="540"/>
      <c r="CS382" s="540"/>
      <c r="CT382" s="540"/>
      <c r="CU382" s="540"/>
      <c r="CV382" s="540"/>
      <c r="CW382" s="540"/>
      <c r="CX382" s="540"/>
      <c r="CY382" s="540"/>
      <c r="CZ382" s="540"/>
      <c r="DA382" s="540"/>
      <c r="DB382" s="540"/>
      <c r="DC382" s="540"/>
      <c r="DD382" s="540"/>
      <c r="DE382" s="540"/>
      <c r="DF382" s="540"/>
      <c r="DG382" s="540"/>
      <c r="DH382" s="540"/>
      <c r="DI382" s="540"/>
      <c r="DJ382" s="540"/>
      <c r="DK382" s="540"/>
      <c r="DL382" s="540"/>
      <c r="DM382" s="540"/>
      <c r="DN382" s="540"/>
      <c r="DO382" s="540"/>
      <c r="DP382" s="540"/>
      <c r="DQ382" s="540"/>
      <c r="DR382" s="540"/>
      <c r="DS382" s="540"/>
      <c r="DT382" s="540"/>
      <c r="DU382" s="540"/>
      <c r="DV382" s="540"/>
      <c r="DW382" s="540"/>
      <c r="DX382" s="540"/>
      <c r="DY382" s="540"/>
      <c r="DZ382" s="540"/>
      <c r="EA382" s="540"/>
      <c r="EB382" s="540"/>
      <c r="EC382" s="540"/>
      <c r="ED382" s="540"/>
      <c r="EE382" s="540"/>
      <c r="EF382" s="540"/>
      <c r="EG382" s="540"/>
      <c r="EH382" s="540"/>
      <c r="EI382" s="540"/>
      <c r="EJ382" s="540"/>
      <c r="EK382" s="540"/>
      <c r="EL382" s="540"/>
      <c r="EM382" s="540"/>
      <c r="EN382" s="540"/>
      <c r="EO382" s="540"/>
      <c r="EP382" s="540"/>
      <c r="EQ382" s="540"/>
      <c r="ER382" s="540"/>
      <c r="ES382" s="540"/>
      <c r="ET382" s="540"/>
      <c r="EU382" s="540"/>
      <c r="EV382" s="540"/>
      <c r="EW382" s="540"/>
      <c r="EX382" s="540"/>
      <c r="EY382" s="540"/>
      <c r="EZ382" s="540"/>
      <c r="FA382" s="540"/>
      <c r="FB382" s="540"/>
      <c r="FC382" s="540"/>
      <c r="FD382" s="540"/>
      <c r="FE382" s="540"/>
      <c r="FF382" s="540"/>
      <c r="FG382" s="540"/>
      <c r="FH382" s="540"/>
      <c r="FI382" s="540"/>
      <c r="FJ382" s="540"/>
      <c r="FK382" s="540"/>
      <c r="FL382" s="540"/>
      <c r="FM382" s="540"/>
      <c r="FN382" s="540"/>
      <c r="FO382" s="540"/>
      <c r="FP382" s="540"/>
      <c r="FQ382" s="540"/>
      <c r="FR382" s="540"/>
      <c r="FS382" s="540"/>
      <c r="FT382" s="540"/>
      <c r="FU382" s="540"/>
      <c r="FV382" s="540"/>
      <c r="FW382" s="540"/>
      <c r="FX382" s="540"/>
      <c r="FY382" s="540"/>
      <c r="FZ382" s="540"/>
      <c r="GA382" s="540"/>
      <c r="GB382" s="540"/>
      <c r="GC382" s="540"/>
      <c r="GD382" s="540"/>
      <c r="GE382" s="540"/>
      <c r="GF382" s="540"/>
      <c r="GG382" s="540"/>
      <c r="GH382" s="540"/>
      <c r="GI382" s="540"/>
      <c r="GJ382" s="540"/>
      <c r="GK382" s="540"/>
      <c r="GL382" s="540"/>
      <c r="GM382" s="540"/>
      <c r="GN382" s="540"/>
      <c r="GO382" s="540"/>
      <c r="GP382" s="540"/>
      <c r="GQ382" s="540"/>
      <c r="GR382" s="540"/>
      <c r="GS382" s="540"/>
      <c r="GT382" s="540"/>
      <c r="GU382" s="540"/>
      <c r="GV382" s="540"/>
      <c r="GW382" s="540"/>
      <c r="GX382" s="540"/>
      <c r="GY382" s="540"/>
      <c r="GZ382" s="540"/>
      <c r="HA382" s="540"/>
      <c r="HB382" s="540"/>
      <c r="HC382" s="540"/>
      <c r="HD382" s="540"/>
      <c r="HE382" s="540"/>
      <c r="HF382" s="540"/>
    </row>
    <row r="383" spans="2:214">
      <c r="B383" s="540"/>
      <c r="C383" s="658"/>
      <c r="D383" s="540"/>
      <c r="F383" s="540"/>
      <c r="G383" s="540"/>
      <c r="H383" s="540"/>
      <c r="I383" s="540"/>
      <c r="J383" s="540"/>
      <c r="K383" s="540"/>
      <c r="L383" s="540"/>
      <c r="M383" s="540"/>
      <c r="N383" s="540"/>
      <c r="O383" s="540"/>
      <c r="P383" s="540"/>
      <c r="Q383" s="540"/>
      <c r="R383" s="540"/>
      <c r="S383" s="540"/>
      <c r="T383" s="540"/>
      <c r="U383" s="540"/>
      <c r="V383" s="540"/>
      <c r="W383" s="540"/>
      <c r="X383" s="540"/>
      <c r="Y383" s="540"/>
      <c r="Z383" s="540"/>
      <c r="AA383" s="540"/>
      <c r="AB383" s="540"/>
      <c r="AC383" s="540"/>
      <c r="AD383" s="540"/>
      <c r="AE383" s="540"/>
      <c r="AF383" s="540"/>
      <c r="AG383" s="540"/>
      <c r="AH383" s="540"/>
      <c r="AI383" s="540"/>
      <c r="AJ383" s="540"/>
      <c r="AK383" s="540"/>
      <c r="AL383" s="540"/>
      <c r="AM383" s="540"/>
      <c r="AN383" s="540"/>
      <c r="AO383" s="540"/>
      <c r="AP383" s="540"/>
      <c r="AQ383" s="540"/>
      <c r="AR383" s="540"/>
      <c r="AS383" s="540"/>
      <c r="AT383" s="540"/>
      <c r="AU383" s="540"/>
      <c r="AV383" s="540"/>
      <c r="AW383" s="540"/>
      <c r="AX383" s="540"/>
      <c r="AY383" s="540"/>
      <c r="AZ383" s="540"/>
      <c r="BA383" s="540"/>
      <c r="BB383" s="540"/>
      <c r="BC383" s="540"/>
      <c r="BD383" s="540"/>
      <c r="BE383" s="540"/>
      <c r="BF383" s="540"/>
      <c r="BG383" s="540"/>
      <c r="BH383" s="540"/>
      <c r="BI383" s="540"/>
      <c r="BJ383" s="540"/>
      <c r="BK383" s="540"/>
      <c r="BL383" s="540"/>
      <c r="BM383" s="540"/>
      <c r="BN383" s="540"/>
      <c r="BO383" s="540"/>
      <c r="BP383" s="540"/>
      <c r="BQ383" s="540"/>
      <c r="BR383" s="540"/>
      <c r="BS383" s="540"/>
      <c r="BT383" s="540"/>
      <c r="BU383" s="540"/>
      <c r="BV383" s="540"/>
      <c r="BW383" s="540"/>
      <c r="BX383" s="540"/>
      <c r="BY383" s="540"/>
      <c r="BZ383" s="540"/>
      <c r="CA383" s="540"/>
      <c r="CB383" s="540"/>
      <c r="CC383" s="540"/>
      <c r="CD383" s="540"/>
      <c r="CE383" s="540"/>
      <c r="CF383" s="540"/>
      <c r="CG383" s="540"/>
      <c r="CH383" s="540"/>
      <c r="CI383" s="540"/>
      <c r="CJ383" s="540"/>
      <c r="CK383" s="540"/>
      <c r="CL383" s="540"/>
      <c r="CM383" s="540"/>
      <c r="CN383" s="540"/>
      <c r="CO383" s="540"/>
      <c r="CP383" s="540"/>
      <c r="CQ383" s="540"/>
      <c r="CR383" s="540"/>
      <c r="CS383" s="540"/>
      <c r="CT383" s="540"/>
      <c r="CU383" s="540"/>
      <c r="CV383" s="540"/>
      <c r="CW383" s="540"/>
      <c r="CX383" s="540"/>
      <c r="CY383" s="540"/>
      <c r="CZ383" s="540"/>
      <c r="DA383" s="540"/>
      <c r="DB383" s="540"/>
      <c r="DC383" s="540"/>
      <c r="DD383" s="540"/>
      <c r="DE383" s="540"/>
      <c r="DF383" s="540"/>
      <c r="DG383" s="540"/>
      <c r="DH383" s="540"/>
      <c r="DI383" s="540"/>
      <c r="DJ383" s="540"/>
      <c r="DK383" s="540"/>
      <c r="DL383" s="540"/>
      <c r="DM383" s="540"/>
      <c r="DN383" s="540"/>
      <c r="DO383" s="540"/>
      <c r="DP383" s="540"/>
      <c r="DQ383" s="540"/>
      <c r="DR383" s="540"/>
      <c r="DS383" s="540"/>
      <c r="DT383" s="540"/>
      <c r="DU383" s="540"/>
      <c r="DV383" s="540"/>
      <c r="DW383" s="540"/>
      <c r="DX383" s="540"/>
      <c r="DY383" s="540"/>
      <c r="DZ383" s="540"/>
      <c r="EA383" s="540"/>
      <c r="EB383" s="540"/>
      <c r="EC383" s="540"/>
      <c r="ED383" s="540"/>
      <c r="EE383" s="540"/>
      <c r="EF383" s="540"/>
      <c r="EG383" s="540"/>
      <c r="EH383" s="540"/>
      <c r="EI383" s="540"/>
      <c r="EJ383" s="540"/>
      <c r="EK383" s="540"/>
      <c r="EL383" s="540"/>
      <c r="EM383" s="540"/>
      <c r="EN383" s="540"/>
      <c r="EO383" s="540"/>
      <c r="EP383" s="540"/>
      <c r="EQ383" s="540"/>
      <c r="ER383" s="540"/>
      <c r="ES383" s="540"/>
      <c r="ET383" s="540"/>
      <c r="EU383" s="540"/>
      <c r="EV383" s="540"/>
      <c r="EW383" s="540"/>
      <c r="EX383" s="540"/>
      <c r="EY383" s="540"/>
      <c r="EZ383" s="540"/>
      <c r="FA383" s="540"/>
      <c r="FB383" s="540"/>
      <c r="FC383" s="540"/>
      <c r="FD383" s="540"/>
      <c r="FE383" s="540"/>
      <c r="FF383" s="540"/>
      <c r="FG383" s="540"/>
      <c r="FH383" s="540"/>
      <c r="FI383" s="540"/>
      <c r="FJ383" s="540"/>
      <c r="FK383" s="540"/>
      <c r="FL383" s="540"/>
      <c r="FM383" s="540"/>
      <c r="FN383" s="540"/>
      <c r="FO383" s="540"/>
      <c r="FP383" s="540"/>
      <c r="FQ383" s="540"/>
      <c r="FR383" s="540"/>
      <c r="FS383" s="540"/>
      <c r="FT383" s="540"/>
      <c r="FU383" s="540"/>
      <c r="FV383" s="540"/>
      <c r="FW383" s="540"/>
      <c r="FX383" s="540"/>
      <c r="FY383" s="540"/>
      <c r="FZ383" s="540"/>
      <c r="GA383" s="540"/>
      <c r="GB383" s="540"/>
      <c r="GC383" s="540"/>
      <c r="GD383" s="540"/>
      <c r="GE383" s="540"/>
      <c r="GF383" s="540"/>
      <c r="GG383" s="540"/>
      <c r="GH383" s="540"/>
      <c r="GI383" s="540"/>
      <c r="GJ383" s="540"/>
      <c r="GK383" s="540"/>
      <c r="GL383" s="540"/>
      <c r="GM383" s="540"/>
      <c r="GN383" s="540"/>
      <c r="GO383" s="540"/>
      <c r="GP383" s="540"/>
      <c r="GQ383" s="540"/>
      <c r="GR383" s="540"/>
      <c r="GS383" s="540"/>
      <c r="GT383" s="540"/>
      <c r="GU383" s="540"/>
      <c r="GV383" s="540"/>
      <c r="GW383" s="540"/>
      <c r="GX383" s="540"/>
      <c r="GY383" s="540"/>
      <c r="GZ383" s="540"/>
      <c r="HA383" s="540"/>
      <c r="HB383" s="540"/>
      <c r="HC383" s="540"/>
      <c r="HD383" s="540"/>
      <c r="HE383" s="540"/>
      <c r="HF383" s="540"/>
    </row>
    <row r="384" spans="2:214">
      <c r="B384" s="540"/>
      <c r="C384" s="658"/>
      <c r="D384" s="540"/>
      <c r="F384" s="540"/>
      <c r="G384" s="540"/>
      <c r="H384" s="540"/>
      <c r="I384" s="540"/>
      <c r="J384" s="540"/>
      <c r="K384" s="540"/>
      <c r="L384" s="540"/>
      <c r="M384" s="540"/>
      <c r="N384" s="540"/>
      <c r="O384" s="540"/>
      <c r="P384" s="540"/>
      <c r="Q384" s="540"/>
      <c r="R384" s="540"/>
      <c r="S384" s="540"/>
      <c r="T384" s="540"/>
      <c r="U384" s="540"/>
      <c r="V384" s="540"/>
      <c r="W384" s="540"/>
      <c r="X384" s="540"/>
      <c r="Y384" s="540"/>
      <c r="Z384" s="540"/>
      <c r="AA384" s="540"/>
      <c r="AB384" s="540"/>
      <c r="AC384" s="540"/>
      <c r="AD384" s="540"/>
      <c r="AE384" s="540"/>
      <c r="AF384" s="540"/>
      <c r="AG384" s="540"/>
      <c r="AH384" s="540"/>
      <c r="AI384" s="540"/>
      <c r="AJ384" s="540"/>
      <c r="AK384" s="540"/>
      <c r="AL384" s="540"/>
      <c r="AM384" s="540"/>
      <c r="AN384" s="540"/>
      <c r="AO384" s="540"/>
      <c r="AP384" s="540"/>
      <c r="AQ384" s="540"/>
      <c r="AR384" s="540"/>
      <c r="AS384" s="540"/>
      <c r="AT384" s="540"/>
      <c r="AU384" s="540"/>
      <c r="AV384" s="540"/>
      <c r="AW384" s="540"/>
      <c r="AX384" s="540"/>
      <c r="AY384" s="540"/>
      <c r="AZ384" s="540"/>
      <c r="BA384" s="540"/>
      <c r="BB384" s="540"/>
      <c r="BC384" s="540"/>
      <c r="BD384" s="540"/>
      <c r="BE384" s="540"/>
      <c r="BF384" s="540"/>
      <c r="BG384" s="540"/>
      <c r="BH384" s="540"/>
      <c r="BI384" s="540"/>
      <c r="BJ384" s="540"/>
      <c r="BK384" s="540"/>
      <c r="BL384" s="540"/>
      <c r="BM384" s="540"/>
      <c r="BN384" s="540"/>
      <c r="BO384" s="540"/>
      <c r="BP384" s="540"/>
      <c r="BQ384" s="540"/>
      <c r="BR384" s="540"/>
      <c r="BS384" s="540"/>
      <c r="BT384" s="540"/>
      <c r="BU384" s="540"/>
      <c r="BV384" s="540"/>
      <c r="BW384" s="540"/>
      <c r="BX384" s="540"/>
      <c r="BY384" s="540"/>
      <c r="BZ384" s="540"/>
      <c r="CA384" s="540"/>
      <c r="CB384" s="540"/>
      <c r="CC384" s="540"/>
      <c r="CD384" s="540"/>
      <c r="CE384" s="540"/>
      <c r="CF384" s="540"/>
      <c r="CG384" s="540"/>
      <c r="CH384" s="540"/>
      <c r="CI384" s="540"/>
      <c r="CJ384" s="540"/>
      <c r="CK384" s="540"/>
      <c r="CL384" s="540"/>
      <c r="CM384" s="540"/>
      <c r="CN384" s="540"/>
      <c r="CO384" s="540"/>
      <c r="CP384" s="540"/>
      <c r="CQ384" s="540"/>
      <c r="CR384" s="540"/>
      <c r="CS384" s="540"/>
      <c r="CT384" s="540"/>
      <c r="CU384" s="540"/>
      <c r="CV384" s="540"/>
      <c r="CW384" s="540"/>
      <c r="CX384" s="540"/>
      <c r="CY384" s="540"/>
      <c r="CZ384" s="540"/>
      <c r="DA384" s="540"/>
      <c r="DB384" s="540"/>
      <c r="DC384" s="540"/>
      <c r="DD384" s="540"/>
      <c r="DE384" s="540"/>
      <c r="DF384" s="540"/>
      <c r="DG384" s="540"/>
      <c r="DH384" s="540"/>
      <c r="DI384" s="540"/>
      <c r="DJ384" s="540"/>
      <c r="DK384" s="540"/>
      <c r="DL384" s="540"/>
      <c r="DM384" s="540"/>
      <c r="DN384" s="540"/>
      <c r="DO384" s="540"/>
      <c r="DP384" s="540"/>
      <c r="DQ384" s="540"/>
      <c r="DR384" s="540"/>
      <c r="DS384" s="540"/>
      <c r="DT384" s="540"/>
      <c r="DU384" s="540"/>
      <c r="DV384" s="540"/>
      <c r="DW384" s="540"/>
      <c r="DX384" s="540"/>
      <c r="DY384" s="540"/>
      <c r="DZ384" s="540"/>
      <c r="EA384" s="540"/>
      <c r="EB384" s="540"/>
      <c r="EC384" s="540"/>
      <c r="ED384" s="540"/>
      <c r="EE384" s="540"/>
      <c r="EF384" s="540"/>
      <c r="EG384" s="540"/>
      <c r="EH384" s="540"/>
      <c r="EI384" s="540"/>
      <c r="EJ384" s="540"/>
      <c r="EK384" s="540"/>
      <c r="EL384" s="540"/>
      <c r="EM384" s="540"/>
      <c r="EN384" s="540"/>
      <c r="EO384" s="540"/>
      <c r="EP384" s="540"/>
      <c r="EQ384" s="540"/>
      <c r="ER384" s="540"/>
      <c r="ES384" s="540"/>
      <c r="ET384" s="540"/>
      <c r="EU384" s="540"/>
      <c r="EV384" s="540"/>
      <c r="EW384" s="540"/>
      <c r="EX384" s="540"/>
      <c r="EY384" s="540"/>
      <c r="EZ384" s="540"/>
      <c r="FA384" s="540"/>
      <c r="FB384" s="540"/>
      <c r="FC384" s="540"/>
      <c r="FD384" s="540"/>
      <c r="FE384" s="540"/>
      <c r="FF384" s="540"/>
      <c r="FG384" s="540"/>
      <c r="FH384" s="540"/>
      <c r="FI384" s="540"/>
      <c r="FJ384" s="540"/>
      <c r="FK384" s="540"/>
      <c r="FL384" s="540"/>
      <c r="FM384" s="540"/>
      <c r="FN384" s="540"/>
      <c r="FO384" s="540"/>
      <c r="FP384" s="540"/>
      <c r="FQ384" s="540"/>
      <c r="FR384" s="540"/>
      <c r="FS384" s="540"/>
      <c r="FT384" s="540"/>
      <c r="FU384" s="540"/>
      <c r="FV384" s="540"/>
      <c r="FW384" s="540"/>
      <c r="FX384" s="540"/>
      <c r="FY384" s="540"/>
      <c r="FZ384" s="540"/>
      <c r="GA384" s="540"/>
      <c r="GB384" s="540"/>
      <c r="GC384" s="540"/>
      <c r="GD384" s="540"/>
      <c r="GE384" s="540"/>
      <c r="GF384" s="540"/>
      <c r="GG384" s="540"/>
      <c r="GH384" s="540"/>
      <c r="GI384" s="540"/>
      <c r="GJ384" s="540"/>
      <c r="GK384" s="540"/>
      <c r="GL384" s="540"/>
      <c r="GM384" s="540"/>
      <c r="GN384" s="540"/>
      <c r="GO384" s="540"/>
      <c r="GP384" s="540"/>
      <c r="GQ384" s="540"/>
      <c r="GR384" s="540"/>
      <c r="GS384" s="540"/>
      <c r="GT384" s="540"/>
      <c r="GU384" s="540"/>
      <c r="GV384" s="540"/>
      <c r="GW384" s="540"/>
      <c r="GX384" s="540"/>
      <c r="GY384" s="540"/>
      <c r="GZ384" s="540"/>
      <c r="HA384" s="540"/>
      <c r="HB384" s="540"/>
      <c r="HC384" s="540"/>
      <c r="HD384" s="540"/>
      <c r="HE384" s="540"/>
      <c r="HF384" s="540"/>
    </row>
    <row r="385" spans="2:214">
      <c r="B385" s="540"/>
      <c r="C385" s="658"/>
      <c r="D385" s="540"/>
      <c r="F385" s="540"/>
      <c r="G385" s="540"/>
      <c r="H385" s="540"/>
      <c r="I385" s="540"/>
      <c r="J385" s="540"/>
      <c r="K385" s="540"/>
      <c r="L385" s="540"/>
      <c r="M385" s="540"/>
      <c r="N385" s="540"/>
      <c r="O385" s="540"/>
      <c r="P385" s="540"/>
      <c r="Q385" s="540"/>
      <c r="R385" s="540"/>
      <c r="S385" s="540"/>
      <c r="T385" s="540"/>
      <c r="U385" s="540"/>
      <c r="V385" s="540"/>
      <c r="W385" s="540"/>
      <c r="X385" s="540"/>
      <c r="Y385" s="540"/>
      <c r="Z385" s="540"/>
      <c r="AA385" s="540"/>
      <c r="AB385" s="540"/>
      <c r="AC385" s="540"/>
      <c r="AD385" s="540"/>
      <c r="AE385" s="540"/>
      <c r="AF385" s="540"/>
      <c r="AG385" s="540"/>
      <c r="AH385" s="540"/>
      <c r="AI385" s="540"/>
      <c r="AJ385" s="540"/>
      <c r="AK385" s="540"/>
      <c r="AL385" s="540"/>
      <c r="AM385" s="540"/>
      <c r="AN385" s="540"/>
      <c r="AO385" s="540"/>
      <c r="AP385" s="540"/>
      <c r="AQ385" s="540"/>
      <c r="AR385" s="540"/>
      <c r="AS385" s="540"/>
      <c r="AT385" s="540"/>
      <c r="AU385" s="540"/>
      <c r="AV385" s="540"/>
      <c r="AW385" s="540"/>
      <c r="AX385" s="540"/>
      <c r="AY385" s="540"/>
      <c r="AZ385" s="540"/>
      <c r="BA385" s="540"/>
      <c r="BB385" s="540"/>
      <c r="BC385" s="540"/>
      <c r="BD385" s="540"/>
      <c r="BE385" s="540"/>
      <c r="BF385" s="540"/>
      <c r="BG385" s="540"/>
      <c r="BH385" s="540"/>
      <c r="BI385" s="540"/>
      <c r="BJ385" s="540"/>
      <c r="BK385" s="540"/>
      <c r="BL385" s="540"/>
      <c r="BM385" s="540"/>
      <c r="BN385" s="540"/>
      <c r="BO385" s="540"/>
      <c r="BP385" s="540"/>
      <c r="BQ385" s="540"/>
      <c r="BR385" s="540"/>
      <c r="BS385" s="540"/>
      <c r="BT385" s="540"/>
      <c r="BU385" s="540"/>
      <c r="BV385" s="540"/>
      <c r="BW385" s="540"/>
      <c r="BX385" s="540"/>
      <c r="BY385" s="540"/>
      <c r="BZ385" s="540"/>
      <c r="CA385" s="540"/>
      <c r="CB385" s="540"/>
      <c r="CC385" s="540"/>
      <c r="CD385" s="540"/>
      <c r="CE385" s="540"/>
      <c r="CF385" s="540"/>
      <c r="CG385" s="540"/>
      <c r="CH385" s="540"/>
      <c r="CI385" s="540"/>
      <c r="CJ385" s="540"/>
      <c r="CK385" s="540"/>
      <c r="CL385" s="540"/>
      <c r="CM385" s="540"/>
      <c r="CN385" s="540"/>
      <c r="CO385" s="540"/>
      <c r="CP385" s="540"/>
      <c r="CQ385" s="540"/>
      <c r="CR385" s="540"/>
      <c r="CS385" s="540"/>
      <c r="CT385" s="540"/>
      <c r="CU385" s="540"/>
      <c r="CV385" s="540"/>
      <c r="CW385" s="540"/>
      <c r="CX385" s="540"/>
      <c r="CY385" s="540"/>
      <c r="CZ385" s="540"/>
      <c r="DA385" s="540"/>
      <c r="DB385" s="540"/>
      <c r="DC385" s="540"/>
      <c r="DD385" s="540"/>
      <c r="DE385" s="540"/>
      <c r="DF385" s="540"/>
      <c r="DG385" s="540"/>
      <c r="DH385" s="540"/>
      <c r="DI385" s="540"/>
      <c r="DJ385" s="540"/>
      <c r="DK385" s="540"/>
      <c r="DL385" s="540"/>
      <c r="DM385" s="540"/>
      <c r="DN385" s="540"/>
      <c r="DO385" s="540"/>
      <c r="DP385" s="540"/>
      <c r="DQ385" s="540"/>
      <c r="DR385" s="540"/>
      <c r="DS385" s="540"/>
      <c r="DT385" s="540"/>
      <c r="DU385" s="540"/>
      <c r="DV385" s="540"/>
      <c r="DW385" s="540"/>
      <c r="DX385" s="540"/>
      <c r="DY385" s="540"/>
      <c r="DZ385" s="540"/>
      <c r="EA385" s="540"/>
      <c r="EB385" s="540"/>
      <c r="EC385" s="540"/>
      <c r="ED385" s="540"/>
      <c r="EE385" s="540"/>
      <c r="EF385" s="540"/>
      <c r="EG385" s="540"/>
      <c r="EH385" s="540"/>
      <c r="EI385" s="540"/>
      <c r="EJ385" s="540"/>
      <c r="EK385" s="540"/>
      <c r="EL385" s="540"/>
      <c r="EM385" s="540"/>
      <c r="EN385" s="540"/>
      <c r="EO385" s="540"/>
      <c r="EP385" s="540"/>
      <c r="EQ385" s="540"/>
      <c r="ER385" s="540"/>
      <c r="ES385" s="540"/>
      <c r="ET385" s="540"/>
      <c r="EU385" s="540"/>
      <c r="EV385" s="540"/>
      <c r="EW385" s="540"/>
      <c r="EX385" s="540"/>
      <c r="EY385" s="540"/>
      <c r="EZ385" s="540"/>
      <c r="FA385" s="540"/>
      <c r="FB385" s="540"/>
      <c r="FC385" s="540"/>
      <c r="FD385" s="540"/>
      <c r="FE385" s="540"/>
      <c r="FF385" s="540"/>
      <c r="FG385" s="540"/>
      <c r="FH385" s="540"/>
      <c r="FI385" s="540"/>
      <c r="FJ385" s="540"/>
      <c r="FK385" s="540"/>
      <c r="FL385" s="540"/>
      <c r="FM385" s="540"/>
      <c r="FN385" s="540"/>
      <c r="FO385" s="540"/>
      <c r="FP385" s="540"/>
      <c r="FQ385" s="540"/>
      <c r="FR385" s="540"/>
      <c r="FS385" s="540"/>
      <c r="FT385" s="540"/>
      <c r="FU385" s="540"/>
      <c r="FV385" s="540"/>
      <c r="FW385" s="540"/>
      <c r="FX385" s="540"/>
      <c r="FY385" s="540"/>
      <c r="FZ385" s="540"/>
      <c r="GA385" s="540"/>
      <c r="GB385" s="540"/>
      <c r="GC385" s="540"/>
      <c r="GD385" s="540"/>
      <c r="GE385" s="540"/>
      <c r="GF385" s="540"/>
      <c r="GG385" s="540"/>
      <c r="GH385" s="540"/>
      <c r="GI385" s="540"/>
      <c r="GJ385" s="540"/>
      <c r="GK385" s="540"/>
      <c r="GL385" s="540"/>
      <c r="GM385" s="540"/>
      <c r="GN385" s="540"/>
      <c r="GO385" s="540"/>
      <c r="GP385" s="540"/>
      <c r="GQ385" s="540"/>
      <c r="GR385" s="540"/>
      <c r="GS385" s="540"/>
      <c r="GT385" s="540"/>
      <c r="GU385" s="540"/>
      <c r="GV385" s="540"/>
      <c r="GW385" s="540"/>
      <c r="GX385" s="540"/>
      <c r="GY385" s="540"/>
      <c r="GZ385" s="540"/>
      <c r="HA385" s="540"/>
      <c r="HB385" s="540"/>
      <c r="HC385" s="540"/>
      <c r="HD385" s="540"/>
      <c r="HE385" s="540"/>
      <c r="HF385" s="540"/>
    </row>
    <row r="386" spans="2:214">
      <c r="B386" s="540"/>
      <c r="C386" s="658"/>
      <c r="D386" s="540"/>
      <c r="F386" s="540"/>
      <c r="G386" s="540"/>
      <c r="H386" s="540"/>
      <c r="I386" s="540"/>
      <c r="J386" s="540"/>
      <c r="K386" s="540"/>
      <c r="L386" s="540"/>
      <c r="M386" s="540"/>
      <c r="N386" s="540"/>
      <c r="O386" s="540"/>
      <c r="P386" s="540"/>
      <c r="Q386" s="540"/>
      <c r="R386" s="540"/>
      <c r="S386" s="540"/>
      <c r="T386" s="540"/>
      <c r="U386" s="540"/>
      <c r="V386" s="540"/>
      <c r="W386" s="540"/>
      <c r="X386" s="540"/>
      <c r="Y386" s="540"/>
      <c r="Z386" s="540"/>
      <c r="AA386" s="540"/>
      <c r="AB386" s="540"/>
      <c r="AC386" s="540"/>
      <c r="AD386" s="540"/>
      <c r="AE386" s="540"/>
      <c r="AF386" s="540"/>
      <c r="AG386" s="540"/>
      <c r="AH386" s="540"/>
      <c r="AI386" s="540"/>
      <c r="AJ386" s="540"/>
      <c r="AK386" s="540"/>
      <c r="AL386" s="540"/>
      <c r="AM386" s="540"/>
      <c r="AN386" s="540"/>
      <c r="AO386" s="540"/>
      <c r="AP386" s="540"/>
      <c r="AQ386" s="540"/>
      <c r="AR386" s="540"/>
      <c r="AS386" s="540"/>
      <c r="AT386" s="540"/>
      <c r="AU386" s="540"/>
      <c r="AV386" s="540"/>
      <c r="AW386" s="540"/>
      <c r="AX386" s="540"/>
      <c r="AY386" s="540"/>
      <c r="AZ386" s="540"/>
      <c r="BA386" s="540"/>
      <c r="BB386" s="540"/>
      <c r="BC386" s="540"/>
      <c r="BD386" s="540"/>
      <c r="BE386" s="540"/>
      <c r="BF386" s="540"/>
      <c r="BG386" s="540"/>
      <c r="BH386" s="540"/>
      <c r="BI386" s="540"/>
      <c r="BJ386" s="540"/>
      <c r="BK386" s="540"/>
      <c r="BL386" s="540"/>
      <c r="BM386" s="540"/>
      <c r="BN386" s="540"/>
      <c r="BO386" s="540"/>
      <c r="BP386" s="540"/>
      <c r="BQ386" s="540"/>
      <c r="BR386" s="540"/>
      <c r="BS386" s="540"/>
      <c r="BT386" s="540"/>
      <c r="BU386" s="540"/>
      <c r="BV386" s="540"/>
      <c r="BW386" s="540"/>
      <c r="BX386" s="540"/>
      <c r="BY386" s="540"/>
      <c r="BZ386" s="540"/>
      <c r="CA386" s="540"/>
      <c r="CB386" s="540"/>
      <c r="CC386" s="540"/>
      <c r="CD386" s="540"/>
      <c r="CE386" s="540"/>
      <c r="CF386" s="540"/>
      <c r="CG386" s="540"/>
      <c r="CH386" s="540"/>
      <c r="CI386" s="540"/>
      <c r="CJ386" s="540"/>
      <c r="CK386" s="540"/>
      <c r="CL386" s="540"/>
      <c r="CM386" s="540"/>
      <c r="CN386" s="540"/>
      <c r="CO386" s="540"/>
      <c r="CP386" s="540"/>
      <c r="CQ386" s="540"/>
      <c r="CR386" s="540"/>
      <c r="CS386" s="540"/>
      <c r="CT386" s="540"/>
      <c r="CU386" s="540"/>
      <c r="CV386" s="540"/>
      <c r="CW386" s="540"/>
      <c r="CX386" s="540"/>
      <c r="CY386" s="540"/>
      <c r="CZ386" s="540"/>
      <c r="DA386" s="540"/>
      <c r="DB386" s="540"/>
      <c r="DC386" s="540"/>
      <c r="DD386" s="540"/>
      <c r="DE386" s="540"/>
      <c r="DF386" s="540"/>
      <c r="DG386" s="540"/>
      <c r="DH386" s="540"/>
      <c r="DI386" s="540"/>
      <c r="DJ386" s="540"/>
      <c r="DK386" s="540"/>
      <c r="DL386" s="540"/>
      <c r="DM386" s="540"/>
      <c r="DN386" s="540"/>
      <c r="DO386" s="540"/>
      <c r="DP386" s="540"/>
      <c r="DQ386" s="540"/>
      <c r="DR386" s="540"/>
      <c r="DS386" s="540"/>
      <c r="DT386" s="540"/>
      <c r="DU386" s="540"/>
      <c r="DV386" s="540"/>
      <c r="DW386" s="540"/>
      <c r="DX386" s="540"/>
      <c r="DY386" s="540"/>
      <c r="DZ386" s="540"/>
      <c r="EA386" s="540"/>
      <c r="EB386" s="540"/>
      <c r="EC386" s="540"/>
      <c r="ED386" s="540"/>
      <c r="EE386" s="540"/>
      <c r="EF386" s="540"/>
      <c r="EG386" s="540"/>
      <c r="EH386" s="540"/>
      <c r="EI386" s="540"/>
      <c r="EJ386" s="540"/>
      <c r="EK386" s="540"/>
      <c r="EL386" s="540"/>
      <c r="EM386" s="540"/>
      <c r="EN386" s="540"/>
      <c r="EO386" s="540"/>
      <c r="EP386" s="540"/>
      <c r="EQ386" s="540"/>
      <c r="ER386" s="540"/>
      <c r="ES386" s="540"/>
      <c r="ET386" s="540"/>
      <c r="EU386" s="540"/>
      <c r="EV386" s="540"/>
      <c r="EW386" s="540"/>
      <c r="EX386" s="540"/>
      <c r="EY386" s="540"/>
      <c r="EZ386" s="540"/>
      <c r="FA386" s="540"/>
      <c r="FB386" s="540"/>
      <c r="FC386" s="540"/>
      <c r="FD386" s="540"/>
      <c r="FE386" s="540"/>
      <c r="FF386" s="540"/>
      <c r="FG386" s="540"/>
      <c r="FH386" s="540"/>
      <c r="FI386" s="540"/>
      <c r="FJ386" s="540"/>
      <c r="FK386" s="540"/>
      <c r="FL386" s="540"/>
      <c r="FM386" s="540"/>
      <c r="FN386" s="540"/>
      <c r="FO386" s="540"/>
      <c r="FP386" s="540"/>
      <c r="FQ386" s="540"/>
      <c r="FR386" s="540"/>
      <c r="FS386" s="540"/>
      <c r="FT386" s="540"/>
      <c r="FU386" s="540"/>
      <c r="FV386" s="540"/>
      <c r="FW386" s="540"/>
      <c r="FX386" s="540"/>
      <c r="FY386" s="540"/>
      <c r="FZ386" s="540"/>
      <c r="GA386" s="540"/>
      <c r="GB386" s="540"/>
      <c r="GC386" s="540"/>
      <c r="GD386" s="540"/>
      <c r="GE386" s="540"/>
      <c r="GF386" s="540"/>
      <c r="GG386" s="540"/>
      <c r="GH386" s="540"/>
      <c r="GI386" s="540"/>
      <c r="GJ386" s="540"/>
      <c r="GK386" s="540"/>
      <c r="GL386" s="540"/>
      <c r="GM386" s="540"/>
      <c r="GN386" s="540"/>
      <c r="GO386" s="540"/>
      <c r="GP386" s="540"/>
      <c r="GQ386" s="540"/>
      <c r="GR386" s="540"/>
      <c r="GS386" s="540"/>
      <c r="GT386" s="540"/>
      <c r="GU386" s="540"/>
      <c r="GV386" s="540"/>
      <c r="GW386" s="540"/>
      <c r="GX386" s="540"/>
      <c r="GY386" s="540"/>
      <c r="GZ386" s="540"/>
      <c r="HA386" s="540"/>
      <c r="HB386" s="540"/>
      <c r="HC386" s="540"/>
      <c r="HD386" s="540"/>
      <c r="HE386" s="540"/>
      <c r="HF386" s="540"/>
    </row>
    <row r="387" spans="2:214">
      <c r="B387" s="540"/>
      <c r="C387" s="658"/>
      <c r="D387" s="540"/>
      <c r="F387" s="540"/>
      <c r="G387" s="540"/>
      <c r="H387" s="540"/>
      <c r="I387" s="540"/>
      <c r="J387" s="540"/>
      <c r="K387" s="540"/>
      <c r="L387" s="540"/>
      <c r="M387" s="540"/>
      <c r="N387" s="540"/>
      <c r="O387" s="540"/>
      <c r="P387" s="540"/>
      <c r="Q387" s="540"/>
      <c r="R387" s="540"/>
      <c r="S387" s="540"/>
      <c r="T387" s="540"/>
      <c r="U387" s="540"/>
      <c r="V387" s="540"/>
      <c r="W387" s="540"/>
      <c r="X387" s="540"/>
      <c r="Y387" s="540"/>
      <c r="Z387" s="540"/>
      <c r="AA387" s="540"/>
      <c r="AB387" s="540"/>
      <c r="AC387" s="540"/>
      <c r="AD387" s="540"/>
      <c r="AE387" s="540"/>
      <c r="AF387" s="540"/>
      <c r="AG387" s="540"/>
      <c r="AH387" s="540"/>
      <c r="AI387" s="540"/>
      <c r="AJ387" s="540"/>
      <c r="AK387" s="540"/>
      <c r="AL387" s="540"/>
      <c r="AM387" s="540"/>
      <c r="AN387" s="540"/>
      <c r="AO387" s="540"/>
      <c r="AP387" s="540"/>
      <c r="AQ387" s="540"/>
      <c r="AR387" s="540"/>
      <c r="AS387" s="540"/>
      <c r="AT387" s="540"/>
      <c r="AU387" s="540"/>
      <c r="AV387" s="540"/>
      <c r="AW387" s="540"/>
      <c r="AX387" s="540"/>
      <c r="AY387" s="540"/>
      <c r="AZ387" s="540"/>
      <c r="BA387" s="540"/>
      <c r="BB387" s="540"/>
      <c r="BC387" s="540"/>
      <c r="BD387" s="540"/>
      <c r="BE387" s="540"/>
      <c r="BF387" s="540"/>
      <c r="BG387" s="540"/>
      <c r="BH387" s="540"/>
      <c r="BI387" s="540"/>
      <c r="BJ387" s="540"/>
      <c r="BK387" s="540"/>
      <c r="BL387" s="540"/>
      <c r="BM387" s="540"/>
      <c r="BN387" s="540"/>
      <c r="BO387" s="540"/>
      <c r="BP387" s="540"/>
      <c r="BQ387" s="540"/>
      <c r="BR387" s="540"/>
      <c r="BS387" s="540"/>
      <c r="BT387" s="540"/>
      <c r="BU387" s="540"/>
      <c r="BV387" s="540"/>
      <c r="BW387" s="540"/>
      <c r="BX387" s="540"/>
      <c r="BY387" s="540"/>
      <c r="BZ387" s="540"/>
      <c r="CA387" s="540"/>
      <c r="CB387" s="540"/>
      <c r="CC387" s="540"/>
      <c r="CD387" s="540"/>
      <c r="CE387" s="540"/>
      <c r="CF387" s="540"/>
      <c r="CG387" s="540"/>
      <c r="CH387" s="540"/>
      <c r="CI387" s="540"/>
      <c r="CJ387" s="540"/>
      <c r="CK387" s="540"/>
      <c r="CL387" s="540"/>
      <c r="CM387" s="540"/>
      <c r="CN387" s="540"/>
      <c r="CO387" s="540"/>
      <c r="CP387" s="540"/>
      <c r="CQ387" s="540"/>
      <c r="CR387" s="540"/>
      <c r="CS387" s="540"/>
      <c r="CT387" s="540"/>
      <c r="CU387" s="540"/>
      <c r="CV387" s="540"/>
      <c r="CW387" s="540"/>
      <c r="CX387" s="540"/>
      <c r="CY387" s="540"/>
      <c r="CZ387" s="540"/>
      <c r="DA387" s="540"/>
      <c r="DB387" s="540"/>
      <c r="DC387" s="540"/>
      <c r="DD387" s="540"/>
      <c r="DE387" s="540"/>
      <c r="DF387" s="540"/>
      <c r="DG387" s="540"/>
      <c r="DH387" s="540"/>
      <c r="DI387" s="540"/>
      <c r="DJ387" s="540"/>
      <c r="DK387" s="540"/>
      <c r="DL387" s="540"/>
      <c r="DM387" s="540"/>
      <c r="DN387" s="540"/>
      <c r="DO387" s="540"/>
      <c r="DP387" s="540"/>
      <c r="DQ387" s="540"/>
      <c r="DR387" s="540"/>
      <c r="DS387" s="540"/>
      <c r="DT387" s="540"/>
      <c r="DU387" s="540"/>
      <c r="DV387" s="540"/>
      <c r="DW387" s="540"/>
      <c r="DX387" s="540"/>
      <c r="DY387" s="540"/>
      <c r="DZ387" s="540"/>
      <c r="EA387" s="540"/>
      <c r="EB387" s="540"/>
      <c r="EC387" s="540"/>
      <c r="ED387" s="540"/>
      <c r="EE387" s="540"/>
      <c r="EF387" s="540"/>
      <c r="EG387" s="540"/>
      <c r="EH387" s="540"/>
      <c r="EI387" s="540"/>
      <c r="EJ387" s="540"/>
      <c r="EK387" s="540"/>
      <c r="EL387" s="540"/>
      <c r="EM387" s="540"/>
      <c r="EN387" s="540"/>
      <c r="EO387" s="540"/>
      <c r="EP387" s="540"/>
      <c r="EQ387" s="540"/>
      <c r="ER387" s="540"/>
      <c r="ES387" s="540"/>
      <c r="ET387" s="540"/>
      <c r="EU387" s="540"/>
      <c r="EV387" s="540"/>
      <c r="EW387" s="540"/>
      <c r="EX387" s="540"/>
      <c r="EY387" s="540"/>
      <c r="EZ387" s="540"/>
      <c r="FA387" s="540"/>
      <c r="FB387" s="540"/>
      <c r="FC387" s="540"/>
      <c r="FD387" s="540"/>
      <c r="FE387" s="540"/>
      <c r="FF387" s="540"/>
      <c r="FG387" s="540"/>
      <c r="FH387" s="540"/>
      <c r="FI387" s="540"/>
      <c r="FJ387" s="540"/>
      <c r="FK387" s="540"/>
      <c r="FL387" s="540"/>
      <c r="FM387" s="540"/>
      <c r="FN387" s="540"/>
      <c r="FO387" s="540"/>
      <c r="FP387" s="540"/>
      <c r="FQ387" s="540"/>
      <c r="FR387" s="540"/>
      <c r="FS387" s="540"/>
      <c r="FT387" s="540"/>
      <c r="FU387" s="540"/>
      <c r="FV387" s="540"/>
      <c r="FW387" s="540"/>
      <c r="FX387" s="540"/>
      <c r="FY387" s="540"/>
      <c r="FZ387" s="540"/>
      <c r="GA387" s="540"/>
      <c r="GB387" s="540"/>
      <c r="GC387" s="540"/>
      <c r="GD387" s="540"/>
      <c r="GE387" s="540"/>
      <c r="GF387" s="540"/>
      <c r="GG387" s="540"/>
      <c r="GH387" s="540"/>
      <c r="GI387" s="540"/>
      <c r="GJ387" s="540"/>
      <c r="GK387" s="540"/>
      <c r="GL387" s="540"/>
      <c r="GM387" s="540"/>
      <c r="GN387" s="540"/>
      <c r="GO387" s="540"/>
      <c r="GP387" s="540"/>
      <c r="GQ387" s="540"/>
      <c r="GR387" s="540"/>
      <c r="GS387" s="540"/>
      <c r="GT387" s="540"/>
      <c r="GU387" s="540"/>
      <c r="GV387" s="540"/>
      <c r="GW387" s="540"/>
      <c r="GX387" s="540"/>
      <c r="GY387" s="540"/>
      <c r="GZ387" s="540"/>
      <c r="HA387" s="540"/>
      <c r="HB387" s="540"/>
      <c r="HC387" s="540"/>
      <c r="HD387" s="540"/>
      <c r="HE387" s="540"/>
      <c r="HF387" s="540"/>
    </row>
    <row r="388" spans="2:214">
      <c r="B388" s="540"/>
      <c r="C388" s="658"/>
      <c r="D388" s="540"/>
      <c r="F388" s="540"/>
      <c r="G388" s="540"/>
      <c r="H388" s="540"/>
      <c r="I388" s="540"/>
      <c r="J388" s="540"/>
      <c r="K388" s="540"/>
      <c r="L388" s="540"/>
      <c r="M388" s="540"/>
      <c r="N388" s="540"/>
      <c r="O388" s="540"/>
      <c r="P388" s="540"/>
      <c r="Q388" s="540"/>
      <c r="R388" s="540"/>
      <c r="S388" s="540"/>
      <c r="T388" s="540"/>
      <c r="U388" s="540"/>
      <c r="V388" s="540"/>
      <c r="W388" s="540"/>
      <c r="X388" s="540"/>
      <c r="Y388" s="540"/>
      <c r="Z388" s="540"/>
      <c r="AA388" s="540"/>
      <c r="AB388" s="540"/>
      <c r="AC388" s="540"/>
      <c r="AD388" s="540"/>
      <c r="AE388" s="540"/>
      <c r="AF388" s="540"/>
      <c r="AG388" s="540"/>
      <c r="AH388" s="540"/>
      <c r="AI388" s="540"/>
      <c r="AJ388" s="540"/>
      <c r="AK388" s="540"/>
      <c r="AL388" s="540"/>
      <c r="AM388" s="540"/>
      <c r="AN388" s="540"/>
      <c r="AO388" s="540"/>
      <c r="AP388" s="540"/>
      <c r="AQ388" s="540"/>
      <c r="AR388" s="540"/>
      <c r="AS388" s="540"/>
      <c r="AT388" s="540"/>
      <c r="AU388" s="540"/>
      <c r="AV388" s="540"/>
      <c r="AW388" s="540"/>
      <c r="AX388" s="540"/>
      <c r="AY388" s="540"/>
      <c r="AZ388" s="540"/>
      <c r="BA388" s="540"/>
      <c r="BB388" s="540"/>
      <c r="BC388" s="540"/>
      <c r="BD388" s="540"/>
      <c r="BE388" s="540"/>
      <c r="BF388" s="540"/>
      <c r="BG388" s="540"/>
      <c r="BH388" s="540"/>
      <c r="BI388" s="540"/>
      <c r="BJ388" s="540"/>
      <c r="BK388" s="540"/>
      <c r="BL388" s="540"/>
      <c r="BM388" s="540"/>
      <c r="BN388" s="540"/>
      <c r="BO388" s="540"/>
      <c r="BP388" s="540"/>
      <c r="BQ388" s="540"/>
      <c r="BR388" s="540"/>
      <c r="BS388" s="540"/>
      <c r="BT388" s="540"/>
      <c r="BU388" s="540"/>
      <c r="BV388" s="540"/>
      <c r="BW388" s="540"/>
      <c r="BX388" s="540"/>
      <c r="BY388" s="540"/>
      <c r="BZ388" s="540"/>
      <c r="CA388" s="540"/>
      <c r="CB388" s="540"/>
      <c r="CC388" s="540"/>
      <c r="CD388" s="540"/>
      <c r="CE388" s="540"/>
      <c r="CF388" s="540"/>
      <c r="CG388" s="540"/>
      <c r="CH388" s="540"/>
      <c r="CI388" s="540"/>
      <c r="CJ388" s="540"/>
      <c r="CK388" s="540"/>
      <c r="CL388" s="540"/>
      <c r="CM388" s="540"/>
      <c r="CN388" s="540"/>
      <c r="CO388" s="540"/>
      <c r="CP388" s="540"/>
      <c r="CQ388" s="540"/>
      <c r="CR388" s="540"/>
      <c r="CS388" s="540"/>
      <c r="CT388" s="540"/>
      <c r="CU388" s="540"/>
      <c r="CV388" s="540"/>
      <c r="CW388" s="540"/>
      <c r="CX388" s="540"/>
      <c r="CY388" s="540"/>
      <c r="CZ388" s="540"/>
      <c r="DA388" s="540"/>
      <c r="DB388" s="540"/>
      <c r="DC388" s="540"/>
      <c r="DD388" s="540"/>
      <c r="DE388" s="540"/>
      <c r="DF388" s="540"/>
      <c r="DG388" s="540"/>
      <c r="DH388" s="540"/>
      <c r="DI388" s="540"/>
      <c r="DJ388" s="540"/>
      <c r="DK388" s="540"/>
      <c r="DL388" s="540"/>
      <c r="DM388" s="540"/>
      <c r="DN388" s="540"/>
      <c r="DO388" s="540"/>
      <c r="DP388" s="540"/>
      <c r="DQ388" s="540"/>
      <c r="DR388" s="540"/>
      <c r="DS388" s="540"/>
      <c r="DT388" s="540"/>
      <c r="DU388" s="540"/>
      <c r="DV388" s="540"/>
      <c r="DW388" s="540"/>
      <c r="DX388" s="540"/>
      <c r="DY388" s="540"/>
      <c r="DZ388" s="540"/>
      <c r="EA388" s="540"/>
      <c r="EB388" s="540"/>
      <c r="EC388" s="540"/>
      <c r="ED388" s="540"/>
      <c r="EE388" s="540"/>
      <c r="EF388" s="540"/>
      <c r="EG388" s="540"/>
      <c r="EH388" s="540"/>
      <c r="EI388" s="540"/>
      <c r="EJ388" s="540"/>
      <c r="EK388" s="540"/>
      <c r="EL388" s="540"/>
      <c r="EM388" s="540"/>
      <c r="EN388" s="540"/>
      <c r="EO388" s="540"/>
      <c r="EP388" s="540"/>
      <c r="EQ388" s="540"/>
      <c r="ER388" s="540"/>
      <c r="ES388" s="540"/>
      <c r="ET388" s="540"/>
      <c r="EU388" s="540"/>
      <c r="EV388" s="540"/>
      <c r="EW388" s="540"/>
      <c r="EX388" s="540"/>
      <c r="EY388" s="540"/>
      <c r="EZ388" s="540"/>
      <c r="FA388" s="540"/>
      <c r="FB388" s="540"/>
      <c r="FC388" s="540"/>
      <c r="FD388" s="540"/>
      <c r="FE388" s="540"/>
      <c r="FF388" s="540"/>
      <c r="FG388" s="540"/>
      <c r="FH388" s="540"/>
      <c r="FI388" s="540"/>
      <c r="FJ388" s="540"/>
      <c r="FK388" s="540"/>
      <c r="FL388" s="540"/>
      <c r="FM388" s="540"/>
      <c r="FN388" s="540"/>
      <c r="FO388" s="540"/>
      <c r="FP388" s="540"/>
      <c r="FQ388" s="540"/>
      <c r="FR388" s="540"/>
      <c r="FS388" s="540"/>
      <c r="FT388" s="540"/>
      <c r="FU388" s="540"/>
      <c r="FV388" s="540"/>
      <c r="FW388" s="540"/>
      <c r="FX388" s="540"/>
      <c r="FY388" s="540"/>
      <c r="FZ388" s="540"/>
      <c r="GA388" s="540"/>
      <c r="GB388" s="540"/>
      <c r="GC388" s="540"/>
      <c r="GD388" s="540"/>
      <c r="GE388" s="540"/>
      <c r="GF388" s="540"/>
      <c r="GG388" s="540"/>
      <c r="GH388" s="540"/>
      <c r="GI388" s="540"/>
      <c r="GJ388" s="540"/>
      <c r="GK388" s="540"/>
      <c r="GL388" s="540"/>
      <c r="GM388" s="540"/>
      <c r="GN388" s="540"/>
      <c r="GO388" s="540"/>
      <c r="GP388" s="540"/>
      <c r="GQ388" s="540"/>
      <c r="GR388" s="540"/>
      <c r="GS388" s="540"/>
      <c r="GT388" s="540"/>
      <c r="GU388" s="540"/>
      <c r="GV388" s="540"/>
      <c r="GW388" s="540"/>
      <c r="GX388" s="540"/>
      <c r="GY388" s="540"/>
      <c r="GZ388" s="540"/>
      <c r="HA388" s="540"/>
      <c r="HB388" s="540"/>
      <c r="HC388" s="540"/>
      <c r="HD388" s="540"/>
      <c r="HE388" s="540"/>
      <c r="HF388" s="540"/>
    </row>
    <row r="389" spans="2:214">
      <c r="B389" s="540"/>
      <c r="C389" s="658"/>
      <c r="D389" s="540"/>
      <c r="F389" s="540"/>
      <c r="G389" s="540"/>
      <c r="H389" s="540"/>
      <c r="I389" s="540"/>
      <c r="J389" s="540"/>
      <c r="K389" s="540"/>
      <c r="L389" s="540"/>
      <c r="M389" s="540"/>
      <c r="N389" s="540"/>
      <c r="O389" s="540"/>
      <c r="P389" s="540"/>
      <c r="Q389" s="540"/>
      <c r="R389" s="540"/>
      <c r="S389" s="540"/>
      <c r="T389" s="540"/>
      <c r="U389" s="540"/>
      <c r="V389" s="540"/>
      <c r="W389" s="540"/>
      <c r="X389" s="540"/>
      <c r="Y389" s="540"/>
      <c r="Z389" s="540"/>
      <c r="AA389" s="540"/>
      <c r="AB389" s="540"/>
      <c r="AC389" s="540"/>
      <c r="AD389" s="540"/>
      <c r="AE389" s="540"/>
      <c r="AF389" s="540"/>
      <c r="AG389" s="540"/>
      <c r="AH389" s="540"/>
      <c r="AI389" s="540"/>
      <c r="AJ389" s="540"/>
      <c r="AK389" s="540"/>
      <c r="AL389" s="540"/>
      <c r="AM389" s="540"/>
      <c r="AN389" s="540"/>
      <c r="AO389" s="540"/>
      <c r="AP389" s="540"/>
      <c r="AQ389" s="540"/>
      <c r="AR389" s="540"/>
      <c r="AS389" s="540"/>
      <c r="AT389" s="540"/>
      <c r="AU389" s="540"/>
      <c r="AV389" s="540"/>
      <c r="AW389" s="540"/>
      <c r="AX389" s="540"/>
      <c r="AY389" s="540"/>
      <c r="AZ389" s="540"/>
      <c r="BA389" s="540"/>
      <c r="BB389" s="540"/>
      <c r="BC389" s="540"/>
      <c r="BD389" s="540"/>
      <c r="BE389" s="540"/>
      <c r="BF389" s="540"/>
      <c r="BG389" s="540"/>
      <c r="BH389" s="540"/>
      <c r="BI389" s="540"/>
      <c r="BJ389" s="540"/>
      <c r="BK389" s="540"/>
      <c r="BL389" s="540"/>
      <c r="BM389" s="540"/>
      <c r="BN389" s="540"/>
      <c r="BO389" s="540"/>
      <c r="BP389" s="540"/>
      <c r="BQ389" s="540"/>
      <c r="BR389" s="540"/>
      <c r="BS389" s="540"/>
      <c r="BT389" s="540"/>
      <c r="BU389" s="540"/>
      <c r="BV389" s="540"/>
      <c r="BW389" s="540"/>
      <c r="BX389" s="540"/>
      <c r="BY389" s="540"/>
      <c r="BZ389" s="540"/>
      <c r="CA389" s="540"/>
      <c r="CB389" s="540"/>
      <c r="CC389" s="540"/>
      <c r="CD389" s="540"/>
      <c r="CE389" s="540"/>
      <c r="CF389" s="540"/>
      <c r="CG389" s="540"/>
      <c r="CH389" s="540"/>
      <c r="CI389" s="540"/>
      <c r="CJ389" s="540"/>
      <c r="CK389" s="540"/>
      <c r="CL389" s="540"/>
      <c r="CM389" s="540"/>
      <c r="CN389" s="540"/>
      <c r="CO389" s="540"/>
      <c r="CP389" s="540"/>
      <c r="CQ389" s="540"/>
      <c r="CR389" s="540"/>
      <c r="CS389" s="540"/>
      <c r="CT389" s="540"/>
      <c r="CU389" s="540"/>
      <c r="CV389" s="540"/>
      <c r="CW389" s="540"/>
      <c r="CX389" s="540"/>
      <c r="CY389" s="540"/>
      <c r="CZ389" s="540"/>
      <c r="DA389" s="540"/>
      <c r="DB389" s="540"/>
      <c r="DC389" s="540"/>
      <c r="DD389" s="540"/>
      <c r="DE389" s="540"/>
      <c r="DF389" s="540"/>
      <c r="DG389" s="540"/>
      <c r="DH389" s="540"/>
      <c r="DI389" s="540"/>
      <c r="DJ389" s="540"/>
      <c r="DK389" s="540"/>
      <c r="DL389" s="540"/>
      <c r="DM389" s="540"/>
      <c r="DN389" s="540"/>
      <c r="DO389" s="540"/>
      <c r="DP389" s="540"/>
      <c r="DQ389" s="540"/>
      <c r="DR389" s="540"/>
      <c r="DS389" s="540"/>
      <c r="DT389" s="540"/>
      <c r="DU389" s="540"/>
      <c r="DV389" s="540"/>
      <c r="DW389" s="540"/>
      <c r="DX389" s="540"/>
      <c r="DY389" s="540"/>
      <c r="DZ389" s="540"/>
      <c r="EA389" s="540"/>
      <c r="EB389" s="540"/>
      <c r="EC389" s="540"/>
      <c r="ED389" s="540"/>
      <c r="EE389" s="540"/>
      <c r="EF389" s="540"/>
      <c r="EG389" s="540"/>
      <c r="EH389" s="540"/>
      <c r="EI389" s="540"/>
      <c r="EJ389" s="540"/>
      <c r="EK389" s="540"/>
      <c r="EL389" s="540"/>
      <c r="EM389" s="540"/>
      <c r="EN389" s="540"/>
      <c r="EO389" s="540"/>
      <c r="EP389" s="540"/>
      <c r="EQ389" s="540"/>
      <c r="ER389" s="540"/>
      <c r="ES389" s="540"/>
      <c r="ET389" s="540"/>
      <c r="EU389" s="540"/>
      <c r="EV389" s="540"/>
      <c r="EW389" s="540"/>
      <c r="EX389" s="540"/>
      <c r="EY389" s="540"/>
      <c r="EZ389" s="540"/>
      <c r="FA389" s="540"/>
      <c r="FB389" s="540"/>
      <c r="FC389" s="540"/>
      <c r="FD389" s="540"/>
      <c r="FE389" s="540"/>
      <c r="FF389" s="540"/>
      <c r="FG389" s="540"/>
      <c r="FH389" s="540"/>
      <c r="FI389" s="540"/>
      <c r="FJ389" s="540"/>
      <c r="FK389" s="540"/>
      <c r="FL389" s="540"/>
      <c r="FM389" s="540"/>
      <c r="FN389" s="540"/>
      <c r="FO389" s="540"/>
      <c r="FP389" s="540"/>
      <c r="FQ389" s="540"/>
      <c r="FR389" s="540"/>
      <c r="FS389" s="540"/>
      <c r="FT389" s="540"/>
      <c r="FU389" s="540"/>
      <c r="FV389" s="540"/>
      <c r="FW389" s="540"/>
      <c r="FX389" s="540"/>
      <c r="FY389" s="540"/>
      <c r="FZ389" s="540"/>
      <c r="GA389" s="540"/>
      <c r="GB389" s="540"/>
      <c r="GC389" s="540"/>
      <c r="GD389" s="540"/>
      <c r="GE389" s="540"/>
      <c r="GF389" s="540"/>
      <c r="GG389" s="540"/>
      <c r="GH389" s="540"/>
      <c r="GI389" s="540"/>
      <c r="GJ389" s="540"/>
      <c r="GK389" s="540"/>
      <c r="GL389" s="540"/>
      <c r="GM389" s="540"/>
      <c r="GN389" s="540"/>
      <c r="GO389" s="540"/>
      <c r="GP389" s="540"/>
      <c r="GQ389" s="540"/>
      <c r="GR389" s="540"/>
      <c r="GS389" s="540"/>
      <c r="GT389" s="540"/>
      <c r="GU389" s="540"/>
      <c r="GV389" s="540"/>
      <c r="GW389" s="540"/>
      <c r="GX389" s="540"/>
      <c r="GY389" s="540"/>
      <c r="GZ389" s="540"/>
      <c r="HA389" s="540"/>
      <c r="HB389" s="540"/>
      <c r="HC389" s="540"/>
      <c r="HD389" s="540"/>
      <c r="HE389" s="540"/>
      <c r="HF389" s="540"/>
    </row>
    <row r="390" spans="2:214">
      <c r="B390" s="540"/>
      <c r="C390" s="658"/>
      <c r="D390" s="540"/>
      <c r="F390" s="540"/>
      <c r="G390" s="540"/>
      <c r="H390" s="540"/>
      <c r="I390" s="540"/>
      <c r="J390" s="540"/>
      <c r="K390" s="540"/>
      <c r="L390" s="540"/>
      <c r="M390" s="540"/>
      <c r="N390" s="540"/>
      <c r="O390" s="540"/>
      <c r="P390" s="540"/>
      <c r="Q390" s="540"/>
      <c r="R390" s="540"/>
      <c r="S390" s="540"/>
      <c r="T390" s="540"/>
      <c r="U390" s="540"/>
      <c r="V390" s="540"/>
      <c r="W390" s="540"/>
      <c r="X390" s="540"/>
      <c r="Y390" s="540"/>
      <c r="Z390" s="540"/>
      <c r="AA390" s="540"/>
      <c r="AB390" s="540"/>
      <c r="AC390" s="540"/>
      <c r="AD390" s="540"/>
      <c r="AE390" s="540"/>
      <c r="AF390" s="540"/>
      <c r="AG390" s="540"/>
      <c r="AH390" s="540"/>
      <c r="AI390" s="540"/>
      <c r="AJ390" s="540"/>
      <c r="AK390" s="540"/>
      <c r="AL390" s="540"/>
      <c r="AM390" s="540"/>
      <c r="AN390" s="540"/>
      <c r="AO390" s="540"/>
      <c r="AP390" s="540"/>
      <c r="AQ390" s="540"/>
      <c r="AR390" s="540"/>
      <c r="AS390" s="540"/>
      <c r="AT390" s="540"/>
      <c r="AU390" s="540"/>
      <c r="AV390" s="540"/>
      <c r="AW390" s="540"/>
      <c r="AX390" s="540"/>
      <c r="AY390" s="540"/>
      <c r="AZ390" s="540"/>
      <c r="BA390" s="540"/>
      <c r="BB390" s="540"/>
      <c r="BC390" s="540"/>
      <c r="BD390" s="540"/>
      <c r="BE390" s="540"/>
      <c r="BF390" s="540"/>
      <c r="BG390" s="540"/>
      <c r="BH390" s="540"/>
      <c r="BI390" s="540"/>
      <c r="BJ390" s="540"/>
      <c r="BK390" s="540"/>
      <c r="BL390" s="540"/>
      <c r="BM390" s="540"/>
      <c r="BN390" s="540"/>
      <c r="BO390" s="540"/>
      <c r="BP390" s="540"/>
      <c r="BQ390" s="540"/>
      <c r="BR390" s="540"/>
      <c r="BS390" s="540"/>
      <c r="BT390" s="540"/>
      <c r="BU390" s="540"/>
      <c r="BV390" s="540"/>
      <c r="BW390" s="540"/>
      <c r="BX390" s="540"/>
      <c r="BY390" s="540"/>
      <c r="BZ390" s="540"/>
      <c r="CA390" s="540"/>
      <c r="CB390" s="540"/>
      <c r="CC390" s="540"/>
      <c r="CD390" s="540"/>
      <c r="CE390" s="540"/>
      <c r="CF390" s="540"/>
      <c r="CG390" s="540"/>
      <c r="CH390" s="540"/>
      <c r="CI390" s="540"/>
      <c r="CJ390" s="540"/>
      <c r="CK390" s="540"/>
      <c r="CL390" s="540"/>
      <c r="CM390" s="540"/>
      <c r="CN390" s="540"/>
      <c r="CO390" s="540"/>
      <c r="CP390" s="540"/>
      <c r="CQ390" s="540"/>
      <c r="CR390" s="540"/>
      <c r="CS390" s="540"/>
      <c r="CT390" s="540"/>
      <c r="CU390" s="540"/>
      <c r="CV390" s="540"/>
      <c r="CW390" s="540"/>
      <c r="CX390" s="540"/>
      <c r="CY390" s="540"/>
      <c r="CZ390" s="540"/>
      <c r="DA390" s="540"/>
      <c r="DB390" s="540"/>
      <c r="DC390" s="540"/>
      <c r="DD390" s="540"/>
      <c r="DE390" s="540"/>
      <c r="DF390" s="540"/>
      <c r="DG390" s="540"/>
      <c r="DH390" s="540"/>
      <c r="DI390" s="540"/>
      <c r="DJ390" s="540"/>
      <c r="DK390" s="540"/>
      <c r="DL390" s="540"/>
      <c r="DM390" s="540"/>
      <c r="DN390" s="540"/>
      <c r="DO390" s="540"/>
      <c r="DP390" s="540"/>
      <c r="DQ390" s="540"/>
      <c r="DR390" s="540"/>
      <c r="DS390" s="540"/>
      <c r="DT390" s="540"/>
      <c r="DU390" s="540"/>
      <c r="DV390" s="540"/>
      <c r="DW390" s="540"/>
      <c r="DX390" s="540"/>
      <c r="DY390" s="540"/>
      <c r="DZ390" s="540"/>
      <c r="EA390" s="540"/>
      <c r="EB390" s="540"/>
      <c r="EC390" s="540"/>
      <c r="ED390" s="540"/>
      <c r="EE390" s="540"/>
      <c r="EF390" s="540"/>
      <c r="EG390" s="540"/>
      <c r="EH390" s="540"/>
      <c r="EI390" s="540"/>
      <c r="EJ390" s="540"/>
      <c r="EK390" s="540"/>
      <c r="EL390" s="540"/>
      <c r="EM390" s="540"/>
      <c r="EN390" s="540"/>
      <c r="EO390" s="540"/>
      <c r="EP390" s="540"/>
      <c r="EQ390" s="540"/>
      <c r="ER390" s="540"/>
      <c r="ES390" s="540"/>
      <c r="ET390" s="540"/>
      <c r="EU390" s="540"/>
      <c r="EV390" s="540"/>
      <c r="EW390" s="540"/>
      <c r="EX390" s="540"/>
      <c r="EY390" s="540"/>
      <c r="EZ390" s="540"/>
      <c r="FA390" s="540"/>
      <c r="FB390" s="540"/>
      <c r="FC390" s="540"/>
      <c r="FD390" s="540"/>
      <c r="FE390" s="540"/>
      <c r="FF390" s="540"/>
      <c r="FG390" s="540"/>
      <c r="FH390" s="540"/>
      <c r="FI390" s="540"/>
      <c r="FJ390" s="540"/>
      <c r="FK390" s="540"/>
      <c r="FL390" s="540"/>
      <c r="FM390" s="540"/>
      <c r="FN390" s="540"/>
      <c r="FO390" s="540"/>
      <c r="FP390" s="540"/>
      <c r="FQ390" s="540"/>
      <c r="FR390" s="540"/>
      <c r="FS390" s="540"/>
      <c r="FT390" s="540"/>
      <c r="FU390" s="540"/>
      <c r="FV390" s="540"/>
      <c r="FW390" s="540"/>
      <c r="FX390" s="540"/>
      <c r="FY390" s="540"/>
      <c r="FZ390" s="540"/>
      <c r="GA390" s="540"/>
      <c r="GB390" s="540"/>
      <c r="GC390" s="540"/>
      <c r="GD390" s="540"/>
      <c r="GE390" s="540"/>
      <c r="GF390" s="540"/>
      <c r="GG390" s="540"/>
      <c r="GH390" s="540"/>
      <c r="GI390" s="540"/>
      <c r="GJ390" s="540"/>
      <c r="GK390" s="540"/>
      <c r="GL390" s="540"/>
      <c r="GM390" s="540"/>
      <c r="GN390" s="540"/>
      <c r="GO390" s="540"/>
      <c r="GP390" s="540"/>
      <c r="GQ390" s="540"/>
      <c r="GR390" s="540"/>
      <c r="GS390" s="540"/>
      <c r="GT390" s="540"/>
      <c r="GU390" s="540"/>
      <c r="GV390" s="540"/>
      <c r="GW390" s="540"/>
      <c r="GX390" s="540"/>
      <c r="GY390" s="540"/>
      <c r="GZ390" s="540"/>
      <c r="HA390" s="540"/>
      <c r="HB390" s="540"/>
      <c r="HC390" s="540"/>
      <c r="HD390" s="540"/>
      <c r="HE390" s="540"/>
      <c r="HF390" s="540"/>
    </row>
    <row r="391" spans="2:214">
      <c r="B391" s="540"/>
      <c r="C391" s="658"/>
      <c r="D391" s="540"/>
      <c r="F391" s="540"/>
      <c r="G391" s="540"/>
      <c r="H391" s="540"/>
      <c r="I391" s="540"/>
      <c r="J391" s="540"/>
      <c r="K391" s="540"/>
      <c r="L391" s="540"/>
      <c r="M391" s="540"/>
      <c r="N391" s="540"/>
      <c r="O391" s="540"/>
      <c r="P391" s="540"/>
      <c r="Q391" s="540"/>
      <c r="R391" s="540"/>
      <c r="S391" s="540"/>
      <c r="T391" s="540"/>
      <c r="U391" s="540"/>
      <c r="V391" s="540"/>
      <c r="W391" s="540"/>
      <c r="X391" s="540"/>
      <c r="Y391" s="540"/>
      <c r="Z391" s="540"/>
      <c r="AA391" s="540"/>
      <c r="AB391" s="540"/>
      <c r="AC391" s="540"/>
      <c r="AD391" s="540"/>
      <c r="AE391" s="540"/>
      <c r="AF391" s="540"/>
      <c r="AG391" s="540"/>
      <c r="AH391" s="540"/>
      <c r="AI391" s="540"/>
      <c r="AJ391" s="540"/>
      <c r="AK391" s="540"/>
      <c r="AL391" s="540"/>
      <c r="AM391" s="540"/>
      <c r="AN391" s="540"/>
      <c r="AO391" s="540"/>
      <c r="AP391" s="540"/>
      <c r="AQ391" s="540"/>
      <c r="AR391" s="540"/>
      <c r="AS391" s="540"/>
      <c r="AT391" s="540"/>
      <c r="AU391" s="540"/>
      <c r="AV391" s="540"/>
      <c r="AW391" s="540"/>
      <c r="AX391" s="540"/>
      <c r="AY391" s="540"/>
      <c r="AZ391" s="540"/>
      <c r="BA391" s="540"/>
      <c r="BB391" s="540"/>
      <c r="BC391" s="540"/>
      <c r="BD391" s="540"/>
      <c r="BE391" s="540"/>
      <c r="BF391" s="540"/>
      <c r="BG391" s="540"/>
      <c r="BH391" s="540"/>
      <c r="BI391" s="540"/>
      <c r="BJ391" s="540"/>
      <c r="BK391" s="540"/>
      <c r="BL391" s="540"/>
      <c r="BM391" s="540"/>
      <c r="BN391" s="540"/>
      <c r="BO391" s="540"/>
      <c r="BP391" s="540"/>
      <c r="BQ391" s="540"/>
      <c r="BR391" s="540"/>
      <c r="BS391" s="540"/>
      <c r="BT391" s="540"/>
      <c r="BU391" s="540"/>
      <c r="BV391" s="540"/>
      <c r="BW391" s="540"/>
      <c r="BX391" s="540"/>
      <c r="BY391" s="540"/>
      <c r="BZ391" s="540"/>
      <c r="CA391" s="540"/>
      <c r="CB391" s="540"/>
      <c r="CC391" s="540"/>
      <c r="CD391" s="540"/>
      <c r="CE391" s="540"/>
      <c r="CF391" s="540"/>
      <c r="CG391" s="540"/>
      <c r="CH391" s="540"/>
      <c r="CI391" s="540"/>
      <c r="CJ391" s="540"/>
      <c r="CK391" s="540"/>
      <c r="CL391" s="540"/>
      <c r="CM391" s="540"/>
      <c r="CN391" s="540"/>
      <c r="CO391" s="540"/>
      <c r="CP391" s="540"/>
      <c r="CQ391" s="540"/>
      <c r="CR391" s="540"/>
      <c r="CS391" s="540"/>
      <c r="CT391" s="540"/>
      <c r="CU391" s="540"/>
      <c r="CV391" s="540"/>
      <c r="CW391" s="540"/>
      <c r="CX391" s="540"/>
      <c r="CY391" s="540"/>
      <c r="CZ391" s="540"/>
      <c r="DA391" s="540"/>
      <c r="DB391" s="540"/>
      <c r="DC391" s="540"/>
      <c r="DD391" s="540"/>
      <c r="DE391" s="540"/>
      <c r="DF391" s="540"/>
      <c r="DG391" s="540"/>
      <c r="DH391" s="540"/>
      <c r="DI391" s="540"/>
      <c r="DJ391" s="540"/>
      <c r="DK391" s="540"/>
      <c r="DL391" s="540"/>
      <c r="DM391" s="540"/>
      <c r="DN391" s="540"/>
      <c r="DO391" s="540"/>
      <c r="DP391" s="540"/>
      <c r="DQ391" s="540"/>
      <c r="DR391" s="540"/>
      <c r="DS391" s="540"/>
      <c r="DT391" s="540"/>
      <c r="DU391" s="540"/>
      <c r="DV391" s="540"/>
      <c r="DW391" s="540"/>
      <c r="DX391" s="540"/>
      <c r="DY391" s="540"/>
      <c r="DZ391" s="540"/>
      <c r="EA391" s="540"/>
      <c r="EB391" s="540"/>
      <c r="EC391" s="540"/>
      <c r="ED391" s="540"/>
      <c r="EE391" s="540"/>
      <c r="EF391" s="540"/>
      <c r="EG391" s="540"/>
      <c r="EH391" s="540"/>
      <c r="EI391" s="540"/>
      <c r="EJ391" s="540"/>
      <c r="EK391" s="540"/>
      <c r="EL391" s="540"/>
      <c r="EM391" s="540"/>
      <c r="EN391" s="540"/>
      <c r="EO391" s="540"/>
      <c r="EP391" s="540"/>
      <c r="EQ391" s="540"/>
      <c r="ER391" s="540"/>
      <c r="ES391" s="540"/>
      <c r="ET391" s="540"/>
      <c r="EU391" s="540"/>
      <c r="EV391" s="540"/>
      <c r="EW391" s="540"/>
      <c r="EX391" s="540"/>
      <c r="EY391" s="540"/>
      <c r="EZ391" s="540"/>
      <c r="FA391" s="540"/>
      <c r="FB391" s="540"/>
      <c r="FC391" s="540"/>
      <c r="FD391" s="540"/>
      <c r="FE391" s="540"/>
      <c r="FF391" s="540"/>
      <c r="FG391" s="540"/>
      <c r="FH391" s="540"/>
      <c r="FI391" s="540"/>
      <c r="FJ391" s="540"/>
      <c r="FK391" s="540"/>
      <c r="FL391" s="540"/>
      <c r="FM391" s="540"/>
      <c r="FN391" s="540"/>
      <c r="FO391" s="540"/>
      <c r="FP391" s="540"/>
      <c r="FQ391" s="540"/>
      <c r="FR391" s="540"/>
      <c r="FS391" s="540"/>
      <c r="FT391" s="540"/>
      <c r="FU391" s="540"/>
      <c r="FV391" s="540"/>
      <c r="FW391" s="540"/>
      <c r="FX391" s="540"/>
      <c r="FY391" s="540"/>
      <c r="FZ391" s="540"/>
      <c r="GA391" s="540"/>
      <c r="GB391" s="540"/>
      <c r="GC391" s="540"/>
      <c r="GD391" s="540"/>
      <c r="GE391" s="540"/>
      <c r="GF391" s="540"/>
      <c r="GG391" s="540"/>
      <c r="GH391" s="540"/>
      <c r="GI391" s="540"/>
      <c r="GJ391" s="540"/>
      <c r="GK391" s="540"/>
      <c r="GL391" s="540"/>
      <c r="GM391" s="540"/>
      <c r="GN391" s="540"/>
      <c r="GO391" s="540"/>
      <c r="GP391" s="540"/>
      <c r="GQ391" s="540"/>
      <c r="GR391" s="540"/>
      <c r="GS391" s="540"/>
      <c r="GT391" s="540"/>
      <c r="GU391" s="540"/>
      <c r="GV391" s="540"/>
      <c r="GW391" s="540"/>
      <c r="GX391" s="540"/>
      <c r="GY391" s="540"/>
      <c r="GZ391" s="540"/>
      <c r="HA391" s="540"/>
      <c r="HB391" s="540"/>
      <c r="HC391" s="540"/>
      <c r="HD391" s="540"/>
      <c r="HE391" s="540"/>
      <c r="HF391" s="540"/>
    </row>
    <row r="392" spans="2:214">
      <c r="B392" s="540"/>
      <c r="C392" s="658"/>
      <c r="D392" s="540"/>
      <c r="F392" s="540"/>
      <c r="G392" s="540"/>
      <c r="H392" s="540"/>
      <c r="I392" s="540"/>
      <c r="J392" s="540"/>
      <c r="K392" s="540"/>
      <c r="L392" s="540"/>
      <c r="M392" s="540"/>
      <c r="N392" s="540"/>
      <c r="O392" s="540"/>
      <c r="P392" s="540"/>
      <c r="Q392" s="540"/>
      <c r="R392" s="540"/>
      <c r="S392" s="540"/>
      <c r="T392" s="540"/>
      <c r="U392" s="540"/>
      <c r="V392" s="540"/>
      <c r="W392" s="540"/>
      <c r="X392" s="540"/>
      <c r="Y392" s="540"/>
      <c r="Z392" s="540"/>
      <c r="AA392" s="540"/>
      <c r="AB392" s="540"/>
      <c r="AC392" s="540"/>
      <c r="AD392" s="540"/>
      <c r="AE392" s="540"/>
      <c r="AF392" s="540"/>
      <c r="AG392" s="540"/>
      <c r="AH392" s="540"/>
      <c r="AI392" s="540"/>
      <c r="AJ392" s="540"/>
      <c r="AK392" s="540"/>
      <c r="AL392" s="540"/>
      <c r="AM392" s="540"/>
      <c r="AN392" s="540"/>
      <c r="AO392" s="540"/>
      <c r="AP392" s="540"/>
      <c r="AQ392" s="540"/>
      <c r="AR392" s="540"/>
      <c r="AS392" s="540"/>
      <c r="AT392" s="540"/>
      <c r="AU392" s="540"/>
      <c r="AV392" s="540"/>
      <c r="AW392" s="540"/>
      <c r="AX392" s="540"/>
      <c r="AY392" s="540"/>
      <c r="AZ392" s="540"/>
      <c r="BA392" s="540"/>
      <c r="BB392" s="540"/>
      <c r="BC392" s="540"/>
      <c r="BD392" s="540"/>
      <c r="BE392" s="540"/>
      <c r="BF392" s="540"/>
      <c r="BG392" s="540"/>
      <c r="BH392" s="540"/>
      <c r="BI392" s="540"/>
      <c r="BJ392" s="540"/>
      <c r="BK392" s="540"/>
      <c r="BL392" s="540"/>
      <c r="BM392" s="540"/>
      <c r="BN392" s="540"/>
      <c r="BO392" s="540"/>
      <c r="BP392" s="540"/>
      <c r="BQ392" s="540"/>
      <c r="BR392" s="540"/>
      <c r="BS392" s="540"/>
      <c r="BT392" s="540"/>
      <c r="BU392" s="540"/>
      <c r="BV392" s="540"/>
      <c r="BW392" s="540"/>
      <c r="BX392" s="540"/>
      <c r="BY392" s="540"/>
      <c r="BZ392" s="540"/>
      <c r="CA392" s="540"/>
      <c r="CB392" s="540"/>
      <c r="CC392" s="540"/>
      <c r="CD392" s="540"/>
      <c r="CE392" s="540"/>
      <c r="CF392" s="540"/>
      <c r="CG392" s="540"/>
      <c r="CH392" s="540"/>
      <c r="CI392" s="540"/>
      <c r="CJ392" s="540"/>
      <c r="CK392" s="540"/>
      <c r="CL392" s="540"/>
      <c r="CM392" s="540"/>
      <c r="CN392" s="540"/>
      <c r="CO392" s="540"/>
      <c r="CP392" s="540"/>
      <c r="CQ392" s="540"/>
      <c r="CR392" s="540"/>
      <c r="CS392" s="540"/>
      <c r="CT392" s="540"/>
      <c r="CU392" s="540"/>
      <c r="CV392" s="540"/>
      <c r="CW392" s="540"/>
      <c r="CX392" s="540"/>
      <c r="CY392" s="540"/>
      <c r="CZ392" s="540"/>
      <c r="DA392" s="540"/>
      <c r="DB392" s="540"/>
      <c r="DC392" s="540"/>
      <c r="DD392" s="540"/>
      <c r="DE392" s="540"/>
      <c r="DF392" s="540"/>
      <c r="DG392" s="540"/>
      <c r="DH392" s="540"/>
      <c r="DI392" s="540"/>
      <c r="DJ392" s="540"/>
      <c r="DK392" s="540"/>
      <c r="DL392" s="540"/>
      <c r="DM392" s="540"/>
      <c r="DN392" s="540"/>
      <c r="DO392" s="540"/>
      <c r="DP392" s="540"/>
      <c r="DQ392" s="540"/>
      <c r="DR392" s="540"/>
      <c r="DS392" s="540"/>
      <c r="DT392" s="540"/>
      <c r="DU392" s="540"/>
      <c r="DV392" s="540"/>
      <c r="DW392" s="540"/>
      <c r="DX392" s="540"/>
      <c r="DY392" s="540"/>
      <c r="DZ392" s="540"/>
      <c r="EA392" s="540"/>
      <c r="EB392" s="540"/>
      <c r="EC392" s="540"/>
      <c r="ED392" s="540"/>
      <c r="EE392" s="540"/>
      <c r="EF392" s="540"/>
      <c r="EG392" s="540"/>
      <c r="EH392" s="540"/>
      <c r="EI392" s="540"/>
      <c r="EJ392" s="540"/>
      <c r="EK392" s="540"/>
      <c r="EL392" s="540"/>
      <c r="EM392" s="540"/>
      <c r="EN392" s="540"/>
      <c r="EO392" s="540"/>
      <c r="EP392" s="540"/>
      <c r="EQ392" s="540"/>
      <c r="ER392" s="540"/>
      <c r="ES392" s="540"/>
      <c r="ET392" s="540"/>
      <c r="EU392" s="540"/>
      <c r="EV392" s="540"/>
      <c r="EW392" s="540"/>
      <c r="EX392" s="540"/>
      <c r="EY392" s="540"/>
      <c r="EZ392" s="540"/>
      <c r="FA392" s="540"/>
      <c r="FB392" s="540"/>
      <c r="FC392" s="540"/>
      <c r="FD392" s="540"/>
      <c r="FE392" s="540"/>
      <c r="FF392" s="540"/>
      <c r="FG392" s="540"/>
      <c r="FH392" s="540"/>
      <c r="FI392" s="540"/>
      <c r="FJ392" s="540"/>
      <c r="FK392" s="540"/>
      <c r="FL392" s="540"/>
      <c r="FM392" s="540"/>
      <c r="FN392" s="540"/>
      <c r="FO392" s="540"/>
      <c r="FP392" s="540"/>
      <c r="FQ392" s="540"/>
      <c r="FR392" s="540"/>
      <c r="FS392" s="540"/>
      <c r="FT392" s="540"/>
      <c r="FU392" s="540"/>
      <c r="FV392" s="540"/>
      <c r="FW392" s="540"/>
      <c r="FX392" s="540"/>
      <c r="FY392" s="540"/>
      <c r="FZ392" s="540"/>
      <c r="GA392" s="540"/>
      <c r="GB392" s="540"/>
      <c r="GC392" s="540"/>
      <c r="GD392" s="540"/>
      <c r="GE392" s="540"/>
      <c r="GF392" s="540"/>
      <c r="GG392" s="540"/>
      <c r="GH392" s="540"/>
      <c r="GI392" s="540"/>
      <c r="GJ392" s="540"/>
      <c r="GK392" s="540"/>
      <c r="GL392" s="540"/>
      <c r="GM392" s="540"/>
      <c r="GN392" s="540"/>
      <c r="GO392" s="540"/>
      <c r="GP392" s="540"/>
      <c r="GQ392" s="540"/>
      <c r="GR392" s="540"/>
      <c r="GS392" s="540"/>
      <c r="GT392" s="540"/>
      <c r="GU392" s="540"/>
      <c r="GV392" s="540"/>
      <c r="GW392" s="540"/>
      <c r="GX392" s="540"/>
      <c r="GY392" s="540"/>
      <c r="GZ392" s="540"/>
      <c r="HA392" s="540"/>
      <c r="HB392" s="540"/>
      <c r="HC392" s="540"/>
      <c r="HD392" s="540"/>
      <c r="HE392" s="540"/>
      <c r="HF392" s="540"/>
    </row>
    <row r="393" spans="2:214">
      <c r="B393" s="540"/>
      <c r="C393" s="658"/>
      <c r="D393" s="540"/>
      <c r="F393" s="540"/>
      <c r="G393" s="540"/>
      <c r="H393" s="540"/>
      <c r="I393" s="540"/>
      <c r="J393" s="540"/>
      <c r="K393" s="540"/>
      <c r="L393" s="540"/>
      <c r="M393" s="540"/>
      <c r="N393" s="540"/>
      <c r="O393" s="540"/>
      <c r="P393" s="540"/>
      <c r="Q393" s="540"/>
      <c r="R393" s="540"/>
      <c r="S393" s="540"/>
      <c r="T393" s="540"/>
      <c r="U393" s="540"/>
      <c r="V393" s="540"/>
      <c r="W393" s="540"/>
      <c r="X393" s="540"/>
      <c r="Y393" s="540"/>
      <c r="Z393" s="540"/>
      <c r="AA393" s="540"/>
      <c r="AB393" s="540"/>
      <c r="AC393" s="540"/>
      <c r="AD393" s="540"/>
      <c r="AE393" s="540"/>
      <c r="AF393" s="540"/>
      <c r="AG393" s="540"/>
      <c r="AH393" s="540"/>
      <c r="AI393" s="540"/>
      <c r="AJ393" s="540"/>
      <c r="AK393" s="540"/>
      <c r="AL393" s="540"/>
      <c r="AM393" s="540"/>
      <c r="AN393" s="540"/>
      <c r="AO393" s="540"/>
      <c r="AP393" s="540"/>
      <c r="AQ393" s="540"/>
      <c r="AR393" s="540"/>
      <c r="AS393" s="540"/>
      <c r="AT393" s="540"/>
      <c r="AU393" s="540"/>
      <c r="AV393" s="540"/>
      <c r="AW393" s="540"/>
      <c r="AX393" s="540"/>
      <c r="AY393" s="540"/>
      <c r="AZ393" s="540"/>
      <c r="BA393" s="540"/>
      <c r="BB393" s="540"/>
      <c r="BC393" s="540"/>
      <c r="BD393" s="540"/>
      <c r="BE393" s="540"/>
      <c r="BF393" s="540"/>
      <c r="BG393" s="540"/>
      <c r="BH393" s="540"/>
      <c r="BI393" s="540"/>
      <c r="BJ393" s="540"/>
      <c r="BK393" s="540"/>
      <c r="BL393" s="540"/>
      <c r="BM393" s="540"/>
      <c r="BN393" s="540"/>
      <c r="BO393" s="540"/>
      <c r="BP393" s="540"/>
      <c r="BQ393" s="540"/>
      <c r="BR393" s="540"/>
      <c r="BS393" s="540"/>
      <c r="BT393" s="540"/>
      <c r="BU393" s="540"/>
      <c r="BV393" s="540"/>
      <c r="BW393" s="540"/>
      <c r="BX393" s="540"/>
      <c r="BY393" s="540"/>
      <c r="BZ393" s="540"/>
      <c r="CA393" s="540"/>
      <c r="CB393" s="540"/>
      <c r="CC393" s="540"/>
      <c r="CD393" s="540"/>
      <c r="CE393" s="540"/>
      <c r="CF393" s="540"/>
      <c r="CG393" s="540"/>
      <c r="CH393" s="540"/>
      <c r="CI393" s="540"/>
      <c r="CJ393" s="540"/>
      <c r="CK393" s="540"/>
      <c r="CL393" s="540"/>
      <c r="CM393" s="540"/>
      <c r="CN393" s="540"/>
      <c r="CO393" s="540"/>
      <c r="CP393" s="540"/>
      <c r="CQ393" s="540"/>
      <c r="CR393" s="540"/>
      <c r="CS393" s="540"/>
      <c r="CT393" s="540"/>
      <c r="CU393" s="540"/>
      <c r="CV393" s="540"/>
      <c r="CW393" s="540"/>
      <c r="CX393" s="540"/>
      <c r="CY393" s="540"/>
      <c r="CZ393" s="540"/>
      <c r="DA393" s="540"/>
      <c r="DB393" s="540"/>
      <c r="DC393" s="540"/>
      <c r="DD393" s="540"/>
      <c r="DE393" s="540"/>
      <c r="DF393" s="540"/>
      <c r="DG393" s="540"/>
      <c r="DH393" s="540"/>
      <c r="DI393" s="540"/>
      <c r="DJ393" s="540"/>
      <c r="DK393" s="540"/>
      <c r="DL393" s="540"/>
      <c r="DM393" s="540"/>
      <c r="DN393" s="540"/>
      <c r="DO393" s="540"/>
      <c r="DP393" s="540"/>
      <c r="DQ393" s="540"/>
      <c r="DR393" s="540"/>
      <c r="DS393" s="540"/>
      <c r="DT393" s="540"/>
      <c r="DU393" s="540"/>
      <c r="DV393" s="540"/>
      <c r="DW393" s="540"/>
      <c r="DX393" s="540"/>
      <c r="DY393" s="540"/>
      <c r="DZ393" s="540"/>
      <c r="EA393" s="540"/>
      <c r="EB393" s="540"/>
      <c r="EC393" s="540"/>
      <c r="ED393" s="540"/>
      <c r="EE393" s="540"/>
      <c r="EF393" s="540"/>
      <c r="EG393" s="540"/>
      <c r="EH393" s="540"/>
      <c r="EI393" s="540"/>
      <c r="EJ393" s="540"/>
      <c r="EK393" s="540"/>
      <c r="EL393" s="540"/>
      <c r="EM393" s="540"/>
      <c r="EN393" s="540"/>
      <c r="EO393" s="540"/>
      <c r="EP393" s="540"/>
      <c r="EQ393" s="540"/>
      <c r="ER393" s="540"/>
      <c r="ES393" s="540"/>
      <c r="ET393" s="540"/>
      <c r="EU393" s="540"/>
      <c r="EV393" s="540"/>
      <c r="EW393" s="540"/>
      <c r="EX393" s="540"/>
      <c r="EY393" s="540"/>
      <c r="EZ393" s="540"/>
      <c r="FA393" s="540"/>
      <c r="FB393" s="540"/>
      <c r="FC393" s="540"/>
      <c r="FD393" s="540"/>
      <c r="FE393" s="540"/>
      <c r="FF393" s="540"/>
      <c r="FG393" s="540"/>
      <c r="FH393" s="540"/>
      <c r="FI393" s="540"/>
      <c r="FJ393" s="540"/>
      <c r="FK393" s="540"/>
      <c r="FL393" s="540"/>
      <c r="FM393" s="540"/>
      <c r="FN393" s="540"/>
      <c r="FO393" s="540"/>
      <c r="FP393" s="540"/>
      <c r="FQ393" s="540"/>
      <c r="FR393" s="540"/>
      <c r="FS393" s="540"/>
      <c r="FT393" s="540"/>
      <c r="FU393" s="540"/>
      <c r="FV393" s="540"/>
      <c r="FW393" s="540"/>
      <c r="FX393" s="540"/>
      <c r="FY393" s="540"/>
      <c r="FZ393" s="540"/>
      <c r="GA393" s="540"/>
      <c r="GB393" s="540"/>
      <c r="GC393" s="540"/>
      <c r="GD393" s="540"/>
      <c r="GE393" s="540"/>
      <c r="GF393" s="540"/>
      <c r="GG393" s="540"/>
      <c r="GH393" s="540"/>
      <c r="GI393" s="540"/>
      <c r="GJ393" s="540"/>
      <c r="GK393" s="540"/>
      <c r="GL393" s="540"/>
      <c r="GM393" s="540"/>
      <c r="GN393" s="540"/>
      <c r="GO393" s="540"/>
      <c r="GP393" s="540"/>
      <c r="GQ393" s="540"/>
      <c r="GR393" s="540"/>
      <c r="GS393" s="540"/>
      <c r="GT393" s="540"/>
      <c r="GU393" s="540"/>
      <c r="GV393" s="540"/>
      <c r="GW393" s="540"/>
      <c r="GX393" s="540"/>
      <c r="GY393" s="540"/>
      <c r="GZ393" s="540"/>
      <c r="HA393" s="540"/>
      <c r="HB393" s="540"/>
      <c r="HC393" s="540"/>
      <c r="HD393" s="540"/>
      <c r="HE393" s="540"/>
      <c r="HF393" s="540"/>
    </row>
    <row r="394" spans="2:214">
      <c r="B394" s="540"/>
      <c r="C394" s="658"/>
      <c r="D394" s="540"/>
      <c r="F394" s="540"/>
      <c r="G394" s="540"/>
      <c r="H394" s="540"/>
      <c r="I394" s="540"/>
      <c r="J394" s="540"/>
      <c r="K394" s="540"/>
      <c r="L394" s="540"/>
      <c r="M394" s="540"/>
      <c r="N394" s="540"/>
      <c r="O394" s="540"/>
      <c r="P394" s="540"/>
      <c r="Q394" s="540"/>
      <c r="R394" s="540"/>
      <c r="S394" s="540"/>
      <c r="T394" s="540"/>
      <c r="U394" s="540"/>
      <c r="V394" s="540"/>
      <c r="W394" s="540"/>
      <c r="X394" s="540"/>
      <c r="Y394" s="540"/>
      <c r="Z394" s="540"/>
      <c r="AA394" s="540"/>
      <c r="AB394" s="540"/>
      <c r="AC394" s="540"/>
      <c r="AD394" s="540"/>
      <c r="AE394" s="540"/>
      <c r="AF394" s="540"/>
      <c r="AG394" s="540"/>
      <c r="AH394" s="540"/>
      <c r="AI394" s="540"/>
      <c r="AJ394" s="540"/>
      <c r="AK394" s="540"/>
      <c r="AL394" s="540"/>
      <c r="AM394" s="540"/>
      <c r="AN394" s="540"/>
      <c r="AO394" s="540"/>
      <c r="AP394" s="540"/>
      <c r="AQ394" s="540"/>
      <c r="AR394" s="540"/>
      <c r="AS394" s="540"/>
      <c r="AT394" s="540"/>
      <c r="AU394" s="540"/>
      <c r="AV394" s="540"/>
      <c r="AW394" s="540"/>
      <c r="AX394" s="540"/>
      <c r="AY394" s="540"/>
      <c r="AZ394" s="540"/>
      <c r="BA394" s="540"/>
      <c r="BB394" s="540"/>
      <c r="BC394" s="540"/>
      <c r="BD394" s="540"/>
      <c r="BE394" s="540"/>
      <c r="BF394" s="540"/>
      <c r="BG394" s="540"/>
      <c r="BH394" s="540"/>
      <c r="BI394" s="540"/>
      <c r="BJ394" s="540"/>
      <c r="BK394" s="540"/>
      <c r="BL394" s="540"/>
      <c r="BM394" s="540"/>
      <c r="BN394" s="540"/>
      <c r="BO394" s="540"/>
      <c r="BP394" s="540"/>
      <c r="BQ394" s="540"/>
      <c r="BR394" s="540"/>
      <c r="BS394" s="540"/>
      <c r="BT394" s="540"/>
      <c r="BU394" s="540"/>
      <c r="BV394" s="540"/>
      <c r="BW394" s="540"/>
      <c r="BX394" s="540"/>
      <c r="BY394" s="540"/>
      <c r="BZ394" s="540"/>
      <c r="CA394" s="540"/>
      <c r="CB394" s="540"/>
      <c r="CC394" s="540"/>
      <c r="CD394" s="540"/>
      <c r="CE394" s="540"/>
      <c r="CF394" s="540"/>
      <c r="CG394" s="540"/>
      <c r="CH394" s="540"/>
      <c r="CI394" s="540"/>
      <c r="CJ394" s="540"/>
      <c r="CK394" s="540"/>
      <c r="CL394" s="540"/>
      <c r="CM394" s="540"/>
      <c r="CN394" s="540"/>
      <c r="CO394" s="540"/>
      <c r="CP394" s="540"/>
      <c r="CQ394" s="540"/>
      <c r="CR394" s="540"/>
      <c r="CS394" s="540"/>
      <c r="CT394" s="540"/>
      <c r="CU394" s="540"/>
      <c r="CV394" s="540"/>
      <c r="CW394" s="540"/>
      <c r="CX394" s="540"/>
      <c r="CY394" s="540"/>
      <c r="CZ394" s="540"/>
      <c r="DA394" s="540"/>
      <c r="DB394" s="540"/>
      <c r="DC394" s="540"/>
      <c r="DD394" s="540"/>
      <c r="DE394" s="540"/>
      <c r="DF394" s="540"/>
      <c r="DG394" s="540"/>
      <c r="DH394" s="540"/>
      <c r="DI394" s="540"/>
      <c r="DJ394" s="540"/>
      <c r="DK394" s="540"/>
      <c r="DL394" s="540"/>
      <c r="DM394" s="540"/>
      <c r="DN394" s="540"/>
      <c r="DO394" s="540"/>
      <c r="DP394" s="540"/>
      <c r="DQ394" s="540"/>
      <c r="DR394" s="540"/>
      <c r="DS394" s="540"/>
      <c r="DT394" s="540"/>
      <c r="DU394" s="540"/>
      <c r="DV394" s="540"/>
      <c r="DW394" s="540"/>
      <c r="DX394" s="540"/>
      <c r="DY394" s="540"/>
      <c r="DZ394" s="540"/>
      <c r="EA394" s="540"/>
      <c r="EB394" s="540"/>
      <c r="EC394" s="540"/>
      <c r="ED394" s="540"/>
      <c r="EE394" s="540"/>
      <c r="EF394" s="540"/>
      <c r="EG394" s="540"/>
      <c r="EH394" s="540"/>
      <c r="EI394" s="540"/>
      <c r="EJ394" s="540"/>
      <c r="EK394" s="540"/>
      <c r="EL394" s="540"/>
      <c r="EM394" s="540"/>
      <c r="EN394" s="540"/>
      <c r="EO394" s="540"/>
      <c r="EP394" s="540"/>
      <c r="EQ394" s="540"/>
      <c r="ER394" s="540"/>
      <c r="ES394" s="540"/>
      <c r="ET394" s="540"/>
      <c r="EU394" s="540"/>
      <c r="EV394" s="540"/>
      <c r="EW394" s="540"/>
      <c r="EX394" s="540"/>
      <c r="EY394" s="540"/>
      <c r="EZ394" s="540"/>
      <c r="FA394" s="540"/>
      <c r="FB394" s="540"/>
      <c r="FC394" s="540"/>
      <c r="FD394" s="540"/>
      <c r="FE394" s="540"/>
      <c r="FF394" s="540"/>
      <c r="FG394" s="540"/>
      <c r="FH394" s="540"/>
      <c r="FI394" s="540"/>
      <c r="FJ394" s="540"/>
      <c r="FK394" s="540"/>
      <c r="FL394" s="540"/>
      <c r="FM394" s="540"/>
      <c r="FN394" s="540"/>
      <c r="FO394" s="540"/>
      <c r="FP394" s="540"/>
      <c r="FQ394" s="540"/>
      <c r="FR394" s="540"/>
      <c r="FS394" s="540"/>
      <c r="FT394" s="540"/>
      <c r="FU394" s="540"/>
      <c r="FV394" s="540"/>
      <c r="FW394" s="540"/>
      <c r="FX394" s="540"/>
      <c r="FY394" s="540"/>
      <c r="FZ394" s="540"/>
      <c r="GA394" s="540"/>
      <c r="GB394" s="540"/>
      <c r="GC394" s="540"/>
      <c r="GD394" s="540"/>
      <c r="GE394" s="540"/>
      <c r="GF394" s="540"/>
      <c r="GG394" s="540"/>
      <c r="GH394" s="540"/>
      <c r="GI394" s="540"/>
      <c r="GJ394" s="540"/>
      <c r="GK394" s="540"/>
      <c r="GL394" s="540"/>
      <c r="GM394" s="540"/>
      <c r="GN394" s="540"/>
      <c r="GO394" s="540"/>
      <c r="GP394" s="540"/>
      <c r="GQ394" s="540"/>
      <c r="GR394" s="540"/>
      <c r="GS394" s="540"/>
      <c r="GT394" s="540"/>
      <c r="GU394" s="540"/>
      <c r="GV394" s="540"/>
      <c r="GW394" s="540"/>
      <c r="GX394" s="540"/>
      <c r="GY394" s="540"/>
      <c r="GZ394" s="540"/>
      <c r="HA394" s="540"/>
      <c r="HB394" s="540"/>
      <c r="HC394" s="540"/>
      <c r="HD394" s="540"/>
      <c r="HE394" s="540"/>
      <c r="HF394" s="540"/>
    </row>
    <row r="395" spans="2:214">
      <c r="B395" s="540"/>
      <c r="C395" s="658"/>
      <c r="D395" s="540"/>
      <c r="F395" s="540"/>
      <c r="G395" s="540"/>
      <c r="H395" s="540"/>
      <c r="I395" s="540"/>
      <c r="J395" s="540"/>
      <c r="K395" s="540"/>
      <c r="L395" s="540"/>
      <c r="M395" s="540"/>
      <c r="N395" s="540"/>
      <c r="O395" s="540"/>
      <c r="P395" s="540"/>
      <c r="Q395" s="540"/>
      <c r="R395" s="540"/>
      <c r="S395" s="540"/>
      <c r="T395" s="540"/>
      <c r="U395" s="540"/>
      <c r="V395" s="540"/>
      <c r="W395" s="540"/>
      <c r="X395" s="540"/>
      <c r="Y395" s="540"/>
      <c r="Z395" s="540"/>
      <c r="AA395" s="540"/>
      <c r="AB395" s="540"/>
      <c r="AC395" s="540"/>
      <c r="AD395" s="540"/>
      <c r="AE395" s="540"/>
      <c r="AF395" s="540"/>
      <c r="AG395" s="540"/>
      <c r="AH395" s="540"/>
      <c r="AI395" s="540"/>
      <c r="AJ395" s="540"/>
      <c r="AK395" s="540"/>
      <c r="AL395" s="540"/>
      <c r="AM395" s="540"/>
      <c r="AN395" s="540"/>
      <c r="AO395" s="540"/>
      <c r="AP395" s="540"/>
      <c r="AQ395" s="540"/>
      <c r="AR395" s="540"/>
      <c r="AS395" s="540"/>
      <c r="AT395" s="540"/>
      <c r="AU395" s="540"/>
      <c r="AV395" s="540"/>
      <c r="AW395" s="540"/>
      <c r="AX395" s="540"/>
      <c r="AY395" s="540"/>
      <c r="AZ395" s="540"/>
      <c r="BA395" s="540"/>
      <c r="BB395" s="540"/>
      <c r="BC395" s="540"/>
      <c r="BD395" s="540"/>
      <c r="BE395" s="540"/>
      <c r="BF395" s="540"/>
      <c r="BG395" s="540"/>
      <c r="BH395" s="540"/>
      <c r="BI395" s="540"/>
      <c r="BJ395" s="540"/>
      <c r="BK395" s="540"/>
      <c r="BL395" s="540"/>
      <c r="BM395" s="540"/>
      <c r="BN395" s="540"/>
      <c r="BO395" s="540"/>
      <c r="BP395" s="540"/>
      <c r="BQ395" s="540"/>
      <c r="BR395" s="540"/>
      <c r="BS395" s="540"/>
      <c r="BT395" s="540"/>
      <c r="BU395" s="540"/>
      <c r="BV395" s="540"/>
      <c r="BW395" s="540"/>
      <c r="BX395" s="540"/>
      <c r="BY395" s="540"/>
      <c r="BZ395" s="540"/>
      <c r="CA395" s="540"/>
      <c r="CB395" s="540"/>
      <c r="CC395" s="540"/>
      <c r="CD395" s="540"/>
      <c r="CE395" s="540"/>
      <c r="CF395" s="540"/>
      <c r="CG395" s="540"/>
      <c r="CH395" s="540"/>
      <c r="CI395" s="540"/>
      <c r="CJ395" s="540"/>
      <c r="CK395" s="540"/>
      <c r="CL395" s="540"/>
      <c r="CM395" s="540"/>
      <c r="CN395" s="540"/>
      <c r="CO395" s="540"/>
      <c r="CP395" s="540"/>
      <c r="CQ395" s="540"/>
      <c r="CR395" s="540"/>
      <c r="CS395" s="540"/>
      <c r="CT395" s="540"/>
      <c r="CU395" s="540"/>
      <c r="CV395" s="540"/>
      <c r="CW395" s="540"/>
      <c r="CX395" s="540"/>
      <c r="CY395" s="540"/>
      <c r="CZ395" s="540"/>
      <c r="DA395" s="540"/>
      <c r="DB395" s="540"/>
      <c r="DC395" s="540"/>
      <c r="DD395" s="540"/>
      <c r="DE395" s="540"/>
      <c r="DF395" s="540"/>
      <c r="DG395" s="540"/>
      <c r="DH395" s="540"/>
      <c r="DI395" s="540"/>
      <c r="DJ395" s="540"/>
      <c r="DK395" s="540"/>
      <c r="DL395" s="540"/>
      <c r="DM395" s="540"/>
      <c r="DN395" s="540"/>
      <c r="DO395" s="540"/>
      <c r="DP395" s="540"/>
      <c r="DQ395" s="540"/>
      <c r="DR395" s="540"/>
      <c r="DS395" s="540"/>
      <c r="DT395" s="540"/>
      <c r="DU395" s="540"/>
      <c r="DV395" s="540"/>
      <c r="DW395" s="540"/>
      <c r="DX395" s="540"/>
      <c r="DY395" s="540"/>
      <c r="DZ395" s="540"/>
      <c r="EA395" s="540"/>
      <c r="EB395" s="540"/>
      <c r="EC395" s="540"/>
      <c r="ED395" s="540"/>
      <c r="EE395" s="540"/>
      <c r="EF395" s="540"/>
      <c r="EG395" s="540"/>
      <c r="EH395" s="540"/>
      <c r="EI395" s="540"/>
      <c r="EJ395" s="540"/>
      <c r="EK395" s="540"/>
      <c r="EL395" s="540"/>
      <c r="EM395" s="540"/>
      <c r="EN395" s="540"/>
      <c r="EO395" s="540"/>
      <c r="EP395" s="540"/>
      <c r="EQ395" s="540"/>
      <c r="ER395" s="540"/>
      <c r="ES395" s="540"/>
      <c r="ET395" s="540"/>
      <c r="EU395" s="540"/>
      <c r="EV395" s="540"/>
      <c r="EW395" s="540"/>
      <c r="EX395" s="540"/>
      <c r="EY395" s="540"/>
      <c r="EZ395" s="540"/>
      <c r="FA395" s="540"/>
      <c r="FB395" s="540"/>
      <c r="FC395" s="540"/>
      <c r="FD395" s="540"/>
      <c r="FE395" s="540"/>
      <c r="FF395" s="540"/>
      <c r="FG395" s="540"/>
      <c r="FH395" s="540"/>
      <c r="FI395" s="540"/>
      <c r="FJ395" s="540"/>
      <c r="FK395" s="540"/>
      <c r="FL395" s="540"/>
      <c r="FM395" s="540"/>
      <c r="FN395" s="540"/>
      <c r="FO395" s="540"/>
      <c r="FP395" s="540"/>
      <c r="FQ395" s="540"/>
      <c r="FR395" s="540"/>
      <c r="FS395" s="540"/>
      <c r="FT395" s="540"/>
      <c r="FU395" s="540"/>
      <c r="FV395" s="540"/>
      <c r="FW395" s="540"/>
      <c r="FX395" s="540"/>
      <c r="FY395" s="540"/>
      <c r="FZ395" s="540"/>
      <c r="GA395" s="540"/>
      <c r="GB395" s="540"/>
      <c r="GC395" s="540"/>
      <c r="GD395" s="540"/>
      <c r="GE395" s="540"/>
      <c r="GF395" s="540"/>
      <c r="GG395" s="540"/>
      <c r="GH395" s="540"/>
      <c r="GI395" s="540"/>
      <c r="GJ395" s="540"/>
      <c r="GK395" s="540"/>
      <c r="GL395" s="540"/>
      <c r="GM395" s="540"/>
      <c r="GN395" s="540"/>
      <c r="GO395" s="540"/>
      <c r="GP395" s="540"/>
      <c r="GQ395" s="540"/>
      <c r="GR395" s="540"/>
      <c r="GS395" s="540"/>
      <c r="GT395" s="540"/>
      <c r="GU395" s="540"/>
      <c r="GV395" s="540"/>
      <c r="GW395" s="540"/>
      <c r="GX395" s="540"/>
      <c r="GY395" s="540"/>
      <c r="GZ395" s="540"/>
      <c r="HA395" s="540"/>
      <c r="HB395" s="540"/>
      <c r="HC395" s="540"/>
      <c r="HD395" s="540"/>
      <c r="HE395" s="540"/>
      <c r="HF395" s="540"/>
    </row>
    <row r="396" spans="2:214">
      <c r="B396" s="540"/>
      <c r="C396" s="658"/>
      <c r="D396" s="540"/>
      <c r="F396" s="540"/>
      <c r="G396" s="540"/>
      <c r="H396" s="540"/>
      <c r="I396" s="540"/>
      <c r="J396" s="540"/>
      <c r="K396" s="540"/>
      <c r="L396" s="540"/>
      <c r="M396" s="540"/>
      <c r="N396" s="540"/>
      <c r="O396" s="540"/>
      <c r="P396" s="540"/>
      <c r="Q396" s="540"/>
      <c r="R396" s="540"/>
      <c r="S396" s="540"/>
      <c r="T396" s="540"/>
      <c r="U396" s="540"/>
      <c r="V396" s="540"/>
      <c r="W396" s="540"/>
      <c r="X396" s="540"/>
      <c r="Y396" s="540"/>
      <c r="Z396" s="540"/>
      <c r="AA396" s="540"/>
      <c r="AB396" s="540"/>
      <c r="AC396" s="540"/>
      <c r="AD396" s="540"/>
      <c r="AE396" s="540"/>
      <c r="AF396" s="540"/>
      <c r="AG396" s="540"/>
      <c r="AH396" s="540"/>
      <c r="AI396" s="540"/>
      <c r="AJ396" s="540"/>
      <c r="AK396" s="540"/>
      <c r="AL396" s="540"/>
      <c r="AM396" s="540"/>
      <c r="AN396" s="540"/>
      <c r="AO396" s="540"/>
      <c r="AP396" s="540"/>
      <c r="AQ396" s="540"/>
      <c r="AR396" s="540"/>
      <c r="AS396" s="540"/>
      <c r="AT396" s="540"/>
      <c r="AU396" s="540"/>
      <c r="AV396" s="540"/>
      <c r="AW396" s="540"/>
      <c r="AX396" s="540"/>
      <c r="AY396" s="540"/>
      <c r="AZ396" s="540"/>
      <c r="BA396" s="540"/>
      <c r="BB396" s="540"/>
      <c r="BC396" s="540"/>
      <c r="BD396" s="540"/>
      <c r="BE396" s="540"/>
      <c r="BF396" s="540"/>
      <c r="BG396" s="540"/>
      <c r="BH396" s="540"/>
      <c r="BI396" s="540"/>
      <c r="BJ396" s="540"/>
      <c r="BK396" s="540"/>
      <c r="BL396" s="540"/>
      <c r="BM396" s="540"/>
      <c r="BN396" s="540"/>
      <c r="BO396" s="540"/>
      <c r="BP396" s="540"/>
      <c r="BQ396" s="540"/>
      <c r="BR396" s="540"/>
      <c r="BS396" s="540"/>
      <c r="BT396" s="540"/>
      <c r="BU396" s="540"/>
      <c r="BV396" s="540"/>
      <c r="BW396" s="540"/>
      <c r="BX396" s="540"/>
      <c r="BY396" s="540"/>
      <c r="BZ396" s="540"/>
      <c r="CA396" s="540"/>
      <c r="CB396" s="540"/>
      <c r="CC396" s="540"/>
      <c r="CD396" s="540"/>
      <c r="CE396" s="540"/>
      <c r="CF396" s="540"/>
      <c r="CG396" s="540"/>
      <c r="CH396" s="540"/>
      <c r="CI396" s="540"/>
      <c r="CJ396" s="540"/>
      <c r="CK396" s="540"/>
      <c r="CL396" s="540"/>
      <c r="CM396" s="540"/>
      <c r="CN396" s="540"/>
      <c r="CO396" s="540"/>
      <c r="CP396" s="540"/>
      <c r="CQ396" s="540"/>
      <c r="CR396" s="540"/>
      <c r="CS396" s="540"/>
      <c r="CT396" s="540"/>
      <c r="CU396" s="540"/>
      <c r="CV396" s="540"/>
      <c r="CW396" s="540"/>
      <c r="CX396" s="540"/>
      <c r="CY396" s="540"/>
      <c r="CZ396" s="540"/>
      <c r="DA396" s="540"/>
      <c r="DB396" s="540"/>
      <c r="DC396" s="540"/>
      <c r="DD396" s="540"/>
      <c r="DE396" s="540"/>
      <c r="DF396" s="540"/>
      <c r="DG396" s="540"/>
      <c r="DH396" s="540"/>
      <c r="DI396" s="540"/>
      <c r="DJ396" s="540"/>
      <c r="DK396" s="540"/>
      <c r="DL396" s="540"/>
      <c r="DM396" s="540"/>
      <c r="DN396" s="540"/>
      <c r="DO396" s="540"/>
      <c r="DP396" s="540"/>
      <c r="DQ396" s="540"/>
      <c r="DR396" s="540"/>
      <c r="DS396" s="540"/>
      <c r="DT396" s="540"/>
      <c r="DU396" s="540"/>
      <c r="DV396" s="540"/>
      <c r="DW396" s="540"/>
      <c r="DX396" s="540"/>
      <c r="DY396" s="540"/>
      <c r="DZ396" s="540"/>
      <c r="EA396" s="540"/>
      <c r="EB396" s="540"/>
      <c r="EC396" s="540"/>
      <c r="ED396" s="540"/>
      <c r="EE396" s="540"/>
      <c r="EF396" s="540"/>
      <c r="EG396" s="540"/>
      <c r="EH396" s="540"/>
      <c r="EI396" s="540"/>
      <c r="EJ396" s="540"/>
      <c r="EK396" s="540"/>
      <c r="EL396" s="540"/>
      <c r="EM396" s="540"/>
      <c r="EN396" s="540"/>
      <c r="EO396" s="540"/>
      <c r="EP396" s="540"/>
      <c r="EQ396" s="540"/>
      <c r="ER396" s="540"/>
      <c r="ES396" s="540"/>
      <c r="ET396" s="540"/>
      <c r="EU396" s="540"/>
      <c r="EV396" s="540"/>
      <c r="EW396" s="540"/>
      <c r="EX396" s="540"/>
      <c r="EY396" s="540"/>
      <c r="EZ396" s="540"/>
      <c r="FA396" s="540"/>
      <c r="FB396" s="540"/>
      <c r="FC396" s="540"/>
      <c r="FD396" s="540"/>
      <c r="FE396" s="540"/>
      <c r="FF396" s="540"/>
      <c r="FG396" s="540"/>
      <c r="FH396" s="540"/>
      <c r="FI396" s="540"/>
      <c r="FJ396" s="540"/>
      <c r="FK396" s="540"/>
      <c r="FL396" s="540"/>
      <c r="FM396" s="540"/>
      <c r="FN396" s="540"/>
      <c r="FO396" s="540"/>
      <c r="FP396" s="540"/>
      <c r="FQ396" s="540"/>
      <c r="FR396" s="540"/>
      <c r="FS396" s="540"/>
      <c r="FT396" s="540"/>
      <c r="FU396" s="540"/>
      <c r="FV396" s="540"/>
      <c r="FW396" s="540"/>
      <c r="FX396" s="540"/>
      <c r="FY396" s="540"/>
      <c r="FZ396" s="540"/>
      <c r="GA396" s="540"/>
      <c r="GB396" s="540"/>
      <c r="GC396" s="540"/>
      <c r="GD396" s="540"/>
      <c r="GE396" s="540"/>
      <c r="GF396" s="540"/>
      <c r="GG396" s="540"/>
      <c r="GH396" s="540"/>
      <c r="GI396" s="540"/>
      <c r="GJ396" s="540"/>
      <c r="GK396" s="540"/>
      <c r="GL396" s="540"/>
      <c r="GM396" s="540"/>
      <c r="GN396" s="540"/>
      <c r="GO396" s="540"/>
      <c r="GP396" s="540"/>
      <c r="GQ396" s="540"/>
      <c r="GR396" s="540"/>
      <c r="GS396" s="540"/>
      <c r="GT396" s="540"/>
      <c r="GU396" s="540"/>
      <c r="GV396" s="540"/>
      <c r="GW396" s="540"/>
      <c r="GX396" s="540"/>
      <c r="GY396" s="540"/>
      <c r="GZ396" s="540"/>
      <c r="HA396" s="540"/>
      <c r="HB396" s="540"/>
      <c r="HC396" s="540"/>
      <c r="HD396" s="540"/>
      <c r="HE396" s="540"/>
      <c r="HF396" s="540"/>
    </row>
    <row r="397" spans="2:214">
      <c r="B397" s="540"/>
      <c r="C397" s="658"/>
      <c r="D397" s="540"/>
      <c r="F397" s="540"/>
      <c r="G397" s="540"/>
      <c r="H397" s="540"/>
      <c r="I397" s="540"/>
      <c r="J397" s="540"/>
      <c r="K397" s="540"/>
      <c r="L397" s="540"/>
      <c r="M397" s="540"/>
      <c r="N397" s="540"/>
      <c r="O397" s="540"/>
      <c r="P397" s="540"/>
      <c r="Q397" s="540"/>
      <c r="R397" s="540"/>
      <c r="S397" s="540"/>
      <c r="T397" s="540"/>
      <c r="U397" s="540"/>
      <c r="V397" s="540"/>
      <c r="W397" s="540"/>
      <c r="X397" s="540"/>
      <c r="Y397" s="540"/>
      <c r="Z397" s="540"/>
      <c r="AA397" s="540"/>
      <c r="AB397" s="540"/>
      <c r="AC397" s="540"/>
      <c r="AD397" s="540"/>
      <c r="AE397" s="540"/>
      <c r="AF397" s="540"/>
      <c r="AG397" s="540"/>
      <c r="AH397" s="540"/>
      <c r="AI397" s="540"/>
      <c r="AJ397" s="540"/>
      <c r="AK397" s="540"/>
      <c r="AL397" s="540"/>
      <c r="AM397" s="540"/>
      <c r="AN397" s="540"/>
      <c r="AO397" s="540"/>
      <c r="AP397" s="540"/>
      <c r="AQ397" s="540"/>
      <c r="AR397" s="540"/>
      <c r="AS397" s="540"/>
      <c r="AT397" s="540"/>
      <c r="AU397" s="540"/>
      <c r="AV397" s="540"/>
      <c r="AW397" s="540"/>
      <c r="AX397" s="540"/>
      <c r="AY397" s="540"/>
      <c r="AZ397" s="540"/>
      <c r="BA397" s="540"/>
      <c r="BB397" s="540"/>
      <c r="BC397" s="540"/>
      <c r="BD397" s="540"/>
      <c r="BE397" s="540"/>
      <c r="BF397" s="540"/>
      <c r="BG397" s="540"/>
      <c r="BH397" s="540"/>
      <c r="BI397" s="540"/>
      <c r="BJ397" s="540"/>
      <c r="BK397" s="540"/>
      <c r="BL397" s="540"/>
      <c r="BM397" s="540"/>
      <c r="BN397" s="540"/>
      <c r="BO397" s="540"/>
      <c r="BP397" s="540"/>
      <c r="BQ397" s="540"/>
      <c r="BR397" s="540"/>
      <c r="BS397" s="540"/>
      <c r="BT397" s="540"/>
      <c r="BU397" s="540"/>
      <c r="BV397" s="540"/>
      <c r="BW397" s="540"/>
      <c r="BX397" s="540"/>
      <c r="BY397" s="540"/>
      <c r="BZ397" s="540"/>
      <c r="CA397" s="540"/>
      <c r="CB397" s="540"/>
      <c r="CC397" s="540"/>
      <c r="CD397" s="540"/>
      <c r="CE397" s="540"/>
      <c r="CF397" s="540"/>
      <c r="CG397" s="540"/>
      <c r="CH397" s="540"/>
      <c r="CI397" s="540"/>
      <c r="CJ397" s="540"/>
      <c r="CK397" s="540"/>
      <c r="CL397" s="540"/>
      <c r="CM397" s="540"/>
      <c r="CN397" s="540"/>
      <c r="CO397" s="540"/>
      <c r="CP397" s="540"/>
      <c r="CQ397" s="540"/>
      <c r="CR397" s="540"/>
      <c r="CS397" s="540"/>
      <c r="CT397" s="540"/>
      <c r="CU397" s="540"/>
      <c r="CV397" s="540"/>
      <c r="CW397" s="540"/>
      <c r="CX397" s="540"/>
      <c r="CY397" s="540"/>
      <c r="CZ397" s="540"/>
      <c r="DA397" s="540"/>
      <c r="DB397" s="540"/>
      <c r="DC397" s="540"/>
      <c r="DD397" s="540"/>
      <c r="DE397" s="540"/>
      <c r="DF397" s="540"/>
      <c r="DG397" s="540"/>
      <c r="DH397" s="540"/>
      <c r="DI397" s="540"/>
      <c r="DJ397" s="540"/>
      <c r="DK397" s="540"/>
      <c r="DL397" s="540"/>
      <c r="DM397" s="540"/>
      <c r="DN397" s="540"/>
      <c r="DO397" s="540"/>
      <c r="DP397" s="540"/>
      <c r="DQ397" s="540"/>
      <c r="DR397" s="540"/>
      <c r="DS397" s="540"/>
      <c r="DT397" s="540"/>
      <c r="DU397" s="540"/>
      <c r="DV397" s="540"/>
      <c r="DW397" s="540"/>
      <c r="DX397" s="540"/>
      <c r="DY397" s="540"/>
      <c r="DZ397" s="540"/>
      <c r="EA397" s="540"/>
      <c r="EB397" s="540"/>
      <c r="EC397" s="540"/>
      <c r="ED397" s="540"/>
      <c r="EE397" s="540"/>
      <c r="EF397" s="540"/>
      <c r="EG397" s="540"/>
      <c r="EH397" s="540"/>
      <c r="EI397" s="540"/>
      <c r="EJ397" s="540"/>
      <c r="EK397" s="540"/>
      <c r="EL397" s="540"/>
      <c r="EM397" s="540"/>
      <c r="EN397" s="540"/>
      <c r="EO397" s="540"/>
      <c r="EP397" s="540"/>
      <c r="EQ397" s="540"/>
      <c r="ER397" s="540"/>
      <c r="ES397" s="540"/>
      <c r="ET397" s="540"/>
      <c r="EU397" s="540"/>
      <c r="EV397" s="540"/>
      <c r="EW397" s="540"/>
      <c r="EX397" s="540"/>
      <c r="EY397" s="540"/>
      <c r="EZ397" s="540"/>
      <c r="FA397" s="540"/>
      <c r="FB397" s="540"/>
      <c r="FC397" s="540"/>
      <c r="FD397" s="540"/>
      <c r="FE397" s="540"/>
      <c r="FF397" s="540"/>
      <c r="FG397" s="540"/>
      <c r="FH397" s="540"/>
      <c r="FI397" s="540"/>
      <c r="FJ397" s="540"/>
      <c r="FK397" s="540"/>
      <c r="FL397" s="540"/>
      <c r="FM397" s="540"/>
      <c r="FN397" s="540"/>
      <c r="FO397" s="540"/>
      <c r="FP397" s="540"/>
      <c r="FQ397" s="540"/>
      <c r="FR397" s="540"/>
      <c r="FS397" s="540"/>
      <c r="FT397" s="540"/>
      <c r="FU397" s="540"/>
      <c r="FV397" s="540"/>
      <c r="FW397" s="540"/>
      <c r="FX397" s="540"/>
      <c r="FY397" s="540"/>
      <c r="FZ397" s="540"/>
      <c r="GA397" s="540"/>
      <c r="GB397" s="540"/>
      <c r="GC397" s="540"/>
      <c r="GD397" s="540"/>
      <c r="GE397" s="540"/>
      <c r="GF397" s="540"/>
      <c r="GG397" s="540"/>
      <c r="GH397" s="540"/>
      <c r="GI397" s="540"/>
      <c r="GJ397" s="540"/>
      <c r="GK397" s="540"/>
      <c r="GL397" s="540"/>
      <c r="GM397" s="540"/>
      <c r="GN397" s="540"/>
      <c r="GO397" s="540"/>
      <c r="GP397" s="540"/>
      <c r="GQ397" s="540"/>
      <c r="GR397" s="540"/>
      <c r="GS397" s="540"/>
      <c r="GT397" s="540"/>
      <c r="GU397" s="540"/>
      <c r="GV397" s="540"/>
      <c r="GW397" s="540"/>
      <c r="GX397" s="540"/>
      <c r="GY397" s="540"/>
      <c r="GZ397" s="540"/>
      <c r="HA397" s="540"/>
      <c r="HB397" s="540"/>
      <c r="HC397" s="540"/>
      <c r="HD397" s="540"/>
      <c r="HE397" s="540"/>
      <c r="HF397" s="540"/>
    </row>
    <row r="398" spans="2:214">
      <c r="B398" s="540"/>
      <c r="C398" s="658"/>
      <c r="D398" s="540"/>
      <c r="F398" s="540"/>
      <c r="G398" s="540"/>
      <c r="H398" s="540"/>
      <c r="I398" s="540"/>
      <c r="J398" s="540"/>
      <c r="K398" s="540"/>
      <c r="L398" s="540"/>
      <c r="M398" s="540"/>
      <c r="N398" s="540"/>
      <c r="O398" s="540"/>
      <c r="P398" s="540"/>
      <c r="Q398" s="540"/>
      <c r="R398" s="540"/>
      <c r="S398" s="540"/>
      <c r="T398" s="540"/>
      <c r="U398" s="540"/>
      <c r="V398" s="540"/>
      <c r="W398" s="540"/>
      <c r="X398" s="540"/>
      <c r="Y398" s="540"/>
      <c r="Z398" s="540"/>
      <c r="AA398" s="540"/>
      <c r="AB398" s="540"/>
      <c r="AC398" s="540"/>
      <c r="AD398" s="540"/>
      <c r="AE398" s="540"/>
      <c r="AF398" s="540"/>
      <c r="AG398" s="540"/>
      <c r="AH398" s="540"/>
      <c r="AI398" s="540"/>
      <c r="AJ398" s="540"/>
      <c r="AK398" s="540"/>
      <c r="AL398" s="540"/>
      <c r="AM398" s="540"/>
      <c r="AN398" s="540"/>
      <c r="AO398" s="540"/>
      <c r="AP398" s="540"/>
      <c r="AQ398" s="540"/>
      <c r="AR398" s="540"/>
      <c r="AS398" s="540"/>
      <c r="AT398" s="540"/>
      <c r="AU398" s="540"/>
      <c r="AV398" s="540"/>
      <c r="AW398" s="540"/>
      <c r="AX398" s="540"/>
      <c r="AY398" s="540"/>
      <c r="AZ398" s="540"/>
      <c r="BA398" s="540"/>
      <c r="BB398" s="540"/>
      <c r="BC398" s="540"/>
      <c r="BD398" s="540"/>
      <c r="BE398" s="540"/>
      <c r="BF398" s="540"/>
      <c r="BG398" s="540"/>
      <c r="BH398" s="540"/>
      <c r="BI398" s="540"/>
      <c r="BJ398" s="540"/>
      <c r="BK398" s="540"/>
      <c r="BL398" s="540"/>
      <c r="BM398" s="540"/>
      <c r="BN398" s="540"/>
      <c r="BO398" s="540"/>
      <c r="BP398" s="540"/>
      <c r="BQ398" s="540"/>
      <c r="BR398" s="540"/>
      <c r="BS398" s="540"/>
      <c r="BT398" s="540"/>
      <c r="BU398" s="540"/>
      <c r="BV398" s="540"/>
      <c r="BW398" s="540"/>
      <c r="BX398" s="540"/>
      <c r="BY398" s="540"/>
      <c r="BZ398" s="540"/>
      <c r="CA398" s="540"/>
      <c r="CB398" s="540"/>
      <c r="CC398" s="540"/>
      <c r="CD398" s="540"/>
      <c r="CE398" s="540"/>
      <c r="CF398" s="540"/>
      <c r="CG398" s="540"/>
      <c r="CH398" s="540"/>
      <c r="CI398" s="540"/>
      <c r="CJ398" s="540"/>
      <c r="CK398" s="540"/>
      <c r="CL398" s="540"/>
      <c r="CM398" s="540"/>
      <c r="CN398" s="540"/>
      <c r="CO398" s="540"/>
      <c r="CP398" s="540"/>
      <c r="CQ398" s="540"/>
      <c r="CR398" s="540"/>
      <c r="CS398" s="540"/>
      <c r="CT398" s="540"/>
      <c r="CU398" s="540"/>
      <c r="CV398" s="540"/>
      <c r="CW398" s="540"/>
      <c r="CX398" s="540"/>
      <c r="CY398" s="540"/>
      <c r="CZ398" s="540"/>
      <c r="DA398" s="540"/>
      <c r="DB398" s="540"/>
      <c r="DC398" s="540"/>
      <c r="DD398" s="540"/>
      <c r="DE398" s="540"/>
      <c r="DF398" s="540"/>
      <c r="DG398" s="540"/>
      <c r="DH398" s="540"/>
      <c r="DI398" s="540"/>
      <c r="DJ398" s="540"/>
      <c r="DK398" s="540"/>
      <c r="DL398" s="540"/>
      <c r="DM398" s="540"/>
      <c r="DN398" s="540"/>
      <c r="DO398" s="540"/>
      <c r="DP398" s="540"/>
      <c r="DQ398" s="540"/>
      <c r="DR398" s="540"/>
      <c r="DS398" s="540"/>
      <c r="DT398" s="540"/>
      <c r="DU398" s="540"/>
      <c r="DV398" s="540"/>
      <c r="DW398" s="540"/>
      <c r="DX398" s="540"/>
      <c r="DY398" s="540"/>
      <c r="DZ398" s="540"/>
      <c r="EA398" s="540"/>
      <c r="EB398" s="540"/>
      <c r="EC398" s="540"/>
      <c r="ED398" s="540"/>
      <c r="EE398" s="540"/>
      <c r="EF398" s="540"/>
      <c r="EG398" s="540"/>
      <c r="EH398" s="540"/>
      <c r="EI398" s="540"/>
      <c r="EJ398" s="540"/>
      <c r="EK398" s="540"/>
      <c r="EL398" s="540"/>
      <c r="EM398" s="540"/>
      <c r="EN398" s="540"/>
      <c r="EO398" s="540"/>
      <c r="EP398" s="540"/>
      <c r="EQ398" s="540"/>
      <c r="ER398" s="540"/>
      <c r="ES398" s="540"/>
      <c r="ET398" s="540"/>
      <c r="EU398" s="540"/>
      <c r="EV398" s="540"/>
      <c r="EW398" s="540"/>
      <c r="EX398" s="540"/>
      <c r="EY398" s="540"/>
      <c r="EZ398" s="540"/>
      <c r="FA398" s="540"/>
      <c r="FB398" s="540"/>
      <c r="FC398" s="540"/>
      <c r="FD398" s="540"/>
      <c r="FE398" s="540"/>
      <c r="FF398" s="540"/>
      <c r="FG398" s="540"/>
      <c r="FH398" s="540"/>
      <c r="FI398" s="540"/>
      <c r="FJ398" s="540"/>
      <c r="FK398" s="540"/>
      <c r="FL398" s="540"/>
      <c r="FM398" s="540"/>
      <c r="FN398" s="540"/>
      <c r="FO398" s="540"/>
      <c r="FP398" s="540"/>
      <c r="FQ398" s="540"/>
      <c r="FR398" s="540"/>
      <c r="FS398" s="540"/>
      <c r="FT398" s="540"/>
      <c r="FU398" s="540"/>
      <c r="FV398" s="540"/>
      <c r="FW398" s="540"/>
      <c r="FX398" s="540"/>
      <c r="FY398" s="540"/>
      <c r="FZ398" s="540"/>
      <c r="GA398" s="540"/>
      <c r="GB398" s="540"/>
      <c r="GC398" s="540"/>
      <c r="GD398" s="540"/>
      <c r="GE398" s="540"/>
      <c r="GF398" s="540"/>
      <c r="GG398" s="540"/>
      <c r="GH398" s="540"/>
      <c r="GI398" s="540"/>
      <c r="GJ398" s="540"/>
      <c r="GK398" s="540"/>
      <c r="GL398" s="540"/>
      <c r="GM398" s="540"/>
      <c r="GN398" s="540"/>
      <c r="GO398" s="540"/>
      <c r="GP398" s="540"/>
      <c r="GQ398" s="540"/>
      <c r="GR398" s="540"/>
      <c r="GS398" s="540"/>
      <c r="GT398" s="540"/>
      <c r="GU398" s="540"/>
      <c r="GV398" s="540"/>
      <c r="GW398" s="540"/>
      <c r="GX398" s="540"/>
      <c r="GY398" s="540"/>
      <c r="GZ398" s="540"/>
      <c r="HA398" s="540"/>
      <c r="HB398" s="540"/>
      <c r="HC398" s="540"/>
      <c r="HD398" s="540"/>
      <c r="HE398" s="540"/>
      <c r="HF398" s="540"/>
    </row>
    <row r="399" spans="2:214">
      <c r="B399" s="540"/>
      <c r="C399" s="658"/>
      <c r="D399" s="540"/>
      <c r="F399" s="540"/>
      <c r="G399" s="540"/>
      <c r="H399" s="540"/>
      <c r="I399" s="540"/>
      <c r="J399" s="540"/>
      <c r="K399" s="540"/>
      <c r="L399" s="540"/>
      <c r="M399" s="540"/>
      <c r="N399" s="540"/>
      <c r="O399" s="540"/>
      <c r="P399" s="540"/>
      <c r="Q399" s="540"/>
      <c r="R399" s="540"/>
      <c r="S399" s="540"/>
      <c r="T399" s="540"/>
      <c r="U399" s="540"/>
      <c r="V399" s="540"/>
      <c r="W399" s="540"/>
      <c r="X399" s="540"/>
      <c r="Y399" s="540"/>
      <c r="Z399" s="540"/>
      <c r="AA399" s="540"/>
      <c r="AB399" s="540"/>
      <c r="AC399" s="540"/>
      <c r="AD399" s="540"/>
      <c r="AE399" s="540"/>
      <c r="AF399" s="540"/>
      <c r="AG399" s="540"/>
      <c r="AH399" s="540"/>
      <c r="AI399" s="540"/>
      <c r="AJ399" s="540"/>
      <c r="AK399" s="540"/>
      <c r="AL399" s="540"/>
      <c r="AM399" s="540"/>
      <c r="AN399" s="540"/>
      <c r="AO399" s="540"/>
      <c r="AP399" s="540"/>
      <c r="AQ399" s="540"/>
      <c r="AR399" s="540"/>
      <c r="AS399" s="540"/>
      <c r="AT399" s="540"/>
      <c r="AU399" s="540"/>
      <c r="AV399" s="540"/>
      <c r="AW399" s="540"/>
      <c r="AX399" s="540"/>
      <c r="AY399" s="540"/>
      <c r="AZ399" s="540"/>
      <c r="BA399" s="540"/>
      <c r="BB399" s="540"/>
      <c r="BC399" s="540"/>
      <c r="BD399" s="540"/>
      <c r="BE399" s="540"/>
      <c r="BF399" s="540"/>
      <c r="BG399" s="540"/>
      <c r="BH399" s="540"/>
      <c r="BI399" s="540"/>
      <c r="BJ399" s="540"/>
      <c r="BK399" s="540"/>
      <c r="BL399" s="540"/>
      <c r="BM399" s="540"/>
      <c r="BN399" s="540"/>
      <c r="BO399" s="540"/>
      <c r="BP399" s="540"/>
      <c r="BQ399" s="540"/>
      <c r="BR399" s="540"/>
      <c r="BS399" s="540"/>
      <c r="BT399" s="540"/>
      <c r="BU399" s="540"/>
      <c r="BV399" s="540"/>
      <c r="BW399" s="540"/>
      <c r="BX399" s="540"/>
      <c r="BY399" s="540"/>
      <c r="BZ399" s="540"/>
      <c r="CA399" s="540"/>
      <c r="CB399" s="540"/>
      <c r="CC399" s="540"/>
      <c r="CD399" s="540"/>
      <c r="CE399" s="540"/>
      <c r="CF399" s="540"/>
      <c r="CG399" s="540"/>
      <c r="CH399" s="540"/>
      <c r="CI399" s="540"/>
      <c r="CJ399" s="540"/>
      <c r="CK399" s="540"/>
      <c r="CL399" s="540"/>
      <c r="CM399" s="540"/>
      <c r="CN399" s="540"/>
      <c r="CO399" s="540"/>
      <c r="CP399" s="540"/>
      <c r="CQ399" s="540"/>
      <c r="CR399" s="540"/>
      <c r="CS399" s="540"/>
      <c r="CT399" s="540"/>
      <c r="CU399" s="540"/>
      <c r="CV399" s="540"/>
      <c r="CW399" s="540"/>
      <c r="CX399" s="540"/>
      <c r="CY399" s="540"/>
      <c r="CZ399" s="540"/>
      <c r="DA399" s="540"/>
      <c r="DB399" s="540"/>
      <c r="DC399" s="540"/>
      <c r="DD399" s="540"/>
      <c r="DE399" s="540"/>
      <c r="DF399" s="540"/>
      <c r="DG399" s="540"/>
      <c r="DH399" s="540"/>
      <c r="DI399" s="540"/>
      <c r="DJ399" s="540"/>
      <c r="DK399" s="540"/>
      <c r="DL399" s="540"/>
      <c r="DM399" s="540"/>
      <c r="DN399" s="540"/>
      <c r="DO399" s="540"/>
      <c r="DP399" s="540"/>
      <c r="DQ399" s="540"/>
      <c r="DR399" s="540"/>
      <c r="DS399" s="540"/>
      <c r="DT399" s="540"/>
      <c r="DU399" s="540"/>
      <c r="DV399" s="540"/>
      <c r="DW399" s="540"/>
      <c r="DX399" s="540"/>
      <c r="DY399" s="540"/>
      <c r="DZ399" s="540"/>
      <c r="EA399" s="540"/>
      <c r="EB399" s="540"/>
      <c r="EC399" s="540"/>
      <c r="ED399" s="540"/>
      <c r="EE399" s="540"/>
      <c r="EF399" s="540"/>
      <c r="EG399" s="540"/>
      <c r="EH399" s="540"/>
      <c r="EI399" s="540"/>
      <c r="EJ399" s="540"/>
      <c r="EK399" s="540"/>
      <c r="EL399" s="540"/>
      <c r="EM399" s="540"/>
      <c r="EN399" s="540"/>
      <c r="EO399" s="540"/>
      <c r="EP399" s="540"/>
      <c r="EQ399" s="540"/>
      <c r="ER399" s="540"/>
      <c r="ES399" s="540"/>
      <c r="ET399" s="540"/>
      <c r="EU399" s="540"/>
      <c r="EV399" s="540"/>
      <c r="EW399" s="540"/>
      <c r="EX399" s="540"/>
      <c r="EY399" s="540"/>
      <c r="EZ399" s="540"/>
      <c r="FA399" s="540"/>
      <c r="FB399" s="540"/>
      <c r="FC399" s="540"/>
      <c r="FD399" s="540"/>
      <c r="FE399" s="540"/>
      <c r="FF399" s="540"/>
      <c r="FG399" s="540"/>
      <c r="FH399" s="540"/>
      <c r="FI399" s="540"/>
      <c r="FJ399" s="540"/>
      <c r="FK399" s="540"/>
      <c r="FL399" s="540"/>
      <c r="FM399" s="540"/>
      <c r="FN399" s="540"/>
      <c r="FO399" s="540"/>
      <c r="FP399" s="540"/>
      <c r="FQ399" s="540"/>
      <c r="FR399" s="540"/>
      <c r="FS399" s="540"/>
      <c r="FT399" s="540"/>
      <c r="FU399" s="540"/>
      <c r="FV399" s="540"/>
      <c r="FW399" s="540"/>
      <c r="FX399" s="540"/>
      <c r="FY399" s="540"/>
      <c r="FZ399" s="540"/>
      <c r="GA399" s="540"/>
      <c r="GB399" s="540"/>
      <c r="GC399" s="540"/>
      <c r="GD399" s="540"/>
      <c r="GE399" s="540"/>
      <c r="GF399" s="540"/>
      <c r="GG399" s="540"/>
      <c r="GH399" s="540"/>
      <c r="GI399" s="540"/>
      <c r="GJ399" s="540"/>
      <c r="GK399" s="540"/>
      <c r="GL399" s="540"/>
      <c r="GM399" s="540"/>
      <c r="GN399" s="540"/>
      <c r="GO399" s="540"/>
      <c r="GP399" s="540"/>
      <c r="GQ399" s="540"/>
      <c r="GR399" s="540"/>
      <c r="GS399" s="540"/>
      <c r="GT399" s="540"/>
      <c r="GU399" s="540"/>
      <c r="GV399" s="540"/>
      <c r="GW399" s="540"/>
      <c r="GX399" s="540"/>
      <c r="GY399" s="540"/>
      <c r="GZ399" s="540"/>
      <c r="HA399" s="540"/>
      <c r="HB399" s="540"/>
      <c r="HC399" s="540"/>
      <c r="HD399" s="540"/>
      <c r="HE399" s="540"/>
      <c r="HF399" s="540"/>
    </row>
    <row r="400" spans="2:214">
      <c r="B400" s="540"/>
      <c r="C400" s="658"/>
      <c r="D400" s="540"/>
      <c r="F400" s="540"/>
      <c r="G400" s="540"/>
      <c r="H400" s="540"/>
      <c r="I400" s="540"/>
      <c r="J400" s="540"/>
      <c r="K400" s="540"/>
      <c r="L400" s="540"/>
      <c r="M400" s="540"/>
      <c r="N400" s="540"/>
      <c r="O400" s="540"/>
      <c r="P400" s="540"/>
      <c r="Q400" s="540"/>
      <c r="R400" s="540"/>
      <c r="S400" s="540"/>
      <c r="T400" s="540"/>
      <c r="U400" s="540"/>
      <c r="V400" s="540"/>
      <c r="W400" s="540"/>
      <c r="X400" s="540"/>
      <c r="Y400" s="540"/>
      <c r="Z400" s="540"/>
      <c r="AA400" s="540"/>
      <c r="AB400" s="540"/>
      <c r="AC400" s="540"/>
      <c r="AD400" s="540"/>
      <c r="AE400" s="540"/>
      <c r="AF400" s="540"/>
      <c r="AG400" s="540"/>
      <c r="AH400" s="540"/>
      <c r="AI400" s="540"/>
      <c r="AJ400" s="540"/>
      <c r="AK400" s="540"/>
      <c r="AL400" s="540"/>
      <c r="AM400" s="540"/>
      <c r="AN400" s="540"/>
      <c r="AO400" s="540"/>
      <c r="AP400" s="540"/>
      <c r="AQ400" s="540"/>
      <c r="AR400" s="540"/>
      <c r="AS400" s="540"/>
      <c r="AT400" s="540"/>
      <c r="AU400" s="540"/>
      <c r="AV400" s="540"/>
      <c r="AW400" s="540"/>
      <c r="AX400" s="540"/>
      <c r="AY400" s="540"/>
      <c r="AZ400" s="540"/>
      <c r="BA400" s="540"/>
      <c r="BB400" s="540"/>
      <c r="BC400" s="540"/>
      <c r="BD400" s="540"/>
      <c r="BE400" s="540"/>
      <c r="BF400" s="540"/>
      <c r="BG400" s="540"/>
      <c r="BH400" s="540"/>
      <c r="BI400" s="540"/>
      <c r="BJ400" s="540"/>
      <c r="BK400" s="540"/>
      <c r="BL400" s="540"/>
      <c r="BM400" s="540"/>
      <c r="BN400" s="540"/>
      <c r="BO400" s="540"/>
      <c r="BP400" s="540"/>
      <c r="BQ400" s="540"/>
      <c r="BR400" s="540"/>
      <c r="BS400" s="540"/>
      <c r="BT400" s="540"/>
      <c r="BU400" s="540"/>
      <c r="BV400" s="540"/>
      <c r="BW400" s="540"/>
      <c r="BX400" s="540"/>
      <c r="BY400" s="540"/>
      <c r="BZ400" s="540"/>
      <c r="CA400" s="540"/>
      <c r="CB400" s="540"/>
      <c r="CC400" s="540"/>
      <c r="CD400" s="540"/>
      <c r="CE400" s="540"/>
      <c r="CF400" s="540"/>
      <c r="CG400" s="540"/>
      <c r="CH400" s="540"/>
      <c r="CI400" s="540"/>
      <c r="CJ400" s="540"/>
      <c r="CK400" s="540"/>
      <c r="CL400" s="540"/>
      <c r="CM400" s="540"/>
      <c r="CN400" s="540"/>
      <c r="CO400" s="540"/>
      <c r="CP400" s="540"/>
      <c r="CQ400" s="540"/>
      <c r="CR400" s="540"/>
      <c r="CS400" s="540"/>
      <c r="CT400" s="540"/>
      <c r="CU400" s="540"/>
      <c r="CV400" s="540"/>
      <c r="CW400" s="540"/>
      <c r="CX400" s="540"/>
      <c r="CY400" s="540"/>
      <c r="CZ400" s="540"/>
      <c r="DA400" s="540"/>
      <c r="DB400" s="540"/>
      <c r="DC400" s="540"/>
      <c r="DD400" s="540"/>
      <c r="DE400" s="540"/>
      <c r="DF400" s="540"/>
      <c r="DG400" s="540"/>
      <c r="DH400" s="540"/>
      <c r="DI400" s="540"/>
      <c r="DJ400" s="540"/>
      <c r="DK400" s="540"/>
      <c r="DL400" s="540"/>
      <c r="DM400" s="540"/>
      <c r="DN400" s="540"/>
      <c r="DO400" s="540"/>
      <c r="DP400" s="540"/>
      <c r="DQ400" s="540"/>
      <c r="DR400" s="540"/>
      <c r="DS400" s="540"/>
      <c r="DT400" s="540"/>
      <c r="DU400" s="540"/>
      <c r="DV400" s="540"/>
      <c r="DW400" s="540"/>
      <c r="DX400" s="540"/>
      <c r="DY400" s="540"/>
      <c r="DZ400" s="540"/>
      <c r="EA400" s="540"/>
      <c r="EB400" s="540"/>
      <c r="EC400" s="540"/>
      <c r="ED400" s="540"/>
      <c r="EE400" s="540"/>
      <c r="EF400" s="540"/>
      <c r="EG400" s="540"/>
      <c r="EH400" s="540"/>
      <c r="EI400" s="540"/>
      <c r="EJ400" s="540"/>
      <c r="EK400" s="540"/>
      <c r="EL400" s="540"/>
      <c r="EM400" s="540"/>
      <c r="EN400" s="540"/>
      <c r="EO400" s="540"/>
      <c r="EP400" s="540"/>
      <c r="EQ400" s="540"/>
      <c r="ER400" s="540"/>
      <c r="ES400" s="540"/>
      <c r="ET400" s="540"/>
      <c r="EU400" s="540"/>
      <c r="EV400" s="540"/>
      <c r="EW400" s="540"/>
      <c r="EX400" s="540"/>
      <c r="EY400" s="540"/>
      <c r="EZ400" s="540"/>
      <c r="FA400" s="540"/>
      <c r="FB400" s="540"/>
      <c r="FC400" s="540"/>
      <c r="FD400" s="540"/>
      <c r="FE400" s="540"/>
      <c r="FF400" s="540"/>
      <c r="FG400" s="540"/>
      <c r="FH400" s="540"/>
      <c r="FI400" s="540"/>
      <c r="FJ400" s="540"/>
      <c r="FK400" s="540"/>
      <c r="FL400" s="540"/>
      <c r="FM400" s="540"/>
      <c r="FN400" s="540"/>
      <c r="FO400" s="540"/>
      <c r="FP400" s="540"/>
      <c r="FQ400" s="540"/>
      <c r="FR400" s="540"/>
      <c r="FS400" s="540"/>
      <c r="FT400" s="540"/>
      <c r="FU400" s="540"/>
      <c r="FV400" s="540"/>
      <c r="FW400" s="540"/>
      <c r="FX400" s="540"/>
      <c r="FY400" s="540"/>
      <c r="FZ400" s="540"/>
      <c r="GA400" s="540"/>
      <c r="GB400" s="540"/>
      <c r="GC400" s="540"/>
      <c r="GD400" s="540"/>
      <c r="GE400" s="540"/>
      <c r="GF400" s="540"/>
      <c r="GG400" s="540"/>
      <c r="GH400" s="540"/>
      <c r="GI400" s="540"/>
      <c r="GJ400" s="540"/>
      <c r="GK400" s="540"/>
      <c r="GL400" s="540"/>
      <c r="GM400" s="540"/>
      <c r="GN400" s="540"/>
      <c r="GO400" s="540"/>
      <c r="GP400" s="540"/>
      <c r="GQ400" s="540"/>
      <c r="GR400" s="540"/>
      <c r="GS400" s="540"/>
      <c r="GT400" s="540"/>
      <c r="GU400" s="540"/>
      <c r="GV400" s="540"/>
      <c r="GW400" s="540"/>
      <c r="GX400" s="540"/>
      <c r="GY400" s="540"/>
      <c r="GZ400" s="540"/>
      <c r="HA400" s="540"/>
      <c r="HB400" s="540"/>
      <c r="HC400" s="540"/>
      <c r="HD400" s="540"/>
      <c r="HE400" s="540"/>
      <c r="HF400" s="540"/>
    </row>
    <row r="401" spans="2:214">
      <c r="B401" s="540"/>
      <c r="C401" s="658"/>
      <c r="D401" s="540"/>
      <c r="F401" s="540"/>
      <c r="G401" s="540"/>
      <c r="H401" s="540"/>
      <c r="I401" s="540"/>
      <c r="J401" s="540"/>
      <c r="K401" s="540"/>
      <c r="L401" s="540"/>
      <c r="M401" s="540"/>
      <c r="N401" s="540"/>
      <c r="O401" s="540"/>
      <c r="P401" s="540"/>
      <c r="Q401" s="540"/>
      <c r="R401" s="540"/>
      <c r="S401" s="540"/>
      <c r="T401" s="540"/>
      <c r="U401" s="540"/>
      <c r="V401" s="540"/>
      <c r="W401" s="540"/>
      <c r="X401" s="540"/>
      <c r="Y401" s="540"/>
      <c r="Z401" s="540"/>
      <c r="AA401" s="540"/>
      <c r="AB401" s="540"/>
      <c r="AC401" s="540"/>
      <c r="AD401" s="540"/>
      <c r="AE401" s="540"/>
      <c r="AF401" s="540"/>
      <c r="AG401" s="540"/>
      <c r="AH401" s="540"/>
      <c r="AI401" s="540"/>
      <c r="AJ401" s="540"/>
      <c r="AK401" s="540"/>
      <c r="AL401" s="540"/>
      <c r="AM401" s="540"/>
      <c r="AN401" s="540"/>
      <c r="AO401" s="540"/>
      <c r="AP401" s="540"/>
      <c r="AQ401" s="540"/>
      <c r="AR401" s="540"/>
      <c r="AS401" s="540"/>
      <c r="AT401" s="540"/>
      <c r="AU401" s="540"/>
      <c r="AV401" s="540"/>
      <c r="AW401" s="540"/>
      <c r="AX401" s="540"/>
      <c r="AY401" s="540"/>
      <c r="AZ401" s="540"/>
      <c r="BA401" s="540"/>
      <c r="BB401" s="540"/>
      <c r="BC401" s="540"/>
      <c r="BD401" s="540"/>
      <c r="BE401" s="540"/>
      <c r="BF401" s="540"/>
      <c r="BG401" s="540"/>
      <c r="BH401" s="540"/>
      <c r="BI401" s="540"/>
      <c r="BJ401" s="540"/>
      <c r="BK401" s="540"/>
      <c r="BL401" s="540"/>
      <c r="BM401" s="540"/>
      <c r="BN401" s="540"/>
      <c r="BO401" s="540"/>
      <c r="BP401" s="540"/>
      <c r="BQ401" s="540"/>
      <c r="BR401" s="540"/>
      <c r="BS401" s="540"/>
      <c r="BT401" s="540"/>
      <c r="BU401" s="540"/>
      <c r="BV401" s="540"/>
      <c r="BW401" s="540"/>
      <c r="BX401" s="540"/>
      <c r="BY401" s="540"/>
      <c r="BZ401" s="540"/>
      <c r="CA401" s="540"/>
      <c r="CB401" s="540"/>
      <c r="CC401" s="540"/>
      <c r="CD401" s="540"/>
      <c r="CE401" s="540"/>
      <c r="CF401" s="540"/>
      <c r="CG401" s="540"/>
      <c r="CH401" s="540"/>
      <c r="CI401" s="540"/>
      <c r="CJ401" s="540"/>
      <c r="CK401" s="540"/>
      <c r="CL401" s="540"/>
      <c r="CM401" s="540"/>
      <c r="CN401" s="540"/>
      <c r="CO401" s="540"/>
      <c r="CP401" s="540"/>
      <c r="CQ401" s="540"/>
      <c r="CR401" s="540"/>
      <c r="CS401" s="540"/>
      <c r="CT401" s="540"/>
      <c r="CU401" s="540"/>
      <c r="CV401" s="540"/>
      <c r="CW401" s="540"/>
      <c r="CX401" s="540"/>
      <c r="CY401" s="540"/>
      <c r="CZ401" s="540"/>
      <c r="DA401" s="540"/>
      <c r="DB401" s="540"/>
      <c r="DC401" s="540"/>
      <c r="DD401" s="540"/>
      <c r="DE401" s="540"/>
      <c r="DF401" s="540"/>
      <c r="DG401" s="540"/>
      <c r="DH401" s="540"/>
      <c r="DI401" s="540"/>
      <c r="DJ401" s="540"/>
      <c r="DK401" s="540"/>
      <c r="DL401" s="540"/>
      <c r="DM401" s="540"/>
      <c r="DN401" s="540"/>
      <c r="DO401" s="540"/>
      <c r="DP401" s="540"/>
      <c r="DQ401" s="540"/>
      <c r="DR401" s="540"/>
      <c r="DS401" s="540"/>
      <c r="DT401" s="540"/>
      <c r="DU401" s="540"/>
      <c r="DV401" s="540"/>
      <c r="DW401" s="540"/>
      <c r="DX401" s="540"/>
      <c r="DY401" s="540"/>
      <c r="DZ401" s="540"/>
      <c r="EA401" s="540"/>
      <c r="EB401" s="540"/>
      <c r="EC401" s="540"/>
      <c r="ED401" s="540"/>
      <c r="EE401" s="540"/>
      <c r="EF401" s="540"/>
      <c r="EG401" s="540"/>
      <c r="EH401" s="540"/>
      <c r="EI401" s="540"/>
      <c r="EJ401" s="540"/>
      <c r="EK401" s="540"/>
      <c r="EL401" s="540"/>
      <c r="EM401" s="540"/>
      <c r="EN401" s="540"/>
      <c r="EO401" s="540"/>
      <c r="EP401" s="540"/>
      <c r="EQ401" s="540"/>
      <c r="ER401" s="540"/>
      <c r="ES401" s="540"/>
      <c r="ET401" s="540"/>
      <c r="EU401" s="540"/>
      <c r="EV401" s="540"/>
      <c r="EW401" s="540"/>
      <c r="EX401" s="540"/>
      <c r="EY401" s="540"/>
      <c r="EZ401" s="540"/>
      <c r="FA401" s="540"/>
      <c r="FB401" s="540"/>
      <c r="FC401" s="540"/>
      <c r="FD401" s="540"/>
      <c r="FE401" s="540"/>
      <c r="FF401" s="540"/>
      <c r="FG401" s="540"/>
      <c r="FH401" s="540"/>
      <c r="FI401" s="540"/>
      <c r="FJ401" s="540"/>
      <c r="FK401" s="540"/>
      <c r="FL401" s="540"/>
      <c r="FM401" s="540"/>
      <c r="FN401" s="540"/>
      <c r="FO401" s="540"/>
      <c r="FP401" s="540"/>
      <c r="FQ401" s="540"/>
      <c r="FR401" s="540"/>
      <c r="FS401" s="540"/>
      <c r="FT401" s="540"/>
      <c r="FU401" s="540"/>
      <c r="FV401" s="540"/>
      <c r="FW401" s="540"/>
      <c r="FX401" s="540"/>
      <c r="FY401" s="540"/>
      <c r="FZ401" s="540"/>
      <c r="GA401" s="540"/>
      <c r="GB401" s="540"/>
      <c r="GC401" s="540"/>
      <c r="GD401" s="540"/>
      <c r="GE401" s="540"/>
      <c r="GF401" s="540"/>
      <c r="GG401" s="540"/>
      <c r="GH401" s="540"/>
      <c r="GI401" s="540"/>
      <c r="GJ401" s="540"/>
      <c r="GK401" s="540"/>
      <c r="GL401" s="540"/>
      <c r="GM401" s="540"/>
      <c r="GN401" s="540"/>
      <c r="GO401" s="540"/>
      <c r="GP401" s="540"/>
      <c r="GQ401" s="540"/>
      <c r="GR401" s="540"/>
      <c r="GS401" s="540"/>
      <c r="GT401" s="540"/>
      <c r="GU401" s="540"/>
      <c r="GV401" s="540"/>
      <c r="GW401" s="540"/>
      <c r="GX401" s="540"/>
      <c r="GY401" s="540"/>
      <c r="GZ401" s="540"/>
      <c r="HA401" s="540"/>
      <c r="HB401" s="540"/>
      <c r="HC401" s="540"/>
      <c r="HD401" s="540"/>
      <c r="HE401" s="540"/>
      <c r="HF401" s="540"/>
    </row>
    <row r="402" spans="2:214">
      <c r="B402" s="540"/>
      <c r="C402" s="658"/>
      <c r="D402" s="540"/>
      <c r="F402" s="540"/>
      <c r="G402" s="540"/>
      <c r="H402" s="540"/>
      <c r="I402" s="540"/>
      <c r="J402" s="540"/>
      <c r="K402" s="540"/>
      <c r="L402" s="540"/>
      <c r="M402" s="540"/>
      <c r="N402" s="540"/>
      <c r="O402" s="540"/>
      <c r="P402" s="540"/>
      <c r="Q402" s="540"/>
      <c r="R402" s="540"/>
      <c r="S402" s="540"/>
      <c r="T402" s="540"/>
      <c r="U402" s="540"/>
      <c r="V402" s="540"/>
      <c r="W402" s="540"/>
      <c r="X402" s="540"/>
      <c r="Y402" s="540"/>
      <c r="Z402" s="540"/>
      <c r="AA402" s="540"/>
      <c r="AB402" s="540"/>
      <c r="AC402" s="540"/>
      <c r="AD402" s="540"/>
      <c r="AE402" s="540"/>
      <c r="AF402" s="540"/>
      <c r="AG402" s="540"/>
      <c r="AH402" s="540"/>
      <c r="AI402" s="540"/>
      <c r="AJ402" s="540"/>
      <c r="AK402" s="540"/>
      <c r="AL402" s="540"/>
      <c r="AM402" s="540"/>
      <c r="AN402" s="540"/>
      <c r="AO402" s="540"/>
      <c r="AP402" s="540"/>
      <c r="AQ402" s="540"/>
      <c r="AR402" s="540"/>
      <c r="AS402" s="540"/>
      <c r="AT402" s="540"/>
      <c r="AU402" s="540"/>
      <c r="AV402" s="540"/>
      <c r="AW402" s="540"/>
      <c r="AX402" s="540"/>
      <c r="AY402" s="540"/>
      <c r="AZ402" s="540"/>
      <c r="BA402" s="540"/>
      <c r="BB402" s="540"/>
      <c r="BC402" s="540"/>
      <c r="BD402" s="540"/>
      <c r="BE402" s="540"/>
      <c r="BF402" s="540"/>
      <c r="BG402" s="540"/>
      <c r="BH402" s="540"/>
      <c r="BI402" s="540"/>
      <c r="BJ402" s="540"/>
      <c r="BK402" s="540"/>
      <c r="BL402" s="540"/>
      <c r="BM402" s="540"/>
      <c r="BN402" s="540"/>
      <c r="BO402" s="540"/>
      <c r="BP402" s="540"/>
      <c r="BQ402" s="540"/>
      <c r="BR402" s="540"/>
      <c r="BS402" s="540"/>
      <c r="BT402" s="540"/>
      <c r="BU402" s="540"/>
      <c r="BV402" s="540"/>
      <c r="BW402" s="540"/>
      <c r="BX402" s="540"/>
      <c r="BY402" s="540"/>
      <c r="BZ402" s="540"/>
      <c r="CA402" s="540"/>
      <c r="CB402" s="540"/>
      <c r="CC402" s="540"/>
      <c r="CD402" s="540"/>
      <c r="CE402" s="540"/>
      <c r="CF402" s="540"/>
      <c r="CG402" s="540"/>
      <c r="CH402" s="540"/>
      <c r="CI402" s="540"/>
      <c r="CJ402" s="540"/>
      <c r="CK402" s="540"/>
      <c r="CL402" s="540"/>
      <c r="CM402" s="540"/>
      <c r="CN402" s="540"/>
      <c r="CO402" s="540"/>
      <c r="CP402" s="540"/>
      <c r="CQ402" s="540"/>
      <c r="CR402" s="540"/>
      <c r="CS402" s="540"/>
      <c r="CT402" s="540"/>
      <c r="CU402" s="540"/>
      <c r="CV402" s="540"/>
      <c r="CW402" s="540"/>
      <c r="CX402" s="540"/>
      <c r="CY402" s="540"/>
      <c r="CZ402" s="540"/>
      <c r="DA402" s="540"/>
      <c r="DB402" s="540"/>
      <c r="DC402" s="540"/>
      <c r="DD402" s="540"/>
      <c r="DE402" s="540"/>
      <c r="DF402" s="540"/>
      <c r="DG402" s="540"/>
      <c r="DH402" s="540"/>
      <c r="DI402" s="540"/>
      <c r="DJ402" s="540"/>
      <c r="DK402" s="540"/>
      <c r="DL402" s="540"/>
      <c r="DM402" s="540"/>
      <c r="DN402" s="540"/>
      <c r="DO402" s="540"/>
      <c r="DP402" s="540"/>
      <c r="DQ402" s="540"/>
      <c r="DR402" s="540"/>
      <c r="DS402" s="540"/>
      <c r="DT402" s="540"/>
      <c r="DU402" s="540"/>
      <c r="DV402" s="540"/>
      <c r="DW402" s="540"/>
      <c r="DX402" s="540"/>
      <c r="DY402" s="540"/>
      <c r="DZ402" s="540"/>
      <c r="EA402" s="540"/>
      <c r="EB402" s="540"/>
      <c r="EC402" s="540"/>
      <c r="ED402" s="540"/>
      <c r="EE402" s="540"/>
      <c r="EF402" s="540"/>
      <c r="EG402" s="540"/>
      <c r="EH402" s="540"/>
      <c r="EI402" s="540"/>
      <c r="EJ402" s="540"/>
      <c r="EK402" s="540"/>
      <c r="EL402" s="540"/>
      <c r="EM402" s="540"/>
      <c r="EN402" s="540"/>
      <c r="EO402" s="540"/>
      <c r="EP402" s="540"/>
      <c r="EQ402" s="540"/>
      <c r="ER402" s="540"/>
      <c r="ES402" s="540"/>
      <c r="ET402" s="540"/>
      <c r="EU402" s="540"/>
      <c r="EV402" s="540"/>
      <c r="EW402" s="540"/>
      <c r="EX402" s="540"/>
      <c r="EY402" s="540"/>
      <c r="EZ402" s="540"/>
      <c r="FA402" s="540"/>
      <c r="FB402" s="540"/>
      <c r="FC402" s="540"/>
      <c r="FD402" s="540"/>
      <c r="FE402" s="540"/>
      <c r="FF402" s="540"/>
      <c r="FG402" s="540"/>
      <c r="FH402" s="540"/>
      <c r="FI402" s="540"/>
      <c r="FJ402" s="540"/>
      <c r="FK402" s="540"/>
      <c r="FL402" s="540"/>
      <c r="FM402" s="540"/>
      <c r="FN402" s="540"/>
      <c r="FO402" s="540"/>
      <c r="FP402" s="540"/>
      <c r="FQ402" s="540"/>
      <c r="FR402" s="540"/>
      <c r="FS402" s="540"/>
      <c r="FT402" s="540"/>
      <c r="FU402" s="540"/>
      <c r="FV402" s="540"/>
      <c r="FW402" s="540"/>
      <c r="FX402" s="540"/>
      <c r="FY402" s="540"/>
      <c r="FZ402" s="540"/>
      <c r="GA402" s="540"/>
      <c r="GB402" s="540"/>
      <c r="GC402" s="540"/>
      <c r="GD402" s="540"/>
      <c r="GE402" s="540"/>
      <c r="GF402" s="540"/>
      <c r="GG402" s="540"/>
      <c r="GH402" s="540"/>
      <c r="GI402" s="540"/>
      <c r="GJ402" s="540"/>
      <c r="GK402" s="540"/>
      <c r="GL402" s="540"/>
      <c r="GM402" s="540"/>
      <c r="GN402" s="540"/>
      <c r="GO402" s="540"/>
      <c r="GP402" s="540"/>
      <c r="GQ402" s="540"/>
      <c r="GR402" s="540"/>
      <c r="GS402" s="540"/>
      <c r="GT402" s="540"/>
      <c r="GU402" s="540"/>
      <c r="GV402" s="540"/>
      <c r="GW402" s="540"/>
      <c r="GX402" s="540"/>
      <c r="GY402" s="540"/>
      <c r="GZ402" s="540"/>
      <c r="HA402" s="540"/>
      <c r="HB402" s="540"/>
      <c r="HC402" s="540"/>
      <c r="HD402" s="540"/>
      <c r="HE402" s="540"/>
      <c r="HF402" s="540"/>
    </row>
    <row r="403" spans="2:214">
      <c r="B403" s="540"/>
      <c r="C403" s="658"/>
      <c r="D403" s="540"/>
      <c r="F403" s="540"/>
      <c r="G403" s="540"/>
      <c r="H403" s="540"/>
      <c r="I403" s="540"/>
      <c r="J403" s="540"/>
      <c r="K403" s="540"/>
      <c r="L403" s="540"/>
      <c r="M403" s="540"/>
      <c r="N403" s="540"/>
      <c r="O403" s="540"/>
      <c r="P403" s="540"/>
      <c r="Q403" s="540"/>
      <c r="R403" s="540"/>
      <c r="S403" s="540"/>
      <c r="T403" s="540"/>
      <c r="U403" s="540"/>
      <c r="V403" s="540"/>
      <c r="W403" s="540"/>
      <c r="X403" s="540"/>
      <c r="Y403" s="540"/>
      <c r="Z403" s="540"/>
      <c r="AA403" s="540"/>
      <c r="AB403" s="540"/>
      <c r="AC403" s="540"/>
      <c r="AD403" s="540"/>
      <c r="AE403" s="540"/>
      <c r="AF403" s="540"/>
      <c r="AG403" s="540"/>
      <c r="AH403" s="540"/>
      <c r="AI403" s="540"/>
      <c r="AJ403" s="540"/>
      <c r="AK403" s="540"/>
      <c r="AL403" s="540"/>
      <c r="AM403" s="540"/>
      <c r="AN403" s="540"/>
      <c r="AO403" s="540"/>
      <c r="AP403" s="540"/>
      <c r="AQ403" s="540"/>
      <c r="AR403" s="540"/>
      <c r="AS403" s="540"/>
      <c r="AT403" s="540"/>
      <c r="AU403" s="540"/>
      <c r="AV403" s="540"/>
      <c r="AW403" s="540"/>
      <c r="AX403" s="540"/>
      <c r="AY403" s="540"/>
      <c r="AZ403" s="540"/>
      <c r="BA403" s="540"/>
      <c r="BB403" s="540"/>
      <c r="BC403" s="540"/>
      <c r="BD403" s="540"/>
      <c r="BE403" s="540"/>
      <c r="BF403" s="540"/>
      <c r="BG403" s="540"/>
      <c r="BH403" s="540"/>
      <c r="BI403" s="540"/>
      <c r="BJ403" s="540"/>
      <c r="BK403" s="540"/>
      <c r="BL403" s="540"/>
      <c r="BM403" s="540"/>
      <c r="BN403" s="540"/>
      <c r="BO403" s="540"/>
      <c r="BP403" s="540"/>
      <c r="BQ403" s="540"/>
      <c r="BR403" s="540"/>
      <c r="BS403" s="540"/>
      <c r="BT403" s="540"/>
      <c r="BU403" s="540"/>
      <c r="BV403" s="540"/>
      <c r="BW403" s="540"/>
      <c r="BX403" s="540"/>
      <c r="BY403" s="540"/>
      <c r="BZ403" s="540"/>
      <c r="CA403" s="540"/>
      <c r="CB403" s="540"/>
      <c r="CC403" s="540"/>
      <c r="CD403" s="540"/>
      <c r="CE403" s="540"/>
      <c r="CF403" s="540"/>
      <c r="CG403" s="540"/>
      <c r="CH403" s="540"/>
      <c r="CI403" s="540"/>
      <c r="CJ403" s="540"/>
      <c r="CK403" s="540"/>
      <c r="CL403" s="540"/>
      <c r="CM403" s="540"/>
      <c r="CN403" s="540"/>
      <c r="CO403" s="540"/>
      <c r="CP403" s="540"/>
      <c r="CQ403" s="540"/>
      <c r="CR403" s="540"/>
      <c r="CS403" s="540"/>
      <c r="CT403" s="540"/>
      <c r="CU403" s="540"/>
      <c r="CV403" s="540"/>
      <c r="CW403" s="540"/>
      <c r="CX403" s="540"/>
      <c r="CY403" s="540"/>
      <c r="CZ403" s="540"/>
      <c r="DA403" s="540"/>
      <c r="DB403" s="540"/>
      <c r="DC403" s="540"/>
      <c r="DD403" s="540"/>
      <c r="DE403" s="540"/>
      <c r="DF403" s="540"/>
      <c r="DG403" s="540"/>
      <c r="DH403" s="540"/>
      <c r="DI403" s="540"/>
      <c r="DJ403" s="540"/>
      <c r="DK403" s="540"/>
      <c r="DL403" s="540"/>
      <c r="DM403" s="540"/>
      <c r="DN403" s="540"/>
      <c r="DO403" s="540"/>
      <c r="DP403" s="540"/>
      <c r="DQ403" s="540"/>
      <c r="DR403" s="540"/>
      <c r="DS403" s="540"/>
      <c r="DT403" s="540"/>
      <c r="DU403" s="540"/>
      <c r="DV403" s="540"/>
      <c r="DW403" s="540"/>
      <c r="DX403" s="540"/>
      <c r="DY403" s="540"/>
      <c r="DZ403" s="540"/>
      <c r="EA403" s="540"/>
      <c r="EB403" s="540"/>
      <c r="EC403" s="540"/>
      <c r="ED403" s="540"/>
      <c r="EE403" s="540"/>
      <c r="EF403" s="540"/>
      <c r="EG403" s="540"/>
      <c r="EH403" s="540"/>
      <c r="EI403" s="540"/>
      <c r="EJ403" s="540"/>
      <c r="EK403" s="540"/>
      <c r="EL403" s="540"/>
      <c r="EM403" s="540"/>
      <c r="EN403" s="540"/>
      <c r="EO403" s="540"/>
      <c r="EP403" s="540"/>
      <c r="EQ403" s="540"/>
      <c r="ER403" s="540"/>
      <c r="ES403" s="540"/>
      <c r="ET403" s="540"/>
      <c r="EU403" s="540"/>
      <c r="EV403" s="540"/>
      <c r="EW403" s="540"/>
      <c r="EX403" s="540"/>
      <c r="EY403" s="540"/>
      <c r="EZ403" s="540"/>
      <c r="FA403" s="540"/>
      <c r="FB403" s="540"/>
      <c r="FC403" s="540"/>
      <c r="FD403" s="540"/>
      <c r="FE403" s="540"/>
      <c r="FF403" s="540"/>
      <c r="FG403" s="540"/>
      <c r="FH403" s="540"/>
      <c r="FI403" s="540"/>
      <c r="FJ403" s="540"/>
      <c r="FK403" s="540"/>
      <c r="FL403" s="540"/>
      <c r="FM403" s="540"/>
      <c r="FN403" s="540"/>
      <c r="FO403" s="540"/>
      <c r="FP403" s="540"/>
      <c r="FQ403" s="540"/>
      <c r="FR403" s="540"/>
      <c r="FS403" s="540"/>
      <c r="FT403" s="540"/>
      <c r="FU403" s="540"/>
      <c r="FV403" s="540"/>
      <c r="FW403" s="540"/>
      <c r="FX403" s="540"/>
      <c r="FY403" s="540"/>
      <c r="FZ403" s="540"/>
      <c r="GA403" s="540"/>
      <c r="GB403" s="540"/>
      <c r="GC403" s="540"/>
      <c r="GD403" s="540"/>
      <c r="GE403" s="540"/>
      <c r="GF403" s="540"/>
      <c r="GG403" s="540"/>
      <c r="GH403" s="540"/>
      <c r="GI403" s="540"/>
      <c r="GJ403" s="540"/>
      <c r="GK403" s="540"/>
      <c r="GL403" s="540"/>
      <c r="GM403" s="540"/>
      <c r="GN403" s="540"/>
      <c r="GO403" s="540"/>
      <c r="GP403" s="540"/>
      <c r="GQ403" s="540"/>
      <c r="GR403" s="540"/>
      <c r="GS403" s="540"/>
      <c r="GT403" s="540"/>
      <c r="GU403" s="540"/>
      <c r="GV403" s="540"/>
      <c r="GW403" s="540"/>
      <c r="GX403" s="540"/>
      <c r="GY403" s="540"/>
      <c r="GZ403" s="540"/>
      <c r="HA403" s="540"/>
      <c r="HB403" s="540"/>
      <c r="HC403" s="540"/>
      <c r="HD403" s="540"/>
      <c r="HE403" s="540"/>
      <c r="HF403" s="540"/>
    </row>
    <row r="404" spans="2:214">
      <c r="B404" s="540"/>
      <c r="C404" s="658"/>
      <c r="D404" s="540"/>
      <c r="F404" s="540"/>
      <c r="G404" s="540"/>
      <c r="H404" s="540"/>
      <c r="I404" s="540"/>
      <c r="J404" s="540"/>
      <c r="K404" s="540"/>
      <c r="L404" s="540"/>
      <c r="M404" s="540"/>
      <c r="N404" s="540"/>
      <c r="O404" s="540"/>
      <c r="P404" s="540"/>
      <c r="Q404" s="540"/>
      <c r="R404" s="540"/>
      <c r="S404" s="540"/>
      <c r="T404" s="540"/>
      <c r="U404" s="540"/>
      <c r="V404" s="540"/>
      <c r="W404" s="540"/>
      <c r="X404" s="540"/>
      <c r="Y404" s="540"/>
      <c r="Z404" s="540"/>
      <c r="AA404" s="540"/>
      <c r="AB404" s="540"/>
      <c r="AC404" s="540"/>
      <c r="AD404" s="540"/>
      <c r="AE404" s="540"/>
      <c r="AF404" s="540"/>
      <c r="AG404" s="540"/>
      <c r="AH404" s="540"/>
      <c r="AI404" s="540"/>
      <c r="AJ404" s="540"/>
      <c r="AK404" s="540"/>
      <c r="AL404" s="540"/>
      <c r="AM404" s="540"/>
      <c r="AN404" s="540"/>
      <c r="AO404" s="540"/>
      <c r="AP404" s="540"/>
      <c r="AQ404" s="540"/>
      <c r="AR404" s="540"/>
      <c r="AS404" s="540"/>
      <c r="AT404" s="540"/>
      <c r="AU404" s="540"/>
      <c r="AV404" s="540"/>
      <c r="AW404" s="540"/>
      <c r="AX404" s="540"/>
      <c r="AY404" s="540"/>
      <c r="AZ404" s="540"/>
      <c r="BA404" s="540"/>
      <c r="BB404" s="540"/>
      <c r="BC404" s="540"/>
      <c r="BD404" s="540"/>
      <c r="BE404" s="540"/>
      <c r="BF404" s="540"/>
      <c r="BG404" s="540"/>
      <c r="BH404" s="540"/>
      <c r="BI404" s="540"/>
      <c r="BJ404" s="540"/>
      <c r="BK404" s="540"/>
      <c r="BL404" s="540"/>
      <c r="BM404" s="540"/>
      <c r="BN404" s="540"/>
      <c r="BO404" s="540"/>
      <c r="BP404" s="540"/>
      <c r="BQ404" s="540"/>
      <c r="BR404" s="540"/>
      <c r="BS404" s="540"/>
      <c r="BT404" s="540"/>
      <c r="BU404" s="540"/>
      <c r="BV404" s="540"/>
      <c r="BW404" s="540"/>
      <c r="BX404" s="540"/>
      <c r="BY404" s="540"/>
      <c r="BZ404" s="540"/>
      <c r="CA404" s="540"/>
      <c r="CB404" s="540"/>
      <c r="CC404" s="540"/>
      <c r="CD404" s="540"/>
      <c r="CE404" s="540"/>
      <c r="CF404" s="540"/>
      <c r="CG404" s="540"/>
      <c r="CH404" s="540"/>
      <c r="CI404" s="540"/>
      <c r="CJ404" s="540"/>
      <c r="CK404" s="540"/>
      <c r="CL404" s="540"/>
      <c r="CM404" s="540"/>
      <c r="CN404" s="540"/>
      <c r="CO404" s="540"/>
      <c r="CP404" s="540"/>
      <c r="CQ404" s="540"/>
      <c r="CR404" s="540"/>
      <c r="CS404" s="540"/>
      <c r="CT404" s="540"/>
      <c r="CU404" s="540"/>
      <c r="CV404" s="540"/>
      <c r="CW404" s="540"/>
      <c r="CX404" s="540"/>
      <c r="CY404" s="540"/>
      <c r="CZ404" s="540"/>
      <c r="DA404" s="540"/>
      <c r="DB404" s="540"/>
      <c r="DC404" s="540"/>
      <c r="DD404" s="540"/>
      <c r="DE404" s="540"/>
      <c r="DF404" s="540"/>
      <c r="DG404" s="540"/>
      <c r="DH404" s="540"/>
      <c r="DI404" s="540"/>
      <c r="DJ404" s="540"/>
      <c r="DK404" s="540"/>
      <c r="DL404" s="540"/>
      <c r="DM404" s="540"/>
      <c r="DN404" s="540"/>
      <c r="DO404" s="540"/>
      <c r="DP404" s="540"/>
      <c r="DQ404" s="540"/>
      <c r="DR404" s="540"/>
      <c r="DS404" s="540"/>
      <c r="DT404" s="540"/>
      <c r="DU404" s="540"/>
      <c r="DV404" s="540"/>
      <c r="DW404" s="540"/>
      <c r="DX404" s="540"/>
      <c r="DY404" s="540"/>
      <c r="DZ404" s="540"/>
      <c r="EA404" s="540"/>
      <c r="EB404" s="540"/>
      <c r="EC404" s="540"/>
      <c r="ED404" s="540"/>
      <c r="EE404" s="540"/>
      <c r="EF404" s="540"/>
      <c r="EG404" s="540"/>
      <c r="EH404" s="540"/>
      <c r="EI404" s="540"/>
      <c r="EJ404" s="540"/>
      <c r="EK404" s="540"/>
      <c r="EL404" s="540"/>
      <c r="EM404" s="540"/>
      <c r="EN404" s="540"/>
      <c r="EO404" s="540"/>
      <c r="EP404" s="540"/>
      <c r="EQ404" s="540"/>
      <c r="ER404" s="540"/>
      <c r="ES404" s="540"/>
      <c r="ET404" s="540"/>
      <c r="EU404" s="540"/>
      <c r="EV404" s="540"/>
      <c r="EW404" s="540"/>
      <c r="EX404" s="540"/>
      <c r="EY404" s="540"/>
      <c r="EZ404" s="540"/>
      <c r="FA404" s="540"/>
      <c r="FB404" s="540"/>
      <c r="FC404" s="540"/>
      <c r="FD404" s="540"/>
      <c r="FE404" s="540"/>
      <c r="FF404" s="540"/>
      <c r="FG404" s="540"/>
      <c r="FH404" s="540"/>
      <c r="FI404" s="540"/>
      <c r="FJ404" s="540"/>
      <c r="FK404" s="540"/>
      <c r="FL404" s="540"/>
      <c r="FM404" s="540"/>
      <c r="FN404" s="540"/>
      <c r="FO404" s="540"/>
      <c r="FP404" s="540"/>
      <c r="FQ404" s="540"/>
      <c r="FR404" s="540"/>
      <c r="FS404" s="540"/>
      <c r="FT404" s="540"/>
      <c r="FU404" s="540"/>
      <c r="FV404" s="540"/>
      <c r="FW404" s="540"/>
      <c r="FX404" s="540"/>
      <c r="FY404" s="540"/>
      <c r="FZ404" s="540"/>
      <c r="GA404" s="540"/>
      <c r="GB404" s="540"/>
      <c r="GC404" s="540"/>
      <c r="GD404" s="540"/>
      <c r="GE404" s="540"/>
      <c r="GF404" s="540"/>
      <c r="GG404" s="540"/>
      <c r="GH404" s="540"/>
      <c r="GI404" s="540"/>
      <c r="GJ404" s="540"/>
      <c r="GK404" s="540"/>
      <c r="GL404" s="540"/>
      <c r="GM404" s="540"/>
      <c r="GN404" s="540"/>
      <c r="GO404" s="540"/>
      <c r="GP404" s="540"/>
      <c r="GQ404" s="540"/>
      <c r="GR404" s="540"/>
      <c r="GS404" s="540"/>
      <c r="GT404" s="540"/>
      <c r="GU404" s="540"/>
      <c r="GV404" s="540"/>
      <c r="GW404" s="540"/>
      <c r="GX404" s="540"/>
      <c r="GY404" s="540"/>
      <c r="GZ404" s="540"/>
      <c r="HA404" s="540"/>
      <c r="HB404" s="540"/>
      <c r="HC404" s="540"/>
      <c r="HD404" s="540"/>
      <c r="HE404" s="540"/>
      <c r="HF404" s="540"/>
    </row>
    <row r="405" spans="2:214">
      <c r="B405" s="540"/>
      <c r="C405" s="658"/>
      <c r="D405" s="540"/>
      <c r="F405" s="540"/>
      <c r="G405" s="540"/>
      <c r="H405" s="540"/>
      <c r="I405" s="540"/>
      <c r="J405" s="540"/>
      <c r="K405" s="540"/>
      <c r="L405" s="540"/>
      <c r="M405" s="540"/>
      <c r="N405" s="540"/>
      <c r="O405" s="540"/>
      <c r="P405" s="540"/>
      <c r="Q405" s="540"/>
      <c r="R405" s="540"/>
      <c r="S405" s="540"/>
      <c r="T405" s="540"/>
      <c r="U405" s="540"/>
      <c r="V405" s="540"/>
      <c r="W405" s="540"/>
      <c r="X405" s="540"/>
      <c r="Y405" s="540"/>
      <c r="Z405" s="540"/>
      <c r="AA405" s="540"/>
      <c r="AB405" s="540"/>
      <c r="AC405" s="540"/>
      <c r="AD405" s="540"/>
      <c r="AE405" s="540"/>
      <c r="AF405" s="540"/>
      <c r="AG405" s="540"/>
      <c r="AH405" s="540"/>
      <c r="AI405" s="540"/>
      <c r="AJ405" s="540"/>
      <c r="AK405" s="540"/>
      <c r="AL405" s="540"/>
      <c r="AM405" s="540"/>
      <c r="AN405" s="540"/>
      <c r="AO405" s="540"/>
      <c r="AP405" s="540"/>
      <c r="AQ405" s="540"/>
      <c r="AR405" s="540"/>
      <c r="AS405" s="540"/>
      <c r="AT405" s="540"/>
      <c r="AU405" s="540"/>
      <c r="AV405" s="540"/>
      <c r="AW405" s="540"/>
      <c r="AX405" s="540"/>
      <c r="AY405" s="540"/>
      <c r="AZ405" s="540"/>
      <c r="BA405" s="540"/>
      <c r="BB405" s="540"/>
      <c r="BC405" s="540"/>
      <c r="BD405" s="540"/>
      <c r="BE405" s="540"/>
      <c r="BF405" s="540"/>
      <c r="BG405" s="540"/>
      <c r="BH405" s="540"/>
      <c r="BI405" s="540"/>
      <c r="BJ405" s="540"/>
      <c r="BK405" s="540"/>
      <c r="BL405" s="540"/>
      <c r="BM405" s="540"/>
      <c r="BN405" s="540"/>
      <c r="BO405" s="540"/>
      <c r="BP405" s="540"/>
      <c r="BQ405" s="540"/>
      <c r="BR405" s="540"/>
      <c r="BS405" s="540"/>
      <c r="BT405" s="540"/>
      <c r="BU405" s="540"/>
      <c r="BV405" s="540"/>
      <c r="BW405" s="540"/>
      <c r="BX405" s="540"/>
      <c r="BY405" s="540"/>
      <c r="BZ405" s="540"/>
      <c r="CA405" s="540"/>
      <c r="CB405" s="540"/>
      <c r="CC405" s="540"/>
      <c r="CD405" s="540"/>
      <c r="CE405" s="540"/>
      <c r="CF405" s="540"/>
      <c r="CG405" s="540"/>
      <c r="CH405" s="540"/>
      <c r="CI405" s="540"/>
      <c r="CJ405" s="540"/>
      <c r="CK405" s="540"/>
      <c r="CL405" s="540"/>
      <c r="CM405" s="540"/>
      <c r="CN405" s="540"/>
      <c r="CO405" s="540"/>
      <c r="CP405" s="540"/>
      <c r="CQ405" s="540"/>
      <c r="CR405" s="540"/>
      <c r="CS405" s="540"/>
      <c r="CT405" s="540"/>
      <c r="CU405" s="540"/>
      <c r="CV405" s="540"/>
      <c r="CW405" s="540"/>
      <c r="CX405" s="540"/>
      <c r="CY405" s="540"/>
      <c r="CZ405" s="540"/>
      <c r="DA405" s="540"/>
      <c r="DB405" s="540"/>
      <c r="DC405" s="540"/>
      <c r="DD405" s="540"/>
      <c r="DE405" s="540"/>
      <c r="DF405" s="540"/>
      <c r="DG405" s="540"/>
      <c r="DH405" s="540"/>
      <c r="DI405" s="540"/>
      <c r="DJ405" s="540"/>
      <c r="DK405" s="540"/>
      <c r="DL405" s="540"/>
      <c r="DM405" s="540"/>
      <c r="DN405" s="540"/>
      <c r="DO405" s="540"/>
      <c r="DP405" s="540"/>
      <c r="DQ405" s="540"/>
      <c r="DR405" s="540"/>
      <c r="DS405" s="540"/>
      <c r="DT405" s="540"/>
      <c r="DU405" s="540"/>
      <c r="DV405" s="540"/>
      <c r="DW405" s="540"/>
      <c r="DX405" s="540"/>
      <c r="DY405" s="540"/>
      <c r="DZ405" s="540"/>
      <c r="EA405" s="540"/>
      <c r="EB405" s="540"/>
      <c r="EC405" s="540"/>
      <c r="ED405" s="540"/>
      <c r="EE405" s="540"/>
      <c r="EF405" s="540"/>
      <c r="EG405" s="540"/>
      <c r="EH405" s="540"/>
      <c r="EI405" s="540"/>
      <c r="EJ405" s="540"/>
      <c r="EK405" s="540"/>
      <c r="EL405" s="540"/>
      <c r="EM405" s="540"/>
      <c r="EN405" s="540"/>
      <c r="EO405" s="540"/>
      <c r="EP405" s="540"/>
      <c r="EQ405" s="540"/>
      <c r="ER405" s="540"/>
      <c r="ES405" s="540"/>
      <c r="ET405" s="540"/>
      <c r="EU405" s="540"/>
      <c r="EV405" s="540"/>
      <c r="EW405" s="540"/>
      <c r="EX405" s="540"/>
      <c r="EY405" s="540"/>
      <c r="EZ405" s="540"/>
      <c r="FA405" s="540"/>
      <c r="FB405" s="540"/>
      <c r="FC405" s="540"/>
      <c r="FD405" s="540"/>
      <c r="FE405" s="540"/>
      <c r="FF405" s="540"/>
      <c r="FG405" s="540"/>
      <c r="FH405" s="540"/>
      <c r="FI405" s="540"/>
      <c r="FJ405" s="540"/>
      <c r="FK405" s="540"/>
      <c r="FL405" s="540"/>
      <c r="FM405" s="540"/>
      <c r="FN405" s="540"/>
      <c r="FO405" s="540"/>
      <c r="FP405" s="540"/>
      <c r="FQ405" s="540"/>
      <c r="FR405" s="540"/>
      <c r="FS405" s="540"/>
      <c r="FT405" s="540"/>
      <c r="FU405" s="540"/>
      <c r="FV405" s="540"/>
      <c r="FW405" s="540"/>
      <c r="FX405" s="540"/>
      <c r="FY405" s="540"/>
      <c r="FZ405" s="540"/>
      <c r="GA405" s="540"/>
      <c r="GB405" s="540"/>
      <c r="GC405" s="540"/>
      <c r="GD405" s="540"/>
      <c r="GE405" s="540"/>
      <c r="GF405" s="540"/>
      <c r="GG405" s="540"/>
      <c r="GH405" s="540"/>
      <c r="GI405" s="540"/>
      <c r="GJ405" s="540"/>
      <c r="GK405" s="540"/>
      <c r="GL405" s="540"/>
      <c r="GM405" s="540"/>
      <c r="GN405" s="540"/>
      <c r="GO405" s="540"/>
      <c r="GP405" s="540"/>
      <c r="GQ405" s="540"/>
      <c r="GR405" s="540"/>
      <c r="GS405" s="540"/>
      <c r="GT405" s="540"/>
      <c r="GU405" s="540"/>
      <c r="GV405" s="540"/>
      <c r="GW405" s="540"/>
      <c r="GX405" s="540"/>
      <c r="GY405" s="540"/>
      <c r="GZ405" s="540"/>
      <c r="HA405" s="540"/>
      <c r="HB405" s="540"/>
      <c r="HC405" s="540"/>
      <c r="HD405" s="540"/>
      <c r="HE405" s="540"/>
      <c r="HF405" s="540"/>
    </row>
    <row r="406" spans="2:214">
      <c r="B406" s="540"/>
      <c r="C406" s="658"/>
      <c r="D406" s="540"/>
      <c r="F406" s="540"/>
      <c r="G406" s="540"/>
      <c r="H406" s="540"/>
      <c r="I406" s="540"/>
      <c r="J406" s="540"/>
      <c r="K406" s="540"/>
      <c r="L406" s="540"/>
      <c r="M406" s="540"/>
      <c r="N406" s="540"/>
      <c r="O406" s="540"/>
      <c r="P406" s="540"/>
      <c r="Q406" s="540"/>
      <c r="R406" s="540"/>
      <c r="S406" s="540"/>
      <c r="T406" s="540"/>
      <c r="U406" s="540"/>
      <c r="V406" s="540"/>
      <c r="W406" s="540"/>
      <c r="X406" s="540"/>
      <c r="Y406" s="540"/>
      <c r="Z406" s="540"/>
      <c r="AA406" s="540"/>
      <c r="AB406" s="540"/>
      <c r="AC406" s="540"/>
      <c r="AD406" s="540"/>
      <c r="AE406" s="540"/>
      <c r="AF406" s="540"/>
      <c r="AG406" s="540"/>
      <c r="AH406" s="540"/>
      <c r="AI406" s="540"/>
      <c r="AJ406" s="540"/>
      <c r="AK406" s="540"/>
      <c r="AL406" s="540"/>
      <c r="AM406" s="540"/>
      <c r="AN406" s="540"/>
      <c r="AO406" s="540"/>
      <c r="AP406" s="540"/>
      <c r="AQ406" s="540"/>
      <c r="AR406" s="540"/>
      <c r="AS406" s="540"/>
      <c r="AT406" s="540"/>
      <c r="AU406" s="540"/>
      <c r="AV406" s="540"/>
      <c r="AW406" s="540"/>
      <c r="AX406" s="540"/>
      <c r="AY406" s="540"/>
      <c r="AZ406" s="540"/>
      <c r="BA406" s="540"/>
      <c r="BB406" s="540"/>
      <c r="BC406" s="540"/>
      <c r="BD406" s="540"/>
      <c r="BE406" s="540"/>
      <c r="BF406" s="540"/>
      <c r="BG406" s="540"/>
      <c r="BH406" s="540"/>
      <c r="BI406" s="540"/>
      <c r="BJ406" s="540"/>
      <c r="BK406" s="540"/>
      <c r="BL406" s="540"/>
      <c r="BM406" s="540"/>
      <c r="BN406" s="540"/>
      <c r="BO406" s="540"/>
      <c r="BP406" s="540"/>
      <c r="BQ406" s="540"/>
      <c r="BR406" s="540"/>
      <c r="BS406" s="540"/>
      <c r="BT406" s="540"/>
      <c r="BU406" s="540"/>
      <c r="BV406" s="540"/>
      <c r="BW406" s="540"/>
      <c r="BX406" s="540"/>
      <c r="BY406" s="540"/>
      <c r="BZ406" s="540"/>
      <c r="CA406" s="540"/>
      <c r="CB406" s="540"/>
      <c r="CC406" s="540"/>
      <c r="CD406" s="540"/>
      <c r="CE406" s="540"/>
      <c r="CF406" s="540"/>
      <c r="CG406" s="540"/>
      <c r="CH406" s="540"/>
      <c r="CI406" s="540"/>
      <c r="CJ406" s="540"/>
      <c r="CK406" s="540"/>
      <c r="CL406" s="540"/>
      <c r="CM406" s="540"/>
      <c r="CN406" s="540"/>
      <c r="CO406" s="540"/>
      <c r="CP406" s="540"/>
      <c r="CQ406" s="540"/>
      <c r="CR406" s="540"/>
      <c r="CS406" s="540"/>
      <c r="CT406" s="540"/>
      <c r="CU406" s="540"/>
      <c r="CV406" s="540"/>
      <c r="CW406" s="540"/>
      <c r="CX406" s="540"/>
      <c r="CY406" s="540"/>
      <c r="CZ406" s="540"/>
      <c r="DA406" s="540"/>
      <c r="DB406" s="540"/>
      <c r="DC406" s="540"/>
      <c r="DD406" s="540"/>
      <c r="DE406" s="540"/>
      <c r="DF406" s="540"/>
      <c r="DG406" s="540"/>
      <c r="DH406" s="540"/>
      <c r="DI406" s="540"/>
      <c r="DJ406" s="540"/>
      <c r="DK406" s="540"/>
      <c r="DL406" s="540"/>
      <c r="DM406" s="540"/>
      <c r="DN406" s="540"/>
      <c r="DO406" s="540"/>
      <c r="DP406" s="540"/>
      <c r="DQ406" s="540"/>
      <c r="DR406" s="540"/>
      <c r="DS406" s="540"/>
      <c r="DT406" s="540"/>
      <c r="DU406" s="540"/>
      <c r="DV406" s="540"/>
      <c r="DW406" s="540"/>
      <c r="DX406" s="540"/>
      <c r="DY406" s="540"/>
      <c r="DZ406" s="540"/>
      <c r="EA406" s="540"/>
      <c r="EB406" s="540"/>
      <c r="EC406" s="540"/>
      <c r="ED406" s="540"/>
      <c r="EE406" s="540"/>
      <c r="EF406" s="540"/>
      <c r="EG406" s="540"/>
      <c r="EH406" s="540"/>
      <c r="EI406" s="540"/>
      <c r="EJ406" s="540"/>
      <c r="EK406" s="540"/>
      <c r="EL406" s="540"/>
      <c r="EM406" s="540"/>
      <c r="EN406" s="540"/>
      <c r="EO406" s="540"/>
      <c r="EP406" s="540"/>
      <c r="EQ406" s="540"/>
      <c r="ER406" s="540"/>
      <c r="ES406" s="540"/>
      <c r="ET406" s="540"/>
      <c r="EU406" s="540"/>
      <c r="EV406" s="540"/>
      <c r="EW406" s="540"/>
      <c r="EX406" s="540"/>
      <c r="EY406" s="540"/>
      <c r="EZ406" s="540"/>
      <c r="FA406" s="540"/>
      <c r="FB406" s="540"/>
      <c r="FC406" s="540"/>
      <c r="FD406" s="540"/>
      <c r="FE406" s="540"/>
      <c r="FF406" s="540"/>
      <c r="FG406" s="540"/>
      <c r="FH406" s="540"/>
      <c r="FI406" s="540"/>
      <c r="FJ406" s="540"/>
      <c r="FK406" s="540"/>
      <c r="FL406" s="540"/>
      <c r="FM406" s="540"/>
      <c r="FN406" s="540"/>
      <c r="FO406" s="540"/>
      <c r="FP406" s="540"/>
      <c r="FQ406" s="540"/>
      <c r="FR406" s="540"/>
      <c r="FS406" s="540"/>
      <c r="FT406" s="540"/>
      <c r="FU406" s="540"/>
      <c r="FV406" s="540"/>
      <c r="FW406" s="540"/>
      <c r="FX406" s="540"/>
      <c r="FY406" s="540"/>
      <c r="FZ406" s="540"/>
      <c r="GA406" s="540"/>
      <c r="GB406" s="540"/>
      <c r="GC406" s="540"/>
      <c r="GD406" s="540"/>
      <c r="GE406" s="540"/>
      <c r="GF406" s="540"/>
      <c r="GG406" s="540"/>
      <c r="GH406" s="540"/>
      <c r="GI406" s="540"/>
      <c r="GJ406" s="540"/>
      <c r="GK406" s="540"/>
      <c r="GL406" s="540"/>
      <c r="GM406" s="540"/>
      <c r="GN406" s="540"/>
      <c r="GO406" s="540"/>
      <c r="GP406" s="540"/>
      <c r="GQ406" s="540"/>
      <c r="GR406" s="540"/>
      <c r="GS406" s="540"/>
      <c r="GT406" s="540"/>
      <c r="GU406" s="540"/>
      <c r="GV406" s="540"/>
      <c r="GW406" s="540"/>
      <c r="GX406" s="540"/>
      <c r="GY406" s="540"/>
      <c r="GZ406" s="540"/>
      <c r="HA406" s="540"/>
      <c r="HB406" s="540"/>
      <c r="HC406" s="540"/>
      <c r="HD406" s="540"/>
      <c r="HE406" s="540"/>
      <c r="HF406" s="540"/>
    </row>
    <row r="407" spans="2:214">
      <c r="B407" s="540"/>
      <c r="C407" s="658"/>
      <c r="D407" s="540"/>
      <c r="F407" s="540"/>
      <c r="G407" s="540"/>
      <c r="H407" s="540"/>
      <c r="I407" s="540"/>
      <c r="J407" s="540"/>
      <c r="K407" s="540"/>
      <c r="L407" s="540"/>
      <c r="M407" s="540"/>
      <c r="N407" s="540"/>
      <c r="O407" s="540"/>
      <c r="P407" s="540"/>
      <c r="Q407" s="540"/>
      <c r="R407" s="540"/>
      <c r="S407" s="540"/>
      <c r="T407" s="540"/>
      <c r="U407" s="540"/>
      <c r="V407" s="540"/>
      <c r="W407" s="540"/>
      <c r="X407" s="540"/>
      <c r="Y407" s="540"/>
      <c r="Z407" s="540"/>
      <c r="AA407" s="540"/>
      <c r="AB407" s="540"/>
      <c r="AC407" s="540"/>
      <c r="AD407" s="540"/>
      <c r="AE407" s="540"/>
      <c r="AF407" s="540"/>
      <c r="AG407" s="540"/>
      <c r="AH407" s="540"/>
      <c r="AI407" s="540"/>
      <c r="AJ407" s="540"/>
      <c r="AK407" s="540"/>
      <c r="AL407" s="540"/>
      <c r="AM407" s="540"/>
      <c r="AN407" s="540"/>
      <c r="AO407" s="540"/>
      <c r="AP407" s="540"/>
      <c r="AQ407" s="540"/>
      <c r="AR407" s="540"/>
      <c r="AS407" s="540"/>
      <c r="AT407" s="540"/>
      <c r="AU407" s="540"/>
      <c r="AV407" s="540"/>
      <c r="AW407" s="540"/>
      <c r="AX407" s="540"/>
      <c r="AY407" s="540"/>
      <c r="AZ407" s="540"/>
      <c r="BA407" s="540"/>
      <c r="BB407" s="540"/>
      <c r="BC407" s="540"/>
      <c r="BD407" s="540"/>
      <c r="BE407" s="540"/>
      <c r="BF407" s="540"/>
      <c r="BG407" s="540"/>
      <c r="BH407" s="540"/>
      <c r="BI407" s="540"/>
      <c r="BJ407" s="540"/>
      <c r="BK407" s="540"/>
      <c r="BL407" s="540"/>
      <c r="BM407" s="540"/>
      <c r="BN407" s="540"/>
      <c r="BO407" s="540"/>
      <c r="BP407" s="540"/>
      <c r="BQ407" s="540"/>
      <c r="BR407" s="540"/>
      <c r="BS407" s="540"/>
      <c r="BT407" s="540"/>
      <c r="BU407" s="540"/>
      <c r="BV407" s="540"/>
      <c r="BW407" s="540"/>
      <c r="BX407" s="540"/>
      <c r="BY407" s="540"/>
      <c r="BZ407" s="540"/>
      <c r="CA407" s="540"/>
      <c r="CB407" s="540"/>
      <c r="CC407" s="540"/>
      <c r="CD407" s="540"/>
      <c r="CE407" s="540"/>
      <c r="CF407" s="540"/>
      <c r="CG407" s="540"/>
      <c r="CH407" s="540"/>
      <c r="CI407" s="540"/>
      <c r="CJ407" s="540"/>
      <c r="CK407" s="540"/>
      <c r="CL407" s="540"/>
      <c r="CM407" s="540"/>
      <c r="CN407" s="540"/>
      <c r="CO407" s="540"/>
      <c r="CP407" s="540"/>
      <c r="CQ407" s="540"/>
      <c r="CR407" s="540"/>
      <c r="CS407" s="540"/>
      <c r="CT407" s="540"/>
      <c r="CU407" s="540"/>
      <c r="CV407" s="540"/>
      <c r="CW407" s="540"/>
      <c r="CX407" s="540"/>
      <c r="CY407" s="540"/>
      <c r="CZ407" s="540"/>
      <c r="DA407" s="540"/>
      <c r="DB407" s="540"/>
      <c r="DC407" s="540"/>
      <c r="DD407" s="540"/>
      <c r="DE407" s="540"/>
      <c r="DF407" s="540"/>
      <c r="DG407" s="540"/>
      <c r="DH407" s="540"/>
      <c r="DI407" s="540"/>
      <c r="DJ407" s="540"/>
      <c r="DK407" s="540"/>
      <c r="DL407" s="540"/>
      <c r="DM407" s="540"/>
      <c r="DN407" s="540"/>
      <c r="DO407" s="540"/>
      <c r="DP407" s="540"/>
      <c r="DQ407" s="540"/>
      <c r="DR407" s="540"/>
      <c r="DS407" s="540"/>
      <c r="DT407" s="540"/>
      <c r="DU407" s="540"/>
      <c r="DV407" s="540"/>
      <c r="DW407" s="540"/>
      <c r="DX407" s="540"/>
      <c r="DY407" s="540"/>
      <c r="DZ407" s="540"/>
      <c r="EA407" s="540"/>
      <c r="EB407" s="540"/>
      <c r="EC407" s="540"/>
      <c r="ED407" s="540"/>
      <c r="EE407" s="540"/>
      <c r="EF407" s="540"/>
      <c r="EG407" s="540"/>
      <c r="EH407" s="540"/>
      <c r="EI407" s="540"/>
      <c r="EJ407" s="540"/>
      <c r="EK407" s="540"/>
      <c r="EL407" s="540"/>
      <c r="EM407" s="540"/>
      <c r="EN407" s="540"/>
      <c r="EO407" s="540"/>
      <c r="EP407" s="540"/>
      <c r="EQ407" s="540"/>
      <c r="ER407" s="540"/>
      <c r="ES407" s="540"/>
      <c r="ET407" s="540"/>
      <c r="EU407" s="540"/>
      <c r="EV407" s="540"/>
      <c r="EW407" s="540"/>
      <c r="EX407" s="540"/>
      <c r="EY407" s="540"/>
      <c r="EZ407" s="540"/>
      <c r="FA407" s="540"/>
      <c r="FB407" s="540"/>
      <c r="FC407" s="540"/>
      <c r="FD407" s="540"/>
      <c r="FE407" s="540"/>
      <c r="FF407" s="540"/>
      <c r="FG407" s="540"/>
      <c r="FH407" s="540"/>
      <c r="FI407" s="540"/>
      <c r="FJ407" s="540"/>
      <c r="FK407" s="540"/>
      <c r="FL407" s="540"/>
      <c r="FM407" s="540"/>
      <c r="FN407" s="540"/>
      <c r="FO407" s="540"/>
      <c r="FP407" s="540"/>
      <c r="FQ407" s="540"/>
      <c r="FR407" s="540"/>
      <c r="FS407" s="540"/>
      <c r="FT407" s="540"/>
      <c r="FU407" s="540"/>
      <c r="FV407" s="540"/>
      <c r="FW407" s="540"/>
      <c r="FX407" s="540"/>
      <c r="FY407" s="540"/>
      <c r="FZ407" s="540"/>
      <c r="GA407" s="540"/>
      <c r="GB407" s="540"/>
      <c r="GC407" s="540"/>
      <c r="GD407" s="540"/>
      <c r="GE407" s="540"/>
      <c r="GF407" s="540"/>
      <c r="GG407" s="540"/>
      <c r="GH407" s="540"/>
      <c r="GI407" s="540"/>
      <c r="GJ407" s="540"/>
      <c r="GK407" s="540"/>
      <c r="GL407" s="540"/>
      <c r="GM407" s="540"/>
      <c r="GN407" s="540"/>
      <c r="GO407" s="540"/>
      <c r="GP407" s="540"/>
      <c r="GQ407" s="540"/>
      <c r="GR407" s="540"/>
      <c r="GS407" s="540"/>
      <c r="GT407" s="540"/>
      <c r="GU407" s="540"/>
      <c r="GV407" s="540"/>
      <c r="GW407" s="540"/>
      <c r="GX407" s="540"/>
      <c r="GY407" s="540"/>
      <c r="GZ407" s="540"/>
      <c r="HA407" s="540"/>
      <c r="HB407" s="540"/>
      <c r="HC407" s="540"/>
      <c r="HD407" s="540"/>
      <c r="HE407" s="540"/>
      <c r="HF407" s="540"/>
    </row>
    <row r="408" spans="2:214">
      <c r="B408" s="540"/>
      <c r="C408" s="658"/>
      <c r="D408" s="540"/>
      <c r="F408" s="540"/>
      <c r="G408" s="540"/>
      <c r="H408" s="540"/>
      <c r="I408" s="540"/>
      <c r="J408" s="540"/>
      <c r="K408" s="540"/>
      <c r="L408" s="540"/>
      <c r="M408" s="540"/>
      <c r="N408" s="540"/>
      <c r="O408" s="540"/>
      <c r="P408" s="540"/>
      <c r="Q408" s="540"/>
      <c r="R408" s="540"/>
      <c r="S408" s="540"/>
      <c r="T408" s="540"/>
      <c r="U408" s="540"/>
      <c r="V408" s="540"/>
      <c r="W408" s="540"/>
      <c r="X408" s="540"/>
      <c r="Y408" s="540"/>
      <c r="Z408" s="540"/>
      <c r="AA408" s="540"/>
      <c r="AB408" s="540"/>
      <c r="AC408" s="540"/>
      <c r="AD408" s="540"/>
      <c r="AE408" s="540"/>
      <c r="AF408" s="540"/>
      <c r="AG408" s="540"/>
      <c r="AH408" s="540"/>
      <c r="AI408" s="540"/>
      <c r="AJ408" s="540"/>
      <c r="AK408" s="540"/>
      <c r="AL408" s="540"/>
      <c r="AM408" s="540"/>
      <c r="AN408" s="540"/>
      <c r="AO408" s="540"/>
      <c r="AP408" s="540"/>
      <c r="AQ408" s="540"/>
      <c r="AR408" s="540"/>
      <c r="AS408" s="540"/>
      <c r="AT408" s="540"/>
      <c r="AU408" s="540"/>
      <c r="AV408" s="540"/>
      <c r="AW408" s="540"/>
      <c r="AX408" s="540"/>
      <c r="AY408" s="540"/>
      <c r="AZ408" s="540"/>
      <c r="BA408" s="540"/>
      <c r="BB408" s="540"/>
      <c r="BC408" s="540"/>
      <c r="BD408" s="540"/>
      <c r="BE408" s="540"/>
      <c r="BF408" s="540"/>
      <c r="BG408" s="540"/>
      <c r="BH408" s="540"/>
      <c r="BI408" s="540"/>
      <c r="BJ408" s="540"/>
      <c r="BK408" s="540"/>
      <c r="BL408" s="540"/>
      <c r="BM408" s="540"/>
      <c r="BN408" s="540"/>
      <c r="BO408" s="540"/>
      <c r="BP408" s="540"/>
      <c r="BQ408" s="540"/>
      <c r="BR408" s="540"/>
      <c r="BS408" s="540"/>
      <c r="BT408" s="540"/>
      <c r="BU408" s="540"/>
      <c r="BV408" s="540"/>
      <c r="BW408" s="540"/>
      <c r="BX408" s="540"/>
      <c r="BY408" s="540"/>
      <c r="BZ408" s="540"/>
      <c r="CA408" s="540"/>
      <c r="CB408" s="540"/>
      <c r="CC408" s="540"/>
      <c r="CD408" s="540"/>
      <c r="CE408" s="540"/>
      <c r="CF408" s="540"/>
      <c r="CG408" s="540"/>
      <c r="CH408" s="540"/>
      <c r="CI408" s="540"/>
      <c r="CJ408" s="540"/>
      <c r="CK408" s="540"/>
      <c r="CL408" s="540"/>
      <c r="CM408" s="540"/>
      <c r="CN408" s="540"/>
      <c r="CO408" s="540"/>
      <c r="CP408" s="540"/>
      <c r="CQ408" s="540"/>
      <c r="CR408" s="540"/>
      <c r="CS408" s="540"/>
      <c r="CT408" s="540"/>
      <c r="CU408" s="540"/>
      <c r="CV408" s="540"/>
      <c r="CW408" s="540"/>
      <c r="CX408" s="540"/>
      <c r="CY408" s="540"/>
      <c r="CZ408" s="540"/>
      <c r="DA408" s="540"/>
      <c r="DB408" s="540"/>
      <c r="DC408" s="540"/>
      <c r="DD408" s="540"/>
      <c r="DE408" s="540"/>
      <c r="DF408" s="540"/>
      <c r="DG408" s="540"/>
      <c r="DH408" s="540"/>
      <c r="DI408" s="540"/>
      <c r="DJ408" s="540"/>
      <c r="DK408" s="540"/>
      <c r="DL408" s="540"/>
      <c r="DM408" s="540"/>
      <c r="DN408" s="540"/>
      <c r="DO408" s="540"/>
      <c r="DP408" s="540"/>
      <c r="DQ408" s="540"/>
      <c r="DR408" s="540"/>
      <c r="DS408" s="540"/>
      <c r="DT408" s="540"/>
      <c r="DU408" s="540"/>
      <c r="DV408" s="540"/>
      <c r="DW408" s="540"/>
      <c r="DX408" s="540"/>
      <c r="DY408" s="540"/>
      <c r="DZ408" s="540"/>
      <c r="EA408" s="540"/>
      <c r="EB408" s="540"/>
      <c r="EC408" s="540"/>
      <c r="ED408" s="540"/>
      <c r="EE408" s="540"/>
      <c r="EF408" s="540"/>
      <c r="EG408" s="540"/>
      <c r="EH408" s="540"/>
      <c r="EI408" s="540"/>
      <c r="EJ408" s="540"/>
      <c r="EK408" s="540"/>
      <c r="EL408" s="540"/>
      <c r="EM408" s="540"/>
      <c r="EN408" s="540"/>
      <c r="EO408" s="540"/>
      <c r="EP408" s="540"/>
      <c r="EQ408" s="540"/>
      <c r="ER408" s="540"/>
      <c r="ES408" s="540"/>
      <c r="ET408" s="540"/>
      <c r="EU408" s="540"/>
      <c r="EV408" s="540"/>
      <c r="EW408" s="540"/>
      <c r="EX408" s="540"/>
      <c r="EY408" s="540"/>
      <c r="EZ408" s="540"/>
      <c r="FA408" s="540"/>
      <c r="FB408" s="540"/>
      <c r="FC408" s="540"/>
      <c r="FD408" s="540"/>
      <c r="FE408" s="540"/>
      <c r="FF408" s="540"/>
      <c r="FG408" s="540"/>
      <c r="FH408" s="540"/>
      <c r="FI408" s="540"/>
      <c r="FJ408" s="540"/>
      <c r="FK408" s="540"/>
      <c r="FL408" s="540"/>
      <c r="FM408" s="540"/>
      <c r="FN408" s="540"/>
      <c r="FO408" s="540"/>
      <c r="FP408" s="540"/>
      <c r="FQ408" s="540"/>
      <c r="FR408" s="540"/>
      <c r="FS408" s="540"/>
      <c r="FT408" s="540"/>
      <c r="FU408" s="540"/>
      <c r="FV408" s="540"/>
      <c r="FW408" s="540"/>
      <c r="FX408" s="540"/>
      <c r="FY408" s="540"/>
      <c r="FZ408" s="540"/>
      <c r="GA408" s="540"/>
      <c r="GB408" s="540"/>
      <c r="GC408" s="540"/>
      <c r="GD408" s="540"/>
      <c r="GE408" s="540"/>
      <c r="GF408" s="540"/>
      <c r="GG408" s="540"/>
      <c r="GH408" s="540"/>
      <c r="GI408" s="540"/>
      <c r="GJ408" s="540"/>
      <c r="GK408" s="540"/>
      <c r="GL408" s="540"/>
      <c r="GM408" s="540"/>
      <c r="GN408" s="540"/>
      <c r="GO408" s="540"/>
      <c r="GP408" s="540"/>
      <c r="GQ408" s="540"/>
      <c r="GR408" s="540"/>
      <c r="GS408" s="540"/>
      <c r="GT408" s="540"/>
      <c r="GU408" s="540"/>
      <c r="GV408" s="540"/>
      <c r="GW408" s="540"/>
      <c r="GX408" s="540"/>
      <c r="GY408" s="540"/>
      <c r="GZ408" s="540"/>
      <c r="HA408" s="540"/>
      <c r="HB408" s="540"/>
      <c r="HC408" s="540"/>
      <c r="HD408" s="540"/>
      <c r="HE408" s="540"/>
      <c r="HF408" s="540"/>
    </row>
    <row r="409" spans="2:214">
      <c r="B409" s="540"/>
      <c r="C409" s="658"/>
      <c r="D409" s="540"/>
      <c r="F409" s="540"/>
      <c r="G409" s="540"/>
      <c r="H409" s="540"/>
      <c r="I409" s="540"/>
      <c r="J409" s="540"/>
      <c r="K409" s="540"/>
      <c r="L409" s="540"/>
      <c r="M409" s="540"/>
      <c r="N409" s="540"/>
      <c r="O409" s="540"/>
      <c r="P409" s="540"/>
      <c r="Q409" s="540"/>
      <c r="R409" s="540"/>
      <c r="S409" s="540"/>
      <c r="T409" s="540"/>
      <c r="U409" s="540"/>
      <c r="V409" s="540"/>
      <c r="W409" s="540"/>
      <c r="X409" s="540"/>
      <c r="Y409" s="540"/>
      <c r="Z409" s="540"/>
      <c r="AA409" s="540"/>
      <c r="AB409" s="540"/>
      <c r="AC409" s="540"/>
      <c r="AD409" s="540"/>
      <c r="AE409" s="540"/>
      <c r="AF409" s="540"/>
      <c r="AG409" s="540"/>
      <c r="AH409" s="540"/>
      <c r="AI409" s="540"/>
      <c r="AJ409" s="540"/>
      <c r="AK409" s="540"/>
      <c r="AL409" s="540"/>
      <c r="AM409" s="540"/>
      <c r="AN409" s="540"/>
      <c r="AO409" s="540"/>
      <c r="AP409" s="540"/>
      <c r="AQ409" s="540"/>
      <c r="AR409" s="540"/>
      <c r="AS409" s="540"/>
      <c r="AT409" s="540"/>
      <c r="AU409" s="540"/>
      <c r="AV409" s="540"/>
      <c r="AW409" s="540"/>
      <c r="AX409" s="540"/>
      <c r="AY409" s="540"/>
      <c r="AZ409" s="540"/>
      <c r="BA409" s="540"/>
      <c r="BB409" s="540"/>
      <c r="BC409" s="540"/>
      <c r="BD409" s="540"/>
      <c r="BE409" s="540"/>
      <c r="BF409" s="540"/>
      <c r="BG409" s="540"/>
      <c r="BH409" s="540"/>
      <c r="BI409" s="540"/>
      <c r="BJ409" s="540"/>
      <c r="BK409" s="540"/>
      <c r="BL409" s="540"/>
      <c r="BM409" s="540"/>
      <c r="BN409" s="540"/>
      <c r="BO409" s="540"/>
      <c r="BP409" s="540"/>
      <c r="BQ409" s="540"/>
      <c r="BR409" s="540"/>
      <c r="BS409" s="540"/>
      <c r="BT409" s="540"/>
      <c r="BU409" s="540"/>
      <c r="BV409" s="540"/>
      <c r="BW409" s="540"/>
      <c r="BX409" s="540"/>
      <c r="BY409" s="540"/>
      <c r="BZ409" s="540"/>
      <c r="CA409" s="540"/>
      <c r="CB409" s="540"/>
      <c r="CC409" s="540"/>
      <c r="CD409" s="540"/>
      <c r="CE409" s="540"/>
      <c r="CF409" s="540"/>
      <c r="CG409" s="540"/>
      <c r="CH409" s="540"/>
      <c r="CI409" s="540"/>
      <c r="CJ409" s="540"/>
      <c r="CK409" s="540"/>
      <c r="CL409" s="540"/>
      <c r="CM409" s="540"/>
      <c r="CN409" s="540"/>
      <c r="CO409" s="540"/>
      <c r="CP409" s="540"/>
      <c r="CQ409" s="540"/>
      <c r="CR409" s="540"/>
      <c r="CS409" s="540"/>
      <c r="CT409" s="540"/>
      <c r="CU409" s="540"/>
      <c r="CV409" s="540"/>
      <c r="CW409" s="540"/>
      <c r="CX409" s="540"/>
      <c r="CY409" s="540"/>
      <c r="CZ409" s="540"/>
      <c r="DA409" s="540"/>
      <c r="DB409" s="540"/>
      <c r="DC409" s="540"/>
      <c r="DD409" s="540"/>
      <c r="DE409" s="540"/>
      <c r="DF409" s="540"/>
      <c r="DG409" s="540"/>
      <c r="DH409" s="540"/>
      <c r="DI409" s="540"/>
      <c r="DJ409" s="540"/>
      <c r="DK409" s="540"/>
      <c r="DL409" s="540"/>
      <c r="DM409" s="540"/>
      <c r="DN409" s="540"/>
      <c r="DO409" s="540"/>
      <c r="DP409" s="540"/>
      <c r="DQ409" s="540"/>
      <c r="DR409" s="540"/>
      <c r="DS409" s="540"/>
      <c r="DT409" s="540"/>
      <c r="DU409" s="540"/>
      <c r="DV409" s="540"/>
      <c r="DW409" s="540"/>
      <c r="DX409" s="540"/>
      <c r="DY409" s="540"/>
      <c r="DZ409" s="540"/>
      <c r="EA409" s="540"/>
      <c r="EB409" s="540"/>
      <c r="EC409" s="540"/>
      <c r="ED409" s="540"/>
      <c r="EE409" s="540"/>
      <c r="EF409" s="540"/>
      <c r="EG409" s="540"/>
      <c r="EH409" s="540"/>
      <c r="EI409" s="540"/>
      <c r="EJ409" s="540"/>
      <c r="EK409" s="540"/>
      <c r="EL409" s="540"/>
      <c r="EM409" s="540"/>
      <c r="EN409" s="540"/>
      <c r="EO409" s="540"/>
      <c r="EP409" s="540"/>
      <c r="EQ409" s="540"/>
      <c r="ER409" s="540"/>
      <c r="ES409" s="540"/>
      <c r="ET409" s="540"/>
      <c r="EU409" s="540"/>
      <c r="EV409" s="540"/>
      <c r="EW409" s="540"/>
      <c r="EX409" s="540"/>
      <c r="EY409" s="540"/>
      <c r="EZ409" s="540"/>
      <c r="FA409" s="540"/>
      <c r="FB409" s="540"/>
      <c r="FC409" s="540"/>
      <c r="FD409" s="540"/>
      <c r="FE409" s="540"/>
      <c r="FF409" s="540"/>
      <c r="FG409" s="540"/>
      <c r="FH409" s="540"/>
      <c r="FI409" s="540"/>
      <c r="FJ409" s="540"/>
      <c r="FK409" s="540"/>
      <c r="FL409" s="540"/>
      <c r="FM409" s="540"/>
      <c r="FN409" s="540"/>
      <c r="FO409" s="540"/>
      <c r="FP409" s="540"/>
      <c r="FQ409" s="540"/>
      <c r="FR409" s="540"/>
      <c r="FS409" s="540"/>
      <c r="FT409" s="540"/>
      <c r="FU409" s="540"/>
      <c r="FV409" s="540"/>
      <c r="FW409" s="540"/>
      <c r="FX409" s="540"/>
      <c r="FY409" s="540"/>
      <c r="FZ409" s="540"/>
      <c r="GA409" s="540"/>
      <c r="GB409" s="540"/>
      <c r="GC409" s="540"/>
      <c r="GD409" s="540"/>
      <c r="GE409" s="540"/>
      <c r="GF409" s="540"/>
      <c r="GG409" s="540"/>
      <c r="GH409" s="540"/>
      <c r="GI409" s="540"/>
      <c r="GJ409" s="540"/>
      <c r="GK409" s="540"/>
      <c r="GL409" s="540"/>
      <c r="GM409" s="540"/>
      <c r="GN409" s="540"/>
      <c r="GO409" s="540"/>
      <c r="GP409" s="540"/>
      <c r="GQ409" s="540"/>
      <c r="GR409" s="540"/>
      <c r="GS409" s="540"/>
      <c r="GT409" s="540"/>
      <c r="GU409" s="540"/>
      <c r="GV409" s="540"/>
      <c r="GW409" s="540"/>
      <c r="GX409" s="540"/>
      <c r="GY409" s="540"/>
      <c r="GZ409" s="540"/>
      <c r="HA409" s="540"/>
      <c r="HB409" s="540"/>
      <c r="HC409" s="540"/>
      <c r="HD409" s="540"/>
      <c r="HE409" s="540"/>
      <c r="HF409" s="540"/>
    </row>
    <row r="410" spans="2:214">
      <c r="B410" s="540"/>
      <c r="C410" s="658"/>
      <c r="D410" s="540"/>
      <c r="F410" s="540"/>
      <c r="G410" s="540"/>
      <c r="H410" s="540"/>
      <c r="I410" s="540"/>
      <c r="J410" s="540"/>
      <c r="K410" s="540"/>
      <c r="L410" s="540"/>
      <c r="M410" s="540"/>
      <c r="N410" s="540"/>
      <c r="O410" s="540"/>
      <c r="P410" s="540"/>
      <c r="Q410" s="540"/>
      <c r="R410" s="540"/>
      <c r="S410" s="540"/>
      <c r="T410" s="540"/>
      <c r="U410" s="540"/>
      <c r="V410" s="540"/>
      <c r="W410" s="540"/>
      <c r="X410" s="540"/>
      <c r="Y410" s="540"/>
      <c r="Z410" s="540"/>
      <c r="AA410" s="540"/>
      <c r="AB410" s="540"/>
      <c r="AC410" s="540"/>
      <c r="AD410" s="540"/>
      <c r="AE410" s="540"/>
      <c r="AF410" s="540"/>
      <c r="AG410" s="540"/>
      <c r="AH410" s="540"/>
      <c r="AI410" s="540"/>
      <c r="AJ410" s="540"/>
      <c r="AK410" s="540"/>
      <c r="AL410" s="540"/>
      <c r="AM410" s="540"/>
      <c r="AN410" s="540"/>
      <c r="AO410" s="540"/>
      <c r="AP410" s="540"/>
      <c r="AQ410" s="540"/>
      <c r="AR410" s="540"/>
      <c r="AS410" s="540"/>
      <c r="AT410" s="540"/>
      <c r="AU410" s="540"/>
      <c r="AV410" s="540"/>
      <c r="AW410" s="540"/>
      <c r="AX410" s="540"/>
      <c r="AY410" s="540"/>
      <c r="AZ410" s="540"/>
      <c r="BA410" s="540"/>
      <c r="BB410" s="540"/>
      <c r="BC410" s="540"/>
      <c r="BD410" s="540"/>
      <c r="BE410" s="540"/>
      <c r="BF410" s="540"/>
      <c r="BG410" s="540"/>
      <c r="BH410" s="540"/>
      <c r="BI410" s="540"/>
      <c r="BJ410" s="540"/>
      <c r="BK410" s="540"/>
      <c r="BL410" s="540"/>
      <c r="BM410" s="540"/>
      <c r="BN410" s="540"/>
      <c r="BO410" s="540"/>
      <c r="BP410" s="540"/>
      <c r="BQ410" s="540"/>
      <c r="BR410" s="540"/>
      <c r="BS410" s="540"/>
      <c r="BT410" s="540"/>
      <c r="BU410" s="540"/>
      <c r="BV410" s="540"/>
      <c r="BW410" s="540"/>
      <c r="BX410" s="540"/>
      <c r="BY410" s="540"/>
      <c r="BZ410" s="540"/>
      <c r="CA410" s="540"/>
      <c r="CB410" s="540"/>
      <c r="CC410" s="540"/>
      <c r="CD410" s="540"/>
      <c r="CE410" s="540"/>
      <c r="CF410" s="540"/>
      <c r="CG410" s="540"/>
      <c r="CH410" s="540"/>
      <c r="CI410" s="540"/>
      <c r="CJ410" s="540"/>
      <c r="CK410" s="540"/>
      <c r="CL410" s="540"/>
      <c r="CM410" s="540"/>
      <c r="CN410" s="540"/>
      <c r="CO410" s="540"/>
      <c r="CP410" s="540"/>
      <c r="CQ410" s="540"/>
      <c r="CR410" s="540"/>
      <c r="CS410" s="540"/>
      <c r="CT410" s="540"/>
      <c r="CU410" s="540"/>
      <c r="CV410" s="540"/>
      <c r="CW410" s="540"/>
      <c r="CX410" s="540"/>
      <c r="CY410" s="540"/>
      <c r="CZ410" s="540"/>
      <c r="DA410" s="540"/>
      <c r="DB410" s="540"/>
      <c r="DC410" s="540"/>
      <c r="DD410" s="540"/>
      <c r="DE410" s="540"/>
      <c r="DF410" s="540"/>
      <c r="DG410" s="540"/>
      <c r="DH410" s="540"/>
      <c r="DI410" s="540"/>
      <c r="DJ410" s="540"/>
      <c r="DK410" s="540"/>
      <c r="DL410" s="540"/>
      <c r="DM410" s="540"/>
      <c r="DN410" s="540"/>
      <c r="DO410" s="540"/>
      <c r="DP410" s="540"/>
      <c r="DQ410" s="540"/>
      <c r="DR410" s="540"/>
      <c r="DS410" s="540"/>
      <c r="DT410" s="540"/>
      <c r="DU410" s="540"/>
      <c r="DV410" s="540"/>
      <c r="DW410" s="540"/>
      <c r="DX410" s="540"/>
      <c r="DY410" s="540"/>
      <c r="DZ410" s="540"/>
      <c r="EA410" s="540"/>
      <c r="EB410" s="540"/>
      <c r="EC410" s="540"/>
      <c r="ED410" s="540"/>
      <c r="EE410" s="540"/>
      <c r="EF410" s="540"/>
      <c r="EG410" s="540"/>
      <c r="EH410" s="540"/>
      <c r="EI410" s="540"/>
      <c r="EJ410" s="540"/>
      <c r="EK410" s="540"/>
      <c r="EL410" s="540"/>
      <c r="EM410" s="540"/>
      <c r="EN410" s="540"/>
      <c r="EO410" s="540"/>
      <c r="EP410" s="540"/>
      <c r="EQ410" s="540"/>
      <c r="ER410" s="540"/>
      <c r="ES410" s="540"/>
      <c r="ET410" s="540"/>
      <c r="EU410" s="540"/>
      <c r="EV410" s="540"/>
      <c r="EW410" s="540"/>
      <c r="EX410" s="540"/>
      <c r="EY410" s="540"/>
      <c r="EZ410" s="540"/>
      <c r="FA410" s="540"/>
      <c r="FB410" s="540"/>
      <c r="FC410" s="540"/>
      <c r="FD410" s="540"/>
      <c r="FE410" s="540"/>
      <c r="FF410" s="540"/>
      <c r="FG410" s="540"/>
      <c r="FH410" s="540"/>
      <c r="FI410" s="540"/>
      <c r="FJ410" s="540"/>
      <c r="FK410" s="540"/>
      <c r="FL410" s="540"/>
      <c r="FM410" s="540"/>
      <c r="FN410" s="540"/>
      <c r="FO410" s="540"/>
      <c r="FP410" s="540"/>
      <c r="FQ410" s="540"/>
      <c r="FR410" s="540"/>
      <c r="FS410" s="540"/>
      <c r="FT410" s="540"/>
      <c r="FU410" s="540"/>
      <c r="FV410" s="540"/>
      <c r="FW410" s="540"/>
      <c r="FX410" s="540"/>
      <c r="FY410" s="540"/>
      <c r="FZ410" s="540"/>
      <c r="GA410" s="540"/>
      <c r="GB410" s="540"/>
      <c r="GC410" s="540"/>
      <c r="GD410" s="540"/>
      <c r="GE410" s="540"/>
      <c r="GF410" s="540"/>
      <c r="GG410" s="540"/>
      <c r="GH410" s="540"/>
      <c r="GI410" s="540"/>
      <c r="GJ410" s="540"/>
      <c r="GK410" s="540"/>
      <c r="GL410" s="540"/>
      <c r="GM410" s="540"/>
      <c r="GN410" s="540"/>
      <c r="GO410" s="540"/>
      <c r="GP410" s="540"/>
      <c r="GQ410" s="540"/>
      <c r="GR410" s="540"/>
      <c r="GS410" s="540"/>
      <c r="GT410" s="540"/>
      <c r="GU410" s="540"/>
      <c r="GV410" s="540"/>
      <c r="GW410" s="540"/>
      <c r="GX410" s="540"/>
      <c r="GY410" s="540"/>
      <c r="GZ410" s="540"/>
      <c r="HA410" s="540"/>
      <c r="HB410" s="540"/>
      <c r="HC410" s="540"/>
      <c r="HD410" s="540"/>
      <c r="HE410" s="540"/>
      <c r="HF410" s="540"/>
    </row>
    <row r="411" spans="2:214">
      <c r="B411" s="540"/>
      <c r="C411" s="658"/>
      <c r="D411" s="540"/>
      <c r="F411" s="540"/>
      <c r="G411" s="540"/>
      <c r="H411" s="540"/>
      <c r="I411" s="540"/>
      <c r="J411" s="540"/>
      <c r="K411" s="540"/>
      <c r="L411" s="540"/>
      <c r="M411" s="540"/>
      <c r="N411" s="540"/>
      <c r="O411" s="540"/>
      <c r="P411" s="540"/>
      <c r="Q411" s="540"/>
      <c r="R411" s="540"/>
      <c r="S411" s="540"/>
      <c r="T411" s="540"/>
      <c r="U411" s="540"/>
      <c r="V411" s="540"/>
      <c r="W411" s="540"/>
      <c r="X411" s="540"/>
      <c r="Y411" s="540"/>
      <c r="Z411" s="540"/>
      <c r="AA411" s="540"/>
      <c r="AB411" s="540"/>
      <c r="AC411" s="540"/>
      <c r="AD411" s="540"/>
      <c r="AE411" s="540"/>
      <c r="AF411" s="540"/>
      <c r="AG411" s="540"/>
      <c r="AH411" s="540"/>
      <c r="AI411" s="540"/>
      <c r="AJ411" s="540"/>
      <c r="AK411" s="540"/>
      <c r="AL411" s="540"/>
      <c r="AM411" s="540"/>
      <c r="AN411" s="540"/>
      <c r="AO411" s="540"/>
      <c r="AP411" s="540"/>
      <c r="AQ411" s="540"/>
      <c r="AR411" s="540"/>
      <c r="AS411" s="540"/>
      <c r="AT411" s="540"/>
      <c r="AU411" s="540"/>
      <c r="AV411" s="540"/>
      <c r="AW411" s="540"/>
      <c r="AX411" s="540"/>
      <c r="AY411" s="540"/>
      <c r="AZ411" s="540"/>
      <c r="BA411" s="540"/>
      <c r="BB411" s="540"/>
      <c r="BC411" s="540"/>
      <c r="BD411" s="540"/>
      <c r="BE411" s="540"/>
      <c r="BF411" s="540"/>
      <c r="BG411" s="540"/>
      <c r="BH411" s="540"/>
      <c r="BI411" s="540"/>
      <c r="BJ411" s="540"/>
      <c r="BK411" s="540"/>
      <c r="BL411" s="540"/>
      <c r="BM411" s="540"/>
      <c r="BN411" s="540"/>
      <c r="BO411" s="540"/>
      <c r="BP411" s="540"/>
      <c r="BQ411" s="540"/>
      <c r="BR411" s="540"/>
      <c r="BS411" s="540"/>
      <c r="BT411" s="540"/>
      <c r="BU411" s="540"/>
      <c r="BV411" s="540"/>
      <c r="BW411" s="540"/>
      <c r="BX411" s="540"/>
      <c r="BY411" s="540"/>
      <c r="BZ411" s="540"/>
      <c r="CA411" s="540"/>
      <c r="CB411" s="540"/>
      <c r="CC411" s="540"/>
      <c r="CD411" s="540"/>
      <c r="CE411" s="540"/>
      <c r="CF411" s="540"/>
      <c r="CG411" s="540"/>
      <c r="CH411" s="540"/>
      <c r="CI411" s="540"/>
      <c r="CJ411" s="540"/>
      <c r="CK411" s="540"/>
      <c r="CL411" s="540"/>
      <c r="CM411" s="540"/>
      <c r="CN411" s="540"/>
      <c r="CO411" s="540"/>
      <c r="CP411" s="540"/>
      <c r="CQ411" s="540"/>
      <c r="CR411" s="540"/>
      <c r="CS411" s="540"/>
      <c r="CT411" s="540"/>
      <c r="CU411" s="540"/>
      <c r="CV411" s="540"/>
      <c r="CW411" s="540"/>
      <c r="CX411" s="540"/>
      <c r="CY411" s="540"/>
      <c r="CZ411" s="540"/>
      <c r="DA411" s="540"/>
      <c r="DB411" s="540"/>
      <c r="DC411" s="540"/>
      <c r="DD411" s="540"/>
      <c r="DE411" s="540"/>
      <c r="DF411" s="540"/>
      <c r="DG411" s="540"/>
      <c r="DH411" s="540"/>
      <c r="DI411" s="540"/>
      <c r="DJ411" s="540"/>
      <c r="DK411" s="540"/>
      <c r="DL411" s="540"/>
      <c r="DM411" s="540"/>
      <c r="DN411" s="540"/>
      <c r="DO411" s="540"/>
      <c r="DP411" s="540"/>
      <c r="DQ411" s="540"/>
      <c r="DR411" s="540"/>
      <c r="DS411" s="540"/>
      <c r="DT411" s="540"/>
      <c r="DU411" s="540"/>
      <c r="DV411" s="540"/>
      <c r="DW411" s="540"/>
      <c r="DX411" s="540"/>
      <c r="DY411" s="540"/>
      <c r="DZ411" s="540"/>
      <c r="EA411" s="540"/>
      <c r="EB411" s="540"/>
      <c r="EC411" s="540"/>
      <c r="ED411" s="540"/>
      <c r="EE411" s="540"/>
      <c r="EF411" s="540"/>
      <c r="EG411" s="540"/>
      <c r="EH411" s="540"/>
      <c r="EI411" s="540"/>
      <c r="EJ411" s="540"/>
      <c r="EK411" s="540"/>
      <c r="EL411" s="540"/>
      <c r="EM411" s="540"/>
      <c r="EN411" s="540"/>
      <c r="EO411" s="540"/>
      <c r="EP411" s="540"/>
      <c r="EQ411" s="540"/>
      <c r="ER411" s="540"/>
      <c r="ES411" s="540"/>
      <c r="ET411" s="540"/>
      <c r="EU411" s="540"/>
      <c r="EV411" s="540"/>
      <c r="EW411" s="540"/>
      <c r="EX411" s="540"/>
      <c r="EY411" s="540"/>
      <c r="EZ411" s="540"/>
      <c r="FA411" s="540"/>
      <c r="FB411" s="540"/>
      <c r="FC411" s="540"/>
      <c r="FD411" s="540"/>
      <c r="FE411" s="540"/>
      <c r="FF411" s="540"/>
      <c r="FG411" s="540"/>
      <c r="FH411" s="540"/>
      <c r="FI411" s="540"/>
      <c r="FJ411" s="540"/>
      <c r="FK411" s="540"/>
      <c r="FL411" s="540"/>
      <c r="FM411" s="540"/>
      <c r="FN411" s="540"/>
      <c r="FO411" s="540"/>
      <c r="FP411" s="540"/>
      <c r="FQ411" s="540"/>
      <c r="FR411" s="540"/>
      <c r="FS411" s="540"/>
      <c r="FT411" s="540"/>
      <c r="FU411" s="540"/>
      <c r="FV411" s="540"/>
      <c r="FW411" s="540"/>
      <c r="FX411" s="540"/>
      <c r="FY411" s="540"/>
      <c r="FZ411" s="540"/>
      <c r="GA411" s="540"/>
      <c r="GB411" s="540"/>
      <c r="GC411" s="540"/>
      <c r="GD411" s="540"/>
      <c r="GE411" s="540"/>
      <c r="GF411" s="540"/>
      <c r="GG411" s="540"/>
      <c r="GH411" s="540"/>
      <c r="GI411" s="540"/>
      <c r="GJ411" s="540"/>
      <c r="GK411" s="540"/>
      <c r="GL411" s="540"/>
      <c r="GM411" s="540"/>
      <c r="GN411" s="540"/>
      <c r="GO411" s="540"/>
      <c r="GP411" s="540"/>
      <c r="GQ411" s="540"/>
      <c r="GR411" s="540"/>
      <c r="GS411" s="540"/>
      <c r="GT411" s="540"/>
      <c r="GU411" s="540"/>
      <c r="GV411" s="540"/>
      <c r="GW411" s="540"/>
      <c r="GX411" s="540"/>
      <c r="GY411" s="540"/>
      <c r="GZ411" s="540"/>
      <c r="HA411" s="540"/>
      <c r="HB411" s="540"/>
      <c r="HC411" s="540"/>
      <c r="HD411" s="540"/>
      <c r="HE411" s="540"/>
      <c r="HF411" s="540"/>
    </row>
    <row r="412" spans="2:214">
      <c r="B412" s="540"/>
      <c r="C412" s="658"/>
      <c r="D412" s="540"/>
      <c r="F412" s="540"/>
      <c r="G412" s="540"/>
      <c r="H412" s="540"/>
      <c r="I412" s="540"/>
      <c r="J412" s="540"/>
      <c r="K412" s="540"/>
      <c r="L412" s="540"/>
      <c r="M412" s="540"/>
      <c r="N412" s="540"/>
      <c r="O412" s="540"/>
      <c r="P412" s="540"/>
      <c r="Q412" s="540"/>
      <c r="R412" s="540"/>
      <c r="S412" s="540"/>
      <c r="T412" s="540"/>
      <c r="U412" s="540"/>
      <c r="V412" s="540"/>
      <c r="W412" s="540"/>
      <c r="X412" s="540"/>
      <c r="Y412" s="540"/>
      <c r="Z412" s="540"/>
      <c r="AA412" s="540"/>
      <c r="AB412" s="540"/>
      <c r="AC412" s="540"/>
      <c r="AD412" s="540"/>
      <c r="AE412" s="540"/>
      <c r="AF412" s="540"/>
      <c r="AG412" s="540"/>
      <c r="AH412" s="540"/>
      <c r="AI412" s="540"/>
      <c r="AJ412" s="540"/>
      <c r="AK412" s="540"/>
      <c r="AL412" s="540"/>
      <c r="AM412" s="540"/>
      <c r="AN412" s="540"/>
      <c r="AO412" s="540"/>
      <c r="AP412" s="540"/>
      <c r="AQ412" s="540"/>
      <c r="AR412" s="540"/>
      <c r="AS412" s="540"/>
      <c r="AT412" s="540"/>
      <c r="AU412" s="540"/>
      <c r="AV412" s="540"/>
      <c r="AW412" s="540"/>
      <c r="AX412" s="540"/>
      <c r="AY412" s="540"/>
      <c r="AZ412" s="540"/>
      <c r="BA412" s="540"/>
      <c r="BB412" s="540"/>
      <c r="BC412" s="540"/>
      <c r="BD412" s="540"/>
      <c r="BE412" s="540"/>
      <c r="BF412" s="540"/>
      <c r="BG412" s="540"/>
      <c r="BH412" s="540"/>
      <c r="BI412" s="540"/>
      <c r="BJ412" s="540"/>
      <c r="BK412" s="540"/>
      <c r="BL412" s="540"/>
      <c r="BM412" s="540"/>
      <c r="BN412" s="540"/>
      <c r="BO412" s="540"/>
      <c r="BP412" s="540"/>
      <c r="BQ412" s="540"/>
      <c r="BR412" s="540"/>
      <c r="BS412" s="540"/>
      <c r="BT412" s="540"/>
      <c r="BU412" s="540"/>
      <c r="BV412" s="540"/>
      <c r="BW412" s="540"/>
      <c r="BX412" s="540"/>
      <c r="BY412" s="540"/>
      <c r="BZ412" s="540"/>
      <c r="CA412" s="540"/>
      <c r="CB412" s="540"/>
      <c r="CC412" s="540"/>
      <c r="CD412" s="540"/>
      <c r="CE412" s="540"/>
      <c r="CF412" s="540"/>
      <c r="CG412" s="540"/>
      <c r="CH412" s="540"/>
      <c r="CI412" s="540"/>
      <c r="CJ412" s="540"/>
      <c r="CK412" s="540"/>
      <c r="CL412" s="540"/>
      <c r="CM412" s="540"/>
      <c r="CN412" s="540"/>
      <c r="CO412" s="540"/>
      <c r="CP412" s="540"/>
      <c r="CQ412" s="540"/>
      <c r="CR412" s="540"/>
      <c r="CS412" s="540"/>
      <c r="CT412" s="540"/>
      <c r="CU412" s="540"/>
      <c r="CV412" s="540"/>
      <c r="CW412" s="540"/>
      <c r="CX412" s="540"/>
      <c r="CY412" s="540"/>
      <c r="CZ412" s="540"/>
      <c r="DA412" s="540"/>
      <c r="DB412" s="540"/>
      <c r="DC412" s="540"/>
      <c r="DD412" s="540"/>
      <c r="DE412" s="540"/>
      <c r="DF412" s="540"/>
      <c r="DG412" s="540"/>
      <c r="DH412" s="540"/>
      <c r="DI412" s="540"/>
      <c r="DJ412" s="540"/>
      <c r="DK412" s="540"/>
      <c r="DL412" s="540"/>
      <c r="DM412" s="540"/>
      <c r="DN412" s="540"/>
      <c r="DO412" s="540"/>
      <c r="DP412" s="540"/>
      <c r="DQ412" s="540"/>
      <c r="DR412" s="540"/>
      <c r="DS412" s="540"/>
      <c r="DT412" s="540"/>
      <c r="DU412" s="540"/>
      <c r="DV412" s="540"/>
      <c r="DW412" s="540"/>
      <c r="DX412" s="540"/>
      <c r="DY412" s="540"/>
      <c r="DZ412" s="540"/>
      <c r="EA412" s="540"/>
      <c r="EB412" s="540"/>
      <c r="EC412" s="540"/>
      <c r="ED412" s="540"/>
      <c r="EE412" s="540"/>
      <c r="EF412" s="540"/>
      <c r="EG412" s="540"/>
      <c r="EH412" s="540"/>
      <c r="EI412" s="540"/>
      <c r="EJ412" s="540"/>
      <c r="EK412" s="540"/>
      <c r="EL412" s="540"/>
      <c r="EM412" s="540"/>
      <c r="EN412" s="540"/>
      <c r="EO412" s="540"/>
      <c r="EP412" s="540"/>
      <c r="EQ412" s="540"/>
      <c r="ER412" s="540"/>
      <c r="ES412" s="540"/>
      <c r="ET412" s="540"/>
      <c r="EU412" s="540"/>
      <c r="EV412" s="540"/>
      <c r="EW412" s="540"/>
      <c r="EX412" s="540"/>
      <c r="EY412" s="540"/>
      <c r="EZ412" s="540"/>
      <c r="FA412" s="540"/>
      <c r="FB412" s="540"/>
      <c r="FC412" s="540"/>
      <c r="FD412" s="540"/>
      <c r="FE412" s="540"/>
      <c r="FF412" s="540"/>
      <c r="FG412" s="540"/>
      <c r="FH412" s="540"/>
      <c r="FI412" s="540"/>
      <c r="FJ412" s="540"/>
      <c r="FK412" s="540"/>
      <c r="FL412" s="540"/>
      <c r="FM412" s="540"/>
      <c r="FN412" s="540"/>
      <c r="FO412" s="540"/>
      <c r="FP412" s="540"/>
      <c r="FQ412" s="540"/>
      <c r="FR412" s="540"/>
      <c r="FS412" s="540"/>
      <c r="FT412" s="540"/>
      <c r="FU412" s="540"/>
      <c r="FV412" s="540"/>
      <c r="FW412" s="540"/>
      <c r="FX412" s="540"/>
      <c r="FY412" s="540"/>
      <c r="FZ412" s="540"/>
      <c r="GA412" s="540"/>
      <c r="GB412" s="540"/>
      <c r="GC412" s="540"/>
      <c r="GD412" s="540"/>
      <c r="GE412" s="540"/>
      <c r="GF412" s="540"/>
      <c r="GG412" s="540"/>
      <c r="GH412" s="540"/>
      <c r="GI412" s="540"/>
      <c r="GJ412" s="540"/>
      <c r="GK412" s="540"/>
      <c r="GL412" s="540"/>
      <c r="GM412" s="540"/>
      <c r="GN412" s="540"/>
      <c r="GO412" s="540"/>
      <c r="GP412" s="540"/>
      <c r="GQ412" s="540"/>
      <c r="GR412" s="540"/>
      <c r="GS412" s="540"/>
      <c r="GT412" s="540"/>
      <c r="GU412" s="540"/>
      <c r="GV412" s="540"/>
      <c r="GW412" s="540"/>
      <c r="GX412" s="540"/>
      <c r="GY412" s="540"/>
      <c r="GZ412" s="540"/>
      <c r="HA412" s="540"/>
      <c r="HB412" s="540"/>
      <c r="HC412" s="540"/>
      <c r="HD412" s="540"/>
      <c r="HE412" s="540"/>
      <c r="HF412" s="540"/>
    </row>
    <row r="413" spans="2:214">
      <c r="B413" s="540"/>
      <c r="C413" s="658"/>
      <c r="D413" s="540"/>
      <c r="F413" s="540"/>
      <c r="G413" s="540"/>
      <c r="H413" s="540"/>
      <c r="I413" s="540"/>
      <c r="J413" s="540"/>
      <c r="K413" s="540"/>
      <c r="L413" s="540"/>
      <c r="M413" s="540"/>
      <c r="N413" s="540"/>
      <c r="O413" s="540"/>
      <c r="P413" s="540"/>
      <c r="Q413" s="540"/>
      <c r="R413" s="540"/>
      <c r="S413" s="540"/>
      <c r="T413" s="540"/>
      <c r="U413" s="540"/>
      <c r="V413" s="540"/>
      <c r="W413" s="540"/>
      <c r="X413" s="540"/>
      <c r="Y413" s="540"/>
      <c r="Z413" s="540"/>
      <c r="AA413" s="540"/>
      <c r="AB413" s="540"/>
      <c r="AC413" s="540"/>
      <c r="AD413" s="540"/>
      <c r="AE413" s="540"/>
      <c r="AF413" s="540"/>
      <c r="AG413" s="540"/>
      <c r="AH413" s="540"/>
      <c r="AI413" s="540"/>
      <c r="AJ413" s="540"/>
      <c r="AK413" s="540"/>
      <c r="AL413" s="540"/>
      <c r="AM413" s="540"/>
      <c r="AN413" s="540"/>
      <c r="AO413" s="540"/>
      <c r="AP413" s="540"/>
      <c r="AQ413" s="540"/>
      <c r="AR413" s="540"/>
      <c r="AS413" s="540"/>
      <c r="AT413" s="540"/>
      <c r="AU413" s="540"/>
      <c r="AV413" s="540"/>
      <c r="AW413" s="540"/>
      <c r="AX413" s="540"/>
      <c r="AY413" s="540"/>
      <c r="AZ413" s="540"/>
      <c r="BA413" s="540"/>
      <c r="BB413" s="540"/>
      <c r="BC413" s="540"/>
      <c r="BD413" s="540"/>
      <c r="BE413" s="540"/>
      <c r="BF413" s="540"/>
      <c r="BG413" s="540"/>
      <c r="BH413" s="540"/>
      <c r="BI413" s="540"/>
      <c r="BJ413" s="540"/>
      <c r="BK413" s="540"/>
      <c r="BL413" s="540"/>
      <c r="BM413" s="540"/>
      <c r="BN413" s="540"/>
      <c r="BO413" s="540"/>
      <c r="BP413" s="540"/>
      <c r="BQ413" s="540"/>
      <c r="BR413" s="540"/>
      <c r="BS413" s="540"/>
      <c r="BT413" s="540"/>
      <c r="BU413" s="540"/>
      <c r="BV413" s="540"/>
      <c r="BW413" s="540"/>
      <c r="BX413" s="540"/>
      <c r="BY413" s="540"/>
      <c r="BZ413" s="540"/>
      <c r="CA413" s="540"/>
      <c r="CB413" s="540"/>
      <c r="CC413" s="540"/>
      <c r="CD413" s="540"/>
      <c r="CE413" s="540"/>
      <c r="CF413" s="540"/>
      <c r="CG413" s="540"/>
      <c r="CH413" s="540"/>
      <c r="CI413" s="540"/>
      <c r="CJ413" s="540"/>
      <c r="CK413" s="540"/>
      <c r="CL413" s="540"/>
      <c r="CM413" s="540"/>
      <c r="CN413" s="540"/>
      <c r="CO413" s="540"/>
      <c r="CP413" s="540"/>
      <c r="CQ413" s="540"/>
      <c r="CR413" s="540"/>
      <c r="CS413" s="540"/>
      <c r="CT413" s="540"/>
      <c r="CU413" s="540"/>
      <c r="CV413" s="540"/>
      <c r="CW413" s="540"/>
      <c r="CX413" s="540"/>
      <c r="CY413" s="540"/>
      <c r="CZ413" s="540"/>
      <c r="DA413" s="540"/>
      <c r="DB413" s="540"/>
      <c r="DC413" s="540"/>
      <c r="DD413" s="540"/>
      <c r="DE413" s="540"/>
      <c r="DF413" s="540"/>
      <c r="DG413" s="540"/>
      <c r="DH413" s="540"/>
      <c r="DI413" s="540"/>
      <c r="DJ413" s="540"/>
      <c r="DK413" s="540"/>
      <c r="DL413" s="540"/>
      <c r="DM413" s="540"/>
      <c r="DN413" s="540"/>
      <c r="DO413" s="540"/>
      <c r="DP413" s="540"/>
      <c r="DQ413" s="540"/>
      <c r="DR413" s="540"/>
      <c r="DS413" s="540"/>
      <c r="DT413" s="540"/>
      <c r="DU413" s="540"/>
      <c r="DV413" s="540"/>
      <c r="DW413" s="540"/>
      <c r="DX413" s="540"/>
      <c r="DY413" s="540"/>
      <c r="DZ413" s="540"/>
      <c r="EA413" s="540"/>
      <c r="EB413" s="540"/>
      <c r="EC413" s="540"/>
      <c r="ED413" s="540"/>
      <c r="EE413" s="540"/>
      <c r="EF413" s="540"/>
      <c r="EG413" s="540"/>
      <c r="EH413" s="540"/>
      <c r="EI413" s="540"/>
      <c r="EJ413" s="540"/>
      <c r="EK413" s="540"/>
      <c r="EL413" s="540"/>
      <c r="EM413" s="540"/>
      <c r="EN413" s="540"/>
      <c r="EO413" s="540"/>
      <c r="EP413" s="540"/>
      <c r="EQ413" s="540"/>
      <c r="ER413" s="540"/>
      <c r="ES413" s="540"/>
      <c r="ET413" s="540"/>
      <c r="EU413" s="540"/>
      <c r="EV413" s="540"/>
      <c r="EW413" s="540"/>
      <c r="EX413" s="540"/>
      <c r="EY413" s="540"/>
      <c r="EZ413" s="540"/>
      <c r="FA413" s="540"/>
      <c r="FB413" s="540"/>
      <c r="FC413" s="540"/>
      <c r="FD413" s="540"/>
      <c r="FE413" s="540"/>
      <c r="FF413" s="540"/>
      <c r="FG413" s="540"/>
      <c r="FH413" s="540"/>
      <c r="FI413" s="540"/>
      <c r="FJ413" s="540"/>
      <c r="FK413" s="540"/>
      <c r="FL413" s="540"/>
      <c r="FM413" s="540"/>
      <c r="FN413" s="540"/>
      <c r="FO413" s="540"/>
      <c r="FP413" s="540"/>
      <c r="FQ413" s="540"/>
      <c r="FR413" s="540"/>
      <c r="FS413" s="540"/>
      <c r="FT413" s="540"/>
      <c r="FU413" s="540"/>
      <c r="FV413" s="540"/>
      <c r="FW413" s="540"/>
      <c r="FX413" s="540"/>
      <c r="FY413" s="540"/>
      <c r="FZ413" s="540"/>
      <c r="GA413" s="540"/>
      <c r="GB413" s="540"/>
      <c r="GC413" s="540"/>
      <c r="GD413" s="540"/>
      <c r="GE413" s="540"/>
      <c r="GF413" s="540"/>
      <c r="GG413" s="540"/>
      <c r="GH413" s="540"/>
      <c r="GI413" s="540"/>
      <c r="GJ413" s="540"/>
      <c r="GK413" s="540"/>
      <c r="GL413" s="540"/>
      <c r="GM413" s="540"/>
      <c r="GN413" s="540"/>
      <c r="GO413" s="540"/>
      <c r="GP413" s="540"/>
      <c r="GQ413" s="540"/>
      <c r="GR413" s="540"/>
      <c r="GS413" s="540"/>
      <c r="GT413" s="540"/>
      <c r="GU413" s="540"/>
      <c r="GV413" s="540"/>
      <c r="GW413" s="540"/>
      <c r="GX413" s="540"/>
      <c r="GY413" s="540"/>
      <c r="GZ413" s="540"/>
      <c r="HA413" s="540"/>
      <c r="HB413" s="540"/>
      <c r="HC413" s="540"/>
      <c r="HD413" s="540"/>
      <c r="HE413" s="540"/>
      <c r="HF413" s="540"/>
    </row>
    <row r="414" spans="2:214">
      <c r="B414" s="540"/>
      <c r="C414" s="658"/>
      <c r="D414" s="540"/>
      <c r="F414" s="540"/>
      <c r="G414" s="540"/>
      <c r="H414" s="540"/>
      <c r="I414" s="540"/>
      <c r="J414" s="540"/>
      <c r="K414" s="540"/>
      <c r="L414" s="540"/>
      <c r="M414" s="540"/>
      <c r="N414" s="540"/>
      <c r="O414" s="540"/>
      <c r="P414" s="540"/>
      <c r="Q414" s="540"/>
      <c r="R414" s="540"/>
      <c r="S414" s="540"/>
      <c r="T414" s="540"/>
      <c r="U414" s="540"/>
      <c r="V414" s="540"/>
      <c r="W414" s="540"/>
      <c r="X414" s="540"/>
      <c r="Y414" s="540"/>
      <c r="Z414" s="540"/>
      <c r="AA414" s="540"/>
      <c r="AB414" s="540"/>
      <c r="AC414" s="540"/>
      <c r="AD414" s="540"/>
      <c r="AE414" s="540"/>
      <c r="AF414" s="540"/>
      <c r="AG414" s="540"/>
      <c r="AH414" s="540"/>
      <c r="AI414" s="540"/>
      <c r="AJ414" s="540"/>
      <c r="AK414" s="540"/>
      <c r="AL414" s="540"/>
      <c r="AM414" s="540"/>
      <c r="AN414" s="540"/>
      <c r="AO414" s="540"/>
      <c r="AP414" s="540"/>
      <c r="AQ414" s="540"/>
      <c r="AR414" s="540"/>
      <c r="AS414" s="540"/>
      <c r="AT414" s="540"/>
      <c r="AU414" s="540"/>
      <c r="AV414" s="540"/>
      <c r="AW414" s="540"/>
      <c r="AX414" s="540"/>
      <c r="AY414" s="540"/>
      <c r="AZ414" s="540"/>
      <c r="BA414" s="540"/>
      <c r="BB414" s="540"/>
      <c r="BC414" s="540"/>
      <c r="BD414" s="540"/>
      <c r="BE414" s="540"/>
      <c r="BF414" s="540"/>
      <c r="BG414" s="540"/>
      <c r="BH414" s="540"/>
      <c r="BI414" s="540"/>
      <c r="BJ414" s="540"/>
      <c r="BK414" s="540"/>
      <c r="BL414" s="540"/>
      <c r="BM414" s="540"/>
      <c r="BN414" s="540"/>
      <c r="BO414" s="540"/>
      <c r="BP414" s="540"/>
      <c r="BQ414" s="540"/>
      <c r="BR414" s="540"/>
      <c r="BS414" s="540"/>
      <c r="BT414" s="540"/>
      <c r="BU414" s="540"/>
      <c r="BV414" s="540"/>
      <c r="BW414" s="540"/>
      <c r="BX414" s="540"/>
      <c r="BY414" s="540"/>
      <c r="BZ414" s="540"/>
      <c r="CA414" s="540"/>
      <c r="CB414" s="540"/>
      <c r="CC414" s="540"/>
      <c r="CD414" s="540"/>
      <c r="CE414" s="540"/>
      <c r="CF414" s="540"/>
      <c r="CG414" s="540"/>
      <c r="CH414" s="540"/>
      <c r="CI414" s="540"/>
      <c r="CJ414" s="540"/>
      <c r="CK414" s="540"/>
      <c r="CL414" s="540"/>
      <c r="CM414" s="540"/>
      <c r="CN414" s="540"/>
      <c r="CO414" s="540"/>
      <c r="CP414" s="540"/>
      <c r="CQ414" s="540"/>
      <c r="CR414" s="540"/>
      <c r="CS414" s="540"/>
      <c r="CT414" s="540"/>
      <c r="CU414" s="540"/>
      <c r="CV414" s="540"/>
      <c r="CW414" s="540"/>
      <c r="CX414" s="540"/>
      <c r="CY414" s="540"/>
      <c r="CZ414" s="540"/>
      <c r="DA414" s="540"/>
      <c r="DB414" s="540"/>
      <c r="DC414" s="540"/>
      <c r="DD414" s="540"/>
      <c r="DE414" s="540"/>
      <c r="DF414" s="540"/>
      <c r="DG414" s="540"/>
      <c r="DH414" s="540"/>
      <c r="DI414" s="540"/>
      <c r="DJ414" s="540"/>
      <c r="DK414" s="540"/>
      <c r="DL414" s="540"/>
      <c r="DM414" s="540"/>
      <c r="DN414" s="540"/>
      <c r="DO414" s="540"/>
      <c r="DP414" s="540"/>
      <c r="DQ414" s="540"/>
      <c r="DR414" s="540"/>
      <c r="DS414" s="540"/>
      <c r="DT414" s="540"/>
      <c r="DU414" s="540"/>
      <c r="DV414" s="540"/>
      <c r="DW414" s="540"/>
      <c r="DX414" s="540"/>
      <c r="DY414" s="540"/>
      <c r="DZ414" s="540"/>
      <c r="EA414" s="540"/>
      <c r="EB414" s="540"/>
      <c r="EC414" s="540"/>
      <c r="ED414" s="540"/>
      <c r="EE414" s="540"/>
      <c r="EF414" s="540"/>
      <c r="EG414" s="540"/>
      <c r="EH414" s="540"/>
      <c r="EI414" s="540"/>
      <c r="EJ414" s="540"/>
      <c r="EK414" s="540"/>
      <c r="EL414" s="540"/>
      <c r="EM414" s="540"/>
      <c r="EN414" s="540"/>
      <c r="EO414" s="540"/>
      <c r="EP414" s="540"/>
      <c r="EQ414" s="540"/>
      <c r="ER414" s="540"/>
      <c r="ES414" s="540"/>
      <c r="ET414" s="540"/>
      <c r="EU414" s="540"/>
      <c r="EV414" s="540"/>
      <c r="EW414" s="540"/>
      <c r="EX414" s="540"/>
      <c r="EY414" s="540"/>
      <c r="EZ414" s="540"/>
      <c r="FA414" s="540"/>
      <c r="FB414" s="540"/>
      <c r="FC414" s="540"/>
      <c r="FD414" s="540"/>
      <c r="FE414" s="540"/>
      <c r="FF414" s="540"/>
      <c r="FG414" s="540"/>
      <c r="FH414" s="540"/>
      <c r="FI414" s="540"/>
      <c r="FJ414" s="540"/>
      <c r="FK414" s="540"/>
      <c r="FL414" s="540"/>
      <c r="FM414" s="540"/>
      <c r="FN414" s="540"/>
      <c r="FO414" s="540"/>
      <c r="FP414" s="540"/>
      <c r="FQ414" s="540"/>
      <c r="FR414" s="540"/>
      <c r="FS414" s="540"/>
      <c r="FT414" s="540"/>
      <c r="FU414" s="540"/>
      <c r="FV414" s="540"/>
      <c r="FW414" s="540"/>
      <c r="FX414" s="540"/>
      <c r="FY414" s="540"/>
      <c r="FZ414" s="540"/>
      <c r="GA414" s="540"/>
      <c r="GB414" s="540"/>
      <c r="GC414" s="540"/>
      <c r="GD414" s="540"/>
      <c r="GE414" s="540"/>
      <c r="GF414" s="540"/>
      <c r="GG414" s="540"/>
      <c r="GH414" s="540"/>
      <c r="GI414" s="540"/>
      <c r="GJ414" s="540"/>
      <c r="GK414" s="540"/>
      <c r="GL414" s="540"/>
      <c r="GM414" s="540"/>
      <c r="GN414" s="540"/>
      <c r="GO414" s="540"/>
      <c r="GP414" s="540"/>
      <c r="GQ414" s="540"/>
      <c r="GR414" s="540"/>
      <c r="GS414" s="540"/>
      <c r="GT414" s="540"/>
      <c r="GU414" s="540"/>
      <c r="GV414" s="540"/>
      <c r="GW414" s="540"/>
      <c r="GX414" s="540"/>
      <c r="GY414" s="540"/>
      <c r="GZ414" s="540"/>
      <c r="HA414" s="540"/>
      <c r="HB414" s="540"/>
      <c r="HC414" s="540"/>
      <c r="HD414" s="540"/>
      <c r="HE414" s="540"/>
      <c r="HF414" s="540"/>
    </row>
    <row r="415" spans="2:214">
      <c r="B415" s="540"/>
      <c r="C415" s="658"/>
      <c r="D415" s="540"/>
      <c r="F415" s="540"/>
      <c r="G415" s="540"/>
      <c r="H415" s="540"/>
      <c r="I415" s="540"/>
      <c r="J415" s="540"/>
      <c r="K415" s="540"/>
      <c r="L415" s="540"/>
      <c r="M415" s="540"/>
      <c r="N415" s="540"/>
      <c r="O415" s="540"/>
      <c r="P415" s="540"/>
      <c r="Q415" s="540"/>
      <c r="R415" s="540"/>
      <c r="S415" s="540"/>
      <c r="T415" s="540"/>
      <c r="U415" s="540"/>
      <c r="V415" s="540"/>
      <c r="W415" s="540"/>
      <c r="X415" s="540"/>
      <c r="Y415" s="540"/>
      <c r="Z415" s="540"/>
      <c r="AA415" s="540"/>
      <c r="AB415" s="540"/>
      <c r="AC415" s="540"/>
      <c r="AD415" s="540"/>
      <c r="AE415" s="540"/>
      <c r="AF415" s="540"/>
      <c r="AG415" s="540"/>
      <c r="AH415" s="540"/>
      <c r="AI415" s="540"/>
      <c r="AJ415" s="540"/>
      <c r="AK415" s="540"/>
      <c r="AL415" s="540"/>
      <c r="AM415" s="540"/>
      <c r="AN415" s="540"/>
      <c r="AO415" s="540"/>
      <c r="AP415" s="540"/>
      <c r="AQ415" s="540"/>
      <c r="AR415" s="540"/>
      <c r="AS415" s="540"/>
      <c r="AT415" s="540"/>
      <c r="AU415" s="540"/>
      <c r="AV415" s="540"/>
      <c r="AW415" s="540"/>
      <c r="AX415" s="540"/>
      <c r="AY415" s="540"/>
      <c r="AZ415" s="540"/>
      <c r="BA415" s="540"/>
      <c r="BB415" s="540"/>
      <c r="BC415" s="540"/>
      <c r="BD415" s="540"/>
      <c r="BE415" s="540"/>
      <c r="BF415" s="540"/>
      <c r="BG415" s="540"/>
      <c r="BH415" s="540"/>
      <c r="BI415" s="540"/>
      <c r="BJ415" s="540"/>
      <c r="BK415" s="540"/>
      <c r="BL415" s="540"/>
      <c r="BM415" s="540"/>
      <c r="BN415" s="540"/>
      <c r="BO415" s="540"/>
      <c r="BP415" s="540"/>
      <c r="BQ415" s="540"/>
      <c r="BR415" s="540"/>
      <c r="BS415" s="540"/>
      <c r="BT415" s="540"/>
      <c r="BU415" s="540"/>
      <c r="BV415" s="540"/>
      <c r="BW415" s="540"/>
      <c r="BX415" s="540"/>
      <c r="BY415" s="540"/>
      <c r="BZ415" s="540"/>
      <c r="CA415" s="540"/>
      <c r="CB415" s="540"/>
      <c r="CC415" s="540"/>
      <c r="CD415" s="540"/>
      <c r="CE415" s="540"/>
      <c r="CF415" s="540"/>
      <c r="CG415" s="540"/>
      <c r="CH415" s="540"/>
      <c r="CI415" s="540"/>
      <c r="CJ415" s="540"/>
      <c r="CK415" s="540"/>
      <c r="CL415" s="540"/>
      <c r="CM415" s="540"/>
      <c r="CN415" s="540"/>
      <c r="CO415" s="540"/>
      <c r="CP415" s="540"/>
      <c r="CQ415" s="540"/>
      <c r="CR415" s="540"/>
      <c r="CS415" s="540"/>
      <c r="CT415" s="540"/>
      <c r="CU415" s="540"/>
      <c r="CV415" s="540"/>
      <c r="CW415" s="540"/>
      <c r="CX415" s="540"/>
      <c r="CY415" s="540"/>
      <c r="CZ415" s="540"/>
      <c r="DA415" s="540"/>
      <c r="DB415" s="540"/>
      <c r="DC415" s="540"/>
      <c r="DD415" s="540"/>
      <c r="DE415" s="540"/>
      <c r="DF415" s="540"/>
      <c r="DG415" s="540"/>
      <c r="DH415" s="540"/>
      <c r="DI415" s="540"/>
      <c r="DJ415" s="540"/>
      <c r="DK415" s="540"/>
      <c r="DL415" s="540"/>
      <c r="DM415" s="540"/>
      <c r="DN415" s="540"/>
      <c r="DO415" s="540"/>
      <c r="DP415" s="540"/>
      <c r="DQ415" s="540"/>
      <c r="DR415" s="540"/>
      <c r="DS415" s="540"/>
      <c r="DT415" s="540"/>
      <c r="DU415" s="540"/>
      <c r="DV415" s="540"/>
      <c r="DW415" s="540"/>
      <c r="DX415" s="540"/>
      <c r="DY415" s="540"/>
      <c r="DZ415" s="540"/>
      <c r="EA415" s="540"/>
      <c r="EB415" s="540"/>
      <c r="EC415" s="540"/>
      <c r="ED415" s="540"/>
      <c r="EE415" s="540"/>
      <c r="EF415" s="540"/>
      <c r="EG415" s="540"/>
      <c r="EH415" s="540"/>
      <c r="EI415" s="540"/>
      <c r="EJ415" s="540"/>
      <c r="EK415" s="540"/>
      <c r="EL415" s="540"/>
      <c r="EM415" s="540"/>
      <c r="EN415" s="540"/>
      <c r="EO415" s="540"/>
      <c r="EP415" s="540"/>
      <c r="EQ415" s="540"/>
      <c r="ER415" s="540"/>
      <c r="ES415" s="540"/>
      <c r="ET415" s="540"/>
      <c r="EU415" s="540"/>
      <c r="EV415" s="540"/>
      <c r="EW415" s="540"/>
      <c r="EX415" s="540"/>
      <c r="EY415" s="540"/>
      <c r="EZ415" s="540"/>
      <c r="FA415" s="540"/>
      <c r="FB415" s="540"/>
      <c r="FC415" s="540"/>
      <c r="FD415" s="540"/>
      <c r="FE415" s="540"/>
      <c r="FF415" s="540"/>
      <c r="FG415" s="540"/>
      <c r="FH415" s="540"/>
      <c r="FI415" s="540"/>
      <c r="FJ415" s="540"/>
      <c r="FK415" s="540"/>
      <c r="FL415" s="540"/>
      <c r="FM415" s="540"/>
      <c r="FN415" s="540"/>
      <c r="FO415" s="540"/>
      <c r="FP415" s="540"/>
      <c r="FQ415" s="540"/>
      <c r="FR415" s="540"/>
      <c r="FS415" s="540"/>
      <c r="FT415" s="540"/>
      <c r="FU415" s="540"/>
      <c r="FV415" s="540"/>
      <c r="FW415" s="540"/>
      <c r="FX415" s="540"/>
      <c r="FY415" s="540"/>
      <c r="FZ415" s="540"/>
      <c r="GA415" s="540"/>
      <c r="GB415" s="540"/>
      <c r="GC415" s="540"/>
      <c r="GD415" s="540"/>
      <c r="GE415" s="540"/>
      <c r="GF415" s="540"/>
      <c r="GG415" s="540"/>
      <c r="GH415" s="540"/>
      <c r="GI415" s="540"/>
      <c r="GJ415" s="540"/>
      <c r="GK415" s="540"/>
      <c r="GL415" s="540"/>
      <c r="GM415" s="540"/>
      <c r="GN415" s="540"/>
      <c r="GO415" s="540"/>
      <c r="GP415" s="540"/>
      <c r="GQ415" s="540"/>
      <c r="GR415" s="540"/>
      <c r="GS415" s="540"/>
      <c r="GT415" s="540"/>
      <c r="GU415" s="540"/>
      <c r="GV415" s="540"/>
      <c r="GW415" s="540"/>
      <c r="GX415" s="540"/>
      <c r="GY415" s="540"/>
      <c r="GZ415" s="540"/>
      <c r="HA415" s="540"/>
      <c r="HB415" s="540"/>
      <c r="HC415" s="540"/>
      <c r="HD415" s="540"/>
      <c r="HE415" s="540"/>
      <c r="HF415" s="540"/>
    </row>
    <row r="416" spans="2:214">
      <c r="B416" s="540"/>
      <c r="C416" s="658"/>
      <c r="D416" s="540"/>
      <c r="F416" s="540"/>
      <c r="G416" s="540"/>
      <c r="H416" s="540"/>
      <c r="I416" s="540"/>
      <c r="J416" s="540"/>
      <c r="K416" s="540"/>
      <c r="L416" s="540"/>
      <c r="M416" s="540"/>
      <c r="N416" s="540"/>
      <c r="O416" s="540"/>
      <c r="P416" s="540"/>
      <c r="Q416" s="540"/>
      <c r="R416" s="540"/>
      <c r="S416" s="540"/>
      <c r="T416" s="540"/>
      <c r="U416" s="540"/>
      <c r="V416" s="540"/>
      <c r="W416" s="540"/>
      <c r="X416" s="540"/>
      <c r="Y416" s="540"/>
      <c r="Z416" s="540"/>
      <c r="AA416" s="540"/>
      <c r="AB416" s="540"/>
      <c r="AC416" s="540"/>
      <c r="AD416" s="540"/>
      <c r="AE416" s="540"/>
      <c r="AF416" s="540"/>
      <c r="AG416" s="540"/>
      <c r="AH416" s="540"/>
      <c r="AI416" s="540"/>
      <c r="AJ416" s="540"/>
      <c r="AK416" s="540"/>
      <c r="AL416" s="540"/>
      <c r="AM416" s="540"/>
      <c r="AN416" s="540"/>
      <c r="AO416" s="540"/>
      <c r="AP416" s="540"/>
      <c r="AQ416" s="540"/>
      <c r="AR416" s="540"/>
      <c r="AS416" s="540"/>
      <c r="AT416" s="540"/>
      <c r="AU416" s="540"/>
      <c r="AV416" s="540"/>
      <c r="AW416" s="540"/>
      <c r="AX416" s="540"/>
      <c r="AY416" s="540"/>
      <c r="AZ416" s="540"/>
      <c r="BA416" s="540"/>
      <c r="BB416" s="540"/>
      <c r="BC416" s="540"/>
      <c r="BD416" s="540"/>
      <c r="BE416" s="540"/>
      <c r="BF416" s="540"/>
      <c r="BG416" s="540"/>
      <c r="BH416" s="540"/>
      <c r="BI416" s="540"/>
      <c r="BJ416" s="540"/>
      <c r="BK416" s="540"/>
      <c r="BL416" s="540"/>
      <c r="BM416" s="540"/>
      <c r="BN416" s="540"/>
      <c r="BO416" s="540"/>
      <c r="BP416" s="540"/>
      <c r="BQ416" s="540"/>
      <c r="BR416" s="540"/>
      <c r="BS416" s="540"/>
      <c r="BT416" s="540"/>
      <c r="BU416" s="540"/>
      <c r="BV416" s="540"/>
      <c r="BW416" s="540"/>
      <c r="BX416" s="540"/>
      <c r="BY416" s="540"/>
      <c r="BZ416" s="540"/>
      <c r="CA416" s="540"/>
      <c r="CB416" s="540"/>
      <c r="CC416" s="540"/>
      <c r="CD416" s="540"/>
      <c r="CE416" s="540"/>
      <c r="CF416" s="540"/>
      <c r="CG416" s="540"/>
      <c r="CH416" s="540"/>
      <c r="CI416" s="540"/>
      <c r="CJ416" s="540"/>
      <c r="CK416" s="540"/>
      <c r="CL416" s="540"/>
      <c r="CM416" s="540"/>
      <c r="CN416" s="540"/>
      <c r="CO416" s="540"/>
      <c r="CP416" s="540"/>
      <c r="CQ416" s="540"/>
      <c r="CR416" s="540"/>
      <c r="CS416" s="540"/>
      <c r="CT416" s="540"/>
      <c r="CU416" s="540"/>
      <c r="CV416" s="540"/>
      <c r="CW416" s="540"/>
      <c r="CX416" s="540"/>
      <c r="CY416" s="540"/>
      <c r="CZ416" s="540"/>
      <c r="DA416" s="540"/>
      <c r="DB416" s="540"/>
      <c r="DC416" s="540"/>
      <c r="DD416" s="540"/>
      <c r="DE416" s="540"/>
      <c r="DF416" s="540"/>
      <c r="DG416" s="540"/>
      <c r="DH416" s="540"/>
      <c r="DI416" s="540"/>
      <c r="DJ416" s="540"/>
      <c r="DK416" s="540"/>
      <c r="DL416" s="540"/>
      <c r="DM416" s="540"/>
      <c r="DN416" s="540"/>
      <c r="DO416" s="540"/>
      <c r="DP416" s="540"/>
      <c r="DQ416" s="540"/>
      <c r="DR416" s="540"/>
      <c r="DS416" s="540"/>
      <c r="DT416" s="540"/>
      <c r="DU416" s="540"/>
      <c r="DV416" s="540"/>
      <c r="DW416" s="540"/>
      <c r="DX416" s="540"/>
      <c r="DY416" s="540"/>
      <c r="DZ416" s="540"/>
      <c r="EA416" s="540"/>
      <c r="EB416" s="540"/>
      <c r="EC416" s="540"/>
      <c r="ED416" s="540"/>
      <c r="EE416" s="540"/>
      <c r="EF416" s="540"/>
      <c r="EG416" s="540"/>
      <c r="EH416" s="540"/>
      <c r="EI416" s="540"/>
      <c r="EJ416" s="540"/>
      <c r="EK416" s="540"/>
      <c r="EL416" s="540"/>
      <c r="EM416" s="540"/>
      <c r="EN416" s="540"/>
      <c r="EO416" s="540"/>
      <c r="EP416" s="540"/>
      <c r="EQ416" s="540"/>
      <c r="ER416" s="540"/>
      <c r="ES416" s="540"/>
      <c r="ET416" s="540"/>
      <c r="EU416" s="540"/>
      <c r="EV416" s="540"/>
      <c r="EW416" s="540"/>
      <c r="EX416" s="540"/>
      <c r="EY416" s="540"/>
      <c r="EZ416" s="540"/>
      <c r="FA416" s="540"/>
      <c r="FB416" s="540"/>
      <c r="FC416" s="540"/>
      <c r="FD416" s="540"/>
      <c r="FE416" s="540"/>
      <c r="FF416" s="540"/>
      <c r="FG416" s="540"/>
      <c r="FH416" s="540"/>
      <c r="FI416" s="540"/>
      <c r="FJ416" s="540"/>
      <c r="FK416" s="540"/>
      <c r="FL416" s="540"/>
      <c r="FM416" s="540"/>
      <c r="FN416" s="540"/>
      <c r="FO416" s="540"/>
      <c r="FP416" s="540"/>
      <c r="FQ416" s="540"/>
      <c r="FR416" s="540"/>
      <c r="FS416" s="540"/>
      <c r="FT416" s="540"/>
      <c r="FU416" s="540"/>
      <c r="FV416" s="540"/>
      <c r="FW416" s="540"/>
      <c r="FX416" s="540"/>
      <c r="FY416" s="540"/>
      <c r="FZ416" s="540"/>
      <c r="GA416" s="540"/>
      <c r="GB416" s="540"/>
      <c r="GC416" s="540"/>
      <c r="GD416" s="540"/>
      <c r="GE416" s="540"/>
      <c r="GF416" s="540"/>
      <c r="GG416" s="540"/>
      <c r="GH416" s="540"/>
      <c r="GI416" s="540"/>
      <c r="GJ416" s="540"/>
      <c r="GK416" s="540"/>
      <c r="GL416" s="540"/>
      <c r="GM416" s="540"/>
      <c r="GN416" s="540"/>
      <c r="GO416" s="540"/>
      <c r="GP416" s="540"/>
      <c r="GQ416" s="540"/>
      <c r="GR416" s="540"/>
      <c r="GS416" s="540"/>
      <c r="GT416" s="540"/>
      <c r="GU416" s="540"/>
      <c r="GV416" s="540"/>
      <c r="GW416" s="540"/>
      <c r="GX416" s="540"/>
      <c r="GY416" s="540"/>
      <c r="GZ416" s="540"/>
      <c r="HA416" s="540"/>
      <c r="HB416" s="540"/>
      <c r="HC416" s="540"/>
      <c r="HD416" s="540"/>
      <c r="HE416" s="540"/>
      <c r="HF416" s="540"/>
    </row>
    <row r="417" spans="2:214">
      <c r="B417" s="540"/>
      <c r="C417" s="658"/>
      <c r="D417" s="540"/>
      <c r="F417" s="540"/>
      <c r="G417" s="540"/>
      <c r="H417" s="540"/>
      <c r="I417" s="540"/>
      <c r="J417" s="540"/>
      <c r="K417" s="540"/>
      <c r="L417" s="540"/>
      <c r="M417" s="540"/>
      <c r="N417" s="540"/>
      <c r="O417" s="540"/>
      <c r="P417" s="540"/>
      <c r="Q417" s="540"/>
      <c r="R417" s="540"/>
      <c r="S417" s="540"/>
      <c r="T417" s="540"/>
      <c r="U417" s="540"/>
      <c r="V417" s="540"/>
      <c r="W417" s="540"/>
      <c r="X417" s="540"/>
      <c r="Y417" s="540"/>
      <c r="Z417" s="540"/>
      <c r="AA417" s="540"/>
      <c r="AB417" s="540"/>
      <c r="AC417" s="540"/>
      <c r="AD417" s="540"/>
      <c r="AE417" s="540"/>
      <c r="AF417" s="540"/>
      <c r="AG417" s="540"/>
      <c r="AH417" s="540"/>
      <c r="AI417" s="540"/>
      <c r="AJ417" s="540"/>
      <c r="AK417" s="540"/>
      <c r="AL417" s="540"/>
      <c r="AM417" s="540"/>
      <c r="AN417" s="540"/>
      <c r="AO417" s="540"/>
      <c r="AP417" s="540"/>
      <c r="AQ417" s="540"/>
      <c r="AR417" s="540"/>
      <c r="AS417" s="540"/>
      <c r="AT417" s="540"/>
      <c r="AU417" s="540"/>
      <c r="AV417" s="540"/>
      <c r="AW417" s="540"/>
      <c r="AX417" s="540"/>
      <c r="AY417" s="540"/>
      <c r="AZ417" s="540"/>
      <c r="BA417" s="540"/>
      <c r="BB417" s="540"/>
      <c r="BC417" s="540"/>
      <c r="BD417" s="540"/>
      <c r="BE417" s="540"/>
      <c r="BF417" s="540"/>
      <c r="BG417" s="540"/>
      <c r="BH417" s="540"/>
      <c r="BI417" s="540"/>
      <c r="BJ417" s="540"/>
      <c r="BK417" s="540"/>
      <c r="BL417" s="540"/>
      <c r="BM417" s="540"/>
      <c r="BN417" s="540"/>
      <c r="BO417" s="540"/>
      <c r="BP417" s="540"/>
      <c r="BQ417" s="540"/>
      <c r="BR417" s="540"/>
      <c r="BS417" s="540"/>
      <c r="BT417" s="540"/>
      <c r="BU417" s="540"/>
      <c r="BV417" s="540"/>
      <c r="BW417" s="540"/>
      <c r="BX417" s="540"/>
      <c r="BY417" s="540"/>
      <c r="BZ417" s="540"/>
      <c r="CA417" s="540"/>
      <c r="CB417" s="540"/>
      <c r="CC417" s="540"/>
      <c r="CD417" s="540"/>
      <c r="CE417" s="540"/>
      <c r="CF417" s="540"/>
      <c r="CG417" s="540"/>
      <c r="CH417" s="540"/>
      <c r="CI417" s="540"/>
      <c r="CJ417" s="540"/>
      <c r="CK417" s="540"/>
      <c r="CL417" s="540"/>
      <c r="CM417" s="540"/>
      <c r="CN417" s="540"/>
      <c r="CO417" s="540"/>
      <c r="CP417" s="540"/>
      <c r="CQ417" s="540"/>
      <c r="CR417" s="540"/>
      <c r="CS417" s="540"/>
      <c r="CT417" s="540"/>
      <c r="CU417" s="540"/>
      <c r="CV417" s="540"/>
      <c r="CW417" s="540"/>
      <c r="CX417" s="540"/>
      <c r="CY417" s="540"/>
      <c r="CZ417" s="540"/>
      <c r="DA417" s="540"/>
      <c r="DB417" s="540"/>
      <c r="DC417" s="540"/>
      <c r="DD417" s="540"/>
      <c r="DE417" s="540"/>
      <c r="DF417" s="540"/>
      <c r="DG417" s="540"/>
      <c r="DH417" s="540"/>
      <c r="DI417" s="540"/>
      <c r="DJ417" s="540"/>
      <c r="DK417" s="540"/>
      <c r="DL417" s="540"/>
      <c r="DM417" s="540"/>
      <c r="DN417" s="540"/>
      <c r="DO417" s="540"/>
      <c r="DP417" s="540"/>
      <c r="DQ417" s="540"/>
      <c r="DR417" s="540"/>
      <c r="DS417" s="540"/>
      <c r="DT417" s="540"/>
      <c r="DU417" s="540"/>
      <c r="DV417" s="540"/>
      <c r="DW417" s="540"/>
      <c r="DX417" s="540"/>
      <c r="DY417" s="540"/>
      <c r="DZ417" s="540"/>
      <c r="EA417" s="540"/>
      <c r="EB417" s="540"/>
      <c r="EC417" s="540"/>
      <c r="ED417" s="540"/>
      <c r="EE417" s="540"/>
      <c r="EF417" s="540"/>
      <c r="EG417" s="540"/>
      <c r="EH417" s="540"/>
      <c r="EI417" s="540"/>
      <c r="EJ417" s="540"/>
      <c r="EK417" s="540"/>
      <c r="EL417" s="540"/>
      <c r="EM417" s="540"/>
      <c r="EN417" s="540"/>
      <c r="EO417" s="540"/>
      <c r="EP417" s="540"/>
      <c r="EQ417" s="540"/>
      <c r="ER417" s="540"/>
      <c r="ES417" s="540"/>
      <c r="ET417" s="540"/>
      <c r="EU417" s="540"/>
      <c r="EV417" s="540"/>
      <c r="EW417" s="540"/>
      <c r="EX417" s="540"/>
      <c r="EY417" s="540"/>
      <c r="EZ417" s="540"/>
      <c r="FA417" s="540"/>
      <c r="FB417" s="540"/>
      <c r="FC417" s="540"/>
      <c r="FD417" s="540"/>
      <c r="FE417" s="540"/>
      <c r="FF417" s="540"/>
      <c r="FG417" s="540"/>
      <c r="FH417" s="540"/>
      <c r="FI417" s="540"/>
      <c r="FJ417" s="540"/>
      <c r="FK417" s="540"/>
      <c r="FL417" s="540"/>
      <c r="FM417" s="540"/>
      <c r="FN417" s="540"/>
      <c r="FO417" s="540"/>
      <c r="FP417" s="540"/>
      <c r="FQ417" s="540"/>
      <c r="FR417" s="540"/>
      <c r="FS417" s="540"/>
      <c r="FT417" s="540"/>
      <c r="FU417" s="540"/>
      <c r="FV417" s="540"/>
      <c r="FW417" s="540"/>
      <c r="FX417" s="540"/>
      <c r="FY417" s="540"/>
      <c r="FZ417" s="540"/>
      <c r="GA417" s="540"/>
      <c r="GB417" s="540"/>
      <c r="GC417" s="540"/>
      <c r="GD417" s="540"/>
      <c r="GE417" s="540"/>
      <c r="GF417" s="540"/>
      <c r="GG417" s="540"/>
      <c r="GH417" s="540"/>
      <c r="GI417" s="540"/>
      <c r="GJ417" s="540"/>
      <c r="GK417" s="540"/>
      <c r="GL417" s="540"/>
      <c r="GM417" s="540"/>
      <c r="GN417" s="540"/>
      <c r="GO417" s="540"/>
      <c r="GP417" s="540"/>
      <c r="GQ417" s="540"/>
      <c r="GR417" s="540"/>
      <c r="GS417" s="540"/>
      <c r="GT417" s="540"/>
      <c r="GU417" s="540"/>
      <c r="GV417" s="540"/>
      <c r="GW417" s="540"/>
      <c r="GX417" s="540"/>
      <c r="GY417" s="540"/>
      <c r="GZ417" s="540"/>
      <c r="HA417" s="540"/>
      <c r="HB417" s="540"/>
      <c r="HC417" s="540"/>
      <c r="HD417" s="540"/>
      <c r="HE417" s="540"/>
      <c r="HF417" s="540"/>
    </row>
    <row r="418" spans="2:214">
      <c r="B418" s="540"/>
      <c r="C418" s="658"/>
      <c r="D418" s="540"/>
      <c r="F418" s="540"/>
      <c r="G418" s="540"/>
      <c r="H418" s="540"/>
      <c r="I418" s="540"/>
      <c r="J418" s="540"/>
      <c r="K418" s="540"/>
      <c r="L418" s="540"/>
      <c r="M418" s="540"/>
      <c r="N418" s="540"/>
      <c r="O418" s="540"/>
      <c r="P418" s="540"/>
      <c r="Q418" s="540"/>
      <c r="R418" s="540"/>
      <c r="S418" s="540"/>
      <c r="T418" s="540"/>
      <c r="U418" s="540"/>
      <c r="V418" s="540"/>
      <c r="W418" s="540"/>
      <c r="X418" s="540"/>
      <c r="Y418" s="540"/>
      <c r="Z418" s="540"/>
      <c r="AA418" s="540"/>
      <c r="AB418" s="540"/>
      <c r="AC418" s="540"/>
      <c r="AD418" s="540"/>
      <c r="AE418" s="540"/>
      <c r="AF418" s="540"/>
      <c r="AG418" s="540"/>
      <c r="AH418" s="540"/>
      <c r="AI418" s="540"/>
      <c r="AJ418" s="540"/>
      <c r="AK418" s="540"/>
      <c r="AL418" s="540"/>
      <c r="AM418" s="540"/>
      <c r="AN418" s="540"/>
      <c r="AO418" s="540"/>
      <c r="AP418" s="540"/>
      <c r="AQ418" s="540"/>
      <c r="AR418" s="540"/>
      <c r="AS418" s="540"/>
      <c r="AT418" s="540"/>
      <c r="AU418" s="540"/>
      <c r="AV418" s="540"/>
      <c r="AW418" s="540"/>
      <c r="AX418" s="540"/>
      <c r="AY418" s="540"/>
      <c r="AZ418" s="540"/>
      <c r="BA418" s="540"/>
      <c r="BB418" s="540"/>
      <c r="BC418" s="540"/>
      <c r="BD418" s="540"/>
      <c r="BE418" s="540"/>
      <c r="BF418" s="540"/>
      <c r="BG418" s="540"/>
      <c r="BH418" s="540"/>
      <c r="BI418" s="540"/>
      <c r="BJ418" s="540"/>
      <c r="BK418" s="540"/>
      <c r="BL418" s="540"/>
      <c r="BM418" s="540"/>
      <c r="BN418" s="540"/>
      <c r="BO418" s="540"/>
      <c r="BP418" s="540"/>
      <c r="BQ418" s="540"/>
      <c r="BR418" s="540"/>
      <c r="BS418" s="540"/>
      <c r="BT418" s="540"/>
      <c r="BU418" s="540"/>
      <c r="BV418" s="540"/>
      <c r="BW418" s="540"/>
      <c r="BX418" s="540"/>
      <c r="BY418" s="540"/>
      <c r="BZ418" s="540"/>
      <c r="CA418" s="540"/>
      <c r="CB418" s="540"/>
      <c r="CC418" s="540"/>
      <c r="CD418" s="540"/>
      <c r="CE418" s="540"/>
      <c r="CF418" s="540"/>
      <c r="CG418" s="540"/>
      <c r="CH418" s="540"/>
      <c r="CI418" s="540"/>
      <c r="CJ418" s="540"/>
      <c r="CK418" s="540"/>
      <c r="CL418" s="540"/>
      <c r="CM418" s="540"/>
      <c r="CN418" s="540"/>
      <c r="CO418" s="540"/>
      <c r="CP418" s="540"/>
      <c r="CQ418" s="540"/>
      <c r="CR418" s="540"/>
      <c r="CS418" s="540"/>
      <c r="CT418" s="540"/>
      <c r="CU418" s="540"/>
      <c r="CV418" s="540"/>
      <c r="CW418" s="540"/>
      <c r="CX418" s="540"/>
      <c r="CY418" s="540"/>
      <c r="CZ418" s="540"/>
      <c r="DA418" s="540"/>
      <c r="DB418" s="540"/>
      <c r="DC418" s="540"/>
      <c r="DD418" s="540"/>
      <c r="DE418" s="540"/>
      <c r="DF418" s="540"/>
      <c r="DG418" s="540"/>
      <c r="DH418" s="540"/>
      <c r="DI418" s="540"/>
      <c r="DJ418" s="540"/>
      <c r="DK418" s="540"/>
      <c r="DL418" s="540"/>
      <c r="DM418" s="540"/>
      <c r="DN418" s="540"/>
      <c r="DO418" s="540"/>
      <c r="DP418" s="540"/>
      <c r="DQ418" s="540"/>
      <c r="DR418" s="540"/>
      <c r="DS418" s="540"/>
      <c r="DT418" s="540"/>
      <c r="DU418" s="540"/>
      <c r="DV418" s="540"/>
      <c r="DW418" s="540"/>
      <c r="DX418" s="540"/>
      <c r="DY418" s="540"/>
      <c r="DZ418" s="540"/>
      <c r="EA418" s="540"/>
      <c r="EB418" s="540"/>
      <c r="EC418" s="540"/>
      <c r="ED418" s="540"/>
      <c r="EE418" s="540"/>
      <c r="EF418" s="540"/>
      <c r="EG418" s="540"/>
      <c r="EH418" s="540"/>
      <c r="EI418" s="540"/>
      <c r="EJ418" s="540"/>
      <c r="EK418" s="540"/>
      <c r="EL418" s="540"/>
      <c r="EM418" s="540"/>
      <c r="EN418" s="540"/>
      <c r="EO418" s="540"/>
      <c r="EP418" s="540"/>
      <c r="EQ418" s="540"/>
      <c r="ER418" s="540"/>
      <c r="ES418" s="540"/>
      <c r="ET418" s="540"/>
      <c r="EU418" s="540"/>
      <c r="EV418" s="540"/>
      <c r="EW418" s="540"/>
      <c r="EX418" s="540"/>
      <c r="EY418" s="540"/>
      <c r="EZ418" s="540"/>
      <c r="FA418" s="540"/>
      <c r="FB418" s="540"/>
      <c r="FC418" s="540"/>
      <c r="FD418" s="540"/>
      <c r="FE418" s="540"/>
      <c r="FF418" s="540"/>
      <c r="FG418" s="540"/>
      <c r="FH418" s="540"/>
      <c r="FI418" s="540"/>
      <c r="FJ418" s="540"/>
      <c r="FK418" s="540"/>
      <c r="FL418" s="540"/>
      <c r="FM418" s="540"/>
      <c r="FN418" s="540"/>
      <c r="FO418" s="540"/>
      <c r="FP418" s="540"/>
      <c r="FQ418" s="540"/>
      <c r="FR418" s="540"/>
      <c r="FS418" s="540"/>
      <c r="FT418" s="540"/>
      <c r="FU418" s="540"/>
      <c r="FV418" s="540"/>
      <c r="FW418" s="540"/>
      <c r="FX418" s="540"/>
      <c r="FY418" s="540"/>
      <c r="FZ418" s="540"/>
      <c r="GA418" s="540"/>
      <c r="GB418" s="540"/>
      <c r="GC418" s="540"/>
      <c r="GD418" s="540"/>
      <c r="GE418" s="540"/>
      <c r="GF418" s="540"/>
      <c r="GG418" s="540"/>
      <c r="GH418" s="540"/>
      <c r="GI418" s="540"/>
      <c r="GJ418" s="540"/>
      <c r="GK418" s="540"/>
      <c r="GL418" s="540"/>
      <c r="GM418" s="540"/>
      <c r="GN418" s="540"/>
      <c r="GO418" s="540"/>
      <c r="GP418" s="540"/>
      <c r="GQ418" s="540"/>
      <c r="GR418" s="540"/>
      <c r="GS418" s="540"/>
      <c r="GT418" s="540"/>
      <c r="GU418" s="540"/>
      <c r="GV418" s="540"/>
      <c r="GW418" s="540"/>
      <c r="GX418" s="540"/>
      <c r="GY418" s="540"/>
      <c r="GZ418" s="540"/>
      <c r="HA418" s="540"/>
      <c r="HB418" s="540"/>
      <c r="HC418" s="540"/>
      <c r="HD418" s="540"/>
      <c r="HE418" s="540"/>
      <c r="HF418" s="540"/>
    </row>
    <row r="419" spans="2:214">
      <c r="B419" s="540"/>
      <c r="C419" s="658"/>
      <c r="D419" s="540"/>
      <c r="F419" s="540"/>
      <c r="G419" s="540"/>
      <c r="H419" s="540"/>
      <c r="I419" s="540"/>
      <c r="J419" s="540"/>
      <c r="K419" s="540"/>
      <c r="L419" s="540"/>
      <c r="M419" s="540"/>
      <c r="N419" s="540"/>
      <c r="O419" s="540"/>
      <c r="P419" s="540"/>
      <c r="Q419" s="540"/>
      <c r="R419" s="540"/>
      <c r="S419" s="540"/>
      <c r="T419" s="540"/>
      <c r="U419" s="540"/>
      <c r="V419" s="540"/>
      <c r="W419" s="540"/>
      <c r="X419" s="540"/>
      <c r="Y419" s="540"/>
      <c r="Z419" s="540"/>
      <c r="AA419" s="540"/>
      <c r="AB419" s="540"/>
      <c r="AC419" s="540"/>
      <c r="AD419" s="540"/>
      <c r="AE419" s="540"/>
      <c r="AF419" s="540"/>
      <c r="AG419" s="540"/>
      <c r="AH419" s="540"/>
      <c r="AI419" s="540"/>
      <c r="AJ419" s="540"/>
      <c r="AK419" s="540"/>
      <c r="AL419" s="540"/>
      <c r="AM419" s="540"/>
      <c r="AN419" s="540"/>
      <c r="AO419" s="540"/>
      <c r="AP419" s="540"/>
      <c r="AQ419" s="540"/>
      <c r="AR419" s="540"/>
      <c r="AS419" s="540"/>
      <c r="AT419" s="540"/>
      <c r="AU419" s="540"/>
      <c r="AV419" s="540"/>
      <c r="AW419" s="540"/>
      <c r="AX419" s="540"/>
      <c r="AY419" s="540"/>
      <c r="AZ419" s="540"/>
      <c r="BA419" s="540"/>
      <c r="BB419" s="540"/>
      <c r="BC419" s="540"/>
      <c r="BD419" s="540"/>
      <c r="BE419" s="540"/>
      <c r="BF419" s="540"/>
      <c r="BG419" s="540"/>
      <c r="BH419" s="540"/>
      <c r="BI419" s="540"/>
      <c r="BJ419" s="540"/>
      <c r="BK419" s="540"/>
      <c r="BL419" s="540"/>
      <c r="BM419" s="540"/>
      <c r="BN419" s="540"/>
      <c r="BO419" s="540"/>
      <c r="BP419" s="540"/>
      <c r="BQ419" s="540"/>
      <c r="BR419" s="540"/>
      <c r="BS419" s="540"/>
      <c r="BT419" s="540"/>
      <c r="BU419" s="540"/>
      <c r="BV419" s="540"/>
      <c r="BW419" s="540"/>
      <c r="BX419" s="540"/>
      <c r="BY419" s="540"/>
      <c r="BZ419" s="540"/>
      <c r="CA419" s="540"/>
      <c r="CB419" s="540"/>
      <c r="CC419" s="540"/>
      <c r="CD419" s="540"/>
      <c r="CE419" s="540"/>
      <c r="CF419" s="540"/>
      <c r="CG419" s="540"/>
      <c r="CH419" s="540"/>
      <c r="CI419" s="540"/>
      <c r="CJ419" s="540"/>
      <c r="CK419" s="540"/>
      <c r="CL419" s="540"/>
      <c r="CM419" s="540"/>
      <c r="CN419" s="540"/>
      <c r="CO419" s="540"/>
      <c r="CP419" s="540"/>
      <c r="CQ419" s="540"/>
      <c r="CR419" s="540"/>
      <c r="CS419" s="540"/>
      <c r="CT419" s="540"/>
      <c r="CU419" s="540"/>
      <c r="CV419" s="540"/>
      <c r="CW419" s="540"/>
      <c r="CX419" s="540"/>
      <c r="CY419" s="540"/>
      <c r="CZ419" s="540"/>
      <c r="DA419" s="540"/>
      <c r="DB419" s="540"/>
      <c r="DC419" s="540"/>
      <c r="DD419" s="540"/>
      <c r="DE419" s="540"/>
      <c r="DF419" s="540"/>
      <c r="DG419" s="540"/>
      <c r="DH419" s="540"/>
      <c r="DI419" s="540"/>
      <c r="DJ419" s="540"/>
      <c r="DK419" s="540"/>
      <c r="DL419" s="540"/>
      <c r="DM419" s="540"/>
      <c r="DN419" s="540"/>
      <c r="DO419" s="540"/>
      <c r="DP419" s="540"/>
      <c r="DQ419" s="540"/>
      <c r="DR419" s="540"/>
      <c r="DS419" s="540"/>
      <c r="DT419" s="540"/>
      <c r="DU419" s="540"/>
      <c r="DV419" s="540"/>
      <c r="DW419" s="540"/>
      <c r="DX419" s="540"/>
      <c r="DY419" s="540"/>
      <c r="DZ419" s="540"/>
      <c r="EA419" s="540"/>
      <c r="EB419" s="540"/>
      <c r="EC419" s="540"/>
      <c r="ED419" s="540"/>
      <c r="EE419" s="540"/>
      <c r="EF419" s="540"/>
      <c r="EG419" s="540"/>
      <c r="EH419" s="540"/>
      <c r="EI419" s="540"/>
      <c r="EJ419" s="540"/>
      <c r="EK419" s="540"/>
      <c r="EL419" s="540"/>
      <c r="EM419" s="540"/>
      <c r="EN419" s="540"/>
      <c r="EO419" s="540"/>
      <c r="EP419" s="540"/>
      <c r="EQ419" s="540"/>
      <c r="ER419" s="540"/>
      <c r="ES419" s="540"/>
      <c r="ET419" s="540"/>
      <c r="EU419" s="540"/>
      <c r="EV419" s="540"/>
      <c r="EW419" s="540"/>
      <c r="EX419" s="540"/>
      <c r="EY419" s="540"/>
      <c r="EZ419" s="540"/>
      <c r="FA419" s="540"/>
      <c r="FB419" s="540"/>
      <c r="FC419" s="540"/>
      <c r="FD419" s="540"/>
      <c r="FE419" s="540"/>
      <c r="FF419" s="540"/>
      <c r="FG419" s="540"/>
      <c r="FH419" s="540"/>
      <c r="FI419" s="540"/>
      <c r="FJ419" s="540"/>
      <c r="FK419" s="540"/>
      <c r="FL419" s="540"/>
      <c r="FM419" s="540"/>
      <c r="FN419" s="540"/>
      <c r="FO419" s="540"/>
      <c r="FP419" s="540"/>
      <c r="FQ419" s="540"/>
      <c r="FR419" s="540"/>
      <c r="FS419" s="540"/>
      <c r="FT419" s="540"/>
      <c r="FU419" s="540"/>
      <c r="FV419" s="540"/>
      <c r="FW419" s="540"/>
      <c r="FX419" s="540"/>
      <c r="FY419" s="540"/>
      <c r="FZ419" s="540"/>
      <c r="GA419" s="540"/>
      <c r="GB419" s="540"/>
      <c r="GC419" s="540"/>
      <c r="GD419" s="540"/>
      <c r="GE419" s="540"/>
      <c r="GF419" s="540"/>
      <c r="GG419" s="540"/>
      <c r="GH419" s="540"/>
      <c r="GI419" s="540"/>
      <c r="GJ419" s="540"/>
      <c r="GK419" s="540"/>
      <c r="GL419" s="540"/>
      <c r="GM419" s="540"/>
      <c r="GN419" s="540"/>
      <c r="GO419" s="540"/>
      <c r="GP419" s="540"/>
      <c r="GQ419" s="540"/>
      <c r="GR419" s="540"/>
      <c r="GS419" s="540"/>
      <c r="GT419" s="540"/>
      <c r="GU419" s="540"/>
      <c r="GV419" s="540"/>
      <c r="GW419" s="540"/>
      <c r="GX419" s="540"/>
      <c r="GY419" s="540"/>
      <c r="GZ419" s="540"/>
      <c r="HA419" s="540"/>
      <c r="HB419" s="540"/>
      <c r="HC419" s="540"/>
      <c r="HD419" s="540"/>
      <c r="HE419" s="540"/>
      <c r="HF419" s="540"/>
    </row>
    <row r="420" spans="2:214">
      <c r="B420" s="540"/>
      <c r="C420" s="658"/>
      <c r="D420" s="540"/>
      <c r="F420" s="540"/>
      <c r="G420" s="540"/>
      <c r="H420" s="540"/>
      <c r="I420" s="540"/>
      <c r="J420" s="540"/>
      <c r="K420" s="540"/>
      <c r="L420" s="540"/>
      <c r="M420" s="540"/>
      <c r="N420" s="540"/>
      <c r="O420" s="540"/>
      <c r="P420" s="540"/>
      <c r="Q420" s="540"/>
      <c r="R420" s="540"/>
      <c r="S420" s="540"/>
      <c r="T420" s="540"/>
      <c r="U420" s="540"/>
      <c r="V420" s="540"/>
      <c r="W420" s="540"/>
      <c r="X420" s="540"/>
      <c r="Y420" s="540"/>
      <c r="Z420" s="540"/>
      <c r="AA420" s="540"/>
      <c r="AB420" s="540"/>
      <c r="AC420" s="540"/>
      <c r="AD420" s="540"/>
      <c r="AE420" s="540"/>
      <c r="AF420" s="540"/>
      <c r="AG420" s="540"/>
      <c r="AH420" s="540"/>
      <c r="AI420" s="540"/>
      <c r="AJ420" s="540"/>
      <c r="AK420" s="540"/>
      <c r="AL420" s="540"/>
      <c r="AM420" s="540"/>
      <c r="AN420" s="540"/>
      <c r="AO420" s="540"/>
      <c r="AP420" s="540"/>
      <c r="AQ420" s="540"/>
      <c r="AR420" s="540"/>
      <c r="AS420" s="540"/>
      <c r="AT420" s="540"/>
      <c r="AU420" s="540"/>
      <c r="AV420" s="540"/>
      <c r="AW420" s="540"/>
      <c r="AX420" s="540"/>
      <c r="AY420" s="540"/>
      <c r="AZ420" s="540"/>
      <c r="BA420" s="540"/>
      <c r="BB420" s="540"/>
      <c r="BC420" s="540"/>
      <c r="BD420" s="540"/>
      <c r="BE420" s="540"/>
      <c r="BF420" s="540"/>
      <c r="BG420" s="540"/>
      <c r="BH420" s="540"/>
      <c r="BI420" s="540"/>
      <c r="BJ420" s="540"/>
      <c r="BK420" s="540"/>
      <c r="BL420" s="540"/>
      <c r="BM420" s="540"/>
      <c r="BN420" s="540"/>
      <c r="BO420" s="540"/>
      <c r="BP420" s="540"/>
      <c r="BQ420" s="540"/>
      <c r="BR420" s="540"/>
      <c r="BS420" s="540"/>
      <c r="BT420" s="540"/>
      <c r="BU420" s="540"/>
      <c r="BV420" s="540"/>
      <c r="BW420" s="540"/>
      <c r="BX420" s="540"/>
      <c r="BY420" s="540"/>
      <c r="BZ420" s="540"/>
      <c r="CA420" s="540"/>
      <c r="CB420" s="540"/>
      <c r="CC420" s="540"/>
      <c r="CD420" s="540"/>
      <c r="CE420" s="540"/>
      <c r="CF420" s="540"/>
      <c r="CG420" s="540"/>
      <c r="CH420" s="540"/>
      <c r="CI420" s="540"/>
      <c r="CJ420" s="540"/>
      <c r="CK420" s="540"/>
      <c r="CL420" s="540"/>
      <c r="CM420" s="540"/>
      <c r="CN420" s="540"/>
      <c r="CO420" s="540"/>
      <c r="CP420" s="540"/>
      <c r="CQ420" s="540"/>
      <c r="CR420" s="540"/>
      <c r="CS420" s="540"/>
      <c r="CT420" s="540"/>
      <c r="CU420" s="540"/>
      <c r="CV420" s="540"/>
      <c r="CW420" s="540"/>
      <c r="CX420" s="540"/>
      <c r="CY420" s="540"/>
      <c r="CZ420" s="540"/>
      <c r="DA420" s="540"/>
      <c r="DB420" s="540"/>
      <c r="DC420" s="540"/>
      <c r="DD420" s="540"/>
      <c r="DE420" s="540"/>
      <c r="DF420" s="540"/>
      <c r="DG420" s="540"/>
      <c r="DH420" s="540"/>
      <c r="DI420" s="540"/>
      <c r="DJ420" s="540"/>
      <c r="DK420" s="540"/>
      <c r="DL420" s="540"/>
      <c r="DM420" s="540"/>
      <c r="DN420" s="540"/>
      <c r="DO420" s="540"/>
      <c r="DP420" s="540"/>
      <c r="DQ420" s="540"/>
      <c r="DR420" s="540"/>
      <c r="DS420" s="540"/>
      <c r="DT420" s="540"/>
      <c r="DU420" s="540"/>
      <c r="DV420" s="540"/>
      <c r="DW420" s="540"/>
      <c r="DX420" s="540"/>
      <c r="DY420" s="540"/>
      <c r="DZ420" s="540"/>
      <c r="EA420" s="540"/>
      <c r="EB420" s="540"/>
      <c r="EC420" s="540"/>
      <c r="ED420" s="540"/>
      <c r="EE420" s="540"/>
      <c r="EF420" s="540"/>
      <c r="EG420" s="540"/>
      <c r="EH420" s="540"/>
      <c r="EI420" s="540"/>
      <c r="EJ420" s="540"/>
      <c r="EK420" s="540"/>
      <c r="EL420" s="540"/>
      <c r="EM420" s="540"/>
      <c r="EN420" s="540"/>
      <c r="EO420" s="540"/>
      <c r="EP420" s="540"/>
      <c r="EQ420" s="540"/>
      <c r="ER420" s="540"/>
      <c r="ES420" s="540"/>
      <c r="ET420" s="540"/>
      <c r="EU420" s="540"/>
      <c r="EV420" s="540"/>
      <c r="EW420" s="540"/>
      <c r="EX420" s="540"/>
      <c r="EY420" s="540"/>
      <c r="EZ420" s="540"/>
      <c r="FA420" s="540"/>
      <c r="FB420" s="540"/>
      <c r="FC420" s="540"/>
      <c r="FD420" s="540"/>
      <c r="FE420" s="540"/>
      <c r="FF420" s="540"/>
      <c r="FG420" s="540"/>
      <c r="FH420" s="540"/>
      <c r="FI420" s="540"/>
      <c r="FJ420" s="540"/>
      <c r="FK420" s="540"/>
      <c r="FL420" s="540"/>
      <c r="FM420" s="540"/>
      <c r="FN420" s="540"/>
      <c r="FO420" s="540"/>
      <c r="FP420" s="540"/>
      <c r="FQ420" s="540"/>
      <c r="FR420" s="540"/>
      <c r="FS420" s="540"/>
      <c r="FT420" s="540"/>
      <c r="FU420" s="540"/>
      <c r="FV420" s="540"/>
      <c r="FW420" s="540"/>
      <c r="FX420" s="540"/>
      <c r="FY420" s="540"/>
      <c r="FZ420" s="540"/>
      <c r="GA420" s="540"/>
      <c r="GB420" s="540"/>
      <c r="GC420" s="540"/>
      <c r="GD420" s="540"/>
      <c r="GE420" s="540"/>
      <c r="GF420" s="540"/>
      <c r="GG420" s="540"/>
      <c r="GH420" s="540"/>
      <c r="GI420" s="540"/>
      <c r="GJ420" s="540"/>
      <c r="GK420" s="540"/>
      <c r="GL420" s="540"/>
      <c r="GM420" s="540"/>
      <c r="GN420" s="540"/>
      <c r="GO420" s="540"/>
      <c r="GP420" s="540"/>
      <c r="GQ420" s="540"/>
      <c r="GR420" s="540"/>
      <c r="GS420" s="540"/>
      <c r="GT420" s="540"/>
      <c r="GU420" s="540"/>
      <c r="GV420" s="540"/>
      <c r="GW420" s="540"/>
      <c r="GX420" s="540"/>
      <c r="GY420" s="540"/>
      <c r="GZ420" s="540"/>
      <c r="HA420" s="540"/>
      <c r="HB420" s="540"/>
      <c r="HC420" s="540"/>
      <c r="HD420" s="540"/>
      <c r="HE420" s="540"/>
      <c r="HF420" s="540"/>
    </row>
    <row r="421" spans="2:214">
      <c r="B421" s="540"/>
      <c r="C421" s="658"/>
      <c r="D421" s="540"/>
      <c r="F421" s="540"/>
      <c r="G421" s="540"/>
      <c r="H421" s="540"/>
      <c r="I421" s="540"/>
      <c r="J421" s="540"/>
      <c r="K421" s="540"/>
      <c r="L421" s="540"/>
      <c r="M421" s="540"/>
      <c r="N421" s="540"/>
      <c r="O421" s="540"/>
      <c r="P421" s="540"/>
      <c r="Q421" s="540"/>
      <c r="R421" s="540"/>
      <c r="S421" s="540"/>
      <c r="T421" s="540"/>
      <c r="U421" s="540"/>
      <c r="V421" s="540"/>
      <c r="W421" s="540"/>
      <c r="X421" s="540"/>
      <c r="Y421" s="540"/>
      <c r="Z421" s="540"/>
      <c r="AA421" s="540"/>
      <c r="AB421" s="540"/>
      <c r="AC421" s="540"/>
      <c r="AD421" s="540"/>
      <c r="AE421" s="540"/>
      <c r="AF421" s="540"/>
      <c r="AG421" s="540"/>
      <c r="AH421" s="540"/>
      <c r="AI421" s="540"/>
      <c r="AJ421" s="540"/>
      <c r="AK421" s="540"/>
      <c r="AL421" s="540"/>
      <c r="AM421" s="540"/>
      <c r="AN421" s="540"/>
      <c r="AO421" s="540"/>
      <c r="AP421" s="540"/>
      <c r="AQ421" s="540"/>
      <c r="AR421" s="540"/>
      <c r="AS421" s="540"/>
      <c r="AT421" s="540"/>
      <c r="AU421" s="540"/>
      <c r="AV421" s="540"/>
      <c r="AW421" s="540"/>
      <c r="AX421" s="540"/>
      <c r="AY421" s="540"/>
      <c r="AZ421" s="540"/>
      <c r="BA421" s="540"/>
      <c r="BB421" s="540"/>
      <c r="BC421" s="540"/>
      <c r="BD421" s="540"/>
      <c r="BE421" s="540"/>
      <c r="BF421" s="540"/>
      <c r="BG421" s="540"/>
      <c r="BH421" s="540"/>
      <c r="BI421" s="540"/>
      <c r="BJ421" s="540"/>
      <c r="BK421" s="540"/>
      <c r="BL421" s="540"/>
      <c r="BM421" s="540"/>
      <c r="BN421" s="540"/>
      <c r="BO421" s="540"/>
      <c r="BP421" s="540"/>
      <c r="BQ421" s="540"/>
      <c r="BR421" s="540"/>
      <c r="BS421" s="540"/>
      <c r="BT421" s="540"/>
      <c r="BU421" s="540"/>
      <c r="BV421" s="540"/>
      <c r="BW421" s="540"/>
      <c r="BX421" s="540"/>
      <c r="BY421" s="540"/>
      <c r="BZ421" s="540"/>
      <c r="CA421" s="540"/>
      <c r="CB421" s="540"/>
      <c r="CC421" s="540"/>
      <c r="CD421" s="540"/>
      <c r="CE421" s="540"/>
      <c r="CF421" s="540"/>
      <c r="CG421" s="540"/>
      <c r="CH421" s="540"/>
      <c r="CI421" s="540"/>
      <c r="CJ421" s="540"/>
      <c r="CK421" s="540"/>
      <c r="CL421" s="540"/>
      <c r="CM421" s="540"/>
      <c r="CN421" s="540"/>
      <c r="CO421" s="540"/>
      <c r="CP421" s="540"/>
      <c r="CQ421" s="540"/>
      <c r="CR421" s="540"/>
      <c r="CS421" s="540"/>
      <c r="CT421" s="540"/>
      <c r="CU421" s="540"/>
      <c r="CV421" s="540"/>
      <c r="CW421" s="540"/>
      <c r="CX421" s="540"/>
      <c r="CY421" s="540"/>
      <c r="CZ421" s="540"/>
      <c r="DA421" s="540"/>
      <c r="DB421" s="540"/>
      <c r="DC421" s="540"/>
      <c r="DD421" s="540"/>
      <c r="DE421" s="540"/>
      <c r="DF421" s="540"/>
      <c r="DG421" s="540"/>
      <c r="DH421" s="540"/>
      <c r="DI421" s="540"/>
      <c r="DJ421" s="540"/>
      <c r="DK421" s="540"/>
      <c r="DL421" s="540"/>
      <c r="DM421" s="540"/>
      <c r="DN421" s="540"/>
      <c r="DO421" s="540"/>
      <c r="DP421" s="540"/>
      <c r="DQ421" s="540"/>
      <c r="DR421" s="540"/>
      <c r="DS421" s="540"/>
      <c r="DT421" s="540"/>
      <c r="DU421" s="540"/>
      <c r="DV421" s="540"/>
      <c r="DW421" s="540"/>
      <c r="DX421" s="540"/>
      <c r="DY421" s="540"/>
      <c r="DZ421" s="540"/>
      <c r="EA421" s="540"/>
      <c r="EB421" s="540"/>
      <c r="EC421" s="540"/>
      <c r="ED421" s="540"/>
      <c r="EE421" s="540"/>
      <c r="EF421" s="540"/>
      <c r="EG421" s="540"/>
      <c r="EH421" s="540"/>
      <c r="EI421" s="540"/>
      <c r="EJ421" s="540"/>
      <c r="EK421" s="540"/>
      <c r="EL421" s="540"/>
      <c r="EM421" s="540"/>
      <c r="EN421" s="540"/>
      <c r="EO421" s="540"/>
      <c r="EP421" s="540"/>
      <c r="EQ421" s="540"/>
      <c r="ER421" s="540"/>
      <c r="ES421" s="540"/>
      <c r="ET421" s="540"/>
      <c r="EU421" s="540"/>
      <c r="EV421" s="540"/>
      <c r="EW421" s="540"/>
      <c r="EX421" s="540"/>
      <c r="EY421" s="540"/>
      <c r="EZ421" s="540"/>
      <c r="FA421" s="540"/>
      <c r="FB421" s="540"/>
      <c r="FC421" s="540"/>
      <c r="FD421" s="540"/>
      <c r="FE421" s="540"/>
      <c r="FF421" s="540"/>
      <c r="FG421" s="540"/>
      <c r="FH421" s="540"/>
      <c r="FI421" s="540"/>
      <c r="FJ421" s="540"/>
      <c r="FK421" s="540"/>
      <c r="FL421" s="540"/>
      <c r="FM421" s="540"/>
      <c r="FN421" s="540"/>
      <c r="FO421" s="540"/>
      <c r="FP421" s="540"/>
      <c r="FQ421" s="540"/>
      <c r="FR421" s="540"/>
      <c r="FS421" s="540"/>
      <c r="FT421" s="540"/>
      <c r="FU421" s="540"/>
      <c r="FV421" s="540"/>
      <c r="FW421" s="540"/>
      <c r="FX421" s="540"/>
      <c r="FY421" s="540"/>
      <c r="FZ421" s="540"/>
      <c r="GA421" s="540"/>
      <c r="GB421" s="540"/>
      <c r="GC421" s="540"/>
      <c r="GD421" s="540"/>
      <c r="GE421" s="540"/>
      <c r="GF421" s="540"/>
      <c r="GG421" s="540"/>
      <c r="GH421" s="540"/>
      <c r="GI421" s="540"/>
      <c r="GJ421" s="540"/>
      <c r="GK421" s="540"/>
      <c r="GL421" s="540"/>
      <c r="GM421" s="540"/>
      <c r="GN421" s="540"/>
      <c r="GO421" s="540"/>
      <c r="GP421" s="540"/>
      <c r="GQ421" s="540"/>
      <c r="GR421" s="540"/>
      <c r="GS421" s="540"/>
      <c r="GT421" s="540"/>
      <c r="GU421" s="540"/>
      <c r="GV421" s="540"/>
      <c r="GW421" s="540"/>
      <c r="GX421" s="540"/>
      <c r="GY421" s="540"/>
      <c r="GZ421" s="540"/>
      <c r="HA421" s="540"/>
      <c r="HB421" s="540"/>
      <c r="HC421" s="540"/>
      <c r="HD421" s="540"/>
      <c r="HE421" s="540"/>
      <c r="HF421" s="540"/>
    </row>
    <row r="422" spans="2:214">
      <c r="B422" s="540"/>
      <c r="C422" s="658"/>
      <c r="D422" s="540"/>
      <c r="F422" s="540"/>
      <c r="G422" s="540"/>
      <c r="H422" s="540"/>
      <c r="I422" s="540"/>
      <c r="J422" s="540"/>
      <c r="K422" s="540"/>
      <c r="L422" s="540"/>
      <c r="M422" s="540"/>
      <c r="N422" s="540"/>
      <c r="O422" s="540"/>
      <c r="P422" s="540"/>
      <c r="Q422" s="540"/>
      <c r="R422" s="540"/>
      <c r="S422" s="540"/>
      <c r="T422" s="540"/>
      <c r="U422" s="540"/>
      <c r="V422" s="540"/>
      <c r="W422" s="540"/>
      <c r="X422" s="540"/>
      <c r="Y422" s="540"/>
      <c r="Z422" s="540"/>
      <c r="AA422" s="540"/>
      <c r="AB422" s="540"/>
      <c r="AC422" s="540"/>
      <c r="AD422" s="540"/>
      <c r="AE422" s="540"/>
      <c r="AF422" s="540"/>
      <c r="AG422" s="540"/>
      <c r="AH422" s="540"/>
      <c r="AI422" s="540"/>
      <c r="AJ422" s="540"/>
      <c r="AK422" s="540"/>
      <c r="AL422" s="540"/>
      <c r="AM422" s="540"/>
      <c r="AN422" s="540"/>
      <c r="AO422" s="540"/>
      <c r="AP422" s="540"/>
      <c r="AQ422" s="540"/>
      <c r="AR422" s="540"/>
      <c r="AS422" s="540"/>
      <c r="AT422" s="540"/>
      <c r="AU422" s="540"/>
      <c r="AV422" s="540"/>
      <c r="AW422" s="540"/>
      <c r="AX422" s="540"/>
      <c r="AY422" s="540"/>
      <c r="AZ422" s="540"/>
      <c r="BA422" s="540"/>
      <c r="BB422" s="540"/>
      <c r="BC422" s="540"/>
      <c r="BD422" s="540"/>
      <c r="BE422" s="540"/>
      <c r="BF422" s="540"/>
      <c r="BG422" s="540"/>
      <c r="BH422" s="540"/>
      <c r="BI422" s="540"/>
      <c r="BJ422" s="540"/>
      <c r="BK422" s="540"/>
      <c r="BL422" s="540"/>
      <c r="BM422" s="540"/>
      <c r="BN422" s="540"/>
      <c r="BO422" s="540"/>
      <c r="BP422" s="540"/>
      <c r="BQ422" s="540"/>
      <c r="BR422" s="540"/>
      <c r="BS422" s="540"/>
      <c r="BT422" s="540"/>
      <c r="BU422" s="540"/>
      <c r="BV422" s="540"/>
      <c r="BW422" s="540"/>
      <c r="BX422" s="540"/>
      <c r="BY422" s="540"/>
      <c r="BZ422" s="540"/>
      <c r="CA422" s="540"/>
      <c r="CB422" s="540"/>
      <c r="CC422" s="540"/>
      <c r="CD422" s="540"/>
      <c r="CE422" s="540"/>
      <c r="CF422" s="540"/>
      <c r="CG422" s="540"/>
      <c r="CH422" s="540"/>
      <c r="CI422" s="540"/>
      <c r="CJ422" s="540"/>
      <c r="CK422" s="540"/>
      <c r="CL422" s="540"/>
      <c r="CM422" s="540"/>
      <c r="CN422" s="540"/>
      <c r="CO422" s="540"/>
      <c r="CP422" s="540"/>
      <c r="CQ422" s="540"/>
      <c r="CR422" s="540"/>
      <c r="CS422" s="540"/>
      <c r="CT422" s="540"/>
      <c r="CU422" s="540"/>
      <c r="CV422" s="540"/>
      <c r="CW422" s="540"/>
      <c r="CX422" s="540"/>
      <c r="CY422" s="540"/>
      <c r="CZ422" s="540"/>
      <c r="DA422" s="540"/>
      <c r="DB422" s="540"/>
      <c r="DC422" s="540"/>
      <c r="DD422" s="540"/>
      <c r="DE422" s="540"/>
      <c r="DF422" s="540"/>
      <c r="DG422" s="540"/>
      <c r="DH422" s="540"/>
      <c r="DI422" s="540"/>
      <c r="DJ422" s="540"/>
      <c r="DK422" s="540"/>
      <c r="DL422" s="540"/>
      <c r="DM422" s="540"/>
      <c r="DN422" s="540"/>
      <c r="DO422" s="540"/>
      <c r="DP422" s="540"/>
      <c r="DQ422" s="540"/>
      <c r="DR422" s="540"/>
      <c r="DS422" s="540"/>
      <c r="DT422" s="540"/>
      <c r="DU422" s="540"/>
      <c r="DV422" s="540"/>
      <c r="DW422" s="540"/>
      <c r="DX422" s="540"/>
      <c r="DY422" s="540"/>
      <c r="DZ422" s="540"/>
      <c r="EA422" s="540"/>
      <c r="EB422" s="540"/>
      <c r="EC422" s="540"/>
      <c r="ED422" s="540"/>
      <c r="EE422" s="540"/>
      <c r="EF422" s="540"/>
      <c r="EG422" s="540"/>
      <c r="EH422" s="540"/>
      <c r="EI422" s="540"/>
      <c r="EJ422" s="540"/>
      <c r="EK422" s="540"/>
      <c r="EL422" s="540"/>
      <c r="EM422" s="540"/>
      <c r="EN422" s="540"/>
      <c r="EO422" s="540"/>
      <c r="EP422" s="540"/>
      <c r="EQ422" s="540"/>
      <c r="ER422" s="540"/>
      <c r="ES422" s="540"/>
      <c r="ET422" s="540"/>
      <c r="EU422" s="540"/>
      <c r="EV422" s="540"/>
      <c r="EW422" s="540"/>
      <c r="EX422" s="540"/>
      <c r="EY422" s="540"/>
      <c r="EZ422" s="540"/>
      <c r="FA422" s="540"/>
      <c r="FB422" s="540"/>
      <c r="FC422" s="540"/>
      <c r="FD422" s="540"/>
      <c r="FE422" s="540"/>
      <c r="FF422" s="540"/>
      <c r="FG422" s="540"/>
      <c r="FH422" s="540"/>
      <c r="FI422" s="540"/>
      <c r="FJ422" s="540"/>
      <c r="FK422" s="540"/>
      <c r="FL422" s="540"/>
      <c r="FM422" s="540"/>
      <c r="FN422" s="540"/>
      <c r="FO422" s="540"/>
      <c r="FP422" s="540"/>
      <c r="FQ422" s="540"/>
      <c r="FR422" s="540"/>
      <c r="FS422" s="540"/>
      <c r="FT422" s="540"/>
      <c r="FU422" s="540"/>
      <c r="FV422" s="540"/>
      <c r="FW422" s="540"/>
      <c r="FX422" s="540"/>
      <c r="FY422" s="540"/>
      <c r="FZ422" s="540"/>
      <c r="GA422" s="540"/>
      <c r="GB422" s="540"/>
      <c r="GC422" s="540"/>
      <c r="GD422" s="540"/>
      <c r="GE422" s="540"/>
      <c r="GF422" s="540"/>
      <c r="GG422" s="540"/>
      <c r="GH422" s="540"/>
      <c r="GI422" s="540"/>
      <c r="GJ422" s="540"/>
      <c r="GK422" s="540"/>
      <c r="GL422" s="540"/>
      <c r="GM422" s="540"/>
      <c r="GN422" s="540"/>
      <c r="GO422" s="540"/>
      <c r="GP422" s="540"/>
      <c r="GQ422" s="540"/>
      <c r="GR422" s="540"/>
      <c r="GS422" s="540"/>
      <c r="GT422" s="540"/>
      <c r="GU422" s="540"/>
      <c r="GV422" s="540"/>
      <c r="GW422" s="540"/>
      <c r="GX422" s="540"/>
      <c r="GY422" s="540"/>
      <c r="GZ422" s="540"/>
      <c r="HA422" s="540"/>
      <c r="HB422" s="540"/>
      <c r="HC422" s="540"/>
      <c r="HD422" s="540"/>
      <c r="HE422" s="540"/>
      <c r="HF422" s="540"/>
    </row>
    <row r="423" spans="2:214">
      <c r="B423" s="540"/>
      <c r="C423" s="658"/>
      <c r="D423" s="540"/>
      <c r="F423" s="540"/>
      <c r="G423" s="540"/>
      <c r="H423" s="540"/>
      <c r="I423" s="540"/>
      <c r="J423" s="540"/>
      <c r="K423" s="540"/>
      <c r="L423" s="540"/>
      <c r="M423" s="540"/>
      <c r="N423" s="540"/>
      <c r="O423" s="540"/>
      <c r="P423" s="540"/>
      <c r="Q423" s="540"/>
      <c r="R423" s="540"/>
      <c r="S423" s="540"/>
      <c r="T423" s="540"/>
      <c r="U423" s="540"/>
      <c r="V423" s="540"/>
      <c r="W423" s="540"/>
      <c r="X423" s="540"/>
      <c r="Y423" s="540"/>
      <c r="Z423" s="540"/>
      <c r="AA423" s="540"/>
      <c r="AB423" s="540"/>
      <c r="AC423" s="540"/>
      <c r="AD423" s="540"/>
      <c r="AE423" s="540"/>
      <c r="AF423" s="540"/>
      <c r="AG423" s="540"/>
      <c r="AH423" s="540"/>
      <c r="AI423" s="540"/>
      <c r="AJ423" s="540"/>
      <c r="AK423" s="540"/>
      <c r="AL423" s="540"/>
      <c r="AM423" s="540"/>
      <c r="AN423" s="540"/>
      <c r="AO423" s="540"/>
      <c r="AP423" s="540"/>
      <c r="AQ423" s="540"/>
      <c r="AR423" s="540"/>
      <c r="AS423" s="540"/>
      <c r="AT423" s="540"/>
      <c r="AU423" s="540"/>
      <c r="AV423" s="540"/>
      <c r="AW423" s="540"/>
      <c r="AX423" s="540"/>
      <c r="AY423" s="540"/>
      <c r="AZ423" s="540"/>
      <c r="BA423" s="540"/>
      <c r="BB423" s="540"/>
      <c r="BC423" s="540"/>
      <c r="BD423" s="540"/>
      <c r="BE423" s="540"/>
      <c r="BF423" s="540"/>
      <c r="BG423" s="540"/>
      <c r="BH423" s="540"/>
      <c r="BI423" s="540"/>
      <c r="BJ423" s="540"/>
      <c r="BK423" s="540"/>
      <c r="BL423" s="540"/>
      <c r="BM423" s="540"/>
      <c r="BN423" s="540"/>
      <c r="BO423" s="540"/>
      <c r="BP423" s="540"/>
      <c r="BQ423" s="540"/>
      <c r="BR423" s="540"/>
      <c r="BS423" s="540"/>
      <c r="BT423" s="540"/>
      <c r="BU423" s="540"/>
      <c r="BV423" s="540"/>
      <c r="BW423" s="540"/>
      <c r="BX423" s="540"/>
      <c r="BY423" s="540"/>
      <c r="BZ423" s="540"/>
      <c r="CA423" s="540"/>
      <c r="CB423" s="540"/>
      <c r="CC423" s="540"/>
      <c r="CD423" s="540"/>
      <c r="CE423" s="540"/>
      <c r="CF423" s="540"/>
      <c r="CG423" s="540"/>
      <c r="CH423" s="540"/>
      <c r="CI423" s="540"/>
      <c r="CJ423" s="540"/>
      <c r="CK423" s="540"/>
      <c r="CL423" s="540"/>
      <c r="CM423" s="540"/>
      <c r="CN423" s="540"/>
      <c r="CO423" s="540"/>
      <c r="CP423" s="540"/>
      <c r="CQ423" s="540"/>
      <c r="CR423" s="540"/>
      <c r="CS423" s="540"/>
      <c r="CT423" s="540"/>
      <c r="CU423" s="540"/>
      <c r="CV423" s="540"/>
      <c r="CW423" s="540"/>
      <c r="CX423" s="540"/>
      <c r="CY423" s="540"/>
      <c r="CZ423" s="540"/>
      <c r="DA423" s="540"/>
      <c r="DB423" s="540"/>
      <c r="DC423" s="540"/>
      <c r="DD423" s="540"/>
      <c r="DE423" s="540"/>
      <c r="DF423" s="540"/>
      <c r="DG423" s="540"/>
      <c r="DH423" s="540"/>
      <c r="DI423" s="540"/>
      <c r="DJ423" s="540"/>
      <c r="DK423" s="540"/>
      <c r="DL423" s="540"/>
      <c r="DM423" s="540"/>
      <c r="DN423" s="540"/>
      <c r="DO423" s="540"/>
      <c r="DP423" s="540"/>
      <c r="DQ423" s="540"/>
      <c r="DR423" s="540"/>
      <c r="DS423" s="540"/>
      <c r="DT423" s="540"/>
      <c r="DU423" s="540"/>
      <c r="DV423" s="540"/>
      <c r="DW423" s="540"/>
      <c r="DX423" s="540"/>
      <c r="DY423" s="540"/>
      <c r="DZ423" s="540"/>
      <c r="EA423" s="540"/>
      <c r="EB423" s="540"/>
      <c r="EC423" s="540"/>
      <c r="ED423" s="540"/>
      <c r="EE423" s="540"/>
      <c r="EF423" s="540"/>
      <c r="EG423" s="540"/>
      <c r="EH423" s="540"/>
      <c r="EI423" s="540"/>
      <c r="EJ423" s="540"/>
      <c r="EK423" s="540"/>
      <c r="EL423" s="540"/>
      <c r="EM423" s="540"/>
      <c r="EN423" s="540"/>
      <c r="EO423" s="540"/>
      <c r="EP423" s="540"/>
      <c r="EQ423" s="540"/>
      <c r="ER423" s="540"/>
      <c r="ES423" s="540"/>
      <c r="ET423" s="540"/>
      <c r="EU423" s="540"/>
      <c r="EV423" s="540"/>
      <c r="EW423" s="540"/>
      <c r="EX423" s="540"/>
      <c r="EY423" s="540"/>
      <c r="EZ423" s="540"/>
      <c r="FA423" s="540"/>
      <c r="FB423" s="540"/>
      <c r="FC423" s="540"/>
      <c r="FD423" s="540"/>
      <c r="FE423" s="540"/>
      <c r="FF423" s="540"/>
      <c r="FG423" s="540"/>
      <c r="FH423" s="540"/>
      <c r="FI423" s="540"/>
      <c r="FJ423" s="540"/>
      <c r="FK423" s="540"/>
      <c r="FL423" s="540"/>
      <c r="FM423" s="540"/>
      <c r="FN423" s="540"/>
      <c r="FO423" s="540"/>
      <c r="FP423" s="540"/>
      <c r="FQ423" s="540"/>
      <c r="FR423" s="540"/>
      <c r="FS423" s="540"/>
      <c r="FT423" s="540"/>
      <c r="FU423" s="540"/>
      <c r="FV423" s="540"/>
      <c r="FW423" s="540"/>
      <c r="FX423" s="540"/>
      <c r="FY423" s="540"/>
      <c r="FZ423" s="540"/>
      <c r="GA423" s="540"/>
      <c r="GB423" s="540"/>
      <c r="GC423" s="540"/>
      <c r="GD423" s="540"/>
      <c r="GE423" s="540"/>
      <c r="GF423" s="540"/>
      <c r="GG423" s="540"/>
      <c r="GH423" s="540"/>
      <c r="GI423" s="540"/>
      <c r="GJ423" s="540"/>
      <c r="GK423" s="540"/>
      <c r="GL423" s="540"/>
      <c r="GM423" s="540"/>
      <c r="GN423" s="540"/>
      <c r="GO423" s="540"/>
      <c r="GP423" s="540"/>
      <c r="GQ423" s="540"/>
      <c r="GR423" s="540"/>
      <c r="GS423" s="540"/>
      <c r="GT423" s="540"/>
      <c r="GU423" s="540"/>
      <c r="GV423" s="540"/>
      <c r="GW423" s="540"/>
      <c r="GX423" s="540"/>
      <c r="GY423" s="540"/>
      <c r="GZ423" s="540"/>
      <c r="HA423" s="540"/>
      <c r="HB423" s="540"/>
      <c r="HC423" s="540"/>
      <c r="HD423" s="540"/>
      <c r="HE423" s="540"/>
      <c r="HF423" s="540"/>
    </row>
    <row r="424" spans="2:214">
      <c r="B424" s="540"/>
      <c r="C424" s="658"/>
      <c r="D424" s="540"/>
      <c r="F424" s="540"/>
      <c r="G424" s="540"/>
      <c r="H424" s="540"/>
      <c r="I424" s="540"/>
      <c r="J424" s="540"/>
      <c r="K424" s="540"/>
      <c r="L424" s="540"/>
      <c r="M424" s="540"/>
      <c r="N424" s="540"/>
      <c r="O424" s="540"/>
      <c r="P424" s="540"/>
      <c r="Q424" s="540"/>
      <c r="R424" s="540"/>
      <c r="S424" s="540"/>
      <c r="T424" s="540"/>
      <c r="U424" s="540"/>
      <c r="V424" s="540"/>
      <c r="W424" s="540"/>
      <c r="X424" s="540"/>
      <c r="Y424" s="540"/>
      <c r="Z424" s="540"/>
      <c r="AA424" s="540"/>
      <c r="AB424" s="540"/>
      <c r="AC424" s="540"/>
      <c r="AD424" s="540"/>
      <c r="AE424" s="540"/>
      <c r="AF424" s="540"/>
      <c r="AG424" s="540"/>
      <c r="AH424" s="540"/>
      <c r="AI424" s="540"/>
      <c r="AJ424" s="540"/>
      <c r="AK424" s="540"/>
      <c r="AL424" s="540"/>
      <c r="AM424" s="540"/>
      <c r="AN424" s="540"/>
      <c r="AO424" s="540"/>
      <c r="AP424" s="540"/>
      <c r="AQ424" s="540"/>
      <c r="AR424" s="540"/>
      <c r="AS424" s="540"/>
      <c r="AT424" s="540"/>
      <c r="AU424" s="540"/>
      <c r="AV424" s="540"/>
      <c r="AW424" s="540"/>
      <c r="AX424" s="540"/>
      <c r="AY424" s="540"/>
      <c r="AZ424" s="540"/>
      <c r="BA424" s="540"/>
      <c r="BB424" s="540"/>
      <c r="BC424" s="540"/>
      <c r="BD424" s="540"/>
      <c r="BE424" s="540"/>
      <c r="BF424" s="540"/>
      <c r="BG424" s="540"/>
      <c r="BH424" s="540"/>
      <c r="BI424" s="540"/>
      <c r="BJ424" s="540"/>
      <c r="BK424" s="540"/>
      <c r="BL424" s="540"/>
      <c r="BM424" s="540"/>
      <c r="BN424" s="540"/>
      <c r="BO424" s="540"/>
      <c r="BP424" s="540"/>
      <c r="BQ424" s="540"/>
      <c r="BR424" s="540"/>
      <c r="BS424" s="540"/>
      <c r="BT424" s="540"/>
      <c r="BU424" s="540"/>
      <c r="BV424" s="540"/>
      <c r="BW424" s="540"/>
      <c r="BX424" s="540"/>
      <c r="BY424" s="540"/>
      <c r="BZ424" s="540"/>
      <c r="CA424" s="540"/>
      <c r="CB424" s="540"/>
      <c r="CC424" s="540"/>
      <c r="CD424" s="540"/>
      <c r="CE424" s="540"/>
      <c r="CF424" s="540"/>
      <c r="CG424" s="540"/>
      <c r="CH424" s="540"/>
      <c r="CI424" s="540"/>
      <c r="CJ424" s="540"/>
      <c r="CK424" s="540"/>
      <c r="CL424" s="540"/>
      <c r="CM424" s="540"/>
      <c r="CN424" s="540"/>
      <c r="CO424" s="540"/>
      <c r="CP424" s="540"/>
      <c r="CQ424" s="540"/>
      <c r="CR424" s="540"/>
      <c r="CS424" s="540"/>
      <c r="CT424" s="540"/>
      <c r="CU424" s="540"/>
      <c r="CV424" s="540"/>
      <c r="CW424" s="540"/>
      <c r="CX424" s="540"/>
      <c r="CY424" s="540"/>
      <c r="CZ424" s="540"/>
      <c r="DA424" s="540"/>
      <c r="DB424" s="540"/>
      <c r="DC424" s="540"/>
      <c r="DD424" s="540"/>
      <c r="DE424" s="540"/>
      <c r="DF424" s="540"/>
      <c r="DG424" s="540"/>
      <c r="DH424" s="540"/>
      <c r="DI424" s="540"/>
      <c r="DJ424" s="540"/>
      <c r="DK424" s="540"/>
      <c r="DL424" s="540"/>
      <c r="DM424" s="540"/>
      <c r="DN424" s="540"/>
      <c r="DO424" s="540"/>
      <c r="DP424" s="540"/>
      <c r="DQ424" s="540"/>
      <c r="DR424" s="540"/>
      <c r="DS424" s="540"/>
      <c r="DT424" s="540"/>
      <c r="DU424" s="540"/>
      <c r="DV424" s="540"/>
      <c r="DW424" s="540"/>
      <c r="DX424" s="540"/>
      <c r="DY424" s="540"/>
      <c r="DZ424" s="540"/>
      <c r="EA424" s="540"/>
      <c r="EB424" s="540"/>
      <c r="EC424" s="540"/>
      <c r="ED424" s="540"/>
      <c r="EE424" s="540"/>
      <c r="EF424" s="540"/>
      <c r="EG424" s="540"/>
      <c r="EH424" s="540"/>
      <c r="EI424" s="540"/>
      <c r="EJ424" s="540"/>
      <c r="EK424" s="540"/>
      <c r="EL424" s="540"/>
      <c r="EM424" s="540"/>
      <c r="EN424" s="540"/>
      <c r="EO424" s="540"/>
      <c r="EP424" s="540"/>
      <c r="EQ424" s="540"/>
      <c r="ER424" s="540"/>
      <c r="ES424" s="540"/>
      <c r="ET424" s="540"/>
      <c r="EU424" s="540"/>
      <c r="EV424" s="540"/>
      <c r="EW424" s="540"/>
      <c r="EX424" s="540"/>
      <c r="EY424" s="540"/>
      <c r="EZ424" s="540"/>
      <c r="FA424" s="540"/>
      <c r="FB424" s="540"/>
      <c r="FC424" s="540"/>
      <c r="FD424" s="540"/>
      <c r="FE424" s="540"/>
      <c r="FF424" s="540"/>
      <c r="FG424" s="540"/>
      <c r="FH424" s="540"/>
      <c r="FI424" s="540"/>
      <c r="FJ424" s="540"/>
      <c r="FK424" s="540"/>
      <c r="FL424" s="540"/>
      <c r="FM424" s="540"/>
      <c r="FN424" s="540"/>
      <c r="FO424" s="540"/>
      <c r="FP424" s="540"/>
      <c r="FQ424" s="540"/>
      <c r="FR424" s="540"/>
      <c r="FS424" s="540"/>
      <c r="FT424" s="540"/>
      <c r="FU424" s="540"/>
      <c r="FV424" s="540"/>
      <c r="FW424" s="540"/>
      <c r="FX424" s="540"/>
      <c r="FY424" s="540"/>
      <c r="FZ424" s="540"/>
      <c r="GA424" s="540"/>
      <c r="GB424" s="540"/>
      <c r="GC424" s="540"/>
      <c r="GD424" s="540"/>
      <c r="GE424" s="540"/>
      <c r="GF424" s="540"/>
      <c r="GG424" s="540"/>
      <c r="GH424" s="540"/>
      <c r="GI424" s="540"/>
      <c r="GJ424" s="540"/>
      <c r="GK424" s="540"/>
      <c r="GL424" s="540"/>
      <c r="GM424" s="540"/>
      <c r="GN424" s="540"/>
      <c r="GO424" s="540"/>
      <c r="GP424" s="540"/>
      <c r="GQ424" s="540"/>
      <c r="GR424" s="540"/>
      <c r="GS424" s="540"/>
      <c r="GT424" s="540"/>
      <c r="GU424" s="540"/>
      <c r="GV424" s="540"/>
      <c r="GW424" s="540"/>
      <c r="GX424" s="540"/>
      <c r="GY424" s="540"/>
      <c r="GZ424" s="540"/>
      <c r="HA424" s="540"/>
      <c r="HB424" s="540"/>
      <c r="HC424" s="540"/>
      <c r="HD424" s="540"/>
      <c r="HE424" s="540"/>
      <c r="HF424" s="540"/>
    </row>
    <row r="425" spans="2:214">
      <c r="B425" s="540"/>
      <c r="C425" s="658"/>
      <c r="D425" s="540"/>
      <c r="F425" s="540"/>
      <c r="G425" s="540"/>
      <c r="H425" s="540"/>
      <c r="I425" s="540"/>
      <c r="J425" s="540"/>
      <c r="K425" s="540"/>
      <c r="L425" s="540"/>
      <c r="M425" s="540"/>
      <c r="N425" s="540"/>
      <c r="O425" s="540"/>
      <c r="P425" s="540"/>
      <c r="Q425" s="540"/>
      <c r="R425" s="540"/>
      <c r="S425" s="540"/>
      <c r="T425" s="540"/>
      <c r="U425" s="540"/>
      <c r="V425" s="540"/>
      <c r="W425" s="540"/>
      <c r="X425" s="540"/>
      <c r="Y425" s="540"/>
      <c r="Z425" s="540"/>
      <c r="AA425" s="540"/>
      <c r="AB425" s="540"/>
      <c r="AC425" s="540"/>
      <c r="AD425" s="540"/>
      <c r="AE425" s="540"/>
      <c r="AF425" s="540"/>
      <c r="AG425" s="540"/>
      <c r="AH425" s="540"/>
      <c r="AI425" s="540"/>
      <c r="AJ425" s="540"/>
      <c r="AK425" s="540"/>
      <c r="AL425" s="540"/>
      <c r="AM425" s="540"/>
      <c r="AN425" s="540"/>
      <c r="AO425" s="540"/>
      <c r="AP425" s="540"/>
      <c r="AQ425" s="540"/>
      <c r="AR425" s="540"/>
      <c r="AS425" s="540"/>
      <c r="AT425" s="540"/>
      <c r="AU425" s="540"/>
      <c r="AV425" s="540"/>
      <c r="AW425" s="540"/>
      <c r="AX425" s="540"/>
      <c r="AY425" s="540"/>
      <c r="AZ425" s="540"/>
      <c r="BA425" s="540"/>
      <c r="BB425" s="540"/>
      <c r="BC425" s="540"/>
      <c r="BD425" s="540"/>
      <c r="BE425" s="540"/>
      <c r="BF425" s="540"/>
      <c r="BG425" s="540"/>
      <c r="BH425" s="540"/>
      <c r="BI425" s="540"/>
      <c r="BJ425" s="540"/>
      <c r="BK425" s="540"/>
      <c r="BL425" s="540"/>
      <c r="BM425" s="540"/>
      <c r="BN425" s="540"/>
      <c r="BO425" s="540"/>
      <c r="BP425" s="540"/>
      <c r="BQ425" s="540"/>
      <c r="BR425" s="540"/>
      <c r="BS425" s="540"/>
      <c r="BT425" s="540"/>
      <c r="BU425" s="540"/>
      <c r="BV425" s="540"/>
      <c r="BW425" s="540"/>
      <c r="BX425" s="540"/>
      <c r="BY425" s="540"/>
      <c r="BZ425" s="540"/>
      <c r="CA425" s="540"/>
      <c r="CB425" s="540"/>
      <c r="CC425" s="540"/>
      <c r="CD425" s="540"/>
      <c r="CE425" s="540"/>
      <c r="CF425" s="540"/>
      <c r="CG425" s="540"/>
      <c r="CH425" s="540"/>
      <c r="CI425" s="540"/>
      <c r="CJ425" s="540"/>
      <c r="CK425" s="540"/>
      <c r="CL425" s="540"/>
      <c r="CM425" s="540"/>
      <c r="CN425" s="540"/>
      <c r="CO425" s="540"/>
      <c r="CP425" s="540"/>
      <c r="CQ425" s="540"/>
      <c r="CR425" s="540"/>
      <c r="CS425" s="540"/>
      <c r="CT425" s="540"/>
      <c r="CU425" s="540"/>
      <c r="CV425" s="540"/>
      <c r="CW425" s="540"/>
      <c r="CX425" s="540"/>
      <c r="CY425" s="540"/>
      <c r="CZ425" s="540"/>
      <c r="DA425" s="540"/>
      <c r="DB425" s="540"/>
      <c r="DC425" s="540"/>
      <c r="DD425" s="540"/>
      <c r="DE425" s="540"/>
      <c r="DF425" s="540"/>
      <c r="DG425" s="540"/>
      <c r="DH425" s="540"/>
      <c r="DI425" s="540"/>
      <c r="DJ425" s="540"/>
      <c r="DK425" s="540"/>
      <c r="DL425" s="540"/>
      <c r="DM425" s="540"/>
      <c r="DN425" s="540"/>
      <c r="DO425" s="540"/>
      <c r="DP425" s="540"/>
      <c r="DQ425" s="540"/>
      <c r="DR425" s="540"/>
      <c r="DS425" s="540"/>
      <c r="DT425" s="540"/>
      <c r="DU425" s="540"/>
      <c r="DV425" s="540"/>
      <c r="DW425" s="540"/>
      <c r="DX425" s="540"/>
      <c r="DY425" s="540"/>
      <c r="DZ425" s="540"/>
      <c r="EA425" s="540"/>
      <c r="EB425" s="540"/>
      <c r="EC425" s="540"/>
      <c r="ED425" s="540"/>
      <c r="EE425" s="540"/>
      <c r="EF425" s="540"/>
      <c r="EG425" s="540"/>
      <c r="EH425" s="540"/>
      <c r="EI425" s="540"/>
      <c r="EJ425" s="540"/>
      <c r="EK425" s="540"/>
      <c r="EL425" s="540"/>
      <c r="EM425" s="540"/>
      <c r="EN425" s="540"/>
      <c r="EO425" s="540"/>
      <c r="EP425" s="540"/>
      <c r="EQ425" s="540"/>
      <c r="ER425" s="540"/>
      <c r="ES425" s="540"/>
      <c r="ET425" s="540"/>
      <c r="EU425" s="540"/>
      <c r="EV425" s="540"/>
      <c r="EW425" s="540"/>
      <c r="EX425" s="540"/>
      <c r="EY425" s="540"/>
      <c r="EZ425" s="540"/>
      <c r="FA425" s="540"/>
      <c r="FB425" s="540"/>
      <c r="FC425" s="540"/>
      <c r="FD425" s="540"/>
      <c r="FE425" s="540"/>
      <c r="FF425" s="540"/>
      <c r="FG425" s="540"/>
      <c r="FH425" s="540"/>
      <c r="FI425" s="540"/>
      <c r="FJ425" s="540"/>
      <c r="FK425" s="540"/>
      <c r="FL425" s="540"/>
      <c r="FM425" s="540"/>
      <c r="FN425" s="540"/>
      <c r="FO425" s="540"/>
      <c r="FP425" s="540"/>
      <c r="FQ425" s="540"/>
      <c r="FR425" s="540"/>
      <c r="FS425" s="540"/>
      <c r="FT425" s="540"/>
      <c r="FU425" s="540"/>
      <c r="FV425" s="540"/>
      <c r="FW425" s="540"/>
      <c r="FX425" s="540"/>
      <c r="FY425" s="540"/>
      <c r="FZ425" s="540"/>
      <c r="GA425" s="540"/>
      <c r="GB425" s="540"/>
      <c r="GC425" s="540"/>
      <c r="GD425" s="540"/>
      <c r="GE425" s="540"/>
      <c r="GF425" s="540"/>
      <c r="GG425" s="540"/>
      <c r="GH425" s="540"/>
      <c r="GI425" s="540"/>
      <c r="GJ425" s="540"/>
      <c r="GK425" s="540"/>
      <c r="GL425" s="540"/>
      <c r="GM425" s="540"/>
      <c r="GN425" s="540"/>
      <c r="GO425" s="540"/>
      <c r="GP425" s="540"/>
      <c r="GQ425" s="540"/>
      <c r="GR425" s="540"/>
      <c r="GS425" s="540"/>
      <c r="GT425" s="540"/>
      <c r="GU425" s="540"/>
      <c r="GV425" s="540"/>
      <c r="GW425" s="540"/>
      <c r="GX425" s="540"/>
      <c r="GY425" s="540"/>
      <c r="GZ425" s="540"/>
      <c r="HA425" s="540"/>
      <c r="HB425" s="540"/>
      <c r="HC425" s="540"/>
      <c r="HD425" s="540"/>
      <c r="HE425" s="540"/>
      <c r="HF425" s="540"/>
    </row>
    <row r="426" spans="2:214">
      <c r="B426" s="540"/>
      <c r="C426" s="658"/>
      <c r="D426" s="540"/>
      <c r="F426" s="540"/>
      <c r="G426" s="540"/>
      <c r="H426" s="540"/>
      <c r="I426" s="540"/>
      <c r="J426" s="540"/>
      <c r="K426" s="540"/>
      <c r="L426" s="540"/>
      <c r="M426" s="540"/>
      <c r="N426" s="540"/>
      <c r="O426" s="540"/>
      <c r="P426" s="540"/>
      <c r="Q426" s="540"/>
      <c r="R426" s="540"/>
      <c r="S426" s="540"/>
      <c r="T426" s="540"/>
      <c r="U426" s="540"/>
      <c r="V426" s="540"/>
      <c r="W426" s="540"/>
      <c r="X426" s="540"/>
      <c r="Y426" s="540"/>
      <c r="Z426" s="540"/>
      <c r="AA426" s="540"/>
      <c r="AB426" s="540"/>
      <c r="AC426" s="540"/>
      <c r="AD426" s="540"/>
      <c r="AE426" s="540"/>
      <c r="AF426" s="540"/>
      <c r="AG426" s="540"/>
      <c r="AH426" s="540"/>
      <c r="AI426" s="540"/>
      <c r="AJ426" s="540"/>
      <c r="AK426" s="540"/>
      <c r="AL426" s="540"/>
      <c r="AM426" s="540"/>
      <c r="AN426" s="540"/>
      <c r="AO426" s="540"/>
      <c r="AP426" s="540"/>
      <c r="AQ426" s="540"/>
      <c r="AR426" s="540"/>
      <c r="AS426" s="540"/>
      <c r="AT426" s="540"/>
      <c r="AU426" s="540"/>
      <c r="AV426" s="540"/>
      <c r="AW426" s="540"/>
      <c r="AX426" s="540"/>
      <c r="AY426" s="540"/>
      <c r="AZ426" s="540"/>
      <c r="BA426" s="540"/>
      <c r="BB426" s="540"/>
      <c r="BC426" s="540"/>
      <c r="BD426" s="540"/>
      <c r="BE426" s="540"/>
      <c r="BF426" s="540"/>
      <c r="BG426" s="540"/>
      <c r="BH426" s="540"/>
      <c r="BI426" s="540"/>
      <c r="BJ426" s="540"/>
      <c r="BK426" s="540"/>
      <c r="BL426" s="540"/>
      <c r="BM426" s="540"/>
      <c r="BN426" s="540"/>
      <c r="BO426" s="540"/>
      <c r="BP426" s="540"/>
      <c r="BQ426" s="540"/>
      <c r="BR426" s="540"/>
      <c r="BS426" s="540"/>
      <c r="BT426" s="540"/>
      <c r="BU426" s="540"/>
      <c r="BV426" s="540"/>
      <c r="BW426" s="540"/>
      <c r="BX426" s="540"/>
      <c r="BY426" s="540"/>
      <c r="BZ426" s="540"/>
      <c r="CA426" s="540"/>
      <c r="CB426" s="540"/>
      <c r="CC426" s="540"/>
      <c r="CD426" s="540"/>
      <c r="CE426" s="540"/>
      <c r="CF426" s="540"/>
      <c r="CG426" s="540"/>
      <c r="CH426" s="540"/>
      <c r="CI426" s="540"/>
      <c r="CJ426" s="540"/>
      <c r="CK426" s="540"/>
      <c r="CL426" s="540"/>
      <c r="CM426" s="540"/>
      <c r="CN426" s="540"/>
      <c r="CO426" s="540"/>
      <c r="CP426" s="540"/>
      <c r="CQ426" s="540"/>
      <c r="CR426" s="540"/>
      <c r="CS426" s="540"/>
      <c r="CT426" s="540"/>
      <c r="CU426" s="540"/>
      <c r="CV426" s="540"/>
      <c r="CW426" s="540"/>
      <c r="CX426" s="540"/>
      <c r="CY426" s="540"/>
      <c r="CZ426" s="540"/>
      <c r="DA426" s="540"/>
      <c r="DB426" s="540"/>
      <c r="DC426" s="540"/>
      <c r="DD426" s="540"/>
      <c r="DE426" s="540"/>
      <c r="DF426" s="540"/>
      <c r="DG426" s="540"/>
      <c r="DH426" s="540"/>
      <c r="DI426" s="540"/>
      <c r="DJ426" s="540"/>
      <c r="DK426" s="540"/>
      <c r="DL426" s="540"/>
      <c r="DM426" s="540"/>
      <c r="DN426" s="540"/>
      <c r="DO426" s="540"/>
      <c r="DP426" s="540"/>
      <c r="DQ426" s="540"/>
      <c r="DR426" s="540"/>
      <c r="DS426" s="540"/>
      <c r="DT426" s="540"/>
      <c r="DU426" s="540"/>
      <c r="DV426" s="540"/>
      <c r="DW426" s="540"/>
      <c r="DX426" s="540"/>
      <c r="DY426" s="540"/>
      <c r="DZ426" s="540"/>
      <c r="EA426" s="540"/>
      <c r="EB426" s="540"/>
      <c r="EC426" s="540"/>
      <c r="ED426" s="540"/>
      <c r="EE426" s="540"/>
      <c r="EF426" s="540"/>
      <c r="EG426" s="540"/>
      <c r="EH426" s="540"/>
      <c r="EI426" s="540"/>
      <c r="EJ426" s="540"/>
      <c r="EK426" s="540"/>
      <c r="EL426" s="540"/>
      <c r="EM426" s="540"/>
      <c r="EN426" s="540"/>
      <c r="EO426" s="540"/>
      <c r="EP426" s="540"/>
      <c r="EQ426" s="540"/>
      <c r="ER426" s="540"/>
      <c r="ES426" s="540"/>
      <c r="ET426" s="540"/>
      <c r="EU426" s="540"/>
      <c r="EV426" s="540"/>
      <c r="EW426" s="540"/>
      <c r="EX426" s="540"/>
      <c r="EY426" s="540"/>
      <c r="EZ426" s="540"/>
      <c r="FA426" s="540"/>
      <c r="FB426" s="540"/>
      <c r="FC426" s="540"/>
      <c r="FD426" s="540"/>
      <c r="FE426" s="540"/>
      <c r="FF426" s="540"/>
      <c r="FG426" s="540"/>
      <c r="FH426" s="540"/>
      <c r="FI426" s="540"/>
      <c r="FJ426" s="540"/>
      <c r="FK426" s="540"/>
      <c r="FL426" s="540"/>
      <c r="FM426" s="540"/>
      <c r="FN426" s="540"/>
      <c r="FO426" s="540"/>
      <c r="FP426" s="540"/>
      <c r="FQ426" s="540"/>
      <c r="FR426" s="540"/>
      <c r="FS426" s="540"/>
      <c r="FT426" s="540"/>
      <c r="FU426" s="540"/>
      <c r="FV426" s="540"/>
      <c r="FW426" s="540"/>
      <c r="FX426" s="540"/>
      <c r="FY426" s="540"/>
      <c r="FZ426" s="540"/>
      <c r="GA426" s="540"/>
      <c r="GB426" s="540"/>
      <c r="GC426" s="540"/>
      <c r="GD426" s="540"/>
      <c r="GE426" s="540"/>
      <c r="GF426" s="540"/>
      <c r="GG426" s="540"/>
      <c r="GH426" s="540"/>
      <c r="GI426" s="540"/>
      <c r="GJ426" s="540"/>
      <c r="GK426" s="540"/>
      <c r="GL426" s="540"/>
      <c r="GM426" s="540"/>
      <c r="GN426" s="540"/>
      <c r="GO426" s="540"/>
      <c r="GP426" s="540"/>
      <c r="GQ426" s="540"/>
      <c r="GR426" s="540"/>
      <c r="GS426" s="540"/>
      <c r="GT426" s="540"/>
      <c r="GU426" s="540"/>
      <c r="GV426" s="540"/>
      <c r="GW426" s="540"/>
      <c r="GX426" s="540"/>
      <c r="GY426" s="540"/>
      <c r="GZ426" s="540"/>
      <c r="HA426" s="540"/>
      <c r="HB426" s="540"/>
      <c r="HC426" s="540"/>
      <c r="HD426" s="540"/>
      <c r="HE426" s="540"/>
      <c r="HF426" s="540"/>
    </row>
    <row r="427" spans="2:214">
      <c r="B427" s="540"/>
      <c r="C427" s="658"/>
      <c r="D427" s="540"/>
      <c r="F427" s="540"/>
      <c r="G427" s="540"/>
      <c r="H427" s="540"/>
      <c r="I427" s="540"/>
      <c r="J427" s="540"/>
      <c r="K427" s="540"/>
      <c r="L427" s="540"/>
      <c r="M427" s="540"/>
      <c r="N427" s="540"/>
      <c r="O427" s="540"/>
      <c r="P427" s="540"/>
      <c r="Q427" s="540"/>
      <c r="R427" s="540"/>
      <c r="S427" s="540"/>
      <c r="T427" s="540"/>
      <c r="U427" s="540"/>
      <c r="V427" s="540"/>
      <c r="W427" s="540"/>
      <c r="X427" s="540"/>
      <c r="Y427" s="540"/>
      <c r="Z427" s="540"/>
      <c r="AA427" s="540"/>
      <c r="AB427" s="540"/>
      <c r="AC427" s="540"/>
      <c r="AD427" s="540"/>
      <c r="AE427" s="540"/>
      <c r="AF427" s="540"/>
      <c r="AG427" s="540"/>
      <c r="AH427" s="540"/>
      <c r="AI427" s="540"/>
      <c r="AJ427" s="540"/>
      <c r="AK427" s="540"/>
      <c r="AL427" s="540"/>
      <c r="AM427" s="540"/>
      <c r="AN427" s="540"/>
      <c r="AO427" s="540"/>
      <c r="AP427" s="540"/>
      <c r="AQ427" s="540"/>
      <c r="AR427" s="540"/>
      <c r="AS427" s="540"/>
      <c r="AT427" s="540"/>
      <c r="AU427" s="540"/>
      <c r="AV427" s="540"/>
      <c r="AW427" s="540"/>
      <c r="AX427" s="540"/>
      <c r="AY427" s="540"/>
      <c r="AZ427" s="540"/>
      <c r="BA427" s="540"/>
      <c r="BB427" s="540"/>
      <c r="BC427" s="540"/>
      <c r="BD427" s="540"/>
      <c r="BE427" s="540"/>
      <c r="BF427" s="540"/>
      <c r="BG427" s="540"/>
      <c r="BH427" s="540"/>
      <c r="BI427" s="540"/>
      <c r="BJ427" s="540"/>
      <c r="BK427" s="540"/>
      <c r="BL427" s="540"/>
      <c r="BM427" s="540"/>
      <c r="BN427" s="540"/>
      <c r="BO427" s="540"/>
      <c r="BP427" s="540"/>
      <c r="BQ427" s="540"/>
      <c r="BR427" s="540"/>
      <c r="BS427" s="540"/>
      <c r="BT427" s="540"/>
      <c r="BU427" s="540"/>
      <c r="BV427" s="540"/>
      <c r="BW427" s="540"/>
      <c r="BX427" s="540"/>
      <c r="BY427" s="540"/>
      <c r="BZ427" s="540"/>
      <c r="CA427" s="540"/>
      <c r="CB427" s="540"/>
      <c r="CC427" s="540"/>
      <c r="CD427" s="540"/>
      <c r="CE427" s="540"/>
      <c r="CF427" s="540"/>
      <c r="CG427" s="540"/>
      <c r="CH427" s="540"/>
      <c r="CI427" s="540"/>
      <c r="CJ427" s="540"/>
      <c r="CK427" s="540"/>
      <c r="CL427" s="540"/>
      <c r="CM427" s="540"/>
      <c r="CN427" s="540"/>
      <c r="CO427" s="540"/>
      <c r="CP427" s="540"/>
      <c r="CQ427" s="540"/>
      <c r="CR427" s="540"/>
      <c r="CS427" s="540"/>
      <c r="CT427" s="540"/>
      <c r="CU427" s="540"/>
      <c r="CV427" s="540"/>
      <c r="CW427" s="540"/>
      <c r="CX427" s="540"/>
      <c r="CY427" s="540"/>
      <c r="CZ427" s="540"/>
      <c r="DA427" s="540"/>
      <c r="DB427" s="540"/>
      <c r="DC427" s="540"/>
      <c r="DD427" s="540"/>
      <c r="DE427" s="540"/>
      <c r="DF427" s="540"/>
      <c r="DG427" s="540"/>
      <c r="DH427" s="540"/>
      <c r="DI427" s="540"/>
      <c r="DJ427" s="540"/>
      <c r="DK427" s="540"/>
      <c r="DL427" s="540"/>
      <c r="DM427" s="540"/>
      <c r="DN427" s="540"/>
      <c r="DO427" s="540"/>
      <c r="DP427" s="540"/>
      <c r="DQ427" s="540"/>
      <c r="DR427" s="540"/>
      <c r="DS427" s="540"/>
      <c r="DT427" s="540"/>
      <c r="DU427" s="540"/>
      <c r="DV427" s="540"/>
      <c r="DW427" s="540"/>
      <c r="DX427" s="540"/>
      <c r="DY427" s="540"/>
      <c r="DZ427" s="540"/>
      <c r="EA427" s="540"/>
      <c r="EB427" s="540"/>
      <c r="EC427" s="540"/>
      <c r="ED427" s="540"/>
      <c r="EE427" s="540"/>
      <c r="EF427" s="540"/>
      <c r="EG427" s="540"/>
      <c r="EH427" s="540"/>
      <c r="EI427" s="540"/>
      <c r="EJ427" s="540"/>
      <c r="EK427" s="540"/>
      <c r="EL427" s="540"/>
      <c r="EM427" s="540"/>
      <c r="EN427" s="540"/>
      <c r="EO427" s="540"/>
      <c r="EP427" s="540"/>
      <c r="EQ427" s="540"/>
      <c r="ER427" s="540"/>
      <c r="ES427" s="540"/>
      <c r="ET427" s="540"/>
      <c r="EU427" s="540"/>
      <c r="EV427" s="540"/>
      <c r="EW427" s="540"/>
      <c r="EX427" s="540"/>
      <c r="EY427" s="540"/>
      <c r="EZ427" s="540"/>
      <c r="FA427" s="540"/>
      <c r="FB427" s="540"/>
      <c r="FC427" s="540"/>
      <c r="FD427" s="540"/>
      <c r="FE427" s="540"/>
      <c r="FF427" s="540"/>
      <c r="FG427" s="540"/>
      <c r="FH427" s="540"/>
      <c r="FI427" s="540"/>
      <c r="FJ427" s="540"/>
      <c r="FK427" s="540"/>
      <c r="FL427" s="540"/>
      <c r="FM427" s="540"/>
      <c r="FN427" s="540"/>
      <c r="FO427" s="540"/>
      <c r="FP427" s="540"/>
      <c r="FQ427" s="540"/>
      <c r="FR427" s="540"/>
      <c r="FS427" s="540"/>
      <c r="FT427" s="540"/>
      <c r="FU427" s="540"/>
      <c r="FV427" s="540"/>
      <c r="FW427" s="540"/>
      <c r="FX427" s="540"/>
      <c r="FY427" s="540"/>
      <c r="FZ427" s="540"/>
      <c r="GA427" s="540"/>
      <c r="GB427" s="540"/>
      <c r="GC427" s="540"/>
      <c r="GD427" s="540"/>
      <c r="GE427" s="540"/>
      <c r="GF427" s="540"/>
      <c r="GG427" s="540"/>
      <c r="GH427" s="540"/>
      <c r="GI427" s="540"/>
      <c r="GJ427" s="540"/>
      <c r="GK427" s="540"/>
      <c r="GL427" s="540"/>
      <c r="GM427" s="540"/>
      <c r="GN427" s="540"/>
      <c r="GO427" s="540"/>
      <c r="GP427" s="540"/>
      <c r="GQ427" s="540"/>
      <c r="GR427" s="540"/>
      <c r="GS427" s="540"/>
      <c r="GT427" s="540"/>
      <c r="GU427" s="540"/>
      <c r="GV427" s="540"/>
      <c r="GW427" s="540"/>
      <c r="GX427" s="540"/>
      <c r="GY427" s="540"/>
      <c r="GZ427" s="540"/>
      <c r="HA427" s="540"/>
      <c r="HB427" s="540"/>
      <c r="HC427" s="540"/>
      <c r="HD427" s="540"/>
      <c r="HE427" s="540"/>
      <c r="HF427" s="540"/>
    </row>
    <row r="428" spans="2:214">
      <c r="B428" s="540"/>
      <c r="C428" s="658"/>
      <c r="D428" s="540"/>
      <c r="F428" s="540"/>
      <c r="G428" s="540"/>
      <c r="H428" s="540"/>
      <c r="I428" s="540"/>
      <c r="J428" s="540"/>
      <c r="K428" s="540"/>
      <c r="L428" s="540"/>
      <c r="M428" s="540"/>
      <c r="N428" s="540"/>
      <c r="O428" s="540"/>
      <c r="P428" s="540"/>
      <c r="Q428" s="540"/>
      <c r="R428" s="540"/>
      <c r="S428" s="540"/>
      <c r="T428" s="540"/>
      <c r="U428" s="540"/>
      <c r="V428" s="540"/>
      <c r="W428" s="540"/>
      <c r="X428" s="540"/>
      <c r="Y428" s="540"/>
      <c r="Z428" s="540"/>
      <c r="AA428" s="540"/>
      <c r="AB428" s="540"/>
      <c r="AC428" s="540"/>
      <c r="AD428" s="540"/>
      <c r="AE428" s="540"/>
      <c r="AF428" s="540"/>
      <c r="AG428" s="540"/>
      <c r="AH428" s="540"/>
      <c r="AI428" s="540"/>
      <c r="AJ428" s="540"/>
      <c r="AK428" s="540"/>
      <c r="AL428" s="540"/>
      <c r="AM428" s="540"/>
      <c r="AN428" s="540"/>
      <c r="AO428" s="540"/>
      <c r="AP428" s="540"/>
      <c r="AQ428" s="540"/>
      <c r="AR428" s="540"/>
      <c r="AS428" s="540"/>
      <c r="AT428" s="540"/>
      <c r="AU428" s="540"/>
      <c r="AV428" s="540"/>
      <c r="AW428" s="540"/>
      <c r="AX428" s="540"/>
      <c r="AY428" s="540"/>
      <c r="AZ428" s="540"/>
      <c r="BA428" s="540"/>
      <c r="BB428" s="540"/>
      <c r="BC428" s="540"/>
      <c r="BD428" s="540"/>
      <c r="BE428" s="540"/>
      <c r="BF428" s="540"/>
      <c r="BG428" s="540"/>
      <c r="BH428" s="540"/>
      <c r="BI428" s="540"/>
      <c r="BJ428" s="540"/>
      <c r="BK428" s="540"/>
      <c r="BL428" s="540"/>
      <c r="BM428" s="540"/>
      <c r="BN428" s="540"/>
      <c r="BO428" s="540"/>
      <c r="BP428" s="540"/>
      <c r="BQ428" s="540"/>
      <c r="BR428" s="540"/>
      <c r="BS428" s="540"/>
      <c r="BT428" s="540"/>
      <c r="BU428" s="540"/>
      <c r="BV428" s="540"/>
      <c r="BW428" s="540"/>
      <c r="BX428" s="540"/>
      <c r="BY428" s="540"/>
      <c r="BZ428" s="540"/>
      <c r="CA428" s="540"/>
      <c r="CB428" s="540"/>
      <c r="CC428" s="540"/>
      <c r="CD428" s="540"/>
      <c r="CE428" s="540"/>
      <c r="CF428" s="540"/>
      <c r="CG428" s="540"/>
      <c r="CH428" s="540"/>
      <c r="CI428" s="540"/>
      <c r="CJ428" s="540"/>
      <c r="CK428" s="540"/>
      <c r="CL428" s="540"/>
      <c r="CM428" s="540"/>
      <c r="CN428" s="540"/>
      <c r="CO428" s="540"/>
      <c r="CP428" s="540"/>
      <c r="CQ428" s="540"/>
      <c r="CR428" s="540"/>
      <c r="CS428" s="540"/>
      <c r="CT428" s="540"/>
      <c r="CU428" s="540"/>
      <c r="CV428" s="540"/>
      <c r="CW428" s="540"/>
      <c r="CX428" s="540"/>
      <c r="CY428" s="540"/>
      <c r="CZ428" s="540"/>
      <c r="DA428" s="540"/>
      <c r="DB428" s="540"/>
      <c r="DC428" s="540"/>
      <c r="DD428" s="540"/>
      <c r="DE428" s="540"/>
      <c r="DF428" s="540"/>
      <c r="DG428" s="540"/>
      <c r="DH428" s="540"/>
      <c r="DI428" s="540"/>
      <c r="DJ428" s="540"/>
      <c r="DK428" s="540"/>
      <c r="DL428" s="540"/>
      <c r="DM428" s="540"/>
      <c r="DN428" s="540"/>
      <c r="DO428" s="540"/>
      <c r="DP428" s="540"/>
      <c r="DQ428" s="540"/>
      <c r="DR428" s="540"/>
      <c r="DS428" s="540"/>
      <c r="DT428" s="540"/>
      <c r="DU428" s="540"/>
      <c r="DV428" s="540"/>
      <c r="DW428" s="540"/>
      <c r="DX428" s="540"/>
      <c r="DY428" s="540"/>
      <c r="DZ428" s="540"/>
      <c r="EA428" s="540"/>
      <c r="EB428" s="540"/>
      <c r="EC428" s="540"/>
      <c r="ED428" s="540"/>
      <c r="EE428" s="540"/>
      <c r="EF428" s="540"/>
      <c r="EG428" s="540"/>
      <c r="EH428" s="540"/>
      <c r="EI428" s="540"/>
      <c r="EJ428" s="540"/>
      <c r="EK428" s="540"/>
      <c r="EL428" s="540"/>
      <c r="EM428" s="540"/>
      <c r="EN428" s="540"/>
      <c r="EO428" s="540"/>
      <c r="EP428" s="540"/>
      <c r="EQ428" s="540"/>
      <c r="ER428" s="540"/>
      <c r="ES428" s="540"/>
      <c r="ET428" s="540"/>
      <c r="EU428" s="540"/>
      <c r="EV428" s="540"/>
      <c r="EW428" s="540"/>
      <c r="EX428" s="540"/>
      <c r="EY428" s="540"/>
      <c r="EZ428" s="540"/>
      <c r="FA428" s="540"/>
      <c r="FB428" s="540"/>
      <c r="FC428" s="540"/>
      <c r="FD428" s="540"/>
      <c r="FE428" s="540"/>
      <c r="FF428" s="540"/>
      <c r="FG428" s="540"/>
      <c r="FH428" s="540"/>
      <c r="FI428" s="540"/>
      <c r="FJ428" s="540"/>
      <c r="FK428" s="540"/>
      <c r="FL428" s="540"/>
      <c r="FM428" s="540"/>
      <c r="FN428" s="540"/>
      <c r="FO428" s="540"/>
      <c r="FP428" s="540"/>
      <c r="FQ428" s="540"/>
      <c r="FR428" s="540"/>
      <c r="FS428" s="540"/>
      <c r="FT428" s="540"/>
      <c r="FU428" s="540"/>
      <c r="FV428" s="540"/>
      <c r="FW428" s="540"/>
      <c r="FX428" s="540"/>
      <c r="FY428" s="540"/>
      <c r="FZ428" s="540"/>
      <c r="GA428" s="540"/>
      <c r="GB428" s="540"/>
      <c r="GC428" s="540"/>
      <c r="GD428" s="540"/>
      <c r="GE428" s="540"/>
      <c r="GF428" s="540"/>
      <c r="GG428" s="540"/>
      <c r="GH428" s="540"/>
      <c r="GI428" s="540"/>
      <c r="GJ428" s="540"/>
      <c r="GK428" s="540"/>
      <c r="GL428" s="540"/>
      <c r="GM428" s="540"/>
      <c r="GN428" s="540"/>
      <c r="GO428" s="540"/>
      <c r="GP428" s="540"/>
      <c r="GQ428" s="540"/>
      <c r="GR428" s="540"/>
      <c r="GS428" s="540"/>
      <c r="GT428" s="540"/>
      <c r="GU428" s="540"/>
      <c r="GV428" s="540"/>
      <c r="GW428" s="540"/>
      <c r="GX428" s="540"/>
      <c r="GY428" s="540"/>
      <c r="GZ428" s="540"/>
      <c r="HA428" s="540"/>
      <c r="HB428" s="540"/>
      <c r="HC428" s="540"/>
      <c r="HD428" s="540"/>
      <c r="HE428" s="540"/>
      <c r="HF428" s="540"/>
    </row>
    <row r="429" spans="2:214">
      <c r="B429" s="540"/>
      <c r="C429" s="658"/>
      <c r="D429" s="540"/>
      <c r="F429" s="540"/>
      <c r="G429" s="540"/>
      <c r="H429" s="540"/>
      <c r="I429" s="540"/>
      <c r="J429" s="540"/>
      <c r="K429" s="540"/>
      <c r="L429" s="540"/>
      <c r="M429" s="540"/>
      <c r="N429" s="540"/>
      <c r="O429" s="540"/>
      <c r="P429" s="540"/>
      <c r="Q429" s="540"/>
      <c r="R429" s="540"/>
      <c r="S429" s="540"/>
      <c r="T429" s="540"/>
      <c r="U429" s="540"/>
      <c r="V429" s="540"/>
      <c r="W429" s="540"/>
      <c r="X429" s="540"/>
      <c r="Y429" s="540"/>
      <c r="Z429" s="540"/>
      <c r="AA429" s="540"/>
      <c r="AB429" s="540"/>
      <c r="AC429" s="540"/>
      <c r="AD429" s="540"/>
      <c r="AE429" s="540"/>
      <c r="AF429" s="540"/>
      <c r="AG429" s="540"/>
      <c r="AH429" s="540"/>
      <c r="AI429" s="540"/>
      <c r="AJ429" s="540"/>
      <c r="AK429" s="540"/>
      <c r="AL429" s="540"/>
      <c r="AM429" s="540"/>
      <c r="AN429" s="540"/>
      <c r="AO429" s="540"/>
      <c r="AP429" s="540"/>
      <c r="AQ429" s="540"/>
      <c r="AR429" s="540"/>
      <c r="AS429" s="540"/>
      <c r="AT429" s="540"/>
      <c r="AU429" s="540"/>
      <c r="AV429" s="540"/>
      <c r="AW429" s="540"/>
      <c r="AX429" s="540"/>
      <c r="AY429" s="540"/>
      <c r="AZ429" s="540"/>
      <c r="BA429" s="540"/>
      <c r="BB429" s="540"/>
      <c r="BC429" s="540"/>
      <c r="BD429" s="540"/>
      <c r="BE429" s="540"/>
      <c r="BF429" s="540"/>
      <c r="BG429" s="540"/>
      <c r="BH429" s="540"/>
      <c r="BI429" s="540"/>
      <c r="BJ429" s="540"/>
      <c r="BK429" s="540"/>
      <c r="BL429" s="540"/>
      <c r="BM429" s="540"/>
      <c r="BN429" s="540"/>
      <c r="BO429" s="540"/>
      <c r="BP429" s="540"/>
      <c r="BQ429" s="540"/>
      <c r="BR429" s="540"/>
      <c r="BS429" s="540"/>
      <c r="BT429" s="540"/>
      <c r="BU429" s="540"/>
      <c r="BV429" s="540"/>
      <c r="BW429" s="540"/>
      <c r="BX429" s="540"/>
      <c r="BY429" s="540"/>
      <c r="BZ429" s="540"/>
      <c r="CA429" s="540"/>
      <c r="CB429" s="540"/>
      <c r="CC429" s="540"/>
      <c r="CD429" s="540"/>
      <c r="CE429" s="540"/>
      <c r="CF429" s="540"/>
      <c r="CG429" s="540"/>
      <c r="CH429" s="540"/>
      <c r="CI429" s="540"/>
      <c r="CJ429" s="540"/>
      <c r="CK429" s="540"/>
      <c r="CL429" s="540"/>
      <c r="CM429" s="540"/>
      <c r="CN429" s="540"/>
      <c r="CO429" s="540"/>
      <c r="CP429" s="540"/>
      <c r="CQ429" s="540"/>
      <c r="CR429" s="540"/>
      <c r="CS429" s="540"/>
      <c r="CT429" s="540"/>
      <c r="CU429" s="540"/>
      <c r="CV429" s="540"/>
      <c r="CW429" s="540"/>
      <c r="CX429" s="540"/>
      <c r="CY429" s="540"/>
      <c r="CZ429" s="540"/>
      <c r="DA429" s="540"/>
      <c r="DB429" s="540"/>
      <c r="DC429" s="540"/>
      <c r="DD429" s="540"/>
      <c r="DE429" s="540"/>
      <c r="DF429" s="540"/>
      <c r="DG429" s="540"/>
      <c r="DH429" s="540"/>
      <c r="DI429" s="540"/>
      <c r="DJ429" s="540"/>
      <c r="DK429" s="540"/>
      <c r="DL429" s="540"/>
      <c r="DM429" s="540"/>
      <c r="DN429" s="540"/>
      <c r="DO429" s="540"/>
      <c r="DP429" s="540"/>
      <c r="DQ429" s="540"/>
      <c r="DR429" s="540"/>
      <c r="DS429" s="540"/>
      <c r="DT429" s="540"/>
      <c r="DU429" s="540"/>
      <c r="DV429" s="540"/>
      <c r="DW429" s="540"/>
      <c r="DX429" s="540"/>
      <c r="DY429" s="540"/>
      <c r="DZ429" s="540"/>
      <c r="EA429" s="540"/>
      <c r="EB429" s="540"/>
      <c r="EC429" s="540"/>
      <c r="ED429" s="540"/>
      <c r="EE429" s="540"/>
      <c r="EF429" s="540"/>
      <c r="EG429" s="540"/>
      <c r="EH429" s="540"/>
      <c r="EI429" s="540"/>
      <c r="EJ429" s="540"/>
      <c r="EK429" s="540"/>
      <c r="EL429" s="540"/>
      <c r="EM429" s="540"/>
      <c r="EN429" s="540"/>
      <c r="EO429" s="540"/>
      <c r="EP429" s="540"/>
      <c r="EQ429" s="540"/>
      <c r="ER429" s="540"/>
      <c r="ES429" s="540"/>
      <c r="ET429" s="540"/>
      <c r="EU429" s="540"/>
      <c r="EV429" s="540"/>
      <c r="EW429" s="540"/>
      <c r="EX429" s="540"/>
      <c r="EY429" s="540"/>
      <c r="EZ429" s="540"/>
      <c r="FA429" s="540"/>
      <c r="FB429" s="540"/>
      <c r="FC429" s="540"/>
      <c r="FD429" s="540"/>
      <c r="FE429" s="540"/>
      <c r="FF429" s="540"/>
      <c r="FG429" s="540"/>
      <c r="FH429" s="540"/>
      <c r="FI429" s="540"/>
      <c r="FJ429" s="540"/>
      <c r="FK429" s="540"/>
      <c r="FL429" s="540"/>
      <c r="FM429" s="540"/>
      <c r="FN429" s="540"/>
      <c r="FO429" s="540"/>
      <c r="FP429" s="540"/>
      <c r="FQ429" s="540"/>
      <c r="FR429" s="540"/>
      <c r="FS429" s="540"/>
      <c r="FT429" s="540"/>
      <c r="FU429" s="540"/>
      <c r="FV429" s="540"/>
      <c r="FW429" s="540"/>
      <c r="FX429" s="540"/>
      <c r="FY429" s="540"/>
      <c r="FZ429" s="540"/>
      <c r="GA429" s="540"/>
      <c r="GB429" s="540"/>
      <c r="GC429" s="540"/>
      <c r="GD429" s="540"/>
      <c r="GE429" s="540"/>
      <c r="GF429" s="540"/>
      <c r="GG429" s="540"/>
      <c r="GH429" s="540"/>
      <c r="GI429" s="540"/>
      <c r="GJ429" s="540"/>
      <c r="GK429" s="540"/>
      <c r="GL429" s="540"/>
      <c r="GM429" s="540"/>
      <c r="GN429" s="540"/>
      <c r="GO429" s="540"/>
      <c r="GP429" s="540"/>
      <c r="GQ429" s="540"/>
      <c r="GR429" s="540"/>
      <c r="GS429" s="540"/>
      <c r="GT429" s="540"/>
      <c r="GU429" s="540"/>
      <c r="GV429" s="540"/>
      <c r="GW429" s="540"/>
      <c r="GX429" s="540"/>
      <c r="GY429" s="540"/>
      <c r="GZ429" s="540"/>
      <c r="HA429" s="540"/>
      <c r="HB429" s="540"/>
      <c r="HC429" s="540"/>
      <c r="HD429" s="540"/>
      <c r="HE429" s="540"/>
      <c r="HF429" s="540"/>
    </row>
    <row r="430" spans="2:214">
      <c r="B430" s="540"/>
      <c r="C430" s="658"/>
      <c r="D430" s="540"/>
      <c r="F430" s="540"/>
      <c r="G430" s="540"/>
      <c r="H430" s="540"/>
      <c r="I430" s="540"/>
      <c r="J430" s="540"/>
      <c r="K430" s="540"/>
      <c r="L430" s="540"/>
      <c r="M430" s="540"/>
      <c r="N430" s="540"/>
      <c r="O430" s="540"/>
      <c r="P430" s="540"/>
      <c r="Q430" s="540"/>
      <c r="R430" s="540"/>
      <c r="S430" s="540"/>
      <c r="T430" s="540"/>
      <c r="U430" s="540"/>
      <c r="V430" s="540"/>
      <c r="W430" s="540"/>
      <c r="X430" s="540"/>
      <c r="Y430" s="540"/>
      <c r="Z430" s="540"/>
      <c r="AA430" s="540"/>
      <c r="AB430" s="540"/>
      <c r="AC430" s="540"/>
      <c r="AD430" s="540"/>
      <c r="AE430" s="540"/>
      <c r="AF430" s="540"/>
      <c r="AG430" s="540"/>
      <c r="AH430" s="540"/>
      <c r="AI430" s="540"/>
      <c r="AJ430" s="540"/>
      <c r="AK430" s="540"/>
      <c r="AL430" s="540"/>
      <c r="AM430" s="540"/>
      <c r="AN430" s="540"/>
      <c r="AO430" s="540"/>
      <c r="AP430" s="540"/>
      <c r="AQ430" s="540"/>
      <c r="AR430" s="540"/>
      <c r="AS430" s="540"/>
      <c r="AT430" s="540"/>
      <c r="AU430" s="540"/>
      <c r="AV430" s="540"/>
      <c r="AW430" s="540"/>
      <c r="AX430" s="540"/>
      <c r="AY430" s="540"/>
      <c r="AZ430" s="540"/>
      <c r="BA430" s="540"/>
      <c r="BB430" s="540"/>
      <c r="BC430" s="540"/>
      <c r="BD430" s="540"/>
      <c r="BE430" s="540"/>
      <c r="BF430" s="540"/>
      <c r="BG430" s="540"/>
      <c r="BH430" s="540"/>
      <c r="BI430" s="540"/>
      <c r="BJ430" s="540"/>
      <c r="BK430" s="540"/>
      <c r="BL430" s="540"/>
      <c r="BM430" s="540"/>
      <c r="BN430" s="540"/>
      <c r="BO430" s="540"/>
      <c r="BP430" s="540"/>
      <c r="BQ430" s="540"/>
      <c r="BR430" s="540"/>
      <c r="BS430" s="540"/>
      <c r="BT430" s="540"/>
      <c r="BU430" s="540"/>
      <c r="BV430" s="540"/>
      <c r="BW430" s="540"/>
      <c r="BX430" s="540"/>
      <c r="BY430" s="540"/>
      <c r="BZ430" s="540"/>
      <c r="CA430" s="540"/>
      <c r="CB430" s="540"/>
      <c r="CC430" s="540"/>
      <c r="CD430" s="540"/>
      <c r="CE430" s="540"/>
      <c r="CF430" s="540"/>
      <c r="CG430" s="540"/>
      <c r="CH430" s="540"/>
      <c r="CI430" s="540"/>
      <c r="CJ430" s="540"/>
      <c r="CK430" s="540"/>
      <c r="CL430" s="540"/>
      <c r="CM430" s="540"/>
      <c r="CN430" s="540"/>
      <c r="CO430" s="540"/>
      <c r="CP430" s="540"/>
      <c r="CQ430" s="540"/>
      <c r="CR430" s="540"/>
      <c r="CS430" s="540"/>
      <c r="CT430" s="540"/>
      <c r="CU430" s="540"/>
      <c r="CV430" s="540"/>
      <c r="CW430" s="540"/>
      <c r="CX430" s="540"/>
      <c r="CY430" s="540"/>
      <c r="CZ430" s="540"/>
      <c r="DA430" s="540"/>
      <c r="DB430" s="540"/>
      <c r="DC430" s="540"/>
      <c r="DD430" s="540"/>
      <c r="DE430" s="540"/>
      <c r="DF430" s="540"/>
      <c r="DG430" s="540"/>
      <c r="DH430" s="540"/>
      <c r="DI430" s="540"/>
      <c r="DJ430" s="540"/>
      <c r="DK430" s="540"/>
      <c r="DL430" s="540"/>
      <c r="DM430" s="540"/>
      <c r="DN430" s="540"/>
      <c r="DO430" s="540"/>
      <c r="DP430" s="540"/>
      <c r="DQ430" s="540"/>
      <c r="DR430" s="540"/>
      <c r="DS430" s="540"/>
      <c r="DT430" s="540"/>
      <c r="DU430" s="540"/>
      <c r="DV430" s="540"/>
      <c r="DW430" s="540"/>
      <c r="DX430" s="540"/>
      <c r="DY430" s="540"/>
      <c r="DZ430" s="540"/>
      <c r="EA430" s="540"/>
      <c r="EB430" s="540"/>
      <c r="EC430" s="540"/>
      <c r="ED430" s="540"/>
      <c r="EE430" s="540"/>
      <c r="EF430" s="540"/>
      <c r="EG430" s="540"/>
      <c r="EH430" s="540"/>
      <c r="EI430" s="540"/>
      <c r="EJ430" s="540"/>
      <c r="EK430" s="540"/>
      <c r="EL430" s="540"/>
      <c r="EM430" s="540"/>
      <c r="EN430" s="540"/>
      <c r="EO430" s="540"/>
      <c r="EP430" s="540"/>
      <c r="EQ430" s="540"/>
      <c r="ER430" s="540"/>
      <c r="ES430" s="540"/>
      <c r="ET430" s="540"/>
      <c r="EU430" s="540"/>
      <c r="EV430" s="540"/>
      <c r="EW430" s="540"/>
      <c r="EX430" s="540"/>
      <c r="EY430" s="540"/>
      <c r="EZ430" s="540"/>
      <c r="FA430" s="540"/>
      <c r="FB430" s="540"/>
      <c r="FC430" s="540"/>
      <c r="FD430" s="540"/>
      <c r="FE430" s="540"/>
      <c r="FF430" s="540"/>
      <c r="FG430" s="540"/>
      <c r="FH430" s="540"/>
      <c r="FI430" s="540"/>
      <c r="FJ430" s="540"/>
      <c r="FK430" s="540"/>
      <c r="FL430" s="540"/>
      <c r="FM430" s="540"/>
      <c r="FN430" s="540"/>
      <c r="FO430" s="540"/>
      <c r="FP430" s="540"/>
      <c r="FQ430" s="540"/>
      <c r="FR430" s="540"/>
      <c r="FS430" s="540"/>
      <c r="FT430" s="540"/>
      <c r="FU430" s="540"/>
      <c r="FV430" s="540"/>
      <c r="FW430" s="540"/>
      <c r="FX430" s="540"/>
      <c r="FY430" s="540"/>
      <c r="FZ430" s="540"/>
      <c r="GA430" s="540"/>
      <c r="GB430" s="540"/>
      <c r="GC430" s="540"/>
      <c r="GD430" s="540"/>
      <c r="GE430" s="540"/>
      <c r="GF430" s="540"/>
      <c r="GG430" s="540"/>
      <c r="GH430" s="540"/>
      <c r="GI430" s="540"/>
      <c r="GJ430" s="540"/>
      <c r="GK430" s="540"/>
      <c r="GL430" s="540"/>
      <c r="GM430" s="540"/>
      <c r="GN430" s="540"/>
      <c r="GO430" s="540"/>
      <c r="GP430" s="540"/>
      <c r="GQ430" s="540"/>
      <c r="GR430" s="540"/>
      <c r="GS430" s="540"/>
      <c r="GT430" s="540"/>
      <c r="GU430" s="540"/>
      <c r="GV430" s="540"/>
      <c r="GW430" s="540"/>
      <c r="GX430" s="540"/>
      <c r="GY430" s="540"/>
      <c r="GZ430" s="540"/>
      <c r="HA430" s="540"/>
      <c r="HB430" s="540"/>
      <c r="HC430" s="540"/>
      <c r="HD430" s="540"/>
      <c r="HE430" s="540"/>
      <c r="HF430" s="540"/>
    </row>
    <row r="431" spans="2:214">
      <c r="B431" s="540"/>
      <c r="C431" s="658"/>
      <c r="D431" s="540"/>
      <c r="F431" s="540"/>
      <c r="G431" s="540"/>
      <c r="H431" s="540"/>
      <c r="I431" s="540"/>
      <c r="J431" s="540"/>
      <c r="K431" s="540"/>
      <c r="L431" s="540"/>
      <c r="M431" s="540"/>
      <c r="N431" s="540"/>
      <c r="O431" s="540"/>
      <c r="P431" s="540"/>
      <c r="Q431" s="540"/>
      <c r="R431" s="540"/>
      <c r="S431" s="540"/>
      <c r="T431" s="540"/>
      <c r="U431" s="540"/>
      <c r="V431" s="540"/>
      <c r="W431" s="540"/>
      <c r="X431" s="540"/>
      <c r="Y431" s="540"/>
      <c r="Z431" s="540"/>
      <c r="AA431" s="540"/>
      <c r="AB431" s="540"/>
      <c r="AC431" s="540"/>
      <c r="AD431" s="540"/>
      <c r="AE431" s="540"/>
      <c r="AF431" s="540"/>
      <c r="AG431" s="540"/>
      <c r="AH431" s="540"/>
      <c r="AI431" s="540"/>
      <c r="AJ431" s="540"/>
      <c r="AK431" s="540"/>
      <c r="AL431" s="540"/>
      <c r="AM431" s="540"/>
      <c r="AN431" s="540"/>
      <c r="AO431" s="540"/>
      <c r="AP431" s="540"/>
      <c r="AQ431" s="540"/>
      <c r="AR431" s="540"/>
      <c r="AS431" s="540"/>
      <c r="AT431" s="540"/>
      <c r="AU431" s="540"/>
      <c r="AV431" s="540"/>
      <c r="AW431" s="540"/>
      <c r="AX431" s="540"/>
      <c r="AY431" s="540"/>
      <c r="AZ431" s="540"/>
      <c r="BA431" s="540"/>
      <c r="BB431" s="540"/>
      <c r="BC431" s="540"/>
      <c r="BD431" s="540"/>
      <c r="BE431" s="540"/>
      <c r="BF431" s="540"/>
      <c r="BG431" s="540"/>
      <c r="BH431" s="540"/>
      <c r="BI431" s="540"/>
      <c r="BJ431" s="540"/>
      <c r="BK431" s="540"/>
      <c r="BL431" s="540"/>
      <c r="BM431" s="540"/>
      <c r="BN431" s="540"/>
      <c r="BO431" s="540"/>
      <c r="BP431" s="540"/>
      <c r="BQ431" s="540"/>
      <c r="BR431" s="540"/>
      <c r="BS431" s="540"/>
      <c r="BT431" s="540"/>
      <c r="BU431" s="540"/>
      <c r="BV431" s="540"/>
      <c r="BW431" s="540"/>
      <c r="BX431" s="540"/>
      <c r="BY431" s="540"/>
      <c r="BZ431" s="540"/>
      <c r="CA431" s="540"/>
      <c r="CB431" s="540"/>
      <c r="CC431" s="540"/>
      <c r="CD431" s="540"/>
      <c r="CE431" s="540"/>
      <c r="CF431" s="540"/>
      <c r="CG431" s="540"/>
      <c r="CH431" s="540"/>
      <c r="CI431" s="540"/>
      <c r="CJ431" s="540"/>
      <c r="CK431" s="540"/>
      <c r="CL431" s="540"/>
      <c r="CM431" s="540"/>
      <c r="CN431" s="540"/>
      <c r="CO431" s="540"/>
      <c r="CP431" s="540"/>
      <c r="CQ431" s="540"/>
      <c r="CR431" s="540"/>
      <c r="CS431" s="540"/>
      <c r="CT431" s="540"/>
      <c r="CU431" s="540"/>
      <c r="CV431" s="540"/>
      <c r="CW431" s="540"/>
      <c r="CX431" s="540"/>
      <c r="CY431" s="540"/>
      <c r="CZ431" s="540"/>
      <c r="DA431" s="540"/>
      <c r="DB431" s="540"/>
      <c r="DC431" s="540"/>
      <c r="DD431" s="540"/>
      <c r="DE431" s="540"/>
      <c r="DF431" s="540"/>
      <c r="DG431" s="540"/>
      <c r="DH431" s="540"/>
      <c r="DI431" s="540"/>
      <c r="DJ431" s="540"/>
      <c r="DK431" s="540"/>
      <c r="DL431" s="540"/>
      <c r="DM431" s="540"/>
      <c r="DN431" s="540"/>
      <c r="DO431" s="540"/>
      <c r="DP431" s="540"/>
      <c r="DQ431" s="540"/>
      <c r="DR431" s="540"/>
      <c r="DS431" s="540"/>
      <c r="DT431" s="540"/>
      <c r="DU431" s="540"/>
      <c r="DV431" s="540"/>
      <c r="DW431" s="540"/>
      <c r="DX431" s="540"/>
      <c r="DY431" s="540"/>
      <c r="DZ431" s="540"/>
      <c r="EA431" s="540"/>
      <c r="EB431" s="540"/>
      <c r="EC431" s="540"/>
      <c r="ED431" s="540"/>
      <c r="EE431" s="540"/>
      <c r="EF431" s="540"/>
      <c r="EG431" s="540"/>
      <c r="EH431" s="540"/>
      <c r="EI431" s="540"/>
      <c r="EJ431" s="540"/>
      <c r="EK431" s="540"/>
      <c r="EL431" s="540"/>
      <c r="EM431" s="540"/>
      <c r="EN431" s="540"/>
      <c r="EO431" s="540"/>
      <c r="EP431" s="540"/>
      <c r="EQ431" s="540"/>
      <c r="ER431" s="540"/>
      <c r="ES431" s="540"/>
      <c r="ET431" s="540"/>
      <c r="EU431" s="540"/>
      <c r="EV431" s="540"/>
      <c r="EW431" s="540"/>
      <c r="EX431" s="540"/>
      <c r="EY431" s="540"/>
      <c r="EZ431" s="540"/>
      <c r="FA431" s="540"/>
      <c r="FB431" s="540"/>
      <c r="FC431" s="540"/>
      <c r="FD431" s="540"/>
      <c r="FE431" s="540"/>
      <c r="FF431" s="540"/>
      <c r="FG431" s="540"/>
      <c r="FH431" s="540"/>
      <c r="FI431" s="540"/>
      <c r="FJ431" s="540"/>
      <c r="FK431" s="540"/>
      <c r="FL431" s="540"/>
      <c r="FM431" s="540"/>
      <c r="FN431" s="540"/>
      <c r="FO431" s="540"/>
      <c r="FP431" s="540"/>
      <c r="FQ431" s="540"/>
      <c r="FR431" s="540"/>
      <c r="FS431" s="540"/>
      <c r="FT431" s="540"/>
      <c r="FU431" s="540"/>
      <c r="FV431" s="540"/>
      <c r="FW431" s="540"/>
      <c r="FX431" s="540"/>
      <c r="FY431" s="540"/>
      <c r="FZ431" s="540"/>
      <c r="GA431" s="540"/>
      <c r="GB431" s="540"/>
      <c r="GC431" s="540"/>
      <c r="GD431" s="540"/>
      <c r="GE431" s="540"/>
      <c r="GF431" s="540"/>
      <c r="GG431" s="540"/>
      <c r="GH431" s="540"/>
      <c r="GI431" s="540"/>
      <c r="GJ431" s="540"/>
      <c r="GK431" s="540"/>
      <c r="GL431" s="540"/>
      <c r="GM431" s="540"/>
      <c r="GN431" s="540"/>
      <c r="GO431" s="540"/>
      <c r="GP431" s="540"/>
      <c r="GQ431" s="540"/>
      <c r="GR431" s="540"/>
      <c r="GS431" s="540"/>
      <c r="GT431" s="540"/>
      <c r="GU431" s="540"/>
      <c r="GV431" s="540"/>
      <c r="GW431" s="540"/>
      <c r="GX431" s="540"/>
      <c r="GY431" s="540"/>
      <c r="GZ431" s="540"/>
      <c r="HA431" s="540"/>
      <c r="HB431" s="540"/>
      <c r="HC431" s="540"/>
      <c r="HD431" s="540"/>
      <c r="HE431" s="540"/>
      <c r="HF431" s="540"/>
    </row>
    <row r="432" spans="2:214">
      <c r="B432" s="540"/>
      <c r="C432" s="658"/>
      <c r="D432" s="540"/>
      <c r="F432" s="540"/>
      <c r="G432" s="540"/>
      <c r="H432" s="540"/>
      <c r="I432" s="540"/>
      <c r="J432" s="540"/>
      <c r="K432" s="540"/>
      <c r="L432" s="540"/>
      <c r="M432" s="540"/>
      <c r="N432" s="540"/>
      <c r="O432" s="540"/>
      <c r="P432" s="540"/>
      <c r="Q432" s="540"/>
      <c r="R432" s="540"/>
      <c r="S432" s="540"/>
      <c r="T432" s="540"/>
      <c r="U432" s="540"/>
      <c r="V432" s="540"/>
      <c r="W432" s="540"/>
      <c r="X432" s="540"/>
      <c r="Y432" s="540"/>
      <c r="Z432" s="540"/>
      <c r="AA432" s="540"/>
      <c r="AB432" s="540"/>
      <c r="AC432" s="540"/>
      <c r="AD432" s="540"/>
      <c r="AE432" s="540"/>
      <c r="AF432" s="540"/>
      <c r="AG432" s="540"/>
      <c r="AH432" s="540"/>
      <c r="AI432" s="540"/>
      <c r="AJ432" s="540"/>
      <c r="AK432" s="540"/>
      <c r="AL432" s="540"/>
      <c r="AM432" s="540"/>
      <c r="AN432" s="540"/>
      <c r="AO432" s="540"/>
      <c r="AP432" s="540"/>
      <c r="AQ432" s="540"/>
      <c r="AR432" s="540"/>
      <c r="AS432" s="540"/>
      <c r="AT432" s="540"/>
      <c r="AU432" s="540"/>
      <c r="AV432" s="540"/>
      <c r="AW432" s="540"/>
      <c r="AX432" s="540"/>
      <c r="AY432" s="540"/>
      <c r="AZ432" s="540"/>
      <c r="BA432" s="540"/>
      <c r="BB432" s="540"/>
      <c r="BC432" s="540"/>
      <c r="BD432" s="540"/>
      <c r="BE432" s="540"/>
      <c r="BF432" s="540"/>
      <c r="BG432" s="540"/>
      <c r="BH432" s="540"/>
      <c r="BI432" s="540"/>
      <c r="BJ432" s="540"/>
      <c r="BK432" s="540"/>
      <c r="BL432" s="540"/>
      <c r="BM432" s="540"/>
      <c r="BN432" s="540"/>
      <c r="BO432" s="540"/>
      <c r="BP432" s="540"/>
      <c r="BQ432" s="540"/>
      <c r="BR432" s="540"/>
      <c r="BS432" s="540"/>
      <c r="BT432" s="540"/>
      <c r="BU432" s="540"/>
      <c r="BV432" s="540"/>
      <c r="BW432" s="540"/>
      <c r="BX432" s="540"/>
      <c r="BY432" s="540"/>
      <c r="BZ432" s="540"/>
      <c r="CA432" s="540"/>
      <c r="CB432" s="540"/>
      <c r="CC432" s="540"/>
      <c r="CD432" s="540"/>
      <c r="CE432" s="540"/>
      <c r="CF432" s="540"/>
      <c r="CG432" s="540"/>
      <c r="CH432" s="540"/>
      <c r="CI432" s="540"/>
      <c r="CJ432" s="540"/>
      <c r="CK432" s="540"/>
      <c r="CL432" s="540"/>
      <c r="CM432" s="540"/>
      <c r="CN432" s="540"/>
      <c r="CO432" s="540"/>
      <c r="CP432" s="540"/>
      <c r="CQ432" s="540"/>
      <c r="CR432" s="540"/>
      <c r="CS432" s="540"/>
      <c r="CT432" s="540"/>
      <c r="CU432" s="540"/>
      <c r="CV432" s="540"/>
      <c r="CW432" s="540"/>
      <c r="CX432" s="540"/>
      <c r="CY432" s="540"/>
      <c r="CZ432" s="540"/>
      <c r="DA432" s="540"/>
      <c r="DB432" s="540"/>
      <c r="DC432" s="540"/>
      <c r="DD432" s="540"/>
      <c r="DE432" s="540"/>
      <c r="DF432" s="540"/>
      <c r="DG432" s="540"/>
      <c r="DH432" s="540"/>
      <c r="DI432" s="540"/>
      <c r="DJ432" s="540"/>
      <c r="DK432" s="540"/>
      <c r="DL432" s="540"/>
      <c r="DM432" s="540"/>
      <c r="DN432" s="540"/>
      <c r="DO432" s="540"/>
      <c r="DP432" s="540"/>
      <c r="DQ432" s="540"/>
      <c r="DR432" s="540"/>
      <c r="DS432" s="540"/>
      <c r="DT432" s="540"/>
      <c r="DU432" s="540"/>
      <c r="DV432" s="540"/>
      <c r="DW432" s="540"/>
      <c r="DX432" s="540"/>
      <c r="DY432" s="540"/>
      <c r="DZ432" s="540"/>
      <c r="EA432" s="540"/>
      <c r="EB432" s="540"/>
      <c r="EC432" s="540"/>
      <c r="ED432" s="540"/>
      <c r="EE432" s="540"/>
      <c r="EF432" s="540"/>
      <c r="EG432" s="540"/>
      <c r="EH432" s="540"/>
      <c r="EI432" s="540"/>
      <c r="EJ432" s="540"/>
      <c r="EK432" s="540"/>
      <c r="EL432" s="540"/>
      <c r="EM432" s="540"/>
      <c r="EN432" s="540"/>
      <c r="EO432" s="540"/>
      <c r="EP432" s="540"/>
      <c r="EQ432" s="540"/>
      <c r="ER432" s="540"/>
      <c r="ES432" s="540"/>
      <c r="ET432" s="540"/>
      <c r="EU432" s="540"/>
      <c r="EV432" s="540"/>
      <c r="EW432" s="540"/>
      <c r="EX432" s="540"/>
      <c r="EY432" s="540"/>
      <c r="EZ432" s="540"/>
      <c r="FA432" s="540"/>
      <c r="FB432" s="540"/>
      <c r="FC432" s="540"/>
      <c r="FD432" s="540"/>
      <c r="FE432" s="540"/>
      <c r="FF432" s="540"/>
      <c r="FG432" s="540"/>
      <c r="FH432" s="540"/>
      <c r="FI432" s="540"/>
      <c r="FJ432" s="540"/>
      <c r="FK432" s="540"/>
      <c r="FL432" s="540"/>
      <c r="FM432" s="540"/>
      <c r="FN432" s="540"/>
      <c r="FO432" s="540"/>
      <c r="FP432" s="540"/>
      <c r="FQ432" s="540"/>
      <c r="FR432" s="540"/>
      <c r="FS432" s="540"/>
      <c r="FT432" s="540"/>
      <c r="FU432" s="540"/>
      <c r="FV432" s="540"/>
      <c r="FW432" s="540"/>
      <c r="FX432" s="540"/>
      <c r="FY432" s="540"/>
      <c r="FZ432" s="540"/>
      <c r="GA432" s="540"/>
      <c r="GB432" s="540"/>
      <c r="GC432" s="540"/>
      <c r="GD432" s="540"/>
      <c r="GE432" s="540"/>
      <c r="GF432" s="540"/>
      <c r="GG432" s="540"/>
      <c r="GH432" s="540"/>
      <c r="GI432" s="540"/>
      <c r="GJ432" s="540"/>
      <c r="GK432" s="540"/>
      <c r="GL432" s="540"/>
      <c r="GM432" s="540"/>
      <c r="GN432" s="540"/>
      <c r="GO432" s="540"/>
      <c r="GP432" s="540"/>
      <c r="GQ432" s="540"/>
      <c r="GR432" s="540"/>
      <c r="GS432" s="540"/>
      <c r="GT432" s="540"/>
      <c r="GU432" s="540"/>
      <c r="GV432" s="540"/>
      <c r="GW432" s="540"/>
      <c r="GX432" s="540"/>
      <c r="GY432" s="540"/>
      <c r="GZ432" s="540"/>
      <c r="HA432" s="540"/>
      <c r="HB432" s="540"/>
      <c r="HC432" s="540"/>
      <c r="HD432" s="540"/>
      <c r="HE432" s="540"/>
      <c r="HF432" s="540"/>
    </row>
    <row r="433" spans="2:214">
      <c r="B433" s="540"/>
      <c r="C433" s="658"/>
      <c r="D433" s="540"/>
      <c r="F433" s="540"/>
      <c r="G433" s="540"/>
      <c r="H433" s="540"/>
      <c r="I433" s="540"/>
      <c r="J433" s="540"/>
      <c r="K433" s="540"/>
      <c r="L433" s="540"/>
      <c r="M433" s="540"/>
      <c r="N433" s="540"/>
      <c r="O433" s="540"/>
      <c r="P433" s="540"/>
      <c r="Q433" s="540"/>
      <c r="R433" s="540"/>
      <c r="S433" s="540"/>
      <c r="T433" s="540"/>
      <c r="U433" s="540"/>
      <c r="V433" s="540"/>
      <c r="W433" s="540"/>
      <c r="X433" s="540"/>
      <c r="Y433" s="540"/>
      <c r="Z433" s="540"/>
      <c r="AA433" s="540"/>
      <c r="AB433" s="540"/>
      <c r="AC433" s="540"/>
      <c r="AD433" s="540"/>
      <c r="AE433" s="540"/>
      <c r="AF433" s="540"/>
      <c r="AG433" s="540"/>
      <c r="AH433" s="540"/>
      <c r="AI433" s="540"/>
      <c r="AJ433" s="540"/>
      <c r="AK433" s="540"/>
      <c r="AL433" s="540"/>
      <c r="AM433" s="540"/>
      <c r="AN433" s="540"/>
      <c r="AO433" s="540"/>
      <c r="AP433" s="540"/>
      <c r="AQ433" s="540"/>
      <c r="AR433" s="540"/>
      <c r="AS433" s="540"/>
      <c r="AT433" s="540"/>
      <c r="AU433" s="540"/>
      <c r="AV433" s="540"/>
      <c r="AW433" s="540"/>
      <c r="AX433" s="540"/>
      <c r="AY433" s="540"/>
      <c r="AZ433" s="540"/>
      <c r="BA433" s="540"/>
      <c r="BB433" s="540"/>
      <c r="BC433" s="540"/>
      <c r="BD433" s="540"/>
      <c r="BE433" s="540"/>
      <c r="BF433" s="540"/>
      <c r="BG433" s="540"/>
      <c r="BH433" s="540"/>
      <c r="BI433" s="540"/>
      <c r="BJ433" s="540"/>
      <c r="BK433" s="540"/>
      <c r="BL433" s="540"/>
      <c r="BM433" s="540"/>
      <c r="BN433" s="540"/>
      <c r="BO433" s="540"/>
      <c r="BP433" s="540"/>
      <c r="BQ433" s="540"/>
      <c r="BR433" s="540"/>
      <c r="BS433" s="540"/>
      <c r="BT433" s="540"/>
      <c r="BU433" s="540"/>
      <c r="BV433" s="540"/>
      <c r="BW433" s="540"/>
      <c r="BX433" s="540"/>
      <c r="BY433" s="540"/>
      <c r="BZ433" s="540"/>
      <c r="CA433" s="540"/>
      <c r="CB433" s="540"/>
      <c r="CC433" s="540"/>
      <c r="CD433" s="540"/>
      <c r="CE433" s="540"/>
      <c r="CF433" s="540"/>
      <c r="CG433" s="540"/>
      <c r="CH433" s="540"/>
      <c r="CI433" s="540"/>
      <c r="CJ433" s="540"/>
      <c r="CK433" s="540"/>
      <c r="CL433" s="540"/>
      <c r="CM433" s="540"/>
      <c r="CN433" s="540"/>
      <c r="CO433" s="540"/>
      <c r="CP433" s="540"/>
      <c r="CQ433" s="540"/>
      <c r="CR433" s="540"/>
      <c r="CS433" s="540"/>
      <c r="CT433" s="540"/>
      <c r="CU433" s="540"/>
      <c r="CV433" s="540"/>
      <c r="CW433" s="540"/>
      <c r="CX433" s="540"/>
      <c r="CY433" s="540"/>
      <c r="CZ433" s="540"/>
      <c r="DA433" s="540"/>
      <c r="DB433" s="540"/>
      <c r="DC433" s="540"/>
      <c r="DD433" s="540"/>
      <c r="DE433" s="540"/>
      <c r="DF433" s="540"/>
      <c r="DG433" s="540"/>
      <c r="DH433" s="540"/>
      <c r="DI433" s="540"/>
      <c r="DJ433" s="540"/>
      <c r="DK433" s="540"/>
      <c r="DL433" s="540"/>
      <c r="DM433" s="540"/>
      <c r="DN433" s="540"/>
      <c r="DO433" s="540"/>
      <c r="DP433" s="540"/>
      <c r="DQ433" s="540"/>
      <c r="DR433" s="540"/>
      <c r="DS433" s="540"/>
      <c r="DT433" s="540"/>
      <c r="DU433" s="540"/>
      <c r="DV433" s="540"/>
      <c r="DW433" s="540"/>
      <c r="DX433" s="540"/>
      <c r="DY433" s="540"/>
      <c r="DZ433" s="540"/>
      <c r="EA433" s="540"/>
      <c r="EB433" s="540"/>
      <c r="EC433" s="540"/>
      <c r="ED433" s="540"/>
      <c r="EE433" s="540"/>
      <c r="EF433" s="540"/>
      <c r="EG433" s="540"/>
      <c r="EH433" s="540"/>
      <c r="EI433" s="540"/>
      <c r="EJ433" s="540"/>
      <c r="EK433" s="540"/>
      <c r="EL433" s="540"/>
      <c r="EM433" s="540"/>
      <c r="EN433" s="540"/>
      <c r="EO433" s="540"/>
      <c r="EP433" s="540"/>
      <c r="EQ433" s="540"/>
      <c r="ER433" s="540"/>
      <c r="ES433" s="540"/>
      <c r="ET433" s="540"/>
      <c r="EU433" s="540"/>
      <c r="EV433" s="540"/>
      <c r="EW433" s="540"/>
      <c r="EX433" s="540"/>
      <c r="EY433" s="540"/>
      <c r="EZ433" s="540"/>
      <c r="FA433" s="540"/>
      <c r="FB433" s="540"/>
      <c r="FC433" s="540"/>
      <c r="FD433" s="540"/>
      <c r="FE433" s="540"/>
      <c r="FF433" s="540"/>
      <c r="FG433" s="540"/>
      <c r="FH433" s="540"/>
      <c r="FI433" s="540"/>
      <c r="FJ433" s="540"/>
      <c r="FK433" s="540"/>
      <c r="FL433" s="540"/>
      <c r="FM433" s="540"/>
      <c r="FN433" s="540"/>
      <c r="FO433" s="540"/>
      <c r="FP433" s="540"/>
      <c r="FQ433" s="540"/>
      <c r="FR433" s="540"/>
      <c r="FS433" s="540"/>
      <c r="FT433" s="540"/>
      <c r="FU433" s="540"/>
      <c r="FV433" s="540"/>
      <c r="FW433" s="540"/>
      <c r="FX433" s="540"/>
      <c r="FY433" s="540"/>
      <c r="FZ433" s="540"/>
      <c r="GA433" s="540"/>
      <c r="GB433" s="540"/>
      <c r="GC433" s="540"/>
      <c r="GD433" s="540"/>
      <c r="GE433" s="540"/>
      <c r="GF433" s="540"/>
      <c r="GG433" s="540"/>
      <c r="GH433" s="540"/>
      <c r="GI433" s="540"/>
      <c r="GJ433" s="540"/>
      <c r="GK433" s="540"/>
      <c r="GL433" s="540"/>
      <c r="GM433" s="540"/>
      <c r="GN433" s="540"/>
      <c r="GO433" s="540"/>
      <c r="GP433" s="540"/>
      <c r="GQ433" s="540"/>
      <c r="GR433" s="540"/>
      <c r="GS433" s="540"/>
      <c r="GT433" s="540"/>
      <c r="GU433" s="540"/>
      <c r="GV433" s="540"/>
      <c r="GW433" s="540"/>
      <c r="GX433" s="540"/>
      <c r="GY433" s="540"/>
      <c r="GZ433" s="540"/>
      <c r="HA433" s="540"/>
      <c r="HB433" s="540"/>
      <c r="HC433" s="540"/>
      <c r="HD433" s="540"/>
      <c r="HE433" s="540"/>
      <c r="HF433" s="540"/>
    </row>
    <row r="434" spans="2:214">
      <c r="B434" s="540"/>
      <c r="C434" s="658"/>
      <c r="D434" s="540"/>
      <c r="F434" s="540"/>
      <c r="G434" s="540"/>
      <c r="H434" s="540"/>
      <c r="I434" s="540"/>
      <c r="J434" s="540"/>
      <c r="K434" s="540"/>
      <c r="L434" s="540"/>
      <c r="M434" s="540"/>
      <c r="N434" s="540"/>
      <c r="O434" s="540"/>
      <c r="P434" s="540"/>
      <c r="Q434" s="540"/>
      <c r="R434" s="540"/>
      <c r="S434" s="540"/>
      <c r="T434" s="540"/>
      <c r="U434" s="540"/>
      <c r="V434" s="540"/>
      <c r="W434" s="540"/>
      <c r="X434" s="540"/>
      <c r="Y434" s="540"/>
      <c r="Z434" s="540"/>
      <c r="AA434" s="540"/>
      <c r="AB434" s="540"/>
      <c r="AC434" s="540"/>
      <c r="AD434" s="540"/>
      <c r="AE434" s="540"/>
      <c r="AF434" s="540"/>
      <c r="AG434" s="540"/>
      <c r="AH434" s="540"/>
      <c r="AI434" s="540"/>
      <c r="AJ434" s="540"/>
      <c r="AK434" s="540"/>
      <c r="AL434" s="540"/>
      <c r="AM434" s="540"/>
      <c r="AN434" s="540"/>
      <c r="AO434" s="540"/>
      <c r="AP434" s="540"/>
      <c r="AQ434" s="540"/>
      <c r="AR434" s="540"/>
      <c r="AS434" s="540"/>
      <c r="AT434" s="540"/>
      <c r="AU434" s="540"/>
      <c r="AV434" s="540"/>
      <c r="AW434" s="540"/>
      <c r="AX434" s="540"/>
      <c r="AY434" s="540"/>
      <c r="AZ434" s="540"/>
      <c r="BA434" s="540"/>
      <c r="BB434" s="540"/>
      <c r="BC434" s="540"/>
      <c r="BD434" s="540"/>
      <c r="BE434" s="540"/>
      <c r="BF434" s="540"/>
      <c r="BG434" s="540"/>
      <c r="BH434" s="540"/>
      <c r="BI434" s="540"/>
      <c r="BJ434" s="540"/>
      <c r="BK434" s="540"/>
      <c r="BL434" s="540"/>
      <c r="BM434" s="540"/>
      <c r="BN434" s="540"/>
      <c r="BO434" s="540"/>
      <c r="BP434" s="540"/>
      <c r="BQ434" s="540"/>
      <c r="BR434" s="540"/>
      <c r="BS434" s="540"/>
      <c r="BT434" s="540"/>
      <c r="BU434" s="540"/>
      <c r="BV434" s="540"/>
      <c r="BW434" s="540"/>
      <c r="BX434" s="540"/>
      <c r="BY434" s="540"/>
      <c r="BZ434" s="540"/>
      <c r="CA434" s="540"/>
      <c r="CB434" s="540"/>
      <c r="CC434" s="540"/>
      <c r="CD434" s="540"/>
      <c r="CE434" s="540"/>
      <c r="CF434" s="540"/>
      <c r="CG434" s="540"/>
      <c r="CH434" s="540"/>
      <c r="CI434" s="540"/>
      <c r="CJ434" s="540"/>
      <c r="CK434" s="540"/>
      <c r="CL434" s="540"/>
      <c r="CM434" s="540"/>
      <c r="CN434" s="540"/>
      <c r="CO434" s="540"/>
      <c r="CP434" s="540"/>
      <c r="CQ434" s="540"/>
      <c r="CR434" s="540"/>
      <c r="CS434" s="540"/>
      <c r="CT434" s="540"/>
      <c r="CU434" s="540"/>
      <c r="CV434" s="540"/>
      <c r="CW434" s="540"/>
      <c r="CX434" s="540"/>
      <c r="CY434" s="540"/>
      <c r="CZ434" s="540"/>
      <c r="DA434" s="540"/>
      <c r="DB434" s="540"/>
      <c r="DC434" s="540"/>
      <c r="DD434" s="540"/>
      <c r="DE434" s="540"/>
      <c r="DF434" s="540"/>
      <c r="DG434" s="540"/>
      <c r="DH434" s="540"/>
      <c r="DI434" s="540"/>
      <c r="DJ434" s="540"/>
      <c r="DK434" s="540"/>
      <c r="DL434" s="540"/>
      <c r="DM434" s="540"/>
      <c r="DN434" s="540"/>
      <c r="DO434" s="540"/>
      <c r="DP434" s="540"/>
      <c r="DQ434" s="540"/>
      <c r="DR434" s="540"/>
      <c r="DS434" s="540"/>
      <c r="DT434" s="540"/>
      <c r="DU434" s="540"/>
      <c r="DV434" s="540"/>
      <c r="DW434" s="540"/>
      <c r="DX434" s="540"/>
      <c r="DY434" s="540"/>
      <c r="DZ434" s="540"/>
      <c r="EA434" s="540"/>
      <c r="EB434" s="540"/>
      <c r="EC434" s="540"/>
      <c r="ED434" s="540"/>
      <c r="EE434" s="540"/>
      <c r="EF434" s="540"/>
      <c r="EG434" s="540"/>
      <c r="EH434" s="540"/>
      <c r="EI434" s="540"/>
      <c r="EJ434" s="540"/>
      <c r="EK434" s="540"/>
      <c r="EL434" s="540"/>
      <c r="EM434" s="540"/>
      <c r="EN434" s="540"/>
      <c r="EO434" s="540"/>
      <c r="EP434" s="540"/>
      <c r="EQ434" s="540"/>
      <c r="ER434" s="540"/>
      <c r="ES434" s="540"/>
      <c r="ET434" s="540"/>
      <c r="EU434" s="540"/>
      <c r="EV434" s="540"/>
      <c r="EW434" s="540"/>
      <c r="EX434" s="540"/>
      <c r="EY434" s="540"/>
      <c r="EZ434" s="540"/>
      <c r="FA434" s="540"/>
      <c r="FB434" s="540"/>
      <c r="FC434" s="540"/>
      <c r="FD434" s="540"/>
      <c r="FE434" s="540"/>
      <c r="FF434" s="540"/>
      <c r="FG434" s="540"/>
      <c r="FH434" s="540"/>
      <c r="FI434" s="540"/>
      <c r="FJ434" s="540"/>
      <c r="FK434" s="540"/>
      <c r="FL434" s="540"/>
      <c r="FM434" s="540"/>
      <c r="FN434" s="540"/>
      <c r="FO434" s="540"/>
      <c r="FP434" s="540"/>
      <c r="FQ434" s="540"/>
      <c r="FR434" s="540"/>
      <c r="FS434" s="540"/>
      <c r="FT434" s="540"/>
      <c r="FU434" s="540"/>
      <c r="FV434" s="540"/>
      <c r="FW434" s="540"/>
      <c r="FX434" s="540"/>
      <c r="FY434" s="540"/>
      <c r="FZ434" s="540"/>
      <c r="GA434" s="540"/>
      <c r="GB434" s="540"/>
      <c r="GC434" s="540"/>
      <c r="GD434" s="540"/>
      <c r="GE434" s="540"/>
      <c r="GF434" s="540"/>
      <c r="GG434" s="540"/>
      <c r="GH434" s="540"/>
      <c r="GI434" s="540"/>
      <c r="GJ434" s="540"/>
      <c r="GK434" s="540"/>
      <c r="GL434" s="540"/>
      <c r="GM434" s="540"/>
      <c r="GN434" s="540"/>
      <c r="GO434" s="540"/>
      <c r="GP434" s="540"/>
      <c r="GQ434" s="540"/>
      <c r="GR434" s="540"/>
      <c r="GS434" s="540"/>
      <c r="GT434" s="540"/>
      <c r="GU434" s="540"/>
      <c r="GV434" s="540"/>
      <c r="GW434" s="540"/>
      <c r="GX434" s="540"/>
      <c r="GY434" s="540"/>
      <c r="GZ434" s="540"/>
      <c r="HA434" s="540"/>
      <c r="HB434" s="540"/>
      <c r="HC434" s="540"/>
      <c r="HD434" s="540"/>
      <c r="HE434" s="540"/>
      <c r="HF434" s="540"/>
    </row>
    <row r="435" spans="2:214">
      <c r="B435" s="540"/>
      <c r="C435" s="658"/>
      <c r="D435" s="540"/>
      <c r="F435" s="540"/>
      <c r="G435" s="540"/>
      <c r="H435" s="540"/>
      <c r="I435" s="540"/>
      <c r="J435" s="540"/>
      <c r="K435" s="540"/>
      <c r="L435" s="540"/>
      <c r="M435" s="540"/>
      <c r="N435" s="540"/>
      <c r="O435" s="540"/>
      <c r="P435" s="540"/>
      <c r="Q435" s="540"/>
      <c r="R435" s="540"/>
      <c r="S435" s="540"/>
      <c r="T435" s="540"/>
      <c r="U435" s="540"/>
      <c r="V435" s="540"/>
      <c r="W435" s="540"/>
      <c r="X435" s="540"/>
      <c r="Y435" s="540"/>
      <c r="Z435" s="540"/>
      <c r="AA435" s="540"/>
      <c r="AB435" s="540"/>
      <c r="AC435" s="540"/>
      <c r="AD435" s="540"/>
      <c r="AE435" s="540"/>
      <c r="AF435" s="540"/>
      <c r="AG435" s="540"/>
      <c r="AH435" s="540"/>
      <c r="AI435" s="540"/>
      <c r="AJ435" s="540"/>
      <c r="AK435" s="540"/>
      <c r="AL435" s="540"/>
      <c r="AM435" s="540"/>
      <c r="AN435" s="540"/>
      <c r="AO435" s="540"/>
      <c r="AP435" s="540"/>
      <c r="AQ435" s="540"/>
      <c r="AR435" s="540"/>
      <c r="AS435" s="540"/>
      <c r="AT435" s="540"/>
      <c r="AU435" s="540"/>
      <c r="AV435" s="540"/>
      <c r="AW435" s="540"/>
      <c r="AX435" s="540"/>
      <c r="AY435" s="540"/>
      <c r="AZ435" s="540"/>
      <c r="BA435" s="540"/>
      <c r="BB435" s="540"/>
      <c r="BC435" s="540"/>
      <c r="BD435" s="540"/>
      <c r="BE435" s="540"/>
      <c r="BF435" s="540"/>
      <c r="BG435" s="540"/>
      <c r="BH435" s="540"/>
      <c r="BI435" s="540"/>
      <c r="BJ435" s="540"/>
      <c r="BK435" s="540"/>
      <c r="BL435" s="540"/>
      <c r="BM435" s="540"/>
      <c r="BN435" s="540"/>
      <c r="BO435" s="540"/>
      <c r="BP435" s="540"/>
      <c r="BQ435" s="540"/>
      <c r="BR435" s="540"/>
      <c r="BS435" s="540"/>
      <c r="BT435" s="540"/>
      <c r="BU435" s="540"/>
      <c r="BV435" s="540"/>
      <c r="BW435" s="540"/>
      <c r="BX435" s="540"/>
      <c r="BY435" s="540"/>
      <c r="BZ435" s="540"/>
      <c r="CA435" s="540"/>
      <c r="CB435" s="540"/>
      <c r="CC435" s="540"/>
      <c r="CD435" s="540"/>
      <c r="CE435" s="540"/>
      <c r="CF435" s="540"/>
      <c r="CG435" s="540"/>
      <c r="CH435" s="540"/>
      <c r="CI435" s="540"/>
      <c r="CJ435" s="540"/>
      <c r="CK435" s="540"/>
      <c r="CL435" s="540"/>
      <c r="CM435" s="540"/>
      <c r="CN435" s="540"/>
      <c r="CO435" s="540"/>
      <c r="CP435" s="540"/>
      <c r="CQ435" s="540"/>
      <c r="CR435" s="540"/>
      <c r="CS435" s="540"/>
      <c r="CT435" s="540"/>
      <c r="CU435" s="540"/>
      <c r="CV435" s="540"/>
      <c r="CW435" s="540"/>
      <c r="CX435" s="540"/>
      <c r="CY435" s="540"/>
      <c r="CZ435" s="540"/>
      <c r="DA435" s="540"/>
      <c r="DB435" s="540"/>
      <c r="DC435" s="540"/>
      <c r="DD435" s="540"/>
      <c r="DE435" s="540"/>
      <c r="DF435" s="540"/>
      <c r="DG435" s="540"/>
      <c r="DH435" s="540"/>
      <c r="DI435" s="540"/>
      <c r="DJ435" s="540"/>
      <c r="DK435" s="540"/>
      <c r="DL435" s="540"/>
      <c r="DM435" s="540"/>
      <c r="DN435" s="540"/>
      <c r="DO435" s="540"/>
      <c r="DP435" s="540"/>
      <c r="DQ435" s="540"/>
      <c r="DR435" s="540"/>
      <c r="DS435" s="540"/>
      <c r="DT435" s="540"/>
      <c r="DU435" s="540"/>
      <c r="DV435" s="540"/>
      <c r="DW435" s="540"/>
      <c r="DX435" s="540"/>
      <c r="DY435" s="540"/>
      <c r="DZ435" s="540"/>
      <c r="EA435" s="540"/>
      <c r="EB435" s="540"/>
      <c r="EC435" s="540"/>
      <c r="ED435" s="540"/>
      <c r="EE435" s="540"/>
      <c r="EF435" s="540"/>
      <c r="EG435" s="540"/>
      <c r="EH435" s="540"/>
      <c r="EI435" s="540"/>
      <c r="EJ435" s="540"/>
      <c r="EK435" s="540"/>
      <c r="EL435" s="540"/>
      <c r="EM435" s="540"/>
      <c r="EN435" s="540"/>
      <c r="EO435" s="540"/>
      <c r="EP435" s="540"/>
      <c r="EQ435" s="540"/>
      <c r="ER435" s="540"/>
      <c r="ES435" s="540"/>
      <c r="ET435" s="540"/>
      <c r="EU435" s="540"/>
      <c r="EV435" s="540"/>
      <c r="EW435" s="540"/>
      <c r="EX435" s="540"/>
      <c r="EY435" s="540"/>
      <c r="EZ435" s="540"/>
      <c r="FA435" s="540"/>
      <c r="FB435" s="540"/>
      <c r="FC435" s="540"/>
      <c r="FD435" s="540"/>
      <c r="FE435" s="540"/>
      <c r="FF435" s="540"/>
      <c r="FG435" s="540"/>
      <c r="FH435" s="540"/>
      <c r="FI435" s="540"/>
      <c r="FJ435" s="540"/>
      <c r="FK435" s="540"/>
      <c r="FL435" s="540"/>
      <c r="FM435" s="540"/>
      <c r="FN435" s="540"/>
      <c r="FO435" s="540"/>
      <c r="FP435" s="540"/>
      <c r="FQ435" s="540"/>
      <c r="FR435" s="540"/>
      <c r="FS435" s="540"/>
      <c r="FT435" s="540"/>
      <c r="FU435" s="540"/>
      <c r="FV435" s="540"/>
      <c r="FW435" s="540"/>
      <c r="FX435" s="540"/>
      <c r="FY435" s="540"/>
      <c r="FZ435" s="540"/>
      <c r="GA435" s="540"/>
      <c r="GB435" s="540"/>
      <c r="GC435" s="540"/>
      <c r="GD435" s="540"/>
      <c r="GE435" s="540"/>
      <c r="GF435" s="540"/>
      <c r="GG435" s="540"/>
      <c r="GH435" s="540"/>
      <c r="GI435" s="540"/>
      <c r="GJ435" s="540"/>
      <c r="GK435" s="540"/>
      <c r="GL435" s="540"/>
      <c r="GM435" s="540"/>
      <c r="GN435" s="540"/>
      <c r="GO435" s="540"/>
      <c r="GP435" s="540"/>
      <c r="GQ435" s="540"/>
      <c r="GR435" s="540"/>
      <c r="GS435" s="540"/>
      <c r="GT435" s="540"/>
      <c r="GU435" s="540"/>
      <c r="GV435" s="540"/>
      <c r="GW435" s="540"/>
      <c r="GX435" s="540"/>
      <c r="GY435" s="540"/>
      <c r="GZ435" s="540"/>
      <c r="HA435" s="540"/>
      <c r="HB435" s="540"/>
      <c r="HC435" s="540"/>
      <c r="HD435" s="540"/>
      <c r="HE435" s="540"/>
      <c r="HF435" s="540"/>
    </row>
    <row r="436" spans="2:214">
      <c r="B436" s="540"/>
      <c r="C436" s="658"/>
      <c r="D436" s="540"/>
      <c r="F436" s="540"/>
      <c r="G436" s="540"/>
      <c r="H436" s="540"/>
      <c r="I436" s="540"/>
      <c r="J436" s="540"/>
      <c r="K436" s="540"/>
      <c r="L436" s="540"/>
      <c r="M436" s="540"/>
      <c r="N436" s="540"/>
      <c r="O436" s="540"/>
      <c r="P436" s="540"/>
      <c r="Q436" s="540"/>
      <c r="R436" s="540"/>
      <c r="S436" s="540"/>
      <c r="T436" s="540"/>
      <c r="U436" s="540"/>
      <c r="V436" s="540"/>
      <c r="W436" s="540"/>
      <c r="X436" s="540"/>
      <c r="Y436" s="540"/>
      <c r="Z436" s="540"/>
      <c r="AA436" s="540"/>
      <c r="AB436" s="540"/>
      <c r="AC436" s="540"/>
      <c r="AD436" s="540"/>
      <c r="AE436" s="540"/>
      <c r="AF436" s="540"/>
      <c r="AG436" s="540"/>
      <c r="AH436" s="540"/>
      <c r="AI436" s="540"/>
      <c r="AJ436" s="540"/>
      <c r="AK436" s="540"/>
      <c r="AL436" s="540"/>
      <c r="AM436" s="540"/>
      <c r="AN436" s="540"/>
      <c r="AO436" s="540"/>
      <c r="AP436" s="540"/>
      <c r="AQ436" s="540"/>
      <c r="AR436" s="540"/>
      <c r="AS436" s="540"/>
      <c r="AT436" s="540"/>
      <c r="AU436" s="540"/>
      <c r="AV436" s="540"/>
      <c r="AW436" s="540"/>
      <c r="AX436" s="540"/>
      <c r="AY436" s="540"/>
      <c r="AZ436" s="540"/>
      <c r="BA436" s="540"/>
      <c r="BB436" s="540"/>
      <c r="BC436" s="540"/>
      <c r="BD436" s="540"/>
      <c r="BE436" s="540"/>
      <c r="BF436" s="540"/>
      <c r="BG436" s="540"/>
      <c r="BH436" s="540"/>
      <c r="BI436" s="540"/>
      <c r="BJ436" s="540"/>
      <c r="BK436" s="540"/>
      <c r="BL436" s="540"/>
      <c r="BM436" s="540"/>
      <c r="BN436" s="540"/>
      <c r="BO436" s="540"/>
      <c r="BP436" s="540"/>
      <c r="BQ436" s="540"/>
      <c r="BR436" s="540"/>
      <c r="BS436" s="540"/>
      <c r="BT436" s="540"/>
      <c r="BU436" s="540"/>
      <c r="BV436" s="540"/>
      <c r="BW436" s="540"/>
      <c r="BX436" s="540"/>
      <c r="BY436" s="540"/>
      <c r="BZ436" s="540"/>
      <c r="CA436" s="540"/>
      <c r="CB436" s="540"/>
      <c r="CC436" s="540"/>
      <c r="CD436" s="540"/>
      <c r="CE436" s="540"/>
      <c r="CF436" s="540"/>
      <c r="CG436" s="540"/>
      <c r="CH436" s="540"/>
      <c r="CI436" s="540"/>
      <c r="CJ436" s="540"/>
      <c r="CK436" s="540"/>
      <c r="CL436" s="540"/>
      <c r="CM436" s="540"/>
      <c r="CN436" s="540"/>
      <c r="CO436" s="540"/>
      <c r="CP436" s="540"/>
      <c r="CQ436" s="540"/>
      <c r="CR436" s="540"/>
      <c r="CS436" s="540"/>
      <c r="CT436" s="540"/>
      <c r="CU436" s="540"/>
      <c r="CV436" s="540"/>
      <c r="CW436" s="540"/>
      <c r="CX436" s="540"/>
      <c r="CY436" s="540"/>
      <c r="CZ436" s="540"/>
      <c r="DA436" s="540"/>
      <c r="DB436" s="540"/>
      <c r="DC436" s="540"/>
      <c r="DD436" s="540"/>
      <c r="DE436" s="540"/>
      <c r="DF436" s="540"/>
      <c r="DG436" s="540"/>
      <c r="DH436" s="540"/>
      <c r="DI436" s="540"/>
      <c r="DJ436" s="540"/>
      <c r="DK436" s="540"/>
      <c r="DL436" s="540"/>
      <c r="DM436" s="540"/>
      <c r="DN436" s="540"/>
      <c r="DO436" s="540"/>
      <c r="DP436" s="540"/>
      <c r="DQ436" s="540"/>
      <c r="DR436" s="540"/>
      <c r="DS436" s="540"/>
      <c r="DT436" s="540"/>
      <c r="DU436" s="540"/>
      <c r="DV436" s="540"/>
      <c r="DW436" s="540"/>
      <c r="DX436" s="540"/>
      <c r="DY436" s="540"/>
      <c r="DZ436" s="540"/>
      <c r="EA436" s="540"/>
      <c r="EB436" s="540"/>
      <c r="EC436" s="540"/>
      <c r="ED436" s="540"/>
      <c r="EE436" s="540"/>
      <c r="EF436" s="540"/>
      <c r="EG436" s="540"/>
      <c r="EH436" s="540"/>
      <c r="EI436" s="540"/>
      <c r="EJ436" s="540"/>
      <c r="EK436" s="540"/>
      <c r="EL436" s="540"/>
      <c r="EM436" s="540"/>
      <c r="EN436" s="540"/>
      <c r="EO436" s="540"/>
      <c r="EP436" s="540"/>
      <c r="EQ436" s="540"/>
      <c r="ER436" s="540"/>
      <c r="ES436" s="540"/>
      <c r="ET436" s="540"/>
      <c r="EU436" s="540"/>
      <c r="EV436" s="540"/>
      <c r="EW436" s="540"/>
      <c r="EX436" s="540"/>
      <c r="EY436" s="540"/>
      <c r="EZ436" s="540"/>
      <c r="FA436" s="540"/>
      <c r="FB436" s="540"/>
      <c r="FC436" s="540"/>
      <c r="FD436" s="540"/>
      <c r="FE436" s="540"/>
      <c r="FF436" s="540"/>
      <c r="FG436" s="540"/>
      <c r="FH436" s="540"/>
      <c r="FI436" s="540"/>
      <c r="FJ436" s="540"/>
      <c r="FK436" s="540"/>
      <c r="FL436" s="540"/>
      <c r="FM436" s="540"/>
      <c r="FN436" s="540"/>
      <c r="FO436" s="540"/>
      <c r="FP436" s="540"/>
      <c r="FQ436" s="540"/>
      <c r="FR436" s="540"/>
      <c r="FS436" s="540"/>
      <c r="FT436" s="540"/>
      <c r="FU436" s="540"/>
      <c r="FV436" s="540"/>
      <c r="FW436" s="540"/>
      <c r="FX436" s="540"/>
      <c r="FY436" s="540"/>
      <c r="FZ436" s="540"/>
      <c r="GA436" s="540"/>
      <c r="GB436" s="540"/>
      <c r="GC436" s="540"/>
      <c r="GD436" s="540"/>
      <c r="GE436" s="540"/>
      <c r="GF436" s="540"/>
      <c r="GG436" s="540"/>
      <c r="GH436" s="540"/>
      <c r="GI436" s="540"/>
      <c r="GJ436" s="540"/>
      <c r="GK436" s="540"/>
      <c r="GL436" s="540"/>
      <c r="GM436" s="540"/>
      <c r="GN436" s="540"/>
      <c r="GO436" s="540"/>
      <c r="GP436" s="540"/>
      <c r="GQ436" s="540"/>
      <c r="GR436" s="540"/>
      <c r="GS436" s="540"/>
      <c r="GT436" s="540"/>
      <c r="GU436" s="540"/>
      <c r="GV436" s="540"/>
      <c r="GW436" s="540"/>
      <c r="GX436" s="540"/>
      <c r="GY436" s="540"/>
      <c r="GZ436" s="540"/>
      <c r="HA436" s="540"/>
      <c r="HB436" s="540"/>
      <c r="HC436" s="540"/>
      <c r="HD436" s="540"/>
      <c r="HE436" s="540"/>
      <c r="HF436" s="540"/>
    </row>
    <row r="437" spans="2:214">
      <c r="B437" s="540"/>
      <c r="C437" s="658"/>
      <c r="D437" s="540"/>
      <c r="F437" s="540"/>
      <c r="G437" s="540"/>
      <c r="H437" s="540"/>
      <c r="I437" s="540"/>
      <c r="J437" s="540"/>
      <c r="K437" s="540"/>
      <c r="L437" s="540"/>
      <c r="M437" s="540"/>
      <c r="N437" s="540"/>
      <c r="O437" s="540"/>
      <c r="P437" s="540"/>
      <c r="Q437" s="540"/>
      <c r="R437" s="540"/>
      <c r="S437" s="540"/>
      <c r="T437" s="540"/>
      <c r="U437" s="540"/>
      <c r="V437" s="540"/>
      <c r="W437" s="540"/>
      <c r="X437" s="540"/>
      <c r="Y437" s="540"/>
      <c r="Z437" s="540"/>
      <c r="AA437" s="540"/>
      <c r="AB437" s="540"/>
      <c r="AC437" s="540"/>
      <c r="AD437" s="540"/>
      <c r="AE437" s="540"/>
      <c r="AF437" s="540"/>
      <c r="AG437" s="540"/>
      <c r="AH437" s="540"/>
      <c r="AI437" s="540"/>
      <c r="AJ437" s="540"/>
      <c r="AK437" s="540"/>
      <c r="AL437" s="540"/>
      <c r="AM437" s="540"/>
      <c r="AN437" s="540"/>
      <c r="AO437" s="540"/>
      <c r="AP437" s="540"/>
      <c r="AQ437" s="540"/>
      <c r="AR437" s="540"/>
      <c r="AS437" s="540"/>
      <c r="AT437" s="540"/>
      <c r="AU437" s="540"/>
      <c r="AV437" s="540"/>
      <c r="AW437" s="540"/>
      <c r="AX437" s="540"/>
      <c r="AY437" s="540"/>
      <c r="AZ437" s="540"/>
      <c r="BA437" s="540"/>
      <c r="BB437" s="540"/>
      <c r="BC437" s="540"/>
      <c r="BD437" s="540"/>
      <c r="BE437" s="540"/>
      <c r="BF437" s="540"/>
      <c r="BG437" s="540"/>
      <c r="BH437" s="540"/>
      <c r="BI437" s="540"/>
      <c r="BJ437" s="540"/>
      <c r="BK437" s="540"/>
      <c r="BL437" s="540"/>
      <c r="BM437" s="540"/>
      <c r="BN437" s="540"/>
      <c r="BO437" s="540"/>
      <c r="BP437" s="540"/>
      <c r="BQ437" s="540"/>
      <c r="BR437" s="540"/>
      <c r="BS437" s="540"/>
      <c r="BT437" s="540"/>
      <c r="BU437" s="540"/>
      <c r="BV437" s="540"/>
      <c r="BW437" s="540"/>
      <c r="BX437" s="540"/>
      <c r="BY437" s="540"/>
      <c r="BZ437" s="540"/>
      <c r="CA437" s="540"/>
      <c r="CB437" s="540"/>
      <c r="CC437" s="540"/>
      <c r="CD437" s="540"/>
      <c r="CE437" s="540"/>
      <c r="CF437" s="540"/>
      <c r="CG437" s="540"/>
      <c r="CH437" s="540"/>
      <c r="CI437" s="540"/>
      <c r="CJ437" s="540"/>
      <c r="CK437" s="540"/>
      <c r="CL437" s="540"/>
      <c r="CM437" s="540"/>
      <c r="CN437" s="540"/>
      <c r="CO437" s="540"/>
      <c r="CP437" s="540"/>
      <c r="CQ437" s="540"/>
      <c r="CR437" s="540"/>
      <c r="CS437" s="540"/>
      <c r="CT437" s="540"/>
      <c r="CU437" s="540"/>
      <c r="CV437" s="540"/>
      <c r="CW437" s="540"/>
      <c r="CX437" s="540"/>
      <c r="CY437" s="540"/>
      <c r="CZ437" s="540"/>
      <c r="DA437" s="540"/>
      <c r="DB437" s="540"/>
      <c r="DC437" s="540"/>
      <c r="DD437" s="540"/>
      <c r="DE437" s="540"/>
      <c r="DF437" s="540"/>
      <c r="DG437" s="540"/>
      <c r="DH437" s="540"/>
      <c r="DI437" s="540"/>
      <c r="DJ437" s="540"/>
      <c r="DK437" s="540"/>
      <c r="DL437" s="540"/>
      <c r="DM437" s="540"/>
      <c r="DN437" s="540"/>
      <c r="DO437" s="540"/>
      <c r="DP437" s="540"/>
      <c r="DQ437" s="540"/>
      <c r="DR437" s="540"/>
      <c r="DS437" s="540"/>
      <c r="DT437" s="540"/>
      <c r="DU437" s="540"/>
      <c r="DV437" s="540"/>
      <c r="DW437" s="540"/>
      <c r="DX437" s="540"/>
      <c r="DY437" s="540"/>
      <c r="DZ437" s="540"/>
      <c r="EA437" s="540"/>
      <c r="EB437" s="540"/>
      <c r="EC437" s="540"/>
      <c r="ED437" s="540"/>
      <c r="EE437" s="540"/>
      <c r="EF437" s="540"/>
      <c r="EG437" s="540"/>
      <c r="EH437" s="540"/>
      <c r="EI437" s="540"/>
      <c r="EJ437" s="540"/>
      <c r="EK437" s="540"/>
      <c r="EL437" s="540"/>
      <c r="EM437" s="540"/>
      <c r="EN437" s="540"/>
      <c r="EO437" s="540"/>
      <c r="EP437" s="540"/>
      <c r="EQ437" s="540"/>
      <c r="ER437" s="540"/>
      <c r="ES437" s="540"/>
      <c r="ET437" s="540"/>
      <c r="EU437" s="540"/>
      <c r="EV437" s="540"/>
      <c r="EW437" s="540"/>
      <c r="EX437" s="540"/>
      <c r="EY437" s="540"/>
      <c r="EZ437" s="540"/>
      <c r="FA437" s="540"/>
      <c r="FB437" s="540"/>
      <c r="FC437" s="540"/>
      <c r="FD437" s="540"/>
      <c r="FE437" s="540"/>
      <c r="FF437" s="540"/>
      <c r="FG437" s="540"/>
      <c r="FH437" s="540"/>
      <c r="FI437" s="540"/>
      <c r="FJ437" s="540"/>
      <c r="FK437" s="540"/>
      <c r="FL437" s="540"/>
      <c r="FM437" s="540"/>
      <c r="FN437" s="540"/>
      <c r="FO437" s="540"/>
      <c r="FP437" s="540"/>
      <c r="FQ437" s="540"/>
      <c r="FR437" s="540"/>
      <c r="FS437" s="540"/>
      <c r="FT437" s="540"/>
      <c r="FU437" s="540"/>
      <c r="FV437" s="540"/>
      <c r="FW437" s="540"/>
      <c r="FX437" s="540"/>
      <c r="FY437" s="540"/>
      <c r="FZ437" s="540"/>
      <c r="GA437" s="540"/>
      <c r="GB437" s="540"/>
      <c r="GC437" s="540"/>
      <c r="GD437" s="540"/>
      <c r="GE437" s="540"/>
      <c r="GF437" s="540"/>
      <c r="GG437" s="540"/>
      <c r="GH437" s="540"/>
      <c r="GI437" s="540"/>
      <c r="GJ437" s="540"/>
      <c r="GK437" s="540"/>
      <c r="GL437" s="540"/>
      <c r="GM437" s="540"/>
      <c r="GN437" s="540"/>
      <c r="GO437" s="540"/>
      <c r="GP437" s="540"/>
      <c r="GQ437" s="540"/>
      <c r="GR437" s="540"/>
      <c r="GS437" s="540"/>
      <c r="GT437" s="540"/>
      <c r="GU437" s="540"/>
      <c r="GV437" s="540"/>
      <c r="GW437" s="540"/>
      <c r="GX437" s="540"/>
      <c r="GY437" s="540"/>
      <c r="GZ437" s="540"/>
      <c r="HA437" s="540"/>
      <c r="HB437" s="540"/>
      <c r="HC437" s="540"/>
      <c r="HD437" s="540"/>
      <c r="HE437" s="540"/>
      <c r="HF437" s="540"/>
    </row>
    <row r="438" spans="2:214">
      <c r="B438" s="540"/>
      <c r="C438" s="658"/>
      <c r="D438" s="540"/>
      <c r="F438" s="540"/>
      <c r="G438" s="540"/>
      <c r="H438" s="540"/>
      <c r="I438" s="540"/>
      <c r="J438" s="540"/>
      <c r="K438" s="540"/>
      <c r="L438" s="540"/>
      <c r="M438" s="540"/>
      <c r="N438" s="540"/>
      <c r="O438" s="540"/>
      <c r="P438" s="540"/>
      <c r="Q438" s="540"/>
      <c r="R438" s="540"/>
      <c r="S438" s="540"/>
      <c r="T438" s="540"/>
      <c r="U438" s="540"/>
      <c r="V438" s="540"/>
      <c r="W438" s="540"/>
      <c r="X438" s="540"/>
      <c r="Y438" s="540"/>
      <c r="Z438" s="540"/>
      <c r="AA438" s="540"/>
      <c r="AB438" s="540"/>
      <c r="AC438" s="540"/>
      <c r="AD438" s="540"/>
      <c r="AE438" s="540"/>
      <c r="AF438" s="540"/>
      <c r="AG438" s="540"/>
      <c r="AH438" s="540"/>
      <c r="AI438" s="540"/>
      <c r="AJ438" s="540"/>
      <c r="AK438" s="540"/>
      <c r="AL438" s="540"/>
      <c r="AM438" s="540"/>
      <c r="AN438" s="540"/>
      <c r="AO438" s="540"/>
      <c r="AP438" s="540"/>
      <c r="AQ438" s="540"/>
      <c r="AR438" s="540"/>
      <c r="AS438" s="540"/>
      <c r="AT438" s="540"/>
      <c r="AU438" s="540"/>
      <c r="AV438" s="540"/>
      <c r="AW438" s="540"/>
      <c r="AX438" s="540"/>
      <c r="AY438" s="540"/>
      <c r="AZ438" s="540"/>
      <c r="BA438" s="540"/>
      <c r="BB438" s="540"/>
      <c r="BC438" s="540"/>
      <c r="BD438" s="540"/>
      <c r="BE438" s="540"/>
      <c r="BF438" s="540"/>
      <c r="BG438" s="540"/>
      <c r="BH438" s="540"/>
      <c r="BI438" s="540"/>
      <c r="BJ438" s="540"/>
      <c r="BK438" s="540"/>
      <c r="BL438" s="540"/>
      <c r="BM438" s="540"/>
      <c r="BN438" s="540"/>
      <c r="BO438" s="540"/>
      <c r="BP438" s="540"/>
      <c r="BQ438" s="540"/>
      <c r="BR438" s="540"/>
      <c r="BS438" s="540"/>
      <c r="BT438" s="540"/>
      <c r="BU438" s="540"/>
      <c r="BV438" s="540"/>
      <c r="BW438" s="540"/>
      <c r="BX438" s="540"/>
      <c r="BY438" s="540"/>
      <c r="BZ438" s="540"/>
      <c r="CA438" s="540"/>
      <c r="CB438" s="540"/>
      <c r="CC438" s="540"/>
      <c r="CD438" s="540"/>
      <c r="CE438" s="540"/>
      <c r="CF438" s="540"/>
      <c r="CG438" s="540"/>
      <c r="CH438" s="540"/>
      <c r="CI438" s="540"/>
      <c r="CJ438" s="540"/>
      <c r="CK438" s="540"/>
      <c r="CL438" s="540"/>
      <c r="CM438" s="540"/>
      <c r="CN438" s="540"/>
      <c r="CO438" s="540"/>
      <c r="CP438" s="540"/>
      <c r="CQ438" s="540"/>
      <c r="CR438" s="540"/>
      <c r="CS438" s="540"/>
      <c r="CT438" s="540"/>
      <c r="CU438" s="540"/>
      <c r="CV438" s="540"/>
      <c r="CW438" s="540"/>
      <c r="CX438" s="540"/>
      <c r="CY438" s="540"/>
      <c r="CZ438" s="540"/>
      <c r="DA438" s="540"/>
      <c r="DB438" s="540"/>
      <c r="DC438" s="540"/>
      <c r="DD438" s="540"/>
      <c r="DE438" s="540"/>
      <c r="DF438" s="540"/>
      <c r="DG438" s="540"/>
      <c r="DH438" s="540"/>
      <c r="DI438" s="540"/>
      <c r="DJ438" s="540"/>
      <c r="DK438" s="540"/>
      <c r="DL438" s="540"/>
      <c r="DM438" s="540"/>
      <c r="DN438" s="540"/>
      <c r="DO438" s="540"/>
      <c r="DP438" s="540"/>
      <c r="DQ438" s="540"/>
      <c r="DR438" s="540"/>
      <c r="DS438" s="540"/>
      <c r="DT438" s="540"/>
      <c r="DU438" s="540"/>
      <c r="DV438" s="540"/>
      <c r="DW438" s="540"/>
      <c r="DX438" s="540"/>
      <c r="DY438" s="540"/>
      <c r="DZ438" s="540"/>
      <c r="EA438" s="540"/>
      <c r="EB438" s="540"/>
      <c r="EC438" s="540"/>
      <c r="ED438" s="540"/>
      <c r="EE438" s="540"/>
      <c r="EF438" s="540"/>
      <c r="EG438" s="540"/>
      <c r="EH438" s="540"/>
      <c r="EI438" s="540"/>
      <c r="EJ438" s="540"/>
      <c r="EK438" s="540"/>
      <c r="EL438" s="540"/>
      <c r="EM438" s="540"/>
      <c r="EN438" s="540"/>
      <c r="EO438" s="540"/>
      <c r="EP438" s="540"/>
      <c r="EQ438" s="540"/>
      <c r="ER438" s="540"/>
      <c r="ES438" s="540"/>
      <c r="ET438" s="540"/>
      <c r="EU438" s="540"/>
      <c r="EV438" s="540"/>
      <c r="EW438" s="540"/>
      <c r="EX438" s="540"/>
      <c r="EY438" s="540"/>
      <c r="EZ438" s="540"/>
      <c r="FA438" s="540"/>
      <c r="FB438" s="540"/>
      <c r="FC438" s="540"/>
      <c r="FD438" s="540"/>
      <c r="FE438" s="540"/>
      <c r="FF438" s="540"/>
      <c r="FG438" s="540"/>
      <c r="FH438" s="540"/>
      <c r="FI438" s="540"/>
      <c r="FJ438" s="540"/>
      <c r="FK438" s="540"/>
      <c r="FL438" s="540"/>
      <c r="FM438" s="540"/>
      <c r="FN438" s="540"/>
      <c r="FO438" s="540"/>
      <c r="FP438" s="540"/>
      <c r="FQ438" s="540"/>
      <c r="FR438" s="540"/>
      <c r="FS438" s="540"/>
      <c r="FT438" s="540"/>
      <c r="FU438" s="540"/>
      <c r="FV438" s="540"/>
      <c r="FW438" s="540"/>
      <c r="FX438" s="540"/>
      <c r="FY438" s="540"/>
      <c r="FZ438" s="540"/>
      <c r="GA438" s="540"/>
      <c r="GB438" s="540"/>
      <c r="GC438" s="540"/>
      <c r="GD438" s="540"/>
      <c r="GE438" s="540"/>
      <c r="GF438" s="540"/>
      <c r="GG438" s="540"/>
      <c r="GH438" s="540"/>
      <c r="GI438" s="540"/>
      <c r="GJ438" s="540"/>
      <c r="GK438" s="540"/>
      <c r="GL438" s="540"/>
      <c r="GM438" s="540"/>
      <c r="GN438" s="540"/>
      <c r="GO438" s="540"/>
      <c r="GP438" s="540"/>
      <c r="GQ438" s="540"/>
      <c r="GR438" s="540"/>
      <c r="GS438" s="540"/>
      <c r="GT438" s="540"/>
      <c r="GU438" s="540"/>
      <c r="GV438" s="540"/>
      <c r="GW438" s="540"/>
      <c r="GX438" s="540"/>
      <c r="GY438" s="540"/>
      <c r="GZ438" s="540"/>
      <c r="HA438" s="540"/>
      <c r="HB438" s="540"/>
      <c r="HC438" s="540"/>
      <c r="HD438" s="540"/>
      <c r="HE438" s="540"/>
      <c r="HF438" s="540"/>
    </row>
    <row r="439" spans="2:214">
      <c r="B439" s="540"/>
      <c r="C439" s="658"/>
      <c r="D439" s="540"/>
      <c r="F439" s="540"/>
      <c r="G439" s="540"/>
      <c r="H439" s="540"/>
      <c r="I439" s="540"/>
      <c r="J439" s="540"/>
      <c r="K439" s="540"/>
      <c r="L439" s="540"/>
      <c r="M439" s="540"/>
      <c r="N439" s="540"/>
      <c r="O439" s="540"/>
      <c r="P439" s="540"/>
      <c r="Q439" s="540"/>
      <c r="R439" s="540"/>
      <c r="S439" s="540"/>
      <c r="T439" s="540"/>
      <c r="U439" s="540"/>
      <c r="V439" s="540"/>
      <c r="W439" s="540"/>
      <c r="X439" s="540"/>
      <c r="Y439" s="540"/>
      <c r="Z439" s="540"/>
      <c r="AA439" s="540"/>
      <c r="AB439" s="540"/>
      <c r="AC439" s="540"/>
      <c r="AD439" s="540"/>
      <c r="AE439" s="540"/>
      <c r="AF439" s="540"/>
      <c r="AG439" s="540"/>
      <c r="AH439" s="540"/>
      <c r="AI439" s="540"/>
      <c r="AJ439" s="540"/>
      <c r="AK439" s="540"/>
      <c r="AL439" s="540"/>
      <c r="AM439" s="540"/>
      <c r="AN439" s="540"/>
      <c r="AO439" s="540"/>
      <c r="AP439" s="540"/>
      <c r="AQ439" s="540"/>
      <c r="AR439" s="540"/>
      <c r="AS439" s="540"/>
      <c r="AT439" s="540"/>
      <c r="AU439" s="540"/>
      <c r="AV439" s="540"/>
      <c r="AW439" s="540"/>
      <c r="AX439" s="540"/>
      <c r="AY439" s="540"/>
      <c r="AZ439" s="540"/>
      <c r="BA439" s="540"/>
      <c r="BB439" s="540"/>
      <c r="BC439" s="540"/>
      <c r="BD439" s="540"/>
      <c r="BE439" s="540"/>
      <c r="BF439" s="540"/>
      <c r="BG439" s="540"/>
      <c r="BH439" s="540"/>
      <c r="BI439" s="540"/>
      <c r="BJ439" s="540"/>
      <c r="BK439" s="540"/>
      <c r="BL439" s="540"/>
      <c r="BM439" s="540"/>
      <c r="BN439" s="540"/>
      <c r="BO439" s="540"/>
      <c r="BP439" s="540"/>
      <c r="BQ439" s="540"/>
      <c r="BR439" s="540"/>
      <c r="BS439" s="540"/>
      <c r="BT439" s="540"/>
      <c r="BU439" s="540"/>
      <c r="BV439" s="540"/>
      <c r="BW439" s="540"/>
      <c r="BX439" s="540"/>
      <c r="BY439" s="540"/>
      <c r="BZ439" s="540"/>
      <c r="CA439" s="540"/>
      <c r="CB439" s="540"/>
      <c r="CC439" s="540"/>
      <c r="CD439" s="540"/>
      <c r="CE439" s="540"/>
      <c r="CF439" s="540"/>
      <c r="CG439" s="540"/>
      <c r="CH439" s="540"/>
      <c r="CI439" s="540"/>
      <c r="CJ439" s="540"/>
      <c r="CK439" s="540"/>
      <c r="CL439" s="540"/>
      <c r="CM439" s="540"/>
      <c r="CN439" s="540"/>
      <c r="CO439" s="540"/>
      <c r="CP439" s="540"/>
      <c r="CQ439" s="540"/>
      <c r="CR439" s="540"/>
      <c r="CS439" s="540"/>
      <c r="CT439" s="540"/>
      <c r="CU439" s="540"/>
      <c r="CV439" s="540"/>
      <c r="CW439" s="540"/>
      <c r="CX439" s="540"/>
      <c r="CY439" s="540"/>
      <c r="CZ439" s="540"/>
      <c r="DA439" s="540"/>
      <c r="DB439" s="540"/>
      <c r="DC439" s="540"/>
      <c r="DD439" s="540"/>
      <c r="DE439" s="540"/>
      <c r="DF439" s="540"/>
      <c r="DG439" s="540"/>
      <c r="DH439" s="540"/>
      <c r="DI439" s="540"/>
      <c r="DJ439" s="540"/>
      <c r="DK439" s="540"/>
      <c r="DL439" s="540"/>
      <c r="DM439" s="540"/>
      <c r="DN439" s="540"/>
      <c r="DO439" s="540"/>
      <c r="DP439" s="540"/>
      <c r="DQ439" s="540"/>
      <c r="DR439" s="540"/>
      <c r="DS439" s="540"/>
      <c r="DT439" s="540"/>
      <c r="DU439" s="540"/>
      <c r="DV439" s="540"/>
      <c r="DW439" s="540"/>
      <c r="DX439" s="540"/>
      <c r="DY439" s="540"/>
      <c r="DZ439" s="540"/>
      <c r="EA439" s="540"/>
      <c r="EB439" s="540"/>
      <c r="EC439" s="540"/>
      <c r="ED439" s="540"/>
      <c r="EE439" s="540"/>
      <c r="EF439" s="540"/>
      <c r="EG439" s="540"/>
      <c r="EH439" s="540"/>
      <c r="EI439" s="540"/>
      <c r="EJ439" s="540"/>
      <c r="EK439" s="540"/>
      <c r="EL439" s="540"/>
      <c r="EM439" s="540"/>
      <c r="EN439" s="540"/>
      <c r="EO439" s="540"/>
      <c r="EP439" s="540"/>
      <c r="EQ439" s="540"/>
      <c r="ER439" s="540"/>
      <c r="ES439" s="540"/>
      <c r="ET439" s="540"/>
      <c r="EU439" s="540"/>
      <c r="EV439" s="540"/>
      <c r="EW439" s="540"/>
      <c r="EX439" s="540"/>
      <c r="EY439" s="540"/>
      <c r="EZ439" s="540"/>
      <c r="FA439" s="540"/>
      <c r="FB439" s="540"/>
      <c r="FC439" s="540"/>
      <c r="FD439" s="540"/>
      <c r="FE439" s="540"/>
      <c r="FF439" s="540"/>
      <c r="FG439" s="540"/>
      <c r="FH439" s="540"/>
      <c r="FI439" s="540"/>
      <c r="FJ439" s="540"/>
      <c r="FK439" s="540"/>
      <c r="FL439" s="540"/>
      <c r="FM439" s="540"/>
      <c r="FN439" s="540"/>
      <c r="FO439" s="540"/>
      <c r="FP439" s="540"/>
      <c r="FQ439" s="540"/>
      <c r="FR439" s="540"/>
      <c r="FS439" s="540"/>
      <c r="FT439" s="540"/>
      <c r="FU439" s="540"/>
      <c r="FV439" s="540"/>
      <c r="FW439" s="540"/>
      <c r="FX439" s="540"/>
      <c r="FY439" s="540"/>
      <c r="FZ439" s="540"/>
      <c r="GA439" s="540"/>
      <c r="GB439" s="540"/>
      <c r="GC439" s="540"/>
      <c r="GD439" s="540"/>
      <c r="GE439" s="540"/>
      <c r="GF439" s="540"/>
      <c r="GG439" s="540"/>
      <c r="GH439" s="540"/>
      <c r="GI439" s="540"/>
      <c r="GJ439" s="540"/>
      <c r="GK439" s="540"/>
      <c r="GL439" s="540"/>
      <c r="GM439" s="540"/>
      <c r="GN439" s="540"/>
      <c r="GO439" s="540"/>
      <c r="GP439" s="540"/>
      <c r="GQ439" s="540"/>
      <c r="GR439" s="540"/>
      <c r="GS439" s="540"/>
      <c r="GT439" s="540"/>
      <c r="GU439" s="540"/>
      <c r="GV439" s="540"/>
      <c r="GW439" s="540"/>
      <c r="GX439" s="540"/>
      <c r="GY439" s="540"/>
      <c r="GZ439" s="540"/>
      <c r="HA439" s="540"/>
      <c r="HB439" s="540"/>
      <c r="HC439" s="540"/>
      <c r="HD439" s="540"/>
      <c r="HE439" s="540"/>
      <c r="HF439" s="540"/>
    </row>
    <row r="440" spans="2:214">
      <c r="B440" s="540"/>
      <c r="C440" s="658"/>
      <c r="D440" s="540"/>
      <c r="F440" s="540"/>
      <c r="G440" s="540"/>
      <c r="H440" s="540"/>
      <c r="I440" s="540"/>
      <c r="J440" s="540"/>
      <c r="K440" s="540"/>
      <c r="L440" s="540"/>
      <c r="M440" s="540"/>
      <c r="N440" s="540"/>
      <c r="O440" s="540"/>
      <c r="P440" s="540"/>
      <c r="Q440" s="540"/>
      <c r="R440" s="540"/>
      <c r="S440" s="540"/>
      <c r="T440" s="540"/>
      <c r="U440" s="540"/>
      <c r="V440" s="540"/>
      <c r="W440" s="540"/>
      <c r="X440" s="540"/>
      <c r="Y440" s="540"/>
      <c r="Z440" s="540"/>
      <c r="AA440" s="540"/>
      <c r="AB440" s="540"/>
      <c r="AC440" s="540"/>
      <c r="AD440" s="540"/>
      <c r="AE440" s="540"/>
      <c r="AF440" s="540"/>
      <c r="AG440" s="540"/>
      <c r="AH440" s="540"/>
      <c r="AI440" s="540"/>
      <c r="AJ440" s="540"/>
      <c r="AK440" s="540"/>
      <c r="AL440" s="540"/>
      <c r="AM440" s="540"/>
      <c r="AN440" s="540"/>
      <c r="AO440" s="540"/>
      <c r="AP440" s="540"/>
      <c r="AQ440" s="540"/>
      <c r="AR440" s="540"/>
      <c r="AS440" s="540"/>
      <c r="AT440" s="540"/>
      <c r="AU440" s="540"/>
      <c r="AV440" s="540"/>
      <c r="AW440" s="540"/>
      <c r="AX440" s="540"/>
      <c r="AY440" s="540"/>
      <c r="AZ440" s="540"/>
      <c r="BA440" s="540"/>
      <c r="BB440" s="540"/>
      <c r="BC440" s="540"/>
      <c r="BD440" s="540"/>
      <c r="BE440" s="540"/>
      <c r="BF440" s="540"/>
      <c r="BG440" s="540"/>
      <c r="BH440" s="540"/>
      <c r="BI440" s="540"/>
      <c r="BJ440" s="540"/>
      <c r="BK440" s="540"/>
      <c r="BL440" s="540"/>
      <c r="BM440" s="540"/>
      <c r="BN440" s="540"/>
      <c r="BO440" s="540"/>
      <c r="BP440" s="540"/>
      <c r="BQ440" s="540"/>
      <c r="BR440" s="540"/>
      <c r="BS440" s="540"/>
      <c r="BT440" s="540"/>
      <c r="BU440" s="540"/>
      <c r="BV440" s="540"/>
      <c r="BW440" s="540"/>
      <c r="BX440" s="540"/>
      <c r="BY440" s="540"/>
      <c r="BZ440" s="540"/>
      <c r="CA440" s="540"/>
      <c r="CB440" s="540"/>
      <c r="CC440" s="540"/>
      <c r="CD440" s="540"/>
      <c r="CE440" s="540"/>
      <c r="CF440" s="540"/>
      <c r="CG440" s="540"/>
      <c r="CH440" s="540"/>
      <c r="CI440" s="540"/>
      <c r="CJ440" s="540"/>
      <c r="CK440" s="540"/>
      <c r="CL440" s="540"/>
      <c r="CM440" s="540"/>
      <c r="CN440" s="540"/>
      <c r="CO440" s="540"/>
      <c r="CP440" s="540"/>
      <c r="CQ440" s="540"/>
      <c r="CR440" s="540"/>
      <c r="CS440" s="540"/>
      <c r="CT440" s="540"/>
      <c r="CU440" s="540"/>
      <c r="CV440" s="540"/>
      <c r="CW440" s="540"/>
      <c r="CX440" s="540"/>
      <c r="CY440" s="540"/>
      <c r="CZ440" s="540"/>
      <c r="DA440" s="540"/>
      <c r="DB440" s="540"/>
      <c r="DC440" s="540"/>
      <c r="DD440" s="540"/>
      <c r="DE440" s="540"/>
      <c r="DF440" s="540"/>
      <c r="DG440" s="540"/>
      <c r="DH440" s="540"/>
      <c r="DI440" s="540"/>
      <c r="DJ440" s="540"/>
      <c r="DK440" s="540"/>
      <c r="DL440" s="540"/>
      <c r="DM440" s="540"/>
      <c r="DN440" s="540"/>
      <c r="DO440" s="540"/>
      <c r="DP440" s="540"/>
      <c r="DQ440" s="540"/>
      <c r="DR440" s="540"/>
      <c r="DS440" s="540"/>
      <c r="DT440" s="540"/>
      <c r="DU440" s="540"/>
      <c r="DV440" s="540"/>
      <c r="DW440" s="540"/>
      <c r="DX440" s="540"/>
      <c r="DY440" s="540"/>
      <c r="DZ440" s="540"/>
      <c r="EA440" s="540"/>
      <c r="EB440" s="540"/>
      <c r="EC440" s="540"/>
      <c r="ED440" s="540"/>
      <c r="EE440" s="540"/>
      <c r="EF440" s="540"/>
      <c r="EG440" s="540"/>
      <c r="EH440" s="540"/>
      <c r="EI440" s="540"/>
      <c r="EJ440" s="540"/>
      <c r="EK440" s="540"/>
      <c r="EL440" s="540"/>
      <c r="EM440" s="540"/>
      <c r="EN440" s="540"/>
      <c r="EO440" s="540"/>
      <c r="EP440" s="540"/>
      <c r="EQ440" s="540"/>
      <c r="ER440" s="540"/>
      <c r="ES440" s="540"/>
      <c r="ET440" s="540"/>
      <c r="EU440" s="540"/>
      <c r="EV440" s="540"/>
      <c r="EW440" s="540"/>
      <c r="EX440" s="540"/>
      <c r="EY440" s="540"/>
      <c r="EZ440" s="540"/>
      <c r="FA440" s="540"/>
      <c r="FB440" s="540"/>
      <c r="FC440" s="540"/>
      <c r="FD440" s="540"/>
      <c r="FE440" s="540"/>
      <c r="FF440" s="540"/>
      <c r="FG440" s="540"/>
      <c r="FH440" s="540"/>
      <c r="FI440" s="540"/>
      <c r="FJ440" s="540"/>
      <c r="FK440" s="540"/>
      <c r="FL440" s="540"/>
      <c r="FM440" s="540"/>
      <c r="FN440" s="540"/>
      <c r="FO440" s="540"/>
      <c r="FP440" s="540"/>
      <c r="FQ440" s="540"/>
      <c r="FR440" s="540"/>
      <c r="FS440" s="540"/>
      <c r="FT440" s="540"/>
      <c r="FU440" s="540"/>
      <c r="FV440" s="540"/>
      <c r="FW440" s="540"/>
      <c r="FX440" s="540"/>
      <c r="FY440" s="540"/>
      <c r="FZ440" s="540"/>
      <c r="GA440" s="540"/>
      <c r="GB440" s="540"/>
      <c r="GC440" s="540"/>
      <c r="GD440" s="540"/>
      <c r="GE440" s="540"/>
      <c r="GF440" s="540"/>
      <c r="GG440" s="540"/>
      <c r="GH440" s="540"/>
      <c r="GI440" s="540"/>
      <c r="GJ440" s="540"/>
      <c r="GK440" s="540"/>
      <c r="GL440" s="540"/>
      <c r="GM440" s="540"/>
      <c r="GN440" s="540"/>
      <c r="GO440" s="540"/>
      <c r="GP440" s="540"/>
      <c r="GQ440" s="540"/>
      <c r="GR440" s="540"/>
      <c r="GS440" s="540"/>
      <c r="GT440" s="540"/>
      <c r="GU440" s="540"/>
      <c r="GV440" s="540"/>
      <c r="GW440" s="540"/>
      <c r="GX440" s="540"/>
      <c r="GY440" s="540"/>
      <c r="GZ440" s="540"/>
      <c r="HA440" s="540"/>
      <c r="HB440" s="540"/>
      <c r="HC440" s="540"/>
      <c r="HD440" s="540"/>
      <c r="HE440" s="540"/>
      <c r="HF440" s="540"/>
    </row>
    <row r="441" spans="2:214">
      <c r="B441" s="540"/>
      <c r="C441" s="658"/>
      <c r="D441" s="540"/>
      <c r="F441" s="540"/>
      <c r="G441" s="540"/>
      <c r="H441" s="540"/>
      <c r="I441" s="540"/>
      <c r="J441" s="540"/>
      <c r="K441" s="540"/>
      <c r="L441" s="540"/>
      <c r="M441" s="540"/>
      <c r="N441" s="540"/>
      <c r="O441" s="540"/>
      <c r="P441" s="540"/>
      <c r="Q441" s="540"/>
      <c r="R441" s="540"/>
      <c r="S441" s="540"/>
      <c r="T441" s="540"/>
      <c r="U441" s="540"/>
      <c r="V441" s="540"/>
      <c r="W441" s="540"/>
      <c r="X441" s="540"/>
      <c r="Y441" s="540"/>
      <c r="Z441" s="540"/>
      <c r="AA441" s="540"/>
      <c r="AB441" s="540"/>
      <c r="AC441" s="540"/>
      <c r="AD441" s="540"/>
      <c r="AE441" s="540"/>
      <c r="AF441" s="540"/>
      <c r="AG441" s="540"/>
      <c r="AH441" s="540"/>
      <c r="AI441" s="540"/>
      <c r="AJ441" s="540"/>
      <c r="AK441" s="540"/>
      <c r="AL441" s="540"/>
      <c r="AM441" s="540"/>
      <c r="AN441" s="540"/>
      <c r="AO441" s="540"/>
      <c r="AP441" s="540"/>
      <c r="AQ441" s="540"/>
      <c r="AR441" s="540"/>
      <c r="AS441" s="540"/>
      <c r="AT441" s="540"/>
      <c r="AU441" s="540"/>
      <c r="AV441" s="540"/>
      <c r="AW441" s="540"/>
      <c r="AX441" s="540"/>
      <c r="AY441" s="540"/>
      <c r="AZ441" s="540"/>
      <c r="BA441" s="540"/>
      <c r="BB441" s="540"/>
      <c r="BC441" s="540"/>
      <c r="BD441" s="540"/>
      <c r="BE441" s="540"/>
      <c r="BF441" s="540"/>
      <c r="BG441" s="540"/>
      <c r="BH441" s="540"/>
      <c r="BI441" s="540"/>
      <c r="BJ441" s="540"/>
      <c r="BK441" s="540"/>
      <c r="BL441" s="540"/>
      <c r="BM441" s="540"/>
      <c r="BN441" s="540"/>
      <c r="BO441" s="540"/>
      <c r="BP441" s="540"/>
      <c r="BQ441" s="540"/>
      <c r="BR441" s="540"/>
      <c r="BS441" s="540"/>
      <c r="BT441" s="540"/>
      <c r="BU441" s="540"/>
      <c r="BV441" s="540"/>
      <c r="BW441" s="540"/>
      <c r="BX441" s="540"/>
      <c r="BY441" s="540"/>
      <c r="BZ441" s="540"/>
      <c r="CA441" s="540"/>
      <c r="CB441" s="540"/>
      <c r="CC441" s="540"/>
      <c r="CD441" s="540"/>
      <c r="CE441" s="540"/>
      <c r="CF441" s="540"/>
      <c r="CG441" s="540"/>
      <c r="CH441" s="540"/>
      <c r="CI441" s="540"/>
      <c r="CJ441" s="540"/>
      <c r="CK441" s="540"/>
      <c r="CL441" s="540"/>
      <c r="CM441" s="540"/>
      <c r="CN441" s="540"/>
      <c r="CO441" s="540"/>
      <c r="CP441" s="540"/>
      <c r="CQ441" s="540"/>
      <c r="CR441" s="540"/>
      <c r="CS441" s="540"/>
      <c r="CT441" s="540"/>
      <c r="CU441" s="540"/>
      <c r="CV441" s="540"/>
      <c r="CW441" s="540"/>
      <c r="CX441" s="540"/>
      <c r="CY441" s="540"/>
      <c r="CZ441" s="540"/>
      <c r="DA441" s="540"/>
      <c r="DB441" s="540"/>
      <c r="DC441" s="540"/>
      <c r="DD441" s="540"/>
      <c r="DE441" s="540"/>
      <c r="DF441" s="540"/>
      <c r="DG441" s="540"/>
      <c r="DH441" s="540"/>
      <c r="DI441" s="540"/>
      <c r="DJ441" s="540"/>
      <c r="DK441" s="540"/>
      <c r="DL441" s="540"/>
      <c r="DM441" s="540"/>
      <c r="DN441" s="540"/>
      <c r="DO441" s="540"/>
      <c r="DP441" s="540"/>
      <c r="DQ441" s="540"/>
      <c r="DR441" s="540"/>
      <c r="DS441" s="540"/>
      <c r="DT441" s="540"/>
      <c r="DU441" s="540"/>
      <c r="DV441" s="540"/>
      <c r="DW441" s="540"/>
      <c r="DX441" s="540"/>
      <c r="DY441" s="540"/>
      <c r="DZ441" s="540"/>
      <c r="EA441" s="540"/>
      <c r="EB441" s="540"/>
      <c r="EC441" s="540"/>
      <c r="ED441" s="540"/>
      <c r="EE441" s="540"/>
      <c r="EF441" s="540"/>
      <c r="EG441" s="540"/>
      <c r="EH441" s="540"/>
      <c r="EI441" s="540"/>
      <c r="EJ441" s="540"/>
      <c r="EK441" s="540"/>
      <c r="EL441" s="540"/>
      <c r="EM441" s="540"/>
      <c r="EN441" s="540"/>
      <c r="EO441" s="540"/>
      <c r="EP441" s="540"/>
      <c r="EQ441" s="540"/>
      <c r="ER441" s="540"/>
      <c r="ES441" s="540"/>
      <c r="ET441" s="540"/>
      <c r="EU441" s="540"/>
      <c r="EV441" s="540"/>
      <c r="EW441" s="540"/>
      <c r="EX441" s="540"/>
      <c r="EY441" s="540"/>
      <c r="EZ441" s="540"/>
      <c r="FA441" s="540"/>
      <c r="FB441" s="540"/>
      <c r="FC441" s="540"/>
      <c r="FD441" s="540"/>
      <c r="FE441" s="540"/>
      <c r="FF441" s="540"/>
      <c r="FG441" s="540"/>
      <c r="FH441" s="540"/>
      <c r="FI441" s="540"/>
      <c r="FJ441" s="540"/>
      <c r="FK441" s="540"/>
      <c r="FL441" s="540"/>
      <c r="FM441" s="540"/>
      <c r="FN441" s="540"/>
      <c r="FO441" s="540"/>
      <c r="FP441" s="540"/>
      <c r="FQ441" s="540"/>
      <c r="FR441" s="540"/>
      <c r="FS441" s="540"/>
      <c r="FT441" s="540"/>
      <c r="FU441" s="540"/>
      <c r="FV441" s="540"/>
      <c r="FW441" s="540"/>
      <c r="FX441" s="540"/>
      <c r="FY441" s="540"/>
      <c r="FZ441" s="540"/>
      <c r="GA441" s="540"/>
      <c r="GB441" s="540"/>
      <c r="GC441" s="540"/>
      <c r="GD441" s="540"/>
      <c r="GE441" s="540"/>
      <c r="GF441" s="540"/>
      <c r="GG441" s="540"/>
      <c r="GH441" s="540"/>
      <c r="GI441" s="540"/>
      <c r="GJ441" s="540"/>
      <c r="GK441" s="540"/>
      <c r="GL441" s="540"/>
      <c r="GM441" s="540"/>
      <c r="GN441" s="540"/>
      <c r="GO441" s="540"/>
      <c r="GP441" s="540"/>
      <c r="GQ441" s="540"/>
      <c r="GR441" s="540"/>
      <c r="GS441" s="540"/>
      <c r="GT441" s="540"/>
      <c r="GU441" s="540"/>
      <c r="GV441" s="540"/>
      <c r="GW441" s="540"/>
      <c r="GX441" s="540"/>
      <c r="GY441" s="540"/>
      <c r="GZ441" s="540"/>
      <c r="HA441" s="540"/>
      <c r="HB441" s="540"/>
      <c r="HC441" s="540"/>
      <c r="HD441" s="540"/>
      <c r="HE441" s="540"/>
      <c r="HF441" s="540"/>
    </row>
    <row r="442" spans="2:214">
      <c r="B442" s="540"/>
      <c r="C442" s="658"/>
      <c r="D442" s="540"/>
      <c r="F442" s="540"/>
      <c r="G442" s="540"/>
      <c r="H442" s="540"/>
      <c r="I442" s="540"/>
      <c r="J442" s="540"/>
      <c r="K442" s="540"/>
      <c r="L442" s="540"/>
      <c r="M442" s="540"/>
      <c r="N442" s="540"/>
      <c r="O442" s="540"/>
      <c r="P442" s="540"/>
      <c r="Q442" s="540"/>
      <c r="R442" s="540"/>
      <c r="S442" s="540"/>
      <c r="T442" s="540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0"/>
      <c r="AF442" s="540"/>
      <c r="AG442" s="540"/>
      <c r="AH442" s="540"/>
      <c r="AI442" s="540"/>
      <c r="AJ442" s="540"/>
      <c r="AK442" s="540"/>
      <c r="AL442" s="540"/>
      <c r="AM442" s="540"/>
      <c r="AN442" s="540"/>
      <c r="AO442" s="540"/>
      <c r="AP442" s="540"/>
      <c r="AQ442" s="540"/>
      <c r="AR442" s="540"/>
      <c r="AS442" s="540"/>
      <c r="AT442" s="540"/>
      <c r="AU442" s="540"/>
      <c r="AV442" s="540"/>
      <c r="AW442" s="540"/>
      <c r="AX442" s="540"/>
      <c r="AY442" s="540"/>
      <c r="AZ442" s="540"/>
      <c r="BA442" s="540"/>
      <c r="BB442" s="540"/>
      <c r="BC442" s="540"/>
      <c r="BD442" s="540"/>
      <c r="BE442" s="540"/>
      <c r="BF442" s="540"/>
      <c r="BG442" s="540"/>
      <c r="BH442" s="540"/>
      <c r="BI442" s="540"/>
      <c r="BJ442" s="540"/>
      <c r="BK442" s="540"/>
      <c r="BL442" s="540"/>
      <c r="BM442" s="540"/>
      <c r="BN442" s="540"/>
      <c r="BO442" s="540"/>
      <c r="BP442" s="540"/>
      <c r="BQ442" s="540"/>
      <c r="BR442" s="540"/>
      <c r="BS442" s="540"/>
      <c r="BT442" s="540"/>
      <c r="BU442" s="540"/>
      <c r="BV442" s="540"/>
      <c r="BW442" s="540"/>
      <c r="BX442" s="540"/>
      <c r="BY442" s="540"/>
      <c r="BZ442" s="540"/>
      <c r="CA442" s="540"/>
      <c r="CB442" s="540"/>
      <c r="CC442" s="540"/>
      <c r="CD442" s="540"/>
      <c r="CE442" s="540"/>
      <c r="CF442" s="540"/>
      <c r="CG442" s="540"/>
      <c r="CH442" s="540"/>
      <c r="CI442" s="540"/>
      <c r="CJ442" s="540"/>
      <c r="CK442" s="540"/>
      <c r="CL442" s="540"/>
      <c r="CM442" s="540"/>
      <c r="CN442" s="540"/>
      <c r="CO442" s="540"/>
      <c r="CP442" s="540"/>
      <c r="CQ442" s="540"/>
      <c r="CR442" s="540"/>
      <c r="CS442" s="540"/>
      <c r="CT442" s="540"/>
      <c r="CU442" s="540"/>
      <c r="CV442" s="540"/>
      <c r="CW442" s="540"/>
      <c r="CX442" s="540"/>
      <c r="CY442" s="540"/>
      <c r="CZ442" s="540"/>
      <c r="DA442" s="540"/>
      <c r="DB442" s="540"/>
      <c r="DC442" s="540"/>
      <c r="DD442" s="540"/>
      <c r="DE442" s="540"/>
      <c r="DF442" s="540"/>
      <c r="DG442" s="540"/>
      <c r="DH442" s="540"/>
      <c r="DI442" s="540"/>
      <c r="DJ442" s="540"/>
      <c r="DK442" s="540"/>
      <c r="DL442" s="540"/>
      <c r="DM442" s="540"/>
      <c r="DN442" s="540"/>
      <c r="DO442" s="540"/>
      <c r="DP442" s="540"/>
      <c r="DQ442" s="540"/>
      <c r="DR442" s="540"/>
      <c r="DS442" s="540"/>
      <c r="DT442" s="540"/>
      <c r="DU442" s="540"/>
      <c r="DV442" s="540"/>
      <c r="DW442" s="540"/>
      <c r="DX442" s="540"/>
      <c r="DY442" s="540"/>
      <c r="DZ442" s="540"/>
      <c r="EA442" s="540"/>
      <c r="EB442" s="540"/>
      <c r="EC442" s="540"/>
      <c r="ED442" s="540"/>
      <c r="EE442" s="540"/>
      <c r="EF442" s="540"/>
      <c r="EG442" s="540"/>
      <c r="EH442" s="540"/>
      <c r="EI442" s="540"/>
      <c r="EJ442" s="540"/>
      <c r="EK442" s="540"/>
      <c r="EL442" s="540"/>
      <c r="EM442" s="540"/>
      <c r="EN442" s="540"/>
      <c r="EO442" s="540"/>
      <c r="EP442" s="540"/>
      <c r="EQ442" s="540"/>
      <c r="ER442" s="540"/>
      <c r="ES442" s="540"/>
      <c r="ET442" s="540"/>
      <c r="EU442" s="540"/>
      <c r="EV442" s="540"/>
      <c r="EW442" s="540"/>
      <c r="EX442" s="540"/>
      <c r="EY442" s="540"/>
      <c r="EZ442" s="540"/>
      <c r="FA442" s="540"/>
      <c r="FB442" s="540"/>
      <c r="FC442" s="540"/>
      <c r="FD442" s="540"/>
      <c r="FE442" s="540"/>
      <c r="FF442" s="540"/>
      <c r="FG442" s="540"/>
      <c r="FH442" s="540"/>
      <c r="FI442" s="540"/>
      <c r="FJ442" s="540"/>
      <c r="FK442" s="540"/>
      <c r="FL442" s="540"/>
      <c r="FM442" s="540"/>
      <c r="FN442" s="540"/>
      <c r="FO442" s="540"/>
      <c r="FP442" s="540"/>
      <c r="FQ442" s="540"/>
      <c r="FR442" s="540"/>
      <c r="FS442" s="540"/>
      <c r="FT442" s="540"/>
      <c r="FU442" s="540"/>
      <c r="FV442" s="540"/>
      <c r="FW442" s="540"/>
      <c r="FX442" s="540"/>
      <c r="FY442" s="540"/>
      <c r="FZ442" s="540"/>
      <c r="GA442" s="540"/>
      <c r="GB442" s="540"/>
      <c r="GC442" s="540"/>
      <c r="GD442" s="540"/>
      <c r="GE442" s="540"/>
      <c r="GF442" s="540"/>
      <c r="GG442" s="540"/>
      <c r="GH442" s="540"/>
      <c r="GI442" s="540"/>
      <c r="GJ442" s="540"/>
      <c r="GK442" s="540"/>
      <c r="GL442" s="540"/>
      <c r="GM442" s="540"/>
      <c r="GN442" s="540"/>
      <c r="GO442" s="540"/>
      <c r="GP442" s="540"/>
      <c r="GQ442" s="540"/>
      <c r="GR442" s="540"/>
      <c r="GS442" s="540"/>
      <c r="GT442" s="540"/>
      <c r="GU442" s="540"/>
      <c r="GV442" s="540"/>
      <c r="GW442" s="540"/>
      <c r="GX442" s="540"/>
      <c r="GY442" s="540"/>
      <c r="GZ442" s="540"/>
      <c r="HA442" s="540"/>
      <c r="HB442" s="540"/>
      <c r="HC442" s="540"/>
      <c r="HD442" s="540"/>
      <c r="HE442" s="540"/>
      <c r="HF442" s="540"/>
    </row>
    <row r="443" spans="2:214">
      <c r="B443" s="540"/>
      <c r="C443" s="658"/>
      <c r="D443" s="540"/>
      <c r="F443" s="540"/>
      <c r="G443" s="540"/>
      <c r="H443" s="540"/>
      <c r="I443" s="540"/>
      <c r="J443" s="540"/>
      <c r="K443" s="540"/>
      <c r="L443" s="540"/>
      <c r="M443" s="540"/>
      <c r="N443" s="540"/>
      <c r="O443" s="540"/>
      <c r="P443" s="540"/>
      <c r="Q443" s="540"/>
      <c r="R443" s="540"/>
      <c r="S443" s="540"/>
      <c r="T443" s="540"/>
      <c r="U443" s="540"/>
      <c r="V443" s="540"/>
      <c r="W443" s="540"/>
      <c r="X443" s="540"/>
      <c r="Y443" s="540"/>
      <c r="Z443" s="540"/>
      <c r="AA443" s="540"/>
      <c r="AB443" s="540"/>
      <c r="AC443" s="540"/>
      <c r="AD443" s="540"/>
      <c r="AE443" s="540"/>
      <c r="AF443" s="540"/>
      <c r="AG443" s="540"/>
      <c r="AH443" s="540"/>
      <c r="AI443" s="540"/>
      <c r="AJ443" s="540"/>
      <c r="AK443" s="540"/>
      <c r="AL443" s="540"/>
      <c r="AM443" s="540"/>
      <c r="AN443" s="540"/>
      <c r="AO443" s="540"/>
      <c r="AP443" s="540"/>
      <c r="AQ443" s="540"/>
      <c r="AR443" s="540"/>
      <c r="AS443" s="540"/>
      <c r="AT443" s="540"/>
      <c r="AU443" s="540"/>
      <c r="AV443" s="540"/>
      <c r="AW443" s="540"/>
      <c r="AX443" s="540"/>
      <c r="AY443" s="540"/>
      <c r="AZ443" s="540"/>
      <c r="BA443" s="540"/>
      <c r="BB443" s="540"/>
      <c r="BC443" s="540"/>
      <c r="BD443" s="540"/>
      <c r="BE443" s="540"/>
      <c r="BF443" s="540"/>
      <c r="BG443" s="540"/>
      <c r="BH443" s="540"/>
      <c r="BI443" s="540"/>
      <c r="BJ443" s="540"/>
      <c r="BK443" s="540"/>
      <c r="BL443" s="540"/>
      <c r="BM443" s="540"/>
      <c r="BN443" s="540"/>
      <c r="BO443" s="540"/>
      <c r="BP443" s="540"/>
      <c r="BQ443" s="540"/>
      <c r="BR443" s="540"/>
      <c r="BS443" s="540"/>
      <c r="BT443" s="540"/>
      <c r="BU443" s="540"/>
      <c r="BV443" s="540"/>
      <c r="BW443" s="540"/>
      <c r="BX443" s="540"/>
      <c r="BY443" s="540"/>
      <c r="BZ443" s="540"/>
      <c r="CA443" s="540"/>
      <c r="CB443" s="540"/>
      <c r="CC443" s="540"/>
      <c r="CD443" s="540"/>
      <c r="CE443" s="540"/>
      <c r="CF443" s="540"/>
      <c r="CG443" s="540"/>
      <c r="CH443" s="540"/>
      <c r="CI443" s="540"/>
      <c r="CJ443" s="540"/>
      <c r="CK443" s="540"/>
      <c r="CL443" s="540"/>
      <c r="CM443" s="540"/>
      <c r="CN443" s="540"/>
      <c r="CO443" s="540"/>
      <c r="CP443" s="540"/>
      <c r="CQ443" s="540"/>
      <c r="CR443" s="540"/>
      <c r="CS443" s="540"/>
      <c r="CT443" s="540"/>
      <c r="CU443" s="540"/>
      <c r="CV443" s="540"/>
      <c r="CW443" s="540"/>
      <c r="CX443" s="540"/>
      <c r="CY443" s="540"/>
      <c r="CZ443" s="540"/>
      <c r="DA443" s="540"/>
      <c r="DB443" s="540"/>
      <c r="DC443" s="540"/>
      <c r="DD443" s="540"/>
      <c r="DE443" s="540"/>
      <c r="DF443" s="540"/>
      <c r="DG443" s="540"/>
      <c r="DH443" s="540"/>
      <c r="DI443" s="540"/>
      <c r="DJ443" s="540"/>
      <c r="DK443" s="540"/>
      <c r="DL443" s="540"/>
      <c r="DM443" s="540"/>
      <c r="DN443" s="540"/>
      <c r="DO443" s="540"/>
      <c r="DP443" s="540"/>
      <c r="DQ443" s="540"/>
      <c r="DR443" s="540"/>
      <c r="DS443" s="540"/>
      <c r="DT443" s="540"/>
      <c r="DU443" s="540"/>
      <c r="DV443" s="540"/>
      <c r="DW443" s="540"/>
      <c r="DX443" s="540"/>
      <c r="DY443" s="540"/>
      <c r="DZ443" s="540"/>
      <c r="EA443" s="540"/>
      <c r="EB443" s="540"/>
      <c r="EC443" s="540"/>
      <c r="ED443" s="540"/>
      <c r="EE443" s="540"/>
      <c r="EF443" s="540"/>
      <c r="EG443" s="540"/>
      <c r="EH443" s="540"/>
      <c r="EI443" s="540"/>
      <c r="EJ443" s="540"/>
      <c r="EK443" s="540"/>
      <c r="EL443" s="540"/>
      <c r="EM443" s="540"/>
      <c r="EN443" s="540"/>
      <c r="EO443" s="540"/>
      <c r="EP443" s="540"/>
      <c r="EQ443" s="540"/>
      <c r="ER443" s="540"/>
      <c r="ES443" s="540"/>
      <c r="ET443" s="540"/>
      <c r="EU443" s="540"/>
      <c r="EV443" s="540"/>
      <c r="EW443" s="540"/>
      <c r="EX443" s="540"/>
      <c r="EY443" s="540"/>
      <c r="EZ443" s="540"/>
      <c r="FA443" s="540"/>
      <c r="FB443" s="540"/>
      <c r="FC443" s="540"/>
      <c r="FD443" s="540"/>
      <c r="FE443" s="540"/>
      <c r="FF443" s="540"/>
      <c r="FG443" s="540"/>
      <c r="FH443" s="540"/>
      <c r="FI443" s="540"/>
      <c r="FJ443" s="540"/>
      <c r="FK443" s="540"/>
      <c r="FL443" s="540"/>
      <c r="FM443" s="540"/>
      <c r="FN443" s="540"/>
      <c r="FO443" s="540"/>
      <c r="FP443" s="540"/>
      <c r="FQ443" s="540"/>
      <c r="FR443" s="540"/>
      <c r="FS443" s="540"/>
      <c r="FT443" s="540"/>
      <c r="FU443" s="540"/>
      <c r="FV443" s="540"/>
      <c r="FW443" s="540"/>
      <c r="FX443" s="540"/>
      <c r="FY443" s="540"/>
      <c r="FZ443" s="540"/>
      <c r="GA443" s="540"/>
      <c r="GB443" s="540"/>
      <c r="GC443" s="540"/>
      <c r="GD443" s="540"/>
      <c r="GE443" s="540"/>
      <c r="GF443" s="540"/>
      <c r="GG443" s="540"/>
      <c r="GH443" s="540"/>
      <c r="GI443" s="540"/>
      <c r="GJ443" s="540"/>
      <c r="GK443" s="540"/>
      <c r="GL443" s="540"/>
      <c r="GM443" s="540"/>
      <c r="GN443" s="540"/>
      <c r="GO443" s="540"/>
      <c r="GP443" s="540"/>
      <c r="GQ443" s="540"/>
      <c r="GR443" s="540"/>
      <c r="GS443" s="540"/>
      <c r="GT443" s="540"/>
      <c r="GU443" s="540"/>
      <c r="GV443" s="540"/>
      <c r="GW443" s="540"/>
      <c r="GX443" s="540"/>
      <c r="GY443" s="540"/>
      <c r="GZ443" s="540"/>
      <c r="HA443" s="540"/>
      <c r="HB443" s="540"/>
      <c r="HC443" s="540"/>
      <c r="HD443" s="540"/>
      <c r="HE443" s="540"/>
      <c r="HF443" s="540"/>
    </row>
    <row r="444" spans="2:214">
      <c r="B444" s="540"/>
      <c r="C444" s="658"/>
      <c r="D444" s="540"/>
      <c r="F444" s="540"/>
      <c r="G444" s="540"/>
      <c r="H444" s="540"/>
      <c r="I444" s="540"/>
      <c r="J444" s="540"/>
      <c r="K444" s="540"/>
      <c r="L444" s="540"/>
      <c r="M444" s="540"/>
      <c r="N444" s="540"/>
      <c r="O444" s="540"/>
      <c r="P444" s="540"/>
      <c r="Q444" s="540"/>
      <c r="R444" s="540"/>
      <c r="S444" s="540"/>
      <c r="T444" s="540"/>
      <c r="U444" s="540"/>
      <c r="V444" s="540"/>
      <c r="W444" s="540"/>
      <c r="X444" s="540"/>
      <c r="Y444" s="540"/>
      <c r="Z444" s="540"/>
      <c r="AA444" s="540"/>
      <c r="AB444" s="540"/>
      <c r="AC444" s="540"/>
      <c r="AD444" s="540"/>
      <c r="AE444" s="540"/>
      <c r="AF444" s="540"/>
      <c r="AG444" s="540"/>
      <c r="AH444" s="540"/>
      <c r="AI444" s="540"/>
      <c r="AJ444" s="540"/>
      <c r="AK444" s="540"/>
      <c r="AL444" s="540"/>
      <c r="AM444" s="540"/>
      <c r="AN444" s="540"/>
      <c r="AO444" s="540"/>
      <c r="AP444" s="540"/>
      <c r="AQ444" s="540"/>
      <c r="AR444" s="540"/>
      <c r="AS444" s="540"/>
      <c r="AT444" s="540"/>
      <c r="AU444" s="540"/>
      <c r="AV444" s="540"/>
      <c r="AW444" s="540"/>
      <c r="AX444" s="540"/>
      <c r="AY444" s="540"/>
      <c r="AZ444" s="540"/>
      <c r="BA444" s="540"/>
      <c r="BB444" s="540"/>
      <c r="BC444" s="540"/>
      <c r="BD444" s="540"/>
      <c r="BE444" s="540"/>
      <c r="BF444" s="540"/>
      <c r="BG444" s="540"/>
      <c r="BH444" s="540"/>
      <c r="BI444" s="540"/>
      <c r="BJ444" s="540"/>
      <c r="BK444" s="540"/>
      <c r="BL444" s="540"/>
      <c r="BM444" s="540"/>
      <c r="BN444" s="540"/>
      <c r="BO444" s="540"/>
      <c r="BP444" s="540"/>
      <c r="BQ444" s="540"/>
      <c r="BR444" s="540"/>
      <c r="BS444" s="540"/>
      <c r="BT444" s="540"/>
      <c r="BU444" s="540"/>
      <c r="BV444" s="540"/>
      <c r="BW444" s="540"/>
      <c r="BX444" s="540"/>
      <c r="BY444" s="540"/>
      <c r="BZ444" s="540"/>
      <c r="CA444" s="540"/>
      <c r="CB444" s="540"/>
      <c r="CC444" s="540"/>
      <c r="CD444" s="540"/>
      <c r="CE444" s="540"/>
      <c r="CF444" s="540"/>
      <c r="CG444" s="540"/>
      <c r="CH444" s="540"/>
      <c r="CI444" s="540"/>
      <c r="CJ444" s="540"/>
      <c r="CK444" s="540"/>
      <c r="CL444" s="540"/>
      <c r="CM444" s="540"/>
      <c r="CN444" s="540"/>
      <c r="CO444" s="540"/>
      <c r="CP444" s="540"/>
      <c r="CQ444" s="540"/>
      <c r="CR444" s="540"/>
      <c r="CS444" s="540"/>
      <c r="CT444" s="540"/>
      <c r="CU444" s="540"/>
      <c r="CV444" s="540"/>
      <c r="CW444" s="540"/>
      <c r="CX444" s="540"/>
      <c r="CY444" s="540"/>
      <c r="CZ444" s="540"/>
      <c r="DA444" s="540"/>
      <c r="DB444" s="540"/>
      <c r="DC444" s="540"/>
      <c r="DD444" s="540"/>
      <c r="DE444" s="540"/>
      <c r="DF444" s="540"/>
      <c r="DG444" s="540"/>
      <c r="DH444" s="540"/>
      <c r="DI444" s="540"/>
      <c r="DJ444" s="540"/>
      <c r="DK444" s="540"/>
      <c r="DL444" s="540"/>
      <c r="DM444" s="540"/>
      <c r="DN444" s="540"/>
      <c r="DO444" s="540"/>
      <c r="DP444" s="540"/>
      <c r="DQ444" s="540"/>
      <c r="DR444" s="540"/>
      <c r="DS444" s="540"/>
      <c r="DT444" s="540"/>
      <c r="DU444" s="540"/>
      <c r="DV444" s="540"/>
      <c r="DW444" s="540"/>
      <c r="DX444" s="540"/>
      <c r="DY444" s="540"/>
      <c r="DZ444" s="540"/>
      <c r="EA444" s="540"/>
      <c r="EB444" s="540"/>
      <c r="EC444" s="540"/>
      <c r="ED444" s="540"/>
      <c r="EE444" s="540"/>
      <c r="EF444" s="540"/>
      <c r="EG444" s="540"/>
      <c r="EH444" s="540"/>
      <c r="EI444" s="540"/>
      <c r="EJ444" s="540"/>
      <c r="EK444" s="540"/>
      <c r="EL444" s="540"/>
      <c r="EM444" s="540"/>
      <c r="EN444" s="540"/>
      <c r="EO444" s="540"/>
      <c r="EP444" s="540"/>
      <c r="EQ444" s="540"/>
      <c r="ER444" s="540"/>
      <c r="ES444" s="540"/>
      <c r="ET444" s="540"/>
      <c r="EU444" s="540"/>
      <c r="EV444" s="540"/>
      <c r="EW444" s="540"/>
      <c r="EX444" s="540"/>
      <c r="EY444" s="540"/>
      <c r="EZ444" s="540"/>
      <c r="FA444" s="540"/>
      <c r="FB444" s="540"/>
      <c r="FC444" s="540"/>
      <c r="FD444" s="540"/>
      <c r="FE444" s="540"/>
      <c r="FF444" s="540"/>
      <c r="FG444" s="540"/>
      <c r="FH444" s="540"/>
      <c r="FI444" s="540"/>
      <c r="FJ444" s="540"/>
      <c r="FK444" s="540"/>
      <c r="FL444" s="540"/>
      <c r="FM444" s="540"/>
      <c r="FN444" s="540"/>
      <c r="FO444" s="540"/>
      <c r="FP444" s="540"/>
      <c r="FQ444" s="540"/>
      <c r="FR444" s="540"/>
      <c r="FS444" s="540"/>
      <c r="FT444" s="540"/>
      <c r="FU444" s="540"/>
      <c r="FV444" s="540"/>
      <c r="FW444" s="540"/>
      <c r="FX444" s="540"/>
      <c r="FY444" s="540"/>
      <c r="FZ444" s="540"/>
      <c r="GA444" s="540"/>
      <c r="GB444" s="540"/>
      <c r="GC444" s="540"/>
      <c r="GD444" s="540"/>
      <c r="GE444" s="540"/>
      <c r="GF444" s="540"/>
      <c r="GG444" s="540"/>
      <c r="GH444" s="540"/>
      <c r="GI444" s="540"/>
      <c r="GJ444" s="540"/>
      <c r="GK444" s="540"/>
      <c r="GL444" s="540"/>
      <c r="GM444" s="540"/>
      <c r="GN444" s="540"/>
      <c r="GO444" s="540"/>
      <c r="GP444" s="540"/>
      <c r="GQ444" s="540"/>
      <c r="GR444" s="540"/>
      <c r="GS444" s="540"/>
      <c r="GT444" s="540"/>
      <c r="GU444" s="540"/>
      <c r="GV444" s="540"/>
      <c r="GW444" s="540"/>
      <c r="GX444" s="540"/>
      <c r="GY444" s="540"/>
      <c r="GZ444" s="540"/>
      <c r="HA444" s="540"/>
      <c r="HB444" s="540"/>
      <c r="HC444" s="540"/>
      <c r="HD444" s="540"/>
      <c r="HE444" s="540"/>
      <c r="HF444" s="540"/>
    </row>
    <row r="445" spans="2:214">
      <c r="B445" s="540"/>
      <c r="C445" s="658"/>
      <c r="D445" s="540"/>
      <c r="F445" s="540"/>
      <c r="G445" s="540"/>
      <c r="H445" s="540"/>
      <c r="I445" s="540"/>
      <c r="J445" s="540"/>
      <c r="K445" s="540"/>
      <c r="L445" s="540"/>
      <c r="M445" s="540"/>
      <c r="N445" s="540"/>
      <c r="O445" s="540"/>
      <c r="P445" s="540"/>
      <c r="Q445" s="540"/>
      <c r="R445" s="540"/>
      <c r="S445" s="540"/>
      <c r="T445" s="540"/>
      <c r="U445" s="540"/>
      <c r="V445" s="540"/>
      <c r="W445" s="540"/>
      <c r="X445" s="540"/>
      <c r="Y445" s="540"/>
      <c r="Z445" s="540"/>
      <c r="AA445" s="540"/>
      <c r="AB445" s="540"/>
      <c r="AC445" s="540"/>
      <c r="AD445" s="540"/>
      <c r="AE445" s="540"/>
      <c r="AF445" s="540"/>
      <c r="AG445" s="540"/>
      <c r="AH445" s="540"/>
      <c r="AI445" s="540"/>
      <c r="AJ445" s="540"/>
      <c r="AK445" s="540"/>
      <c r="AL445" s="540"/>
      <c r="AM445" s="540"/>
      <c r="AN445" s="540"/>
      <c r="AO445" s="540"/>
      <c r="AP445" s="540"/>
      <c r="AQ445" s="540"/>
      <c r="AR445" s="540"/>
      <c r="AS445" s="540"/>
      <c r="AT445" s="540"/>
      <c r="AU445" s="540"/>
      <c r="AV445" s="540"/>
      <c r="AW445" s="540"/>
      <c r="AX445" s="540"/>
      <c r="AY445" s="540"/>
      <c r="AZ445" s="540"/>
      <c r="BA445" s="540"/>
      <c r="BB445" s="540"/>
      <c r="BC445" s="540"/>
      <c r="BD445" s="540"/>
      <c r="BE445" s="540"/>
      <c r="BF445" s="540"/>
      <c r="BG445" s="540"/>
      <c r="BH445" s="540"/>
      <c r="BI445" s="540"/>
      <c r="BJ445" s="540"/>
      <c r="BK445" s="540"/>
      <c r="BL445" s="540"/>
      <c r="BM445" s="540"/>
      <c r="BN445" s="540"/>
      <c r="BO445" s="540"/>
      <c r="BP445" s="540"/>
      <c r="BQ445" s="540"/>
      <c r="BR445" s="540"/>
      <c r="BS445" s="540"/>
      <c r="BT445" s="540"/>
      <c r="BU445" s="540"/>
      <c r="BV445" s="540"/>
      <c r="BW445" s="540"/>
      <c r="BX445" s="540"/>
      <c r="BY445" s="540"/>
      <c r="BZ445" s="540"/>
      <c r="CA445" s="540"/>
      <c r="CB445" s="540"/>
      <c r="CC445" s="540"/>
      <c r="CD445" s="540"/>
      <c r="CE445" s="540"/>
      <c r="CF445" s="540"/>
      <c r="CG445" s="540"/>
      <c r="CH445" s="540"/>
      <c r="CI445" s="540"/>
      <c r="CJ445" s="540"/>
      <c r="CK445" s="540"/>
      <c r="CL445" s="540"/>
      <c r="CM445" s="540"/>
      <c r="CN445" s="540"/>
      <c r="CO445" s="540"/>
      <c r="CP445" s="540"/>
      <c r="CQ445" s="540"/>
      <c r="CR445" s="540"/>
      <c r="CS445" s="540"/>
      <c r="CT445" s="540"/>
      <c r="CU445" s="540"/>
      <c r="CV445" s="540"/>
      <c r="CW445" s="540"/>
      <c r="CX445" s="540"/>
      <c r="CY445" s="540"/>
      <c r="CZ445" s="540"/>
      <c r="DA445" s="540"/>
      <c r="DB445" s="540"/>
      <c r="DC445" s="540"/>
      <c r="DD445" s="540"/>
      <c r="DE445" s="540"/>
      <c r="DF445" s="540"/>
      <c r="DG445" s="540"/>
      <c r="DH445" s="540"/>
      <c r="DI445" s="540"/>
      <c r="DJ445" s="540"/>
      <c r="DK445" s="540"/>
      <c r="DL445" s="540"/>
      <c r="DM445" s="540"/>
      <c r="DN445" s="540"/>
      <c r="DO445" s="540"/>
      <c r="DP445" s="540"/>
      <c r="DQ445" s="540"/>
      <c r="DR445" s="540"/>
      <c r="DS445" s="540"/>
      <c r="DT445" s="540"/>
      <c r="DU445" s="540"/>
      <c r="DV445" s="540"/>
      <c r="DW445" s="540"/>
      <c r="DX445" s="540"/>
      <c r="DY445" s="540"/>
      <c r="DZ445" s="540"/>
      <c r="EA445" s="540"/>
      <c r="EB445" s="540"/>
      <c r="EC445" s="540"/>
      <c r="ED445" s="540"/>
      <c r="EE445" s="540"/>
      <c r="EF445" s="540"/>
      <c r="EG445" s="540"/>
      <c r="EH445" s="540"/>
      <c r="EI445" s="540"/>
      <c r="EJ445" s="540"/>
      <c r="EK445" s="540"/>
      <c r="EL445" s="540"/>
      <c r="EM445" s="540"/>
      <c r="EN445" s="540"/>
      <c r="EO445" s="540"/>
      <c r="EP445" s="540"/>
      <c r="EQ445" s="540"/>
      <c r="ER445" s="540"/>
      <c r="ES445" s="540"/>
      <c r="ET445" s="540"/>
      <c r="EU445" s="540"/>
      <c r="EV445" s="540"/>
      <c r="EW445" s="540"/>
      <c r="EX445" s="540"/>
      <c r="EY445" s="540"/>
      <c r="EZ445" s="540"/>
      <c r="FA445" s="540"/>
      <c r="FB445" s="540"/>
      <c r="FC445" s="540"/>
      <c r="FD445" s="540"/>
      <c r="FE445" s="540"/>
      <c r="FF445" s="540"/>
      <c r="FG445" s="540"/>
      <c r="FH445" s="540"/>
      <c r="FI445" s="540"/>
      <c r="FJ445" s="540"/>
      <c r="FK445" s="540"/>
      <c r="FL445" s="540"/>
      <c r="FM445" s="540"/>
      <c r="FN445" s="540"/>
      <c r="FO445" s="540"/>
      <c r="FP445" s="540"/>
      <c r="FQ445" s="540"/>
      <c r="FR445" s="540"/>
      <c r="FS445" s="540"/>
      <c r="FT445" s="540"/>
      <c r="FU445" s="540"/>
      <c r="FV445" s="540"/>
      <c r="FW445" s="540"/>
      <c r="FX445" s="540"/>
      <c r="FY445" s="540"/>
      <c r="FZ445" s="540"/>
      <c r="GA445" s="540"/>
      <c r="GB445" s="540"/>
      <c r="GC445" s="540"/>
      <c r="GD445" s="540"/>
      <c r="GE445" s="540"/>
      <c r="GF445" s="540"/>
      <c r="GG445" s="540"/>
      <c r="GH445" s="540"/>
      <c r="GI445" s="540"/>
      <c r="GJ445" s="540"/>
      <c r="GK445" s="540"/>
      <c r="GL445" s="540"/>
      <c r="GM445" s="540"/>
      <c r="GN445" s="540"/>
      <c r="GO445" s="540"/>
      <c r="GP445" s="540"/>
      <c r="GQ445" s="540"/>
      <c r="GR445" s="540"/>
      <c r="GS445" s="540"/>
      <c r="GT445" s="540"/>
      <c r="GU445" s="540"/>
      <c r="GV445" s="540"/>
      <c r="GW445" s="540"/>
      <c r="GX445" s="540"/>
      <c r="GY445" s="540"/>
      <c r="GZ445" s="540"/>
      <c r="HA445" s="540"/>
      <c r="HB445" s="540"/>
      <c r="HC445" s="540"/>
      <c r="HD445" s="540"/>
      <c r="HE445" s="540"/>
      <c r="HF445" s="540"/>
    </row>
    <row r="446" spans="2:214">
      <c r="B446" s="540"/>
      <c r="C446" s="658"/>
      <c r="D446" s="540"/>
      <c r="F446" s="540"/>
      <c r="G446" s="540"/>
      <c r="H446" s="540"/>
      <c r="I446" s="540"/>
      <c r="J446" s="540"/>
      <c r="K446" s="540"/>
      <c r="L446" s="540"/>
      <c r="M446" s="540"/>
      <c r="N446" s="540"/>
      <c r="O446" s="540"/>
      <c r="P446" s="540"/>
      <c r="Q446" s="540"/>
      <c r="R446" s="540"/>
      <c r="S446" s="540"/>
      <c r="T446" s="540"/>
      <c r="U446" s="540"/>
      <c r="V446" s="540"/>
      <c r="W446" s="540"/>
      <c r="X446" s="540"/>
      <c r="Y446" s="540"/>
      <c r="Z446" s="540"/>
      <c r="AA446" s="540"/>
      <c r="AB446" s="540"/>
      <c r="AC446" s="540"/>
      <c r="AD446" s="540"/>
      <c r="AE446" s="540"/>
      <c r="AF446" s="540"/>
      <c r="AG446" s="540"/>
      <c r="AH446" s="540"/>
      <c r="AI446" s="540"/>
      <c r="AJ446" s="540"/>
      <c r="AK446" s="540"/>
      <c r="AL446" s="540"/>
      <c r="AM446" s="540"/>
      <c r="AN446" s="540"/>
      <c r="AO446" s="540"/>
      <c r="AP446" s="540"/>
      <c r="AQ446" s="540"/>
      <c r="AR446" s="540"/>
      <c r="AS446" s="540"/>
      <c r="AT446" s="540"/>
      <c r="AU446" s="540"/>
      <c r="AV446" s="540"/>
      <c r="AW446" s="540"/>
      <c r="AX446" s="540"/>
      <c r="AY446" s="540"/>
      <c r="AZ446" s="540"/>
      <c r="BA446" s="540"/>
      <c r="BB446" s="540"/>
      <c r="BC446" s="540"/>
      <c r="BD446" s="540"/>
      <c r="BE446" s="540"/>
      <c r="BF446" s="540"/>
      <c r="BG446" s="540"/>
      <c r="BH446" s="540"/>
      <c r="BI446" s="540"/>
      <c r="BJ446" s="540"/>
      <c r="BK446" s="540"/>
      <c r="BL446" s="540"/>
      <c r="BM446" s="540"/>
      <c r="BN446" s="540"/>
      <c r="BO446" s="540"/>
      <c r="BP446" s="540"/>
      <c r="BQ446" s="540"/>
      <c r="BR446" s="540"/>
      <c r="BS446" s="540"/>
      <c r="BT446" s="540"/>
      <c r="BU446" s="540"/>
      <c r="BV446" s="540"/>
      <c r="BW446" s="540"/>
      <c r="BX446" s="540"/>
      <c r="BY446" s="540"/>
      <c r="BZ446" s="540"/>
      <c r="CA446" s="540"/>
      <c r="CB446" s="540"/>
      <c r="CC446" s="540"/>
      <c r="CD446" s="540"/>
      <c r="CE446" s="540"/>
      <c r="CF446" s="540"/>
      <c r="CG446" s="540"/>
      <c r="CH446" s="540"/>
      <c r="CI446" s="540"/>
      <c r="CJ446" s="540"/>
      <c r="CK446" s="540"/>
      <c r="CL446" s="540"/>
      <c r="CM446" s="540"/>
      <c r="CN446" s="540"/>
      <c r="CO446" s="540"/>
      <c r="CP446" s="540"/>
      <c r="CQ446" s="540"/>
      <c r="CR446" s="540"/>
      <c r="CS446" s="540"/>
      <c r="CT446" s="540"/>
      <c r="CU446" s="540"/>
      <c r="CV446" s="540"/>
      <c r="CW446" s="540"/>
      <c r="CX446" s="540"/>
      <c r="CY446" s="540"/>
      <c r="CZ446" s="540"/>
      <c r="DA446" s="540"/>
      <c r="DB446" s="540"/>
      <c r="DC446" s="540"/>
      <c r="DD446" s="540"/>
      <c r="DE446" s="540"/>
      <c r="DF446" s="540"/>
      <c r="DG446" s="540"/>
      <c r="DH446" s="540"/>
      <c r="DI446" s="540"/>
      <c r="DJ446" s="540"/>
      <c r="DK446" s="540"/>
      <c r="DL446" s="540"/>
      <c r="DM446" s="540"/>
      <c r="DN446" s="540"/>
      <c r="DO446" s="540"/>
      <c r="DP446" s="540"/>
      <c r="DQ446" s="540"/>
      <c r="DR446" s="540"/>
      <c r="DS446" s="540"/>
      <c r="DT446" s="540"/>
      <c r="DU446" s="540"/>
      <c r="DV446" s="540"/>
      <c r="DW446" s="540"/>
      <c r="DX446" s="540"/>
      <c r="DY446" s="540"/>
      <c r="DZ446" s="540"/>
      <c r="EA446" s="540"/>
      <c r="EB446" s="540"/>
      <c r="EC446" s="540"/>
      <c r="ED446" s="540"/>
      <c r="EE446" s="540"/>
      <c r="EF446" s="540"/>
      <c r="EG446" s="540"/>
      <c r="EH446" s="540"/>
      <c r="EI446" s="540"/>
      <c r="EJ446" s="540"/>
      <c r="EK446" s="540"/>
      <c r="EL446" s="540"/>
      <c r="EM446" s="540"/>
      <c r="EN446" s="540"/>
      <c r="EO446" s="540"/>
      <c r="EP446" s="540"/>
      <c r="EQ446" s="540"/>
      <c r="ER446" s="540"/>
      <c r="ES446" s="540"/>
      <c r="ET446" s="540"/>
      <c r="EU446" s="540"/>
      <c r="EV446" s="540"/>
      <c r="EW446" s="540"/>
      <c r="EX446" s="540"/>
      <c r="EY446" s="540"/>
      <c r="EZ446" s="540"/>
      <c r="FA446" s="540"/>
      <c r="FB446" s="540"/>
      <c r="FC446" s="540"/>
      <c r="FD446" s="540"/>
      <c r="FE446" s="540"/>
      <c r="FF446" s="540"/>
      <c r="FG446" s="540"/>
      <c r="FH446" s="540"/>
      <c r="FI446" s="540"/>
      <c r="FJ446" s="540"/>
      <c r="FK446" s="540"/>
      <c r="FL446" s="540"/>
      <c r="FM446" s="540"/>
      <c r="FN446" s="540"/>
      <c r="FO446" s="540"/>
      <c r="FP446" s="540"/>
      <c r="FQ446" s="540"/>
      <c r="FR446" s="540"/>
      <c r="FS446" s="540"/>
      <c r="FT446" s="540"/>
      <c r="FU446" s="540"/>
      <c r="FV446" s="540"/>
      <c r="FW446" s="540"/>
      <c r="FX446" s="540"/>
      <c r="FY446" s="540"/>
      <c r="FZ446" s="540"/>
      <c r="GA446" s="540"/>
      <c r="GB446" s="540"/>
      <c r="GC446" s="540"/>
      <c r="GD446" s="540"/>
      <c r="GE446" s="540"/>
      <c r="GF446" s="540"/>
      <c r="GG446" s="540"/>
      <c r="GH446" s="540"/>
      <c r="GI446" s="540"/>
      <c r="GJ446" s="540"/>
      <c r="GK446" s="540"/>
      <c r="GL446" s="540"/>
      <c r="GM446" s="540"/>
      <c r="GN446" s="540"/>
      <c r="GO446" s="540"/>
      <c r="GP446" s="540"/>
      <c r="GQ446" s="540"/>
      <c r="GR446" s="540"/>
      <c r="GS446" s="540"/>
      <c r="GT446" s="540"/>
      <c r="GU446" s="540"/>
      <c r="GV446" s="540"/>
      <c r="GW446" s="540"/>
      <c r="GX446" s="540"/>
      <c r="GY446" s="540"/>
      <c r="GZ446" s="540"/>
      <c r="HA446" s="540"/>
      <c r="HB446" s="540"/>
      <c r="HC446" s="540"/>
      <c r="HD446" s="540"/>
      <c r="HE446" s="540"/>
      <c r="HF446" s="540"/>
    </row>
    <row r="447" spans="2:214">
      <c r="B447" s="540"/>
      <c r="C447" s="658"/>
      <c r="D447" s="540"/>
      <c r="F447" s="540"/>
      <c r="G447" s="540"/>
      <c r="H447" s="540"/>
      <c r="I447" s="540"/>
      <c r="J447" s="540"/>
      <c r="K447" s="540"/>
      <c r="L447" s="540"/>
      <c r="M447" s="540"/>
      <c r="N447" s="540"/>
      <c r="O447" s="540"/>
      <c r="P447" s="540"/>
      <c r="Q447" s="540"/>
      <c r="R447" s="540"/>
      <c r="S447" s="540"/>
      <c r="T447" s="540"/>
      <c r="U447" s="540"/>
      <c r="V447" s="540"/>
      <c r="W447" s="540"/>
      <c r="X447" s="540"/>
      <c r="Y447" s="540"/>
      <c r="Z447" s="540"/>
      <c r="AA447" s="540"/>
      <c r="AB447" s="540"/>
      <c r="AC447" s="540"/>
      <c r="AD447" s="540"/>
      <c r="AE447" s="540"/>
      <c r="AF447" s="540"/>
      <c r="AG447" s="540"/>
      <c r="AH447" s="540"/>
      <c r="AI447" s="540"/>
      <c r="AJ447" s="540"/>
      <c r="AK447" s="540"/>
      <c r="AL447" s="540"/>
      <c r="AM447" s="540"/>
      <c r="AN447" s="540"/>
      <c r="AO447" s="540"/>
      <c r="AP447" s="540"/>
      <c r="AQ447" s="540"/>
      <c r="AR447" s="540"/>
      <c r="AS447" s="540"/>
      <c r="AT447" s="540"/>
      <c r="AU447" s="540"/>
      <c r="AV447" s="540"/>
      <c r="AW447" s="540"/>
      <c r="AX447" s="540"/>
      <c r="AY447" s="540"/>
      <c r="AZ447" s="540"/>
      <c r="BA447" s="540"/>
      <c r="BB447" s="540"/>
      <c r="BC447" s="540"/>
      <c r="BD447" s="540"/>
      <c r="BE447" s="540"/>
      <c r="BF447" s="540"/>
      <c r="BG447" s="540"/>
      <c r="BH447" s="540"/>
      <c r="BI447" s="540"/>
      <c r="BJ447" s="540"/>
      <c r="BK447" s="540"/>
      <c r="BL447" s="540"/>
      <c r="BM447" s="540"/>
      <c r="BN447" s="540"/>
      <c r="BO447" s="540"/>
      <c r="BP447" s="540"/>
      <c r="BQ447" s="540"/>
      <c r="BR447" s="540"/>
      <c r="BS447" s="540"/>
      <c r="BT447" s="540"/>
      <c r="BU447" s="540"/>
      <c r="BV447" s="540"/>
      <c r="BW447" s="540"/>
      <c r="BX447" s="540"/>
      <c r="BY447" s="540"/>
      <c r="BZ447" s="540"/>
      <c r="CA447" s="540"/>
      <c r="CB447" s="540"/>
      <c r="CC447" s="540"/>
      <c r="CD447" s="540"/>
      <c r="CE447" s="540"/>
      <c r="CF447" s="540"/>
      <c r="CG447" s="540"/>
      <c r="CH447" s="540"/>
      <c r="CI447" s="540"/>
      <c r="CJ447" s="540"/>
      <c r="CK447" s="540"/>
      <c r="CL447" s="540"/>
      <c r="CM447" s="540"/>
      <c r="CN447" s="540"/>
      <c r="CO447" s="540"/>
      <c r="CP447" s="540"/>
      <c r="CQ447" s="540"/>
      <c r="CR447" s="540"/>
      <c r="CS447" s="540"/>
      <c r="CT447" s="540"/>
      <c r="CU447" s="540"/>
      <c r="CV447" s="540"/>
      <c r="CW447" s="540"/>
      <c r="CX447" s="540"/>
      <c r="CY447" s="540"/>
      <c r="CZ447" s="540"/>
      <c r="DA447" s="540"/>
      <c r="DB447" s="540"/>
      <c r="DC447" s="540"/>
      <c r="DD447" s="540"/>
      <c r="DE447" s="540"/>
      <c r="DF447" s="540"/>
      <c r="DG447" s="540"/>
      <c r="DH447" s="540"/>
      <c r="DI447" s="540"/>
      <c r="DJ447" s="540"/>
      <c r="DK447" s="540"/>
      <c r="DL447" s="540"/>
      <c r="DM447" s="540"/>
      <c r="DN447" s="540"/>
      <c r="DO447" s="540"/>
      <c r="DP447" s="540"/>
      <c r="DQ447" s="540"/>
      <c r="DR447" s="540"/>
      <c r="DS447" s="540"/>
      <c r="DT447" s="540"/>
      <c r="DU447" s="540"/>
      <c r="DV447" s="540"/>
      <c r="DW447" s="540"/>
      <c r="DX447" s="540"/>
      <c r="DY447" s="540"/>
      <c r="DZ447" s="540"/>
      <c r="EA447" s="540"/>
      <c r="EB447" s="540"/>
      <c r="EC447" s="540"/>
      <c r="ED447" s="540"/>
      <c r="EE447" s="540"/>
      <c r="EF447" s="540"/>
      <c r="EG447" s="540"/>
      <c r="EH447" s="540"/>
      <c r="EI447" s="540"/>
      <c r="EJ447" s="540"/>
      <c r="EK447" s="540"/>
      <c r="EL447" s="540"/>
      <c r="EM447" s="540"/>
      <c r="EN447" s="540"/>
      <c r="EO447" s="540"/>
      <c r="EP447" s="540"/>
      <c r="EQ447" s="540"/>
      <c r="ER447" s="540"/>
      <c r="ES447" s="540"/>
      <c r="ET447" s="540"/>
      <c r="EU447" s="540"/>
      <c r="EV447" s="540"/>
      <c r="EW447" s="540"/>
      <c r="EX447" s="540"/>
      <c r="EY447" s="540"/>
      <c r="EZ447" s="540"/>
      <c r="FA447" s="540"/>
      <c r="FB447" s="540"/>
      <c r="FC447" s="540"/>
      <c r="FD447" s="540"/>
      <c r="FE447" s="540"/>
      <c r="FF447" s="540"/>
      <c r="FG447" s="540"/>
      <c r="FH447" s="540"/>
      <c r="FI447" s="540"/>
      <c r="FJ447" s="540"/>
      <c r="FK447" s="540"/>
      <c r="FL447" s="540"/>
      <c r="FM447" s="540"/>
      <c r="FN447" s="540"/>
      <c r="FO447" s="540"/>
      <c r="FP447" s="540"/>
      <c r="FQ447" s="540"/>
      <c r="FR447" s="540"/>
      <c r="FS447" s="540"/>
      <c r="FT447" s="540"/>
      <c r="FU447" s="540"/>
      <c r="FV447" s="540"/>
      <c r="FW447" s="540"/>
      <c r="FX447" s="540"/>
      <c r="FY447" s="540"/>
      <c r="FZ447" s="540"/>
      <c r="GA447" s="540"/>
      <c r="GB447" s="540"/>
      <c r="GC447" s="540"/>
      <c r="GD447" s="540"/>
      <c r="GE447" s="540"/>
      <c r="GF447" s="540"/>
      <c r="GG447" s="540"/>
      <c r="GH447" s="540"/>
      <c r="GI447" s="540"/>
      <c r="GJ447" s="540"/>
      <c r="GK447" s="540"/>
      <c r="GL447" s="540"/>
      <c r="GM447" s="540"/>
      <c r="GN447" s="540"/>
      <c r="GO447" s="540"/>
      <c r="GP447" s="540"/>
      <c r="GQ447" s="540"/>
      <c r="GR447" s="540"/>
      <c r="GS447" s="540"/>
      <c r="GT447" s="540"/>
      <c r="GU447" s="540"/>
      <c r="GV447" s="540"/>
      <c r="GW447" s="540"/>
      <c r="GX447" s="540"/>
      <c r="GY447" s="540"/>
      <c r="GZ447" s="540"/>
      <c r="HA447" s="540"/>
      <c r="HB447" s="540"/>
      <c r="HC447" s="540"/>
      <c r="HD447" s="540"/>
      <c r="HE447" s="540"/>
      <c r="HF447" s="540"/>
    </row>
    <row r="448" spans="2:214">
      <c r="B448" s="540"/>
      <c r="C448" s="658"/>
      <c r="D448" s="540"/>
      <c r="F448" s="540"/>
      <c r="G448" s="540"/>
      <c r="H448" s="540"/>
      <c r="I448" s="540"/>
      <c r="J448" s="540"/>
      <c r="K448" s="540"/>
      <c r="L448" s="540"/>
      <c r="M448" s="540"/>
      <c r="N448" s="540"/>
      <c r="O448" s="540"/>
      <c r="P448" s="540"/>
      <c r="Q448" s="540"/>
      <c r="R448" s="540"/>
      <c r="S448" s="540"/>
      <c r="T448" s="540"/>
      <c r="U448" s="540"/>
      <c r="V448" s="540"/>
      <c r="W448" s="540"/>
      <c r="X448" s="540"/>
      <c r="Y448" s="540"/>
      <c r="Z448" s="540"/>
      <c r="AA448" s="540"/>
      <c r="AB448" s="540"/>
      <c r="AC448" s="540"/>
      <c r="AD448" s="540"/>
      <c r="AE448" s="540"/>
      <c r="AF448" s="540"/>
      <c r="AG448" s="540"/>
      <c r="AH448" s="540"/>
      <c r="AI448" s="540"/>
      <c r="AJ448" s="540"/>
      <c r="AK448" s="540"/>
      <c r="AL448" s="540"/>
      <c r="AM448" s="540"/>
      <c r="AN448" s="540"/>
      <c r="AO448" s="540"/>
      <c r="AP448" s="540"/>
      <c r="AQ448" s="540"/>
      <c r="AR448" s="540"/>
      <c r="AS448" s="540"/>
      <c r="AT448" s="540"/>
      <c r="AU448" s="540"/>
      <c r="AV448" s="540"/>
      <c r="AW448" s="540"/>
      <c r="AX448" s="540"/>
      <c r="AY448" s="540"/>
      <c r="AZ448" s="540"/>
      <c r="BA448" s="540"/>
      <c r="BB448" s="540"/>
      <c r="BC448" s="540"/>
      <c r="BD448" s="540"/>
      <c r="BE448" s="540"/>
      <c r="BF448" s="540"/>
      <c r="BG448" s="540"/>
      <c r="BH448" s="540"/>
      <c r="BI448" s="540"/>
      <c r="BJ448" s="540"/>
      <c r="BK448" s="540"/>
      <c r="BL448" s="540"/>
      <c r="BM448" s="540"/>
      <c r="BN448" s="540"/>
      <c r="BO448" s="540"/>
      <c r="BP448" s="540"/>
      <c r="BQ448" s="540"/>
      <c r="BR448" s="540"/>
      <c r="BS448" s="540"/>
      <c r="BT448" s="540"/>
      <c r="BU448" s="540"/>
      <c r="BV448" s="540"/>
      <c r="BW448" s="540"/>
      <c r="BX448" s="540"/>
      <c r="BY448" s="540"/>
      <c r="BZ448" s="540"/>
      <c r="CA448" s="540"/>
      <c r="CB448" s="540"/>
      <c r="CC448" s="540"/>
      <c r="CD448" s="540"/>
      <c r="CE448" s="540"/>
      <c r="CF448" s="540"/>
      <c r="CG448" s="540"/>
      <c r="CH448" s="540"/>
      <c r="CI448" s="540"/>
      <c r="CJ448" s="540"/>
      <c r="CK448" s="540"/>
      <c r="CL448" s="540"/>
      <c r="CM448" s="540"/>
      <c r="CN448" s="540"/>
      <c r="CO448" s="540"/>
      <c r="CP448" s="540"/>
      <c r="CQ448" s="540"/>
      <c r="CR448" s="540"/>
      <c r="CS448" s="540"/>
      <c r="CT448" s="540"/>
      <c r="CU448" s="540"/>
      <c r="CV448" s="540"/>
      <c r="CW448" s="540"/>
      <c r="CX448" s="540"/>
      <c r="CY448" s="540"/>
      <c r="CZ448" s="540"/>
      <c r="DA448" s="540"/>
      <c r="DB448" s="540"/>
      <c r="DC448" s="540"/>
      <c r="DD448" s="540"/>
      <c r="DE448" s="540"/>
      <c r="DF448" s="540"/>
      <c r="DG448" s="540"/>
      <c r="DH448" s="540"/>
      <c r="DI448" s="540"/>
      <c r="DJ448" s="540"/>
      <c r="DK448" s="540"/>
      <c r="DL448" s="540"/>
      <c r="DM448" s="540"/>
      <c r="DN448" s="540"/>
      <c r="DO448" s="540"/>
      <c r="DP448" s="540"/>
      <c r="DQ448" s="540"/>
      <c r="DR448" s="540"/>
      <c r="DS448" s="540"/>
      <c r="DT448" s="540"/>
      <c r="DU448" s="540"/>
      <c r="DV448" s="540"/>
      <c r="DW448" s="540"/>
      <c r="DX448" s="540"/>
      <c r="DY448" s="540"/>
      <c r="DZ448" s="540"/>
      <c r="EA448" s="540"/>
      <c r="EB448" s="540"/>
      <c r="EC448" s="540"/>
      <c r="ED448" s="540"/>
      <c r="EE448" s="540"/>
      <c r="EF448" s="540"/>
      <c r="EG448" s="540"/>
      <c r="EH448" s="540"/>
      <c r="EI448" s="540"/>
      <c r="EJ448" s="540"/>
      <c r="EK448" s="540"/>
      <c r="EL448" s="540"/>
      <c r="EM448" s="540"/>
      <c r="EN448" s="540"/>
      <c r="EO448" s="540"/>
      <c r="EP448" s="540"/>
      <c r="EQ448" s="540"/>
      <c r="ER448" s="540"/>
      <c r="ES448" s="540"/>
      <c r="ET448" s="540"/>
      <c r="EU448" s="540"/>
      <c r="EV448" s="540"/>
      <c r="EW448" s="540"/>
      <c r="EX448" s="540"/>
      <c r="EY448" s="540"/>
      <c r="EZ448" s="540"/>
      <c r="FA448" s="540"/>
      <c r="FB448" s="540"/>
      <c r="FC448" s="540"/>
      <c r="FD448" s="540"/>
      <c r="FE448" s="540"/>
      <c r="FF448" s="540"/>
      <c r="FG448" s="540"/>
      <c r="FH448" s="540"/>
      <c r="FI448" s="540"/>
      <c r="FJ448" s="540"/>
      <c r="FK448" s="540"/>
      <c r="FL448" s="540"/>
      <c r="FM448" s="540"/>
      <c r="FN448" s="540"/>
      <c r="FO448" s="540"/>
      <c r="FP448" s="540"/>
      <c r="FQ448" s="540"/>
      <c r="FR448" s="540"/>
      <c r="FS448" s="540"/>
      <c r="FT448" s="540"/>
      <c r="FU448" s="540"/>
      <c r="FV448" s="540"/>
      <c r="FW448" s="540"/>
      <c r="FX448" s="540"/>
      <c r="FY448" s="540"/>
      <c r="FZ448" s="540"/>
      <c r="GA448" s="540"/>
      <c r="GB448" s="540"/>
      <c r="GC448" s="540"/>
      <c r="GD448" s="540"/>
      <c r="GE448" s="540"/>
      <c r="GF448" s="540"/>
      <c r="GG448" s="540"/>
      <c r="GH448" s="540"/>
      <c r="GI448" s="540"/>
      <c r="GJ448" s="540"/>
      <c r="GK448" s="540"/>
      <c r="GL448" s="540"/>
      <c r="GM448" s="540"/>
      <c r="GN448" s="540"/>
      <c r="GO448" s="540"/>
      <c r="GP448" s="540"/>
      <c r="GQ448" s="540"/>
      <c r="GR448" s="540"/>
      <c r="GS448" s="540"/>
      <c r="GT448" s="540"/>
      <c r="GU448" s="540"/>
      <c r="GV448" s="540"/>
      <c r="GW448" s="540"/>
      <c r="GX448" s="540"/>
      <c r="GY448" s="540"/>
      <c r="GZ448" s="540"/>
      <c r="HA448" s="540"/>
      <c r="HB448" s="540"/>
      <c r="HC448" s="540"/>
      <c r="HD448" s="540"/>
      <c r="HE448" s="540"/>
      <c r="HF448" s="540"/>
    </row>
    <row r="449" spans="2:214">
      <c r="B449" s="540"/>
      <c r="C449" s="658"/>
      <c r="D449" s="540"/>
      <c r="F449" s="540"/>
      <c r="G449" s="540"/>
      <c r="H449" s="540"/>
      <c r="I449" s="540"/>
      <c r="J449" s="540"/>
      <c r="K449" s="540"/>
      <c r="L449" s="540"/>
      <c r="M449" s="540"/>
      <c r="N449" s="540"/>
      <c r="O449" s="540"/>
      <c r="P449" s="540"/>
      <c r="Q449" s="540"/>
      <c r="R449" s="540"/>
      <c r="S449" s="540"/>
      <c r="T449" s="540"/>
      <c r="U449" s="540"/>
      <c r="V449" s="540"/>
      <c r="W449" s="540"/>
      <c r="X449" s="540"/>
      <c r="Y449" s="540"/>
      <c r="Z449" s="540"/>
      <c r="AA449" s="540"/>
      <c r="AB449" s="540"/>
      <c r="AC449" s="540"/>
      <c r="AD449" s="540"/>
      <c r="AE449" s="540"/>
      <c r="AF449" s="540"/>
      <c r="AG449" s="540"/>
      <c r="AH449" s="540"/>
      <c r="AI449" s="540"/>
      <c r="AJ449" s="540"/>
      <c r="AK449" s="540"/>
      <c r="AL449" s="540"/>
      <c r="AM449" s="540"/>
      <c r="AN449" s="540"/>
      <c r="AO449" s="540"/>
      <c r="AP449" s="540"/>
      <c r="AQ449" s="540"/>
      <c r="AR449" s="540"/>
      <c r="AS449" s="540"/>
      <c r="AT449" s="540"/>
      <c r="AU449" s="540"/>
      <c r="AV449" s="540"/>
      <c r="AW449" s="540"/>
      <c r="AX449" s="540"/>
      <c r="AY449" s="540"/>
      <c r="AZ449" s="540"/>
      <c r="BA449" s="540"/>
      <c r="BB449" s="540"/>
      <c r="BC449" s="540"/>
      <c r="BD449" s="540"/>
      <c r="BE449" s="540"/>
      <c r="BF449" s="540"/>
      <c r="BG449" s="540"/>
      <c r="BH449" s="540"/>
      <c r="BI449" s="540"/>
      <c r="BJ449" s="540"/>
      <c r="BK449" s="540"/>
      <c r="BL449" s="540"/>
      <c r="BM449" s="540"/>
      <c r="BN449" s="540"/>
      <c r="BO449" s="540"/>
      <c r="BP449" s="540"/>
      <c r="BQ449" s="540"/>
      <c r="BR449" s="540"/>
      <c r="BS449" s="540"/>
      <c r="BT449" s="540"/>
      <c r="BU449" s="540"/>
      <c r="BV449" s="540"/>
      <c r="BW449" s="540"/>
      <c r="BX449" s="540"/>
      <c r="BY449" s="540"/>
      <c r="BZ449" s="540"/>
      <c r="CA449" s="540"/>
      <c r="CB449" s="540"/>
      <c r="CC449" s="540"/>
      <c r="CD449" s="540"/>
      <c r="CE449" s="540"/>
      <c r="CF449" s="540"/>
      <c r="CG449" s="540"/>
      <c r="CH449" s="540"/>
      <c r="CI449" s="540"/>
      <c r="CJ449" s="540"/>
      <c r="CK449" s="540"/>
      <c r="CL449" s="540"/>
      <c r="CM449" s="540"/>
      <c r="CN449" s="540"/>
      <c r="CO449" s="540"/>
      <c r="CP449" s="540"/>
      <c r="CQ449" s="540"/>
      <c r="CR449" s="540"/>
      <c r="CS449" s="540"/>
      <c r="CT449" s="540"/>
      <c r="CU449" s="540"/>
      <c r="CV449" s="540"/>
      <c r="CW449" s="540"/>
      <c r="CX449" s="540"/>
      <c r="CY449" s="540"/>
      <c r="CZ449" s="540"/>
      <c r="DA449" s="540"/>
      <c r="DB449" s="540"/>
      <c r="DC449" s="540"/>
      <c r="DD449" s="540"/>
      <c r="DE449" s="540"/>
      <c r="DF449" s="540"/>
      <c r="DG449" s="540"/>
      <c r="DH449" s="540"/>
      <c r="DI449" s="540"/>
      <c r="DJ449" s="540"/>
      <c r="DK449" s="540"/>
      <c r="DL449" s="540"/>
      <c r="DM449" s="540"/>
      <c r="DN449" s="540"/>
      <c r="DO449" s="540"/>
      <c r="DP449" s="540"/>
      <c r="DQ449" s="540"/>
      <c r="DR449" s="540"/>
      <c r="DS449" s="540"/>
      <c r="DT449" s="540"/>
      <c r="DU449" s="540"/>
      <c r="DV449" s="540"/>
      <c r="DW449" s="540"/>
      <c r="DX449" s="540"/>
      <c r="DY449" s="540"/>
      <c r="DZ449" s="540"/>
      <c r="EA449" s="540"/>
      <c r="EB449" s="540"/>
      <c r="EC449" s="540"/>
      <c r="ED449" s="540"/>
      <c r="EE449" s="540"/>
      <c r="EF449" s="540"/>
      <c r="EG449" s="540"/>
      <c r="EH449" s="540"/>
      <c r="EI449" s="540"/>
      <c r="EJ449" s="540"/>
      <c r="EK449" s="540"/>
      <c r="EL449" s="540"/>
      <c r="EM449" s="540"/>
      <c r="EN449" s="540"/>
      <c r="EO449" s="540"/>
      <c r="EP449" s="540"/>
      <c r="EQ449" s="540"/>
      <c r="ER449" s="540"/>
      <c r="ES449" s="540"/>
      <c r="ET449" s="540"/>
      <c r="EU449" s="540"/>
      <c r="EV449" s="540"/>
      <c r="EW449" s="540"/>
      <c r="EX449" s="540"/>
      <c r="EY449" s="540"/>
      <c r="EZ449" s="540"/>
      <c r="FA449" s="540"/>
      <c r="FB449" s="540"/>
      <c r="FC449" s="540"/>
      <c r="FD449" s="540"/>
      <c r="FE449" s="540"/>
      <c r="FF449" s="540"/>
      <c r="FG449" s="540"/>
      <c r="FH449" s="540"/>
      <c r="FI449" s="540"/>
      <c r="FJ449" s="540"/>
      <c r="FK449" s="540"/>
      <c r="FL449" s="540"/>
      <c r="FM449" s="540"/>
      <c r="FN449" s="540"/>
      <c r="FO449" s="540"/>
      <c r="FP449" s="540"/>
      <c r="FQ449" s="540"/>
      <c r="FR449" s="540"/>
      <c r="FS449" s="540"/>
      <c r="FT449" s="540"/>
      <c r="FU449" s="540"/>
      <c r="FV449" s="540"/>
      <c r="FW449" s="540"/>
      <c r="FX449" s="540"/>
      <c r="FY449" s="540"/>
      <c r="FZ449" s="540"/>
      <c r="GA449" s="540"/>
      <c r="GB449" s="540"/>
      <c r="GC449" s="540"/>
      <c r="GD449" s="540"/>
      <c r="GE449" s="540"/>
      <c r="GF449" s="540"/>
      <c r="GG449" s="540"/>
      <c r="GH449" s="540"/>
      <c r="GI449" s="540"/>
      <c r="GJ449" s="540"/>
      <c r="GK449" s="540"/>
      <c r="GL449" s="540"/>
      <c r="GM449" s="540"/>
      <c r="GN449" s="540"/>
      <c r="GO449" s="540"/>
      <c r="GP449" s="540"/>
      <c r="GQ449" s="540"/>
      <c r="GR449" s="540"/>
      <c r="GS449" s="540"/>
      <c r="GT449" s="540"/>
      <c r="GU449" s="540"/>
      <c r="GV449" s="540"/>
      <c r="GW449" s="540"/>
      <c r="GX449" s="540"/>
      <c r="GY449" s="540"/>
      <c r="GZ449" s="540"/>
      <c r="HA449" s="540"/>
      <c r="HB449" s="540"/>
      <c r="HC449" s="540"/>
      <c r="HD449" s="540"/>
      <c r="HE449" s="540"/>
      <c r="HF449" s="540"/>
    </row>
    <row r="450" spans="2:214">
      <c r="B450" s="540"/>
      <c r="C450" s="658"/>
      <c r="D450" s="540"/>
      <c r="F450" s="540"/>
      <c r="G450" s="540"/>
      <c r="H450" s="540"/>
      <c r="I450" s="540"/>
      <c r="J450" s="540"/>
      <c r="K450" s="540"/>
      <c r="L450" s="540"/>
      <c r="M450" s="540"/>
      <c r="N450" s="540"/>
      <c r="O450" s="540"/>
      <c r="P450" s="540"/>
      <c r="Q450" s="540"/>
      <c r="R450" s="540"/>
      <c r="S450" s="540"/>
      <c r="T450" s="540"/>
      <c r="U450" s="540"/>
      <c r="V450" s="540"/>
      <c r="W450" s="540"/>
      <c r="X450" s="540"/>
      <c r="Y450" s="540"/>
      <c r="Z450" s="540"/>
      <c r="AA450" s="540"/>
      <c r="AB450" s="540"/>
      <c r="AC450" s="540"/>
      <c r="AD450" s="540"/>
      <c r="AE450" s="540"/>
      <c r="AF450" s="540"/>
      <c r="AG450" s="540"/>
      <c r="AH450" s="540"/>
      <c r="AI450" s="540"/>
      <c r="AJ450" s="540"/>
      <c r="AK450" s="540"/>
      <c r="AL450" s="540"/>
      <c r="AM450" s="540"/>
      <c r="AN450" s="540"/>
      <c r="AO450" s="540"/>
      <c r="AP450" s="540"/>
      <c r="AQ450" s="540"/>
      <c r="AR450" s="540"/>
      <c r="AS450" s="540"/>
      <c r="AT450" s="540"/>
      <c r="AU450" s="540"/>
      <c r="AV450" s="540"/>
      <c r="AW450" s="540"/>
      <c r="AX450" s="540"/>
      <c r="AY450" s="540"/>
      <c r="AZ450" s="540"/>
      <c r="BA450" s="540"/>
      <c r="BB450" s="540"/>
      <c r="BC450" s="540"/>
      <c r="BD450" s="540"/>
      <c r="BE450" s="540"/>
      <c r="BF450" s="540"/>
      <c r="BG450" s="540"/>
      <c r="BH450" s="540"/>
      <c r="BI450" s="540"/>
      <c r="BJ450" s="540"/>
      <c r="BK450" s="540"/>
      <c r="BL450" s="540"/>
      <c r="BM450" s="540"/>
      <c r="BN450" s="540"/>
      <c r="BO450" s="540"/>
      <c r="BP450" s="540"/>
      <c r="BQ450" s="540"/>
      <c r="BR450" s="540"/>
      <c r="BS450" s="540"/>
      <c r="BT450" s="540"/>
      <c r="BU450" s="540"/>
      <c r="BV450" s="540"/>
      <c r="BW450" s="540"/>
      <c r="BX450" s="540"/>
      <c r="BY450" s="540"/>
      <c r="BZ450" s="540"/>
      <c r="CA450" s="540"/>
      <c r="CB450" s="540"/>
      <c r="CC450" s="540"/>
      <c r="CD450" s="540"/>
      <c r="CE450" s="540"/>
      <c r="CF450" s="540"/>
      <c r="CG450" s="540"/>
      <c r="CH450" s="540"/>
      <c r="CI450" s="540"/>
      <c r="CJ450" s="540"/>
      <c r="CK450" s="540"/>
      <c r="CL450" s="540"/>
      <c r="CM450" s="540"/>
      <c r="CN450" s="540"/>
      <c r="CO450" s="540"/>
      <c r="CP450" s="540"/>
      <c r="CQ450" s="540"/>
      <c r="CR450" s="540"/>
      <c r="CS450" s="540"/>
      <c r="CT450" s="540"/>
      <c r="CU450" s="540"/>
      <c r="CV450" s="540"/>
      <c r="CW450" s="540"/>
      <c r="CX450" s="540"/>
      <c r="CY450" s="540"/>
      <c r="CZ450" s="540"/>
      <c r="DA450" s="540"/>
      <c r="DB450" s="540"/>
      <c r="DC450" s="540"/>
      <c r="DD450" s="540"/>
      <c r="DE450" s="540"/>
      <c r="DF450" s="540"/>
      <c r="DG450" s="540"/>
      <c r="DH450" s="540"/>
      <c r="DI450" s="540"/>
      <c r="DJ450" s="540"/>
      <c r="DK450" s="540"/>
      <c r="DL450" s="540"/>
      <c r="DM450" s="540"/>
      <c r="DN450" s="540"/>
      <c r="DO450" s="540"/>
      <c r="DP450" s="540"/>
      <c r="DQ450" s="540"/>
      <c r="DR450" s="540"/>
      <c r="DS450" s="540"/>
      <c r="DT450" s="540"/>
      <c r="DU450" s="540"/>
      <c r="DV450" s="540"/>
      <c r="DW450" s="540"/>
      <c r="DX450" s="540"/>
      <c r="DY450" s="540"/>
      <c r="DZ450" s="540"/>
      <c r="EA450" s="540"/>
      <c r="EB450" s="540"/>
      <c r="EC450" s="540"/>
      <c r="ED450" s="540"/>
      <c r="EE450" s="540"/>
      <c r="EF450" s="540"/>
      <c r="EG450" s="540"/>
      <c r="EH450" s="540"/>
      <c r="EI450" s="540"/>
      <c r="EJ450" s="540"/>
      <c r="EK450" s="540"/>
      <c r="EL450" s="540"/>
      <c r="EM450" s="540"/>
      <c r="EN450" s="540"/>
      <c r="EO450" s="540"/>
      <c r="EP450" s="540"/>
      <c r="EQ450" s="540"/>
      <c r="ER450" s="540"/>
      <c r="ES450" s="540"/>
      <c r="ET450" s="540"/>
      <c r="EU450" s="540"/>
      <c r="EV450" s="540"/>
      <c r="EW450" s="540"/>
      <c r="EX450" s="540"/>
      <c r="EY450" s="540"/>
      <c r="EZ450" s="540"/>
      <c r="FA450" s="540"/>
      <c r="FB450" s="540"/>
      <c r="FC450" s="540"/>
      <c r="FD450" s="540"/>
      <c r="FE450" s="540"/>
      <c r="FF450" s="540"/>
      <c r="FG450" s="540"/>
      <c r="FH450" s="540"/>
      <c r="FI450" s="540"/>
      <c r="FJ450" s="540"/>
      <c r="FK450" s="540"/>
      <c r="FL450" s="540"/>
      <c r="FM450" s="540"/>
      <c r="FN450" s="540"/>
      <c r="FO450" s="540"/>
      <c r="FP450" s="540"/>
      <c r="FQ450" s="540"/>
      <c r="FR450" s="540"/>
      <c r="FS450" s="540"/>
      <c r="FT450" s="540"/>
      <c r="FU450" s="540"/>
      <c r="FV450" s="540"/>
      <c r="FW450" s="540"/>
      <c r="FX450" s="540"/>
      <c r="FY450" s="540"/>
      <c r="FZ450" s="540"/>
      <c r="GA450" s="540"/>
      <c r="GB450" s="540"/>
      <c r="GC450" s="540"/>
      <c r="GD450" s="540"/>
      <c r="GE450" s="540"/>
      <c r="GF450" s="540"/>
      <c r="GG450" s="540"/>
      <c r="GH450" s="540"/>
      <c r="GI450" s="540"/>
      <c r="GJ450" s="540"/>
      <c r="GK450" s="540"/>
      <c r="GL450" s="540"/>
      <c r="GM450" s="540"/>
      <c r="GN450" s="540"/>
      <c r="GO450" s="540"/>
      <c r="GP450" s="540"/>
      <c r="GQ450" s="540"/>
      <c r="GR450" s="540"/>
      <c r="GS450" s="540"/>
      <c r="GT450" s="540"/>
      <c r="GU450" s="540"/>
      <c r="GV450" s="540"/>
      <c r="GW450" s="540"/>
      <c r="GX450" s="540"/>
      <c r="GY450" s="540"/>
      <c r="GZ450" s="540"/>
      <c r="HA450" s="540"/>
      <c r="HB450" s="540"/>
      <c r="HC450" s="540"/>
      <c r="HD450" s="540"/>
      <c r="HE450" s="540"/>
      <c r="HF450" s="540"/>
    </row>
    <row r="451" spans="2:214">
      <c r="B451" s="540"/>
      <c r="C451" s="658"/>
      <c r="D451" s="540"/>
      <c r="F451" s="540"/>
      <c r="G451" s="540"/>
      <c r="H451" s="540"/>
      <c r="I451" s="540"/>
      <c r="J451" s="540"/>
      <c r="K451" s="540"/>
      <c r="L451" s="540"/>
      <c r="M451" s="540"/>
      <c r="N451" s="540"/>
      <c r="O451" s="540"/>
      <c r="P451" s="540"/>
      <c r="Q451" s="540"/>
      <c r="R451" s="540"/>
      <c r="S451" s="540"/>
      <c r="T451" s="540"/>
      <c r="U451" s="540"/>
      <c r="V451" s="540"/>
      <c r="W451" s="540"/>
      <c r="X451" s="540"/>
      <c r="Y451" s="540"/>
      <c r="Z451" s="540"/>
      <c r="AA451" s="540"/>
      <c r="AB451" s="540"/>
      <c r="AC451" s="540"/>
      <c r="AD451" s="540"/>
      <c r="AE451" s="540"/>
      <c r="AF451" s="540"/>
      <c r="AG451" s="540"/>
      <c r="AH451" s="540"/>
      <c r="AI451" s="540"/>
      <c r="AJ451" s="540"/>
      <c r="AK451" s="540"/>
      <c r="AL451" s="540"/>
      <c r="AM451" s="540"/>
      <c r="AN451" s="540"/>
      <c r="AO451" s="540"/>
      <c r="AP451" s="540"/>
      <c r="AQ451" s="540"/>
      <c r="AR451" s="540"/>
      <c r="AS451" s="540"/>
      <c r="AT451" s="540"/>
      <c r="AU451" s="540"/>
      <c r="AV451" s="540"/>
      <c r="AW451" s="540"/>
      <c r="AX451" s="540"/>
      <c r="AY451" s="540"/>
      <c r="AZ451" s="540"/>
      <c r="BA451" s="540"/>
      <c r="BB451" s="540"/>
      <c r="BC451" s="540"/>
      <c r="BD451" s="540"/>
      <c r="BE451" s="540"/>
      <c r="BF451" s="540"/>
      <c r="BG451" s="540"/>
      <c r="BH451" s="540"/>
      <c r="BI451" s="540"/>
      <c r="BJ451" s="540"/>
      <c r="BK451" s="540"/>
      <c r="BL451" s="540"/>
      <c r="BM451" s="540"/>
      <c r="BN451" s="540"/>
      <c r="BO451" s="540"/>
      <c r="BP451" s="540"/>
      <c r="BQ451" s="540"/>
      <c r="BR451" s="540"/>
      <c r="BS451" s="540"/>
      <c r="BT451" s="540"/>
      <c r="BU451" s="540"/>
      <c r="BV451" s="540"/>
      <c r="BW451" s="540"/>
      <c r="BX451" s="540"/>
      <c r="BY451" s="540"/>
      <c r="BZ451" s="540"/>
      <c r="CA451" s="540"/>
      <c r="CB451" s="540"/>
      <c r="CC451" s="540"/>
      <c r="CD451" s="540"/>
      <c r="CE451" s="540"/>
      <c r="CF451" s="540"/>
      <c r="CG451" s="540"/>
      <c r="CH451" s="540"/>
      <c r="CI451" s="540"/>
      <c r="CJ451" s="540"/>
      <c r="CK451" s="540"/>
      <c r="CL451" s="540"/>
      <c r="CM451" s="540"/>
      <c r="CN451" s="540"/>
      <c r="CO451" s="540"/>
      <c r="CP451" s="540"/>
      <c r="CQ451" s="540"/>
      <c r="CR451" s="540"/>
      <c r="CS451" s="540"/>
      <c r="CT451" s="540"/>
      <c r="CU451" s="540"/>
      <c r="CV451" s="540"/>
      <c r="CW451" s="540"/>
      <c r="CX451" s="540"/>
      <c r="CY451" s="540"/>
      <c r="CZ451" s="540"/>
      <c r="DA451" s="540"/>
      <c r="DB451" s="540"/>
      <c r="DC451" s="540"/>
      <c r="DD451" s="540"/>
      <c r="DE451" s="540"/>
      <c r="DF451" s="540"/>
      <c r="DG451" s="540"/>
      <c r="DH451" s="540"/>
      <c r="DI451" s="540"/>
      <c r="DJ451" s="540"/>
      <c r="DK451" s="540"/>
      <c r="DL451" s="540"/>
      <c r="DM451" s="540"/>
      <c r="DN451" s="540"/>
      <c r="DO451" s="540"/>
      <c r="DP451" s="540"/>
      <c r="DQ451" s="540"/>
      <c r="DR451" s="540"/>
      <c r="DS451" s="540"/>
      <c r="DT451" s="540"/>
      <c r="DU451" s="540"/>
      <c r="DV451" s="540"/>
      <c r="DW451" s="540"/>
      <c r="DX451" s="540"/>
      <c r="DY451" s="540"/>
      <c r="DZ451" s="540"/>
      <c r="EA451" s="540"/>
      <c r="EB451" s="540"/>
      <c r="EC451" s="540"/>
      <c r="ED451" s="540"/>
      <c r="EE451" s="540"/>
      <c r="EF451" s="540"/>
      <c r="EG451" s="540"/>
      <c r="EH451" s="540"/>
      <c r="EI451" s="540"/>
      <c r="EJ451" s="540"/>
      <c r="EK451" s="540"/>
      <c r="EL451" s="540"/>
      <c r="EM451" s="540"/>
      <c r="EN451" s="540"/>
      <c r="EO451" s="540"/>
      <c r="EP451" s="540"/>
      <c r="EQ451" s="540"/>
      <c r="ER451" s="540"/>
      <c r="ES451" s="540"/>
      <c r="ET451" s="540"/>
      <c r="EU451" s="540"/>
      <c r="EV451" s="540"/>
      <c r="EW451" s="540"/>
      <c r="EX451" s="540"/>
      <c r="EY451" s="540"/>
      <c r="EZ451" s="540"/>
      <c r="FA451" s="540"/>
      <c r="FB451" s="540"/>
      <c r="FC451" s="540"/>
      <c r="FD451" s="540"/>
      <c r="FE451" s="540"/>
      <c r="FF451" s="540"/>
      <c r="FG451" s="540"/>
      <c r="FH451" s="540"/>
      <c r="FI451" s="540"/>
      <c r="FJ451" s="540"/>
      <c r="FK451" s="540"/>
      <c r="FL451" s="540"/>
      <c r="FM451" s="540"/>
      <c r="FN451" s="540"/>
      <c r="FO451" s="540"/>
      <c r="FP451" s="540"/>
      <c r="FQ451" s="540"/>
      <c r="FR451" s="540"/>
      <c r="FS451" s="540"/>
      <c r="FT451" s="540"/>
      <c r="FU451" s="540"/>
      <c r="FV451" s="540"/>
      <c r="FW451" s="540"/>
      <c r="FX451" s="540"/>
      <c r="FY451" s="540"/>
      <c r="FZ451" s="540"/>
      <c r="GA451" s="540"/>
      <c r="GB451" s="540"/>
      <c r="GC451" s="540"/>
      <c r="GD451" s="540"/>
      <c r="GE451" s="540"/>
      <c r="GF451" s="540"/>
      <c r="GG451" s="540"/>
      <c r="GH451" s="540"/>
      <c r="GI451" s="540"/>
      <c r="GJ451" s="540"/>
      <c r="GK451" s="540"/>
      <c r="GL451" s="540"/>
      <c r="GM451" s="540"/>
      <c r="GN451" s="540"/>
      <c r="GO451" s="540"/>
      <c r="GP451" s="540"/>
      <c r="GQ451" s="540"/>
      <c r="GR451" s="540"/>
      <c r="GS451" s="540"/>
      <c r="GT451" s="540"/>
      <c r="GU451" s="540"/>
      <c r="GV451" s="540"/>
      <c r="GW451" s="540"/>
      <c r="GX451" s="540"/>
      <c r="GY451" s="540"/>
      <c r="GZ451" s="540"/>
      <c r="HA451" s="540"/>
      <c r="HB451" s="540"/>
      <c r="HC451" s="540"/>
      <c r="HD451" s="540"/>
      <c r="HE451" s="540"/>
      <c r="HF451" s="540"/>
    </row>
    <row r="452" spans="2:214">
      <c r="B452" s="540"/>
      <c r="C452" s="658"/>
      <c r="D452" s="540"/>
      <c r="F452" s="540"/>
      <c r="G452" s="540"/>
      <c r="H452" s="540"/>
      <c r="I452" s="540"/>
      <c r="J452" s="540"/>
      <c r="K452" s="540"/>
      <c r="L452" s="540"/>
      <c r="M452" s="540"/>
      <c r="N452" s="540"/>
      <c r="O452" s="540"/>
      <c r="P452" s="540"/>
      <c r="Q452" s="540"/>
      <c r="R452" s="540"/>
      <c r="S452" s="540"/>
      <c r="T452" s="540"/>
      <c r="U452" s="540"/>
      <c r="V452" s="540"/>
      <c r="W452" s="540"/>
      <c r="X452" s="540"/>
      <c r="Y452" s="540"/>
      <c r="Z452" s="540"/>
      <c r="AA452" s="540"/>
      <c r="AB452" s="540"/>
      <c r="AC452" s="540"/>
      <c r="AD452" s="540"/>
      <c r="AE452" s="540"/>
      <c r="AF452" s="540"/>
      <c r="AG452" s="540"/>
      <c r="AH452" s="540"/>
      <c r="AI452" s="540"/>
      <c r="AJ452" s="540"/>
      <c r="AK452" s="540"/>
      <c r="AL452" s="540"/>
      <c r="AM452" s="540"/>
      <c r="AN452" s="540"/>
      <c r="AO452" s="540"/>
      <c r="AP452" s="540"/>
      <c r="AQ452" s="540"/>
      <c r="AR452" s="540"/>
      <c r="AS452" s="540"/>
      <c r="AT452" s="540"/>
      <c r="AU452" s="540"/>
      <c r="AV452" s="540"/>
      <c r="AW452" s="540"/>
      <c r="AX452" s="540"/>
      <c r="AY452" s="540"/>
      <c r="AZ452" s="540"/>
      <c r="BA452" s="540"/>
      <c r="BB452" s="540"/>
      <c r="BC452" s="540"/>
      <c r="BD452" s="540"/>
      <c r="BE452" s="540"/>
      <c r="BF452" s="540"/>
      <c r="BG452" s="540"/>
      <c r="BH452" s="540"/>
      <c r="BI452" s="540"/>
      <c r="BJ452" s="540"/>
      <c r="BK452" s="540"/>
      <c r="BL452" s="540"/>
      <c r="BM452" s="540"/>
      <c r="BN452" s="540"/>
      <c r="BO452" s="540"/>
      <c r="BP452" s="540"/>
      <c r="BQ452" s="540"/>
      <c r="BR452" s="540"/>
      <c r="BS452" s="540"/>
      <c r="BT452" s="540"/>
      <c r="BU452" s="540"/>
      <c r="BV452" s="540"/>
      <c r="BW452" s="540"/>
      <c r="BX452" s="540"/>
      <c r="BY452" s="540"/>
      <c r="BZ452" s="540"/>
      <c r="CA452" s="540"/>
      <c r="CB452" s="540"/>
      <c r="CC452" s="540"/>
      <c r="CD452" s="540"/>
      <c r="CE452" s="540"/>
      <c r="CF452" s="540"/>
      <c r="CG452" s="540"/>
      <c r="CH452" s="540"/>
      <c r="CI452" s="540"/>
      <c r="CJ452" s="540"/>
      <c r="CK452" s="540"/>
      <c r="CL452" s="540"/>
      <c r="CM452" s="540"/>
      <c r="CN452" s="540"/>
      <c r="CO452" s="540"/>
      <c r="CP452" s="540"/>
      <c r="CQ452" s="540"/>
      <c r="CR452" s="540"/>
      <c r="CS452" s="540"/>
      <c r="CT452" s="540"/>
      <c r="CU452" s="540"/>
      <c r="CV452" s="540"/>
      <c r="CW452" s="540"/>
      <c r="CX452" s="540"/>
      <c r="CY452" s="540"/>
      <c r="CZ452" s="540"/>
      <c r="DA452" s="540"/>
      <c r="DB452" s="540"/>
      <c r="DC452" s="540"/>
      <c r="DD452" s="540"/>
      <c r="DE452" s="540"/>
      <c r="DF452" s="540"/>
      <c r="DG452" s="540"/>
      <c r="DH452" s="540"/>
      <c r="DI452" s="540"/>
      <c r="DJ452" s="540"/>
      <c r="DK452" s="540"/>
      <c r="DL452" s="540"/>
      <c r="DM452" s="540"/>
      <c r="DN452" s="540"/>
      <c r="DO452" s="540"/>
      <c r="DP452" s="540"/>
      <c r="DQ452" s="540"/>
      <c r="DR452" s="540"/>
      <c r="DS452" s="540"/>
      <c r="DT452" s="540"/>
      <c r="DU452" s="540"/>
      <c r="DV452" s="540"/>
      <c r="DW452" s="540"/>
      <c r="DX452" s="540"/>
      <c r="DY452" s="540"/>
      <c r="DZ452" s="540"/>
      <c r="EA452" s="540"/>
      <c r="EB452" s="540"/>
      <c r="EC452" s="540"/>
      <c r="ED452" s="540"/>
      <c r="EE452" s="540"/>
      <c r="EF452" s="540"/>
      <c r="EG452" s="540"/>
      <c r="EH452" s="540"/>
      <c r="EI452" s="540"/>
      <c r="EJ452" s="540"/>
      <c r="EK452" s="540"/>
      <c r="EL452" s="540"/>
      <c r="EM452" s="540"/>
      <c r="EN452" s="540"/>
      <c r="EO452" s="540"/>
      <c r="EP452" s="540"/>
      <c r="EQ452" s="540"/>
      <c r="ER452" s="540"/>
      <c r="ES452" s="540"/>
      <c r="ET452" s="540"/>
      <c r="EU452" s="540"/>
      <c r="EV452" s="540"/>
      <c r="EW452" s="540"/>
      <c r="EX452" s="540"/>
      <c r="EY452" s="540"/>
      <c r="EZ452" s="540"/>
      <c r="FA452" s="540"/>
      <c r="FB452" s="540"/>
      <c r="FC452" s="540"/>
      <c r="FD452" s="540"/>
      <c r="FE452" s="540"/>
      <c r="FF452" s="540"/>
      <c r="FG452" s="540"/>
      <c r="FH452" s="540"/>
      <c r="FI452" s="540"/>
      <c r="FJ452" s="540"/>
      <c r="FK452" s="540"/>
      <c r="FL452" s="540"/>
      <c r="FM452" s="540"/>
      <c r="FN452" s="540"/>
      <c r="FO452" s="540"/>
      <c r="FP452" s="540"/>
      <c r="FQ452" s="540"/>
      <c r="FR452" s="540"/>
      <c r="FS452" s="540"/>
      <c r="FT452" s="540"/>
      <c r="FU452" s="540"/>
      <c r="FV452" s="540"/>
      <c r="FW452" s="540"/>
      <c r="FX452" s="540"/>
      <c r="FY452" s="540"/>
      <c r="FZ452" s="540"/>
      <c r="GA452" s="540"/>
      <c r="GB452" s="540"/>
      <c r="GC452" s="540"/>
      <c r="GD452" s="540"/>
      <c r="GE452" s="540"/>
      <c r="GF452" s="540"/>
      <c r="GG452" s="540"/>
      <c r="GH452" s="540"/>
      <c r="GI452" s="540"/>
      <c r="GJ452" s="540"/>
      <c r="GK452" s="540"/>
      <c r="GL452" s="540"/>
      <c r="GM452" s="540"/>
      <c r="GN452" s="540"/>
      <c r="GO452" s="540"/>
      <c r="GP452" s="540"/>
      <c r="GQ452" s="540"/>
      <c r="GR452" s="540"/>
      <c r="GS452" s="540"/>
      <c r="GT452" s="540"/>
      <c r="GU452" s="540"/>
      <c r="GV452" s="540"/>
      <c r="GW452" s="540"/>
      <c r="GX452" s="540"/>
      <c r="GY452" s="540"/>
      <c r="GZ452" s="540"/>
      <c r="HA452" s="540"/>
      <c r="HB452" s="540"/>
      <c r="HC452" s="540"/>
      <c r="HD452" s="540"/>
      <c r="HE452" s="540"/>
      <c r="HF452" s="540"/>
    </row>
    <row r="453" spans="2:214">
      <c r="B453" s="540"/>
      <c r="C453" s="658"/>
      <c r="D453" s="540"/>
      <c r="F453" s="540"/>
      <c r="G453" s="540"/>
      <c r="H453" s="540"/>
      <c r="I453" s="540"/>
      <c r="J453" s="540"/>
      <c r="K453" s="540"/>
      <c r="L453" s="540"/>
      <c r="M453" s="540"/>
      <c r="N453" s="540"/>
      <c r="O453" s="540"/>
      <c r="P453" s="540"/>
      <c r="Q453" s="540"/>
      <c r="R453" s="540"/>
      <c r="S453" s="540"/>
      <c r="T453" s="540"/>
      <c r="U453" s="540"/>
      <c r="V453" s="540"/>
      <c r="W453" s="540"/>
      <c r="X453" s="540"/>
      <c r="Y453" s="540"/>
      <c r="Z453" s="540"/>
      <c r="AA453" s="540"/>
      <c r="AB453" s="540"/>
      <c r="AC453" s="540"/>
      <c r="AD453" s="540"/>
      <c r="AE453" s="540"/>
      <c r="AF453" s="540"/>
      <c r="AG453" s="540"/>
      <c r="AH453" s="540"/>
      <c r="AI453" s="540"/>
      <c r="AJ453" s="540"/>
      <c r="AK453" s="540"/>
      <c r="AL453" s="540"/>
      <c r="AM453" s="540"/>
      <c r="AN453" s="540"/>
      <c r="AO453" s="540"/>
      <c r="AP453" s="540"/>
      <c r="AQ453" s="540"/>
      <c r="AR453" s="540"/>
      <c r="AS453" s="540"/>
      <c r="AT453" s="540"/>
      <c r="AU453" s="540"/>
      <c r="AV453" s="540"/>
      <c r="AW453" s="540"/>
      <c r="AX453" s="540"/>
      <c r="AY453" s="540"/>
      <c r="AZ453" s="540"/>
      <c r="BA453" s="540"/>
      <c r="BB453" s="540"/>
      <c r="BC453" s="540"/>
      <c r="BD453" s="540"/>
      <c r="BE453" s="540"/>
      <c r="BF453" s="540"/>
      <c r="BG453" s="540"/>
      <c r="BH453" s="540"/>
      <c r="BI453" s="540"/>
      <c r="BJ453" s="540"/>
      <c r="BK453" s="540"/>
      <c r="BL453" s="540"/>
      <c r="BM453" s="540"/>
      <c r="BN453" s="540"/>
      <c r="BO453" s="540"/>
      <c r="BP453" s="540"/>
      <c r="BQ453" s="540"/>
      <c r="BR453" s="540"/>
      <c r="BS453" s="540"/>
      <c r="BT453" s="540"/>
      <c r="BU453" s="540"/>
      <c r="BV453" s="540"/>
      <c r="BW453" s="540"/>
      <c r="BX453" s="540"/>
      <c r="BY453" s="540"/>
      <c r="BZ453" s="540"/>
      <c r="CA453" s="540"/>
      <c r="CB453" s="540"/>
      <c r="CC453" s="540"/>
      <c r="CD453" s="540"/>
      <c r="CE453" s="540"/>
      <c r="CF453" s="540"/>
      <c r="CG453" s="540"/>
      <c r="CH453" s="540"/>
      <c r="CI453" s="540"/>
      <c r="CJ453" s="540"/>
      <c r="CK453" s="540"/>
      <c r="CL453" s="540"/>
      <c r="CM453" s="540"/>
      <c r="CN453" s="540"/>
      <c r="CO453" s="540"/>
      <c r="CP453" s="540"/>
      <c r="CQ453" s="540"/>
      <c r="CR453" s="540"/>
      <c r="CS453" s="540"/>
      <c r="CT453" s="540"/>
      <c r="CU453" s="540"/>
      <c r="CV453" s="540"/>
      <c r="CW453" s="540"/>
      <c r="CX453" s="540"/>
      <c r="CY453" s="540"/>
      <c r="CZ453" s="540"/>
      <c r="DA453" s="540"/>
      <c r="DB453" s="540"/>
      <c r="DC453" s="540"/>
      <c r="DD453" s="540"/>
      <c r="DE453" s="540"/>
      <c r="DF453" s="540"/>
      <c r="DG453" s="540"/>
      <c r="DH453" s="540"/>
      <c r="DI453" s="540"/>
      <c r="DJ453" s="540"/>
      <c r="DK453" s="540"/>
      <c r="DL453" s="540"/>
      <c r="DM453" s="540"/>
      <c r="DN453" s="540"/>
      <c r="DO453" s="540"/>
      <c r="DP453" s="540"/>
      <c r="DQ453" s="540"/>
      <c r="DR453" s="540"/>
      <c r="DS453" s="540"/>
      <c r="DT453" s="540"/>
      <c r="DU453" s="540"/>
      <c r="DV453" s="540"/>
      <c r="DW453" s="540"/>
      <c r="DX453" s="540"/>
      <c r="DY453" s="540"/>
      <c r="DZ453" s="540"/>
      <c r="EA453" s="540"/>
      <c r="EB453" s="540"/>
      <c r="EC453" s="540"/>
      <c r="ED453" s="540"/>
      <c r="EE453" s="540"/>
      <c r="EF453" s="540"/>
      <c r="EG453" s="540"/>
      <c r="EH453" s="540"/>
      <c r="EI453" s="540"/>
      <c r="EJ453" s="540"/>
      <c r="EK453" s="540"/>
      <c r="EL453" s="540"/>
      <c r="EM453" s="540"/>
      <c r="EN453" s="540"/>
      <c r="EO453" s="540"/>
      <c r="EP453" s="540"/>
      <c r="EQ453" s="540"/>
      <c r="ER453" s="540"/>
      <c r="ES453" s="540"/>
      <c r="ET453" s="540"/>
      <c r="EU453" s="540"/>
      <c r="EV453" s="540"/>
      <c r="EW453" s="540"/>
      <c r="EX453" s="540"/>
      <c r="EY453" s="540"/>
      <c r="EZ453" s="540"/>
      <c r="FA453" s="540"/>
      <c r="FB453" s="540"/>
      <c r="FC453" s="540"/>
      <c r="FD453" s="540"/>
      <c r="FE453" s="540"/>
      <c r="FF453" s="540"/>
      <c r="FG453" s="540"/>
      <c r="FH453" s="540"/>
      <c r="FI453" s="540"/>
      <c r="FJ453" s="540"/>
      <c r="FK453" s="540"/>
      <c r="FL453" s="540"/>
      <c r="FM453" s="540"/>
      <c r="FN453" s="540"/>
      <c r="FO453" s="540"/>
      <c r="FP453" s="540"/>
      <c r="FQ453" s="540"/>
      <c r="FR453" s="540"/>
      <c r="FS453" s="540"/>
      <c r="FT453" s="540"/>
      <c r="FU453" s="540"/>
      <c r="FV453" s="540"/>
      <c r="FW453" s="540"/>
      <c r="FX453" s="540"/>
      <c r="FY453" s="540"/>
      <c r="FZ453" s="540"/>
      <c r="GA453" s="540"/>
      <c r="GB453" s="540"/>
      <c r="GC453" s="540"/>
      <c r="GD453" s="540"/>
      <c r="GE453" s="540"/>
      <c r="GF453" s="540"/>
      <c r="GG453" s="540"/>
      <c r="GH453" s="540"/>
      <c r="GI453" s="540"/>
      <c r="GJ453" s="540"/>
      <c r="GK453" s="540"/>
      <c r="GL453" s="540"/>
      <c r="GM453" s="540"/>
      <c r="GN453" s="540"/>
      <c r="GO453" s="540"/>
      <c r="GP453" s="540"/>
      <c r="GQ453" s="540"/>
      <c r="GR453" s="540"/>
      <c r="GS453" s="540"/>
      <c r="GT453" s="540"/>
      <c r="GU453" s="540"/>
      <c r="GV453" s="540"/>
      <c r="GW453" s="540"/>
      <c r="GX453" s="540"/>
      <c r="GY453" s="540"/>
      <c r="GZ453" s="540"/>
      <c r="HA453" s="540"/>
      <c r="HB453" s="540"/>
      <c r="HC453" s="540"/>
      <c r="HD453" s="540"/>
      <c r="HE453" s="540"/>
      <c r="HF453" s="540"/>
    </row>
    <row r="454" spans="2:214">
      <c r="B454" s="540"/>
      <c r="C454" s="658"/>
      <c r="D454" s="540"/>
      <c r="F454" s="540"/>
      <c r="G454" s="540"/>
      <c r="H454" s="540"/>
      <c r="I454" s="540"/>
      <c r="J454" s="540"/>
      <c r="K454" s="540"/>
      <c r="L454" s="540"/>
      <c r="M454" s="540"/>
      <c r="N454" s="540"/>
      <c r="O454" s="540"/>
      <c r="P454" s="540"/>
      <c r="Q454" s="540"/>
      <c r="R454" s="540"/>
      <c r="S454" s="540"/>
      <c r="T454" s="540"/>
      <c r="U454" s="540"/>
      <c r="V454" s="540"/>
      <c r="W454" s="540"/>
      <c r="X454" s="540"/>
      <c r="Y454" s="540"/>
      <c r="Z454" s="540"/>
      <c r="AA454" s="540"/>
      <c r="AB454" s="540"/>
      <c r="AC454" s="540"/>
      <c r="AD454" s="540"/>
      <c r="AE454" s="540"/>
      <c r="AF454" s="540"/>
      <c r="AG454" s="540"/>
      <c r="AH454" s="540"/>
      <c r="AI454" s="540"/>
      <c r="AJ454" s="540"/>
      <c r="AK454" s="540"/>
      <c r="AL454" s="540"/>
      <c r="AM454" s="540"/>
      <c r="AN454" s="540"/>
      <c r="AO454" s="540"/>
      <c r="AP454" s="540"/>
      <c r="AQ454" s="540"/>
      <c r="AR454" s="540"/>
      <c r="AS454" s="540"/>
      <c r="AT454" s="540"/>
      <c r="AU454" s="540"/>
      <c r="AV454" s="540"/>
      <c r="AW454" s="540"/>
      <c r="AX454" s="540"/>
      <c r="AY454" s="540"/>
      <c r="AZ454" s="540"/>
      <c r="BA454" s="540"/>
      <c r="BB454" s="540"/>
      <c r="BC454" s="540"/>
      <c r="BD454" s="540"/>
      <c r="BE454" s="540"/>
      <c r="BF454" s="540"/>
      <c r="BG454" s="540"/>
      <c r="BH454" s="540"/>
      <c r="BI454" s="540"/>
      <c r="BJ454" s="540"/>
      <c r="BK454" s="540"/>
      <c r="BL454" s="540"/>
      <c r="BM454" s="540"/>
      <c r="BN454" s="540"/>
      <c r="BO454" s="540"/>
      <c r="BP454" s="540"/>
      <c r="BQ454" s="540"/>
      <c r="BR454" s="540"/>
      <c r="BS454" s="540"/>
      <c r="BT454" s="540"/>
      <c r="BU454" s="540"/>
      <c r="BV454" s="540"/>
      <c r="BW454" s="540"/>
      <c r="BX454" s="540"/>
      <c r="BY454" s="540"/>
      <c r="BZ454" s="540"/>
      <c r="CA454" s="540"/>
      <c r="CB454" s="540"/>
      <c r="CC454" s="540"/>
      <c r="CD454" s="540"/>
      <c r="CE454" s="540"/>
      <c r="CF454" s="540"/>
      <c r="CG454" s="540"/>
      <c r="CH454" s="540"/>
      <c r="CI454" s="540"/>
      <c r="CJ454" s="540"/>
      <c r="CK454" s="540"/>
      <c r="CL454" s="540"/>
      <c r="CM454" s="540"/>
      <c r="CN454" s="540"/>
      <c r="CO454" s="540"/>
      <c r="CP454" s="540"/>
      <c r="CQ454" s="540"/>
      <c r="CR454" s="540"/>
      <c r="CS454" s="540"/>
      <c r="CT454" s="540"/>
      <c r="CU454" s="540"/>
      <c r="CV454" s="540"/>
      <c r="CW454" s="540"/>
      <c r="CX454" s="540"/>
      <c r="CY454" s="540"/>
      <c r="CZ454" s="540"/>
      <c r="DA454" s="540"/>
      <c r="DB454" s="540"/>
      <c r="DC454" s="540"/>
      <c r="DD454" s="540"/>
      <c r="DE454" s="540"/>
      <c r="DF454" s="540"/>
      <c r="DG454" s="540"/>
      <c r="DH454" s="540"/>
      <c r="DI454" s="540"/>
      <c r="DJ454" s="540"/>
      <c r="DK454" s="540"/>
      <c r="DL454" s="540"/>
      <c r="DM454" s="540"/>
      <c r="DN454" s="540"/>
      <c r="DO454" s="540"/>
      <c r="DP454" s="540"/>
      <c r="DQ454" s="540"/>
      <c r="DR454" s="540"/>
      <c r="DS454" s="540"/>
      <c r="DT454" s="540"/>
      <c r="DU454" s="540"/>
      <c r="DV454" s="540"/>
      <c r="DW454" s="540"/>
      <c r="DX454" s="540"/>
      <c r="DY454" s="540"/>
      <c r="DZ454" s="540"/>
      <c r="EA454" s="540"/>
      <c r="EB454" s="540"/>
      <c r="EC454" s="540"/>
      <c r="ED454" s="540"/>
      <c r="EE454" s="540"/>
      <c r="EF454" s="540"/>
      <c r="EG454" s="540"/>
      <c r="EH454" s="540"/>
      <c r="EI454" s="540"/>
      <c r="EJ454" s="540"/>
      <c r="EK454" s="540"/>
      <c r="EL454" s="540"/>
      <c r="EM454" s="540"/>
      <c r="EN454" s="540"/>
      <c r="EO454" s="540"/>
      <c r="EP454" s="540"/>
      <c r="EQ454" s="540"/>
      <c r="ER454" s="540"/>
      <c r="ES454" s="540"/>
      <c r="ET454" s="540"/>
      <c r="EU454" s="540"/>
      <c r="EV454" s="540"/>
      <c r="EW454" s="540"/>
      <c r="EX454" s="540"/>
      <c r="EY454" s="540"/>
      <c r="EZ454" s="540"/>
      <c r="FA454" s="540"/>
      <c r="FB454" s="540"/>
      <c r="FC454" s="540"/>
      <c r="FD454" s="540"/>
      <c r="FE454" s="540"/>
      <c r="FF454" s="540"/>
      <c r="FG454" s="540"/>
      <c r="FH454" s="540"/>
      <c r="FI454" s="540"/>
      <c r="FJ454" s="540"/>
      <c r="FK454" s="540"/>
      <c r="FL454" s="540"/>
      <c r="FM454" s="540"/>
      <c r="FN454" s="540"/>
      <c r="FO454" s="540"/>
      <c r="FP454" s="540"/>
      <c r="FQ454" s="540"/>
      <c r="FR454" s="540"/>
      <c r="FS454" s="540"/>
      <c r="FT454" s="540"/>
      <c r="FU454" s="540"/>
      <c r="FV454" s="540"/>
      <c r="FW454" s="540"/>
      <c r="FX454" s="540"/>
      <c r="FY454" s="540"/>
      <c r="FZ454" s="540"/>
      <c r="GA454" s="540"/>
      <c r="GB454" s="540"/>
      <c r="GC454" s="540"/>
      <c r="GD454" s="540"/>
      <c r="GE454" s="540"/>
      <c r="GF454" s="540"/>
      <c r="GG454" s="540"/>
      <c r="GH454" s="540"/>
      <c r="GI454" s="540"/>
      <c r="GJ454" s="540"/>
      <c r="GK454" s="540"/>
      <c r="GL454" s="540"/>
      <c r="GM454" s="540"/>
      <c r="GN454" s="540"/>
      <c r="GO454" s="540"/>
      <c r="GP454" s="540"/>
      <c r="GQ454" s="540"/>
      <c r="GR454" s="540"/>
      <c r="GS454" s="540"/>
      <c r="GT454" s="540"/>
      <c r="GU454" s="540"/>
      <c r="GV454" s="540"/>
      <c r="GW454" s="540"/>
      <c r="GX454" s="540"/>
      <c r="GY454" s="540"/>
      <c r="GZ454" s="540"/>
      <c r="HA454" s="540"/>
      <c r="HB454" s="540"/>
      <c r="HC454" s="540"/>
      <c r="HD454" s="540"/>
      <c r="HE454" s="540"/>
      <c r="HF454" s="540"/>
    </row>
    <row r="455" spans="2:214">
      <c r="B455" s="540"/>
      <c r="C455" s="658"/>
      <c r="D455" s="540"/>
      <c r="F455" s="540"/>
      <c r="G455" s="540"/>
      <c r="H455" s="540"/>
      <c r="I455" s="540"/>
      <c r="J455" s="540"/>
      <c r="K455" s="540"/>
      <c r="L455" s="540"/>
      <c r="M455" s="540"/>
      <c r="N455" s="540"/>
      <c r="O455" s="540"/>
      <c r="P455" s="540"/>
      <c r="Q455" s="540"/>
      <c r="R455" s="540"/>
      <c r="S455" s="540"/>
      <c r="T455" s="540"/>
      <c r="U455" s="540"/>
      <c r="V455" s="540"/>
      <c r="W455" s="540"/>
      <c r="X455" s="540"/>
      <c r="Y455" s="540"/>
      <c r="Z455" s="540"/>
      <c r="AA455" s="540"/>
      <c r="AB455" s="540"/>
      <c r="AC455" s="540"/>
      <c r="AD455" s="540"/>
      <c r="AE455" s="540"/>
      <c r="AF455" s="540"/>
      <c r="AG455" s="540"/>
      <c r="AH455" s="540"/>
      <c r="AI455" s="540"/>
      <c r="AJ455" s="540"/>
      <c r="AK455" s="540"/>
      <c r="AL455" s="540"/>
      <c r="AM455" s="540"/>
      <c r="AN455" s="540"/>
      <c r="AO455" s="540"/>
      <c r="AP455" s="540"/>
      <c r="AQ455" s="540"/>
      <c r="AR455" s="540"/>
      <c r="AS455" s="540"/>
      <c r="AT455" s="540"/>
      <c r="AU455" s="540"/>
      <c r="AV455" s="540"/>
      <c r="AW455" s="540"/>
      <c r="AX455" s="540"/>
      <c r="AY455" s="540"/>
      <c r="AZ455" s="540"/>
      <c r="BA455" s="540"/>
      <c r="BB455" s="540"/>
      <c r="BC455" s="540"/>
      <c r="BD455" s="540"/>
      <c r="BE455" s="540"/>
      <c r="BF455" s="540"/>
      <c r="BG455" s="540"/>
      <c r="BH455" s="540"/>
      <c r="BI455" s="540"/>
      <c r="BJ455" s="540"/>
      <c r="BK455" s="540"/>
      <c r="BL455" s="540"/>
      <c r="BM455" s="540"/>
      <c r="BN455" s="540"/>
      <c r="BO455" s="540"/>
      <c r="BP455" s="540"/>
      <c r="BQ455" s="540"/>
      <c r="BR455" s="540"/>
      <c r="BS455" s="540"/>
      <c r="BT455" s="540"/>
      <c r="BU455" s="540"/>
      <c r="BV455" s="540"/>
      <c r="BW455" s="540"/>
      <c r="BX455" s="540"/>
      <c r="BY455" s="540"/>
      <c r="BZ455" s="540"/>
      <c r="CA455" s="540"/>
      <c r="CB455" s="540"/>
      <c r="CC455" s="540"/>
      <c r="CD455" s="540"/>
      <c r="CE455" s="540"/>
      <c r="CF455" s="540"/>
      <c r="CG455" s="540"/>
      <c r="CH455" s="540"/>
      <c r="CI455" s="540"/>
      <c r="CJ455" s="540"/>
      <c r="CK455" s="540"/>
      <c r="CL455" s="540"/>
      <c r="CM455" s="540"/>
      <c r="CN455" s="540"/>
      <c r="CO455" s="540"/>
      <c r="CP455" s="540"/>
      <c r="CQ455" s="540"/>
      <c r="CR455" s="540"/>
      <c r="CS455" s="540"/>
      <c r="CT455" s="540"/>
      <c r="CU455" s="540"/>
      <c r="CV455" s="540"/>
      <c r="CW455" s="540"/>
      <c r="CX455" s="540"/>
      <c r="CY455" s="540"/>
      <c r="CZ455" s="540"/>
      <c r="DA455" s="540"/>
      <c r="DB455" s="540"/>
      <c r="DC455" s="540"/>
      <c r="DD455" s="540"/>
      <c r="DE455" s="540"/>
      <c r="DF455" s="540"/>
      <c r="DG455" s="540"/>
      <c r="DH455" s="540"/>
      <c r="DI455" s="540"/>
      <c r="DJ455" s="540"/>
      <c r="DK455" s="540"/>
      <c r="DL455" s="540"/>
      <c r="DM455" s="540"/>
      <c r="DN455" s="540"/>
      <c r="DO455" s="540"/>
      <c r="DP455" s="540"/>
      <c r="DQ455" s="540"/>
      <c r="DR455" s="540"/>
      <c r="DS455" s="540"/>
      <c r="DT455" s="540"/>
      <c r="DU455" s="540"/>
      <c r="DV455" s="540"/>
      <c r="DW455" s="540"/>
      <c r="DX455" s="540"/>
      <c r="DY455" s="540"/>
      <c r="DZ455" s="540"/>
      <c r="EA455" s="540"/>
      <c r="EB455" s="540"/>
      <c r="EC455" s="540"/>
      <c r="ED455" s="540"/>
      <c r="EE455" s="540"/>
      <c r="EF455" s="540"/>
      <c r="EG455" s="540"/>
      <c r="EH455" s="540"/>
      <c r="EI455" s="540"/>
      <c r="EJ455" s="540"/>
      <c r="EK455" s="540"/>
      <c r="EL455" s="540"/>
      <c r="EM455" s="540"/>
      <c r="EN455" s="540"/>
      <c r="EO455" s="540"/>
      <c r="EP455" s="540"/>
      <c r="EQ455" s="540"/>
      <c r="ER455" s="540"/>
      <c r="ES455" s="540"/>
      <c r="ET455" s="540"/>
      <c r="EU455" s="540"/>
      <c r="EV455" s="540"/>
      <c r="EW455" s="540"/>
      <c r="EX455" s="540"/>
      <c r="EY455" s="540"/>
      <c r="EZ455" s="540"/>
      <c r="FA455" s="540"/>
      <c r="FB455" s="540"/>
      <c r="FC455" s="540"/>
      <c r="FD455" s="540"/>
      <c r="FE455" s="540"/>
      <c r="FF455" s="540"/>
      <c r="FG455" s="540"/>
      <c r="FH455" s="540"/>
      <c r="FI455" s="540"/>
      <c r="FJ455" s="540"/>
      <c r="FK455" s="540"/>
      <c r="FL455" s="540"/>
      <c r="FM455" s="540"/>
      <c r="FN455" s="540"/>
      <c r="FO455" s="540"/>
      <c r="FP455" s="540"/>
      <c r="FQ455" s="540"/>
      <c r="FR455" s="540"/>
      <c r="FS455" s="540"/>
      <c r="FT455" s="540"/>
      <c r="FU455" s="540"/>
      <c r="FV455" s="540"/>
      <c r="FW455" s="540"/>
      <c r="FX455" s="540"/>
      <c r="FY455" s="540"/>
      <c r="FZ455" s="540"/>
      <c r="GA455" s="540"/>
      <c r="GB455" s="540"/>
      <c r="GC455" s="540"/>
      <c r="GD455" s="540"/>
      <c r="GE455" s="540"/>
      <c r="GF455" s="540"/>
      <c r="GG455" s="540"/>
      <c r="GH455" s="540"/>
      <c r="GI455" s="540"/>
      <c r="GJ455" s="540"/>
      <c r="GK455" s="540"/>
      <c r="GL455" s="540"/>
      <c r="GM455" s="540"/>
      <c r="GN455" s="540"/>
      <c r="GO455" s="540"/>
      <c r="GP455" s="540"/>
      <c r="GQ455" s="540"/>
      <c r="GR455" s="540"/>
      <c r="GS455" s="540"/>
      <c r="GT455" s="540"/>
      <c r="GU455" s="540"/>
      <c r="GV455" s="540"/>
      <c r="GW455" s="540"/>
      <c r="GX455" s="540"/>
      <c r="GY455" s="540"/>
      <c r="GZ455" s="540"/>
      <c r="HA455" s="540"/>
      <c r="HB455" s="540"/>
      <c r="HC455" s="540"/>
      <c r="HD455" s="540"/>
      <c r="HE455" s="540"/>
      <c r="HF455" s="540"/>
    </row>
    <row r="456" spans="2:214">
      <c r="B456" s="540"/>
      <c r="C456" s="658"/>
      <c r="D456" s="540"/>
      <c r="F456" s="540"/>
      <c r="G456" s="540"/>
      <c r="H456" s="540"/>
      <c r="I456" s="540"/>
      <c r="J456" s="540"/>
      <c r="K456" s="540"/>
      <c r="L456" s="540"/>
      <c r="M456" s="540"/>
      <c r="N456" s="540"/>
      <c r="O456" s="540"/>
      <c r="P456" s="540"/>
      <c r="Q456" s="540"/>
      <c r="R456" s="540"/>
      <c r="S456" s="540"/>
      <c r="T456" s="540"/>
      <c r="U456" s="540"/>
      <c r="V456" s="540"/>
      <c r="W456" s="540"/>
      <c r="X456" s="540"/>
      <c r="Y456" s="540"/>
      <c r="Z456" s="540"/>
      <c r="AA456" s="540"/>
      <c r="AB456" s="540"/>
      <c r="AC456" s="540"/>
      <c r="AD456" s="540"/>
      <c r="AE456" s="540"/>
      <c r="AF456" s="540"/>
      <c r="AG456" s="540"/>
      <c r="AH456" s="540"/>
      <c r="AI456" s="540"/>
      <c r="AJ456" s="540"/>
      <c r="AK456" s="540"/>
      <c r="AL456" s="540"/>
      <c r="AM456" s="540"/>
      <c r="AN456" s="540"/>
      <c r="AO456" s="540"/>
      <c r="AP456" s="540"/>
      <c r="AQ456" s="540"/>
      <c r="AR456" s="540"/>
      <c r="AS456" s="540"/>
      <c r="AT456" s="540"/>
      <c r="AU456" s="540"/>
      <c r="AV456" s="540"/>
      <c r="AW456" s="540"/>
      <c r="AX456" s="540"/>
      <c r="AY456" s="540"/>
      <c r="AZ456" s="540"/>
      <c r="BA456" s="540"/>
      <c r="BB456" s="540"/>
      <c r="BC456" s="540"/>
      <c r="BD456" s="540"/>
      <c r="BE456" s="540"/>
      <c r="BF456" s="540"/>
      <c r="BG456" s="540"/>
      <c r="BH456" s="540"/>
      <c r="BI456" s="540"/>
      <c r="BJ456" s="540"/>
      <c r="BK456" s="540"/>
      <c r="BL456" s="540"/>
      <c r="BM456" s="540"/>
      <c r="BN456" s="540"/>
      <c r="BO456" s="540"/>
      <c r="BP456" s="540"/>
      <c r="BQ456" s="540"/>
      <c r="BR456" s="540"/>
      <c r="BS456" s="540"/>
      <c r="BT456" s="540"/>
      <c r="BU456" s="540"/>
      <c r="BV456" s="540"/>
      <c r="BW456" s="540"/>
      <c r="BX456" s="540"/>
      <c r="BY456" s="540"/>
      <c r="BZ456" s="540"/>
      <c r="CA456" s="540"/>
      <c r="CB456" s="540"/>
      <c r="CC456" s="540"/>
      <c r="CD456" s="540"/>
      <c r="CE456" s="540"/>
      <c r="CF456" s="540"/>
      <c r="CG456" s="540"/>
      <c r="CH456" s="540"/>
      <c r="CI456" s="540"/>
      <c r="CJ456" s="540"/>
      <c r="CK456" s="540"/>
      <c r="CL456" s="540"/>
      <c r="CM456" s="540"/>
      <c r="CN456" s="540"/>
      <c r="CO456" s="540"/>
      <c r="CP456" s="540"/>
      <c r="CQ456" s="540"/>
      <c r="CR456" s="540"/>
      <c r="CS456" s="540"/>
      <c r="CT456" s="540"/>
      <c r="CU456" s="540"/>
      <c r="CV456" s="540"/>
      <c r="CW456" s="540"/>
      <c r="CX456" s="540"/>
      <c r="CY456" s="540"/>
      <c r="CZ456" s="540"/>
      <c r="DA456" s="540"/>
      <c r="DB456" s="540"/>
      <c r="DC456" s="540"/>
      <c r="DD456" s="540"/>
      <c r="DE456" s="540"/>
      <c r="DF456" s="540"/>
      <c r="DG456" s="540"/>
      <c r="DH456" s="540"/>
      <c r="DI456" s="540"/>
      <c r="DJ456" s="540"/>
      <c r="DK456" s="540"/>
      <c r="DL456" s="540"/>
      <c r="DM456" s="540"/>
      <c r="DN456" s="540"/>
      <c r="DO456" s="540"/>
      <c r="DP456" s="540"/>
      <c r="DQ456" s="540"/>
      <c r="DR456" s="540"/>
      <c r="DS456" s="540"/>
      <c r="DT456" s="540"/>
      <c r="DU456" s="540"/>
      <c r="DV456" s="540"/>
      <c r="DW456" s="540"/>
      <c r="DX456" s="540"/>
      <c r="DY456" s="540"/>
      <c r="DZ456" s="540"/>
      <c r="EA456" s="540"/>
      <c r="EB456" s="540"/>
      <c r="EC456" s="540"/>
      <c r="ED456" s="540"/>
      <c r="EE456" s="540"/>
      <c r="EF456" s="540"/>
      <c r="EG456" s="540"/>
      <c r="EH456" s="540"/>
      <c r="EI456" s="540"/>
      <c r="EJ456" s="540"/>
      <c r="EK456" s="540"/>
      <c r="EL456" s="540"/>
      <c r="EM456" s="540"/>
      <c r="EN456" s="540"/>
      <c r="EO456" s="540"/>
      <c r="EP456" s="540"/>
      <c r="EQ456" s="540"/>
      <c r="ER456" s="540"/>
      <c r="ES456" s="540"/>
      <c r="ET456" s="540"/>
      <c r="EU456" s="540"/>
      <c r="EV456" s="540"/>
      <c r="EW456" s="540"/>
      <c r="EX456" s="540"/>
      <c r="EY456" s="540"/>
      <c r="EZ456" s="540"/>
      <c r="FA456" s="540"/>
      <c r="FB456" s="540"/>
      <c r="FC456" s="540"/>
      <c r="FD456" s="540"/>
      <c r="FE456" s="540"/>
      <c r="FF456" s="540"/>
      <c r="FG456" s="540"/>
      <c r="FH456" s="540"/>
      <c r="FI456" s="540"/>
      <c r="FJ456" s="540"/>
      <c r="FK456" s="540"/>
      <c r="FL456" s="540"/>
      <c r="FM456" s="540"/>
      <c r="FN456" s="540"/>
      <c r="FO456" s="540"/>
      <c r="FP456" s="540"/>
      <c r="FQ456" s="540"/>
      <c r="FR456" s="540"/>
      <c r="FS456" s="540"/>
      <c r="FT456" s="540"/>
      <c r="FU456" s="540"/>
      <c r="FV456" s="540"/>
      <c r="FW456" s="540"/>
      <c r="FX456" s="540"/>
      <c r="FY456" s="540"/>
      <c r="FZ456" s="540"/>
      <c r="GA456" s="540"/>
      <c r="GB456" s="540"/>
      <c r="GC456" s="540"/>
      <c r="GD456" s="540"/>
      <c r="GE456" s="540"/>
      <c r="GF456" s="540"/>
      <c r="GG456" s="540"/>
      <c r="GH456" s="540"/>
      <c r="GI456" s="540"/>
      <c r="GJ456" s="540"/>
      <c r="GK456" s="540"/>
      <c r="GL456" s="540"/>
      <c r="GM456" s="540"/>
      <c r="GN456" s="540"/>
      <c r="GO456" s="540"/>
      <c r="GP456" s="540"/>
      <c r="GQ456" s="540"/>
      <c r="GR456" s="540"/>
      <c r="GS456" s="540"/>
      <c r="GT456" s="540"/>
      <c r="GU456" s="540"/>
      <c r="GV456" s="540"/>
      <c r="GW456" s="540"/>
      <c r="GX456" s="540"/>
      <c r="GY456" s="540"/>
      <c r="GZ456" s="540"/>
      <c r="HA456" s="540"/>
      <c r="HB456" s="540"/>
      <c r="HC456" s="540"/>
      <c r="HD456" s="540"/>
      <c r="HE456" s="540"/>
      <c r="HF456" s="540"/>
    </row>
    <row r="457" spans="2:214">
      <c r="B457" s="540"/>
      <c r="C457" s="658"/>
      <c r="D457" s="540"/>
      <c r="F457" s="540"/>
      <c r="G457" s="540"/>
      <c r="H457" s="540"/>
      <c r="I457" s="540"/>
      <c r="J457" s="540"/>
      <c r="K457" s="540"/>
      <c r="L457" s="540"/>
      <c r="M457" s="540"/>
      <c r="N457" s="540"/>
      <c r="O457" s="540"/>
      <c r="P457" s="540"/>
      <c r="Q457" s="540"/>
      <c r="R457" s="540"/>
      <c r="S457" s="540"/>
      <c r="T457" s="540"/>
      <c r="U457" s="540"/>
      <c r="V457" s="540"/>
      <c r="W457" s="540"/>
      <c r="X457" s="540"/>
      <c r="Y457" s="540"/>
      <c r="Z457" s="540"/>
      <c r="AA457" s="540"/>
      <c r="AB457" s="540"/>
      <c r="AC457" s="540"/>
      <c r="AD457" s="540"/>
      <c r="AE457" s="540"/>
      <c r="AF457" s="540"/>
      <c r="AG457" s="540"/>
      <c r="AH457" s="540"/>
      <c r="AI457" s="540"/>
      <c r="AJ457" s="540"/>
      <c r="AK457" s="540"/>
      <c r="AL457" s="540"/>
      <c r="AM457" s="540"/>
      <c r="AN457" s="540"/>
      <c r="AO457" s="540"/>
      <c r="AP457" s="540"/>
      <c r="AQ457" s="540"/>
      <c r="AR457" s="540"/>
      <c r="AS457" s="540"/>
      <c r="AT457" s="540"/>
      <c r="AU457" s="540"/>
      <c r="AV457" s="540"/>
      <c r="AW457" s="540"/>
      <c r="AX457" s="540"/>
      <c r="AY457" s="540"/>
      <c r="AZ457" s="540"/>
      <c r="BA457" s="540"/>
      <c r="BB457" s="540"/>
      <c r="BC457" s="540"/>
      <c r="BD457" s="540"/>
      <c r="BE457" s="540"/>
      <c r="BF457" s="540"/>
      <c r="BG457" s="540"/>
      <c r="BH457" s="540"/>
      <c r="BI457" s="540"/>
      <c r="BJ457" s="540"/>
      <c r="BK457" s="540"/>
      <c r="BL457" s="540"/>
      <c r="BM457" s="540"/>
      <c r="BN457" s="540"/>
      <c r="BO457" s="540"/>
      <c r="BP457" s="540"/>
      <c r="BQ457" s="540"/>
      <c r="BR457" s="540"/>
      <c r="BS457" s="540"/>
      <c r="BT457" s="540"/>
      <c r="BU457" s="540"/>
      <c r="BV457" s="540"/>
      <c r="BW457" s="540"/>
      <c r="BX457" s="540"/>
      <c r="BY457" s="540"/>
      <c r="BZ457" s="540"/>
      <c r="CA457" s="540"/>
      <c r="CB457" s="540"/>
      <c r="CC457" s="540"/>
      <c r="CD457" s="540"/>
      <c r="CE457" s="540"/>
      <c r="CF457" s="540"/>
      <c r="CG457" s="540"/>
      <c r="CH457" s="540"/>
      <c r="CI457" s="540"/>
      <c r="CJ457" s="540"/>
      <c r="CK457" s="540"/>
      <c r="CL457" s="540"/>
      <c r="CM457" s="540"/>
      <c r="CN457" s="540"/>
      <c r="CO457" s="540"/>
      <c r="CP457" s="540"/>
      <c r="CQ457" s="540"/>
      <c r="CR457" s="540"/>
      <c r="CS457" s="540"/>
      <c r="CT457" s="540"/>
      <c r="CU457" s="540"/>
      <c r="CV457" s="540"/>
      <c r="CW457" s="540"/>
      <c r="CX457" s="540"/>
      <c r="CY457" s="540"/>
      <c r="CZ457" s="540"/>
      <c r="DA457" s="540"/>
      <c r="DB457" s="540"/>
      <c r="DC457" s="540"/>
      <c r="DD457" s="540"/>
      <c r="DE457" s="540"/>
      <c r="DF457" s="540"/>
      <c r="DG457" s="540"/>
      <c r="DH457" s="540"/>
      <c r="DI457" s="540"/>
      <c r="DJ457" s="540"/>
      <c r="DK457" s="540"/>
      <c r="DL457" s="540"/>
      <c r="DM457" s="540"/>
      <c r="DN457" s="540"/>
      <c r="DO457" s="540"/>
      <c r="DP457" s="540"/>
      <c r="DQ457" s="540"/>
      <c r="DR457" s="540"/>
      <c r="DS457" s="540"/>
      <c r="DT457" s="540"/>
      <c r="DU457" s="540"/>
      <c r="DV457" s="540"/>
      <c r="DW457" s="540"/>
      <c r="DX457" s="540"/>
      <c r="DY457" s="540"/>
      <c r="DZ457" s="540"/>
      <c r="EA457" s="540"/>
      <c r="EB457" s="540"/>
      <c r="EC457" s="540"/>
      <c r="ED457" s="540"/>
      <c r="EE457" s="540"/>
      <c r="EF457" s="540"/>
      <c r="EG457" s="540"/>
      <c r="EH457" s="540"/>
      <c r="EI457" s="540"/>
      <c r="EJ457" s="540"/>
      <c r="EK457" s="540"/>
      <c r="EL457" s="540"/>
      <c r="EM457" s="540"/>
      <c r="EN457" s="540"/>
      <c r="EO457" s="540"/>
      <c r="EP457" s="540"/>
      <c r="EQ457" s="540"/>
      <c r="ER457" s="540"/>
      <c r="ES457" s="540"/>
      <c r="ET457" s="540"/>
      <c r="EU457" s="540"/>
      <c r="EV457" s="540"/>
      <c r="EW457" s="540"/>
      <c r="EX457" s="540"/>
      <c r="EY457" s="540"/>
      <c r="EZ457" s="540"/>
      <c r="FA457" s="540"/>
      <c r="FB457" s="540"/>
      <c r="FC457" s="540"/>
      <c r="FD457" s="540"/>
      <c r="FE457" s="540"/>
      <c r="FF457" s="540"/>
      <c r="FG457" s="540"/>
      <c r="FH457" s="540"/>
      <c r="FI457" s="540"/>
      <c r="FJ457" s="540"/>
      <c r="FK457" s="540"/>
      <c r="FL457" s="540"/>
      <c r="FM457" s="540"/>
      <c r="FN457" s="540"/>
      <c r="FO457" s="540"/>
      <c r="FP457" s="540"/>
      <c r="FQ457" s="540"/>
      <c r="FR457" s="540"/>
      <c r="FS457" s="540"/>
      <c r="FT457" s="540"/>
      <c r="FU457" s="540"/>
      <c r="FV457" s="540"/>
      <c r="FW457" s="540"/>
      <c r="FX457" s="540"/>
      <c r="FY457" s="540"/>
      <c r="FZ457" s="540"/>
      <c r="GA457" s="540"/>
      <c r="GB457" s="540"/>
      <c r="GC457" s="540"/>
      <c r="GD457" s="540"/>
      <c r="GE457" s="540"/>
      <c r="GF457" s="540"/>
      <c r="GG457" s="540"/>
      <c r="GH457" s="540"/>
      <c r="GI457" s="540"/>
      <c r="GJ457" s="540"/>
      <c r="GK457" s="540"/>
      <c r="GL457" s="540"/>
      <c r="GM457" s="540"/>
      <c r="GN457" s="540"/>
      <c r="GO457" s="540"/>
      <c r="GP457" s="540"/>
      <c r="GQ457" s="540"/>
      <c r="GR457" s="540"/>
      <c r="GS457" s="540"/>
      <c r="GT457" s="540"/>
      <c r="GU457" s="540"/>
      <c r="GV457" s="540"/>
      <c r="GW457" s="540"/>
      <c r="GX457" s="540"/>
      <c r="GY457" s="540"/>
      <c r="GZ457" s="540"/>
      <c r="HA457" s="540"/>
      <c r="HB457" s="540"/>
      <c r="HC457" s="540"/>
      <c r="HD457" s="540"/>
      <c r="HE457" s="540"/>
      <c r="HF457" s="540"/>
    </row>
    <row r="458" spans="2:214">
      <c r="B458" s="540"/>
      <c r="C458" s="658"/>
      <c r="D458" s="540"/>
      <c r="F458" s="540"/>
      <c r="G458" s="540"/>
      <c r="H458" s="540"/>
      <c r="I458" s="540"/>
      <c r="J458" s="540"/>
      <c r="K458" s="540"/>
      <c r="L458" s="540"/>
      <c r="M458" s="540"/>
      <c r="N458" s="540"/>
      <c r="O458" s="540"/>
      <c r="P458" s="540"/>
      <c r="Q458" s="540"/>
      <c r="R458" s="540"/>
      <c r="S458" s="540"/>
      <c r="T458" s="540"/>
      <c r="U458" s="540"/>
      <c r="V458" s="540"/>
      <c r="W458" s="540"/>
      <c r="X458" s="540"/>
      <c r="Y458" s="540"/>
      <c r="Z458" s="540"/>
      <c r="AA458" s="540"/>
      <c r="AB458" s="540"/>
      <c r="AC458" s="540"/>
      <c r="AD458" s="540"/>
      <c r="AE458" s="540"/>
      <c r="AF458" s="540"/>
      <c r="AG458" s="540"/>
      <c r="AH458" s="540"/>
      <c r="AI458" s="540"/>
      <c r="AJ458" s="540"/>
      <c r="AK458" s="540"/>
      <c r="AL458" s="540"/>
      <c r="AM458" s="540"/>
      <c r="AN458" s="540"/>
      <c r="AO458" s="540"/>
      <c r="AP458" s="540"/>
      <c r="AQ458" s="540"/>
      <c r="AR458" s="540"/>
      <c r="AS458" s="540"/>
      <c r="AT458" s="540"/>
      <c r="AU458" s="540"/>
      <c r="AV458" s="540"/>
      <c r="AW458" s="540"/>
      <c r="AX458" s="540"/>
      <c r="AY458" s="540"/>
      <c r="AZ458" s="540"/>
      <c r="BA458" s="540"/>
      <c r="BB458" s="540"/>
      <c r="BC458" s="540"/>
      <c r="BD458" s="540"/>
      <c r="BE458" s="540"/>
      <c r="BF458" s="540"/>
      <c r="BG458" s="540"/>
      <c r="BH458" s="540"/>
      <c r="BI458" s="540"/>
      <c r="BJ458" s="540"/>
      <c r="BK458" s="540"/>
      <c r="BL458" s="540"/>
      <c r="BM458" s="540"/>
      <c r="BN458" s="540"/>
      <c r="BO458" s="540"/>
      <c r="BP458" s="540"/>
      <c r="BQ458" s="540"/>
      <c r="BR458" s="540"/>
      <c r="BS458" s="540"/>
      <c r="BT458" s="540"/>
      <c r="BU458" s="540"/>
      <c r="BV458" s="540"/>
      <c r="BW458" s="540"/>
      <c r="BX458" s="540"/>
      <c r="BY458" s="540"/>
      <c r="BZ458" s="540"/>
      <c r="CA458" s="540"/>
      <c r="CB458" s="540"/>
      <c r="CC458" s="540"/>
      <c r="CD458" s="540"/>
      <c r="CE458" s="540"/>
      <c r="CF458" s="540"/>
      <c r="CG458" s="540"/>
      <c r="CH458" s="540"/>
      <c r="CI458" s="540"/>
      <c r="CJ458" s="540"/>
      <c r="CK458" s="540"/>
      <c r="CL458" s="540"/>
      <c r="CM458" s="540"/>
      <c r="CN458" s="540"/>
      <c r="CO458" s="540"/>
      <c r="CP458" s="540"/>
      <c r="CQ458" s="540"/>
      <c r="CR458" s="540"/>
      <c r="CS458" s="540"/>
      <c r="CT458" s="540"/>
      <c r="CU458" s="540"/>
      <c r="CV458" s="540"/>
      <c r="CW458" s="540"/>
      <c r="CX458" s="540"/>
      <c r="CY458" s="540"/>
      <c r="CZ458" s="540"/>
      <c r="DA458" s="540"/>
      <c r="DB458" s="540"/>
      <c r="DC458" s="540"/>
      <c r="DD458" s="540"/>
      <c r="DE458" s="540"/>
      <c r="DF458" s="540"/>
      <c r="DG458" s="540"/>
      <c r="DH458" s="540"/>
      <c r="DI458" s="540"/>
      <c r="DJ458" s="540"/>
      <c r="DK458" s="540"/>
      <c r="DL458" s="540"/>
      <c r="DM458" s="540"/>
      <c r="DN458" s="540"/>
      <c r="DO458" s="540"/>
      <c r="DP458" s="540"/>
      <c r="DQ458" s="540"/>
      <c r="DR458" s="540"/>
      <c r="DS458" s="540"/>
      <c r="DT458" s="540"/>
      <c r="DU458" s="540"/>
      <c r="DV458" s="540"/>
      <c r="DW458" s="540"/>
      <c r="DX458" s="540"/>
      <c r="DY458" s="540"/>
      <c r="DZ458" s="540"/>
      <c r="EA458" s="540"/>
      <c r="EB458" s="540"/>
      <c r="EC458" s="540"/>
      <c r="ED458" s="540"/>
      <c r="EE458" s="540"/>
      <c r="EF458" s="540"/>
      <c r="EG458" s="540"/>
      <c r="EH458" s="540"/>
      <c r="EI458" s="540"/>
      <c r="EJ458" s="540"/>
      <c r="EK458" s="540"/>
      <c r="EL458" s="540"/>
      <c r="EM458" s="540"/>
      <c r="EN458" s="540"/>
      <c r="EO458" s="540"/>
      <c r="EP458" s="540"/>
      <c r="EQ458" s="540"/>
      <c r="ER458" s="540"/>
      <c r="ES458" s="540"/>
      <c r="ET458" s="540"/>
      <c r="EU458" s="540"/>
      <c r="EV458" s="540"/>
      <c r="EW458" s="540"/>
      <c r="EX458" s="540"/>
      <c r="EY458" s="540"/>
      <c r="EZ458" s="540"/>
      <c r="FA458" s="540"/>
      <c r="FB458" s="540"/>
      <c r="FC458" s="540"/>
      <c r="FD458" s="540"/>
      <c r="FE458" s="540"/>
      <c r="FF458" s="540"/>
      <c r="FG458" s="540"/>
      <c r="FH458" s="540"/>
      <c r="FI458" s="540"/>
      <c r="FJ458" s="540"/>
      <c r="FK458" s="540"/>
      <c r="FL458" s="540"/>
      <c r="FM458" s="540"/>
      <c r="FN458" s="540"/>
      <c r="FO458" s="540"/>
      <c r="FP458" s="540"/>
      <c r="FQ458" s="540"/>
      <c r="FR458" s="540"/>
      <c r="FS458" s="540"/>
      <c r="FT458" s="540"/>
      <c r="FU458" s="540"/>
      <c r="FV458" s="540"/>
      <c r="FW458" s="540"/>
      <c r="FX458" s="540"/>
      <c r="FY458" s="540"/>
      <c r="FZ458" s="540"/>
      <c r="GA458" s="540"/>
      <c r="GB458" s="540"/>
      <c r="GC458" s="540"/>
      <c r="GD458" s="540"/>
      <c r="GE458" s="540"/>
      <c r="GF458" s="540"/>
      <c r="GG458" s="540"/>
      <c r="GH458" s="540"/>
      <c r="GI458" s="540"/>
      <c r="GJ458" s="540"/>
      <c r="GK458" s="540"/>
      <c r="GL458" s="540"/>
      <c r="GM458" s="540"/>
      <c r="GN458" s="540"/>
      <c r="GO458" s="540"/>
      <c r="GP458" s="540"/>
      <c r="GQ458" s="540"/>
      <c r="GR458" s="540"/>
      <c r="GS458" s="540"/>
      <c r="GT458" s="540"/>
      <c r="GU458" s="540"/>
      <c r="GV458" s="540"/>
      <c r="GW458" s="540"/>
      <c r="GX458" s="540"/>
      <c r="GY458" s="540"/>
      <c r="GZ458" s="540"/>
      <c r="HA458" s="540"/>
      <c r="HB458" s="540"/>
      <c r="HC458" s="540"/>
      <c r="HD458" s="540"/>
      <c r="HE458" s="540"/>
      <c r="HF458" s="540"/>
    </row>
    <row r="459" spans="2:214">
      <c r="B459" s="540"/>
      <c r="C459" s="658"/>
      <c r="D459" s="540"/>
      <c r="F459" s="540"/>
      <c r="G459" s="540"/>
      <c r="H459" s="540"/>
      <c r="I459" s="540"/>
      <c r="J459" s="540"/>
      <c r="K459" s="540"/>
      <c r="L459" s="540"/>
      <c r="M459" s="540"/>
      <c r="N459" s="540"/>
      <c r="O459" s="540"/>
      <c r="P459" s="540"/>
      <c r="Q459" s="540"/>
      <c r="R459" s="540"/>
      <c r="S459" s="540"/>
      <c r="T459" s="540"/>
      <c r="U459" s="540"/>
      <c r="V459" s="540"/>
      <c r="W459" s="540"/>
      <c r="X459" s="540"/>
      <c r="Y459" s="540"/>
      <c r="Z459" s="540"/>
      <c r="AA459" s="540"/>
      <c r="AB459" s="540"/>
      <c r="AC459" s="540"/>
      <c r="AD459" s="540"/>
      <c r="AE459" s="540"/>
      <c r="AF459" s="540"/>
      <c r="AG459" s="540"/>
      <c r="AH459" s="540"/>
      <c r="AI459" s="540"/>
      <c r="AJ459" s="540"/>
      <c r="AK459" s="540"/>
      <c r="AL459" s="540"/>
      <c r="AM459" s="540"/>
      <c r="AN459" s="540"/>
      <c r="AO459" s="540"/>
      <c r="AP459" s="540"/>
      <c r="AQ459" s="540"/>
      <c r="AR459" s="540"/>
      <c r="AS459" s="540"/>
      <c r="AT459" s="540"/>
      <c r="AU459" s="540"/>
      <c r="AV459" s="540"/>
      <c r="AW459" s="540"/>
      <c r="AX459" s="540"/>
      <c r="AY459" s="540"/>
      <c r="AZ459" s="540"/>
      <c r="BA459" s="540"/>
      <c r="BB459" s="540"/>
      <c r="BC459" s="540"/>
      <c r="BD459" s="540"/>
      <c r="BE459" s="540"/>
      <c r="BF459" s="540"/>
      <c r="BG459" s="540"/>
      <c r="BH459" s="540"/>
      <c r="BI459" s="540"/>
      <c r="BJ459" s="540"/>
      <c r="BK459" s="540"/>
      <c r="BL459" s="540"/>
      <c r="BM459" s="540"/>
      <c r="BN459" s="540"/>
      <c r="BO459" s="540"/>
      <c r="BP459" s="540"/>
      <c r="BQ459" s="540"/>
      <c r="BR459" s="540"/>
      <c r="BS459" s="540"/>
      <c r="BT459" s="540"/>
      <c r="BU459" s="540"/>
      <c r="BV459" s="540"/>
      <c r="BW459" s="540"/>
      <c r="BX459" s="540"/>
      <c r="BY459" s="540"/>
      <c r="BZ459" s="540"/>
      <c r="CA459" s="540"/>
      <c r="CB459" s="540"/>
      <c r="CC459" s="540"/>
      <c r="CD459" s="540"/>
      <c r="CE459" s="540"/>
      <c r="CF459" s="540"/>
      <c r="CG459" s="540"/>
      <c r="CH459" s="540"/>
      <c r="CI459" s="540"/>
      <c r="CJ459" s="540"/>
      <c r="CK459" s="540"/>
      <c r="CL459" s="540"/>
      <c r="CM459" s="540"/>
      <c r="CN459" s="540"/>
      <c r="CO459" s="540"/>
      <c r="CP459" s="540"/>
      <c r="CQ459" s="540"/>
      <c r="CR459" s="540"/>
      <c r="CS459" s="540"/>
      <c r="CT459" s="540"/>
      <c r="CU459" s="540"/>
      <c r="CV459" s="540"/>
      <c r="CW459" s="540"/>
      <c r="CX459" s="540"/>
      <c r="CY459" s="540"/>
      <c r="CZ459" s="540"/>
      <c r="DA459" s="540"/>
      <c r="DB459" s="540"/>
      <c r="DC459" s="540"/>
      <c r="DD459" s="540"/>
      <c r="DE459" s="540"/>
      <c r="DF459" s="540"/>
      <c r="DG459" s="540"/>
      <c r="DH459" s="540"/>
      <c r="DI459" s="540"/>
      <c r="DJ459" s="540"/>
      <c r="DK459" s="540"/>
      <c r="DL459" s="540"/>
      <c r="DM459" s="540"/>
      <c r="DN459" s="540"/>
      <c r="DO459" s="540"/>
      <c r="DP459" s="540"/>
      <c r="DQ459" s="540"/>
      <c r="DR459" s="540"/>
      <c r="DS459" s="540"/>
      <c r="DT459" s="540"/>
      <c r="DU459" s="540"/>
      <c r="DV459" s="540"/>
      <c r="DW459" s="540"/>
      <c r="DX459" s="540"/>
      <c r="DY459" s="540"/>
      <c r="DZ459" s="540"/>
      <c r="EA459" s="540"/>
      <c r="EB459" s="540"/>
      <c r="EC459" s="540"/>
      <c r="ED459" s="540"/>
      <c r="EE459" s="540"/>
      <c r="EF459" s="540"/>
      <c r="EG459" s="540"/>
      <c r="EH459" s="540"/>
      <c r="EI459" s="540"/>
      <c r="EJ459" s="540"/>
      <c r="EK459" s="540"/>
      <c r="EL459" s="540"/>
      <c r="EM459" s="540"/>
      <c r="EN459" s="540"/>
      <c r="EO459" s="540"/>
      <c r="EP459" s="540"/>
      <c r="EQ459" s="540"/>
      <c r="ER459" s="540"/>
      <c r="ES459" s="540"/>
      <c r="ET459" s="540"/>
      <c r="EU459" s="540"/>
      <c r="EV459" s="540"/>
      <c r="EW459" s="540"/>
      <c r="EX459" s="540"/>
      <c r="EY459" s="540"/>
      <c r="EZ459" s="540"/>
      <c r="FA459" s="540"/>
      <c r="FB459" s="540"/>
      <c r="FC459" s="540"/>
      <c r="FD459" s="540"/>
      <c r="FE459" s="540"/>
      <c r="FF459" s="540"/>
      <c r="FG459" s="540"/>
      <c r="FH459" s="540"/>
      <c r="FI459" s="540"/>
      <c r="FJ459" s="540"/>
      <c r="FK459" s="540"/>
      <c r="FL459" s="540"/>
      <c r="FM459" s="540"/>
      <c r="FN459" s="540"/>
      <c r="FO459" s="540"/>
      <c r="FP459" s="540"/>
      <c r="FQ459" s="540"/>
      <c r="FR459" s="540"/>
      <c r="FS459" s="540"/>
      <c r="FT459" s="540"/>
      <c r="FU459" s="540"/>
      <c r="FV459" s="540"/>
      <c r="FW459" s="540"/>
      <c r="FX459" s="540"/>
      <c r="FY459" s="540"/>
      <c r="FZ459" s="540"/>
      <c r="GA459" s="540"/>
      <c r="GB459" s="540"/>
      <c r="GC459" s="540"/>
      <c r="GD459" s="540"/>
      <c r="GE459" s="540"/>
      <c r="GF459" s="540"/>
      <c r="GG459" s="540"/>
      <c r="GH459" s="540"/>
      <c r="GI459" s="540"/>
      <c r="GJ459" s="540"/>
      <c r="GK459" s="540"/>
      <c r="GL459" s="540"/>
      <c r="GM459" s="540"/>
      <c r="GN459" s="540"/>
      <c r="GO459" s="540"/>
      <c r="GP459" s="540"/>
      <c r="GQ459" s="540"/>
      <c r="GR459" s="540"/>
      <c r="GS459" s="540"/>
      <c r="GT459" s="540"/>
      <c r="GU459" s="540"/>
      <c r="GV459" s="540"/>
      <c r="GW459" s="540"/>
      <c r="GX459" s="540"/>
      <c r="GY459" s="540"/>
      <c r="GZ459" s="540"/>
      <c r="HA459" s="540"/>
      <c r="HB459" s="540"/>
      <c r="HC459" s="540"/>
      <c r="HD459" s="540"/>
      <c r="HE459" s="540"/>
      <c r="HF459" s="540"/>
    </row>
    <row r="460" spans="2:214">
      <c r="B460" s="540"/>
      <c r="C460" s="658"/>
      <c r="D460" s="540"/>
      <c r="F460" s="540"/>
      <c r="G460" s="540"/>
      <c r="H460" s="540"/>
      <c r="I460" s="540"/>
      <c r="J460" s="540"/>
      <c r="K460" s="540"/>
      <c r="L460" s="540"/>
      <c r="M460" s="540"/>
      <c r="N460" s="540"/>
      <c r="O460" s="540"/>
      <c r="P460" s="540"/>
      <c r="Q460" s="540"/>
      <c r="R460" s="540"/>
      <c r="S460" s="540"/>
      <c r="T460" s="540"/>
      <c r="U460" s="540"/>
      <c r="V460" s="540"/>
      <c r="W460" s="540"/>
      <c r="X460" s="540"/>
      <c r="Y460" s="540"/>
      <c r="Z460" s="540"/>
      <c r="AA460" s="540"/>
      <c r="AB460" s="540"/>
      <c r="AC460" s="540"/>
      <c r="AD460" s="540"/>
      <c r="AE460" s="540"/>
      <c r="AF460" s="540"/>
      <c r="AG460" s="540"/>
      <c r="AH460" s="540"/>
      <c r="AI460" s="540"/>
      <c r="AJ460" s="540"/>
      <c r="AK460" s="540"/>
      <c r="AL460" s="540"/>
      <c r="AM460" s="540"/>
      <c r="AN460" s="540"/>
      <c r="AO460" s="540"/>
      <c r="AP460" s="540"/>
      <c r="AQ460" s="540"/>
      <c r="AR460" s="540"/>
      <c r="AS460" s="540"/>
      <c r="AT460" s="540"/>
      <c r="AU460" s="540"/>
      <c r="AV460" s="540"/>
      <c r="AW460" s="540"/>
      <c r="AX460" s="540"/>
      <c r="AY460" s="540"/>
      <c r="AZ460" s="540"/>
      <c r="BA460" s="540"/>
      <c r="BB460" s="540"/>
      <c r="BC460" s="540"/>
      <c r="BD460" s="540"/>
      <c r="BE460" s="540"/>
      <c r="BF460" s="540"/>
      <c r="BG460" s="540"/>
      <c r="BH460" s="540"/>
      <c r="BI460" s="540"/>
      <c r="BJ460" s="540"/>
      <c r="BK460" s="540"/>
      <c r="BL460" s="540"/>
      <c r="BM460" s="540"/>
      <c r="BN460" s="540"/>
      <c r="BO460" s="540"/>
      <c r="BP460" s="540"/>
      <c r="BQ460" s="540"/>
      <c r="BR460" s="540"/>
      <c r="BS460" s="540"/>
      <c r="BT460" s="540"/>
      <c r="BU460" s="540"/>
      <c r="BV460" s="540"/>
      <c r="BW460" s="540"/>
      <c r="BX460" s="540"/>
      <c r="BY460" s="540"/>
      <c r="BZ460" s="540"/>
      <c r="CA460" s="540"/>
      <c r="CB460" s="540"/>
      <c r="CC460" s="540"/>
      <c r="CD460" s="540"/>
      <c r="CE460" s="540"/>
      <c r="CF460" s="540"/>
      <c r="CG460" s="540"/>
      <c r="CH460" s="540"/>
      <c r="CI460" s="540"/>
      <c r="CJ460" s="540"/>
      <c r="CK460" s="540"/>
      <c r="CL460" s="540"/>
      <c r="CM460" s="540"/>
      <c r="CN460" s="540"/>
      <c r="CO460" s="540"/>
      <c r="CP460" s="540"/>
      <c r="CQ460" s="540"/>
      <c r="CR460" s="540"/>
      <c r="CS460" s="540"/>
      <c r="CT460" s="540"/>
      <c r="CU460" s="540"/>
      <c r="CV460" s="540"/>
      <c r="CW460" s="540"/>
      <c r="CX460" s="540"/>
      <c r="CY460" s="540"/>
      <c r="CZ460" s="540"/>
      <c r="DA460" s="540"/>
      <c r="DB460" s="540"/>
      <c r="DC460" s="540"/>
      <c r="DD460" s="540"/>
      <c r="DE460" s="540"/>
      <c r="DF460" s="540"/>
      <c r="DG460" s="540"/>
      <c r="DH460" s="540"/>
      <c r="DI460" s="540"/>
      <c r="DJ460" s="540"/>
      <c r="DK460" s="540"/>
      <c r="DL460" s="540"/>
      <c r="DM460" s="540"/>
      <c r="DN460" s="540"/>
      <c r="DO460" s="540"/>
      <c r="DP460" s="540"/>
      <c r="DQ460" s="540"/>
      <c r="DR460" s="540"/>
      <c r="DS460" s="540"/>
      <c r="DT460" s="540"/>
      <c r="DU460" s="540"/>
      <c r="DV460" s="540"/>
      <c r="DW460" s="540"/>
      <c r="DX460" s="540"/>
      <c r="DY460" s="540"/>
      <c r="DZ460" s="540"/>
      <c r="EA460" s="540"/>
      <c r="EB460" s="540"/>
      <c r="EC460" s="540"/>
      <c r="ED460" s="540"/>
      <c r="EE460" s="540"/>
      <c r="EF460" s="540"/>
      <c r="EG460" s="540"/>
      <c r="EH460" s="540"/>
      <c r="EI460" s="540"/>
      <c r="EJ460" s="540"/>
      <c r="EK460" s="540"/>
      <c r="EL460" s="540"/>
      <c r="EM460" s="540"/>
      <c r="EN460" s="540"/>
      <c r="EO460" s="540"/>
      <c r="EP460" s="540"/>
      <c r="EQ460" s="540"/>
      <c r="ER460" s="540"/>
      <c r="ES460" s="540"/>
      <c r="ET460" s="540"/>
      <c r="EU460" s="540"/>
      <c r="EV460" s="540"/>
      <c r="EW460" s="540"/>
      <c r="EX460" s="540"/>
      <c r="EY460" s="540"/>
      <c r="EZ460" s="540"/>
      <c r="FA460" s="540"/>
      <c r="FB460" s="540"/>
      <c r="FC460" s="540"/>
      <c r="FD460" s="540"/>
      <c r="FE460" s="540"/>
      <c r="FF460" s="540"/>
      <c r="FG460" s="540"/>
      <c r="FH460" s="540"/>
      <c r="FI460" s="540"/>
      <c r="FJ460" s="540"/>
      <c r="FK460" s="540"/>
      <c r="FL460" s="540"/>
      <c r="FM460" s="540"/>
      <c r="FN460" s="540"/>
      <c r="FO460" s="540"/>
      <c r="FP460" s="540"/>
      <c r="FQ460" s="540"/>
      <c r="FR460" s="540"/>
      <c r="FS460" s="540"/>
      <c r="FT460" s="540"/>
      <c r="FU460" s="540"/>
      <c r="FV460" s="540"/>
      <c r="FW460" s="540"/>
      <c r="FX460" s="540"/>
      <c r="FY460" s="540"/>
      <c r="FZ460" s="540"/>
      <c r="GA460" s="540"/>
      <c r="GB460" s="540"/>
      <c r="GC460" s="540"/>
      <c r="GD460" s="540"/>
      <c r="GE460" s="540"/>
      <c r="GF460" s="540"/>
      <c r="GG460" s="540"/>
      <c r="GH460" s="540"/>
      <c r="GI460" s="540"/>
      <c r="GJ460" s="540"/>
      <c r="GK460" s="540"/>
      <c r="GL460" s="540"/>
      <c r="GM460" s="540"/>
      <c r="GN460" s="540"/>
      <c r="GO460" s="540"/>
      <c r="GP460" s="540"/>
      <c r="GQ460" s="540"/>
      <c r="GR460" s="540"/>
      <c r="GS460" s="540"/>
      <c r="GT460" s="540"/>
      <c r="GU460" s="540"/>
      <c r="GV460" s="540"/>
      <c r="GW460" s="540"/>
      <c r="GX460" s="540"/>
      <c r="GY460" s="540"/>
      <c r="GZ460" s="540"/>
      <c r="HA460" s="540"/>
      <c r="HB460" s="540"/>
      <c r="HC460" s="540"/>
      <c r="HD460" s="540"/>
      <c r="HE460" s="540"/>
      <c r="HF460" s="540"/>
    </row>
    <row r="461" spans="2:214">
      <c r="B461" s="540"/>
      <c r="C461" s="658"/>
      <c r="D461" s="540"/>
      <c r="F461" s="540"/>
      <c r="G461" s="540"/>
      <c r="H461" s="540"/>
      <c r="I461" s="540"/>
      <c r="J461" s="540"/>
      <c r="K461" s="540"/>
      <c r="L461" s="540"/>
      <c r="M461" s="540"/>
      <c r="N461" s="540"/>
      <c r="O461" s="540"/>
      <c r="P461" s="540"/>
      <c r="Q461" s="540"/>
      <c r="R461" s="540"/>
      <c r="S461" s="540"/>
      <c r="T461" s="540"/>
      <c r="U461" s="540"/>
      <c r="V461" s="540"/>
      <c r="W461" s="540"/>
      <c r="X461" s="540"/>
      <c r="Y461" s="540"/>
      <c r="Z461" s="540"/>
      <c r="AA461" s="540"/>
      <c r="AB461" s="540"/>
      <c r="AC461" s="540"/>
      <c r="AD461" s="540"/>
      <c r="AE461" s="540"/>
      <c r="AF461" s="540"/>
      <c r="AG461" s="540"/>
      <c r="AH461" s="540"/>
      <c r="AI461" s="540"/>
      <c r="AJ461" s="540"/>
      <c r="AK461" s="540"/>
      <c r="AL461" s="540"/>
      <c r="AM461" s="540"/>
      <c r="AN461" s="540"/>
      <c r="AO461" s="540"/>
      <c r="AP461" s="540"/>
      <c r="AQ461" s="540"/>
      <c r="AR461" s="540"/>
      <c r="AS461" s="540"/>
      <c r="AT461" s="540"/>
      <c r="AU461" s="540"/>
      <c r="AV461" s="540"/>
      <c r="AW461" s="540"/>
      <c r="AX461" s="540"/>
      <c r="AY461" s="540"/>
      <c r="AZ461" s="540"/>
      <c r="BA461" s="540"/>
      <c r="BB461" s="540"/>
      <c r="BC461" s="540"/>
      <c r="BD461" s="540"/>
      <c r="BE461" s="540"/>
      <c r="BF461" s="540"/>
      <c r="BG461" s="540"/>
      <c r="BH461" s="540"/>
      <c r="BI461" s="540"/>
      <c r="BJ461" s="540"/>
      <c r="BK461" s="540"/>
      <c r="BL461" s="540"/>
      <c r="BM461" s="540"/>
      <c r="BN461" s="540"/>
      <c r="BO461" s="540"/>
      <c r="BP461" s="540"/>
      <c r="BQ461" s="540"/>
      <c r="BR461" s="540"/>
      <c r="BS461" s="540"/>
      <c r="BT461" s="540"/>
      <c r="BU461" s="540"/>
      <c r="BV461" s="540"/>
      <c r="BW461" s="540"/>
      <c r="BX461" s="540"/>
      <c r="BY461" s="540"/>
      <c r="BZ461" s="540"/>
      <c r="CA461" s="540"/>
      <c r="CB461" s="540"/>
      <c r="CC461" s="540"/>
      <c r="CD461" s="540"/>
      <c r="CE461" s="540"/>
      <c r="CF461" s="540"/>
      <c r="CG461" s="540"/>
      <c r="CH461" s="540"/>
      <c r="CI461" s="540"/>
      <c r="CJ461" s="540"/>
      <c r="CK461" s="540"/>
      <c r="CL461" s="540"/>
      <c r="CM461" s="540"/>
      <c r="CN461" s="540"/>
      <c r="CO461" s="540"/>
      <c r="CP461" s="540"/>
      <c r="CQ461" s="540"/>
      <c r="CR461" s="540"/>
      <c r="CS461" s="540"/>
      <c r="CT461" s="540"/>
      <c r="CU461" s="540"/>
      <c r="CV461" s="540"/>
      <c r="CW461" s="540"/>
      <c r="CX461" s="540"/>
      <c r="CY461" s="540"/>
      <c r="CZ461" s="540"/>
      <c r="DA461" s="540"/>
      <c r="DB461" s="540"/>
      <c r="DC461" s="540"/>
      <c r="DD461" s="540"/>
      <c r="DE461" s="540"/>
      <c r="DF461" s="540"/>
      <c r="DG461" s="540"/>
      <c r="DH461" s="540"/>
      <c r="DI461" s="540"/>
      <c r="DJ461" s="540"/>
      <c r="DK461" s="540"/>
      <c r="DL461" s="540"/>
      <c r="DM461" s="540"/>
      <c r="DN461" s="540"/>
      <c r="DO461" s="540"/>
      <c r="DP461" s="540"/>
      <c r="DQ461" s="540"/>
      <c r="DR461" s="540"/>
      <c r="DS461" s="540"/>
      <c r="DT461" s="540"/>
      <c r="DU461" s="540"/>
      <c r="DV461" s="540"/>
      <c r="DW461" s="540"/>
      <c r="DX461" s="540"/>
      <c r="DY461" s="540"/>
      <c r="DZ461" s="540"/>
      <c r="EA461" s="540"/>
      <c r="EB461" s="540"/>
      <c r="EC461" s="540"/>
      <c r="ED461" s="540"/>
      <c r="EE461" s="540"/>
      <c r="EF461" s="540"/>
      <c r="EG461" s="540"/>
      <c r="EH461" s="540"/>
      <c r="EI461" s="540"/>
      <c r="EJ461" s="540"/>
      <c r="EK461" s="540"/>
      <c r="EL461" s="540"/>
      <c r="EM461" s="540"/>
      <c r="EN461" s="540"/>
      <c r="EO461" s="540"/>
      <c r="EP461" s="540"/>
      <c r="EQ461" s="540"/>
      <c r="ER461" s="540"/>
      <c r="ES461" s="540"/>
      <c r="ET461" s="540"/>
      <c r="EU461" s="540"/>
      <c r="EV461" s="540"/>
      <c r="EW461" s="540"/>
      <c r="EX461" s="540"/>
      <c r="EY461" s="540"/>
      <c r="EZ461" s="540"/>
      <c r="FA461" s="540"/>
      <c r="FB461" s="540"/>
      <c r="FC461" s="540"/>
      <c r="FD461" s="540"/>
      <c r="FE461" s="540"/>
      <c r="FF461" s="540"/>
      <c r="FG461" s="540"/>
      <c r="FH461" s="540"/>
      <c r="FI461" s="540"/>
      <c r="FJ461" s="540"/>
      <c r="FK461" s="540"/>
      <c r="FL461" s="540"/>
      <c r="FM461" s="540"/>
      <c r="FN461" s="540"/>
      <c r="FO461" s="540"/>
      <c r="FP461" s="540"/>
      <c r="FQ461" s="540"/>
      <c r="FR461" s="540"/>
      <c r="FS461" s="540"/>
      <c r="FT461" s="540"/>
      <c r="FU461" s="540"/>
      <c r="FV461" s="540"/>
      <c r="FW461" s="540"/>
      <c r="FX461" s="540"/>
      <c r="FY461" s="540"/>
      <c r="FZ461" s="540"/>
      <c r="GA461" s="540"/>
      <c r="GB461" s="540"/>
      <c r="GC461" s="540"/>
      <c r="GD461" s="540"/>
      <c r="GE461" s="540"/>
      <c r="GF461" s="540"/>
      <c r="GG461" s="540"/>
      <c r="GH461" s="540"/>
      <c r="GI461" s="540"/>
      <c r="GJ461" s="540"/>
      <c r="GK461" s="540"/>
      <c r="GL461" s="540"/>
      <c r="GM461" s="540"/>
      <c r="GN461" s="540"/>
      <c r="GO461" s="540"/>
      <c r="GP461" s="540"/>
      <c r="GQ461" s="540"/>
      <c r="GR461" s="540"/>
      <c r="GS461" s="540"/>
      <c r="GT461" s="540"/>
      <c r="GU461" s="540"/>
      <c r="GV461" s="540"/>
      <c r="GW461" s="540"/>
      <c r="GX461" s="540"/>
      <c r="GY461" s="540"/>
      <c r="GZ461" s="540"/>
      <c r="HA461" s="540"/>
      <c r="HB461" s="540"/>
      <c r="HC461" s="540"/>
      <c r="HD461" s="540"/>
      <c r="HE461" s="540"/>
      <c r="HF461" s="540"/>
    </row>
    <row r="462" spans="2:214">
      <c r="B462" s="540"/>
      <c r="C462" s="658"/>
      <c r="D462" s="540"/>
      <c r="F462" s="540"/>
      <c r="G462" s="540"/>
      <c r="H462" s="540"/>
      <c r="I462" s="540"/>
      <c r="J462" s="540"/>
      <c r="K462" s="540"/>
      <c r="L462" s="540"/>
      <c r="M462" s="540"/>
      <c r="N462" s="540"/>
      <c r="O462" s="540"/>
      <c r="P462" s="540"/>
      <c r="Q462" s="540"/>
      <c r="R462" s="540"/>
      <c r="S462" s="540"/>
      <c r="T462" s="540"/>
      <c r="U462" s="540"/>
      <c r="V462" s="540"/>
      <c r="W462" s="540"/>
      <c r="X462" s="540"/>
      <c r="Y462" s="540"/>
      <c r="Z462" s="540"/>
      <c r="AA462" s="540"/>
      <c r="AB462" s="540"/>
      <c r="AC462" s="540"/>
      <c r="AD462" s="540"/>
      <c r="AE462" s="540"/>
      <c r="AF462" s="540"/>
      <c r="AG462" s="540"/>
      <c r="AH462" s="540"/>
      <c r="AI462" s="540"/>
      <c r="AJ462" s="540"/>
      <c r="AK462" s="540"/>
      <c r="AL462" s="540"/>
      <c r="AM462" s="540"/>
      <c r="AN462" s="540"/>
      <c r="AO462" s="540"/>
      <c r="AP462" s="540"/>
      <c r="AQ462" s="540"/>
      <c r="AR462" s="540"/>
      <c r="AS462" s="540"/>
      <c r="AT462" s="540"/>
      <c r="AU462" s="540"/>
      <c r="AV462" s="540"/>
      <c r="AW462" s="540"/>
      <c r="AX462" s="540"/>
      <c r="AY462" s="540"/>
      <c r="AZ462" s="540"/>
      <c r="BA462" s="540"/>
      <c r="BB462" s="540"/>
      <c r="BC462" s="540"/>
      <c r="BD462" s="540"/>
      <c r="BE462" s="540"/>
      <c r="BF462" s="540"/>
      <c r="BG462" s="540"/>
      <c r="BH462" s="540"/>
      <c r="BI462" s="540"/>
      <c r="BJ462" s="540"/>
      <c r="BK462" s="540"/>
      <c r="BL462" s="540"/>
      <c r="BM462" s="540"/>
      <c r="BN462" s="540"/>
      <c r="BO462" s="540"/>
      <c r="BP462" s="540"/>
      <c r="BQ462" s="540"/>
      <c r="BR462" s="540"/>
      <c r="BS462" s="540"/>
      <c r="BT462" s="540"/>
      <c r="BU462" s="540"/>
      <c r="BV462" s="540"/>
      <c r="BW462" s="540"/>
      <c r="BX462" s="540"/>
      <c r="BY462" s="540"/>
      <c r="BZ462" s="540"/>
      <c r="CA462" s="540"/>
      <c r="CB462" s="540"/>
      <c r="CC462" s="540"/>
      <c r="CD462" s="540"/>
      <c r="CE462" s="540"/>
      <c r="CF462" s="540"/>
      <c r="CG462" s="540"/>
      <c r="CH462" s="540"/>
      <c r="CI462" s="540"/>
      <c r="CJ462" s="540"/>
      <c r="CK462" s="540"/>
      <c r="CL462" s="540"/>
      <c r="CM462" s="540"/>
      <c r="CN462" s="540"/>
      <c r="CO462" s="540"/>
      <c r="CP462" s="540"/>
      <c r="CQ462" s="540"/>
      <c r="CR462" s="540"/>
      <c r="CS462" s="540"/>
      <c r="CT462" s="540"/>
      <c r="CU462" s="540"/>
      <c r="CV462" s="540"/>
      <c r="CW462" s="540"/>
      <c r="CX462" s="540"/>
      <c r="CY462" s="540"/>
      <c r="CZ462" s="540"/>
      <c r="DA462" s="540"/>
      <c r="DB462" s="540"/>
      <c r="DC462" s="540"/>
      <c r="DD462" s="540"/>
      <c r="DE462" s="540"/>
      <c r="DF462" s="540"/>
      <c r="DG462" s="540"/>
      <c r="DH462" s="540"/>
      <c r="DI462" s="540"/>
      <c r="DJ462" s="540"/>
      <c r="DK462" s="540"/>
      <c r="DL462" s="540"/>
      <c r="DM462" s="540"/>
      <c r="DN462" s="540"/>
      <c r="DO462" s="540"/>
      <c r="DP462" s="540"/>
      <c r="DQ462" s="540"/>
      <c r="DR462" s="540"/>
      <c r="DS462" s="540"/>
      <c r="DT462" s="540"/>
      <c r="DU462" s="540"/>
      <c r="DV462" s="540"/>
      <c r="DW462" s="540"/>
      <c r="DX462" s="540"/>
      <c r="DY462" s="540"/>
      <c r="DZ462" s="540"/>
      <c r="EA462" s="540"/>
      <c r="EB462" s="540"/>
      <c r="EC462" s="540"/>
      <c r="ED462" s="540"/>
      <c r="EE462" s="540"/>
      <c r="EF462" s="540"/>
      <c r="EG462" s="540"/>
      <c r="EH462" s="540"/>
      <c r="EI462" s="540"/>
      <c r="EJ462" s="540"/>
      <c r="EK462" s="540"/>
      <c r="EL462" s="540"/>
      <c r="EM462" s="540"/>
      <c r="EN462" s="540"/>
      <c r="EO462" s="540"/>
      <c r="EP462" s="540"/>
      <c r="EQ462" s="540"/>
      <c r="ER462" s="540"/>
      <c r="ES462" s="540"/>
      <c r="ET462" s="540"/>
      <c r="EU462" s="540"/>
      <c r="EV462" s="540"/>
      <c r="EW462" s="540"/>
      <c r="EX462" s="540"/>
      <c r="EY462" s="540"/>
      <c r="EZ462" s="540"/>
      <c r="FA462" s="540"/>
      <c r="FB462" s="540"/>
      <c r="FC462" s="540"/>
      <c r="FD462" s="540"/>
      <c r="FE462" s="540"/>
      <c r="FF462" s="540"/>
      <c r="FG462" s="540"/>
      <c r="FH462" s="540"/>
      <c r="FI462" s="540"/>
      <c r="FJ462" s="540"/>
      <c r="FK462" s="540"/>
      <c r="FL462" s="540"/>
      <c r="FM462" s="540"/>
      <c r="FN462" s="540"/>
      <c r="FO462" s="540"/>
      <c r="FP462" s="540"/>
      <c r="FQ462" s="540"/>
      <c r="FR462" s="540"/>
      <c r="FS462" s="540"/>
      <c r="FT462" s="540"/>
      <c r="FU462" s="540"/>
      <c r="FV462" s="540"/>
      <c r="FW462" s="540"/>
      <c r="FX462" s="540"/>
      <c r="FY462" s="540"/>
      <c r="FZ462" s="540"/>
      <c r="GA462" s="540"/>
      <c r="GB462" s="540"/>
      <c r="GC462" s="540"/>
      <c r="GD462" s="540"/>
      <c r="GE462" s="540"/>
      <c r="GF462" s="540"/>
      <c r="GG462" s="540"/>
      <c r="GH462" s="540"/>
      <c r="GI462" s="540"/>
      <c r="GJ462" s="540"/>
      <c r="GK462" s="540"/>
      <c r="GL462" s="540"/>
      <c r="GM462" s="540"/>
      <c r="GN462" s="540"/>
      <c r="GO462" s="540"/>
      <c r="GP462" s="540"/>
      <c r="GQ462" s="540"/>
      <c r="GR462" s="540"/>
      <c r="GS462" s="540"/>
      <c r="GT462" s="540"/>
      <c r="GU462" s="540"/>
      <c r="GV462" s="540"/>
      <c r="GW462" s="540"/>
      <c r="GX462" s="540"/>
      <c r="GY462" s="540"/>
      <c r="GZ462" s="540"/>
      <c r="HA462" s="540"/>
      <c r="HB462" s="540"/>
      <c r="HC462" s="540"/>
      <c r="HD462" s="540"/>
      <c r="HE462" s="540"/>
      <c r="HF462" s="540"/>
    </row>
    <row r="463" spans="2:214">
      <c r="B463" s="540"/>
      <c r="C463" s="658"/>
      <c r="D463" s="540"/>
      <c r="F463" s="540"/>
      <c r="G463" s="540"/>
      <c r="H463" s="540"/>
      <c r="I463" s="540"/>
      <c r="J463" s="540"/>
      <c r="K463" s="540"/>
      <c r="L463" s="540"/>
      <c r="M463" s="540"/>
      <c r="N463" s="540"/>
      <c r="O463" s="540"/>
      <c r="P463" s="540"/>
      <c r="Q463" s="540"/>
      <c r="R463" s="540"/>
      <c r="S463" s="540"/>
      <c r="T463" s="540"/>
      <c r="U463" s="540"/>
      <c r="V463" s="540"/>
      <c r="W463" s="540"/>
      <c r="X463" s="540"/>
      <c r="Y463" s="540"/>
      <c r="Z463" s="540"/>
      <c r="AA463" s="540"/>
      <c r="AB463" s="540"/>
      <c r="AC463" s="540"/>
      <c r="AD463" s="540"/>
      <c r="AE463" s="540"/>
      <c r="AF463" s="540"/>
      <c r="AG463" s="540"/>
      <c r="AH463" s="540"/>
      <c r="AI463" s="540"/>
      <c r="AJ463" s="540"/>
      <c r="AK463" s="540"/>
      <c r="AL463" s="540"/>
      <c r="AM463" s="540"/>
      <c r="AN463" s="540"/>
      <c r="AO463" s="540"/>
      <c r="AP463" s="540"/>
      <c r="AQ463" s="540"/>
      <c r="AR463" s="540"/>
      <c r="AS463" s="540"/>
      <c r="AT463" s="540"/>
      <c r="AU463" s="540"/>
      <c r="AV463" s="540"/>
      <c r="AW463" s="540"/>
      <c r="AX463" s="540"/>
      <c r="AY463" s="540"/>
      <c r="AZ463" s="540"/>
      <c r="BA463" s="540"/>
      <c r="BB463" s="540"/>
      <c r="BC463" s="540"/>
      <c r="BD463" s="540"/>
      <c r="BE463" s="540"/>
      <c r="BF463" s="540"/>
      <c r="BG463" s="540"/>
      <c r="BH463" s="540"/>
      <c r="BI463" s="540"/>
      <c r="BJ463" s="540"/>
      <c r="BK463" s="540"/>
      <c r="BL463" s="540"/>
      <c r="BM463" s="540"/>
      <c r="BN463" s="540"/>
      <c r="BO463" s="540"/>
      <c r="BP463" s="540"/>
      <c r="BQ463" s="540"/>
      <c r="BR463" s="540"/>
      <c r="BS463" s="540"/>
      <c r="BT463" s="540"/>
      <c r="BU463" s="540"/>
      <c r="BV463" s="540"/>
      <c r="BW463" s="540"/>
      <c r="BX463" s="540"/>
      <c r="BY463" s="540"/>
      <c r="BZ463" s="540"/>
      <c r="CA463" s="540"/>
      <c r="CB463" s="540"/>
      <c r="CC463" s="540"/>
      <c r="CD463" s="540"/>
      <c r="CE463" s="540"/>
      <c r="CF463" s="540"/>
      <c r="CG463" s="540"/>
      <c r="CH463" s="540"/>
      <c r="CI463" s="540"/>
      <c r="CJ463" s="540"/>
      <c r="CK463" s="540"/>
      <c r="CL463" s="540"/>
      <c r="CM463" s="540"/>
      <c r="CN463" s="540"/>
      <c r="CO463" s="540"/>
      <c r="CP463" s="540"/>
      <c r="CQ463" s="540"/>
      <c r="CR463" s="540"/>
      <c r="CS463" s="540"/>
      <c r="CT463" s="540"/>
      <c r="CU463" s="540"/>
      <c r="CV463" s="540"/>
      <c r="CW463" s="540"/>
      <c r="CX463" s="540"/>
      <c r="CY463" s="540"/>
      <c r="CZ463" s="540"/>
      <c r="DA463" s="540"/>
      <c r="DB463" s="540"/>
      <c r="DC463" s="540"/>
      <c r="DD463" s="540"/>
      <c r="DE463" s="540"/>
      <c r="DF463" s="540"/>
      <c r="DG463" s="540"/>
      <c r="DH463" s="540"/>
      <c r="DI463" s="540"/>
      <c r="DJ463" s="540"/>
      <c r="DK463" s="540"/>
      <c r="DL463" s="540"/>
      <c r="DM463" s="540"/>
      <c r="DN463" s="540"/>
      <c r="DO463" s="540"/>
      <c r="DP463" s="540"/>
      <c r="DQ463" s="540"/>
      <c r="DR463" s="540"/>
      <c r="DS463" s="540"/>
      <c r="DT463" s="540"/>
      <c r="DU463" s="540"/>
      <c r="DV463" s="540"/>
      <c r="DW463" s="540"/>
      <c r="DX463" s="540"/>
      <c r="DY463" s="540"/>
      <c r="DZ463" s="540"/>
      <c r="EA463" s="540"/>
      <c r="EB463" s="540"/>
      <c r="EC463" s="540"/>
      <c r="ED463" s="540"/>
      <c r="EE463" s="540"/>
      <c r="EF463" s="540"/>
      <c r="EG463" s="540"/>
      <c r="EH463" s="540"/>
      <c r="EI463" s="540"/>
      <c r="EJ463" s="540"/>
      <c r="EK463" s="540"/>
      <c r="EL463" s="540"/>
      <c r="EM463" s="540"/>
      <c r="EN463" s="540"/>
      <c r="EO463" s="540"/>
      <c r="EP463" s="540"/>
      <c r="EQ463" s="540"/>
      <c r="ER463" s="540"/>
      <c r="ES463" s="540"/>
      <c r="ET463" s="540"/>
      <c r="EU463" s="540"/>
      <c r="EV463" s="540"/>
      <c r="EW463" s="540"/>
      <c r="EX463" s="540"/>
      <c r="EY463" s="540"/>
      <c r="EZ463" s="540"/>
      <c r="FA463" s="540"/>
      <c r="FB463" s="540"/>
      <c r="FC463" s="540"/>
      <c r="FD463" s="540"/>
      <c r="FE463" s="540"/>
      <c r="FF463" s="540"/>
      <c r="FG463" s="540"/>
      <c r="FH463" s="540"/>
      <c r="FI463" s="540"/>
      <c r="FJ463" s="540"/>
      <c r="FK463" s="540"/>
      <c r="FL463" s="540"/>
      <c r="FM463" s="540"/>
      <c r="FN463" s="540"/>
      <c r="FO463" s="540"/>
      <c r="FP463" s="540"/>
      <c r="FQ463" s="540"/>
      <c r="FR463" s="540"/>
      <c r="FS463" s="540"/>
      <c r="FT463" s="540"/>
      <c r="FU463" s="540"/>
      <c r="FV463" s="540"/>
      <c r="FW463" s="540"/>
      <c r="FX463" s="540"/>
      <c r="FY463" s="540"/>
      <c r="FZ463" s="540"/>
      <c r="GA463" s="540"/>
      <c r="GB463" s="540"/>
      <c r="GC463" s="540"/>
      <c r="GD463" s="540"/>
      <c r="GE463" s="540"/>
      <c r="GF463" s="540"/>
      <c r="GG463" s="540"/>
      <c r="GH463" s="540"/>
      <c r="GI463" s="540"/>
      <c r="GJ463" s="540"/>
      <c r="GK463" s="540"/>
      <c r="GL463" s="540"/>
      <c r="GM463" s="540"/>
      <c r="GN463" s="540"/>
      <c r="GO463" s="540"/>
      <c r="GP463" s="540"/>
      <c r="GQ463" s="540"/>
      <c r="GR463" s="540"/>
      <c r="GS463" s="540"/>
      <c r="GT463" s="540"/>
      <c r="GU463" s="540"/>
      <c r="GV463" s="540"/>
      <c r="GW463" s="540"/>
      <c r="GX463" s="540"/>
      <c r="GY463" s="540"/>
      <c r="GZ463" s="540"/>
      <c r="HA463" s="540"/>
      <c r="HB463" s="540"/>
      <c r="HC463" s="540"/>
      <c r="HD463" s="540"/>
      <c r="HE463" s="540"/>
      <c r="HF463" s="540"/>
    </row>
    <row r="464" spans="2:214">
      <c r="B464" s="540"/>
      <c r="C464" s="658"/>
      <c r="D464" s="540"/>
      <c r="F464" s="540"/>
      <c r="G464" s="540"/>
      <c r="H464" s="540"/>
      <c r="I464" s="540"/>
      <c r="J464" s="540"/>
      <c r="K464" s="540"/>
      <c r="L464" s="540"/>
      <c r="M464" s="540"/>
      <c r="N464" s="540"/>
      <c r="O464" s="540"/>
      <c r="P464" s="540"/>
      <c r="Q464" s="540"/>
      <c r="R464" s="540"/>
      <c r="S464" s="540"/>
      <c r="T464" s="540"/>
      <c r="U464" s="540"/>
      <c r="V464" s="540"/>
      <c r="W464" s="540"/>
      <c r="X464" s="540"/>
      <c r="Y464" s="540"/>
      <c r="Z464" s="540"/>
      <c r="AA464" s="540"/>
      <c r="AB464" s="540"/>
      <c r="AC464" s="540"/>
      <c r="AD464" s="540"/>
      <c r="AE464" s="540"/>
      <c r="AF464" s="540"/>
      <c r="AG464" s="540"/>
      <c r="AH464" s="540"/>
      <c r="AI464" s="540"/>
      <c r="AJ464" s="540"/>
      <c r="AK464" s="540"/>
      <c r="AL464" s="540"/>
      <c r="AM464" s="540"/>
      <c r="AN464" s="540"/>
      <c r="AO464" s="540"/>
      <c r="AP464" s="540"/>
      <c r="AQ464" s="540"/>
      <c r="AR464" s="540"/>
      <c r="AS464" s="540"/>
      <c r="AT464" s="540"/>
      <c r="AU464" s="540"/>
      <c r="AV464" s="540"/>
      <c r="AW464" s="540"/>
      <c r="AX464" s="540"/>
      <c r="AY464" s="540"/>
      <c r="AZ464" s="540"/>
      <c r="BA464" s="540"/>
      <c r="BB464" s="540"/>
      <c r="BC464" s="540"/>
      <c r="BD464" s="540"/>
      <c r="BE464" s="540"/>
      <c r="BF464" s="540"/>
      <c r="BG464" s="540"/>
      <c r="BH464" s="540"/>
      <c r="BI464" s="540"/>
      <c r="BJ464" s="540"/>
      <c r="BK464" s="540"/>
      <c r="BL464" s="540"/>
      <c r="BM464" s="540"/>
      <c r="BN464" s="540"/>
      <c r="BO464" s="540"/>
      <c r="BP464" s="540"/>
      <c r="BQ464" s="540"/>
      <c r="BR464" s="540"/>
      <c r="BS464" s="540"/>
      <c r="BT464" s="540"/>
      <c r="BU464" s="540"/>
      <c r="BV464" s="540"/>
      <c r="BW464" s="540"/>
      <c r="BX464" s="540"/>
      <c r="BY464" s="540"/>
      <c r="BZ464" s="540"/>
      <c r="CA464" s="540"/>
      <c r="CB464" s="540"/>
      <c r="CC464" s="540"/>
      <c r="CD464" s="540"/>
      <c r="CE464" s="540"/>
      <c r="CF464" s="540"/>
      <c r="CG464" s="540"/>
      <c r="CH464" s="540"/>
      <c r="CI464" s="540"/>
      <c r="CJ464" s="540"/>
      <c r="CK464" s="540"/>
      <c r="CL464" s="540"/>
      <c r="CM464" s="540"/>
      <c r="CN464" s="540"/>
      <c r="CO464" s="540"/>
      <c r="CP464" s="540"/>
      <c r="CQ464" s="540"/>
      <c r="CR464" s="540"/>
      <c r="CS464" s="540"/>
      <c r="CT464" s="540"/>
      <c r="CU464" s="540"/>
      <c r="CV464" s="540"/>
      <c r="CW464" s="540"/>
      <c r="CX464" s="540"/>
      <c r="CY464" s="540"/>
      <c r="CZ464" s="540"/>
      <c r="DA464" s="540"/>
      <c r="DB464" s="540"/>
      <c r="DC464" s="540"/>
      <c r="DD464" s="540"/>
      <c r="DE464" s="540"/>
      <c r="DF464" s="540"/>
      <c r="DG464" s="540"/>
      <c r="DH464" s="540"/>
      <c r="DI464" s="540"/>
      <c r="DJ464" s="540"/>
      <c r="DK464" s="540"/>
      <c r="DL464" s="540"/>
      <c r="DM464" s="540"/>
      <c r="DN464" s="540"/>
      <c r="DO464" s="540"/>
      <c r="DP464" s="540"/>
      <c r="DQ464" s="540"/>
      <c r="DR464" s="540"/>
      <c r="DS464" s="540"/>
      <c r="DT464" s="540"/>
      <c r="DU464" s="540"/>
      <c r="DV464" s="540"/>
      <c r="DW464" s="540"/>
      <c r="DX464" s="540"/>
      <c r="DY464" s="540"/>
      <c r="DZ464" s="540"/>
      <c r="EA464" s="540"/>
      <c r="EB464" s="540"/>
      <c r="EC464" s="540"/>
      <c r="ED464" s="540"/>
      <c r="EE464" s="540"/>
      <c r="EF464" s="540"/>
      <c r="EG464" s="540"/>
      <c r="EH464" s="540"/>
      <c r="EI464" s="540"/>
      <c r="EJ464" s="540"/>
      <c r="EK464" s="540"/>
      <c r="EL464" s="540"/>
      <c r="EM464" s="540"/>
      <c r="EN464" s="540"/>
      <c r="EO464" s="540"/>
      <c r="EP464" s="540"/>
      <c r="EQ464" s="540"/>
      <c r="ER464" s="540"/>
      <c r="ES464" s="540"/>
      <c r="ET464" s="540"/>
      <c r="EU464" s="540"/>
      <c r="EV464" s="540"/>
      <c r="EW464" s="540"/>
      <c r="EX464" s="540"/>
      <c r="EY464" s="540"/>
      <c r="EZ464" s="540"/>
      <c r="FA464" s="540"/>
      <c r="FB464" s="540"/>
      <c r="FC464" s="540"/>
      <c r="FD464" s="540"/>
      <c r="FE464" s="540"/>
      <c r="FF464" s="540"/>
      <c r="FG464" s="540"/>
      <c r="FH464" s="540"/>
      <c r="FI464" s="540"/>
      <c r="FJ464" s="540"/>
      <c r="FK464" s="540"/>
      <c r="FL464" s="540"/>
      <c r="FM464" s="540"/>
      <c r="FN464" s="540"/>
      <c r="FO464" s="540"/>
      <c r="FP464" s="540"/>
      <c r="FQ464" s="540"/>
      <c r="FR464" s="540"/>
      <c r="FS464" s="540"/>
      <c r="FT464" s="540"/>
      <c r="FU464" s="540"/>
      <c r="FV464" s="540"/>
      <c r="FW464" s="540"/>
      <c r="FX464" s="540"/>
      <c r="FY464" s="540"/>
      <c r="FZ464" s="540"/>
      <c r="GA464" s="540"/>
      <c r="GB464" s="540"/>
      <c r="GC464" s="540"/>
      <c r="GD464" s="540"/>
      <c r="GE464" s="540"/>
      <c r="GF464" s="540"/>
      <c r="GG464" s="540"/>
      <c r="GH464" s="540"/>
      <c r="GI464" s="540"/>
      <c r="GJ464" s="540"/>
      <c r="GK464" s="540"/>
      <c r="GL464" s="540"/>
      <c r="GM464" s="540"/>
      <c r="GN464" s="540"/>
      <c r="GO464" s="540"/>
      <c r="GP464" s="540"/>
      <c r="GQ464" s="540"/>
      <c r="GR464" s="540"/>
      <c r="GS464" s="540"/>
      <c r="GT464" s="540"/>
      <c r="GU464" s="540"/>
      <c r="GV464" s="540"/>
      <c r="GW464" s="540"/>
      <c r="GX464" s="540"/>
      <c r="GY464" s="540"/>
      <c r="GZ464" s="540"/>
      <c r="HA464" s="540"/>
      <c r="HB464" s="540"/>
      <c r="HC464" s="540"/>
      <c r="HD464" s="540"/>
      <c r="HE464" s="540"/>
      <c r="HF464" s="540"/>
    </row>
    <row r="465" spans="2:214">
      <c r="B465" s="540"/>
      <c r="C465" s="658"/>
      <c r="D465" s="540"/>
      <c r="F465" s="540"/>
      <c r="G465" s="540"/>
      <c r="H465" s="540"/>
      <c r="I465" s="540"/>
      <c r="J465" s="540"/>
      <c r="K465" s="540"/>
      <c r="L465" s="540"/>
      <c r="M465" s="540"/>
      <c r="N465" s="540"/>
      <c r="O465" s="540"/>
      <c r="P465" s="540"/>
      <c r="Q465" s="540"/>
      <c r="R465" s="540"/>
      <c r="S465" s="540"/>
      <c r="T465" s="540"/>
      <c r="U465" s="540"/>
      <c r="V465" s="540"/>
      <c r="W465" s="540"/>
      <c r="X465" s="540"/>
      <c r="Y465" s="540"/>
      <c r="Z465" s="540"/>
      <c r="AA465" s="540"/>
      <c r="AB465" s="540"/>
      <c r="AC465" s="540"/>
      <c r="AD465" s="540"/>
      <c r="AE465" s="540"/>
      <c r="AF465" s="540"/>
      <c r="AG465" s="540"/>
      <c r="AH465" s="540"/>
      <c r="AI465" s="540"/>
      <c r="AJ465" s="540"/>
      <c r="AK465" s="540"/>
      <c r="AL465" s="540"/>
      <c r="AM465" s="540"/>
      <c r="AN465" s="540"/>
      <c r="AO465" s="540"/>
      <c r="AP465" s="540"/>
      <c r="AQ465" s="540"/>
      <c r="AR465" s="540"/>
      <c r="AS465" s="540"/>
      <c r="AT465" s="540"/>
      <c r="AU465" s="540"/>
      <c r="AV465" s="540"/>
      <c r="AW465" s="540"/>
      <c r="AX465" s="540"/>
      <c r="AY465" s="540"/>
      <c r="AZ465" s="540"/>
      <c r="BA465" s="540"/>
      <c r="BB465" s="540"/>
      <c r="BC465" s="540"/>
      <c r="BD465" s="540"/>
      <c r="BE465" s="540"/>
      <c r="BF465" s="540"/>
      <c r="BG465" s="540"/>
      <c r="BH465" s="540"/>
      <c r="BI465" s="540"/>
      <c r="BJ465" s="540"/>
      <c r="BK465" s="540"/>
      <c r="BL465" s="540"/>
      <c r="BM465" s="540"/>
      <c r="BN465" s="540"/>
      <c r="BO465" s="540"/>
      <c r="BP465" s="540"/>
      <c r="BQ465" s="540"/>
      <c r="BR465" s="540"/>
      <c r="BS465" s="540"/>
      <c r="BT465" s="540"/>
      <c r="BU465" s="540"/>
      <c r="BV465" s="540"/>
      <c r="BW465" s="540"/>
      <c r="BX465" s="540"/>
      <c r="BY465" s="540"/>
      <c r="BZ465" s="540"/>
      <c r="CA465" s="540"/>
      <c r="CB465" s="540"/>
      <c r="CC465" s="540"/>
      <c r="CD465" s="540"/>
      <c r="CE465" s="540"/>
      <c r="CF465" s="540"/>
      <c r="CG465" s="540"/>
      <c r="CH465" s="540"/>
      <c r="CI465" s="540"/>
      <c r="CJ465" s="540"/>
      <c r="CK465" s="540"/>
      <c r="CL465" s="540"/>
      <c r="CM465" s="540"/>
      <c r="CN465" s="540"/>
      <c r="CO465" s="540"/>
      <c r="CP465" s="540"/>
      <c r="CQ465" s="540"/>
      <c r="CR465" s="540"/>
      <c r="CS465" s="540"/>
      <c r="CT465" s="540"/>
      <c r="CU465" s="540"/>
      <c r="CV465" s="540"/>
      <c r="CW465" s="540"/>
      <c r="CX465" s="540"/>
      <c r="CY465" s="540"/>
      <c r="CZ465" s="540"/>
      <c r="DA465" s="540"/>
      <c r="DB465" s="540"/>
      <c r="DC465" s="540"/>
      <c r="DD465" s="540"/>
      <c r="DE465" s="540"/>
      <c r="DF465" s="540"/>
      <c r="DG465" s="540"/>
      <c r="DH465" s="540"/>
      <c r="DI465" s="540"/>
      <c r="DJ465" s="540"/>
      <c r="DK465" s="540"/>
      <c r="DL465" s="540"/>
      <c r="DM465" s="540"/>
      <c r="DN465" s="540"/>
      <c r="DO465" s="540"/>
      <c r="DP465" s="540"/>
      <c r="DQ465" s="540"/>
      <c r="DR465" s="540"/>
      <c r="DS465" s="540"/>
      <c r="DT465" s="540"/>
      <c r="DU465" s="540"/>
      <c r="DV465" s="540"/>
      <c r="DW465" s="540"/>
      <c r="DX465" s="540"/>
      <c r="DY465" s="540"/>
      <c r="DZ465" s="540"/>
      <c r="EA465" s="540"/>
      <c r="EB465" s="540"/>
      <c r="EC465" s="540"/>
      <c r="ED465" s="540"/>
      <c r="EE465" s="540"/>
      <c r="EF465" s="540"/>
      <c r="EG465" s="540"/>
      <c r="EH465" s="540"/>
      <c r="EI465" s="540"/>
      <c r="EJ465" s="540"/>
      <c r="EK465" s="540"/>
      <c r="EL465" s="540"/>
      <c r="EM465" s="540"/>
      <c r="EN465" s="540"/>
      <c r="EO465" s="540"/>
      <c r="EP465" s="540"/>
      <c r="EQ465" s="540"/>
      <c r="ER465" s="540"/>
      <c r="ES465" s="540"/>
      <c r="ET465" s="540"/>
      <c r="EU465" s="540"/>
      <c r="EV465" s="540"/>
      <c r="EW465" s="540"/>
      <c r="EX465" s="540"/>
      <c r="EY465" s="540"/>
      <c r="EZ465" s="540"/>
      <c r="FA465" s="540"/>
      <c r="FB465" s="540"/>
      <c r="FC465" s="540"/>
      <c r="FD465" s="540"/>
      <c r="FE465" s="540"/>
      <c r="FF465" s="540"/>
      <c r="FG465" s="540"/>
      <c r="FH465" s="540"/>
      <c r="FI465" s="540"/>
      <c r="FJ465" s="540"/>
      <c r="FK465" s="540"/>
      <c r="FL465" s="540"/>
      <c r="FM465" s="540"/>
      <c r="FN465" s="540"/>
      <c r="FO465" s="540"/>
      <c r="FP465" s="540"/>
      <c r="FQ465" s="540"/>
      <c r="FR465" s="540"/>
      <c r="FS465" s="540"/>
      <c r="FT465" s="540"/>
      <c r="FU465" s="540"/>
      <c r="FV465" s="540"/>
      <c r="FW465" s="540"/>
      <c r="FX465" s="540"/>
      <c r="FY465" s="540"/>
      <c r="FZ465" s="540"/>
      <c r="GA465" s="540"/>
      <c r="GB465" s="540"/>
      <c r="GC465" s="540"/>
      <c r="GD465" s="540"/>
      <c r="GE465" s="540"/>
      <c r="GF465" s="540"/>
      <c r="GG465" s="540"/>
      <c r="GH465" s="540"/>
      <c r="GI465" s="540"/>
      <c r="GJ465" s="540"/>
      <c r="GK465" s="540"/>
      <c r="GL465" s="540"/>
      <c r="GM465" s="540"/>
      <c r="GN465" s="540"/>
      <c r="GO465" s="540"/>
      <c r="GP465" s="540"/>
      <c r="GQ465" s="540"/>
      <c r="GR465" s="540"/>
      <c r="GS465" s="540"/>
      <c r="GT465" s="540"/>
      <c r="GU465" s="540"/>
      <c r="GV465" s="540"/>
      <c r="GW465" s="540"/>
      <c r="GX465" s="540"/>
      <c r="GY465" s="540"/>
      <c r="GZ465" s="540"/>
      <c r="HA465" s="540"/>
      <c r="HB465" s="540"/>
      <c r="HC465" s="540"/>
      <c r="HD465" s="540"/>
      <c r="HE465" s="540"/>
      <c r="HF465" s="540"/>
    </row>
    <row r="466" spans="2:214">
      <c r="B466" s="540"/>
      <c r="C466" s="658"/>
      <c r="D466" s="540"/>
      <c r="F466" s="540"/>
      <c r="G466" s="540"/>
      <c r="H466" s="540"/>
      <c r="I466" s="540"/>
      <c r="J466" s="540"/>
      <c r="K466" s="540"/>
      <c r="L466" s="540"/>
      <c r="M466" s="540"/>
      <c r="N466" s="540"/>
      <c r="O466" s="540"/>
      <c r="P466" s="540"/>
      <c r="Q466" s="540"/>
      <c r="R466" s="540"/>
      <c r="S466" s="540"/>
      <c r="T466" s="540"/>
      <c r="U466" s="540"/>
      <c r="V466" s="540"/>
      <c r="W466" s="540"/>
      <c r="X466" s="540"/>
      <c r="Y466" s="540"/>
      <c r="Z466" s="540"/>
      <c r="AA466" s="540"/>
      <c r="AB466" s="540"/>
      <c r="AC466" s="540"/>
      <c r="AD466" s="540"/>
      <c r="AE466" s="540"/>
      <c r="AF466" s="540"/>
      <c r="AG466" s="540"/>
      <c r="AH466" s="540"/>
      <c r="AI466" s="540"/>
      <c r="AJ466" s="540"/>
      <c r="AK466" s="540"/>
      <c r="AL466" s="540"/>
      <c r="AM466" s="540"/>
      <c r="AN466" s="540"/>
      <c r="AO466" s="540"/>
      <c r="AP466" s="540"/>
      <c r="AQ466" s="540"/>
      <c r="AR466" s="540"/>
      <c r="AS466" s="540"/>
      <c r="AT466" s="540"/>
      <c r="AU466" s="540"/>
      <c r="AV466" s="540"/>
      <c r="AW466" s="540"/>
      <c r="AX466" s="540"/>
      <c r="AY466" s="540"/>
      <c r="AZ466" s="540"/>
      <c r="BA466" s="540"/>
      <c r="BB466" s="540"/>
      <c r="BC466" s="540"/>
      <c r="BD466" s="540"/>
      <c r="BE466" s="540"/>
      <c r="BF466" s="540"/>
      <c r="BG466" s="540"/>
      <c r="BH466" s="540"/>
      <c r="BI466" s="540"/>
      <c r="BJ466" s="540"/>
      <c r="BK466" s="540"/>
      <c r="BL466" s="540"/>
      <c r="BM466" s="540"/>
      <c r="BN466" s="540"/>
      <c r="BO466" s="540"/>
      <c r="BP466" s="540"/>
      <c r="BQ466" s="540"/>
      <c r="BR466" s="540"/>
      <c r="BS466" s="540"/>
      <c r="BT466" s="540"/>
      <c r="BU466" s="540"/>
      <c r="BV466" s="540"/>
      <c r="BW466" s="540"/>
      <c r="BX466" s="540"/>
      <c r="BY466" s="540"/>
      <c r="BZ466" s="540"/>
      <c r="CA466" s="540"/>
      <c r="CB466" s="540"/>
      <c r="CC466" s="540"/>
      <c r="CD466" s="540"/>
      <c r="CE466" s="540"/>
      <c r="CF466" s="540"/>
      <c r="CG466" s="540"/>
      <c r="CH466" s="540"/>
      <c r="CI466" s="540"/>
      <c r="CJ466" s="540"/>
      <c r="CK466" s="540"/>
      <c r="CL466" s="540"/>
      <c r="CM466" s="540"/>
      <c r="CN466" s="540"/>
      <c r="CO466" s="540"/>
      <c r="CP466" s="540"/>
      <c r="CQ466" s="540"/>
      <c r="CR466" s="540"/>
      <c r="CS466" s="540"/>
      <c r="CT466" s="540"/>
      <c r="CU466" s="540"/>
      <c r="CV466" s="540"/>
      <c r="CW466" s="540"/>
      <c r="CX466" s="540"/>
      <c r="CY466" s="540"/>
      <c r="CZ466" s="540"/>
      <c r="DA466" s="540"/>
      <c r="DB466" s="540"/>
      <c r="DC466" s="540"/>
      <c r="DD466" s="540"/>
      <c r="DE466" s="540"/>
      <c r="DF466" s="540"/>
      <c r="DG466" s="540"/>
      <c r="DH466" s="540"/>
      <c r="DI466" s="540"/>
      <c r="DJ466" s="540"/>
      <c r="DK466" s="540"/>
      <c r="DL466" s="540"/>
      <c r="DM466" s="540"/>
      <c r="DN466" s="540"/>
      <c r="DO466" s="540"/>
      <c r="DP466" s="540"/>
      <c r="DQ466" s="540"/>
      <c r="DR466" s="540"/>
      <c r="DS466" s="540"/>
      <c r="DT466" s="540"/>
      <c r="DU466" s="540"/>
      <c r="DV466" s="540"/>
      <c r="DW466" s="540"/>
      <c r="DX466" s="540"/>
      <c r="DY466" s="540"/>
      <c r="DZ466" s="540"/>
      <c r="EA466" s="540"/>
      <c r="EB466" s="540"/>
      <c r="EC466" s="540"/>
      <c r="ED466" s="540"/>
      <c r="EE466" s="540"/>
      <c r="EF466" s="540"/>
      <c r="EG466" s="540"/>
      <c r="EH466" s="540"/>
      <c r="EI466" s="540"/>
      <c r="EJ466" s="540"/>
      <c r="EK466" s="540"/>
      <c r="EL466" s="540"/>
      <c r="EM466" s="540"/>
      <c r="EN466" s="540"/>
      <c r="EO466" s="540"/>
      <c r="EP466" s="540"/>
      <c r="EQ466" s="540"/>
      <c r="ER466" s="540"/>
      <c r="ES466" s="540"/>
      <c r="ET466" s="540"/>
      <c r="EU466" s="540"/>
      <c r="EV466" s="540"/>
      <c r="EW466" s="540"/>
      <c r="EX466" s="540"/>
      <c r="EY466" s="540"/>
      <c r="EZ466" s="540"/>
      <c r="FA466" s="540"/>
      <c r="FB466" s="540"/>
      <c r="FC466" s="540"/>
      <c r="FD466" s="540"/>
      <c r="FE466" s="540"/>
      <c r="FF466" s="540"/>
      <c r="FG466" s="540"/>
      <c r="FH466" s="540"/>
      <c r="FI466" s="540"/>
      <c r="FJ466" s="540"/>
      <c r="FK466" s="540"/>
      <c r="FL466" s="540"/>
      <c r="FM466" s="540"/>
      <c r="FN466" s="540"/>
      <c r="FO466" s="540"/>
      <c r="FP466" s="540"/>
      <c r="FQ466" s="540"/>
      <c r="FR466" s="540"/>
      <c r="FS466" s="540"/>
      <c r="FT466" s="540"/>
      <c r="FU466" s="540"/>
      <c r="FV466" s="540"/>
      <c r="FW466" s="540"/>
      <c r="FX466" s="540"/>
      <c r="FY466" s="540"/>
      <c r="FZ466" s="540"/>
      <c r="GA466" s="540"/>
      <c r="GB466" s="540"/>
      <c r="GC466" s="540"/>
      <c r="GD466" s="540"/>
      <c r="GE466" s="540"/>
      <c r="GF466" s="540"/>
      <c r="GG466" s="540"/>
      <c r="GH466" s="540"/>
      <c r="GI466" s="540"/>
      <c r="GJ466" s="540"/>
      <c r="GK466" s="540"/>
      <c r="GL466" s="540"/>
      <c r="GM466" s="540"/>
      <c r="GN466" s="540"/>
      <c r="GO466" s="540"/>
      <c r="GP466" s="540"/>
      <c r="GQ466" s="540"/>
      <c r="GR466" s="540"/>
      <c r="GS466" s="540"/>
      <c r="GT466" s="540"/>
      <c r="GU466" s="540"/>
      <c r="GV466" s="540"/>
      <c r="GW466" s="540"/>
      <c r="GX466" s="540"/>
      <c r="GY466" s="540"/>
      <c r="GZ466" s="540"/>
      <c r="HA466" s="540"/>
      <c r="HB466" s="540"/>
      <c r="HC466" s="540"/>
      <c r="HD466" s="540"/>
      <c r="HE466" s="540"/>
      <c r="HF466" s="540"/>
    </row>
    <row r="467" spans="2:214">
      <c r="B467" s="540"/>
      <c r="C467" s="658"/>
      <c r="D467" s="540"/>
      <c r="F467" s="540"/>
      <c r="G467" s="540"/>
      <c r="H467" s="540"/>
      <c r="I467" s="540"/>
      <c r="J467" s="540"/>
      <c r="K467" s="540"/>
      <c r="L467" s="540"/>
      <c r="M467" s="540"/>
      <c r="N467" s="540"/>
      <c r="O467" s="540"/>
      <c r="P467" s="540"/>
      <c r="Q467" s="540"/>
      <c r="R467" s="540"/>
      <c r="S467" s="540"/>
      <c r="T467" s="540"/>
      <c r="U467" s="540"/>
      <c r="V467" s="540"/>
      <c r="W467" s="540"/>
      <c r="X467" s="540"/>
      <c r="Y467" s="540"/>
      <c r="Z467" s="540"/>
      <c r="AA467" s="540"/>
      <c r="AB467" s="540"/>
      <c r="AC467" s="540"/>
      <c r="AD467" s="540"/>
      <c r="AE467" s="540"/>
      <c r="AF467" s="540"/>
      <c r="AG467" s="540"/>
      <c r="AH467" s="540"/>
      <c r="AI467" s="540"/>
      <c r="AJ467" s="540"/>
      <c r="AK467" s="540"/>
      <c r="AL467" s="540"/>
      <c r="AM467" s="540"/>
      <c r="AN467" s="540"/>
      <c r="AO467" s="540"/>
      <c r="AP467" s="540"/>
      <c r="AQ467" s="540"/>
      <c r="AR467" s="540"/>
      <c r="AS467" s="540"/>
      <c r="AT467" s="540"/>
      <c r="AU467" s="540"/>
      <c r="AV467" s="540"/>
      <c r="AW467" s="540"/>
      <c r="AX467" s="540"/>
      <c r="AY467" s="540"/>
      <c r="AZ467" s="540"/>
      <c r="BA467" s="540"/>
      <c r="BB467" s="540"/>
      <c r="BC467" s="540"/>
      <c r="BD467" s="540"/>
      <c r="BE467" s="540"/>
      <c r="BF467" s="540"/>
      <c r="BG467" s="540"/>
      <c r="BH467" s="540"/>
      <c r="BI467" s="540"/>
      <c r="BJ467" s="540"/>
      <c r="BK467" s="540"/>
      <c r="BL467" s="540"/>
      <c r="BM467" s="540"/>
      <c r="BN467" s="540"/>
      <c r="BO467" s="540"/>
      <c r="BP467" s="540"/>
      <c r="BQ467" s="540"/>
      <c r="BR467" s="540"/>
      <c r="BS467" s="540"/>
      <c r="BT467" s="540"/>
      <c r="BU467" s="540"/>
      <c r="BV467" s="540"/>
      <c r="BW467" s="540"/>
      <c r="BX467" s="540"/>
      <c r="BY467" s="540"/>
      <c r="BZ467" s="540"/>
      <c r="CA467" s="540"/>
      <c r="CB467" s="540"/>
      <c r="CC467" s="540"/>
      <c r="CD467" s="540"/>
      <c r="CE467" s="540"/>
      <c r="CF467" s="540"/>
      <c r="CG467" s="540"/>
      <c r="CH467" s="540"/>
      <c r="CI467" s="540"/>
      <c r="CJ467" s="540"/>
      <c r="CK467" s="540"/>
      <c r="CL467" s="540"/>
      <c r="CM467" s="540"/>
      <c r="CN467" s="540"/>
      <c r="CO467" s="540"/>
      <c r="CP467" s="540"/>
      <c r="CQ467" s="540"/>
      <c r="CR467" s="540"/>
      <c r="CS467" s="540"/>
      <c r="CT467" s="540"/>
      <c r="CU467" s="540"/>
      <c r="CV467" s="540"/>
      <c r="CW467" s="540"/>
      <c r="CX467" s="540"/>
      <c r="CY467" s="540"/>
      <c r="CZ467" s="540"/>
      <c r="DA467" s="540"/>
      <c r="DB467" s="540"/>
      <c r="DC467" s="540"/>
      <c r="DD467" s="540"/>
      <c r="DE467" s="540"/>
      <c r="DF467" s="540"/>
      <c r="DG467" s="540"/>
      <c r="DH467" s="540"/>
      <c r="DI467" s="540"/>
      <c r="DJ467" s="540"/>
      <c r="DK467" s="540"/>
      <c r="DL467" s="540"/>
      <c r="DM467" s="540"/>
      <c r="DN467" s="540"/>
      <c r="DO467" s="540"/>
      <c r="DP467" s="540"/>
      <c r="DQ467" s="540"/>
      <c r="DR467" s="540"/>
      <c r="DS467" s="540"/>
      <c r="DT467" s="540"/>
      <c r="DU467" s="540"/>
      <c r="DV467" s="540"/>
      <c r="DW467" s="540"/>
      <c r="DX467" s="540"/>
      <c r="DY467" s="540"/>
      <c r="DZ467" s="540"/>
      <c r="EA467" s="540"/>
      <c r="EB467" s="540"/>
      <c r="EC467" s="540"/>
      <c r="ED467" s="540"/>
      <c r="EE467" s="540"/>
      <c r="EF467" s="540"/>
      <c r="EG467" s="540"/>
      <c r="EH467" s="540"/>
      <c r="EI467" s="540"/>
      <c r="EJ467" s="540"/>
      <c r="EK467" s="540"/>
      <c r="EL467" s="540"/>
      <c r="EM467" s="540"/>
      <c r="EN467" s="540"/>
      <c r="EO467" s="540"/>
      <c r="EP467" s="540"/>
      <c r="EQ467" s="540"/>
      <c r="ER467" s="540"/>
      <c r="ES467" s="540"/>
      <c r="ET467" s="540"/>
      <c r="EU467" s="540"/>
      <c r="EV467" s="540"/>
      <c r="EW467" s="540"/>
      <c r="EX467" s="540"/>
      <c r="EY467" s="540"/>
      <c r="EZ467" s="540"/>
      <c r="FA467" s="540"/>
      <c r="FB467" s="540"/>
      <c r="FC467" s="540"/>
      <c r="FD467" s="540"/>
      <c r="FE467" s="540"/>
      <c r="FF467" s="540"/>
      <c r="FG467" s="540"/>
      <c r="FH467" s="540"/>
      <c r="FI467" s="540"/>
      <c r="FJ467" s="540"/>
      <c r="FK467" s="540"/>
      <c r="FL467" s="540"/>
      <c r="FM467" s="540"/>
      <c r="FN467" s="540"/>
      <c r="FO467" s="540"/>
      <c r="FP467" s="540"/>
      <c r="FQ467" s="540"/>
      <c r="FR467" s="540"/>
      <c r="FS467" s="540"/>
      <c r="FT467" s="540"/>
      <c r="FU467" s="540"/>
      <c r="FV467" s="540"/>
      <c r="FW467" s="540"/>
      <c r="FX467" s="540"/>
      <c r="FY467" s="540"/>
      <c r="FZ467" s="540"/>
      <c r="GA467" s="540"/>
      <c r="GB467" s="540"/>
      <c r="GC467" s="540"/>
      <c r="GD467" s="540"/>
      <c r="GE467" s="540"/>
      <c r="GF467" s="540"/>
      <c r="GG467" s="540"/>
      <c r="GH467" s="540"/>
      <c r="GI467" s="540"/>
      <c r="GJ467" s="540"/>
      <c r="GK467" s="540"/>
      <c r="GL467" s="540"/>
      <c r="GM467" s="540"/>
      <c r="GN467" s="540"/>
      <c r="GO467" s="540"/>
      <c r="GP467" s="540"/>
      <c r="GQ467" s="540"/>
      <c r="GR467" s="540"/>
      <c r="GS467" s="540"/>
      <c r="GT467" s="540"/>
      <c r="GU467" s="540"/>
      <c r="GV467" s="540"/>
      <c r="GW467" s="540"/>
      <c r="GX467" s="540"/>
      <c r="GY467" s="540"/>
      <c r="GZ467" s="540"/>
      <c r="HA467" s="540"/>
      <c r="HB467" s="540"/>
      <c r="HC467" s="540"/>
      <c r="HD467" s="540"/>
      <c r="HE467" s="540"/>
      <c r="HF467" s="540"/>
    </row>
    <row r="468" spans="2:214">
      <c r="B468" s="540"/>
      <c r="C468" s="658"/>
      <c r="D468" s="540"/>
      <c r="F468" s="540"/>
      <c r="G468" s="540"/>
      <c r="H468" s="540"/>
      <c r="I468" s="540"/>
      <c r="J468" s="540"/>
      <c r="K468" s="540"/>
      <c r="L468" s="540"/>
      <c r="M468" s="540"/>
      <c r="N468" s="540"/>
      <c r="O468" s="540"/>
      <c r="P468" s="540"/>
      <c r="Q468" s="540"/>
      <c r="R468" s="540"/>
      <c r="S468" s="540"/>
      <c r="T468" s="540"/>
      <c r="U468" s="540"/>
      <c r="V468" s="540"/>
      <c r="W468" s="540"/>
      <c r="X468" s="540"/>
      <c r="Y468" s="540"/>
      <c r="Z468" s="540"/>
      <c r="AA468" s="540"/>
      <c r="AB468" s="540"/>
      <c r="AC468" s="540"/>
      <c r="AD468" s="540"/>
      <c r="AE468" s="540"/>
      <c r="AF468" s="540"/>
      <c r="AG468" s="540"/>
      <c r="AH468" s="540"/>
      <c r="AI468" s="540"/>
      <c r="AJ468" s="540"/>
      <c r="AK468" s="540"/>
      <c r="AL468" s="540"/>
      <c r="AM468" s="540"/>
      <c r="AN468" s="540"/>
      <c r="AO468" s="540"/>
      <c r="AP468" s="540"/>
      <c r="AQ468" s="540"/>
      <c r="AR468" s="540"/>
      <c r="AS468" s="540"/>
      <c r="AT468" s="540"/>
      <c r="AU468" s="540"/>
      <c r="AV468" s="540"/>
      <c r="AW468" s="540"/>
      <c r="AX468" s="540"/>
      <c r="AY468" s="540"/>
      <c r="AZ468" s="540"/>
      <c r="BA468" s="540"/>
      <c r="BB468" s="540"/>
      <c r="BC468" s="540"/>
      <c r="BD468" s="540"/>
      <c r="BE468" s="540"/>
      <c r="BF468" s="540"/>
      <c r="BG468" s="540"/>
      <c r="BH468" s="540"/>
      <c r="BI468" s="540"/>
      <c r="BJ468" s="540"/>
      <c r="BK468" s="540"/>
      <c r="BL468" s="540"/>
      <c r="BM468" s="540"/>
      <c r="BN468" s="540"/>
      <c r="BO468" s="540"/>
      <c r="BP468" s="540"/>
      <c r="BQ468" s="540"/>
      <c r="BR468" s="540"/>
      <c r="BS468" s="540"/>
      <c r="BT468" s="540"/>
      <c r="BU468" s="540"/>
      <c r="BV468" s="540"/>
      <c r="BW468" s="540"/>
      <c r="BX468" s="540"/>
      <c r="BY468" s="540"/>
      <c r="BZ468" s="540"/>
      <c r="CA468" s="540"/>
      <c r="CB468" s="540"/>
      <c r="CC468" s="540"/>
      <c r="CD468" s="540"/>
      <c r="CE468" s="540"/>
      <c r="CF468" s="540"/>
      <c r="CG468" s="540"/>
      <c r="CH468" s="540"/>
      <c r="CI468" s="540"/>
      <c r="CJ468" s="540"/>
      <c r="CK468" s="540"/>
      <c r="CL468" s="540"/>
      <c r="CM468" s="540"/>
      <c r="CN468" s="540"/>
      <c r="CO468" s="540"/>
      <c r="CP468" s="540"/>
      <c r="CQ468" s="540"/>
      <c r="CR468" s="540"/>
      <c r="CS468" s="540"/>
      <c r="CT468" s="540"/>
      <c r="CU468" s="540"/>
      <c r="CV468" s="540"/>
      <c r="CW468" s="540"/>
      <c r="CX468" s="540"/>
      <c r="CY468" s="540"/>
      <c r="CZ468" s="540"/>
      <c r="DA468" s="540"/>
      <c r="DB468" s="540"/>
      <c r="DC468" s="540"/>
      <c r="DD468" s="540"/>
      <c r="DE468" s="540"/>
      <c r="DF468" s="540"/>
      <c r="DG468" s="540"/>
      <c r="DH468" s="540"/>
      <c r="DI468" s="540"/>
      <c r="DJ468" s="540"/>
      <c r="DK468" s="540"/>
      <c r="DL468" s="540"/>
      <c r="DM468" s="540"/>
      <c r="DN468" s="540"/>
      <c r="DO468" s="540"/>
      <c r="DP468" s="540"/>
      <c r="DQ468" s="540"/>
      <c r="DR468" s="540"/>
      <c r="DS468" s="540"/>
      <c r="DT468" s="540"/>
      <c r="DU468" s="540"/>
      <c r="DV468" s="540"/>
      <c r="DW468" s="540"/>
      <c r="DX468" s="540"/>
      <c r="DY468" s="540"/>
      <c r="DZ468" s="540"/>
      <c r="EA468" s="540"/>
      <c r="EB468" s="540"/>
      <c r="EC468" s="540"/>
      <c r="ED468" s="540"/>
      <c r="EE468" s="540"/>
      <c r="EF468" s="540"/>
      <c r="EG468" s="540"/>
      <c r="EH468" s="540"/>
      <c r="EI468" s="540"/>
      <c r="EJ468" s="540"/>
      <c r="EK468" s="540"/>
      <c r="EL468" s="540"/>
      <c r="EM468" s="540"/>
      <c r="EN468" s="540"/>
      <c r="EO468" s="540"/>
      <c r="EP468" s="540"/>
      <c r="EQ468" s="540"/>
      <c r="ER468" s="540"/>
      <c r="ES468" s="540"/>
      <c r="ET468" s="540"/>
      <c r="EU468" s="540"/>
      <c r="EV468" s="540"/>
      <c r="EW468" s="540"/>
      <c r="EX468" s="540"/>
      <c r="EY468" s="540"/>
      <c r="EZ468" s="540"/>
      <c r="FA468" s="540"/>
      <c r="FB468" s="540"/>
      <c r="FC468" s="540"/>
      <c r="FD468" s="540"/>
      <c r="FE468" s="540"/>
      <c r="FF468" s="540"/>
      <c r="FG468" s="540"/>
      <c r="FH468" s="540"/>
      <c r="FI468" s="540"/>
      <c r="FJ468" s="540"/>
      <c r="FK468" s="540"/>
      <c r="FL468" s="540"/>
      <c r="FM468" s="540"/>
      <c r="FN468" s="540"/>
      <c r="FO468" s="540"/>
      <c r="FP468" s="540"/>
      <c r="FQ468" s="540"/>
      <c r="FR468" s="540"/>
      <c r="FS468" s="540"/>
      <c r="FT468" s="540"/>
      <c r="FU468" s="540"/>
      <c r="FV468" s="540"/>
      <c r="FW468" s="540"/>
      <c r="FX468" s="540"/>
      <c r="FY468" s="540"/>
      <c r="FZ468" s="540"/>
      <c r="GA468" s="540"/>
      <c r="GB468" s="540"/>
      <c r="GC468" s="540"/>
      <c r="GD468" s="540"/>
      <c r="GE468" s="540"/>
      <c r="GF468" s="540"/>
      <c r="GG468" s="540"/>
      <c r="GH468" s="540"/>
      <c r="GI468" s="540"/>
      <c r="GJ468" s="540"/>
      <c r="GK468" s="540"/>
      <c r="GL468" s="540"/>
      <c r="GM468" s="540"/>
      <c r="GN468" s="540"/>
      <c r="GO468" s="540"/>
      <c r="GP468" s="540"/>
      <c r="GQ468" s="540"/>
      <c r="GR468" s="540"/>
      <c r="GS468" s="540"/>
      <c r="GT468" s="540"/>
      <c r="GU468" s="540"/>
      <c r="GV468" s="540"/>
      <c r="GW468" s="540"/>
      <c r="GX468" s="540"/>
      <c r="GY468" s="540"/>
      <c r="GZ468" s="540"/>
      <c r="HA468" s="540"/>
      <c r="HB468" s="540"/>
      <c r="HC468" s="540"/>
      <c r="HD468" s="540"/>
      <c r="HE468" s="540"/>
      <c r="HF468" s="540"/>
    </row>
    <row r="469" spans="2:214">
      <c r="B469" s="540"/>
      <c r="C469" s="658"/>
      <c r="D469" s="540"/>
      <c r="F469" s="540"/>
      <c r="G469" s="540"/>
      <c r="H469" s="540"/>
      <c r="I469" s="540"/>
      <c r="J469" s="540"/>
      <c r="K469" s="540"/>
      <c r="L469" s="540"/>
      <c r="M469" s="540"/>
      <c r="N469" s="540"/>
      <c r="O469" s="540"/>
      <c r="P469" s="540"/>
      <c r="Q469" s="540"/>
      <c r="R469" s="540"/>
      <c r="S469" s="540"/>
      <c r="T469" s="540"/>
      <c r="U469" s="540"/>
      <c r="V469" s="540"/>
      <c r="W469" s="540"/>
      <c r="X469" s="540"/>
      <c r="Y469" s="540"/>
      <c r="Z469" s="540"/>
      <c r="AA469" s="540"/>
      <c r="AB469" s="540"/>
      <c r="AC469" s="540"/>
      <c r="AD469" s="540"/>
      <c r="AE469" s="540"/>
      <c r="AF469" s="540"/>
      <c r="AG469" s="540"/>
      <c r="AH469" s="540"/>
      <c r="AI469" s="540"/>
      <c r="AJ469" s="540"/>
      <c r="AK469" s="540"/>
      <c r="AL469" s="540"/>
      <c r="AM469" s="540"/>
      <c r="AN469" s="540"/>
      <c r="AO469" s="540"/>
      <c r="AP469" s="540"/>
      <c r="AQ469" s="540"/>
      <c r="AR469" s="540"/>
      <c r="AS469" s="540"/>
      <c r="AT469" s="540"/>
      <c r="AU469" s="540"/>
      <c r="AV469" s="540"/>
      <c r="AW469" s="540"/>
      <c r="AX469" s="540"/>
      <c r="AY469" s="540"/>
      <c r="AZ469" s="540"/>
      <c r="BA469" s="540"/>
      <c r="BB469" s="540"/>
      <c r="BC469" s="540"/>
      <c r="BD469" s="540"/>
      <c r="BE469" s="540"/>
      <c r="BF469" s="540"/>
      <c r="BG469" s="540"/>
      <c r="BH469" s="540"/>
      <c r="BI469" s="540"/>
      <c r="BJ469" s="540"/>
      <c r="BK469" s="540"/>
      <c r="BL469" s="540"/>
      <c r="BM469" s="540"/>
      <c r="BN469" s="540"/>
      <c r="BO469" s="540"/>
      <c r="BP469" s="540"/>
      <c r="BQ469" s="540"/>
      <c r="BR469" s="540"/>
      <c r="BS469" s="540"/>
      <c r="BT469" s="540"/>
      <c r="BU469" s="540"/>
      <c r="BV469" s="540"/>
      <c r="BW469" s="540"/>
      <c r="BX469" s="540"/>
      <c r="BY469" s="540"/>
      <c r="BZ469" s="540"/>
      <c r="CA469" s="540"/>
      <c r="CB469" s="540"/>
      <c r="CC469" s="540"/>
      <c r="CD469" s="540"/>
      <c r="CE469" s="540"/>
      <c r="CF469" s="540"/>
      <c r="CG469" s="540"/>
      <c r="CH469" s="540"/>
      <c r="CI469" s="540"/>
      <c r="CJ469" s="540"/>
      <c r="CK469" s="540"/>
      <c r="CL469" s="540"/>
      <c r="CM469" s="540"/>
      <c r="CN469" s="540"/>
      <c r="CO469" s="540"/>
      <c r="CP469" s="540"/>
      <c r="CQ469" s="540"/>
      <c r="CR469" s="540"/>
      <c r="CS469" s="540"/>
      <c r="CT469" s="540"/>
      <c r="CU469" s="540"/>
      <c r="CV469" s="540"/>
      <c r="CW469" s="540"/>
      <c r="CX469" s="540"/>
      <c r="CY469" s="540"/>
      <c r="CZ469" s="540"/>
      <c r="DA469" s="540"/>
      <c r="DB469" s="540"/>
      <c r="DC469" s="540"/>
      <c r="DD469" s="540"/>
      <c r="DE469" s="540"/>
      <c r="DF469" s="540"/>
      <c r="DG469" s="540"/>
      <c r="DH469" s="540"/>
      <c r="DI469" s="540"/>
      <c r="DJ469" s="540"/>
      <c r="DK469" s="540"/>
      <c r="DL469" s="540"/>
      <c r="DM469" s="540"/>
      <c r="DN469" s="540"/>
      <c r="DO469" s="540"/>
      <c r="DP469" s="540"/>
      <c r="DQ469" s="540"/>
      <c r="DR469" s="540"/>
      <c r="DS469" s="540"/>
      <c r="DT469" s="540"/>
      <c r="DU469" s="540"/>
      <c r="DV469" s="540"/>
      <c r="DW469" s="540"/>
      <c r="DX469" s="540"/>
      <c r="DY469" s="540"/>
      <c r="DZ469" s="540"/>
      <c r="EA469" s="540"/>
      <c r="EB469" s="540"/>
      <c r="EC469" s="540"/>
      <c r="ED469" s="540"/>
      <c r="EE469" s="540"/>
      <c r="EF469" s="540"/>
      <c r="EG469" s="540"/>
      <c r="EH469" s="540"/>
      <c r="EI469" s="540"/>
      <c r="EJ469" s="540"/>
      <c r="EK469" s="540"/>
      <c r="EL469" s="540"/>
      <c r="EM469" s="540"/>
      <c r="EN469" s="540"/>
      <c r="EO469" s="540"/>
      <c r="EP469" s="540"/>
      <c r="EQ469" s="540"/>
      <c r="ER469" s="540"/>
      <c r="ES469" s="540"/>
      <c r="ET469" s="540"/>
      <c r="EU469" s="540"/>
      <c r="EV469" s="540"/>
      <c r="EW469" s="540"/>
      <c r="EX469" s="540"/>
      <c r="EY469" s="540"/>
      <c r="EZ469" s="540"/>
      <c r="FA469" s="540"/>
      <c r="FB469" s="540"/>
      <c r="FC469" s="540"/>
      <c r="FD469" s="540"/>
      <c r="FE469" s="540"/>
      <c r="FF469" s="540"/>
      <c r="FG469" s="540"/>
      <c r="FH469" s="540"/>
      <c r="FI469" s="540"/>
      <c r="FJ469" s="540"/>
      <c r="FK469" s="540"/>
      <c r="FL469" s="540"/>
      <c r="FM469" s="540"/>
      <c r="FN469" s="540"/>
      <c r="FO469" s="540"/>
      <c r="FP469" s="540"/>
      <c r="FQ469" s="540"/>
      <c r="FR469" s="540"/>
      <c r="FS469" s="540"/>
      <c r="FT469" s="540"/>
      <c r="FU469" s="540"/>
      <c r="FV469" s="540"/>
      <c r="FW469" s="540"/>
      <c r="FX469" s="540"/>
      <c r="FY469" s="540"/>
      <c r="FZ469" s="540"/>
      <c r="GA469" s="540"/>
      <c r="GB469" s="540"/>
      <c r="GC469" s="540"/>
      <c r="GD469" s="540"/>
      <c r="GE469" s="540"/>
      <c r="GF469" s="540"/>
      <c r="GG469" s="540"/>
      <c r="GH469" s="540"/>
      <c r="GI469" s="540"/>
      <c r="GJ469" s="540"/>
      <c r="GK469" s="540"/>
      <c r="GL469" s="540"/>
      <c r="GM469" s="540"/>
      <c r="GN469" s="540"/>
      <c r="GO469" s="540"/>
      <c r="GP469" s="540"/>
      <c r="GQ469" s="540"/>
      <c r="GR469" s="540"/>
      <c r="GS469" s="540"/>
      <c r="GT469" s="540"/>
      <c r="GU469" s="540"/>
      <c r="GV469" s="540"/>
      <c r="GW469" s="540"/>
      <c r="GX469" s="540"/>
      <c r="GY469" s="540"/>
      <c r="GZ469" s="540"/>
      <c r="HA469" s="540"/>
      <c r="HB469" s="540"/>
      <c r="HC469" s="540"/>
      <c r="HD469" s="540"/>
      <c r="HE469" s="540"/>
      <c r="HF469" s="540"/>
    </row>
    <row r="470" spans="2:214">
      <c r="B470" s="540"/>
      <c r="C470" s="658"/>
      <c r="D470" s="540"/>
      <c r="F470" s="540"/>
      <c r="G470" s="540"/>
      <c r="H470" s="540"/>
      <c r="I470" s="540"/>
      <c r="J470" s="540"/>
      <c r="K470" s="540"/>
      <c r="L470" s="540"/>
      <c r="M470" s="540"/>
      <c r="N470" s="540"/>
      <c r="O470" s="540"/>
      <c r="P470" s="540"/>
      <c r="Q470" s="540"/>
      <c r="R470" s="540"/>
      <c r="S470" s="540"/>
      <c r="T470" s="540"/>
      <c r="U470" s="540"/>
      <c r="V470" s="540"/>
      <c r="W470" s="540"/>
      <c r="X470" s="540"/>
      <c r="Y470" s="540"/>
      <c r="Z470" s="540"/>
      <c r="AA470" s="540"/>
      <c r="AB470" s="540"/>
      <c r="AC470" s="540"/>
      <c r="AD470" s="540"/>
      <c r="AE470" s="540"/>
      <c r="AF470" s="540"/>
      <c r="AG470" s="540"/>
      <c r="AH470" s="540"/>
      <c r="AI470" s="540"/>
      <c r="AJ470" s="540"/>
      <c r="AK470" s="540"/>
      <c r="AL470" s="540"/>
      <c r="AM470" s="540"/>
      <c r="AN470" s="540"/>
      <c r="AO470" s="540"/>
      <c r="AP470" s="540"/>
      <c r="AQ470" s="540"/>
      <c r="AR470" s="540"/>
      <c r="AS470" s="540"/>
      <c r="AT470" s="540"/>
      <c r="AU470" s="540"/>
      <c r="AV470" s="540"/>
      <c r="AW470" s="540"/>
      <c r="AX470" s="540"/>
      <c r="AY470" s="540"/>
      <c r="AZ470" s="540"/>
      <c r="BA470" s="540"/>
      <c r="BB470" s="540"/>
      <c r="BC470" s="540"/>
      <c r="BD470" s="540"/>
      <c r="BE470" s="540"/>
      <c r="BF470" s="540"/>
      <c r="BG470" s="540"/>
      <c r="BH470" s="540"/>
      <c r="BI470" s="540"/>
      <c r="BJ470" s="540"/>
      <c r="BK470" s="540"/>
      <c r="BL470" s="540"/>
      <c r="BM470" s="540"/>
      <c r="BN470" s="540"/>
      <c r="BO470" s="540"/>
      <c r="BP470" s="540"/>
      <c r="BQ470" s="540"/>
      <c r="BR470" s="540"/>
      <c r="BS470" s="540"/>
      <c r="BT470" s="540"/>
      <c r="BU470" s="540"/>
      <c r="BV470" s="540"/>
      <c r="BW470" s="540"/>
      <c r="BX470" s="540"/>
      <c r="BY470" s="540"/>
      <c r="BZ470" s="540"/>
      <c r="CA470" s="540"/>
      <c r="CB470" s="540"/>
      <c r="CC470" s="540"/>
      <c r="CD470" s="540"/>
      <c r="CE470" s="540"/>
      <c r="CF470" s="540"/>
      <c r="CG470" s="540"/>
      <c r="CH470" s="540"/>
      <c r="CI470" s="540"/>
      <c r="CJ470" s="540"/>
      <c r="CK470" s="540"/>
      <c r="CL470" s="540"/>
      <c r="CM470" s="540"/>
      <c r="CN470" s="540"/>
      <c r="CO470" s="540"/>
      <c r="CP470" s="540"/>
      <c r="CQ470" s="540"/>
      <c r="CR470" s="540"/>
      <c r="CS470" s="540"/>
      <c r="CT470" s="540"/>
      <c r="CU470" s="540"/>
      <c r="CV470" s="540"/>
      <c r="CW470" s="540"/>
      <c r="CX470" s="540"/>
      <c r="CY470" s="540"/>
      <c r="CZ470" s="540"/>
      <c r="DA470" s="540"/>
      <c r="DB470" s="540"/>
      <c r="DC470" s="540"/>
      <c r="DD470" s="540"/>
      <c r="DE470" s="540"/>
      <c r="DF470" s="540"/>
      <c r="DG470" s="540"/>
      <c r="DH470" s="540"/>
      <c r="DI470" s="540"/>
      <c r="DJ470" s="540"/>
      <c r="DK470" s="540"/>
      <c r="DL470" s="540"/>
      <c r="DM470" s="540"/>
      <c r="DN470" s="540"/>
      <c r="DO470" s="540"/>
      <c r="DP470" s="540"/>
      <c r="DQ470" s="540"/>
      <c r="DR470" s="540"/>
      <c r="DS470" s="540"/>
      <c r="DT470" s="540"/>
      <c r="DU470" s="540"/>
      <c r="DV470" s="540"/>
      <c r="DW470" s="540"/>
      <c r="DX470" s="540"/>
      <c r="DY470" s="540"/>
      <c r="DZ470" s="540"/>
      <c r="EA470" s="540"/>
      <c r="EB470" s="540"/>
      <c r="EC470" s="540"/>
      <c r="ED470" s="540"/>
      <c r="EE470" s="540"/>
      <c r="EF470" s="540"/>
      <c r="EG470" s="540"/>
      <c r="EH470" s="540"/>
      <c r="EI470" s="540"/>
      <c r="EJ470" s="540"/>
      <c r="EK470" s="540"/>
      <c r="EL470" s="540"/>
      <c r="EM470" s="540"/>
      <c r="EN470" s="540"/>
      <c r="EO470" s="540"/>
      <c r="EP470" s="540"/>
      <c r="EQ470" s="540"/>
      <c r="ER470" s="540"/>
      <c r="ES470" s="540"/>
      <c r="ET470" s="540"/>
      <c r="EU470" s="540"/>
      <c r="EV470" s="540"/>
      <c r="EW470" s="540"/>
      <c r="EX470" s="540"/>
      <c r="EY470" s="540"/>
      <c r="EZ470" s="540"/>
      <c r="FA470" s="540"/>
      <c r="FB470" s="540"/>
      <c r="FC470" s="540"/>
      <c r="FD470" s="540"/>
      <c r="FE470" s="540"/>
      <c r="FF470" s="540"/>
      <c r="FG470" s="540"/>
      <c r="FH470" s="540"/>
      <c r="FI470" s="540"/>
      <c r="FJ470" s="540"/>
      <c r="FK470" s="540"/>
      <c r="FL470" s="540"/>
      <c r="FM470" s="540"/>
      <c r="FN470" s="540"/>
      <c r="FO470" s="540"/>
      <c r="FP470" s="540"/>
      <c r="FQ470" s="540"/>
      <c r="FR470" s="540"/>
      <c r="FS470" s="540"/>
      <c r="FT470" s="540"/>
      <c r="FU470" s="540"/>
      <c r="FV470" s="540"/>
      <c r="FW470" s="540"/>
      <c r="FX470" s="540"/>
      <c r="FY470" s="540"/>
      <c r="FZ470" s="540"/>
      <c r="GA470" s="540"/>
      <c r="GB470" s="540"/>
      <c r="GC470" s="540"/>
      <c r="GD470" s="540"/>
      <c r="GE470" s="540"/>
      <c r="GF470" s="540"/>
      <c r="GG470" s="540"/>
      <c r="GH470" s="540"/>
      <c r="GI470" s="540"/>
      <c r="GJ470" s="540"/>
      <c r="GK470" s="540"/>
      <c r="GL470" s="540"/>
      <c r="GM470" s="540"/>
      <c r="GN470" s="540"/>
      <c r="GO470" s="540"/>
      <c r="GP470" s="540"/>
      <c r="GQ470" s="540"/>
      <c r="GR470" s="540"/>
      <c r="GS470" s="540"/>
      <c r="GT470" s="540"/>
      <c r="GU470" s="540"/>
      <c r="GV470" s="540"/>
      <c r="GW470" s="540"/>
      <c r="GX470" s="540"/>
      <c r="GY470" s="540"/>
      <c r="GZ470" s="540"/>
      <c r="HA470" s="540"/>
      <c r="HB470" s="540"/>
      <c r="HC470" s="540"/>
      <c r="HD470" s="540"/>
      <c r="HE470" s="540"/>
      <c r="HF470" s="540"/>
    </row>
    <row r="471" spans="2:214">
      <c r="B471" s="540"/>
      <c r="C471" s="658"/>
      <c r="D471" s="540"/>
      <c r="F471" s="540"/>
      <c r="G471" s="540"/>
      <c r="H471" s="540"/>
      <c r="I471" s="540"/>
      <c r="J471" s="540"/>
      <c r="K471" s="540"/>
      <c r="L471" s="540"/>
      <c r="M471" s="540"/>
      <c r="N471" s="540"/>
      <c r="O471" s="540"/>
      <c r="P471" s="540"/>
      <c r="Q471" s="540"/>
      <c r="R471" s="540"/>
      <c r="S471" s="540"/>
      <c r="T471" s="540"/>
      <c r="U471" s="540"/>
      <c r="V471" s="540"/>
      <c r="W471" s="540"/>
      <c r="X471" s="540"/>
      <c r="Y471" s="540"/>
      <c r="Z471" s="540"/>
      <c r="AA471" s="540"/>
      <c r="AB471" s="540"/>
      <c r="AC471" s="540"/>
      <c r="AD471" s="540"/>
      <c r="AE471" s="540"/>
      <c r="AF471" s="540"/>
      <c r="AG471" s="540"/>
      <c r="AH471" s="540"/>
      <c r="AI471" s="540"/>
      <c r="AJ471" s="540"/>
      <c r="AK471" s="540"/>
      <c r="AL471" s="540"/>
      <c r="AM471" s="540"/>
      <c r="AN471" s="540"/>
      <c r="AO471" s="540"/>
      <c r="AP471" s="540"/>
      <c r="AQ471" s="540"/>
      <c r="AR471" s="540"/>
      <c r="AS471" s="540"/>
      <c r="AT471" s="540"/>
      <c r="AU471" s="540"/>
      <c r="AV471" s="540"/>
      <c r="AW471" s="540"/>
      <c r="AX471" s="540"/>
      <c r="AY471" s="540"/>
      <c r="AZ471" s="540"/>
      <c r="BA471" s="540"/>
      <c r="BB471" s="540"/>
      <c r="BC471" s="540"/>
      <c r="BD471" s="540"/>
      <c r="BE471" s="540"/>
      <c r="BF471" s="540"/>
      <c r="BG471" s="540"/>
      <c r="BH471" s="540"/>
      <c r="BI471" s="540"/>
      <c r="BJ471" s="540"/>
      <c r="BK471" s="540"/>
      <c r="BL471" s="540"/>
      <c r="BM471" s="540"/>
      <c r="BN471" s="540"/>
      <c r="BO471" s="540"/>
      <c r="BP471" s="540"/>
      <c r="BQ471" s="540"/>
      <c r="BR471" s="540"/>
      <c r="BS471" s="540"/>
      <c r="BT471" s="540"/>
      <c r="BU471" s="540"/>
      <c r="BV471" s="540"/>
      <c r="BW471" s="540"/>
      <c r="BX471" s="540"/>
      <c r="BY471" s="540"/>
      <c r="BZ471" s="540"/>
      <c r="CA471" s="540"/>
      <c r="CB471" s="540"/>
      <c r="CC471" s="540"/>
      <c r="CD471" s="540"/>
      <c r="CE471" s="540"/>
      <c r="CF471" s="540"/>
      <c r="CG471" s="540"/>
      <c r="CH471" s="540"/>
      <c r="CI471" s="540"/>
      <c r="CJ471" s="540"/>
      <c r="CK471" s="540"/>
      <c r="CL471" s="540"/>
      <c r="CM471" s="540"/>
      <c r="CN471" s="540"/>
      <c r="CO471" s="540"/>
      <c r="CP471" s="540"/>
      <c r="CQ471" s="540"/>
      <c r="CR471" s="540"/>
      <c r="CS471" s="540"/>
      <c r="CT471" s="540"/>
      <c r="CU471" s="540"/>
      <c r="CV471" s="540"/>
      <c r="CW471" s="540"/>
      <c r="CX471" s="540"/>
      <c r="CY471" s="540"/>
      <c r="CZ471" s="540"/>
      <c r="DA471" s="540"/>
      <c r="DB471" s="540"/>
      <c r="DC471" s="540"/>
      <c r="DD471" s="540"/>
      <c r="DE471" s="540"/>
      <c r="DF471" s="540"/>
      <c r="DG471" s="540"/>
      <c r="DH471" s="540"/>
      <c r="DI471" s="540"/>
      <c r="DJ471" s="540"/>
      <c r="DK471" s="540"/>
      <c r="DL471" s="540"/>
      <c r="DM471" s="540"/>
      <c r="DN471" s="540"/>
      <c r="DO471" s="540"/>
      <c r="DP471" s="540"/>
      <c r="DQ471" s="540"/>
      <c r="DR471" s="540"/>
      <c r="DS471" s="540"/>
      <c r="DT471" s="540"/>
      <c r="DU471" s="540"/>
      <c r="DV471" s="540"/>
      <c r="DW471" s="540"/>
      <c r="DX471" s="540"/>
      <c r="DY471" s="540"/>
      <c r="DZ471" s="540"/>
      <c r="EA471" s="540"/>
      <c r="EB471" s="540"/>
      <c r="EC471" s="540"/>
      <c r="ED471" s="540"/>
      <c r="EE471" s="540"/>
      <c r="EF471" s="540"/>
      <c r="EG471" s="540"/>
      <c r="EH471" s="540"/>
      <c r="EI471" s="540"/>
      <c r="EJ471" s="540"/>
      <c r="EK471" s="540"/>
      <c r="EL471" s="540"/>
      <c r="EM471" s="540"/>
      <c r="EN471" s="540"/>
      <c r="EO471" s="540"/>
      <c r="EP471" s="540"/>
      <c r="EQ471" s="540"/>
      <c r="ER471" s="540"/>
      <c r="ES471" s="540"/>
      <c r="ET471" s="540"/>
      <c r="EU471" s="540"/>
      <c r="EV471" s="540"/>
      <c r="EW471" s="540"/>
      <c r="EX471" s="540"/>
      <c r="EY471" s="540"/>
      <c r="EZ471" s="540"/>
      <c r="FA471" s="540"/>
      <c r="FB471" s="540"/>
      <c r="FC471" s="540"/>
      <c r="FD471" s="540"/>
      <c r="FE471" s="540"/>
      <c r="FF471" s="540"/>
      <c r="FG471" s="540"/>
      <c r="FH471" s="540"/>
      <c r="FI471" s="540"/>
      <c r="FJ471" s="540"/>
      <c r="FK471" s="540"/>
      <c r="FL471" s="540"/>
      <c r="FM471" s="540"/>
      <c r="FN471" s="540"/>
      <c r="FO471" s="540"/>
      <c r="FP471" s="540"/>
      <c r="FQ471" s="540"/>
      <c r="FR471" s="540"/>
      <c r="FS471" s="540"/>
      <c r="FT471" s="540"/>
      <c r="FU471" s="540"/>
      <c r="FV471" s="540"/>
      <c r="FW471" s="540"/>
      <c r="FX471" s="540"/>
      <c r="FY471" s="540"/>
      <c r="FZ471" s="540"/>
      <c r="GA471" s="540"/>
      <c r="GB471" s="540"/>
      <c r="GC471" s="540"/>
      <c r="GD471" s="540"/>
      <c r="GE471" s="540"/>
      <c r="GF471" s="540"/>
      <c r="GG471" s="540"/>
      <c r="GH471" s="540"/>
      <c r="GI471" s="540"/>
      <c r="GJ471" s="540"/>
      <c r="GK471" s="540"/>
      <c r="GL471" s="540"/>
      <c r="GM471" s="540"/>
      <c r="GN471" s="540"/>
      <c r="GO471" s="540"/>
      <c r="GP471" s="540"/>
      <c r="GQ471" s="540"/>
      <c r="GR471" s="540"/>
      <c r="GS471" s="540"/>
      <c r="GT471" s="540"/>
      <c r="GU471" s="540"/>
      <c r="GV471" s="540"/>
      <c r="GW471" s="540"/>
      <c r="GX471" s="540"/>
      <c r="GY471" s="540"/>
      <c r="GZ471" s="540"/>
      <c r="HA471" s="540"/>
      <c r="HB471" s="540"/>
      <c r="HC471" s="540"/>
      <c r="HD471" s="540"/>
      <c r="HE471" s="540"/>
      <c r="HF471" s="540"/>
    </row>
    <row r="472" spans="2:214">
      <c r="B472" s="540"/>
      <c r="C472" s="658"/>
      <c r="D472" s="540"/>
      <c r="F472" s="540"/>
      <c r="G472" s="540"/>
      <c r="H472" s="540"/>
      <c r="I472" s="540"/>
      <c r="J472" s="540"/>
      <c r="K472" s="540"/>
      <c r="L472" s="540"/>
      <c r="M472" s="540"/>
      <c r="N472" s="540"/>
      <c r="O472" s="540"/>
      <c r="P472" s="540"/>
      <c r="Q472" s="540"/>
      <c r="R472" s="540"/>
      <c r="S472" s="540"/>
      <c r="T472" s="540"/>
      <c r="U472" s="540"/>
      <c r="V472" s="540"/>
      <c r="W472" s="540"/>
      <c r="X472" s="540"/>
      <c r="Y472" s="540"/>
      <c r="Z472" s="540"/>
      <c r="AA472" s="540"/>
      <c r="AB472" s="540"/>
      <c r="AC472" s="540"/>
      <c r="AD472" s="540"/>
      <c r="AE472" s="540"/>
      <c r="AF472" s="540"/>
      <c r="AG472" s="540"/>
      <c r="AH472" s="540"/>
      <c r="AI472" s="540"/>
      <c r="AJ472" s="540"/>
      <c r="AK472" s="540"/>
      <c r="AL472" s="540"/>
      <c r="AM472" s="540"/>
      <c r="AN472" s="540"/>
      <c r="AO472" s="540"/>
      <c r="AP472" s="540"/>
      <c r="AQ472" s="540"/>
      <c r="AR472" s="540"/>
      <c r="AS472" s="540"/>
      <c r="AT472" s="540"/>
      <c r="AU472" s="540"/>
      <c r="AV472" s="540"/>
      <c r="AW472" s="540"/>
      <c r="AX472" s="540"/>
      <c r="AY472" s="540"/>
      <c r="AZ472" s="540"/>
      <c r="BA472" s="540"/>
      <c r="BB472" s="540"/>
      <c r="BC472" s="540"/>
      <c r="BD472" s="540"/>
      <c r="BE472" s="540"/>
      <c r="BF472" s="540"/>
      <c r="BG472" s="540"/>
      <c r="BH472" s="540"/>
      <c r="BI472" s="540"/>
      <c r="BJ472" s="540"/>
      <c r="BK472" s="540"/>
      <c r="BL472" s="540"/>
      <c r="BM472" s="540"/>
      <c r="BN472" s="540"/>
      <c r="BO472" s="540"/>
      <c r="BP472" s="540"/>
      <c r="BQ472" s="540"/>
      <c r="BR472" s="540"/>
      <c r="BS472" s="540"/>
      <c r="BT472" s="540"/>
      <c r="BU472" s="540"/>
      <c r="BV472" s="540"/>
      <c r="BW472" s="540"/>
      <c r="BX472" s="540"/>
      <c r="BY472" s="540"/>
      <c r="BZ472" s="540"/>
      <c r="CA472" s="540"/>
      <c r="CB472" s="540"/>
      <c r="CC472" s="540"/>
      <c r="CD472" s="540"/>
      <c r="CE472" s="540"/>
      <c r="CF472" s="540"/>
      <c r="CG472" s="540"/>
      <c r="CH472" s="540"/>
      <c r="CI472" s="540"/>
      <c r="CJ472" s="540"/>
      <c r="CK472" s="540"/>
      <c r="CL472" s="540"/>
      <c r="CM472" s="540"/>
      <c r="CN472" s="540"/>
      <c r="CO472" s="540"/>
      <c r="CP472" s="540"/>
      <c r="CQ472" s="540"/>
      <c r="CR472" s="540"/>
      <c r="CS472" s="540"/>
      <c r="CT472" s="540"/>
      <c r="CU472" s="540"/>
      <c r="CV472" s="540"/>
      <c r="CW472" s="540"/>
      <c r="CX472" s="540"/>
      <c r="CY472" s="540"/>
      <c r="CZ472" s="540"/>
      <c r="DA472" s="540"/>
      <c r="DB472" s="540"/>
      <c r="DC472" s="540"/>
      <c r="DD472" s="540"/>
      <c r="DE472" s="540"/>
      <c r="DF472" s="540"/>
      <c r="DG472" s="540"/>
      <c r="DH472" s="540"/>
      <c r="DI472" s="540"/>
      <c r="DJ472" s="540"/>
      <c r="DK472" s="540"/>
      <c r="DL472" s="540"/>
      <c r="DM472" s="540"/>
      <c r="DN472" s="540"/>
      <c r="DO472" s="540"/>
      <c r="DP472" s="540"/>
      <c r="DQ472" s="540"/>
      <c r="DR472" s="540"/>
      <c r="DS472" s="540"/>
      <c r="DT472" s="540"/>
      <c r="DU472" s="540"/>
      <c r="DV472" s="540"/>
      <c r="DW472" s="540"/>
      <c r="DX472" s="540"/>
      <c r="DY472" s="540"/>
      <c r="DZ472" s="540"/>
      <c r="EA472" s="540"/>
      <c r="EB472" s="540"/>
      <c r="EC472" s="540"/>
      <c r="ED472" s="540"/>
      <c r="EE472" s="540"/>
      <c r="EF472" s="540"/>
      <c r="EG472" s="540"/>
      <c r="EH472" s="540"/>
      <c r="EI472" s="540"/>
      <c r="EJ472" s="540"/>
      <c r="EK472" s="540"/>
      <c r="EL472" s="540"/>
      <c r="EM472" s="540"/>
      <c r="EN472" s="540"/>
      <c r="EO472" s="540"/>
      <c r="EP472" s="540"/>
      <c r="EQ472" s="540"/>
      <c r="ER472" s="540"/>
      <c r="ES472" s="540"/>
      <c r="ET472" s="540"/>
      <c r="EU472" s="540"/>
      <c r="EV472" s="540"/>
      <c r="EW472" s="540"/>
      <c r="EX472" s="540"/>
      <c r="EY472" s="540"/>
      <c r="EZ472" s="540"/>
      <c r="FA472" s="540"/>
      <c r="FB472" s="540"/>
      <c r="FC472" s="540"/>
      <c r="FD472" s="540"/>
      <c r="FE472" s="540"/>
      <c r="FF472" s="540"/>
      <c r="FG472" s="540"/>
      <c r="FH472" s="540"/>
      <c r="FI472" s="540"/>
      <c r="FJ472" s="540"/>
      <c r="FK472" s="540"/>
      <c r="FL472" s="540"/>
      <c r="FM472" s="540"/>
      <c r="FN472" s="540"/>
      <c r="FO472" s="540"/>
      <c r="FP472" s="540"/>
      <c r="FQ472" s="540"/>
      <c r="FR472" s="540"/>
      <c r="FS472" s="540"/>
      <c r="FT472" s="540"/>
      <c r="FU472" s="540"/>
      <c r="FV472" s="540"/>
      <c r="FW472" s="540"/>
      <c r="FX472" s="540"/>
      <c r="FY472" s="540"/>
      <c r="FZ472" s="540"/>
      <c r="GA472" s="540"/>
      <c r="GB472" s="540"/>
      <c r="GC472" s="540"/>
      <c r="GD472" s="540"/>
      <c r="GE472" s="540"/>
      <c r="GF472" s="540"/>
      <c r="GG472" s="540"/>
      <c r="GH472" s="540"/>
      <c r="GI472" s="540"/>
      <c r="GJ472" s="540"/>
      <c r="GK472" s="540"/>
      <c r="GL472" s="540"/>
      <c r="GM472" s="540"/>
      <c r="GN472" s="540"/>
      <c r="GO472" s="540"/>
      <c r="GP472" s="540"/>
      <c r="GQ472" s="540"/>
      <c r="GR472" s="540"/>
      <c r="GS472" s="540"/>
      <c r="GT472" s="540"/>
      <c r="GU472" s="540"/>
      <c r="GV472" s="540"/>
      <c r="GW472" s="540"/>
      <c r="GX472" s="540"/>
      <c r="GY472" s="540"/>
      <c r="GZ472" s="540"/>
      <c r="HA472" s="540"/>
      <c r="HB472" s="540"/>
      <c r="HC472" s="540"/>
      <c r="HD472" s="540"/>
      <c r="HE472" s="540"/>
      <c r="HF472" s="540"/>
    </row>
    <row r="473" spans="2:214">
      <c r="B473" s="540"/>
      <c r="C473" s="658"/>
      <c r="D473" s="540"/>
      <c r="F473" s="540"/>
      <c r="G473" s="540"/>
      <c r="H473" s="540"/>
      <c r="I473" s="540"/>
      <c r="J473" s="540"/>
      <c r="K473" s="540"/>
      <c r="L473" s="540"/>
      <c r="M473" s="540"/>
      <c r="N473" s="540"/>
      <c r="O473" s="540"/>
      <c r="P473" s="540"/>
      <c r="Q473" s="540"/>
      <c r="R473" s="540"/>
      <c r="S473" s="540"/>
      <c r="T473" s="540"/>
      <c r="U473" s="540"/>
      <c r="V473" s="540"/>
      <c r="W473" s="540"/>
      <c r="X473" s="540"/>
      <c r="Y473" s="540"/>
      <c r="Z473" s="540"/>
      <c r="AA473" s="540"/>
      <c r="AB473" s="540"/>
      <c r="AC473" s="540"/>
      <c r="AD473" s="540"/>
      <c r="AE473" s="540"/>
      <c r="AF473" s="540"/>
      <c r="AG473" s="540"/>
      <c r="AH473" s="540"/>
      <c r="AI473" s="540"/>
      <c r="AJ473" s="540"/>
      <c r="AK473" s="540"/>
      <c r="AL473" s="540"/>
      <c r="AM473" s="540"/>
      <c r="AN473" s="540"/>
      <c r="AO473" s="540"/>
      <c r="AP473" s="540"/>
      <c r="AQ473" s="540"/>
      <c r="AR473" s="540"/>
      <c r="AS473" s="540"/>
      <c r="AT473" s="540"/>
      <c r="AU473" s="540"/>
      <c r="AV473" s="540"/>
      <c r="AW473" s="540"/>
      <c r="AX473" s="540"/>
      <c r="AY473" s="540"/>
      <c r="AZ473" s="540"/>
      <c r="BA473" s="540"/>
      <c r="BB473" s="540"/>
      <c r="BC473" s="540"/>
      <c r="BD473" s="540"/>
      <c r="BE473" s="540"/>
      <c r="BF473" s="540"/>
      <c r="BG473" s="540"/>
      <c r="BH473" s="540"/>
      <c r="BI473" s="540"/>
      <c r="BJ473" s="540"/>
      <c r="BK473" s="540"/>
      <c r="BL473" s="540"/>
      <c r="BM473" s="540"/>
      <c r="BN473" s="540"/>
      <c r="BO473" s="540"/>
      <c r="BP473" s="540"/>
      <c r="BQ473" s="540"/>
      <c r="BR473" s="540"/>
      <c r="BS473" s="540"/>
      <c r="BT473" s="540"/>
      <c r="BU473" s="540"/>
      <c r="BV473" s="540"/>
      <c r="BW473" s="540"/>
      <c r="BX473" s="540"/>
      <c r="BY473" s="540"/>
      <c r="BZ473" s="540"/>
      <c r="CA473" s="540"/>
      <c r="CB473" s="540"/>
      <c r="CC473" s="540"/>
      <c r="CD473" s="540"/>
      <c r="CE473" s="540"/>
      <c r="CF473" s="540"/>
      <c r="CG473" s="540"/>
      <c r="CH473" s="540"/>
      <c r="CI473" s="540"/>
      <c r="CJ473" s="540"/>
      <c r="CK473" s="540"/>
      <c r="CL473" s="540"/>
      <c r="CM473" s="540"/>
      <c r="CN473" s="540"/>
      <c r="CO473" s="540"/>
      <c r="CP473" s="540"/>
      <c r="CQ473" s="540"/>
      <c r="CR473" s="540"/>
      <c r="CS473" s="540"/>
      <c r="CT473" s="540"/>
      <c r="CU473" s="540"/>
      <c r="CV473" s="540"/>
      <c r="CW473" s="540"/>
      <c r="CX473" s="540"/>
      <c r="CY473" s="540"/>
      <c r="CZ473" s="540"/>
      <c r="DA473" s="540"/>
      <c r="DB473" s="540"/>
      <c r="DC473" s="540"/>
      <c r="DD473" s="540"/>
      <c r="DE473" s="540"/>
      <c r="DF473" s="540"/>
      <c r="DG473" s="540"/>
      <c r="DH473" s="540"/>
      <c r="DI473" s="540"/>
      <c r="DJ473" s="540"/>
      <c r="DK473" s="540"/>
      <c r="DL473" s="540"/>
      <c r="DM473" s="540"/>
      <c r="DN473" s="540"/>
      <c r="DO473" s="540"/>
      <c r="DP473" s="540"/>
      <c r="DQ473" s="540"/>
      <c r="DR473" s="540"/>
      <c r="DS473" s="540"/>
      <c r="DT473" s="540"/>
      <c r="DU473" s="540"/>
      <c r="DV473" s="540"/>
      <c r="DW473" s="540"/>
      <c r="DX473" s="540"/>
      <c r="DY473" s="540"/>
      <c r="DZ473" s="540"/>
      <c r="EA473" s="540"/>
      <c r="EB473" s="540"/>
      <c r="EC473" s="540"/>
      <c r="ED473" s="540"/>
      <c r="EE473" s="540"/>
      <c r="EF473" s="540"/>
      <c r="EG473" s="540"/>
      <c r="EH473" s="540"/>
      <c r="EI473" s="540"/>
      <c r="EJ473" s="540"/>
      <c r="EK473" s="540"/>
      <c r="EL473" s="540"/>
      <c r="EM473" s="540"/>
      <c r="EN473" s="540"/>
      <c r="EO473" s="540"/>
      <c r="EP473" s="540"/>
      <c r="EQ473" s="540"/>
      <c r="ER473" s="540"/>
      <c r="ES473" s="540"/>
      <c r="ET473" s="540"/>
      <c r="EU473" s="540"/>
      <c r="EV473" s="540"/>
      <c r="EW473" s="540"/>
      <c r="EX473" s="540"/>
      <c r="EY473" s="540"/>
      <c r="EZ473" s="540"/>
      <c r="FA473" s="540"/>
      <c r="FB473" s="540"/>
      <c r="FC473" s="540"/>
      <c r="FD473" s="540"/>
      <c r="FE473" s="540"/>
      <c r="FF473" s="540"/>
      <c r="FG473" s="540"/>
      <c r="FH473" s="540"/>
      <c r="FI473" s="540"/>
      <c r="FJ473" s="540"/>
      <c r="FK473" s="540"/>
      <c r="FL473" s="540"/>
      <c r="FM473" s="540"/>
      <c r="FN473" s="540"/>
      <c r="FO473" s="540"/>
      <c r="FP473" s="540"/>
      <c r="FQ473" s="540"/>
      <c r="FR473" s="540"/>
      <c r="FS473" s="540"/>
      <c r="FT473" s="540"/>
      <c r="FU473" s="540"/>
      <c r="FV473" s="540"/>
      <c r="FW473" s="540"/>
      <c r="FX473" s="540"/>
      <c r="FY473" s="540"/>
      <c r="FZ473" s="540"/>
      <c r="GA473" s="540"/>
      <c r="GB473" s="540"/>
      <c r="GC473" s="540"/>
      <c r="GD473" s="540"/>
      <c r="GE473" s="540"/>
      <c r="GF473" s="540"/>
      <c r="GG473" s="540"/>
      <c r="GH473" s="540"/>
      <c r="GI473" s="540"/>
      <c r="GJ473" s="540"/>
      <c r="GK473" s="540"/>
      <c r="GL473" s="540"/>
      <c r="GM473" s="540"/>
      <c r="GN473" s="540"/>
      <c r="GO473" s="540"/>
      <c r="GP473" s="540"/>
      <c r="GQ473" s="540"/>
      <c r="GR473" s="540"/>
      <c r="GS473" s="540"/>
      <c r="GT473" s="540"/>
      <c r="GU473" s="540"/>
      <c r="GV473" s="540"/>
      <c r="GW473" s="540"/>
      <c r="GX473" s="540"/>
      <c r="GY473" s="540"/>
      <c r="GZ473" s="540"/>
      <c r="HA473" s="540"/>
      <c r="HB473" s="540"/>
      <c r="HC473" s="540"/>
      <c r="HD473" s="540"/>
      <c r="HE473" s="540"/>
      <c r="HF473" s="540"/>
    </row>
    <row r="474" spans="2:214">
      <c r="B474" s="540"/>
      <c r="C474" s="658"/>
      <c r="D474" s="540"/>
      <c r="F474" s="540"/>
      <c r="G474" s="540"/>
      <c r="H474" s="540"/>
      <c r="I474" s="540"/>
      <c r="J474" s="540"/>
      <c r="K474" s="540"/>
      <c r="L474" s="540"/>
      <c r="M474" s="540"/>
      <c r="N474" s="540"/>
      <c r="O474" s="540"/>
      <c r="P474" s="540"/>
      <c r="Q474" s="540"/>
      <c r="R474" s="540"/>
      <c r="S474" s="540"/>
      <c r="T474" s="540"/>
      <c r="U474" s="540"/>
      <c r="V474" s="540"/>
      <c r="W474" s="540"/>
      <c r="X474" s="540"/>
      <c r="Y474" s="540"/>
      <c r="Z474" s="540"/>
      <c r="AA474" s="540"/>
      <c r="AB474" s="540"/>
      <c r="AC474" s="540"/>
      <c r="AD474" s="540"/>
      <c r="AE474" s="540"/>
      <c r="AF474" s="540"/>
      <c r="AG474" s="540"/>
      <c r="AH474" s="540"/>
      <c r="AI474" s="540"/>
      <c r="AJ474" s="540"/>
      <c r="AK474" s="540"/>
      <c r="AL474" s="540"/>
      <c r="AM474" s="540"/>
      <c r="AN474" s="540"/>
      <c r="AO474" s="540"/>
      <c r="AP474" s="540"/>
      <c r="AQ474" s="540"/>
      <c r="AR474" s="540"/>
      <c r="AS474" s="540"/>
      <c r="AT474" s="540"/>
      <c r="AU474" s="540"/>
      <c r="AV474" s="540"/>
      <c r="AW474" s="540"/>
      <c r="AX474" s="540"/>
      <c r="AY474" s="540"/>
      <c r="AZ474" s="540"/>
      <c r="BA474" s="540"/>
      <c r="BB474" s="540"/>
      <c r="BC474" s="540"/>
      <c r="BD474" s="540"/>
      <c r="BE474" s="540"/>
      <c r="BF474" s="540"/>
      <c r="BG474" s="540"/>
      <c r="BH474" s="540"/>
      <c r="BI474" s="540"/>
      <c r="BJ474" s="540"/>
      <c r="BK474" s="540"/>
      <c r="BL474" s="540"/>
      <c r="BM474" s="540"/>
      <c r="BN474" s="540"/>
      <c r="BO474" s="540"/>
      <c r="BP474" s="540"/>
      <c r="BQ474" s="540"/>
      <c r="BR474" s="540"/>
      <c r="BS474" s="540"/>
      <c r="BT474" s="540"/>
      <c r="BU474" s="540"/>
      <c r="BV474" s="540"/>
      <c r="BW474" s="540"/>
      <c r="BX474" s="540"/>
      <c r="BY474" s="540"/>
      <c r="BZ474" s="540"/>
      <c r="CA474" s="540"/>
      <c r="CB474" s="540"/>
      <c r="CC474" s="540"/>
      <c r="CD474" s="540"/>
      <c r="CE474" s="540"/>
      <c r="CF474" s="540"/>
      <c r="CG474" s="540"/>
      <c r="CH474" s="540"/>
      <c r="CI474" s="540"/>
      <c r="CJ474" s="540"/>
      <c r="CK474" s="540"/>
      <c r="CL474" s="540"/>
      <c r="CM474" s="540"/>
      <c r="CN474" s="540"/>
      <c r="CO474" s="540"/>
      <c r="CP474" s="540"/>
      <c r="CQ474" s="540"/>
      <c r="CR474" s="540"/>
      <c r="CS474" s="540"/>
      <c r="CT474" s="540"/>
      <c r="CU474" s="540"/>
      <c r="CV474" s="540"/>
      <c r="CW474" s="540"/>
      <c r="CX474" s="540"/>
      <c r="CY474" s="540"/>
      <c r="CZ474" s="540"/>
      <c r="DA474" s="540"/>
      <c r="DB474" s="540"/>
      <c r="DC474" s="540"/>
      <c r="DD474" s="540"/>
      <c r="DE474" s="540"/>
      <c r="DF474" s="540"/>
      <c r="DG474" s="540"/>
      <c r="DH474" s="540"/>
      <c r="DI474" s="540"/>
      <c r="DJ474" s="540"/>
      <c r="DK474" s="540"/>
      <c r="DL474" s="540"/>
      <c r="DM474" s="540"/>
      <c r="DN474" s="540"/>
      <c r="DO474" s="540"/>
      <c r="DP474" s="540"/>
      <c r="DQ474" s="540"/>
      <c r="DR474" s="540"/>
      <c r="DS474" s="540"/>
      <c r="DT474" s="540"/>
      <c r="DU474" s="540"/>
      <c r="DV474" s="540"/>
      <c r="DW474" s="540"/>
      <c r="DX474" s="540"/>
      <c r="DY474" s="540"/>
      <c r="DZ474" s="540"/>
      <c r="EA474" s="540"/>
      <c r="EB474" s="540"/>
      <c r="EC474" s="540"/>
      <c r="ED474" s="540"/>
      <c r="EE474" s="540"/>
      <c r="EF474" s="540"/>
      <c r="EG474" s="540"/>
      <c r="EH474" s="540"/>
      <c r="EI474" s="540"/>
      <c r="EJ474" s="540"/>
      <c r="EK474" s="540"/>
      <c r="EL474" s="540"/>
      <c r="EM474" s="540"/>
      <c r="EN474" s="540"/>
      <c r="EO474" s="540"/>
      <c r="EP474" s="540"/>
      <c r="EQ474" s="540"/>
      <c r="ER474" s="540"/>
      <c r="ES474" s="540"/>
      <c r="ET474" s="540"/>
      <c r="EU474" s="540"/>
      <c r="EV474" s="540"/>
      <c r="EW474" s="540"/>
      <c r="EX474" s="540"/>
      <c r="EY474" s="540"/>
      <c r="EZ474" s="540"/>
      <c r="FA474" s="540"/>
      <c r="FB474" s="540"/>
      <c r="FC474" s="540"/>
      <c r="FD474" s="540"/>
      <c r="FE474" s="540"/>
      <c r="FF474" s="540"/>
      <c r="FG474" s="540"/>
      <c r="FH474" s="540"/>
      <c r="FI474" s="540"/>
      <c r="FJ474" s="540"/>
      <c r="FK474" s="540"/>
      <c r="FL474" s="540"/>
      <c r="FM474" s="540"/>
      <c r="FN474" s="540"/>
      <c r="FO474" s="540"/>
      <c r="FP474" s="540"/>
      <c r="FQ474" s="540"/>
      <c r="FR474" s="540"/>
      <c r="FS474" s="540"/>
      <c r="FT474" s="540"/>
      <c r="FU474" s="540"/>
      <c r="FV474" s="540"/>
      <c r="FW474" s="540"/>
      <c r="FX474" s="540"/>
      <c r="FY474" s="540"/>
      <c r="FZ474" s="540"/>
      <c r="GA474" s="540"/>
      <c r="GB474" s="540"/>
      <c r="GC474" s="540"/>
      <c r="GD474" s="540"/>
      <c r="GE474" s="540"/>
      <c r="GF474" s="540"/>
      <c r="GG474" s="540"/>
      <c r="GH474" s="540"/>
      <c r="GI474" s="540"/>
      <c r="GJ474" s="540"/>
      <c r="GK474" s="540"/>
      <c r="GL474" s="540"/>
      <c r="GM474" s="540"/>
      <c r="GN474" s="540"/>
      <c r="GO474" s="540"/>
      <c r="GP474" s="540"/>
      <c r="GQ474" s="540"/>
      <c r="GR474" s="540"/>
      <c r="GS474" s="540"/>
      <c r="GT474" s="540"/>
      <c r="GU474" s="540"/>
      <c r="GV474" s="540"/>
      <c r="GW474" s="540"/>
      <c r="GX474" s="540"/>
      <c r="GY474" s="540"/>
      <c r="GZ474" s="540"/>
      <c r="HA474" s="540"/>
      <c r="HB474" s="540"/>
      <c r="HC474" s="540"/>
      <c r="HD474" s="540"/>
      <c r="HE474" s="540"/>
      <c r="HF474" s="540"/>
    </row>
    <row r="475" spans="2:214">
      <c r="B475" s="540"/>
      <c r="C475" s="658"/>
      <c r="D475" s="540"/>
      <c r="F475" s="540"/>
      <c r="G475" s="540"/>
      <c r="H475" s="540"/>
      <c r="I475" s="540"/>
      <c r="J475" s="540"/>
      <c r="K475" s="540"/>
      <c r="L475" s="540"/>
      <c r="M475" s="540"/>
      <c r="N475" s="540"/>
      <c r="O475" s="540"/>
      <c r="P475" s="540"/>
      <c r="Q475" s="540"/>
      <c r="R475" s="540"/>
      <c r="S475" s="540"/>
      <c r="T475" s="540"/>
      <c r="U475" s="540"/>
      <c r="V475" s="540"/>
      <c r="W475" s="540"/>
      <c r="X475" s="540"/>
      <c r="Y475" s="540"/>
      <c r="Z475" s="540"/>
      <c r="AA475" s="540"/>
      <c r="AB475" s="540"/>
      <c r="AC475" s="540"/>
      <c r="AD475" s="540"/>
      <c r="AE475" s="540"/>
      <c r="AF475" s="540"/>
      <c r="AG475" s="540"/>
      <c r="AH475" s="540"/>
      <c r="AI475" s="540"/>
      <c r="AJ475" s="540"/>
      <c r="AK475" s="540"/>
      <c r="AL475" s="540"/>
      <c r="AM475" s="540"/>
      <c r="AN475" s="540"/>
      <c r="AO475" s="540"/>
      <c r="AP475" s="540"/>
      <c r="AQ475" s="540"/>
      <c r="AR475" s="540"/>
      <c r="AS475" s="540"/>
      <c r="AT475" s="540"/>
      <c r="AU475" s="540"/>
      <c r="AV475" s="540"/>
      <c r="AW475" s="540"/>
      <c r="AX475" s="540"/>
      <c r="AY475" s="540"/>
      <c r="AZ475" s="540"/>
      <c r="BA475" s="540"/>
      <c r="BB475" s="540"/>
      <c r="BC475" s="540"/>
      <c r="BD475" s="540"/>
      <c r="BE475" s="540"/>
      <c r="BF475" s="540"/>
      <c r="BG475" s="540"/>
      <c r="BH475" s="540"/>
      <c r="BI475" s="540"/>
      <c r="BJ475" s="540"/>
      <c r="BK475" s="540"/>
      <c r="BL475" s="540"/>
      <c r="BM475" s="540"/>
      <c r="BN475" s="540"/>
      <c r="BO475" s="540"/>
      <c r="BP475" s="540"/>
      <c r="BQ475" s="540"/>
      <c r="BR475" s="540"/>
      <c r="BS475" s="540"/>
      <c r="BT475" s="540"/>
      <c r="BU475" s="540"/>
      <c r="BV475" s="540"/>
      <c r="BW475" s="540"/>
      <c r="BX475" s="540"/>
      <c r="BY475" s="540"/>
      <c r="BZ475" s="540"/>
      <c r="CA475" s="540"/>
      <c r="CB475" s="540"/>
      <c r="CC475" s="540"/>
      <c r="CD475" s="540"/>
      <c r="CE475" s="540"/>
      <c r="CF475" s="540"/>
      <c r="CG475" s="540"/>
      <c r="CH475" s="540"/>
      <c r="CI475" s="540"/>
      <c r="CJ475" s="540"/>
      <c r="CK475" s="540"/>
      <c r="CL475" s="540"/>
      <c r="CM475" s="540"/>
      <c r="CN475" s="540"/>
      <c r="CO475" s="540"/>
      <c r="CP475" s="540"/>
      <c r="CQ475" s="540"/>
      <c r="CR475" s="540"/>
      <c r="CS475" s="540"/>
      <c r="CT475" s="540"/>
      <c r="CU475" s="540"/>
      <c r="CV475" s="540"/>
      <c r="CW475" s="540"/>
      <c r="CX475" s="540"/>
      <c r="CY475" s="540"/>
      <c r="CZ475" s="540"/>
      <c r="DA475" s="540"/>
      <c r="DB475" s="540"/>
      <c r="DC475" s="540"/>
      <c r="DD475" s="540"/>
      <c r="DE475" s="540"/>
      <c r="DF475" s="540"/>
      <c r="DG475" s="540"/>
      <c r="DH475" s="540"/>
      <c r="DI475" s="540"/>
      <c r="DJ475" s="540"/>
      <c r="DK475" s="540"/>
      <c r="DL475" s="540"/>
      <c r="DM475" s="540"/>
      <c r="DN475" s="540"/>
      <c r="DO475" s="540"/>
      <c r="DP475" s="540"/>
      <c r="DQ475" s="540"/>
      <c r="DR475" s="540"/>
      <c r="DS475" s="540"/>
      <c r="DT475" s="540"/>
      <c r="DU475" s="540"/>
      <c r="DV475" s="540"/>
      <c r="DW475" s="540"/>
      <c r="DX475" s="540"/>
      <c r="DY475" s="540"/>
      <c r="DZ475" s="540"/>
      <c r="EA475" s="540"/>
      <c r="EB475" s="540"/>
      <c r="EC475" s="540"/>
      <c r="ED475" s="540"/>
      <c r="EE475" s="540"/>
      <c r="EF475" s="540"/>
      <c r="EG475" s="540"/>
      <c r="EH475" s="540"/>
      <c r="EI475" s="540"/>
      <c r="EJ475" s="540"/>
      <c r="EK475" s="540"/>
      <c r="EL475" s="540"/>
      <c r="EM475" s="540"/>
      <c r="EN475" s="540"/>
      <c r="EO475" s="540"/>
      <c r="EP475" s="540"/>
      <c r="EQ475" s="540"/>
      <c r="ER475" s="540"/>
      <c r="ES475" s="540"/>
      <c r="ET475" s="540"/>
      <c r="EU475" s="540"/>
      <c r="EV475" s="540"/>
      <c r="EW475" s="540"/>
      <c r="EX475" s="540"/>
      <c r="EY475" s="540"/>
      <c r="EZ475" s="540"/>
      <c r="FA475" s="540"/>
      <c r="FB475" s="540"/>
      <c r="FC475" s="540"/>
      <c r="FD475" s="540"/>
      <c r="FE475" s="540"/>
      <c r="FF475" s="540"/>
      <c r="FG475" s="540"/>
      <c r="FH475" s="540"/>
      <c r="FI475" s="540"/>
      <c r="FJ475" s="540"/>
      <c r="FK475" s="540"/>
      <c r="FL475" s="540"/>
      <c r="FM475" s="540"/>
      <c r="FN475" s="540"/>
      <c r="FO475" s="540"/>
      <c r="FP475" s="540"/>
      <c r="FQ475" s="540"/>
      <c r="FR475" s="540"/>
      <c r="FS475" s="540"/>
      <c r="FT475" s="540"/>
      <c r="FU475" s="540"/>
      <c r="FV475" s="540"/>
      <c r="FW475" s="540"/>
      <c r="FX475" s="540"/>
      <c r="FY475" s="540"/>
      <c r="FZ475" s="540"/>
      <c r="GA475" s="540"/>
      <c r="GB475" s="540"/>
      <c r="GC475" s="540"/>
      <c r="GD475" s="540"/>
      <c r="GE475" s="540"/>
      <c r="GF475" s="540"/>
      <c r="GG475" s="540"/>
      <c r="GH475" s="540"/>
      <c r="GI475" s="540"/>
      <c r="GJ475" s="540"/>
      <c r="GK475" s="540"/>
      <c r="GL475" s="540"/>
      <c r="GM475" s="540"/>
      <c r="GN475" s="540"/>
      <c r="GO475" s="540"/>
      <c r="GP475" s="540"/>
      <c r="GQ475" s="540"/>
      <c r="GR475" s="540"/>
      <c r="GS475" s="540"/>
      <c r="GT475" s="540"/>
      <c r="GU475" s="540"/>
      <c r="GV475" s="540"/>
      <c r="GW475" s="540"/>
      <c r="GX475" s="540"/>
      <c r="GY475" s="540"/>
      <c r="GZ475" s="540"/>
      <c r="HA475" s="540"/>
      <c r="HB475" s="540"/>
      <c r="HC475" s="540"/>
      <c r="HD475" s="540"/>
      <c r="HE475" s="540"/>
      <c r="HF475" s="540"/>
    </row>
    <row r="476" spans="2:214">
      <c r="B476" s="540"/>
      <c r="C476" s="658"/>
      <c r="D476" s="540"/>
      <c r="F476" s="540"/>
      <c r="G476" s="540"/>
      <c r="H476" s="540"/>
      <c r="I476" s="540"/>
      <c r="J476" s="540"/>
      <c r="K476" s="540"/>
      <c r="L476" s="540"/>
      <c r="M476" s="540"/>
      <c r="N476" s="540"/>
      <c r="O476" s="540"/>
      <c r="P476" s="540"/>
      <c r="Q476" s="540"/>
      <c r="R476" s="540"/>
      <c r="S476" s="540"/>
      <c r="T476" s="540"/>
      <c r="U476" s="540"/>
      <c r="V476" s="540"/>
      <c r="W476" s="540"/>
      <c r="X476" s="540"/>
      <c r="Y476" s="540"/>
      <c r="Z476" s="540"/>
      <c r="AA476" s="540"/>
      <c r="AB476" s="540"/>
      <c r="AC476" s="540"/>
      <c r="AD476" s="540"/>
      <c r="AE476" s="540"/>
      <c r="AF476" s="540"/>
      <c r="AG476" s="540"/>
      <c r="AH476" s="540"/>
      <c r="AI476" s="540"/>
      <c r="AJ476" s="540"/>
      <c r="AK476" s="540"/>
      <c r="AL476" s="540"/>
      <c r="AM476" s="540"/>
      <c r="AN476" s="540"/>
      <c r="AO476" s="540"/>
      <c r="AP476" s="540"/>
      <c r="AQ476" s="540"/>
      <c r="AR476" s="540"/>
      <c r="AS476" s="540"/>
      <c r="AT476" s="540"/>
      <c r="AU476" s="540"/>
      <c r="AV476" s="540"/>
      <c r="AW476" s="540"/>
      <c r="AX476" s="540"/>
      <c r="AY476" s="540"/>
      <c r="AZ476" s="540"/>
      <c r="BA476" s="540"/>
      <c r="BB476" s="540"/>
      <c r="BC476" s="540"/>
      <c r="BD476" s="540"/>
      <c r="BE476" s="540"/>
      <c r="BF476" s="540"/>
      <c r="BG476" s="540"/>
      <c r="BH476" s="540"/>
      <c r="BI476" s="540"/>
      <c r="BJ476" s="540"/>
      <c r="BK476" s="540"/>
      <c r="BL476" s="540"/>
      <c r="BM476" s="540"/>
      <c r="BN476" s="540"/>
      <c r="BO476" s="540"/>
      <c r="BP476" s="540"/>
      <c r="BQ476" s="540"/>
      <c r="BR476" s="540"/>
      <c r="BS476" s="540"/>
      <c r="BT476" s="540"/>
      <c r="BU476" s="540"/>
      <c r="BV476" s="540"/>
      <c r="BW476" s="540"/>
      <c r="BX476" s="540"/>
      <c r="BY476" s="540"/>
      <c r="BZ476" s="540"/>
      <c r="CA476" s="540"/>
      <c r="CB476" s="540"/>
      <c r="CC476" s="540"/>
      <c r="CD476" s="540"/>
      <c r="CE476" s="540"/>
      <c r="CF476" s="540"/>
      <c r="CG476" s="540"/>
      <c r="CH476" s="540"/>
      <c r="CI476" s="540"/>
      <c r="CJ476" s="540"/>
      <c r="CK476" s="540"/>
      <c r="CL476" s="540"/>
      <c r="CM476" s="540"/>
      <c r="CN476" s="540"/>
      <c r="CO476" s="540"/>
      <c r="CP476" s="540"/>
      <c r="CQ476" s="540"/>
      <c r="CR476" s="540"/>
      <c r="CS476" s="540"/>
      <c r="CT476" s="540"/>
      <c r="CU476" s="540"/>
      <c r="CV476" s="540"/>
      <c r="CW476" s="540"/>
      <c r="CX476" s="540"/>
      <c r="CY476" s="540"/>
      <c r="CZ476" s="540"/>
      <c r="DA476" s="540"/>
      <c r="DB476" s="540"/>
      <c r="DC476" s="540"/>
      <c r="DD476" s="540"/>
      <c r="DE476" s="540"/>
      <c r="DF476" s="540"/>
      <c r="DG476" s="540"/>
      <c r="DH476" s="540"/>
      <c r="DI476" s="540"/>
      <c r="DJ476" s="540"/>
      <c r="DK476" s="540"/>
      <c r="DL476" s="540"/>
      <c r="DM476" s="540"/>
      <c r="DN476" s="540"/>
      <c r="DO476" s="540"/>
      <c r="DP476" s="540"/>
      <c r="DQ476" s="540"/>
      <c r="DR476" s="540"/>
      <c r="DS476" s="540"/>
      <c r="DT476" s="540"/>
      <c r="DU476" s="540"/>
      <c r="DV476" s="540"/>
      <c r="DW476" s="540"/>
      <c r="DX476" s="540"/>
      <c r="DY476" s="540"/>
      <c r="DZ476" s="540"/>
      <c r="EA476" s="540"/>
      <c r="EB476" s="540"/>
      <c r="EC476" s="540"/>
      <c r="ED476" s="540"/>
      <c r="EE476" s="540"/>
      <c r="EF476" s="540"/>
      <c r="EG476" s="540"/>
      <c r="EH476" s="540"/>
      <c r="EI476" s="540"/>
      <c r="EJ476" s="540"/>
      <c r="EK476" s="540"/>
      <c r="EL476" s="540"/>
      <c r="EM476" s="540"/>
      <c r="EN476" s="540"/>
      <c r="EO476" s="540"/>
      <c r="EP476" s="540"/>
      <c r="EQ476" s="540"/>
      <c r="ER476" s="540"/>
      <c r="ES476" s="540"/>
      <c r="ET476" s="540"/>
      <c r="EU476" s="540"/>
      <c r="EV476" s="540"/>
      <c r="EW476" s="540"/>
      <c r="EX476" s="540"/>
      <c r="EY476" s="540"/>
      <c r="EZ476" s="540"/>
      <c r="FA476" s="540"/>
      <c r="FB476" s="540"/>
      <c r="FC476" s="540"/>
      <c r="FD476" s="540"/>
      <c r="FE476" s="540"/>
      <c r="FF476" s="540"/>
      <c r="FG476" s="540"/>
      <c r="FH476" s="540"/>
      <c r="FI476" s="540"/>
      <c r="FJ476" s="540"/>
      <c r="FK476" s="540"/>
      <c r="FL476" s="540"/>
      <c r="FM476" s="540"/>
      <c r="FN476" s="540"/>
      <c r="FO476" s="540"/>
      <c r="FP476" s="540"/>
      <c r="FQ476" s="540"/>
      <c r="FR476" s="540"/>
      <c r="FS476" s="540"/>
      <c r="FT476" s="540"/>
      <c r="FU476" s="540"/>
      <c r="FV476" s="540"/>
      <c r="FW476" s="540"/>
      <c r="FX476" s="540"/>
      <c r="FY476" s="540"/>
      <c r="FZ476" s="540"/>
      <c r="GA476" s="540"/>
      <c r="GB476" s="540"/>
      <c r="GC476" s="540"/>
      <c r="GD476" s="540"/>
      <c r="GE476" s="540"/>
      <c r="GF476" s="540"/>
      <c r="GG476" s="540"/>
      <c r="GH476" s="540"/>
      <c r="GI476" s="540"/>
      <c r="GJ476" s="540"/>
      <c r="GK476" s="540"/>
      <c r="GL476" s="540"/>
      <c r="GM476" s="540"/>
      <c r="GN476" s="540"/>
      <c r="GO476" s="540"/>
      <c r="GP476" s="540"/>
      <c r="GQ476" s="540"/>
      <c r="GR476" s="540"/>
      <c r="GS476" s="540"/>
      <c r="GT476" s="540"/>
      <c r="GU476" s="540"/>
      <c r="GV476" s="540"/>
      <c r="GW476" s="540"/>
      <c r="GX476" s="540"/>
      <c r="GY476" s="540"/>
      <c r="GZ476" s="540"/>
      <c r="HA476" s="540"/>
      <c r="HB476" s="540"/>
      <c r="HC476" s="540"/>
      <c r="HD476" s="540"/>
      <c r="HE476" s="540"/>
      <c r="HF476" s="540"/>
    </row>
    <row r="477" spans="2:214">
      <c r="B477" s="540"/>
      <c r="C477" s="658"/>
      <c r="D477" s="540"/>
      <c r="F477" s="540"/>
      <c r="G477" s="540"/>
      <c r="H477" s="540"/>
      <c r="I477" s="540"/>
      <c r="J477" s="540"/>
      <c r="K477" s="540"/>
      <c r="L477" s="540"/>
      <c r="M477" s="540"/>
      <c r="N477" s="540"/>
      <c r="O477" s="540"/>
      <c r="P477" s="540"/>
      <c r="Q477" s="540"/>
      <c r="R477" s="540"/>
      <c r="S477" s="540"/>
      <c r="T477" s="540"/>
      <c r="U477" s="540"/>
      <c r="V477" s="540"/>
      <c r="W477" s="540"/>
      <c r="X477" s="540"/>
      <c r="Y477" s="540"/>
      <c r="Z477" s="540"/>
      <c r="AA477" s="540"/>
      <c r="AB477" s="540"/>
      <c r="AC477" s="540"/>
      <c r="AD477" s="540"/>
      <c r="AE477" s="540"/>
      <c r="AF477" s="540"/>
      <c r="AG477" s="540"/>
      <c r="AH477" s="540"/>
      <c r="AI477" s="540"/>
      <c r="AJ477" s="540"/>
      <c r="AK477" s="540"/>
      <c r="AL477" s="540"/>
      <c r="AM477" s="540"/>
      <c r="AN477" s="540"/>
      <c r="AO477" s="540"/>
      <c r="AP477" s="540"/>
      <c r="AQ477" s="540"/>
      <c r="AR477" s="540"/>
      <c r="AS477" s="540"/>
      <c r="AT477" s="540"/>
      <c r="AU477" s="540"/>
      <c r="AV477" s="540"/>
      <c r="AW477" s="540"/>
      <c r="AX477" s="540"/>
      <c r="AY477" s="540"/>
      <c r="AZ477" s="540"/>
      <c r="BA477" s="540"/>
      <c r="BB477" s="540"/>
      <c r="BC477" s="540"/>
      <c r="BD477" s="540"/>
      <c r="BE477" s="540"/>
      <c r="BF477" s="540"/>
      <c r="BG477" s="540"/>
      <c r="BH477" s="540"/>
      <c r="BI477" s="540"/>
      <c r="BJ477" s="540"/>
      <c r="BK477" s="540"/>
      <c r="BL477" s="540"/>
      <c r="BM477" s="540"/>
      <c r="BN477" s="540"/>
      <c r="BO477" s="540"/>
      <c r="BP477" s="540"/>
      <c r="BQ477" s="540"/>
      <c r="BR477" s="540"/>
      <c r="BS477" s="540"/>
      <c r="BT477" s="540"/>
      <c r="BU477" s="540"/>
      <c r="BV477" s="540"/>
      <c r="BW477" s="540"/>
      <c r="BX477" s="540"/>
      <c r="BY477" s="540"/>
      <c r="BZ477" s="540"/>
      <c r="CA477" s="540"/>
      <c r="CB477" s="540"/>
      <c r="CC477" s="540"/>
      <c r="CD477" s="540"/>
      <c r="CE477" s="540"/>
      <c r="CF477" s="540"/>
      <c r="CG477" s="540"/>
      <c r="CH477" s="540"/>
      <c r="CI477" s="540"/>
      <c r="CJ477" s="540"/>
      <c r="CK477" s="540"/>
      <c r="CL477" s="540"/>
      <c r="CM477" s="540"/>
      <c r="CN477" s="540"/>
      <c r="CO477" s="540"/>
      <c r="CP477" s="540"/>
      <c r="CQ477" s="540"/>
      <c r="CR477" s="540"/>
      <c r="CS477" s="540"/>
      <c r="CT477" s="540"/>
      <c r="CU477" s="540"/>
      <c r="CV477" s="540"/>
      <c r="CW477" s="540"/>
      <c r="CX477" s="540"/>
      <c r="CY477" s="540"/>
      <c r="CZ477" s="540"/>
      <c r="DA477" s="540"/>
      <c r="DB477" s="540"/>
      <c r="DC477" s="540"/>
      <c r="DD477" s="540"/>
      <c r="DE477" s="540"/>
      <c r="DF477" s="540"/>
      <c r="DG477" s="540"/>
      <c r="DH477" s="540"/>
      <c r="DI477" s="540"/>
      <c r="DJ477" s="540"/>
      <c r="DK477" s="540"/>
      <c r="DL477" s="540"/>
      <c r="DM477" s="540"/>
      <c r="DN477" s="540"/>
      <c r="DO477" s="540"/>
      <c r="DP477" s="540"/>
      <c r="DQ477" s="540"/>
      <c r="DR477" s="540"/>
      <c r="DS477" s="540"/>
      <c r="DT477" s="540"/>
      <c r="DU477" s="540"/>
      <c r="DV477" s="540"/>
      <c r="DW477" s="540"/>
      <c r="DX477" s="540"/>
      <c r="DY477" s="540"/>
      <c r="DZ477" s="540"/>
      <c r="EA477" s="540"/>
      <c r="EB477" s="540"/>
      <c r="EC477" s="540"/>
      <c r="ED477" s="540"/>
      <c r="EE477" s="540"/>
      <c r="EF477" s="540"/>
      <c r="EG477" s="540"/>
      <c r="EH477" s="540"/>
      <c r="EI477" s="540"/>
      <c r="EJ477" s="540"/>
      <c r="EK477" s="540"/>
      <c r="EL477" s="540"/>
      <c r="EM477" s="540"/>
      <c r="EN477" s="540"/>
      <c r="EO477" s="540"/>
      <c r="EP477" s="540"/>
      <c r="EQ477" s="540"/>
      <c r="ER477" s="540"/>
      <c r="ES477" s="540"/>
      <c r="ET477" s="540"/>
      <c r="EU477" s="540"/>
      <c r="EV477" s="540"/>
      <c r="EW477" s="540"/>
      <c r="EX477" s="540"/>
      <c r="EY477" s="540"/>
      <c r="EZ477" s="540"/>
      <c r="FA477" s="540"/>
      <c r="FB477" s="540"/>
      <c r="FC477" s="540"/>
      <c r="FD477" s="540"/>
      <c r="FE477" s="540"/>
      <c r="FF477" s="540"/>
      <c r="FG477" s="540"/>
      <c r="FH477" s="540"/>
      <c r="FI477" s="540"/>
      <c r="FJ477" s="540"/>
      <c r="FK477" s="540"/>
      <c r="FL477" s="540"/>
      <c r="FM477" s="540"/>
      <c r="FN477" s="540"/>
      <c r="FO477" s="540"/>
      <c r="FP477" s="540"/>
      <c r="FQ477" s="540"/>
      <c r="FR477" s="540"/>
      <c r="FS477" s="540"/>
      <c r="FT477" s="540"/>
      <c r="FU477" s="540"/>
      <c r="FV477" s="540"/>
      <c r="FW477" s="540"/>
      <c r="FX477" s="540"/>
      <c r="FY477" s="540"/>
      <c r="FZ477" s="540"/>
      <c r="GA477" s="540"/>
      <c r="GB477" s="540"/>
      <c r="GC477" s="540"/>
      <c r="GD477" s="540"/>
      <c r="GE477" s="540"/>
      <c r="GF477" s="540"/>
      <c r="GG477" s="540"/>
      <c r="GH477" s="540"/>
      <c r="GI477" s="540"/>
      <c r="GJ477" s="540"/>
      <c r="GK477" s="540"/>
      <c r="GL477" s="540"/>
      <c r="GM477" s="540"/>
      <c r="GN477" s="540"/>
      <c r="GO477" s="540"/>
      <c r="GP477" s="540"/>
      <c r="GQ477" s="540"/>
      <c r="GR477" s="540"/>
      <c r="GS477" s="540"/>
      <c r="GT477" s="540"/>
      <c r="GU477" s="540"/>
      <c r="GV477" s="540"/>
      <c r="GW477" s="540"/>
      <c r="GX477" s="540"/>
      <c r="GY477" s="540"/>
      <c r="GZ477" s="540"/>
      <c r="HA477" s="540"/>
      <c r="HB477" s="540"/>
      <c r="HC477" s="540"/>
      <c r="HD477" s="540"/>
      <c r="HE477" s="540"/>
      <c r="HF477" s="540"/>
    </row>
    <row r="478" spans="2:214">
      <c r="B478" s="540"/>
      <c r="C478" s="658"/>
      <c r="D478" s="540"/>
      <c r="F478" s="540"/>
      <c r="G478" s="540"/>
      <c r="H478" s="540"/>
      <c r="I478" s="540"/>
      <c r="J478" s="540"/>
      <c r="K478" s="540"/>
      <c r="L478" s="540"/>
      <c r="M478" s="540"/>
      <c r="N478" s="540"/>
      <c r="O478" s="540"/>
      <c r="P478" s="540"/>
      <c r="Q478" s="540"/>
      <c r="R478" s="540"/>
      <c r="S478" s="540"/>
      <c r="T478" s="540"/>
      <c r="U478" s="540"/>
      <c r="V478" s="540"/>
      <c r="W478" s="540"/>
      <c r="X478" s="540"/>
      <c r="Y478" s="540"/>
      <c r="Z478" s="540"/>
      <c r="AA478" s="540"/>
      <c r="AB478" s="540"/>
      <c r="AC478" s="540"/>
      <c r="AD478" s="540"/>
      <c r="AE478" s="540"/>
      <c r="AF478" s="540"/>
      <c r="AG478" s="540"/>
      <c r="AH478" s="540"/>
      <c r="AI478" s="540"/>
      <c r="AJ478" s="540"/>
      <c r="AK478" s="540"/>
      <c r="AL478" s="540"/>
      <c r="AM478" s="540"/>
      <c r="AN478" s="540"/>
      <c r="AO478" s="540"/>
      <c r="AP478" s="540"/>
      <c r="AQ478" s="540"/>
      <c r="AR478" s="540"/>
      <c r="AS478" s="540"/>
      <c r="AT478" s="540"/>
      <c r="AU478" s="540"/>
      <c r="AV478" s="540"/>
      <c r="AW478" s="540"/>
      <c r="AX478" s="540"/>
      <c r="AY478" s="540"/>
      <c r="AZ478" s="540"/>
      <c r="BA478" s="540"/>
      <c r="BB478" s="540"/>
      <c r="BC478" s="540"/>
      <c r="BD478" s="540"/>
      <c r="BE478" s="540"/>
      <c r="BF478" s="540"/>
      <c r="BG478" s="540"/>
      <c r="BH478" s="540"/>
      <c r="BI478" s="540"/>
      <c r="BJ478" s="540"/>
      <c r="BK478" s="540"/>
      <c r="BL478" s="540"/>
      <c r="BM478" s="540"/>
      <c r="BN478" s="540"/>
      <c r="BO478" s="540"/>
      <c r="BP478" s="540"/>
      <c r="BQ478" s="540"/>
      <c r="BR478" s="540"/>
      <c r="BS478" s="540"/>
      <c r="BT478" s="540"/>
      <c r="BU478" s="540"/>
      <c r="BV478" s="540"/>
      <c r="BW478" s="540"/>
      <c r="BX478" s="540"/>
      <c r="BY478" s="540"/>
      <c r="BZ478" s="540"/>
      <c r="CA478" s="540"/>
      <c r="CB478" s="540"/>
      <c r="CC478" s="540"/>
      <c r="CD478" s="540"/>
      <c r="CE478" s="540"/>
      <c r="CF478" s="540"/>
      <c r="CG478" s="540"/>
      <c r="CH478" s="540"/>
      <c r="CI478" s="540"/>
      <c r="CJ478" s="540"/>
      <c r="CK478" s="540"/>
      <c r="CL478" s="540"/>
      <c r="CM478" s="540"/>
      <c r="CN478" s="540"/>
      <c r="CO478" s="540"/>
      <c r="CP478" s="540"/>
      <c r="CQ478" s="540"/>
      <c r="CR478" s="540"/>
      <c r="CS478" s="540"/>
      <c r="CT478" s="540"/>
      <c r="CU478" s="540"/>
      <c r="CV478" s="540"/>
      <c r="CW478" s="540"/>
      <c r="CX478" s="540"/>
      <c r="CY478" s="540"/>
      <c r="CZ478" s="540"/>
      <c r="DA478" s="540"/>
      <c r="DB478" s="540"/>
      <c r="DC478" s="540"/>
      <c r="DD478" s="540"/>
      <c r="DE478" s="540"/>
      <c r="DF478" s="540"/>
      <c r="DG478" s="540"/>
      <c r="DH478" s="540"/>
      <c r="DI478" s="540"/>
      <c r="DJ478" s="540"/>
      <c r="DK478" s="540"/>
      <c r="DL478" s="540"/>
      <c r="DM478" s="540"/>
      <c r="DN478" s="540"/>
      <c r="DO478" s="540"/>
      <c r="DP478" s="540"/>
      <c r="DQ478" s="540"/>
      <c r="DR478" s="540"/>
      <c r="DS478" s="540"/>
      <c r="DT478" s="540"/>
      <c r="DU478" s="540"/>
      <c r="DV478" s="540"/>
      <c r="DW478" s="540"/>
      <c r="DX478" s="540"/>
      <c r="DY478" s="540"/>
      <c r="DZ478" s="540"/>
      <c r="EA478" s="540"/>
      <c r="EB478" s="540"/>
      <c r="EC478" s="540"/>
      <c r="ED478" s="540"/>
      <c r="EE478" s="540"/>
      <c r="EF478" s="540"/>
      <c r="EG478" s="540"/>
      <c r="EH478" s="540"/>
      <c r="EI478" s="540"/>
      <c r="EJ478" s="540"/>
      <c r="EK478" s="540"/>
      <c r="EL478" s="540"/>
      <c r="EM478" s="540"/>
      <c r="EN478" s="540"/>
      <c r="EO478" s="540"/>
      <c r="EP478" s="540"/>
      <c r="EQ478" s="540"/>
      <c r="ER478" s="540"/>
      <c r="ES478" s="540"/>
      <c r="ET478" s="540"/>
      <c r="EU478" s="540"/>
      <c r="EV478" s="540"/>
      <c r="EW478" s="540"/>
      <c r="EX478" s="540"/>
      <c r="EY478" s="540"/>
      <c r="EZ478" s="540"/>
      <c r="FA478" s="540"/>
      <c r="FB478" s="540"/>
      <c r="FC478" s="540"/>
      <c r="FD478" s="540"/>
      <c r="FE478" s="540"/>
      <c r="FF478" s="540"/>
      <c r="FG478" s="540"/>
      <c r="FH478" s="540"/>
      <c r="FI478" s="540"/>
      <c r="FJ478" s="540"/>
      <c r="FK478" s="540"/>
      <c r="FL478" s="540"/>
      <c r="FM478" s="540"/>
      <c r="FN478" s="540"/>
      <c r="FO478" s="540"/>
      <c r="FP478" s="540"/>
      <c r="FQ478" s="540"/>
      <c r="FR478" s="540"/>
      <c r="FS478" s="540"/>
      <c r="FT478" s="540"/>
      <c r="FU478" s="540"/>
      <c r="FV478" s="540"/>
      <c r="FW478" s="540"/>
      <c r="FX478" s="540"/>
      <c r="FY478" s="540"/>
      <c r="FZ478" s="540"/>
      <c r="GA478" s="540"/>
      <c r="GB478" s="540"/>
      <c r="GC478" s="540"/>
      <c r="GD478" s="540"/>
      <c r="GE478" s="540"/>
      <c r="GF478" s="540"/>
      <c r="GG478" s="540"/>
      <c r="GH478" s="540"/>
      <c r="GI478" s="540"/>
      <c r="GJ478" s="540"/>
      <c r="GK478" s="540"/>
      <c r="GL478" s="540"/>
      <c r="GM478" s="540"/>
      <c r="GN478" s="540"/>
      <c r="GO478" s="540"/>
      <c r="GP478" s="540"/>
      <c r="GQ478" s="540"/>
      <c r="GR478" s="540"/>
      <c r="GS478" s="540"/>
      <c r="GT478" s="540"/>
      <c r="GU478" s="540"/>
      <c r="GV478" s="540"/>
      <c r="GW478" s="540"/>
      <c r="GX478" s="540"/>
      <c r="GY478" s="540"/>
      <c r="GZ478" s="540"/>
      <c r="HA478" s="540"/>
      <c r="HB478" s="540"/>
      <c r="HC478" s="540"/>
      <c r="HD478" s="540"/>
      <c r="HE478" s="540"/>
      <c r="HF478" s="540"/>
    </row>
    <row r="479" spans="2:214">
      <c r="B479" s="540"/>
      <c r="C479" s="658"/>
      <c r="D479" s="540"/>
      <c r="F479" s="540"/>
      <c r="G479" s="540"/>
      <c r="H479" s="540"/>
      <c r="I479" s="540"/>
      <c r="J479" s="540"/>
      <c r="K479" s="540"/>
      <c r="L479" s="540"/>
      <c r="M479" s="540"/>
      <c r="N479" s="540"/>
      <c r="O479" s="540"/>
      <c r="P479" s="540"/>
      <c r="Q479" s="540"/>
      <c r="R479" s="540"/>
      <c r="S479" s="540"/>
      <c r="T479" s="540"/>
      <c r="U479" s="540"/>
      <c r="V479" s="540"/>
      <c r="W479" s="540"/>
      <c r="X479" s="540"/>
      <c r="Y479" s="540"/>
      <c r="Z479" s="540"/>
      <c r="AA479" s="540"/>
      <c r="AB479" s="540"/>
      <c r="AC479" s="540"/>
      <c r="AD479" s="540"/>
      <c r="AE479" s="540"/>
      <c r="AF479" s="540"/>
      <c r="AG479" s="540"/>
      <c r="AH479" s="540"/>
      <c r="AI479" s="540"/>
      <c r="AJ479" s="540"/>
      <c r="AK479" s="540"/>
      <c r="AL479" s="540"/>
      <c r="AM479" s="540"/>
      <c r="AN479" s="540"/>
      <c r="AO479" s="540"/>
      <c r="AP479" s="540"/>
      <c r="AQ479" s="540"/>
      <c r="AR479" s="540"/>
      <c r="AS479" s="540"/>
      <c r="AT479" s="540"/>
      <c r="AU479" s="540"/>
      <c r="AV479" s="540"/>
      <c r="AW479" s="540"/>
      <c r="AX479" s="540"/>
      <c r="AY479" s="540"/>
      <c r="AZ479" s="540"/>
      <c r="BA479" s="540"/>
      <c r="BB479" s="540"/>
      <c r="BC479" s="540"/>
      <c r="BD479" s="540"/>
      <c r="BE479" s="540"/>
      <c r="BF479" s="540"/>
      <c r="BG479" s="540"/>
      <c r="BH479" s="540"/>
      <c r="BI479" s="540"/>
      <c r="BJ479" s="540"/>
      <c r="BK479" s="540"/>
      <c r="BL479" s="540"/>
      <c r="BM479" s="540"/>
      <c r="BN479" s="540"/>
      <c r="BO479" s="540"/>
      <c r="BP479" s="540"/>
      <c r="BQ479" s="540"/>
      <c r="BR479" s="540"/>
      <c r="BS479" s="540"/>
      <c r="BT479" s="540"/>
      <c r="BU479" s="540"/>
      <c r="BV479" s="540"/>
      <c r="BW479" s="540"/>
      <c r="BX479" s="540"/>
      <c r="BY479" s="540"/>
      <c r="BZ479" s="540"/>
      <c r="CA479" s="540"/>
      <c r="CB479" s="540"/>
      <c r="CC479" s="540"/>
      <c r="CD479" s="540"/>
      <c r="CE479" s="540"/>
      <c r="CF479" s="540"/>
      <c r="CG479" s="540"/>
      <c r="CH479" s="540"/>
      <c r="CI479" s="540"/>
      <c r="CJ479" s="540"/>
      <c r="CK479" s="540"/>
      <c r="CL479" s="540"/>
      <c r="CM479" s="540"/>
      <c r="CN479" s="540"/>
      <c r="CO479" s="540"/>
      <c r="CP479" s="540"/>
      <c r="CQ479" s="540"/>
      <c r="CR479" s="540"/>
      <c r="CS479" s="540"/>
      <c r="CT479" s="540"/>
      <c r="CU479" s="540"/>
      <c r="CV479" s="540"/>
      <c r="CW479" s="540"/>
      <c r="CX479" s="540"/>
      <c r="CY479" s="540"/>
      <c r="CZ479" s="540"/>
      <c r="DA479" s="540"/>
      <c r="DB479" s="540"/>
      <c r="DC479" s="540"/>
      <c r="DD479" s="540"/>
      <c r="DE479" s="540"/>
      <c r="DF479" s="540"/>
      <c r="DG479" s="540"/>
      <c r="DH479" s="540"/>
      <c r="DI479" s="540"/>
      <c r="DJ479" s="540"/>
      <c r="DK479" s="540"/>
      <c r="DL479" s="540"/>
      <c r="DM479" s="540"/>
      <c r="DN479" s="540"/>
      <c r="DO479" s="540"/>
      <c r="DP479" s="540"/>
      <c r="DQ479" s="540"/>
      <c r="DR479" s="540"/>
      <c r="DS479" s="540"/>
      <c r="DT479" s="540"/>
      <c r="DU479" s="540"/>
      <c r="DV479" s="540"/>
      <c r="DW479" s="540"/>
      <c r="DX479" s="540"/>
      <c r="DY479" s="540"/>
      <c r="DZ479" s="540"/>
      <c r="EA479" s="540"/>
      <c r="EB479" s="540"/>
      <c r="EC479" s="540"/>
      <c r="ED479" s="540"/>
      <c r="EE479" s="540"/>
      <c r="EF479" s="540"/>
      <c r="EG479" s="540"/>
      <c r="EH479" s="540"/>
      <c r="EI479" s="540"/>
      <c r="EJ479" s="540"/>
      <c r="EK479" s="540"/>
      <c r="EL479" s="540"/>
      <c r="EM479" s="540"/>
      <c r="EN479" s="540"/>
      <c r="EO479" s="540"/>
      <c r="EP479" s="540"/>
      <c r="EQ479" s="540"/>
      <c r="ER479" s="540"/>
      <c r="ES479" s="540"/>
      <c r="ET479" s="540"/>
      <c r="EU479" s="540"/>
      <c r="EV479" s="540"/>
      <c r="EW479" s="540"/>
      <c r="EX479" s="540"/>
      <c r="EY479" s="540"/>
      <c r="EZ479" s="540"/>
      <c r="FA479" s="540"/>
      <c r="FB479" s="540"/>
      <c r="FC479" s="540"/>
      <c r="FD479" s="540"/>
      <c r="FE479" s="540"/>
      <c r="FF479" s="540"/>
      <c r="FG479" s="540"/>
      <c r="FH479" s="540"/>
      <c r="FI479" s="540"/>
      <c r="FJ479" s="540"/>
      <c r="FK479" s="540"/>
      <c r="FL479" s="540"/>
      <c r="FM479" s="540"/>
      <c r="FN479" s="540"/>
      <c r="FO479" s="540"/>
      <c r="FP479" s="540"/>
      <c r="FQ479" s="540"/>
      <c r="FR479" s="540"/>
      <c r="FS479" s="540"/>
      <c r="FT479" s="540"/>
      <c r="FU479" s="540"/>
      <c r="FV479" s="540"/>
      <c r="FW479" s="540"/>
      <c r="FX479" s="540"/>
      <c r="FY479" s="540"/>
      <c r="FZ479" s="540"/>
      <c r="GA479" s="540"/>
      <c r="GB479" s="540"/>
      <c r="GC479" s="540"/>
      <c r="GD479" s="540"/>
      <c r="GE479" s="540"/>
      <c r="GF479" s="540"/>
      <c r="GG479" s="540"/>
      <c r="GH479" s="540"/>
      <c r="GI479" s="540"/>
      <c r="GJ479" s="540"/>
      <c r="GK479" s="540"/>
      <c r="GL479" s="540"/>
      <c r="GM479" s="540"/>
      <c r="GN479" s="540"/>
      <c r="GO479" s="540"/>
      <c r="GP479" s="540"/>
      <c r="GQ479" s="540"/>
      <c r="GR479" s="540"/>
      <c r="GS479" s="540"/>
      <c r="GT479" s="540"/>
      <c r="GU479" s="540"/>
      <c r="GV479" s="540"/>
      <c r="GW479" s="540"/>
      <c r="GX479" s="540"/>
      <c r="GY479" s="540"/>
      <c r="GZ479" s="540"/>
      <c r="HA479" s="540"/>
      <c r="HB479" s="540"/>
      <c r="HC479" s="540"/>
      <c r="HD479" s="540"/>
      <c r="HE479" s="540"/>
      <c r="HF479" s="540"/>
    </row>
    <row r="480" spans="2:214">
      <c r="B480" s="540"/>
      <c r="C480" s="658"/>
      <c r="D480" s="540"/>
      <c r="F480" s="540"/>
      <c r="G480" s="540"/>
      <c r="H480" s="540"/>
      <c r="I480" s="540"/>
      <c r="J480" s="540"/>
      <c r="K480" s="540"/>
      <c r="L480" s="540"/>
      <c r="M480" s="540"/>
      <c r="N480" s="540"/>
      <c r="O480" s="540"/>
      <c r="P480" s="540"/>
      <c r="Q480" s="540"/>
      <c r="R480" s="540"/>
      <c r="S480" s="540"/>
      <c r="T480" s="540"/>
      <c r="U480" s="540"/>
      <c r="V480" s="540"/>
      <c r="W480" s="540"/>
      <c r="X480" s="540"/>
      <c r="Y480" s="540"/>
      <c r="Z480" s="540"/>
      <c r="AA480" s="540"/>
      <c r="AB480" s="540"/>
      <c r="AC480" s="540"/>
      <c r="AD480" s="540"/>
      <c r="AE480" s="540"/>
      <c r="AF480" s="540"/>
      <c r="AG480" s="540"/>
      <c r="AH480" s="540"/>
      <c r="AI480" s="540"/>
      <c r="AJ480" s="540"/>
      <c r="AK480" s="540"/>
      <c r="AL480" s="540"/>
      <c r="AM480" s="540"/>
      <c r="AN480" s="540"/>
      <c r="AO480" s="540"/>
      <c r="AP480" s="540"/>
      <c r="AQ480" s="540"/>
      <c r="AR480" s="540"/>
      <c r="AS480" s="540"/>
      <c r="AT480" s="540"/>
      <c r="AU480" s="540"/>
      <c r="AV480" s="540"/>
      <c r="AW480" s="540"/>
      <c r="AX480" s="540"/>
      <c r="AY480" s="540"/>
      <c r="AZ480" s="540"/>
      <c r="BA480" s="540"/>
      <c r="BB480" s="540"/>
      <c r="BC480" s="540"/>
      <c r="BD480" s="540"/>
      <c r="BE480" s="540"/>
      <c r="BF480" s="540"/>
      <c r="BG480" s="540"/>
      <c r="BH480" s="540"/>
      <c r="BI480" s="540"/>
      <c r="BJ480" s="540"/>
      <c r="BK480" s="540"/>
      <c r="BL480" s="540"/>
      <c r="BM480" s="540"/>
      <c r="BN480" s="540"/>
      <c r="BO480" s="540"/>
      <c r="BP480" s="540"/>
      <c r="BQ480" s="540"/>
      <c r="BR480" s="540"/>
      <c r="BS480" s="540"/>
      <c r="BT480" s="540"/>
      <c r="BU480" s="540"/>
      <c r="BV480" s="540"/>
      <c r="BW480" s="540"/>
      <c r="BX480" s="540"/>
      <c r="BY480" s="540"/>
      <c r="BZ480" s="540"/>
      <c r="CA480" s="540"/>
      <c r="CB480" s="540"/>
      <c r="CC480" s="540"/>
      <c r="CD480" s="540"/>
      <c r="CE480" s="540"/>
      <c r="CF480" s="540"/>
      <c r="CG480" s="540"/>
      <c r="CH480" s="540"/>
      <c r="CI480" s="540"/>
      <c r="CJ480" s="540"/>
      <c r="CK480" s="540"/>
      <c r="CL480" s="540"/>
      <c r="CM480" s="540"/>
      <c r="CN480" s="540"/>
      <c r="CO480" s="540"/>
      <c r="CP480" s="540"/>
      <c r="CQ480" s="540"/>
      <c r="CR480" s="540"/>
      <c r="CS480" s="540"/>
      <c r="CT480" s="540"/>
      <c r="CU480" s="540"/>
      <c r="CV480" s="540"/>
      <c r="CW480" s="540"/>
      <c r="CX480" s="540"/>
      <c r="CY480" s="540"/>
      <c r="CZ480" s="540"/>
      <c r="DA480" s="540"/>
      <c r="DB480" s="540"/>
      <c r="DC480" s="540"/>
      <c r="DD480" s="540"/>
      <c r="DE480" s="540"/>
      <c r="DF480" s="540"/>
      <c r="DG480" s="540"/>
      <c r="DH480" s="540"/>
      <c r="DI480" s="540"/>
      <c r="DJ480" s="540"/>
      <c r="DK480" s="540"/>
      <c r="DL480" s="540"/>
      <c r="DM480" s="540"/>
      <c r="DN480" s="540"/>
      <c r="DO480" s="540"/>
      <c r="DP480" s="540"/>
      <c r="DQ480" s="540"/>
      <c r="DR480" s="540"/>
      <c r="DS480" s="540"/>
      <c r="DT480" s="540"/>
      <c r="DU480" s="540"/>
      <c r="DV480" s="540"/>
      <c r="DW480" s="540"/>
      <c r="DX480" s="540"/>
      <c r="DY480" s="540"/>
      <c r="DZ480" s="540"/>
      <c r="EA480" s="540"/>
      <c r="EB480" s="540"/>
      <c r="EC480" s="540"/>
      <c r="ED480" s="540"/>
      <c r="EE480" s="540"/>
      <c r="EF480" s="540"/>
      <c r="EG480" s="540"/>
      <c r="EH480" s="540"/>
      <c r="EI480" s="540"/>
      <c r="EJ480" s="540"/>
      <c r="EK480" s="540"/>
      <c r="EL480" s="540"/>
      <c r="EM480" s="540"/>
      <c r="EN480" s="540"/>
      <c r="EO480" s="540"/>
      <c r="EP480" s="540"/>
      <c r="EQ480" s="540"/>
      <c r="ER480" s="540"/>
      <c r="ES480" s="540"/>
      <c r="ET480" s="540"/>
      <c r="EU480" s="540"/>
      <c r="EV480" s="540"/>
      <c r="EW480" s="540"/>
      <c r="EX480" s="540"/>
      <c r="EY480" s="540"/>
      <c r="EZ480" s="540"/>
      <c r="FA480" s="540"/>
      <c r="FB480" s="540"/>
      <c r="FC480" s="540"/>
      <c r="FD480" s="540"/>
      <c r="FE480" s="540"/>
      <c r="FF480" s="540"/>
      <c r="FG480" s="540"/>
      <c r="FH480" s="540"/>
      <c r="FI480" s="540"/>
      <c r="FJ480" s="540"/>
      <c r="FK480" s="540"/>
      <c r="FL480" s="540"/>
      <c r="FM480" s="540"/>
      <c r="FN480" s="540"/>
      <c r="FO480" s="540"/>
      <c r="FP480" s="540"/>
      <c r="FQ480" s="540"/>
      <c r="FR480" s="540"/>
      <c r="FS480" s="540"/>
      <c r="FT480" s="540"/>
      <c r="FU480" s="540"/>
      <c r="FV480" s="540"/>
      <c r="FW480" s="540"/>
      <c r="FX480" s="540"/>
      <c r="FY480" s="540"/>
      <c r="FZ480" s="540"/>
      <c r="GA480" s="540"/>
      <c r="GB480" s="540"/>
      <c r="GC480" s="540"/>
      <c r="GD480" s="540"/>
      <c r="GE480" s="540"/>
      <c r="GF480" s="540"/>
      <c r="GG480" s="540"/>
      <c r="GH480" s="540"/>
      <c r="GI480" s="540"/>
      <c r="GJ480" s="540"/>
      <c r="GK480" s="540"/>
      <c r="GL480" s="540"/>
      <c r="GM480" s="540"/>
      <c r="GN480" s="540"/>
      <c r="GO480" s="540"/>
      <c r="GP480" s="540"/>
      <c r="GQ480" s="540"/>
      <c r="GR480" s="540"/>
      <c r="GS480" s="540"/>
      <c r="GT480" s="540"/>
      <c r="GU480" s="540"/>
      <c r="GV480" s="540"/>
      <c r="GW480" s="540"/>
      <c r="GX480" s="540"/>
      <c r="GY480" s="540"/>
      <c r="GZ480" s="540"/>
      <c r="HA480" s="540"/>
      <c r="HB480" s="540"/>
      <c r="HC480" s="540"/>
      <c r="HD480" s="540"/>
      <c r="HE480" s="540"/>
      <c r="HF480" s="540"/>
    </row>
    <row r="481" spans="2:214">
      <c r="B481" s="540"/>
      <c r="C481" s="658"/>
      <c r="D481" s="540"/>
      <c r="F481" s="540"/>
      <c r="G481" s="540"/>
      <c r="H481" s="540"/>
      <c r="I481" s="540"/>
      <c r="J481" s="540"/>
      <c r="K481" s="540"/>
      <c r="L481" s="540"/>
      <c r="M481" s="540"/>
      <c r="N481" s="540"/>
      <c r="O481" s="540"/>
      <c r="P481" s="540"/>
      <c r="Q481" s="540"/>
      <c r="R481" s="540"/>
      <c r="S481" s="540"/>
      <c r="T481" s="540"/>
      <c r="U481" s="540"/>
      <c r="V481" s="540"/>
      <c r="W481" s="540"/>
      <c r="X481" s="540"/>
      <c r="Y481" s="540"/>
      <c r="Z481" s="540"/>
      <c r="AA481" s="540"/>
      <c r="AB481" s="540"/>
      <c r="AC481" s="540"/>
      <c r="AD481" s="540"/>
      <c r="AE481" s="540"/>
      <c r="AF481" s="540"/>
      <c r="AG481" s="540"/>
      <c r="AH481" s="540"/>
      <c r="AI481" s="540"/>
      <c r="AJ481" s="540"/>
      <c r="AK481" s="540"/>
      <c r="AL481" s="540"/>
      <c r="AM481" s="540"/>
      <c r="AN481" s="540"/>
      <c r="AO481" s="540"/>
      <c r="AP481" s="540"/>
      <c r="AQ481" s="540"/>
      <c r="AR481" s="540"/>
      <c r="AS481" s="540"/>
      <c r="AT481" s="540"/>
      <c r="AU481" s="540"/>
      <c r="AV481" s="540"/>
      <c r="AW481" s="540"/>
      <c r="AX481" s="540"/>
      <c r="AY481" s="540"/>
      <c r="AZ481" s="540"/>
      <c r="BA481" s="540"/>
      <c r="BB481" s="540"/>
      <c r="BC481" s="540"/>
      <c r="BD481" s="540"/>
      <c r="BE481" s="540"/>
      <c r="BF481" s="540"/>
      <c r="BG481" s="540"/>
      <c r="BH481" s="540"/>
      <c r="BI481" s="540"/>
      <c r="BJ481" s="540"/>
      <c r="BK481" s="540"/>
      <c r="BL481" s="540"/>
      <c r="BM481" s="540"/>
      <c r="BN481" s="540"/>
      <c r="BO481" s="540"/>
      <c r="BP481" s="540"/>
      <c r="BQ481" s="540"/>
      <c r="BR481" s="540"/>
      <c r="BS481" s="540"/>
      <c r="BT481" s="540"/>
      <c r="BU481" s="540"/>
      <c r="BV481" s="540"/>
      <c r="BW481" s="540"/>
      <c r="BX481" s="540"/>
      <c r="BY481" s="540"/>
      <c r="BZ481" s="540"/>
      <c r="CA481" s="540"/>
      <c r="CB481" s="540"/>
      <c r="CC481" s="540"/>
      <c r="CD481" s="540"/>
      <c r="CE481" s="540"/>
      <c r="CF481" s="540"/>
      <c r="CG481" s="540"/>
      <c r="CH481" s="540"/>
      <c r="CI481" s="540"/>
      <c r="CJ481" s="540"/>
      <c r="CK481" s="540"/>
      <c r="CL481" s="540"/>
      <c r="CM481" s="540"/>
      <c r="CN481" s="540"/>
      <c r="CO481" s="540"/>
      <c r="CP481" s="540"/>
      <c r="CQ481" s="540"/>
      <c r="CR481" s="540"/>
      <c r="CS481" s="540"/>
      <c r="CT481" s="540"/>
      <c r="CU481" s="540"/>
      <c r="CV481" s="540"/>
      <c r="CW481" s="540"/>
      <c r="CX481" s="540"/>
      <c r="CY481" s="540"/>
      <c r="CZ481" s="540"/>
      <c r="DA481" s="540"/>
      <c r="DB481" s="540"/>
      <c r="DC481" s="540"/>
      <c r="DD481" s="540"/>
      <c r="DE481" s="540"/>
      <c r="DF481" s="540"/>
      <c r="DG481" s="540"/>
      <c r="DH481" s="540"/>
      <c r="DI481" s="540"/>
      <c r="DJ481" s="540"/>
      <c r="DK481" s="540"/>
      <c r="DL481" s="540"/>
      <c r="DM481" s="540"/>
      <c r="DN481" s="540"/>
      <c r="DO481" s="540"/>
      <c r="DP481" s="540"/>
      <c r="DQ481" s="540"/>
      <c r="DR481" s="540"/>
      <c r="DS481" s="540"/>
      <c r="DT481" s="540"/>
      <c r="DU481" s="540"/>
      <c r="DV481" s="540"/>
      <c r="DW481" s="540"/>
      <c r="DX481" s="540"/>
      <c r="DY481" s="540"/>
      <c r="DZ481" s="540"/>
      <c r="EA481" s="540"/>
      <c r="EB481" s="540"/>
      <c r="EC481" s="540"/>
      <c r="ED481" s="540"/>
      <c r="EE481" s="540"/>
      <c r="EF481" s="540"/>
      <c r="EG481" s="540"/>
      <c r="EH481" s="540"/>
      <c r="EI481" s="540"/>
      <c r="EJ481" s="540"/>
      <c r="EK481" s="540"/>
      <c r="EL481" s="540"/>
      <c r="EM481" s="540"/>
      <c r="EN481" s="540"/>
      <c r="EO481" s="540"/>
      <c r="EP481" s="540"/>
      <c r="EQ481" s="540"/>
      <c r="ER481" s="540"/>
      <c r="ES481" s="540"/>
      <c r="ET481" s="540"/>
      <c r="EU481" s="540"/>
      <c r="EV481" s="540"/>
      <c r="EW481" s="540"/>
      <c r="EX481" s="540"/>
      <c r="EY481" s="540"/>
      <c r="EZ481" s="540"/>
      <c r="FA481" s="540"/>
      <c r="FB481" s="540"/>
      <c r="FC481" s="540"/>
      <c r="FD481" s="540"/>
      <c r="FE481" s="540"/>
      <c r="FF481" s="540"/>
      <c r="FG481" s="540"/>
      <c r="FH481" s="540"/>
      <c r="FI481" s="540"/>
      <c r="FJ481" s="540"/>
      <c r="FK481" s="540"/>
      <c r="FL481" s="540"/>
      <c r="FM481" s="540"/>
      <c r="FN481" s="540"/>
      <c r="FO481" s="540"/>
      <c r="FP481" s="540"/>
      <c r="FQ481" s="540"/>
      <c r="FR481" s="540"/>
      <c r="FS481" s="540"/>
      <c r="FT481" s="540"/>
      <c r="FU481" s="540"/>
      <c r="FV481" s="540"/>
      <c r="FW481" s="540"/>
      <c r="FX481" s="540"/>
      <c r="FY481" s="540"/>
      <c r="FZ481" s="540"/>
      <c r="GA481" s="540"/>
      <c r="GB481" s="540"/>
      <c r="GC481" s="540"/>
      <c r="GD481" s="540"/>
      <c r="GE481" s="540"/>
      <c r="GF481" s="540"/>
      <c r="GG481" s="540"/>
      <c r="GH481" s="540"/>
      <c r="GI481" s="540"/>
      <c r="GJ481" s="540"/>
      <c r="GK481" s="540"/>
      <c r="GL481" s="540"/>
      <c r="GM481" s="540"/>
      <c r="GN481" s="540"/>
      <c r="GO481" s="540"/>
      <c r="GP481" s="540"/>
      <c r="GQ481" s="540"/>
      <c r="GR481" s="540"/>
      <c r="GS481" s="540"/>
      <c r="GT481" s="540"/>
      <c r="GU481" s="540"/>
      <c r="GV481" s="540"/>
      <c r="GW481" s="540"/>
      <c r="GX481" s="540"/>
      <c r="GY481" s="540"/>
      <c r="GZ481" s="540"/>
      <c r="HA481" s="540"/>
      <c r="HB481" s="540"/>
      <c r="HC481" s="540"/>
      <c r="HD481" s="540"/>
      <c r="HE481" s="540"/>
      <c r="HF481" s="540"/>
    </row>
    <row r="482" spans="2:214">
      <c r="B482" s="540"/>
      <c r="C482" s="658"/>
      <c r="D482" s="540"/>
      <c r="F482" s="540"/>
      <c r="G482" s="540"/>
      <c r="H482" s="540"/>
      <c r="I482" s="540"/>
      <c r="J482" s="540"/>
      <c r="K482" s="540"/>
      <c r="L482" s="540"/>
      <c r="M482" s="540"/>
      <c r="N482" s="540"/>
      <c r="O482" s="540"/>
      <c r="P482" s="540"/>
      <c r="Q482" s="540"/>
      <c r="R482" s="540"/>
      <c r="S482" s="540"/>
      <c r="T482" s="540"/>
      <c r="U482" s="540"/>
      <c r="V482" s="540"/>
      <c r="W482" s="540"/>
      <c r="X482" s="540"/>
      <c r="Y482" s="540"/>
      <c r="Z482" s="540"/>
      <c r="AA482" s="540"/>
      <c r="AB482" s="540"/>
      <c r="AC482" s="540"/>
      <c r="AD482" s="540"/>
      <c r="AE482" s="540"/>
      <c r="AF482" s="540"/>
      <c r="AG482" s="540"/>
      <c r="AH482" s="540"/>
      <c r="AI482" s="540"/>
      <c r="AJ482" s="540"/>
      <c r="AK482" s="540"/>
      <c r="AL482" s="540"/>
      <c r="AM482" s="540"/>
      <c r="AN482" s="540"/>
      <c r="AO482" s="540"/>
      <c r="AP482" s="540"/>
      <c r="AQ482" s="540"/>
      <c r="AR482" s="540"/>
      <c r="AS482" s="540"/>
      <c r="AT482" s="540"/>
      <c r="AU482" s="540"/>
      <c r="AV482" s="540"/>
      <c r="AW482" s="540"/>
      <c r="AX482" s="540"/>
      <c r="AY482" s="540"/>
      <c r="AZ482" s="540"/>
      <c r="BA482" s="540"/>
      <c r="BB482" s="540"/>
      <c r="BC482" s="540"/>
      <c r="BD482" s="540"/>
      <c r="BE482" s="540"/>
      <c r="BF482" s="540"/>
      <c r="BG482" s="540"/>
      <c r="BH482" s="540"/>
      <c r="BI482" s="540"/>
      <c r="BJ482" s="540"/>
      <c r="BK482" s="540"/>
      <c r="BL482" s="540"/>
      <c r="BM482" s="540"/>
      <c r="BN482" s="540"/>
      <c r="BO482" s="540"/>
      <c r="BP482" s="540"/>
      <c r="BQ482" s="540"/>
      <c r="BR482" s="540"/>
      <c r="BS482" s="540"/>
      <c r="BT482" s="540"/>
      <c r="BU482" s="540"/>
      <c r="BV482" s="540"/>
      <c r="BW482" s="540"/>
      <c r="BX482" s="540"/>
      <c r="BY482" s="540"/>
      <c r="BZ482" s="540"/>
      <c r="CA482" s="540"/>
      <c r="CB482" s="540"/>
      <c r="CC482" s="540"/>
      <c r="CD482" s="540"/>
      <c r="CE482" s="540"/>
      <c r="CF482" s="540"/>
      <c r="CG482" s="540"/>
      <c r="CH482" s="540"/>
      <c r="CI482" s="540"/>
      <c r="CJ482" s="540"/>
      <c r="CK482" s="540"/>
      <c r="CL482" s="540"/>
      <c r="CM482" s="540"/>
      <c r="CN482" s="540"/>
      <c r="CO482" s="540"/>
      <c r="CP482" s="540"/>
      <c r="CQ482" s="540"/>
      <c r="CR482" s="540"/>
      <c r="CS482" s="540"/>
      <c r="CT482" s="540"/>
      <c r="CU482" s="540"/>
      <c r="CV482" s="540"/>
      <c r="CW482" s="540"/>
      <c r="CX482" s="540"/>
      <c r="CY482" s="540"/>
      <c r="CZ482" s="540"/>
      <c r="DA482" s="540"/>
      <c r="DB482" s="540"/>
      <c r="DC482" s="540"/>
      <c r="DD482" s="540"/>
      <c r="DE482" s="540"/>
      <c r="DF482" s="540"/>
      <c r="DG482" s="540"/>
      <c r="DH482" s="540"/>
      <c r="DI482" s="540"/>
      <c r="DJ482" s="540"/>
      <c r="DK482" s="540"/>
      <c r="DL482" s="540"/>
      <c r="DM482" s="540"/>
      <c r="DN482" s="540"/>
      <c r="DO482" s="540"/>
      <c r="DP482" s="540"/>
      <c r="DQ482" s="540"/>
      <c r="DR482" s="540"/>
      <c r="DS482" s="540"/>
      <c r="DT482" s="540"/>
      <c r="DU482" s="540"/>
      <c r="DV482" s="540"/>
      <c r="DW482" s="540"/>
      <c r="DX482" s="540"/>
      <c r="DY482" s="540"/>
      <c r="DZ482" s="540"/>
      <c r="EA482" s="540"/>
      <c r="EB482" s="540"/>
      <c r="EC482" s="540"/>
      <c r="ED482" s="540"/>
      <c r="EE482" s="540"/>
      <c r="EF482" s="540"/>
      <c r="EG482" s="540"/>
      <c r="EH482" s="540"/>
      <c r="EI482" s="540"/>
      <c r="EJ482" s="540"/>
      <c r="EK482" s="540"/>
      <c r="EL482" s="540"/>
      <c r="EM482" s="540"/>
      <c r="EN482" s="540"/>
      <c r="EO482" s="540"/>
      <c r="EP482" s="540"/>
      <c r="EQ482" s="540"/>
      <c r="ER482" s="540"/>
      <c r="ES482" s="540"/>
      <c r="ET482" s="540"/>
      <c r="EU482" s="540"/>
      <c r="EV482" s="540"/>
      <c r="EW482" s="540"/>
      <c r="EX482" s="540"/>
      <c r="EY482" s="540"/>
      <c r="EZ482" s="540"/>
      <c r="FA482" s="540"/>
      <c r="FB482" s="540"/>
      <c r="FC482" s="540"/>
      <c r="FD482" s="540"/>
      <c r="FE482" s="540"/>
      <c r="FF482" s="540"/>
      <c r="FG482" s="540"/>
      <c r="FH482" s="540"/>
      <c r="FI482" s="540"/>
      <c r="FJ482" s="540"/>
      <c r="FK482" s="540"/>
      <c r="FL482" s="540"/>
      <c r="FM482" s="540"/>
      <c r="FN482" s="540"/>
      <c r="FO482" s="540"/>
      <c r="FP482" s="540"/>
      <c r="FQ482" s="540"/>
      <c r="FR482" s="540"/>
      <c r="FS482" s="540"/>
      <c r="FT482" s="540"/>
      <c r="FU482" s="540"/>
      <c r="FV482" s="540"/>
      <c r="FW482" s="540"/>
      <c r="FX482" s="540"/>
      <c r="FY482" s="540"/>
      <c r="FZ482" s="540"/>
      <c r="GA482" s="540"/>
      <c r="GB482" s="540"/>
      <c r="GC482" s="540"/>
      <c r="GD482" s="540"/>
      <c r="GE482" s="540"/>
      <c r="GF482" s="540"/>
      <c r="GG482" s="540"/>
      <c r="GH482" s="540"/>
      <c r="GI482" s="540"/>
      <c r="GJ482" s="540"/>
      <c r="GK482" s="540"/>
      <c r="GL482" s="540"/>
      <c r="GM482" s="540"/>
      <c r="GN482" s="540"/>
      <c r="GO482" s="540"/>
      <c r="GP482" s="540"/>
      <c r="GQ482" s="540"/>
      <c r="GR482" s="540"/>
      <c r="GS482" s="540"/>
      <c r="GT482" s="540"/>
      <c r="GU482" s="540"/>
      <c r="GV482" s="540"/>
      <c r="GW482" s="540"/>
      <c r="GX482" s="540"/>
      <c r="GY482" s="540"/>
      <c r="GZ482" s="540"/>
      <c r="HA482" s="540"/>
      <c r="HB482" s="540"/>
      <c r="HC482" s="540"/>
      <c r="HD482" s="540"/>
      <c r="HE482" s="540"/>
      <c r="HF482" s="540"/>
    </row>
    <row r="483" spans="2:214">
      <c r="B483" s="540"/>
      <c r="C483" s="658"/>
      <c r="D483" s="540"/>
      <c r="F483" s="540"/>
      <c r="G483" s="540"/>
      <c r="H483" s="540"/>
      <c r="I483" s="540"/>
      <c r="J483" s="540"/>
      <c r="K483" s="540"/>
      <c r="L483" s="540"/>
      <c r="M483" s="540"/>
      <c r="N483" s="540"/>
      <c r="O483" s="540"/>
      <c r="P483" s="540"/>
      <c r="Q483" s="540"/>
      <c r="R483" s="540"/>
      <c r="S483" s="540"/>
      <c r="T483" s="540"/>
      <c r="U483" s="540"/>
      <c r="V483" s="540"/>
      <c r="W483" s="540"/>
      <c r="X483" s="540"/>
      <c r="Y483" s="540"/>
      <c r="Z483" s="540"/>
      <c r="AA483" s="540"/>
      <c r="AB483" s="540"/>
      <c r="AC483" s="540"/>
      <c r="AD483" s="540"/>
      <c r="AE483" s="540"/>
      <c r="AF483" s="540"/>
      <c r="AG483" s="540"/>
      <c r="AH483" s="540"/>
      <c r="AI483" s="540"/>
      <c r="AJ483" s="540"/>
      <c r="AK483" s="540"/>
      <c r="AL483" s="540"/>
      <c r="AM483" s="540"/>
      <c r="AN483" s="540"/>
      <c r="AO483" s="540"/>
      <c r="AP483" s="540"/>
      <c r="AQ483" s="540"/>
      <c r="AR483" s="540"/>
      <c r="AS483" s="540"/>
      <c r="AT483" s="540"/>
      <c r="AU483" s="540"/>
      <c r="AV483" s="540"/>
      <c r="AW483" s="540"/>
      <c r="AX483" s="540"/>
      <c r="AY483" s="540"/>
      <c r="AZ483" s="540"/>
      <c r="BA483" s="540"/>
      <c r="BB483" s="540"/>
      <c r="BC483" s="540"/>
      <c r="BD483" s="540"/>
      <c r="BE483" s="540"/>
      <c r="BF483" s="540"/>
      <c r="BG483" s="540"/>
      <c r="BH483" s="540"/>
      <c r="BI483" s="540"/>
      <c r="BJ483" s="540"/>
      <c r="BK483" s="540"/>
      <c r="BL483" s="540"/>
      <c r="BM483" s="540"/>
      <c r="BN483" s="540"/>
      <c r="BO483" s="540"/>
      <c r="BP483" s="540"/>
      <c r="BQ483" s="540"/>
      <c r="BR483" s="540"/>
      <c r="BS483" s="540"/>
      <c r="BT483" s="540"/>
      <c r="BU483" s="540"/>
      <c r="BV483" s="540"/>
      <c r="BW483" s="540"/>
      <c r="BX483" s="540"/>
      <c r="BY483" s="540"/>
      <c r="BZ483" s="540"/>
      <c r="CA483" s="540"/>
      <c r="CB483" s="540"/>
      <c r="CC483" s="540"/>
      <c r="CD483" s="540"/>
      <c r="CE483" s="540"/>
      <c r="CF483" s="540"/>
      <c r="CG483" s="540"/>
      <c r="CH483" s="540"/>
      <c r="CI483" s="540"/>
      <c r="CJ483" s="540"/>
      <c r="CK483" s="540"/>
      <c r="CL483" s="540"/>
      <c r="CM483" s="540"/>
      <c r="CN483" s="540"/>
      <c r="CO483" s="540"/>
      <c r="CP483" s="540"/>
      <c r="CQ483" s="540"/>
      <c r="CR483" s="540"/>
      <c r="CS483" s="540"/>
      <c r="CT483" s="540"/>
      <c r="CU483" s="540"/>
      <c r="CV483" s="540"/>
      <c r="CW483" s="540"/>
      <c r="CX483" s="540"/>
      <c r="CY483" s="540"/>
      <c r="CZ483" s="540"/>
      <c r="DA483" s="540"/>
      <c r="DB483" s="540"/>
      <c r="DC483" s="540"/>
      <c r="DD483" s="540"/>
      <c r="DE483" s="540"/>
      <c r="DF483" s="540"/>
      <c r="DG483" s="540"/>
      <c r="DH483" s="540"/>
      <c r="DI483" s="540"/>
      <c r="DJ483" s="540"/>
      <c r="DK483" s="540"/>
      <c r="DL483" s="540"/>
      <c r="DM483" s="540"/>
      <c r="DN483" s="540"/>
      <c r="DO483" s="540"/>
      <c r="DP483" s="540"/>
      <c r="DQ483" s="540"/>
      <c r="DR483" s="540"/>
      <c r="DS483" s="540"/>
      <c r="DT483" s="540"/>
      <c r="DU483" s="540"/>
      <c r="DV483" s="540"/>
      <c r="DW483" s="540"/>
      <c r="DX483" s="540"/>
      <c r="DY483" s="540"/>
      <c r="DZ483" s="540"/>
      <c r="EA483" s="540"/>
      <c r="EB483" s="540"/>
      <c r="EC483" s="540"/>
      <c r="ED483" s="540"/>
      <c r="EE483" s="540"/>
      <c r="EF483" s="540"/>
      <c r="EG483" s="540"/>
      <c r="EH483" s="540"/>
      <c r="EI483" s="540"/>
      <c r="EJ483" s="540"/>
      <c r="EK483" s="540"/>
      <c r="EL483" s="540"/>
      <c r="EM483" s="540"/>
      <c r="EN483" s="540"/>
      <c r="EO483" s="540"/>
      <c r="EP483" s="540"/>
      <c r="EQ483" s="540"/>
      <c r="ER483" s="540"/>
      <c r="ES483" s="540"/>
      <c r="ET483" s="540"/>
      <c r="EU483" s="540"/>
      <c r="EV483" s="540"/>
      <c r="EW483" s="540"/>
      <c r="EX483" s="540"/>
      <c r="EY483" s="540"/>
      <c r="EZ483" s="540"/>
      <c r="FA483" s="540"/>
      <c r="FB483" s="540"/>
      <c r="FC483" s="540"/>
      <c r="FD483" s="540"/>
      <c r="FE483" s="540"/>
      <c r="FF483" s="540"/>
      <c r="FG483" s="540"/>
      <c r="FH483" s="540"/>
      <c r="FI483" s="540"/>
      <c r="FJ483" s="540"/>
      <c r="FK483" s="540"/>
      <c r="FL483" s="540"/>
      <c r="FM483" s="540"/>
      <c r="FN483" s="540"/>
      <c r="FO483" s="540"/>
      <c r="FP483" s="540"/>
      <c r="FQ483" s="540"/>
      <c r="FR483" s="540"/>
      <c r="FS483" s="540"/>
      <c r="FT483" s="540"/>
      <c r="FU483" s="540"/>
      <c r="FV483" s="540"/>
      <c r="FW483" s="540"/>
      <c r="FX483" s="540"/>
      <c r="FY483" s="540"/>
      <c r="FZ483" s="540"/>
      <c r="GA483" s="540"/>
      <c r="GB483" s="540"/>
      <c r="GC483" s="540"/>
      <c r="GD483" s="540"/>
      <c r="GE483" s="540"/>
      <c r="GF483" s="540"/>
      <c r="GG483" s="540"/>
      <c r="GH483" s="540"/>
      <c r="GI483" s="540"/>
      <c r="GJ483" s="540"/>
      <c r="GK483" s="540"/>
      <c r="GL483" s="540"/>
      <c r="GM483" s="540"/>
      <c r="GN483" s="540"/>
      <c r="GO483" s="540"/>
      <c r="GP483" s="540"/>
      <c r="GQ483" s="540"/>
      <c r="GR483" s="540"/>
      <c r="GS483" s="540"/>
      <c r="GT483" s="540"/>
      <c r="GU483" s="540"/>
      <c r="GV483" s="540"/>
      <c r="GW483" s="540"/>
      <c r="GX483" s="540"/>
      <c r="GY483" s="540"/>
      <c r="GZ483" s="540"/>
      <c r="HA483" s="540"/>
      <c r="HB483" s="540"/>
      <c r="HC483" s="540"/>
      <c r="HD483" s="540"/>
      <c r="HE483" s="540"/>
      <c r="HF483" s="540"/>
    </row>
    <row r="484" spans="2:214">
      <c r="B484" s="540"/>
      <c r="C484" s="658"/>
      <c r="D484" s="540"/>
      <c r="F484" s="540"/>
      <c r="G484" s="540"/>
      <c r="H484" s="540"/>
      <c r="I484" s="540"/>
      <c r="J484" s="540"/>
      <c r="K484" s="540"/>
      <c r="L484" s="540"/>
      <c r="M484" s="540"/>
      <c r="N484" s="540"/>
      <c r="O484" s="540"/>
      <c r="P484" s="540"/>
      <c r="Q484" s="540"/>
      <c r="R484" s="540"/>
      <c r="S484" s="540"/>
      <c r="T484" s="540"/>
      <c r="U484" s="540"/>
      <c r="V484" s="540"/>
      <c r="W484" s="540"/>
      <c r="X484" s="540"/>
      <c r="Y484" s="540"/>
      <c r="Z484" s="540"/>
      <c r="AA484" s="540"/>
      <c r="AB484" s="540"/>
      <c r="AC484" s="540"/>
      <c r="AD484" s="540"/>
      <c r="AE484" s="540"/>
      <c r="AF484" s="540"/>
      <c r="AG484" s="540"/>
      <c r="AH484" s="540"/>
      <c r="AI484" s="540"/>
      <c r="AJ484" s="540"/>
      <c r="AK484" s="540"/>
      <c r="AL484" s="540"/>
      <c r="AM484" s="540"/>
      <c r="AN484" s="540"/>
      <c r="AO484" s="540"/>
      <c r="AP484" s="540"/>
      <c r="AQ484" s="540"/>
      <c r="AR484" s="540"/>
      <c r="AS484" s="540"/>
      <c r="AT484" s="540"/>
      <c r="AU484" s="540"/>
      <c r="AV484" s="540"/>
      <c r="AW484" s="540"/>
      <c r="AX484" s="540"/>
      <c r="AY484" s="540"/>
      <c r="AZ484" s="540"/>
      <c r="BA484" s="540"/>
      <c r="BB484" s="540"/>
      <c r="BC484" s="540"/>
      <c r="BD484" s="540"/>
      <c r="BE484" s="540"/>
      <c r="BF484" s="540"/>
      <c r="BG484" s="540"/>
      <c r="BH484" s="540"/>
      <c r="BI484" s="540"/>
      <c r="BJ484" s="540"/>
      <c r="BK484" s="540"/>
      <c r="BL484" s="540"/>
      <c r="BM484" s="540"/>
      <c r="BN484" s="540"/>
      <c r="BO484" s="540"/>
      <c r="BP484" s="540"/>
      <c r="BQ484" s="540"/>
      <c r="BR484" s="540"/>
      <c r="BS484" s="540"/>
      <c r="BT484" s="540"/>
      <c r="BU484" s="540"/>
      <c r="BV484" s="540"/>
      <c r="BW484" s="540"/>
      <c r="BX484" s="540"/>
      <c r="BY484" s="540"/>
      <c r="BZ484" s="540"/>
      <c r="CA484" s="540"/>
      <c r="CB484" s="540"/>
      <c r="CC484" s="540"/>
      <c r="CD484" s="540"/>
      <c r="CE484" s="540"/>
      <c r="CF484" s="540"/>
      <c r="CG484" s="540"/>
      <c r="CH484" s="540"/>
      <c r="CI484" s="540"/>
      <c r="CJ484" s="540"/>
      <c r="CK484" s="540"/>
      <c r="CL484" s="540"/>
      <c r="CM484" s="540"/>
      <c r="CN484" s="540"/>
      <c r="CO484" s="540"/>
      <c r="CP484" s="540"/>
      <c r="CQ484" s="540"/>
      <c r="CR484" s="540"/>
      <c r="CS484" s="540"/>
      <c r="CT484" s="540"/>
      <c r="CU484" s="540"/>
      <c r="CV484" s="540"/>
      <c r="CW484" s="540"/>
      <c r="CX484" s="540"/>
      <c r="CY484" s="540"/>
      <c r="CZ484" s="540"/>
      <c r="DA484" s="540"/>
      <c r="DB484" s="540"/>
      <c r="DC484" s="540"/>
      <c r="DD484" s="540"/>
      <c r="DE484" s="540"/>
      <c r="DF484" s="540"/>
      <c r="DG484" s="540"/>
      <c r="DH484" s="540"/>
      <c r="DI484" s="540"/>
      <c r="DJ484" s="540"/>
      <c r="DK484" s="540"/>
      <c r="DL484" s="540"/>
      <c r="DM484" s="540"/>
      <c r="DN484" s="540"/>
      <c r="DO484" s="540"/>
      <c r="DP484" s="540"/>
      <c r="DQ484" s="540"/>
      <c r="DR484" s="540"/>
      <c r="DS484" s="540"/>
      <c r="DT484" s="540"/>
      <c r="DU484" s="540"/>
      <c r="DV484" s="540"/>
      <c r="DW484" s="540"/>
      <c r="DX484" s="540"/>
      <c r="DY484" s="540"/>
      <c r="DZ484" s="540"/>
      <c r="EA484" s="540"/>
      <c r="EB484" s="540"/>
      <c r="EC484" s="540"/>
      <c r="ED484" s="540"/>
      <c r="EE484" s="540"/>
      <c r="EF484" s="540"/>
      <c r="EG484" s="540"/>
      <c r="EH484" s="540"/>
      <c r="EI484" s="540"/>
      <c r="EJ484" s="540"/>
      <c r="EK484" s="540"/>
      <c r="EL484" s="540"/>
      <c r="EM484" s="540"/>
      <c r="EN484" s="540"/>
      <c r="EO484" s="540"/>
      <c r="EP484" s="540"/>
      <c r="EQ484" s="540"/>
      <c r="ER484" s="540"/>
      <c r="ES484" s="540"/>
      <c r="ET484" s="540"/>
      <c r="EU484" s="540"/>
      <c r="EV484" s="540"/>
      <c r="EW484" s="540"/>
      <c r="EX484" s="540"/>
      <c r="EY484" s="540"/>
      <c r="EZ484" s="540"/>
      <c r="FA484" s="540"/>
      <c r="FB484" s="540"/>
      <c r="FC484" s="540"/>
      <c r="FD484" s="540"/>
      <c r="FE484" s="540"/>
      <c r="FF484" s="540"/>
      <c r="FG484" s="540"/>
      <c r="FH484" s="540"/>
      <c r="FI484" s="540"/>
      <c r="FJ484" s="540"/>
      <c r="FK484" s="540"/>
      <c r="FL484" s="540"/>
      <c r="FM484" s="540"/>
      <c r="FN484" s="540"/>
      <c r="FO484" s="540"/>
      <c r="FP484" s="540"/>
      <c r="FQ484" s="540"/>
      <c r="FR484" s="540"/>
      <c r="FS484" s="540"/>
      <c r="FT484" s="540"/>
      <c r="FU484" s="540"/>
      <c r="FV484" s="540"/>
      <c r="FW484" s="540"/>
      <c r="FX484" s="540"/>
      <c r="FY484" s="540"/>
      <c r="FZ484" s="540"/>
      <c r="GA484" s="540"/>
      <c r="GB484" s="540"/>
      <c r="GC484" s="540"/>
      <c r="GD484" s="540"/>
      <c r="GE484" s="540"/>
      <c r="GF484" s="540"/>
      <c r="GG484" s="540"/>
      <c r="GH484" s="540"/>
      <c r="GI484" s="540"/>
      <c r="GJ484" s="540"/>
      <c r="GK484" s="540"/>
      <c r="GL484" s="540"/>
      <c r="GM484" s="540"/>
      <c r="GN484" s="540"/>
      <c r="GO484" s="540"/>
      <c r="GP484" s="540"/>
      <c r="GQ484" s="540"/>
      <c r="GR484" s="540"/>
      <c r="GS484" s="540"/>
      <c r="GT484" s="540"/>
      <c r="GU484" s="540"/>
      <c r="GV484" s="540"/>
      <c r="GW484" s="540"/>
      <c r="GX484" s="540"/>
      <c r="GY484" s="540"/>
      <c r="GZ484" s="540"/>
      <c r="HA484" s="540"/>
      <c r="HB484" s="540"/>
      <c r="HC484" s="540"/>
      <c r="HD484" s="540"/>
      <c r="HE484" s="540"/>
      <c r="HF484" s="540"/>
    </row>
    <row r="485" spans="2:214">
      <c r="B485" s="540"/>
      <c r="C485" s="658"/>
      <c r="D485" s="540"/>
      <c r="F485" s="540"/>
      <c r="G485" s="540"/>
      <c r="H485" s="540"/>
      <c r="I485" s="540"/>
      <c r="J485" s="540"/>
      <c r="K485" s="540"/>
      <c r="L485" s="540"/>
      <c r="M485" s="540"/>
      <c r="N485" s="540"/>
      <c r="O485" s="540"/>
      <c r="P485" s="540"/>
      <c r="Q485" s="540"/>
      <c r="R485" s="540"/>
      <c r="S485" s="540"/>
      <c r="T485" s="540"/>
      <c r="U485" s="540"/>
      <c r="V485" s="540"/>
      <c r="W485" s="540"/>
      <c r="X485" s="540"/>
      <c r="Y485" s="540"/>
      <c r="Z485" s="540"/>
      <c r="AA485" s="540"/>
      <c r="AB485" s="540"/>
      <c r="AC485" s="540"/>
      <c r="AD485" s="540"/>
      <c r="AE485" s="540"/>
      <c r="AF485" s="540"/>
      <c r="AG485" s="540"/>
      <c r="AH485" s="540"/>
      <c r="AI485" s="540"/>
      <c r="AJ485" s="540"/>
      <c r="AK485" s="540"/>
      <c r="AL485" s="540"/>
      <c r="AM485" s="540"/>
      <c r="AN485" s="540"/>
      <c r="AO485" s="540"/>
      <c r="AP485" s="540"/>
      <c r="AQ485" s="540"/>
      <c r="AR485" s="540"/>
      <c r="AS485" s="540"/>
      <c r="AT485" s="540"/>
      <c r="AU485" s="540"/>
      <c r="AV485" s="540"/>
      <c r="AW485" s="540"/>
      <c r="AX485" s="540"/>
      <c r="AY485" s="540"/>
      <c r="AZ485" s="540"/>
      <c r="BA485" s="540"/>
      <c r="BB485" s="540"/>
      <c r="BC485" s="540"/>
      <c r="BD485" s="540"/>
      <c r="BE485" s="540"/>
      <c r="BF485" s="540"/>
      <c r="BG485" s="540"/>
      <c r="BH485" s="540"/>
      <c r="BI485" s="540"/>
      <c r="BJ485" s="540"/>
      <c r="BK485" s="540"/>
      <c r="BL485" s="540"/>
      <c r="BM485" s="540"/>
      <c r="BN485" s="540"/>
      <c r="BO485" s="540"/>
      <c r="BP485" s="540"/>
      <c r="BQ485" s="540"/>
      <c r="BR485" s="540"/>
      <c r="BS485" s="540"/>
      <c r="BT485" s="540"/>
      <c r="BU485" s="540"/>
      <c r="BV485" s="540"/>
      <c r="BW485" s="540"/>
      <c r="BX485" s="540"/>
      <c r="BY485" s="540"/>
      <c r="BZ485" s="540"/>
      <c r="CA485" s="540"/>
      <c r="CB485" s="540"/>
      <c r="CC485" s="540"/>
      <c r="CD485" s="540"/>
      <c r="CE485" s="540"/>
      <c r="CF485" s="540"/>
      <c r="CG485" s="540"/>
      <c r="CH485" s="540"/>
      <c r="CI485" s="540"/>
      <c r="CJ485" s="540"/>
      <c r="CK485" s="540"/>
      <c r="CL485" s="540"/>
      <c r="CM485" s="540"/>
      <c r="CN485" s="540"/>
      <c r="CO485" s="540"/>
      <c r="CP485" s="540"/>
      <c r="CQ485" s="540"/>
      <c r="CR485" s="540"/>
      <c r="CS485" s="540"/>
      <c r="CT485" s="540"/>
      <c r="CU485" s="540"/>
      <c r="CV485" s="540"/>
      <c r="CW485" s="540"/>
      <c r="CX485" s="540"/>
      <c r="CY485" s="540"/>
      <c r="CZ485" s="540"/>
      <c r="DA485" s="540"/>
      <c r="DB485" s="540"/>
      <c r="DC485" s="540"/>
      <c r="DD485" s="540"/>
      <c r="DE485" s="540"/>
      <c r="DF485" s="540"/>
      <c r="DG485" s="540"/>
      <c r="DH485" s="540"/>
      <c r="DI485" s="540"/>
      <c r="DJ485" s="540"/>
      <c r="DK485" s="540"/>
      <c r="DL485" s="540"/>
      <c r="DM485" s="540"/>
      <c r="DN485" s="540"/>
      <c r="DO485" s="540"/>
      <c r="DP485" s="540"/>
      <c r="DQ485" s="540"/>
      <c r="DR485" s="540"/>
      <c r="DS485" s="540"/>
      <c r="DT485" s="540"/>
      <c r="DU485" s="540"/>
      <c r="DV485" s="540"/>
      <c r="DW485" s="540"/>
      <c r="DX485" s="540"/>
      <c r="DY485" s="540"/>
      <c r="DZ485" s="540"/>
      <c r="EA485" s="540"/>
      <c r="EB485" s="540"/>
      <c r="EC485" s="540"/>
      <c r="ED485" s="540"/>
      <c r="EE485" s="540"/>
      <c r="EF485" s="540"/>
      <c r="EG485" s="540"/>
      <c r="EH485" s="540"/>
      <c r="EI485" s="540"/>
      <c r="EJ485" s="540"/>
      <c r="EK485" s="540"/>
      <c r="EL485" s="540"/>
      <c r="EM485" s="540"/>
      <c r="EN485" s="540"/>
      <c r="EO485" s="540"/>
      <c r="EP485" s="540"/>
      <c r="EQ485" s="540"/>
      <c r="ER485" s="540"/>
      <c r="ES485" s="540"/>
      <c r="ET485" s="540"/>
      <c r="EU485" s="540"/>
      <c r="EV485" s="540"/>
      <c r="EW485" s="540"/>
      <c r="EX485" s="540"/>
      <c r="EY485" s="540"/>
      <c r="EZ485" s="540"/>
      <c r="FA485" s="540"/>
      <c r="FB485" s="540"/>
      <c r="FC485" s="540"/>
      <c r="FD485" s="540"/>
      <c r="FE485" s="540"/>
      <c r="FF485" s="540"/>
      <c r="FG485" s="540"/>
      <c r="FH485" s="540"/>
      <c r="FI485" s="540"/>
      <c r="FJ485" s="540"/>
      <c r="FK485" s="540"/>
      <c r="FL485" s="540"/>
      <c r="FM485" s="540"/>
      <c r="FN485" s="540"/>
      <c r="FO485" s="540"/>
      <c r="FP485" s="540"/>
      <c r="FQ485" s="540"/>
      <c r="FR485" s="540"/>
      <c r="FS485" s="540"/>
      <c r="FT485" s="540"/>
      <c r="FU485" s="540"/>
      <c r="FV485" s="540"/>
      <c r="FW485" s="540"/>
      <c r="FX485" s="540"/>
      <c r="FY485" s="540"/>
      <c r="FZ485" s="540"/>
      <c r="GA485" s="540"/>
      <c r="GB485" s="540"/>
      <c r="GC485" s="540"/>
      <c r="GD485" s="540"/>
      <c r="GE485" s="540"/>
      <c r="GF485" s="540"/>
      <c r="GG485" s="540"/>
      <c r="GH485" s="540"/>
      <c r="GI485" s="540"/>
      <c r="GJ485" s="540"/>
      <c r="GK485" s="540"/>
      <c r="GL485" s="540"/>
      <c r="GM485" s="540"/>
      <c r="GN485" s="540"/>
      <c r="GO485" s="540"/>
      <c r="GP485" s="540"/>
      <c r="GQ485" s="540"/>
      <c r="GR485" s="540"/>
      <c r="GS485" s="540"/>
      <c r="GT485" s="540"/>
      <c r="GU485" s="540"/>
      <c r="GV485" s="540"/>
      <c r="GW485" s="540"/>
      <c r="GX485" s="540"/>
      <c r="GY485" s="540"/>
      <c r="GZ485" s="540"/>
      <c r="HA485" s="540"/>
      <c r="HB485" s="540"/>
      <c r="HC485" s="540"/>
      <c r="HD485" s="540"/>
      <c r="HE485" s="540"/>
      <c r="HF485" s="540"/>
    </row>
    <row r="486" spans="2:214">
      <c r="B486" s="540"/>
      <c r="C486" s="658"/>
      <c r="D486" s="540"/>
      <c r="F486" s="540"/>
      <c r="G486" s="540"/>
      <c r="H486" s="540"/>
      <c r="I486" s="540"/>
      <c r="J486" s="540"/>
      <c r="K486" s="540"/>
      <c r="L486" s="540"/>
      <c r="M486" s="540"/>
      <c r="N486" s="540"/>
      <c r="O486" s="540"/>
      <c r="P486" s="540"/>
      <c r="Q486" s="540"/>
      <c r="R486" s="540"/>
      <c r="S486" s="540"/>
      <c r="T486" s="540"/>
      <c r="U486" s="540"/>
      <c r="V486" s="540"/>
      <c r="W486" s="540"/>
      <c r="X486" s="540"/>
      <c r="Y486" s="540"/>
      <c r="Z486" s="540"/>
      <c r="AA486" s="540"/>
      <c r="AB486" s="540"/>
      <c r="AC486" s="540"/>
      <c r="AD486" s="540"/>
      <c r="AE486" s="540"/>
      <c r="AF486" s="540"/>
      <c r="AG486" s="540"/>
      <c r="AH486" s="540"/>
      <c r="AI486" s="540"/>
      <c r="AJ486" s="540"/>
      <c r="AK486" s="540"/>
      <c r="AL486" s="540"/>
      <c r="AM486" s="540"/>
      <c r="AN486" s="540"/>
      <c r="AO486" s="540"/>
      <c r="AP486" s="540"/>
      <c r="AQ486" s="540"/>
      <c r="AR486" s="540"/>
      <c r="AS486" s="540"/>
      <c r="AT486" s="540"/>
      <c r="AU486" s="540"/>
      <c r="AV486" s="540"/>
      <c r="AW486" s="540"/>
      <c r="AX486" s="540"/>
      <c r="AY486" s="540"/>
      <c r="AZ486" s="540"/>
      <c r="BA486" s="540"/>
      <c r="BB486" s="540"/>
      <c r="BC486" s="540"/>
      <c r="BD486" s="540"/>
      <c r="BE486" s="540"/>
      <c r="BF486" s="540"/>
      <c r="BG486" s="540"/>
      <c r="BH486" s="540"/>
      <c r="BI486" s="540"/>
      <c r="BJ486" s="540"/>
      <c r="BK486" s="540"/>
      <c r="BL486" s="540"/>
      <c r="BM486" s="540"/>
      <c r="BN486" s="540"/>
      <c r="BO486" s="540"/>
      <c r="BP486" s="540"/>
      <c r="BQ486" s="540"/>
      <c r="BR486" s="540"/>
      <c r="BS486" s="540"/>
      <c r="BT486" s="540"/>
      <c r="BU486" s="540"/>
      <c r="BV486" s="540"/>
      <c r="BW486" s="540"/>
      <c r="BX486" s="540"/>
      <c r="BY486" s="540"/>
      <c r="BZ486" s="540"/>
      <c r="CA486" s="540"/>
      <c r="CB486" s="540"/>
      <c r="CC486" s="540"/>
      <c r="CD486" s="540"/>
      <c r="CE486" s="540"/>
      <c r="CF486" s="540"/>
      <c r="CG486" s="540"/>
      <c r="CH486" s="540"/>
      <c r="CI486" s="540"/>
      <c r="CJ486" s="540"/>
      <c r="CK486" s="540"/>
      <c r="CL486" s="540"/>
      <c r="CM486" s="540"/>
      <c r="CN486" s="540"/>
      <c r="CO486" s="540"/>
      <c r="CP486" s="540"/>
      <c r="CQ486" s="540"/>
      <c r="CR486" s="540"/>
      <c r="CS486" s="540"/>
      <c r="CT486" s="540"/>
      <c r="CU486" s="540"/>
      <c r="CV486" s="540"/>
      <c r="CW486" s="540"/>
      <c r="CX486" s="540"/>
      <c r="CY486" s="540"/>
      <c r="CZ486" s="540"/>
      <c r="DA486" s="540"/>
      <c r="DB486" s="540"/>
      <c r="DC486" s="540"/>
      <c r="DD486" s="540"/>
      <c r="DE486" s="540"/>
      <c r="DF486" s="540"/>
      <c r="DG486" s="540"/>
      <c r="DH486" s="540"/>
      <c r="DI486" s="540"/>
      <c r="DJ486" s="540"/>
      <c r="DK486" s="540"/>
      <c r="DL486" s="540"/>
      <c r="DM486" s="540"/>
      <c r="DN486" s="540"/>
      <c r="DO486" s="540"/>
      <c r="DP486" s="540"/>
      <c r="DQ486" s="540"/>
      <c r="DR486" s="540"/>
      <c r="DS486" s="540"/>
      <c r="DT486" s="540"/>
      <c r="DU486" s="540"/>
      <c r="DV486" s="540"/>
      <c r="DW486" s="540"/>
      <c r="DX486" s="540"/>
      <c r="DY486" s="540"/>
      <c r="DZ486" s="540"/>
      <c r="EA486" s="540"/>
      <c r="EB486" s="540"/>
      <c r="EC486" s="540"/>
      <c r="ED486" s="540"/>
      <c r="EE486" s="540"/>
      <c r="EF486" s="540"/>
      <c r="EG486" s="540"/>
      <c r="EH486" s="540"/>
      <c r="EI486" s="540"/>
      <c r="EJ486" s="540"/>
      <c r="EK486" s="540"/>
      <c r="EL486" s="540"/>
      <c r="EM486" s="540"/>
      <c r="EN486" s="540"/>
      <c r="EO486" s="540"/>
      <c r="EP486" s="540"/>
      <c r="EQ486" s="540"/>
      <c r="ER486" s="540"/>
      <c r="ES486" s="540"/>
      <c r="ET486" s="540"/>
      <c r="EU486" s="540"/>
      <c r="EV486" s="540"/>
      <c r="EW486" s="540"/>
      <c r="EX486" s="540"/>
      <c r="EY486" s="540"/>
      <c r="EZ486" s="540"/>
      <c r="FA486" s="540"/>
      <c r="FB486" s="540"/>
      <c r="FC486" s="540"/>
      <c r="FD486" s="540"/>
      <c r="FE486" s="540"/>
      <c r="FF486" s="540"/>
      <c r="FG486" s="540"/>
      <c r="FH486" s="540"/>
      <c r="FI486" s="540"/>
      <c r="FJ486" s="540"/>
      <c r="FK486" s="540"/>
      <c r="FL486" s="540"/>
      <c r="FM486" s="540"/>
      <c r="FN486" s="540"/>
      <c r="FO486" s="540"/>
      <c r="FP486" s="540"/>
      <c r="FQ486" s="540"/>
      <c r="FR486" s="540"/>
      <c r="FS486" s="540"/>
      <c r="FT486" s="540"/>
      <c r="FU486" s="540"/>
      <c r="FV486" s="540"/>
      <c r="FW486" s="540"/>
      <c r="FX486" s="540"/>
      <c r="FY486" s="540"/>
      <c r="FZ486" s="540"/>
      <c r="GA486" s="540"/>
      <c r="GB486" s="540"/>
      <c r="GC486" s="540"/>
      <c r="GD486" s="540"/>
      <c r="GE486" s="540"/>
      <c r="GF486" s="540"/>
      <c r="GG486" s="540"/>
      <c r="GH486" s="540"/>
      <c r="GI486" s="540"/>
      <c r="GJ486" s="540"/>
      <c r="GK486" s="540"/>
      <c r="GL486" s="540"/>
      <c r="GM486" s="540"/>
      <c r="GN486" s="540"/>
      <c r="GO486" s="540"/>
      <c r="GP486" s="540"/>
      <c r="GQ486" s="540"/>
      <c r="GR486" s="540"/>
      <c r="GS486" s="540"/>
      <c r="GT486" s="540"/>
      <c r="GU486" s="540"/>
      <c r="GV486" s="540"/>
      <c r="GW486" s="540"/>
      <c r="GX486" s="540"/>
      <c r="GY486" s="540"/>
      <c r="GZ486" s="540"/>
      <c r="HA486" s="540"/>
      <c r="HB486" s="540"/>
      <c r="HC486" s="540"/>
      <c r="HD486" s="540"/>
      <c r="HE486" s="540"/>
      <c r="HF486" s="540"/>
    </row>
    <row r="487" spans="2:214">
      <c r="B487" s="540"/>
      <c r="C487" s="658"/>
      <c r="D487" s="540"/>
      <c r="F487" s="540"/>
      <c r="G487" s="540"/>
      <c r="H487" s="540"/>
      <c r="I487" s="540"/>
      <c r="J487" s="540"/>
      <c r="K487" s="540"/>
      <c r="L487" s="540"/>
      <c r="M487" s="540"/>
      <c r="N487" s="540"/>
      <c r="O487" s="540"/>
      <c r="P487" s="540"/>
      <c r="Q487" s="540"/>
      <c r="R487" s="540"/>
      <c r="S487" s="540"/>
      <c r="T487" s="540"/>
      <c r="U487" s="540"/>
      <c r="V487" s="540"/>
      <c r="W487" s="540"/>
      <c r="X487" s="540"/>
      <c r="Y487" s="540"/>
      <c r="Z487" s="540"/>
      <c r="AA487" s="540"/>
      <c r="AB487" s="540"/>
      <c r="AC487" s="540"/>
      <c r="AD487" s="540"/>
      <c r="AE487" s="540"/>
      <c r="AF487" s="540"/>
      <c r="AG487" s="540"/>
      <c r="AH487" s="540"/>
      <c r="AI487" s="540"/>
      <c r="AJ487" s="540"/>
      <c r="AK487" s="540"/>
      <c r="AL487" s="540"/>
      <c r="AM487" s="540"/>
      <c r="AN487" s="540"/>
      <c r="AO487" s="540"/>
      <c r="AP487" s="540"/>
      <c r="AQ487" s="540"/>
      <c r="AR487" s="540"/>
      <c r="AS487" s="540"/>
      <c r="AT487" s="540"/>
      <c r="AU487" s="540"/>
      <c r="AV487" s="540"/>
      <c r="AW487" s="540"/>
      <c r="AX487" s="540"/>
      <c r="AY487" s="540"/>
      <c r="AZ487" s="540"/>
      <c r="BA487" s="540"/>
      <c r="BB487" s="540"/>
      <c r="BC487" s="540"/>
      <c r="BD487" s="540"/>
      <c r="BE487" s="540"/>
      <c r="BF487" s="540"/>
      <c r="BG487" s="540"/>
      <c r="BH487" s="540"/>
      <c r="BI487" s="540"/>
      <c r="BJ487" s="540"/>
      <c r="BK487" s="540"/>
      <c r="BL487" s="540"/>
      <c r="BM487" s="540"/>
      <c r="BN487" s="540"/>
      <c r="BO487" s="540"/>
      <c r="BP487" s="540"/>
      <c r="BQ487" s="540"/>
      <c r="BR487" s="540"/>
      <c r="BS487" s="540"/>
      <c r="BT487" s="540"/>
      <c r="BU487" s="540"/>
      <c r="BV487" s="540"/>
      <c r="BW487" s="540"/>
      <c r="BX487" s="540"/>
      <c r="BY487" s="540"/>
      <c r="BZ487" s="540"/>
      <c r="CA487" s="540"/>
      <c r="CB487" s="540"/>
      <c r="CC487" s="540"/>
      <c r="CD487" s="540"/>
      <c r="CE487" s="540"/>
      <c r="CF487" s="540"/>
      <c r="CG487" s="540"/>
      <c r="CH487" s="540"/>
      <c r="CI487" s="540"/>
      <c r="CJ487" s="540"/>
      <c r="CK487" s="540"/>
      <c r="CL487" s="540"/>
      <c r="CM487" s="540"/>
      <c r="CN487" s="540"/>
      <c r="CO487" s="540"/>
      <c r="CP487" s="540"/>
      <c r="CQ487" s="540"/>
      <c r="CR487" s="540"/>
      <c r="CS487" s="540"/>
      <c r="CT487" s="540"/>
      <c r="CU487" s="540"/>
      <c r="CV487" s="540"/>
      <c r="CW487" s="540"/>
      <c r="CX487" s="540"/>
      <c r="CY487" s="540"/>
      <c r="CZ487" s="540"/>
      <c r="DA487" s="540"/>
      <c r="DB487" s="540"/>
      <c r="DC487" s="540"/>
      <c r="DD487" s="540"/>
      <c r="DE487" s="540"/>
      <c r="DF487" s="540"/>
      <c r="DG487" s="540"/>
      <c r="DH487" s="540"/>
      <c r="DI487" s="540"/>
      <c r="DJ487" s="540"/>
      <c r="DK487" s="540"/>
      <c r="DL487" s="540"/>
      <c r="DM487" s="540"/>
      <c r="DN487" s="540"/>
      <c r="DO487" s="540"/>
      <c r="DP487" s="540"/>
      <c r="DQ487" s="540"/>
      <c r="DR487" s="540"/>
      <c r="DS487" s="540"/>
      <c r="DT487" s="540"/>
      <c r="DU487" s="540"/>
      <c r="DV487" s="540"/>
      <c r="DW487" s="540"/>
      <c r="DX487" s="540"/>
      <c r="DY487" s="540"/>
      <c r="DZ487" s="540"/>
      <c r="EA487" s="540"/>
      <c r="EB487" s="540"/>
      <c r="EC487" s="540"/>
      <c r="ED487" s="540"/>
      <c r="EE487" s="540"/>
      <c r="EF487" s="540"/>
      <c r="EG487" s="540"/>
      <c r="EH487" s="540"/>
      <c r="EI487" s="540"/>
      <c r="EJ487" s="540"/>
      <c r="EK487" s="540"/>
      <c r="EL487" s="540"/>
      <c r="EM487" s="540"/>
      <c r="EN487" s="540"/>
      <c r="EO487" s="540"/>
      <c r="EP487" s="540"/>
      <c r="EQ487" s="540"/>
      <c r="ER487" s="540"/>
      <c r="ES487" s="540"/>
      <c r="ET487" s="540"/>
      <c r="EU487" s="540"/>
      <c r="EV487" s="540"/>
      <c r="EW487" s="540"/>
      <c r="EX487" s="540"/>
      <c r="EY487" s="540"/>
      <c r="EZ487" s="540"/>
      <c r="FA487" s="540"/>
      <c r="FB487" s="540"/>
      <c r="FC487" s="540"/>
      <c r="FD487" s="540"/>
      <c r="FE487" s="540"/>
      <c r="FF487" s="540"/>
      <c r="FG487" s="540"/>
      <c r="FH487" s="540"/>
      <c r="FI487" s="540"/>
      <c r="FJ487" s="540"/>
      <c r="FK487" s="540"/>
      <c r="FL487" s="540"/>
      <c r="FM487" s="540"/>
      <c r="FN487" s="540"/>
      <c r="FO487" s="540"/>
      <c r="FP487" s="540"/>
      <c r="FQ487" s="540"/>
      <c r="FR487" s="540"/>
      <c r="FS487" s="540"/>
      <c r="FT487" s="540"/>
      <c r="FU487" s="540"/>
      <c r="FV487" s="540"/>
      <c r="FW487" s="540"/>
      <c r="FX487" s="540"/>
      <c r="FY487" s="540"/>
      <c r="FZ487" s="540"/>
      <c r="GA487" s="540"/>
      <c r="GB487" s="540"/>
      <c r="GC487" s="540"/>
      <c r="GD487" s="540"/>
      <c r="GE487" s="540"/>
      <c r="GF487" s="540"/>
      <c r="GG487" s="540"/>
      <c r="GH487" s="540"/>
      <c r="GI487" s="540"/>
      <c r="GJ487" s="540"/>
      <c r="GK487" s="540"/>
      <c r="GL487" s="540"/>
      <c r="GM487" s="540"/>
      <c r="GN487" s="540"/>
      <c r="GO487" s="540"/>
      <c r="GP487" s="540"/>
      <c r="GQ487" s="540"/>
      <c r="GR487" s="540"/>
      <c r="GS487" s="540"/>
      <c r="GT487" s="540"/>
      <c r="GU487" s="540"/>
      <c r="GV487" s="540"/>
      <c r="GW487" s="540"/>
      <c r="GX487" s="540"/>
      <c r="GY487" s="540"/>
      <c r="GZ487" s="540"/>
      <c r="HA487" s="540"/>
      <c r="HB487" s="540"/>
      <c r="HC487" s="540"/>
      <c r="HD487" s="540"/>
      <c r="HE487" s="540"/>
      <c r="HF487" s="540"/>
    </row>
    <row r="488" spans="2:214">
      <c r="B488" s="540"/>
      <c r="C488" s="658"/>
      <c r="D488" s="540"/>
      <c r="F488" s="540"/>
      <c r="G488" s="540"/>
      <c r="H488" s="540"/>
      <c r="I488" s="540"/>
      <c r="J488" s="540"/>
      <c r="K488" s="540"/>
      <c r="L488" s="540"/>
      <c r="M488" s="540"/>
      <c r="N488" s="540"/>
      <c r="O488" s="540"/>
      <c r="P488" s="540"/>
      <c r="Q488" s="540"/>
      <c r="R488" s="540"/>
      <c r="S488" s="540"/>
      <c r="T488" s="540"/>
      <c r="U488" s="540"/>
      <c r="V488" s="540"/>
      <c r="W488" s="540"/>
      <c r="X488" s="540"/>
      <c r="Y488" s="540"/>
      <c r="Z488" s="540"/>
      <c r="AA488" s="540"/>
      <c r="AB488" s="540"/>
      <c r="AC488" s="540"/>
      <c r="AD488" s="540"/>
      <c r="AE488" s="540"/>
      <c r="AF488" s="540"/>
      <c r="AG488" s="540"/>
      <c r="AH488" s="540"/>
      <c r="AI488" s="540"/>
      <c r="AJ488" s="540"/>
      <c r="AK488" s="540"/>
      <c r="AL488" s="540"/>
      <c r="AM488" s="540"/>
      <c r="AN488" s="540"/>
      <c r="AO488" s="540"/>
      <c r="AP488" s="540"/>
      <c r="AQ488" s="540"/>
      <c r="AR488" s="540"/>
      <c r="AS488" s="540"/>
      <c r="AT488" s="540"/>
      <c r="AU488" s="540"/>
      <c r="AV488" s="540"/>
      <c r="AW488" s="540"/>
      <c r="AX488" s="540"/>
      <c r="AY488" s="540"/>
      <c r="AZ488" s="540"/>
      <c r="BA488" s="540"/>
      <c r="BB488" s="540"/>
      <c r="BC488" s="540"/>
      <c r="BD488" s="540"/>
      <c r="BE488" s="540"/>
      <c r="BF488" s="540"/>
      <c r="BG488" s="540"/>
      <c r="BH488" s="540"/>
      <c r="BI488" s="540"/>
      <c r="BJ488" s="540"/>
      <c r="BK488" s="540"/>
      <c r="BL488" s="540"/>
      <c r="BM488" s="540"/>
      <c r="BN488" s="540"/>
      <c r="BO488" s="540"/>
      <c r="BP488" s="540"/>
      <c r="BQ488" s="540"/>
      <c r="BR488" s="540"/>
      <c r="BS488" s="540"/>
      <c r="BT488" s="540"/>
      <c r="BU488" s="540"/>
      <c r="BV488" s="540"/>
      <c r="BW488" s="540"/>
      <c r="BX488" s="540"/>
      <c r="BY488" s="540"/>
      <c r="BZ488" s="540"/>
      <c r="CA488" s="540"/>
      <c r="CB488" s="540"/>
      <c r="CC488" s="540"/>
      <c r="CD488" s="540"/>
      <c r="CE488" s="540"/>
      <c r="CF488" s="540"/>
      <c r="CG488" s="540"/>
      <c r="CH488" s="540"/>
      <c r="CI488" s="540"/>
      <c r="CJ488" s="540"/>
      <c r="CK488" s="540"/>
      <c r="CL488" s="540"/>
      <c r="CM488" s="540"/>
      <c r="CN488" s="540"/>
      <c r="CO488" s="540"/>
      <c r="CP488" s="540"/>
      <c r="CQ488" s="540"/>
      <c r="CR488" s="540"/>
      <c r="CS488" s="540"/>
      <c r="CT488" s="540"/>
      <c r="CU488" s="540"/>
      <c r="CV488" s="540"/>
      <c r="CW488" s="540"/>
      <c r="CX488" s="540"/>
      <c r="CY488" s="540"/>
      <c r="CZ488" s="540"/>
      <c r="DA488" s="540"/>
      <c r="DB488" s="540"/>
      <c r="DC488" s="540"/>
      <c r="DD488" s="540"/>
      <c r="DE488" s="540"/>
      <c r="DF488" s="540"/>
      <c r="DG488" s="540"/>
      <c r="DH488" s="540"/>
      <c r="DI488" s="540"/>
      <c r="DJ488" s="540"/>
      <c r="DK488" s="540"/>
      <c r="DL488" s="540"/>
      <c r="DM488" s="540"/>
      <c r="DN488" s="540"/>
      <c r="DO488" s="540"/>
      <c r="DP488" s="540"/>
      <c r="DQ488" s="540"/>
      <c r="DR488" s="540"/>
      <c r="DS488" s="540"/>
      <c r="DT488" s="540"/>
      <c r="DU488" s="540"/>
      <c r="DV488" s="540"/>
      <c r="DW488" s="540"/>
      <c r="DX488" s="540"/>
      <c r="DY488" s="540"/>
      <c r="DZ488" s="540"/>
      <c r="EA488" s="540"/>
      <c r="EB488" s="540"/>
      <c r="EC488" s="540"/>
      <c r="ED488" s="540"/>
      <c r="EE488" s="540"/>
      <c r="EF488" s="540"/>
      <c r="EG488" s="540"/>
      <c r="EH488" s="540"/>
      <c r="EI488" s="540"/>
      <c r="EJ488" s="540"/>
      <c r="EK488" s="540"/>
      <c r="EL488" s="540"/>
      <c r="EM488" s="540"/>
      <c r="EN488" s="540"/>
      <c r="EO488" s="540"/>
      <c r="EP488" s="540"/>
      <c r="EQ488" s="540"/>
      <c r="ER488" s="540"/>
      <c r="ES488" s="540"/>
      <c r="ET488" s="540"/>
      <c r="EU488" s="540"/>
      <c r="EV488" s="540"/>
      <c r="EW488" s="540"/>
      <c r="EX488" s="540"/>
      <c r="EY488" s="540"/>
      <c r="EZ488" s="540"/>
      <c r="FA488" s="540"/>
      <c r="FB488" s="540"/>
      <c r="FC488" s="540"/>
      <c r="FD488" s="540"/>
      <c r="FE488" s="540"/>
      <c r="FF488" s="540"/>
      <c r="FG488" s="540"/>
      <c r="FH488" s="540"/>
      <c r="FI488" s="540"/>
      <c r="FJ488" s="540"/>
      <c r="FK488" s="540"/>
      <c r="FL488" s="540"/>
      <c r="FM488" s="540"/>
      <c r="FN488" s="540"/>
      <c r="FO488" s="540"/>
      <c r="FP488" s="540"/>
      <c r="FQ488" s="540"/>
      <c r="FR488" s="540"/>
      <c r="FS488" s="540"/>
      <c r="FT488" s="540"/>
      <c r="FU488" s="540"/>
      <c r="FV488" s="540"/>
      <c r="FW488" s="540"/>
      <c r="FX488" s="540"/>
      <c r="FY488" s="540"/>
      <c r="FZ488" s="540"/>
      <c r="GA488" s="540"/>
      <c r="GB488" s="540"/>
      <c r="GC488" s="540"/>
      <c r="GD488" s="540"/>
      <c r="GE488" s="540"/>
      <c r="GF488" s="540"/>
      <c r="GG488" s="540"/>
      <c r="GH488" s="540"/>
      <c r="GI488" s="540"/>
      <c r="GJ488" s="540"/>
      <c r="GK488" s="540"/>
      <c r="GL488" s="540"/>
      <c r="GM488" s="540"/>
      <c r="GN488" s="540"/>
      <c r="GO488" s="540"/>
      <c r="GP488" s="540"/>
      <c r="GQ488" s="540"/>
      <c r="GR488" s="540"/>
      <c r="GS488" s="540"/>
      <c r="GT488" s="540"/>
      <c r="GU488" s="540"/>
      <c r="GV488" s="540"/>
      <c r="GW488" s="540"/>
      <c r="GX488" s="540"/>
      <c r="GY488" s="540"/>
      <c r="GZ488" s="540"/>
      <c r="HA488" s="540"/>
      <c r="HB488" s="540"/>
      <c r="HC488" s="540"/>
      <c r="HD488" s="540"/>
      <c r="HE488" s="540"/>
      <c r="HF488" s="540"/>
    </row>
    <row r="489" spans="2:214">
      <c r="B489" s="540"/>
      <c r="C489" s="658"/>
      <c r="D489" s="540"/>
      <c r="F489" s="540"/>
      <c r="G489" s="540"/>
      <c r="H489" s="540"/>
      <c r="I489" s="540"/>
      <c r="J489" s="540"/>
      <c r="K489" s="540"/>
      <c r="L489" s="540"/>
      <c r="M489" s="540"/>
      <c r="N489" s="540"/>
      <c r="O489" s="540"/>
      <c r="P489" s="540"/>
      <c r="Q489" s="540"/>
      <c r="R489" s="540"/>
      <c r="S489" s="540"/>
      <c r="T489" s="540"/>
      <c r="U489" s="540"/>
      <c r="V489" s="540"/>
      <c r="W489" s="540"/>
      <c r="X489" s="540"/>
      <c r="Y489" s="540"/>
      <c r="Z489" s="540"/>
      <c r="AA489" s="540"/>
      <c r="AB489" s="540"/>
      <c r="AC489" s="540"/>
      <c r="AD489" s="540"/>
      <c r="AE489" s="540"/>
      <c r="AF489" s="540"/>
      <c r="AG489" s="540"/>
      <c r="AH489" s="540"/>
      <c r="AI489" s="540"/>
      <c r="AJ489" s="540"/>
      <c r="AK489" s="540"/>
      <c r="AL489" s="540"/>
      <c r="AM489" s="540"/>
      <c r="AN489" s="540"/>
      <c r="AO489" s="540"/>
      <c r="AP489" s="540"/>
      <c r="AQ489" s="540"/>
      <c r="AR489" s="540"/>
      <c r="AS489" s="540"/>
      <c r="AT489" s="540"/>
      <c r="AU489" s="540"/>
      <c r="AV489" s="540"/>
      <c r="AW489" s="540"/>
      <c r="AX489" s="540"/>
      <c r="AY489" s="540"/>
      <c r="AZ489" s="540"/>
      <c r="BA489" s="540"/>
      <c r="BB489" s="540"/>
      <c r="BC489" s="540"/>
      <c r="BD489" s="540"/>
      <c r="BE489" s="540"/>
      <c r="BF489" s="540"/>
      <c r="BG489" s="540"/>
      <c r="BH489" s="540"/>
      <c r="BI489" s="540"/>
      <c r="BJ489" s="540"/>
      <c r="BK489" s="540"/>
      <c r="BL489" s="540"/>
      <c r="BM489" s="540"/>
      <c r="BN489" s="540"/>
      <c r="BO489" s="540"/>
      <c r="BP489" s="540"/>
      <c r="BQ489" s="540"/>
      <c r="BR489" s="540"/>
      <c r="BS489" s="540"/>
      <c r="BT489" s="540"/>
      <c r="BU489" s="540"/>
      <c r="BV489" s="540"/>
      <c r="BW489" s="540"/>
      <c r="BX489" s="540"/>
      <c r="BY489" s="540"/>
      <c r="BZ489" s="540"/>
      <c r="CA489" s="540"/>
      <c r="CB489" s="540"/>
      <c r="CC489" s="540"/>
      <c r="CD489" s="540"/>
      <c r="CE489" s="540"/>
      <c r="CF489" s="540"/>
      <c r="CG489" s="540"/>
      <c r="CH489" s="540"/>
      <c r="CI489" s="540"/>
      <c r="CJ489" s="540"/>
      <c r="CK489" s="540"/>
      <c r="CL489" s="540"/>
      <c r="CM489" s="540"/>
      <c r="CN489" s="540"/>
      <c r="CO489" s="540"/>
      <c r="CP489" s="540"/>
      <c r="CQ489" s="540"/>
      <c r="CR489" s="540"/>
      <c r="CS489" s="540"/>
      <c r="CT489" s="540"/>
      <c r="CU489" s="540"/>
      <c r="CV489" s="540"/>
      <c r="CW489" s="540"/>
      <c r="CX489" s="540"/>
      <c r="CY489" s="540"/>
      <c r="CZ489" s="540"/>
      <c r="DA489" s="540"/>
      <c r="DB489" s="540"/>
      <c r="DC489" s="540"/>
      <c r="DD489" s="540"/>
      <c r="DE489" s="540"/>
      <c r="DF489" s="540"/>
      <c r="DG489" s="540"/>
      <c r="DH489" s="540"/>
      <c r="DI489" s="540"/>
      <c r="DJ489" s="540"/>
      <c r="DK489" s="540"/>
      <c r="DL489" s="540"/>
      <c r="DM489" s="540"/>
      <c r="DN489" s="540"/>
      <c r="DO489" s="540"/>
      <c r="DP489" s="540"/>
      <c r="DQ489" s="540"/>
      <c r="DR489" s="540"/>
      <c r="DS489" s="540"/>
      <c r="DT489" s="540"/>
      <c r="DU489" s="540"/>
      <c r="DV489" s="540"/>
      <c r="DW489" s="540"/>
      <c r="DX489" s="540"/>
      <c r="DY489" s="540"/>
      <c r="DZ489" s="540"/>
      <c r="EA489" s="540"/>
      <c r="EB489" s="540"/>
      <c r="EC489" s="540"/>
      <c r="ED489" s="540"/>
      <c r="EE489" s="540"/>
      <c r="EF489" s="540"/>
      <c r="EG489" s="540"/>
      <c r="EH489" s="540"/>
      <c r="EI489" s="540"/>
      <c r="EJ489" s="540"/>
      <c r="EK489" s="540"/>
      <c r="EL489" s="540"/>
      <c r="EM489" s="540"/>
      <c r="EN489" s="540"/>
      <c r="EO489" s="540"/>
      <c r="EP489" s="540"/>
      <c r="EQ489" s="540"/>
      <c r="ER489" s="540"/>
      <c r="ES489" s="540"/>
      <c r="ET489" s="540"/>
      <c r="EU489" s="540"/>
      <c r="EV489" s="540"/>
      <c r="EW489" s="540"/>
      <c r="EX489" s="540"/>
      <c r="EY489" s="540"/>
      <c r="EZ489" s="540"/>
      <c r="FA489" s="540"/>
      <c r="FB489" s="540"/>
      <c r="FC489" s="540"/>
      <c r="FD489" s="540"/>
      <c r="FE489" s="540"/>
      <c r="FF489" s="540"/>
      <c r="FG489" s="540"/>
      <c r="FH489" s="540"/>
      <c r="FI489" s="540"/>
      <c r="FJ489" s="540"/>
      <c r="FK489" s="540"/>
      <c r="FL489" s="540"/>
      <c r="FM489" s="540"/>
      <c r="FN489" s="540"/>
      <c r="FO489" s="540"/>
      <c r="FP489" s="540"/>
      <c r="FQ489" s="540"/>
      <c r="FR489" s="540"/>
      <c r="FS489" s="540"/>
      <c r="FT489" s="540"/>
      <c r="FU489" s="540"/>
      <c r="FV489" s="540"/>
      <c r="FW489" s="540"/>
      <c r="FX489" s="540"/>
      <c r="FY489" s="540"/>
      <c r="FZ489" s="540"/>
      <c r="GA489" s="540"/>
      <c r="GB489" s="540"/>
      <c r="GC489" s="540"/>
      <c r="GD489" s="540"/>
      <c r="GE489" s="540"/>
      <c r="GF489" s="540"/>
      <c r="GG489" s="540"/>
      <c r="GH489" s="540"/>
      <c r="GI489" s="540"/>
      <c r="GJ489" s="540"/>
      <c r="GK489" s="540"/>
      <c r="GL489" s="540"/>
      <c r="GM489" s="540"/>
      <c r="GN489" s="540"/>
      <c r="GO489" s="540"/>
      <c r="GP489" s="540"/>
      <c r="GQ489" s="540"/>
      <c r="GR489" s="540"/>
      <c r="GS489" s="540"/>
      <c r="GT489" s="540"/>
      <c r="GU489" s="540"/>
      <c r="GV489" s="540"/>
      <c r="GW489" s="540"/>
      <c r="GX489" s="540"/>
      <c r="GY489" s="540"/>
      <c r="GZ489" s="540"/>
      <c r="HA489" s="540"/>
      <c r="HB489" s="540"/>
      <c r="HC489" s="540"/>
      <c r="HD489" s="540"/>
      <c r="HE489" s="540"/>
      <c r="HF489" s="540"/>
    </row>
    <row r="490" spans="2:214">
      <c r="B490" s="540"/>
      <c r="C490" s="658"/>
      <c r="D490" s="540"/>
      <c r="F490" s="540"/>
      <c r="G490" s="540"/>
      <c r="H490" s="540"/>
      <c r="I490" s="540"/>
      <c r="J490" s="540"/>
      <c r="K490" s="540"/>
      <c r="L490" s="540"/>
      <c r="M490" s="540"/>
      <c r="N490" s="540"/>
      <c r="O490" s="540"/>
      <c r="P490" s="540"/>
      <c r="Q490" s="540"/>
      <c r="R490" s="540"/>
      <c r="S490" s="540"/>
      <c r="T490" s="540"/>
      <c r="U490" s="540"/>
      <c r="V490" s="540"/>
      <c r="W490" s="540"/>
      <c r="X490" s="540"/>
      <c r="Y490" s="540"/>
      <c r="Z490" s="540"/>
      <c r="AA490" s="540"/>
      <c r="AB490" s="540"/>
      <c r="AC490" s="540"/>
      <c r="AD490" s="540"/>
      <c r="AE490" s="540"/>
      <c r="AF490" s="540"/>
      <c r="AG490" s="540"/>
      <c r="AH490" s="540"/>
      <c r="AI490" s="540"/>
      <c r="AJ490" s="540"/>
      <c r="AK490" s="540"/>
      <c r="AL490" s="540"/>
      <c r="AM490" s="540"/>
      <c r="AN490" s="540"/>
      <c r="AO490" s="540"/>
      <c r="AP490" s="540"/>
      <c r="AQ490" s="540"/>
      <c r="AR490" s="540"/>
      <c r="AS490" s="540"/>
      <c r="AT490" s="540"/>
      <c r="AU490" s="540"/>
      <c r="AV490" s="540"/>
      <c r="AW490" s="540"/>
      <c r="AX490" s="540"/>
      <c r="AY490" s="540"/>
      <c r="AZ490" s="540"/>
      <c r="BA490" s="540"/>
      <c r="BB490" s="540"/>
      <c r="BC490" s="540"/>
      <c r="BD490" s="540"/>
      <c r="BE490" s="540"/>
      <c r="BF490" s="540"/>
      <c r="BG490" s="540"/>
      <c r="BH490" s="540"/>
      <c r="BI490" s="540"/>
      <c r="BJ490" s="540"/>
      <c r="BK490" s="540"/>
      <c r="BL490" s="540"/>
      <c r="BM490" s="540"/>
      <c r="BN490" s="540"/>
      <c r="BO490" s="540"/>
      <c r="BP490" s="540"/>
      <c r="BQ490" s="540"/>
      <c r="BR490" s="540"/>
      <c r="BS490" s="540"/>
      <c r="BT490" s="540"/>
      <c r="BU490" s="540"/>
      <c r="BV490" s="540"/>
      <c r="BW490" s="540"/>
      <c r="BX490" s="540"/>
      <c r="BY490" s="540"/>
      <c r="BZ490" s="540"/>
      <c r="CA490" s="540"/>
      <c r="CB490" s="540"/>
      <c r="CC490" s="540"/>
      <c r="CD490" s="540"/>
      <c r="CE490" s="540"/>
      <c r="CF490" s="540"/>
      <c r="CG490" s="540"/>
      <c r="CH490" s="540"/>
      <c r="CI490" s="540"/>
      <c r="CJ490" s="540"/>
      <c r="CK490" s="540"/>
      <c r="CL490" s="540"/>
      <c r="CM490" s="540"/>
      <c r="CN490" s="540"/>
      <c r="CO490" s="540"/>
      <c r="CP490" s="540"/>
      <c r="CQ490" s="540"/>
      <c r="CR490" s="540"/>
      <c r="CS490" s="540"/>
      <c r="CT490" s="540"/>
      <c r="CU490" s="540"/>
      <c r="CV490" s="540"/>
      <c r="CW490" s="540"/>
      <c r="CX490" s="540"/>
      <c r="CY490" s="540"/>
      <c r="CZ490" s="540"/>
      <c r="DA490" s="540"/>
      <c r="DB490" s="540"/>
      <c r="DC490" s="540"/>
      <c r="DD490" s="540"/>
      <c r="DE490" s="540"/>
      <c r="DF490" s="540"/>
      <c r="DG490" s="540"/>
      <c r="DH490" s="540"/>
      <c r="DI490" s="540"/>
      <c r="DJ490" s="540"/>
      <c r="DK490" s="540"/>
      <c r="DL490" s="540"/>
      <c r="DM490" s="540"/>
      <c r="DN490" s="540"/>
      <c r="DO490" s="540"/>
      <c r="DP490" s="540"/>
      <c r="DQ490" s="540"/>
      <c r="DR490" s="540"/>
      <c r="DS490" s="540"/>
      <c r="DT490" s="540"/>
      <c r="DU490" s="540"/>
      <c r="DV490" s="540"/>
      <c r="DW490" s="540"/>
      <c r="DX490" s="540"/>
      <c r="DY490" s="540"/>
      <c r="DZ490" s="540"/>
      <c r="EA490" s="540"/>
      <c r="EB490" s="540"/>
      <c r="EC490" s="540"/>
      <c r="ED490" s="540"/>
      <c r="EE490" s="540"/>
      <c r="EF490" s="540"/>
      <c r="EG490" s="540"/>
      <c r="EH490" s="540"/>
      <c r="EI490" s="540"/>
      <c r="EJ490" s="540"/>
      <c r="EK490" s="540"/>
      <c r="EL490" s="540"/>
      <c r="EM490" s="540"/>
      <c r="EN490" s="540"/>
      <c r="EO490" s="540"/>
      <c r="EP490" s="540"/>
      <c r="EQ490" s="540"/>
      <c r="ER490" s="540"/>
      <c r="ES490" s="540"/>
      <c r="ET490" s="540"/>
      <c r="EU490" s="540"/>
      <c r="EV490" s="540"/>
      <c r="EW490" s="540"/>
      <c r="EX490" s="540"/>
      <c r="EY490" s="540"/>
      <c r="EZ490" s="540"/>
      <c r="FA490" s="540"/>
      <c r="FB490" s="540"/>
      <c r="FC490" s="540"/>
      <c r="FD490" s="540"/>
      <c r="FE490" s="540"/>
      <c r="FF490" s="540"/>
      <c r="FG490" s="540"/>
      <c r="FH490" s="540"/>
      <c r="FI490" s="540"/>
      <c r="FJ490" s="540"/>
      <c r="FK490" s="540"/>
      <c r="FL490" s="540"/>
      <c r="FM490" s="540"/>
      <c r="FN490" s="540"/>
      <c r="FO490" s="540"/>
      <c r="FP490" s="540"/>
      <c r="FQ490" s="540"/>
      <c r="FR490" s="540"/>
      <c r="FS490" s="540"/>
      <c r="FT490" s="540"/>
      <c r="FU490" s="540"/>
      <c r="FV490" s="540"/>
      <c r="FW490" s="540"/>
      <c r="FX490" s="540"/>
      <c r="FY490" s="540"/>
      <c r="FZ490" s="540"/>
      <c r="GA490" s="540"/>
      <c r="GB490" s="540"/>
      <c r="GC490" s="540"/>
      <c r="GD490" s="540"/>
      <c r="GE490" s="540"/>
      <c r="GF490" s="540"/>
      <c r="GG490" s="540"/>
      <c r="GH490" s="540"/>
      <c r="GI490" s="540"/>
      <c r="GJ490" s="540"/>
      <c r="GK490" s="540"/>
      <c r="GL490" s="540"/>
      <c r="GM490" s="540"/>
      <c r="GN490" s="540"/>
      <c r="GO490" s="540"/>
      <c r="GP490" s="540"/>
      <c r="GQ490" s="540"/>
      <c r="GR490" s="540"/>
      <c r="GS490" s="540"/>
      <c r="GT490" s="540"/>
      <c r="GU490" s="540"/>
      <c r="GV490" s="540"/>
      <c r="GW490" s="540"/>
      <c r="GX490" s="540"/>
      <c r="GY490" s="540"/>
      <c r="GZ490" s="540"/>
      <c r="HA490" s="540"/>
      <c r="HB490" s="540"/>
      <c r="HC490" s="540"/>
      <c r="HD490" s="540"/>
      <c r="HE490" s="540"/>
      <c r="HF490" s="540"/>
    </row>
    <row r="491" spans="2:214">
      <c r="B491" s="540"/>
      <c r="C491" s="658"/>
      <c r="D491" s="540"/>
      <c r="F491" s="540"/>
      <c r="G491" s="540"/>
      <c r="H491" s="540"/>
      <c r="I491" s="540"/>
      <c r="J491" s="540"/>
      <c r="K491" s="540"/>
      <c r="L491" s="540"/>
      <c r="M491" s="540"/>
      <c r="N491" s="540"/>
      <c r="O491" s="540"/>
      <c r="P491" s="540"/>
      <c r="Q491" s="540"/>
      <c r="R491" s="540"/>
      <c r="S491" s="540"/>
      <c r="T491" s="540"/>
      <c r="U491" s="540"/>
      <c r="V491" s="540"/>
      <c r="W491" s="540"/>
      <c r="X491" s="540"/>
      <c r="Y491" s="540"/>
      <c r="Z491" s="540"/>
      <c r="AA491" s="540"/>
      <c r="AB491" s="540"/>
      <c r="AC491" s="540"/>
      <c r="AD491" s="540"/>
      <c r="AE491" s="540"/>
      <c r="AF491" s="540"/>
      <c r="AG491" s="540"/>
      <c r="AH491" s="540"/>
      <c r="AI491" s="540"/>
      <c r="AJ491" s="540"/>
      <c r="AK491" s="540"/>
      <c r="AL491" s="540"/>
      <c r="AM491" s="540"/>
      <c r="AN491" s="540"/>
      <c r="AO491" s="540"/>
      <c r="AP491" s="540"/>
      <c r="AQ491" s="540"/>
      <c r="AR491" s="540"/>
      <c r="AS491" s="540"/>
      <c r="AT491" s="540"/>
      <c r="AU491" s="540"/>
      <c r="AV491" s="540"/>
      <c r="AW491" s="540"/>
      <c r="AX491" s="540"/>
      <c r="AY491" s="540"/>
      <c r="AZ491" s="540"/>
      <c r="BA491" s="540"/>
      <c r="BB491" s="540"/>
      <c r="BC491" s="540"/>
      <c r="BD491" s="540"/>
      <c r="BE491" s="540"/>
      <c r="BF491" s="540"/>
      <c r="BG491" s="540"/>
      <c r="BH491" s="540"/>
      <c r="BI491" s="540"/>
      <c r="BJ491" s="540"/>
      <c r="BK491" s="540"/>
      <c r="BL491" s="540"/>
      <c r="BM491" s="540"/>
      <c r="BN491" s="540"/>
      <c r="BO491" s="540"/>
      <c r="BP491" s="540"/>
      <c r="BQ491" s="540"/>
      <c r="BR491" s="540"/>
      <c r="BS491" s="540"/>
      <c r="BT491" s="540"/>
      <c r="BU491" s="540"/>
      <c r="BV491" s="540"/>
      <c r="BW491" s="540"/>
      <c r="BX491" s="540"/>
      <c r="BY491" s="540"/>
      <c r="BZ491" s="540"/>
      <c r="CA491" s="540"/>
      <c r="CB491" s="540"/>
      <c r="CC491" s="540"/>
      <c r="CD491" s="540"/>
      <c r="CE491" s="540"/>
      <c r="CF491" s="540"/>
      <c r="CG491" s="540"/>
      <c r="CH491" s="540"/>
      <c r="CI491" s="540"/>
      <c r="CJ491" s="540"/>
      <c r="CK491" s="540"/>
      <c r="CL491" s="540"/>
      <c r="CM491" s="540"/>
      <c r="CN491" s="540"/>
      <c r="CO491" s="540"/>
      <c r="CP491" s="540"/>
      <c r="CQ491" s="540"/>
      <c r="CR491" s="540"/>
      <c r="CS491" s="540"/>
      <c r="CT491" s="540"/>
      <c r="CU491" s="540"/>
      <c r="CV491" s="540"/>
      <c r="CW491" s="540"/>
      <c r="CX491" s="540"/>
      <c r="CY491" s="540"/>
      <c r="CZ491" s="540"/>
      <c r="DA491" s="540"/>
      <c r="DB491" s="540"/>
      <c r="DC491" s="540"/>
      <c r="DD491" s="540"/>
      <c r="DE491" s="540"/>
      <c r="DF491" s="540"/>
      <c r="DG491" s="540"/>
      <c r="DH491" s="540"/>
      <c r="DI491" s="540"/>
      <c r="DJ491" s="540"/>
      <c r="DK491" s="540"/>
      <c r="DL491" s="540"/>
      <c r="DM491" s="540"/>
      <c r="DN491" s="540"/>
      <c r="DO491" s="540"/>
      <c r="DP491" s="540"/>
      <c r="DQ491" s="540"/>
      <c r="DR491" s="540"/>
      <c r="DS491" s="540"/>
      <c r="DT491" s="540"/>
      <c r="DU491" s="540"/>
      <c r="DV491" s="540"/>
      <c r="DW491" s="540"/>
      <c r="DX491" s="540"/>
      <c r="DY491" s="540"/>
      <c r="DZ491" s="540"/>
      <c r="EA491" s="540"/>
      <c r="EB491" s="540"/>
      <c r="EC491" s="540"/>
      <c r="ED491" s="540"/>
      <c r="EE491" s="540"/>
      <c r="EF491" s="540"/>
      <c r="EG491" s="540"/>
      <c r="EH491" s="540"/>
      <c r="EI491" s="540"/>
      <c r="EJ491" s="540"/>
      <c r="EK491" s="540"/>
      <c r="EL491" s="540"/>
      <c r="EM491" s="540"/>
      <c r="EN491" s="540"/>
      <c r="EO491" s="540"/>
      <c r="EP491" s="540"/>
      <c r="EQ491" s="540"/>
      <c r="ER491" s="540"/>
      <c r="ES491" s="540"/>
      <c r="ET491" s="540"/>
      <c r="EU491" s="540"/>
      <c r="EV491" s="540"/>
      <c r="EW491" s="540"/>
      <c r="EX491" s="540"/>
      <c r="EY491" s="540"/>
      <c r="EZ491" s="540"/>
      <c r="FA491" s="540"/>
      <c r="FB491" s="540"/>
      <c r="FC491" s="540"/>
      <c r="FD491" s="540"/>
      <c r="FE491" s="540"/>
      <c r="FF491" s="540"/>
      <c r="FG491" s="540"/>
      <c r="FH491" s="540"/>
      <c r="FI491" s="540"/>
      <c r="FJ491" s="540"/>
      <c r="FK491" s="540"/>
      <c r="FL491" s="540"/>
      <c r="FM491" s="540"/>
      <c r="FN491" s="540"/>
      <c r="FO491" s="540"/>
      <c r="FP491" s="540"/>
      <c r="FQ491" s="540"/>
      <c r="FR491" s="540"/>
      <c r="FS491" s="540"/>
      <c r="FT491" s="540"/>
      <c r="FU491" s="540"/>
      <c r="FV491" s="540"/>
      <c r="FW491" s="540"/>
      <c r="FX491" s="540"/>
      <c r="FY491" s="540"/>
      <c r="FZ491" s="540"/>
      <c r="GA491" s="540"/>
      <c r="GB491" s="540"/>
      <c r="GC491" s="540"/>
      <c r="GD491" s="540"/>
      <c r="GE491" s="540"/>
      <c r="GF491" s="540"/>
      <c r="GG491" s="540"/>
      <c r="GH491" s="540"/>
      <c r="GI491" s="540"/>
      <c r="GJ491" s="540"/>
      <c r="GK491" s="540"/>
      <c r="GL491" s="540"/>
      <c r="GM491" s="540"/>
      <c r="GN491" s="540"/>
      <c r="GO491" s="540"/>
      <c r="GP491" s="540"/>
      <c r="GQ491" s="540"/>
      <c r="GR491" s="540"/>
      <c r="GS491" s="540"/>
      <c r="GT491" s="540"/>
      <c r="GU491" s="540"/>
      <c r="GV491" s="540"/>
      <c r="GW491" s="540"/>
      <c r="GX491" s="540"/>
      <c r="GY491" s="540"/>
      <c r="GZ491" s="540"/>
      <c r="HA491" s="540"/>
      <c r="HB491" s="540"/>
      <c r="HC491" s="540"/>
      <c r="HD491" s="540"/>
      <c r="HE491" s="540"/>
      <c r="HF491" s="540"/>
    </row>
    <row r="492" spans="2:214">
      <c r="B492" s="540"/>
      <c r="C492" s="658"/>
      <c r="D492" s="540"/>
      <c r="F492" s="540"/>
      <c r="G492" s="540"/>
      <c r="H492" s="540"/>
      <c r="I492" s="540"/>
      <c r="J492" s="540"/>
      <c r="K492" s="540"/>
      <c r="L492" s="540"/>
      <c r="M492" s="540"/>
      <c r="N492" s="540"/>
      <c r="O492" s="540"/>
      <c r="P492" s="540"/>
      <c r="Q492" s="540"/>
      <c r="R492" s="540"/>
      <c r="S492" s="540"/>
      <c r="T492" s="540"/>
      <c r="U492" s="540"/>
      <c r="V492" s="540"/>
      <c r="W492" s="540"/>
      <c r="X492" s="540"/>
      <c r="Y492" s="540"/>
      <c r="Z492" s="540"/>
      <c r="AA492" s="540"/>
      <c r="AB492" s="540"/>
      <c r="AC492" s="540"/>
      <c r="AD492" s="540"/>
      <c r="AE492" s="540"/>
      <c r="AF492" s="540"/>
      <c r="AG492" s="540"/>
      <c r="AH492" s="540"/>
      <c r="AI492" s="540"/>
      <c r="AJ492" s="540"/>
      <c r="AK492" s="540"/>
      <c r="AL492" s="540"/>
      <c r="AM492" s="540"/>
      <c r="AN492" s="540"/>
      <c r="AO492" s="540"/>
      <c r="AP492" s="540"/>
      <c r="AQ492" s="540"/>
      <c r="AR492" s="540"/>
      <c r="AS492" s="540"/>
      <c r="AT492" s="540"/>
      <c r="AU492" s="540"/>
      <c r="AV492" s="540"/>
      <c r="AW492" s="540"/>
      <c r="AX492" s="540"/>
      <c r="AY492" s="540"/>
      <c r="AZ492" s="540"/>
      <c r="BA492" s="540"/>
      <c r="BB492" s="540"/>
      <c r="BC492" s="540"/>
      <c r="BD492" s="540"/>
      <c r="BE492" s="540"/>
      <c r="BF492" s="540"/>
      <c r="BG492" s="540"/>
      <c r="BH492" s="540"/>
      <c r="BI492" s="540"/>
      <c r="BJ492" s="540"/>
      <c r="BK492" s="540"/>
      <c r="BL492" s="540"/>
      <c r="BM492" s="540"/>
      <c r="BN492" s="540"/>
      <c r="BO492" s="540"/>
      <c r="BP492" s="540"/>
      <c r="BQ492" s="540"/>
      <c r="BR492" s="540"/>
      <c r="BS492" s="540"/>
      <c r="BT492" s="540"/>
      <c r="BU492" s="540"/>
      <c r="BV492" s="540"/>
      <c r="BW492" s="540"/>
      <c r="BX492" s="540"/>
      <c r="BY492" s="540"/>
      <c r="BZ492" s="540"/>
      <c r="CA492" s="540"/>
      <c r="CB492" s="540"/>
      <c r="CC492" s="540"/>
      <c r="CD492" s="540"/>
      <c r="CE492" s="540"/>
      <c r="CF492" s="540"/>
      <c r="CG492" s="540"/>
      <c r="CH492" s="540"/>
      <c r="CI492" s="540"/>
      <c r="CJ492" s="540"/>
      <c r="CK492" s="540"/>
      <c r="CL492" s="540"/>
      <c r="CM492" s="540"/>
      <c r="CN492" s="540"/>
      <c r="CO492" s="540"/>
      <c r="CP492" s="540"/>
      <c r="CQ492" s="540"/>
      <c r="CR492" s="540"/>
      <c r="CS492" s="540"/>
      <c r="CT492" s="540"/>
      <c r="CU492" s="540"/>
      <c r="CV492" s="540"/>
      <c r="CW492" s="540"/>
      <c r="CX492" s="540"/>
      <c r="CY492" s="540"/>
      <c r="CZ492" s="540"/>
      <c r="DA492" s="540"/>
      <c r="DB492" s="540"/>
      <c r="DC492" s="540"/>
      <c r="DD492" s="540"/>
      <c r="DE492" s="540"/>
      <c r="DF492" s="540"/>
      <c r="DG492" s="540"/>
      <c r="DH492" s="540"/>
      <c r="DI492" s="540"/>
      <c r="DJ492" s="540"/>
      <c r="DK492" s="540"/>
      <c r="DL492" s="540"/>
      <c r="DM492" s="540"/>
      <c r="DN492" s="540"/>
      <c r="DO492" s="540"/>
      <c r="DP492" s="540"/>
      <c r="DQ492" s="540"/>
      <c r="DR492" s="540"/>
      <c r="DS492" s="540"/>
      <c r="DT492" s="540"/>
      <c r="DU492" s="540"/>
      <c r="DV492" s="540"/>
      <c r="DW492" s="540"/>
      <c r="DX492" s="540"/>
      <c r="DY492" s="540"/>
      <c r="DZ492" s="540"/>
      <c r="EA492" s="540"/>
      <c r="EB492" s="540"/>
      <c r="EC492" s="540"/>
      <c r="ED492" s="540"/>
      <c r="EE492" s="540"/>
      <c r="EF492" s="540"/>
      <c r="EG492" s="540"/>
      <c r="EH492" s="540"/>
      <c r="EI492" s="540"/>
      <c r="EJ492" s="540"/>
      <c r="EK492" s="540"/>
      <c r="EL492" s="540"/>
      <c r="EM492" s="540"/>
      <c r="EN492" s="540"/>
      <c r="EO492" s="540"/>
      <c r="EP492" s="540"/>
      <c r="EQ492" s="540"/>
      <c r="ER492" s="540"/>
      <c r="ES492" s="540"/>
      <c r="ET492" s="540"/>
      <c r="EU492" s="540"/>
      <c r="EV492" s="540"/>
      <c r="EW492" s="540"/>
      <c r="EX492" s="540"/>
      <c r="EY492" s="540"/>
      <c r="EZ492" s="540"/>
      <c r="FA492" s="540"/>
      <c r="FB492" s="540"/>
      <c r="FC492" s="540"/>
      <c r="FD492" s="540"/>
      <c r="FE492" s="540"/>
      <c r="FF492" s="540"/>
      <c r="FG492" s="540"/>
      <c r="FH492" s="540"/>
      <c r="FI492" s="540"/>
      <c r="FJ492" s="540"/>
      <c r="FK492" s="540"/>
      <c r="FL492" s="540"/>
      <c r="FM492" s="540"/>
      <c r="FN492" s="540"/>
      <c r="FO492" s="540"/>
      <c r="FP492" s="540"/>
      <c r="FQ492" s="540"/>
      <c r="FR492" s="540"/>
      <c r="FS492" s="540"/>
      <c r="FT492" s="540"/>
      <c r="FU492" s="540"/>
      <c r="FV492" s="540"/>
      <c r="FW492" s="540"/>
      <c r="FX492" s="540"/>
      <c r="FY492" s="540"/>
      <c r="FZ492" s="540"/>
      <c r="GA492" s="540"/>
      <c r="GB492" s="540"/>
      <c r="GC492" s="540"/>
      <c r="GD492" s="540"/>
      <c r="GE492" s="540"/>
      <c r="GF492" s="540"/>
      <c r="GG492" s="540"/>
      <c r="GH492" s="540"/>
      <c r="GI492" s="540"/>
      <c r="GJ492" s="540"/>
      <c r="GK492" s="540"/>
      <c r="GL492" s="540"/>
      <c r="GM492" s="540"/>
      <c r="GN492" s="540"/>
      <c r="GO492" s="540"/>
      <c r="GP492" s="540"/>
      <c r="GQ492" s="540"/>
      <c r="GR492" s="540"/>
      <c r="GS492" s="540"/>
      <c r="GT492" s="540"/>
      <c r="GU492" s="540"/>
      <c r="GV492" s="540"/>
      <c r="GW492" s="540"/>
      <c r="GX492" s="540"/>
      <c r="GY492" s="540"/>
      <c r="GZ492" s="540"/>
      <c r="HA492" s="540"/>
      <c r="HB492" s="540"/>
      <c r="HC492" s="540"/>
      <c r="HD492" s="540"/>
      <c r="HE492" s="540"/>
      <c r="HF492" s="540"/>
    </row>
    <row r="493" spans="2:214">
      <c r="B493" s="540"/>
      <c r="C493" s="658"/>
      <c r="D493" s="540"/>
      <c r="F493" s="540"/>
      <c r="G493" s="540"/>
      <c r="H493" s="540"/>
      <c r="I493" s="540"/>
      <c r="J493" s="540"/>
      <c r="K493" s="540"/>
      <c r="L493" s="540"/>
      <c r="M493" s="540"/>
      <c r="N493" s="540"/>
      <c r="O493" s="540"/>
      <c r="P493" s="540"/>
      <c r="Q493" s="540"/>
      <c r="R493" s="540"/>
      <c r="S493" s="540"/>
      <c r="T493" s="540"/>
      <c r="U493" s="540"/>
      <c r="V493" s="540"/>
      <c r="W493" s="540"/>
      <c r="X493" s="540"/>
      <c r="Y493" s="540"/>
      <c r="Z493" s="540"/>
      <c r="AA493" s="540"/>
      <c r="AB493" s="540"/>
      <c r="AC493" s="540"/>
      <c r="AD493" s="540"/>
      <c r="AE493" s="540"/>
      <c r="AF493" s="540"/>
      <c r="AG493" s="540"/>
      <c r="AH493" s="540"/>
      <c r="AI493" s="540"/>
      <c r="AJ493" s="540"/>
      <c r="AK493" s="540"/>
      <c r="AL493" s="540"/>
      <c r="AM493" s="540"/>
      <c r="AN493" s="540"/>
      <c r="AO493" s="540"/>
      <c r="AP493" s="540"/>
      <c r="AQ493" s="540"/>
      <c r="AR493" s="540"/>
      <c r="AS493" s="540"/>
      <c r="AT493" s="540"/>
      <c r="AU493" s="540"/>
      <c r="AV493" s="540"/>
      <c r="AW493" s="540"/>
      <c r="AX493" s="540"/>
      <c r="AY493" s="540"/>
      <c r="AZ493" s="540"/>
      <c r="BA493" s="540"/>
      <c r="BB493" s="540"/>
      <c r="BC493" s="540"/>
      <c r="BD493" s="540"/>
      <c r="BE493" s="540"/>
      <c r="BF493" s="540"/>
      <c r="BG493" s="540"/>
      <c r="BH493" s="540"/>
      <c r="BI493" s="540"/>
      <c r="BJ493" s="540"/>
      <c r="BK493" s="540"/>
      <c r="BL493" s="540"/>
      <c r="BM493" s="540"/>
      <c r="BN493" s="540"/>
      <c r="BO493" s="540"/>
      <c r="BP493" s="540"/>
      <c r="BQ493" s="540"/>
      <c r="BR493" s="540"/>
      <c r="BS493" s="540"/>
      <c r="BT493" s="540"/>
      <c r="BU493" s="540"/>
      <c r="BV493" s="540"/>
      <c r="BW493" s="540"/>
      <c r="BX493" s="540"/>
      <c r="BY493" s="540"/>
      <c r="BZ493" s="540"/>
      <c r="CA493" s="540"/>
      <c r="CB493" s="540"/>
      <c r="CC493" s="540"/>
      <c r="CD493" s="540"/>
      <c r="CE493" s="540"/>
      <c r="CF493" s="540"/>
      <c r="CG493" s="540"/>
      <c r="CH493" s="540"/>
      <c r="CI493" s="540"/>
      <c r="CJ493" s="540"/>
      <c r="CK493" s="540"/>
      <c r="CL493" s="540"/>
      <c r="CM493" s="540"/>
      <c r="CN493" s="540"/>
      <c r="CO493" s="540"/>
      <c r="CP493" s="540"/>
      <c r="CQ493" s="540"/>
      <c r="CR493" s="540"/>
      <c r="CS493" s="540"/>
      <c r="CT493" s="540"/>
      <c r="CU493" s="540"/>
      <c r="CV493" s="540"/>
      <c r="CW493" s="540"/>
      <c r="CX493" s="540"/>
      <c r="CY493" s="540"/>
      <c r="CZ493" s="540"/>
      <c r="DA493" s="540"/>
      <c r="DB493" s="540"/>
      <c r="DC493" s="540"/>
      <c r="DD493" s="540"/>
      <c r="DE493" s="540"/>
      <c r="DF493" s="540"/>
      <c r="DG493" s="540"/>
      <c r="DH493" s="540"/>
      <c r="DI493" s="540"/>
      <c r="DJ493" s="540"/>
      <c r="DK493" s="540"/>
      <c r="DL493" s="540"/>
      <c r="DM493" s="540"/>
      <c r="DN493" s="540"/>
      <c r="DO493" s="540"/>
      <c r="DP493" s="540"/>
      <c r="DQ493" s="540"/>
      <c r="DR493" s="540"/>
      <c r="DS493" s="540"/>
      <c r="DT493" s="540"/>
      <c r="DU493" s="540"/>
      <c r="DV493" s="540"/>
      <c r="DW493" s="540"/>
      <c r="DX493" s="540"/>
      <c r="DY493" s="540"/>
      <c r="DZ493" s="540"/>
      <c r="EA493" s="540"/>
      <c r="EB493" s="540"/>
      <c r="EC493" s="540"/>
      <c r="ED493" s="540"/>
      <c r="EE493" s="540"/>
      <c r="EF493" s="540"/>
      <c r="EG493" s="540"/>
      <c r="EH493" s="540"/>
      <c r="EI493" s="540"/>
      <c r="EJ493" s="540"/>
      <c r="EK493" s="540"/>
      <c r="EL493" s="540"/>
      <c r="EM493" s="540"/>
      <c r="EN493" s="540"/>
      <c r="EO493" s="540"/>
      <c r="EP493" s="540"/>
      <c r="EQ493" s="540"/>
      <c r="ER493" s="540"/>
      <c r="ES493" s="540"/>
      <c r="ET493" s="540"/>
      <c r="EU493" s="540"/>
      <c r="EV493" s="540"/>
      <c r="EW493" s="540"/>
      <c r="EX493" s="540"/>
      <c r="EY493" s="540"/>
      <c r="EZ493" s="540"/>
      <c r="FA493" s="540"/>
      <c r="FB493" s="540"/>
      <c r="FC493" s="540"/>
      <c r="FD493" s="540"/>
      <c r="FE493" s="540"/>
      <c r="FF493" s="540"/>
      <c r="FG493" s="540"/>
      <c r="FH493" s="540"/>
      <c r="FI493" s="540"/>
      <c r="FJ493" s="540"/>
      <c r="FK493" s="540"/>
      <c r="FL493" s="540"/>
      <c r="FM493" s="540"/>
      <c r="FN493" s="540"/>
      <c r="FO493" s="540"/>
      <c r="FP493" s="540"/>
      <c r="FQ493" s="540"/>
      <c r="FR493" s="540"/>
      <c r="FS493" s="540"/>
      <c r="FT493" s="540"/>
      <c r="FU493" s="540"/>
      <c r="FV493" s="540"/>
      <c r="FW493" s="540"/>
      <c r="FX493" s="540"/>
      <c r="FY493" s="540"/>
      <c r="FZ493" s="540"/>
      <c r="GA493" s="540"/>
      <c r="GB493" s="540"/>
      <c r="GC493" s="540"/>
      <c r="GD493" s="540"/>
      <c r="GE493" s="540"/>
      <c r="GF493" s="540"/>
      <c r="GG493" s="540"/>
      <c r="GH493" s="540"/>
      <c r="GI493" s="540"/>
      <c r="GJ493" s="540"/>
      <c r="GK493" s="540"/>
      <c r="GL493" s="540"/>
      <c r="GM493" s="540"/>
      <c r="GN493" s="540"/>
      <c r="GO493" s="540"/>
      <c r="GP493" s="540"/>
      <c r="GQ493" s="540"/>
      <c r="GR493" s="540"/>
      <c r="GS493" s="540"/>
      <c r="GT493" s="540"/>
      <c r="GU493" s="540"/>
      <c r="GV493" s="540"/>
      <c r="GW493" s="540"/>
      <c r="GX493" s="540"/>
      <c r="GY493" s="540"/>
      <c r="GZ493" s="540"/>
      <c r="HA493" s="540"/>
      <c r="HB493" s="540"/>
      <c r="HC493" s="540"/>
      <c r="HD493" s="540"/>
      <c r="HE493" s="540"/>
      <c r="HF493" s="540"/>
    </row>
    <row r="494" spans="2:214">
      <c r="B494" s="540"/>
      <c r="C494" s="658"/>
      <c r="D494" s="540"/>
      <c r="F494" s="540"/>
      <c r="G494" s="540"/>
      <c r="H494" s="540"/>
      <c r="I494" s="540"/>
      <c r="J494" s="540"/>
      <c r="K494" s="540"/>
      <c r="L494" s="540"/>
      <c r="M494" s="540"/>
      <c r="N494" s="540"/>
      <c r="O494" s="540"/>
      <c r="P494" s="540"/>
      <c r="Q494" s="540"/>
      <c r="R494" s="540"/>
      <c r="S494" s="540"/>
      <c r="T494" s="540"/>
      <c r="U494" s="540"/>
      <c r="V494" s="540"/>
      <c r="W494" s="540"/>
      <c r="X494" s="540"/>
      <c r="Y494" s="540"/>
      <c r="Z494" s="540"/>
      <c r="AA494" s="540"/>
      <c r="AB494" s="540"/>
      <c r="AC494" s="540"/>
      <c r="AD494" s="540"/>
      <c r="AE494" s="540"/>
      <c r="AF494" s="540"/>
      <c r="AG494" s="540"/>
      <c r="AH494" s="540"/>
      <c r="AI494" s="540"/>
      <c r="AJ494" s="540"/>
      <c r="AK494" s="540"/>
      <c r="AL494" s="540"/>
      <c r="AM494" s="540"/>
      <c r="AN494" s="540"/>
      <c r="AO494" s="540"/>
      <c r="AP494" s="540"/>
      <c r="AQ494" s="540"/>
      <c r="AR494" s="540"/>
      <c r="AS494" s="540"/>
      <c r="AT494" s="540"/>
      <c r="AU494" s="540"/>
      <c r="AV494" s="540"/>
      <c r="AW494" s="540"/>
      <c r="AX494" s="540"/>
      <c r="AY494" s="540"/>
      <c r="AZ494" s="540"/>
      <c r="BA494" s="540"/>
      <c r="BB494" s="540"/>
      <c r="BC494" s="540"/>
      <c r="BD494" s="540"/>
      <c r="BE494" s="540"/>
      <c r="BF494" s="540"/>
      <c r="BG494" s="540"/>
      <c r="BH494" s="540"/>
      <c r="BI494" s="540"/>
      <c r="BJ494" s="540"/>
      <c r="BK494" s="540"/>
      <c r="BL494" s="540"/>
      <c r="BM494" s="540"/>
      <c r="BN494" s="540"/>
      <c r="BO494" s="540"/>
      <c r="BP494" s="540"/>
      <c r="BQ494" s="540"/>
      <c r="BR494" s="540"/>
      <c r="BS494" s="540"/>
      <c r="BT494" s="540"/>
      <c r="BU494" s="540"/>
      <c r="BV494" s="540"/>
      <c r="BW494" s="540"/>
      <c r="BX494" s="540"/>
      <c r="BY494" s="540"/>
      <c r="BZ494" s="540"/>
      <c r="CA494" s="540"/>
      <c r="CB494" s="540"/>
      <c r="CC494" s="540"/>
      <c r="CD494" s="540"/>
      <c r="CE494" s="540"/>
      <c r="CF494" s="540"/>
      <c r="CG494" s="540"/>
      <c r="CH494" s="540"/>
      <c r="CI494" s="540"/>
      <c r="CJ494" s="540"/>
      <c r="CK494" s="540"/>
      <c r="CL494" s="540"/>
      <c r="CM494" s="540"/>
      <c r="CN494" s="540"/>
      <c r="CO494" s="540"/>
      <c r="CP494" s="540"/>
      <c r="CQ494" s="540"/>
      <c r="CR494" s="540"/>
      <c r="CS494" s="540"/>
      <c r="CT494" s="540"/>
      <c r="CU494" s="540"/>
      <c r="CV494" s="540"/>
      <c r="CW494" s="540"/>
      <c r="CX494" s="540"/>
      <c r="CY494" s="540"/>
      <c r="CZ494" s="540"/>
      <c r="DA494" s="540"/>
      <c r="DB494" s="540"/>
      <c r="DC494" s="540"/>
      <c r="DD494" s="540"/>
      <c r="DE494" s="540"/>
      <c r="DF494" s="540"/>
      <c r="DG494" s="540"/>
      <c r="DH494" s="540"/>
      <c r="DI494" s="540"/>
      <c r="DJ494" s="540"/>
      <c r="DK494" s="540"/>
      <c r="DL494" s="540"/>
      <c r="DM494" s="540"/>
      <c r="DN494" s="540"/>
      <c r="DO494" s="540"/>
      <c r="DP494" s="540"/>
      <c r="DQ494" s="540"/>
      <c r="DR494" s="540"/>
      <c r="DS494" s="540"/>
      <c r="DT494" s="540"/>
      <c r="DU494" s="540"/>
      <c r="DV494" s="540"/>
      <c r="DW494" s="540"/>
      <c r="DX494" s="540"/>
      <c r="DY494" s="540"/>
      <c r="DZ494" s="540"/>
      <c r="EA494" s="540"/>
      <c r="EB494" s="540"/>
      <c r="EC494" s="540"/>
      <c r="ED494" s="540"/>
      <c r="EE494" s="540"/>
      <c r="EF494" s="540"/>
      <c r="EG494" s="540"/>
      <c r="EH494" s="540"/>
      <c r="EI494" s="540"/>
      <c r="EJ494" s="540"/>
      <c r="EK494" s="540"/>
      <c r="EL494" s="540"/>
      <c r="EM494" s="540"/>
      <c r="EN494" s="540"/>
      <c r="EO494" s="540"/>
      <c r="EP494" s="540"/>
      <c r="EQ494" s="540"/>
      <c r="ER494" s="540"/>
      <c r="ES494" s="540"/>
      <c r="ET494" s="540"/>
      <c r="EU494" s="540"/>
      <c r="EV494" s="540"/>
      <c r="EW494" s="540"/>
      <c r="EX494" s="540"/>
      <c r="EY494" s="540"/>
      <c r="EZ494" s="540"/>
      <c r="FA494" s="540"/>
      <c r="FB494" s="540"/>
      <c r="FC494" s="540"/>
      <c r="FD494" s="540"/>
      <c r="FE494" s="540"/>
      <c r="FF494" s="540"/>
      <c r="FG494" s="540"/>
      <c r="FH494" s="540"/>
      <c r="FI494" s="540"/>
      <c r="FJ494" s="540"/>
      <c r="FK494" s="540"/>
      <c r="FL494" s="540"/>
      <c r="FM494" s="540"/>
      <c r="FN494" s="540"/>
      <c r="FO494" s="540"/>
      <c r="FP494" s="540"/>
      <c r="FQ494" s="540"/>
      <c r="FR494" s="540"/>
      <c r="FS494" s="540"/>
      <c r="FT494" s="540"/>
      <c r="FU494" s="540"/>
      <c r="FV494" s="540"/>
      <c r="FW494" s="540"/>
      <c r="FX494" s="540"/>
      <c r="FY494" s="540"/>
      <c r="FZ494" s="540"/>
      <c r="GA494" s="540"/>
      <c r="GB494" s="540"/>
      <c r="GC494" s="540"/>
      <c r="GD494" s="540"/>
      <c r="GE494" s="540"/>
      <c r="GF494" s="540"/>
      <c r="GG494" s="540"/>
      <c r="GH494" s="540"/>
      <c r="GI494" s="540"/>
      <c r="GJ494" s="540"/>
      <c r="GK494" s="540"/>
      <c r="GL494" s="540"/>
      <c r="GM494" s="540"/>
      <c r="GN494" s="540"/>
      <c r="GO494" s="540"/>
      <c r="GP494" s="540"/>
      <c r="GQ494" s="540"/>
      <c r="GR494" s="540"/>
      <c r="GS494" s="540"/>
      <c r="GT494" s="540"/>
      <c r="GU494" s="540"/>
      <c r="GV494" s="540"/>
      <c r="GW494" s="540"/>
      <c r="GX494" s="540"/>
      <c r="GY494" s="540"/>
      <c r="GZ494" s="540"/>
      <c r="HA494" s="540"/>
      <c r="HB494" s="540"/>
      <c r="HC494" s="540"/>
      <c r="HD494" s="540"/>
      <c r="HE494" s="540"/>
      <c r="HF494" s="540"/>
    </row>
    <row r="495" spans="2:214">
      <c r="B495" s="540"/>
      <c r="C495" s="658"/>
      <c r="D495" s="540"/>
      <c r="F495" s="540"/>
      <c r="G495" s="540"/>
      <c r="H495" s="540"/>
      <c r="I495" s="540"/>
      <c r="J495" s="540"/>
      <c r="K495" s="540"/>
      <c r="L495" s="540"/>
      <c r="M495" s="540"/>
      <c r="N495" s="540"/>
      <c r="O495" s="540"/>
      <c r="P495" s="540"/>
      <c r="Q495" s="540"/>
      <c r="R495" s="540"/>
      <c r="S495" s="540"/>
      <c r="T495" s="540"/>
      <c r="U495" s="540"/>
      <c r="V495" s="540"/>
      <c r="W495" s="540"/>
      <c r="X495" s="540"/>
      <c r="Y495" s="540"/>
      <c r="Z495" s="540"/>
      <c r="AA495" s="540"/>
      <c r="AB495" s="540"/>
      <c r="AC495" s="540"/>
      <c r="AD495" s="540"/>
      <c r="AE495" s="540"/>
      <c r="AF495" s="540"/>
      <c r="AG495" s="540"/>
      <c r="AH495" s="540"/>
      <c r="AI495" s="540"/>
      <c r="AJ495" s="540"/>
      <c r="AK495" s="540"/>
      <c r="AL495" s="540"/>
      <c r="AM495" s="540"/>
      <c r="AN495" s="540"/>
      <c r="AO495" s="540"/>
      <c r="AP495" s="540"/>
      <c r="AQ495" s="540"/>
      <c r="AR495" s="540"/>
      <c r="AS495" s="540"/>
      <c r="AT495" s="540"/>
      <c r="AU495" s="540"/>
      <c r="AV495" s="540"/>
      <c r="AW495" s="540"/>
      <c r="AX495" s="540"/>
      <c r="AY495" s="540"/>
      <c r="AZ495" s="540"/>
      <c r="BA495" s="540"/>
      <c r="BB495" s="540"/>
      <c r="BC495" s="540"/>
      <c r="BD495" s="540"/>
      <c r="BE495" s="540"/>
      <c r="BF495" s="540"/>
      <c r="BG495" s="540"/>
      <c r="BH495" s="540"/>
      <c r="BI495" s="540"/>
      <c r="BJ495" s="540"/>
      <c r="BK495" s="540"/>
      <c r="BL495" s="540"/>
      <c r="BM495" s="540"/>
      <c r="BN495" s="540"/>
      <c r="BO495" s="540"/>
      <c r="BP495" s="540"/>
      <c r="BQ495" s="540"/>
      <c r="BR495" s="540"/>
      <c r="BS495" s="540"/>
      <c r="BT495" s="540"/>
      <c r="BU495" s="540"/>
      <c r="BV495" s="540"/>
      <c r="BW495" s="540"/>
      <c r="BX495" s="540"/>
      <c r="BY495" s="540"/>
      <c r="BZ495" s="540"/>
      <c r="CA495" s="540"/>
      <c r="CB495" s="540"/>
      <c r="CC495" s="540"/>
      <c r="CD495" s="540"/>
      <c r="CE495" s="540"/>
      <c r="CF495" s="540"/>
      <c r="CG495" s="540"/>
      <c r="CH495" s="540"/>
      <c r="CI495" s="540"/>
      <c r="CJ495" s="540"/>
      <c r="CK495" s="540"/>
      <c r="CL495" s="540"/>
      <c r="CM495" s="540"/>
      <c r="CN495" s="540"/>
      <c r="CO495" s="540"/>
      <c r="CP495" s="540"/>
      <c r="CQ495" s="540"/>
      <c r="CR495" s="540"/>
      <c r="CS495" s="540"/>
      <c r="CT495" s="540"/>
      <c r="CU495" s="540"/>
      <c r="CV495" s="540"/>
      <c r="CW495" s="540"/>
      <c r="CX495" s="540"/>
      <c r="CY495" s="540"/>
      <c r="CZ495" s="540"/>
      <c r="DA495" s="540"/>
      <c r="DB495" s="540"/>
      <c r="DC495" s="540"/>
      <c r="DD495" s="540"/>
      <c r="DE495" s="540"/>
      <c r="DF495" s="540"/>
      <c r="DG495" s="540"/>
      <c r="DH495" s="540"/>
      <c r="DI495" s="540"/>
      <c r="DJ495" s="540"/>
      <c r="DK495" s="540"/>
      <c r="DL495" s="540"/>
      <c r="DM495" s="540"/>
      <c r="DN495" s="540"/>
      <c r="DO495" s="540"/>
      <c r="DP495" s="540"/>
      <c r="DQ495" s="540"/>
      <c r="DR495" s="540"/>
      <c r="DS495" s="540"/>
      <c r="DT495" s="540"/>
      <c r="DU495" s="540"/>
      <c r="DV495" s="540"/>
      <c r="DW495" s="540"/>
      <c r="DX495" s="540"/>
      <c r="DY495" s="540"/>
      <c r="DZ495" s="540"/>
      <c r="EA495" s="540"/>
      <c r="EB495" s="540"/>
      <c r="EC495" s="540"/>
      <c r="ED495" s="540"/>
      <c r="EE495" s="540"/>
      <c r="EF495" s="540"/>
      <c r="EG495" s="540"/>
      <c r="EH495" s="540"/>
      <c r="EI495" s="540"/>
      <c r="EJ495" s="540"/>
      <c r="EK495" s="540"/>
      <c r="EL495" s="540"/>
      <c r="EM495" s="540"/>
      <c r="EN495" s="540"/>
      <c r="EO495" s="540"/>
      <c r="EP495" s="540"/>
      <c r="EQ495" s="540"/>
      <c r="ER495" s="540"/>
      <c r="ES495" s="540"/>
      <c r="ET495" s="540"/>
      <c r="EU495" s="540"/>
      <c r="EV495" s="540"/>
      <c r="EW495" s="540"/>
      <c r="EX495" s="540"/>
      <c r="EY495" s="540"/>
      <c r="EZ495" s="540"/>
      <c r="FA495" s="540"/>
      <c r="FB495" s="540"/>
      <c r="FC495" s="540"/>
      <c r="FD495" s="540"/>
      <c r="FE495" s="540"/>
      <c r="FF495" s="540"/>
      <c r="FG495" s="540"/>
      <c r="FH495" s="540"/>
      <c r="FI495" s="540"/>
      <c r="FJ495" s="540"/>
      <c r="FK495" s="540"/>
      <c r="FL495" s="540"/>
      <c r="FM495" s="540"/>
      <c r="FN495" s="540"/>
      <c r="FO495" s="540"/>
      <c r="FP495" s="540"/>
      <c r="FQ495" s="540"/>
      <c r="FR495" s="540"/>
      <c r="FS495" s="540"/>
      <c r="FT495" s="540"/>
      <c r="FU495" s="540"/>
      <c r="FV495" s="540"/>
      <c r="FW495" s="540"/>
      <c r="FX495" s="540"/>
      <c r="FY495" s="540"/>
      <c r="FZ495" s="540"/>
      <c r="GA495" s="540"/>
      <c r="GB495" s="540"/>
      <c r="GC495" s="540"/>
      <c r="GD495" s="540"/>
      <c r="GE495" s="540"/>
      <c r="GF495" s="540"/>
      <c r="GG495" s="540"/>
      <c r="GH495" s="540"/>
      <c r="GI495" s="540"/>
      <c r="GJ495" s="540"/>
      <c r="GK495" s="540"/>
      <c r="GL495" s="540"/>
      <c r="GM495" s="540"/>
      <c r="GN495" s="540"/>
      <c r="GO495" s="540"/>
      <c r="GP495" s="540"/>
      <c r="GQ495" s="540"/>
      <c r="GR495" s="540"/>
      <c r="GS495" s="540"/>
      <c r="GT495" s="540"/>
      <c r="GU495" s="540"/>
      <c r="GV495" s="540"/>
      <c r="GW495" s="540"/>
      <c r="GX495" s="540"/>
      <c r="GY495" s="540"/>
      <c r="GZ495" s="540"/>
      <c r="HA495" s="540"/>
      <c r="HB495" s="540"/>
      <c r="HC495" s="540"/>
      <c r="HD495" s="540"/>
      <c r="HE495" s="540"/>
      <c r="HF495" s="540"/>
    </row>
    <row r="496" spans="2:214">
      <c r="B496" s="540"/>
      <c r="C496" s="658"/>
      <c r="D496" s="540"/>
      <c r="F496" s="540"/>
      <c r="G496" s="540"/>
      <c r="H496" s="540"/>
      <c r="I496" s="540"/>
      <c r="J496" s="540"/>
      <c r="K496" s="540"/>
      <c r="L496" s="540"/>
      <c r="M496" s="540"/>
      <c r="N496" s="540"/>
      <c r="O496" s="540"/>
      <c r="P496" s="540"/>
      <c r="Q496" s="540"/>
      <c r="R496" s="540"/>
      <c r="S496" s="540"/>
      <c r="T496" s="540"/>
      <c r="U496" s="540"/>
      <c r="V496" s="540"/>
      <c r="W496" s="540"/>
      <c r="X496" s="540"/>
      <c r="Y496" s="540"/>
      <c r="Z496" s="540"/>
      <c r="AA496" s="540"/>
      <c r="AB496" s="540"/>
      <c r="AC496" s="540"/>
      <c r="AD496" s="540"/>
      <c r="AE496" s="540"/>
      <c r="AF496" s="540"/>
      <c r="AG496" s="540"/>
      <c r="AH496" s="540"/>
      <c r="AI496" s="540"/>
      <c r="AJ496" s="540"/>
      <c r="AK496" s="540"/>
      <c r="AL496" s="540"/>
      <c r="AM496" s="540"/>
      <c r="AN496" s="540"/>
      <c r="AO496" s="540"/>
      <c r="AP496" s="540"/>
      <c r="AQ496" s="540"/>
      <c r="AR496" s="540"/>
      <c r="AS496" s="540"/>
      <c r="AT496" s="540"/>
      <c r="AU496" s="540"/>
      <c r="AV496" s="540"/>
      <c r="AW496" s="540"/>
      <c r="AX496" s="540"/>
      <c r="AY496" s="540"/>
      <c r="AZ496" s="540"/>
      <c r="BA496" s="540"/>
      <c r="BB496" s="540"/>
      <c r="BC496" s="540"/>
      <c r="BD496" s="540"/>
      <c r="BE496" s="540"/>
      <c r="BF496" s="540"/>
      <c r="BG496" s="540"/>
      <c r="BH496" s="540"/>
      <c r="BI496" s="540"/>
      <c r="BJ496" s="540"/>
      <c r="BK496" s="540"/>
      <c r="BL496" s="540"/>
      <c r="BM496" s="540"/>
      <c r="BN496" s="540"/>
      <c r="BO496" s="540"/>
      <c r="BP496" s="540"/>
      <c r="BQ496" s="540"/>
      <c r="BR496" s="540"/>
      <c r="BS496" s="540"/>
      <c r="BT496" s="540"/>
      <c r="BU496" s="540"/>
      <c r="BV496" s="540"/>
      <c r="BW496" s="540"/>
      <c r="BX496" s="540"/>
      <c r="BY496" s="540"/>
      <c r="BZ496" s="540"/>
      <c r="CA496" s="540"/>
      <c r="CB496" s="540"/>
      <c r="CC496" s="540"/>
      <c r="CD496" s="540"/>
      <c r="CE496" s="540"/>
      <c r="CF496" s="540"/>
      <c r="CG496" s="540"/>
      <c r="CH496" s="540"/>
      <c r="CI496" s="540"/>
      <c r="CJ496" s="540"/>
      <c r="CK496" s="540"/>
      <c r="CL496" s="540"/>
      <c r="CM496" s="540"/>
      <c r="CN496" s="540"/>
      <c r="CO496" s="540"/>
      <c r="CP496" s="540"/>
      <c r="CQ496" s="540"/>
      <c r="CR496" s="540"/>
      <c r="CS496" s="540"/>
      <c r="CT496" s="540"/>
      <c r="CU496" s="540"/>
      <c r="CV496" s="540"/>
      <c r="CW496" s="540"/>
      <c r="CX496" s="540"/>
      <c r="CY496" s="540"/>
      <c r="CZ496" s="540"/>
      <c r="DA496" s="540"/>
      <c r="DB496" s="540"/>
      <c r="DC496" s="540"/>
      <c r="DD496" s="540"/>
      <c r="DE496" s="540"/>
      <c r="DF496" s="540"/>
      <c r="DG496" s="540"/>
      <c r="DH496" s="540"/>
      <c r="DI496" s="540"/>
      <c r="DJ496" s="540"/>
      <c r="DK496" s="540"/>
      <c r="DL496" s="540"/>
      <c r="DM496" s="540"/>
      <c r="DN496" s="540"/>
      <c r="DO496" s="540"/>
      <c r="DP496" s="540"/>
      <c r="DQ496" s="540"/>
      <c r="DR496" s="540"/>
      <c r="DS496" s="540"/>
      <c r="DT496" s="540"/>
      <c r="DU496" s="540"/>
      <c r="DV496" s="540"/>
      <c r="DW496" s="540"/>
      <c r="DX496" s="540"/>
      <c r="DY496" s="540"/>
      <c r="DZ496" s="540"/>
      <c r="EA496" s="540"/>
      <c r="EB496" s="540"/>
      <c r="EC496" s="540"/>
      <c r="ED496" s="540"/>
      <c r="EE496" s="540"/>
      <c r="EF496" s="540"/>
      <c r="EG496" s="540"/>
      <c r="EH496" s="540"/>
      <c r="EI496" s="540"/>
      <c r="EJ496" s="540"/>
      <c r="EK496" s="540"/>
      <c r="EL496" s="540"/>
      <c r="EM496" s="540"/>
      <c r="EN496" s="540"/>
      <c r="EO496" s="540"/>
      <c r="EP496" s="540"/>
      <c r="EQ496" s="540"/>
      <c r="ER496" s="540"/>
      <c r="ES496" s="540"/>
      <c r="ET496" s="540"/>
      <c r="EU496" s="540"/>
      <c r="EV496" s="540"/>
      <c r="EW496" s="540"/>
      <c r="EX496" s="540"/>
      <c r="EY496" s="540"/>
      <c r="EZ496" s="540"/>
      <c r="FA496" s="540"/>
      <c r="FB496" s="540"/>
      <c r="FC496" s="540"/>
      <c r="FD496" s="540"/>
      <c r="FE496" s="540"/>
      <c r="FF496" s="540"/>
      <c r="FG496" s="540"/>
      <c r="FH496" s="540"/>
      <c r="FI496" s="540"/>
      <c r="FJ496" s="540"/>
      <c r="FK496" s="540"/>
      <c r="FL496" s="540"/>
      <c r="FM496" s="540"/>
      <c r="FN496" s="540"/>
      <c r="FO496" s="540"/>
      <c r="FP496" s="540"/>
      <c r="FQ496" s="540"/>
      <c r="FR496" s="540"/>
      <c r="FS496" s="540"/>
      <c r="FT496" s="540"/>
      <c r="FU496" s="540"/>
      <c r="FV496" s="540"/>
      <c r="FW496" s="540"/>
      <c r="FX496" s="540"/>
      <c r="FY496" s="540"/>
      <c r="FZ496" s="540"/>
      <c r="GA496" s="540"/>
      <c r="GB496" s="540"/>
      <c r="GC496" s="540"/>
      <c r="GD496" s="540"/>
      <c r="GE496" s="540"/>
      <c r="GF496" s="540"/>
      <c r="GG496" s="540"/>
      <c r="GH496" s="540"/>
      <c r="GI496" s="540"/>
      <c r="GJ496" s="540"/>
      <c r="GK496" s="540"/>
      <c r="GL496" s="540"/>
      <c r="GM496" s="540"/>
      <c r="GN496" s="540"/>
      <c r="GO496" s="540"/>
      <c r="GP496" s="540"/>
      <c r="GQ496" s="540"/>
      <c r="GR496" s="540"/>
      <c r="GS496" s="540"/>
      <c r="GT496" s="540"/>
      <c r="GU496" s="540"/>
      <c r="GV496" s="540"/>
      <c r="GW496" s="540"/>
      <c r="GX496" s="540"/>
      <c r="GY496" s="540"/>
      <c r="GZ496" s="540"/>
      <c r="HA496" s="540"/>
      <c r="HB496" s="540"/>
      <c r="HC496" s="540"/>
      <c r="HD496" s="540"/>
      <c r="HE496" s="540"/>
      <c r="HF496" s="540"/>
    </row>
    <row r="497" spans="2:214">
      <c r="B497" s="540"/>
      <c r="C497" s="658"/>
      <c r="D497" s="540"/>
      <c r="F497" s="540"/>
      <c r="G497" s="540"/>
      <c r="H497" s="540"/>
      <c r="I497" s="540"/>
      <c r="J497" s="540"/>
      <c r="K497" s="540"/>
      <c r="L497" s="540"/>
      <c r="M497" s="540"/>
      <c r="N497" s="540"/>
      <c r="O497" s="540"/>
      <c r="P497" s="540"/>
      <c r="Q497" s="540"/>
      <c r="R497" s="540"/>
      <c r="S497" s="540"/>
      <c r="T497" s="540"/>
      <c r="U497" s="540"/>
      <c r="V497" s="540"/>
      <c r="W497" s="540"/>
      <c r="X497" s="540"/>
      <c r="Y497" s="540"/>
      <c r="Z497" s="540"/>
      <c r="AA497" s="540"/>
      <c r="AB497" s="540"/>
      <c r="AC497" s="540"/>
      <c r="AD497" s="540"/>
      <c r="AE497" s="540"/>
      <c r="AF497" s="540"/>
      <c r="AG497" s="540"/>
      <c r="AH497" s="540"/>
      <c r="AI497" s="540"/>
      <c r="AJ497" s="540"/>
      <c r="AK497" s="540"/>
      <c r="AL497" s="540"/>
      <c r="AM497" s="540"/>
      <c r="AN497" s="540"/>
      <c r="AO497" s="540"/>
      <c r="AP497" s="540"/>
      <c r="AQ497" s="540"/>
      <c r="AR497" s="540"/>
      <c r="AS497" s="540"/>
      <c r="AT497" s="540"/>
      <c r="AU497" s="540"/>
      <c r="AV497" s="540"/>
      <c r="AW497" s="540"/>
      <c r="AX497" s="540"/>
      <c r="AY497" s="540"/>
      <c r="AZ497" s="540"/>
      <c r="BA497" s="540"/>
      <c r="BB497" s="540"/>
      <c r="BC497" s="540"/>
      <c r="BD497" s="540"/>
      <c r="BE497" s="540"/>
      <c r="BF497" s="540"/>
      <c r="BG497" s="540"/>
      <c r="BH497" s="540"/>
      <c r="BI497" s="540"/>
      <c r="BJ497" s="540"/>
      <c r="BK497" s="540"/>
      <c r="BL497" s="540"/>
      <c r="BM497" s="540"/>
      <c r="BN497" s="540"/>
      <c r="BO497" s="540"/>
      <c r="BP497" s="540"/>
      <c r="BQ497" s="540"/>
      <c r="BR497" s="540"/>
      <c r="BS497" s="540"/>
      <c r="BT497" s="540"/>
      <c r="BU497" s="540"/>
      <c r="BV497" s="540"/>
      <c r="BW497" s="540"/>
      <c r="BX497" s="540"/>
      <c r="BY497" s="540"/>
      <c r="BZ497" s="540"/>
      <c r="CA497" s="540"/>
      <c r="CB497" s="540"/>
      <c r="CC497" s="540"/>
      <c r="CD497" s="540"/>
      <c r="CE497" s="540"/>
      <c r="CF497" s="540"/>
      <c r="CG497" s="540"/>
      <c r="CH497" s="540"/>
      <c r="CI497" s="540"/>
      <c r="CJ497" s="540"/>
      <c r="CK497" s="540"/>
      <c r="CL497" s="540"/>
      <c r="CM497" s="540"/>
      <c r="CN497" s="540"/>
      <c r="CO497" s="540"/>
      <c r="CP497" s="540"/>
      <c r="CQ497" s="540"/>
      <c r="CR497" s="540"/>
      <c r="CS497" s="540"/>
      <c r="CT497" s="540"/>
      <c r="CU497" s="540"/>
      <c r="CV497" s="540"/>
      <c r="CW497" s="540"/>
      <c r="CX497" s="540"/>
      <c r="CY497" s="540"/>
      <c r="CZ497" s="540"/>
      <c r="DA497" s="540"/>
      <c r="DB497" s="540"/>
      <c r="DC497" s="540"/>
      <c r="DD497" s="540"/>
      <c r="DE497" s="540"/>
      <c r="DF497" s="540"/>
      <c r="DG497" s="540"/>
      <c r="DH497" s="540"/>
      <c r="DI497" s="540"/>
      <c r="DJ497" s="540"/>
      <c r="DK497" s="540"/>
      <c r="DL497" s="540"/>
      <c r="DM497" s="540"/>
      <c r="DN497" s="540"/>
      <c r="DO497" s="540"/>
      <c r="DP497" s="540"/>
      <c r="DQ497" s="540"/>
      <c r="DR497" s="540"/>
      <c r="DS497" s="540"/>
      <c r="DT497" s="540"/>
      <c r="DU497" s="540"/>
      <c r="DV497" s="540"/>
      <c r="DW497" s="540"/>
      <c r="DX497" s="540"/>
      <c r="DY497" s="540"/>
      <c r="DZ497" s="540"/>
      <c r="EA497" s="540"/>
      <c r="EB497" s="540"/>
      <c r="EC497" s="540"/>
      <c r="ED497" s="540"/>
      <c r="EE497" s="540"/>
      <c r="EF497" s="540"/>
      <c r="EG497" s="540"/>
      <c r="EH497" s="540"/>
      <c r="EI497" s="540"/>
      <c r="EJ497" s="540"/>
      <c r="EK497" s="540"/>
      <c r="EL497" s="540"/>
      <c r="EM497" s="540"/>
      <c r="EN497" s="540"/>
      <c r="EO497" s="540"/>
      <c r="EP497" s="540"/>
      <c r="EQ497" s="540"/>
      <c r="ER497" s="540"/>
      <c r="ES497" s="540"/>
      <c r="ET497" s="540"/>
      <c r="EU497" s="540"/>
      <c r="EV497" s="540"/>
      <c r="EW497" s="540"/>
      <c r="EX497" s="540"/>
      <c r="EY497" s="540"/>
      <c r="EZ497" s="540"/>
      <c r="FA497" s="540"/>
      <c r="FB497" s="540"/>
      <c r="FC497" s="540"/>
      <c r="FD497" s="540"/>
      <c r="FE497" s="540"/>
      <c r="FF497" s="540"/>
      <c r="FG497" s="540"/>
      <c r="FH497" s="540"/>
      <c r="FI497" s="540"/>
      <c r="FJ497" s="540"/>
      <c r="FK497" s="540"/>
      <c r="FL497" s="540"/>
      <c r="FM497" s="540"/>
      <c r="FN497" s="540"/>
      <c r="FO497" s="540"/>
      <c r="FP497" s="540"/>
      <c r="FQ497" s="540"/>
      <c r="FR497" s="540"/>
      <c r="FS497" s="540"/>
      <c r="FT497" s="540"/>
      <c r="FU497" s="540"/>
      <c r="FV497" s="540"/>
      <c r="FW497" s="540"/>
      <c r="FX497" s="540"/>
      <c r="FY497" s="540"/>
      <c r="FZ497" s="540"/>
      <c r="GA497" s="540"/>
      <c r="GB497" s="540"/>
      <c r="GC497" s="540"/>
      <c r="GD497" s="540"/>
      <c r="GE497" s="540"/>
      <c r="GF497" s="540"/>
      <c r="GG497" s="540"/>
      <c r="GH497" s="540"/>
      <c r="GI497" s="540"/>
      <c r="GJ497" s="540"/>
      <c r="GK497" s="540"/>
      <c r="GL497" s="540"/>
      <c r="GM497" s="540"/>
      <c r="GN497" s="540"/>
      <c r="GO497" s="540"/>
      <c r="GP497" s="540"/>
      <c r="GQ497" s="540"/>
      <c r="GR497" s="540"/>
      <c r="GS497" s="540"/>
      <c r="GT497" s="540"/>
      <c r="GU497" s="540"/>
      <c r="GV497" s="540"/>
      <c r="GW497" s="540"/>
      <c r="GX497" s="540"/>
      <c r="GY497" s="540"/>
      <c r="GZ497" s="540"/>
      <c r="HA497" s="540"/>
      <c r="HB497" s="540"/>
      <c r="HC497" s="540"/>
      <c r="HD497" s="540"/>
      <c r="HE497" s="540"/>
      <c r="HF497" s="540"/>
    </row>
    <row r="498" spans="2:214">
      <c r="B498" s="540"/>
      <c r="C498" s="658"/>
      <c r="D498" s="540"/>
      <c r="F498" s="540"/>
      <c r="G498" s="540"/>
      <c r="H498" s="540"/>
      <c r="I498" s="540"/>
      <c r="J498" s="540"/>
      <c r="K498" s="540"/>
      <c r="L498" s="540"/>
      <c r="M498" s="540"/>
      <c r="N498" s="540"/>
      <c r="O498" s="540"/>
      <c r="P498" s="540"/>
      <c r="Q498" s="540"/>
      <c r="R498" s="540"/>
      <c r="S498" s="540"/>
      <c r="T498" s="540"/>
      <c r="U498" s="540"/>
      <c r="V498" s="540"/>
      <c r="W498" s="540"/>
      <c r="X498" s="540"/>
      <c r="Y498" s="540"/>
      <c r="Z498" s="540"/>
      <c r="AA498" s="540"/>
      <c r="AB498" s="540"/>
      <c r="AC498" s="540"/>
      <c r="AD498" s="540"/>
      <c r="AE498" s="540"/>
      <c r="AF498" s="540"/>
      <c r="AG498" s="540"/>
      <c r="AH498" s="540"/>
      <c r="AI498" s="540"/>
      <c r="AJ498" s="540"/>
      <c r="AK498" s="540"/>
      <c r="AL498" s="540"/>
      <c r="AM498" s="540"/>
      <c r="AN498" s="540"/>
      <c r="AO498" s="540"/>
      <c r="AP498" s="540"/>
      <c r="AQ498" s="540"/>
      <c r="AR498" s="540"/>
      <c r="AS498" s="540"/>
      <c r="AT498" s="540"/>
      <c r="AU498" s="540"/>
      <c r="AV498" s="540"/>
      <c r="AW498" s="540"/>
      <c r="AX498" s="540"/>
      <c r="AY498" s="540"/>
      <c r="AZ498" s="540"/>
      <c r="BA498" s="540"/>
      <c r="BB498" s="540"/>
      <c r="BC498" s="540"/>
      <c r="BD498" s="540"/>
      <c r="BE498" s="540"/>
      <c r="BF498" s="540"/>
      <c r="BG498" s="540"/>
      <c r="BH498" s="540"/>
      <c r="BI498" s="540"/>
      <c r="BJ498" s="540"/>
      <c r="BK498" s="540"/>
      <c r="BL498" s="540"/>
      <c r="BM498" s="540"/>
      <c r="BN498" s="540"/>
      <c r="BO498" s="540"/>
      <c r="BP498" s="540"/>
      <c r="BQ498" s="540"/>
      <c r="BR498" s="540"/>
      <c r="BS498" s="540"/>
      <c r="BT498" s="540"/>
      <c r="BU498" s="540"/>
      <c r="BV498" s="540"/>
      <c r="BW498" s="540"/>
      <c r="BX498" s="540"/>
      <c r="BY498" s="540"/>
      <c r="BZ498" s="540"/>
      <c r="CA498" s="540"/>
      <c r="CB498" s="540"/>
      <c r="CC498" s="540"/>
      <c r="CD498" s="540"/>
      <c r="CE498" s="540"/>
      <c r="CF498" s="540"/>
      <c r="CG498" s="540"/>
      <c r="CH498" s="540"/>
      <c r="CI498" s="540"/>
      <c r="CJ498" s="540"/>
      <c r="CK498" s="540"/>
      <c r="CL498" s="540"/>
      <c r="CM498" s="540"/>
      <c r="CN498" s="540"/>
      <c r="CO498" s="540"/>
      <c r="CP498" s="540"/>
      <c r="CQ498" s="540"/>
      <c r="CR498" s="540"/>
      <c r="CS498" s="540"/>
      <c r="CT498" s="540"/>
      <c r="CU498" s="540"/>
      <c r="CV498" s="540"/>
      <c r="CW498" s="540"/>
      <c r="CX498" s="540"/>
      <c r="CY498" s="540"/>
      <c r="CZ498" s="540"/>
      <c r="DA498" s="540"/>
      <c r="DB498" s="540"/>
      <c r="DC498" s="540"/>
      <c r="DD498" s="540"/>
      <c r="DE498" s="540"/>
      <c r="DF498" s="540"/>
      <c r="DG498" s="540"/>
      <c r="DH498" s="540"/>
      <c r="DI498" s="540"/>
      <c r="DJ498" s="540"/>
      <c r="DK498" s="540"/>
      <c r="DL498" s="540"/>
      <c r="DM498" s="540"/>
      <c r="DN498" s="540"/>
      <c r="DO498" s="540"/>
      <c r="DP498" s="540"/>
      <c r="DQ498" s="540"/>
      <c r="DR498" s="540"/>
      <c r="DS498" s="540"/>
      <c r="DT498" s="540"/>
      <c r="DU498" s="540"/>
      <c r="DV498" s="540"/>
      <c r="DW498" s="540"/>
      <c r="DX498" s="540"/>
      <c r="DY498" s="540"/>
      <c r="DZ498" s="540"/>
      <c r="EA498" s="540"/>
      <c r="EB498" s="540"/>
      <c r="EC498" s="540"/>
      <c r="ED498" s="540"/>
      <c r="EE498" s="540"/>
      <c r="EF498" s="540"/>
      <c r="EG498" s="540"/>
      <c r="EH498" s="540"/>
      <c r="EI498" s="540"/>
      <c r="EJ498" s="540"/>
      <c r="EK498" s="540"/>
      <c r="EL498" s="540"/>
      <c r="EM498" s="540"/>
      <c r="EN498" s="540"/>
      <c r="EO498" s="540"/>
      <c r="EP498" s="540"/>
      <c r="EQ498" s="540"/>
      <c r="ER498" s="540"/>
      <c r="ES498" s="540"/>
      <c r="ET498" s="540"/>
      <c r="EU498" s="540"/>
      <c r="EV498" s="540"/>
      <c r="EW498" s="540"/>
      <c r="EX498" s="540"/>
      <c r="EY498" s="540"/>
      <c r="EZ498" s="540"/>
      <c r="FA498" s="540"/>
      <c r="FB498" s="540"/>
      <c r="FC498" s="540"/>
      <c r="FD498" s="540"/>
      <c r="FE498" s="540"/>
      <c r="FF498" s="540"/>
      <c r="FG498" s="540"/>
      <c r="FH498" s="540"/>
      <c r="FI498" s="540"/>
      <c r="FJ498" s="540"/>
      <c r="FK498" s="540"/>
      <c r="FL498" s="540"/>
      <c r="FM498" s="540"/>
      <c r="FN498" s="540"/>
      <c r="FO498" s="540"/>
      <c r="FP498" s="540"/>
      <c r="FQ498" s="540"/>
      <c r="FR498" s="540"/>
      <c r="FS498" s="540"/>
      <c r="FT498" s="540"/>
      <c r="FU498" s="540"/>
      <c r="FV498" s="540"/>
      <c r="FW498" s="540"/>
      <c r="FX498" s="540"/>
      <c r="FY498" s="540"/>
      <c r="FZ498" s="540"/>
      <c r="GA498" s="540"/>
      <c r="GB498" s="540"/>
      <c r="GC498" s="540"/>
      <c r="GD498" s="540"/>
      <c r="GE498" s="540"/>
      <c r="GF498" s="540"/>
      <c r="GG498" s="540"/>
      <c r="GH498" s="540"/>
      <c r="GI498" s="540"/>
      <c r="GJ498" s="540"/>
      <c r="GK498" s="540"/>
      <c r="GL498" s="540"/>
      <c r="GM498" s="540"/>
      <c r="GN498" s="540"/>
      <c r="GO498" s="540"/>
      <c r="GP498" s="540"/>
      <c r="GQ498" s="540"/>
      <c r="GR498" s="540"/>
      <c r="GS498" s="540"/>
      <c r="GT498" s="540"/>
      <c r="GU498" s="540"/>
      <c r="GV498" s="540"/>
      <c r="GW498" s="540"/>
      <c r="GX498" s="540"/>
      <c r="GY498" s="540"/>
      <c r="GZ498" s="540"/>
      <c r="HA498" s="540"/>
      <c r="HB498" s="540"/>
      <c r="HC498" s="540"/>
      <c r="HD498" s="540"/>
      <c r="HE498" s="540"/>
      <c r="HF498" s="540"/>
    </row>
    <row r="499" spans="2:214">
      <c r="B499" s="540"/>
      <c r="C499" s="658"/>
      <c r="D499" s="540"/>
      <c r="F499" s="540"/>
      <c r="G499" s="540"/>
      <c r="H499" s="540"/>
      <c r="I499" s="540"/>
      <c r="J499" s="540"/>
      <c r="K499" s="540"/>
      <c r="L499" s="540"/>
      <c r="M499" s="540"/>
      <c r="N499" s="540"/>
      <c r="O499" s="540"/>
      <c r="P499" s="540"/>
      <c r="Q499" s="540"/>
      <c r="R499" s="540"/>
      <c r="S499" s="540"/>
      <c r="T499" s="540"/>
      <c r="U499" s="540"/>
      <c r="V499" s="540"/>
      <c r="W499" s="540"/>
      <c r="X499" s="540"/>
      <c r="Y499" s="540"/>
      <c r="Z499" s="540"/>
      <c r="AA499" s="540"/>
      <c r="AB499" s="540"/>
      <c r="AC499" s="540"/>
      <c r="AD499" s="540"/>
      <c r="AE499" s="540"/>
      <c r="AF499" s="540"/>
      <c r="AG499" s="540"/>
      <c r="AH499" s="540"/>
      <c r="AI499" s="540"/>
      <c r="AJ499" s="540"/>
      <c r="AK499" s="540"/>
      <c r="AL499" s="540"/>
      <c r="AM499" s="540"/>
      <c r="AN499" s="540"/>
      <c r="AO499" s="540"/>
      <c r="AP499" s="540"/>
      <c r="AQ499" s="540"/>
      <c r="AR499" s="540"/>
      <c r="AS499" s="540"/>
      <c r="AT499" s="540"/>
      <c r="AU499" s="540"/>
      <c r="AV499" s="540"/>
      <c r="AW499" s="540"/>
      <c r="AX499" s="540"/>
      <c r="AY499" s="540"/>
      <c r="AZ499" s="540"/>
      <c r="BA499" s="540"/>
      <c r="BB499" s="540"/>
      <c r="BC499" s="540"/>
      <c r="BD499" s="540"/>
      <c r="BE499" s="540"/>
      <c r="BF499" s="540"/>
      <c r="BG499" s="540"/>
      <c r="BH499" s="540"/>
      <c r="BI499" s="540"/>
      <c r="BJ499" s="540"/>
      <c r="BK499" s="540"/>
      <c r="BL499" s="540"/>
      <c r="BM499" s="540"/>
      <c r="BN499" s="540"/>
      <c r="BO499" s="540"/>
      <c r="BP499" s="540"/>
      <c r="BQ499" s="540"/>
      <c r="BR499" s="540"/>
      <c r="BS499" s="540"/>
      <c r="BT499" s="540"/>
      <c r="BU499" s="540"/>
      <c r="BV499" s="540"/>
      <c r="BW499" s="540"/>
      <c r="BX499" s="540"/>
      <c r="BY499" s="540"/>
      <c r="BZ499" s="540"/>
      <c r="CA499" s="540"/>
      <c r="CB499" s="540"/>
      <c r="CC499" s="540"/>
      <c r="CD499" s="540"/>
      <c r="CE499" s="540"/>
      <c r="CF499" s="540"/>
      <c r="CG499" s="540"/>
      <c r="CH499" s="540"/>
      <c r="CI499" s="540"/>
      <c r="CJ499" s="540"/>
      <c r="CK499" s="540"/>
      <c r="CL499" s="540"/>
      <c r="CM499" s="540"/>
      <c r="CN499" s="540"/>
      <c r="CO499" s="540"/>
      <c r="CP499" s="540"/>
      <c r="CQ499" s="540"/>
      <c r="CR499" s="540"/>
      <c r="CS499" s="540"/>
      <c r="CT499" s="540"/>
      <c r="CU499" s="540"/>
      <c r="CV499" s="540"/>
      <c r="CW499" s="540"/>
      <c r="CX499" s="540"/>
      <c r="CY499" s="540"/>
      <c r="CZ499" s="540"/>
      <c r="DA499" s="540"/>
      <c r="DB499" s="540"/>
      <c r="DC499" s="540"/>
      <c r="DD499" s="540"/>
      <c r="DE499" s="540"/>
      <c r="DF499" s="540"/>
      <c r="DG499" s="540"/>
      <c r="DH499" s="540"/>
      <c r="DI499" s="540"/>
      <c r="DJ499" s="540"/>
      <c r="DK499" s="540"/>
      <c r="DL499" s="540"/>
      <c r="DM499" s="540"/>
      <c r="DN499" s="540"/>
      <c r="DO499" s="540"/>
      <c r="DP499" s="540"/>
      <c r="DQ499" s="540"/>
      <c r="DR499" s="540"/>
      <c r="DS499" s="540"/>
      <c r="DT499" s="540"/>
      <c r="DU499" s="540"/>
      <c r="DV499" s="540"/>
      <c r="DW499" s="540"/>
      <c r="DX499" s="540"/>
      <c r="DY499" s="540"/>
      <c r="DZ499" s="540"/>
      <c r="EA499" s="540"/>
      <c r="EB499" s="540"/>
      <c r="EC499" s="540"/>
      <c r="ED499" s="540"/>
      <c r="EE499" s="540"/>
      <c r="EF499" s="540"/>
      <c r="EG499" s="540"/>
      <c r="EH499" s="540"/>
      <c r="EI499" s="540"/>
      <c r="EJ499" s="540"/>
      <c r="EK499" s="540"/>
      <c r="EL499" s="540"/>
      <c r="EM499" s="540"/>
      <c r="EN499" s="540"/>
      <c r="EO499" s="540"/>
      <c r="EP499" s="540"/>
      <c r="EQ499" s="540"/>
      <c r="ER499" s="540"/>
      <c r="ES499" s="540"/>
      <c r="ET499" s="540"/>
      <c r="EU499" s="540"/>
      <c r="EV499" s="540"/>
      <c r="EW499" s="540"/>
      <c r="EX499" s="540"/>
      <c r="EY499" s="540"/>
      <c r="EZ499" s="540"/>
      <c r="FA499" s="540"/>
      <c r="FB499" s="540"/>
      <c r="FC499" s="540"/>
      <c r="FD499" s="540"/>
      <c r="FE499" s="540"/>
      <c r="FF499" s="540"/>
      <c r="FG499" s="540"/>
      <c r="FH499" s="540"/>
      <c r="FI499" s="540"/>
      <c r="FJ499" s="540"/>
      <c r="FK499" s="540"/>
      <c r="FL499" s="540"/>
      <c r="FM499" s="540"/>
      <c r="FN499" s="540"/>
      <c r="FO499" s="540"/>
      <c r="FP499" s="540"/>
      <c r="FQ499" s="540"/>
      <c r="FR499" s="540"/>
      <c r="FS499" s="540"/>
      <c r="FT499" s="540"/>
      <c r="FU499" s="540"/>
      <c r="FV499" s="540"/>
      <c r="FW499" s="540"/>
      <c r="FX499" s="540"/>
      <c r="FY499" s="540"/>
      <c r="FZ499" s="540"/>
      <c r="GA499" s="540"/>
      <c r="GB499" s="540"/>
      <c r="GC499" s="540"/>
      <c r="GD499" s="540"/>
      <c r="GE499" s="540"/>
      <c r="GF499" s="540"/>
      <c r="GG499" s="540"/>
      <c r="GH499" s="540"/>
      <c r="GI499" s="540"/>
      <c r="GJ499" s="540"/>
      <c r="GK499" s="540"/>
      <c r="GL499" s="540"/>
      <c r="GM499" s="540"/>
      <c r="GN499" s="540"/>
      <c r="GO499" s="540"/>
      <c r="GP499" s="540"/>
      <c r="GQ499" s="540"/>
      <c r="GR499" s="540"/>
      <c r="GS499" s="540"/>
      <c r="GT499" s="540"/>
      <c r="GU499" s="540"/>
      <c r="GV499" s="540"/>
      <c r="GW499" s="540"/>
      <c r="GX499" s="540"/>
      <c r="GY499" s="540"/>
      <c r="GZ499" s="540"/>
      <c r="HA499" s="540"/>
      <c r="HB499" s="540"/>
      <c r="HC499" s="540"/>
      <c r="HD499" s="540"/>
      <c r="HE499" s="540"/>
      <c r="HF499" s="540"/>
    </row>
    <row r="500" spans="2:214">
      <c r="B500" s="540"/>
      <c r="C500" s="658"/>
      <c r="D500" s="540"/>
      <c r="F500" s="540"/>
      <c r="G500" s="540"/>
      <c r="H500" s="540"/>
      <c r="I500" s="540"/>
      <c r="J500" s="540"/>
      <c r="K500" s="540"/>
      <c r="L500" s="540"/>
      <c r="M500" s="540"/>
      <c r="N500" s="540"/>
      <c r="O500" s="540"/>
      <c r="P500" s="540"/>
      <c r="Q500" s="540"/>
      <c r="R500" s="540"/>
      <c r="S500" s="540"/>
      <c r="T500" s="540"/>
      <c r="U500" s="540"/>
      <c r="V500" s="540"/>
      <c r="W500" s="540"/>
      <c r="X500" s="540"/>
      <c r="Y500" s="540"/>
      <c r="Z500" s="540"/>
      <c r="AA500" s="540"/>
      <c r="AB500" s="540"/>
      <c r="AC500" s="540"/>
      <c r="AD500" s="540"/>
      <c r="AE500" s="540"/>
      <c r="AF500" s="540"/>
      <c r="AG500" s="540"/>
      <c r="AH500" s="540"/>
      <c r="AI500" s="540"/>
      <c r="AJ500" s="540"/>
      <c r="AK500" s="540"/>
      <c r="AL500" s="540"/>
      <c r="AM500" s="540"/>
      <c r="AN500" s="540"/>
      <c r="AO500" s="540"/>
      <c r="AP500" s="540"/>
      <c r="AQ500" s="540"/>
      <c r="AR500" s="540"/>
      <c r="AS500" s="540"/>
      <c r="AT500" s="540"/>
      <c r="AU500" s="540"/>
      <c r="AV500" s="540"/>
      <c r="AW500" s="540"/>
      <c r="AX500" s="540"/>
      <c r="AY500" s="540"/>
      <c r="AZ500" s="540"/>
      <c r="BA500" s="540"/>
      <c r="BB500" s="540"/>
      <c r="BC500" s="540"/>
      <c r="BD500" s="540"/>
      <c r="BE500" s="540"/>
      <c r="BF500" s="540"/>
      <c r="BG500" s="540"/>
      <c r="BH500" s="540"/>
      <c r="BI500" s="540"/>
      <c r="BJ500" s="540"/>
      <c r="BK500" s="540"/>
      <c r="BL500" s="540"/>
      <c r="BM500" s="540"/>
      <c r="BN500" s="540"/>
      <c r="BO500" s="540"/>
      <c r="BP500" s="540"/>
      <c r="BQ500" s="540"/>
      <c r="BR500" s="540"/>
      <c r="BS500" s="540"/>
      <c r="BT500" s="540"/>
      <c r="BU500" s="540"/>
      <c r="BV500" s="540"/>
      <c r="BW500" s="540"/>
      <c r="BX500" s="540"/>
      <c r="BY500" s="540"/>
      <c r="BZ500" s="540"/>
      <c r="CA500" s="540"/>
      <c r="CB500" s="540"/>
      <c r="CC500" s="540"/>
      <c r="CD500" s="540"/>
      <c r="CE500" s="540"/>
      <c r="CF500" s="540"/>
      <c r="CG500" s="540"/>
      <c r="CH500" s="540"/>
      <c r="CI500" s="540"/>
      <c r="CJ500" s="540"/>
      <c r="CK500" s="540"/>
      <c r="CL500" s="540"/>
      <c r="CM500" s="540"/>
      <c r="CN500" s="540"/>
      <c r="CO500" s="540"/>
      <c r="CP500" s="540"/>
      <c r="CQ500" s="540"/>
      <c r="CR500" s="540"/>
      <c r="CS500" s="540"/>
      <c r="CT500" s="540"/>
      <c r="CU500" s="540"/>
      <c r="CV500" s="540"/>
      <c r="CW500" s="540"/>
      <c r="CX500" s="540"/>
      <c r="CY500" s="540"/>
      <c r="CZ500" s="540"/>
      <c r="DA500" s="540"/>
      <c r="DB500" s="540"/>
      <c r="DC500" s="540"/>
      <c r="DD500" s="540"/>
      <c r="DE500" s="540"/>
      <c r="DF500" s="540"/>
      <c r="DG500" s="540"/>
      <c r="DH500" s="540"/>
      <c r="DI500" s="540"/>
      <c r="DJ500" s="540"/>
      <c r="DK500" s="540"/>
      <c r="DL500" s="540"/>
      <c r="DM500" s="540"/>
      <c r="DN500" s="540"/>
      <c r="DO500" s="540"/>
      <c r="DP500" s="540"/>
      <c r="DQ500" s="540"/>
      <c r="DR500" s="540"/>
      <c r="DS500" s="540"/>
      <c r="DT500" s="540"/>
      <c r="DU500" s="540"/>
      <c r="DV500" s="540"/>
      <c r="DW500" s="540"/>
      <c r="DX500" s="540"/>
      <c r="DY500" s="540"/>
      <c r="DZ500" s="540"/>
      <c r="EA500" s="540"/>
      <c r="EB500" s="540"/>
      <c r="EC500" s="540"/>
      <c r="ED500" s="540"/>
      <c r="EE500" s="540"/>
      <c r="EF500" s="540"/>
      <c r="EG500" s="540"/>
      <c r="EH500" s="540"/>
      <c r="EI500" s="540"/>
      <c r="EJ500" s="540"/>
      <c r="EK500" s="540"/>
      <c r="EL500" s="540"/>
      <c r="EM500" s="540"/>
      <c r="EN500" s="540"/>
      <c r="EO500" s="540"/>
      <c r="EP500" s="540"/>
      <c r="EQ500" s="540"/>
      <c r="ER500" s="540"/>
      <c r="ES500" s="540"/>
      <c r="ET500" s="540"/>
      <c r="EU500" s="540"/>
      <c r="EV500" s="540"/>
      <c r="EW500" s="540"/>
      <c r="EX500" s="540"/>
      <c r="EY500" s="540"/>
      <c r="EZ500" s="540"/>
      <c r="FA500" s="540"/>
      <c r="FB500" s="540"/>
      <c r="FC500" s="540"/>
      <c r="FD500" s="540"/>
      <c r="FE500" s="540"/>
      <c r="FF500" s="540"/>
      <c r="FG500" s="540"/>
      <c r="FH500" s="540"/>
      <c r="FI500" s="540"/>
      <c r="FJ500" s="540"/>
      <c r="FK500" s="540"/>
      <c r="FL500" s="540"/>
      <c r="FM500" s="540"/>
      <c r="FN500" s="540"/>
      <c r="FO500" s="540"/>
      <c r="FP500" s="540"/>
      <c r="FQ500" s="540"/>
      <c r="FR500" s="540"/>
      <c r="FS500" s="540"/>
      <c r="FT500" s="540"/>
      <c r="FU500" s="540"/>
      <c r="FV500" s="540"/>
      <c r="FW500" s="540"/>
      <c r="FX500" s="540"/>
      <c r="FY500" s="540"/>
      <c r="FZ500" s="540"/>
      <c r="GA500" s="540"/>
      <c r="GB500" s="540"/>
      <c r="GC500" s="540"/>
      <c r="GD500" s="540"/>
      <c r="GE500" s="540"/>
      <c r="GF500" s="540"/>
      <c r="GG500" s="540"/>
      <c r="GH500" s="540"/>
      <c r="GI500" s="540"/>
      <c r="GJ500" s="540"/>
      <c r="GK500" s="540"/>
      <c r="GL500" s="540"/>
      <c r="GM500" s="540"/>
      <c r="GN500" s="540"/>
      <c r="GO500" s="540"/>
      <c r="GP500" s="540"/>
      <c r="GQ500" s="540"/>
      <c r="GR500" s="540"/>
      <c r="GS500" s="540"/>
      <c r="GT500" s="540"/>
      <c r="GU500" s="540"/>
      <c r="GV500" s="540"/>
      <c r="GW500" s="540"/>
      <c r="GX500" s="540"/>
      <c r="GY500" s="540"/>
      <c r="GZ500" s="540"/>
      <c r="HA500" s="540"/>
      <c r="HB500" s="540"/>
      <c r="HC500" s="540"/>
      <c r="HD500" s="540"/>
      <c r="HE500" s="540"/>
      <c r="HF500" s="540"/>
    </row>
    <row r="501" spans="2:214">
      <c r="B501" s="540"/>
      <c r="C501" s="658"/>
      <c r="D501" s="540"/>
      <c r="F501" s="540"/>
      <c r="G501" s="540"/>
      <c r="H501" s="540"/>
      <c r="I501" s="540"/>
      <c r="J501" s="540"/>
      <c r="K501" s="540"/>
      <c r="L501" s="540"/>
      <c r="M501" s="540"/>
      <c r="N501" s="540"/>
      <c r="O501" s="540"/>
      <c r="P501" s="540"/>
      <c r="Q501" s="540"/>
      <c r="R501" s="540"/>
      <c r="S501" s="540"/>
      <c r="T501" s="540"/>
      <c r="U501" s="540"/>
      <c r="V501" s="540"/>
      <c r="W501" s="540"/>
      <c r="X501" s="540"/>
      <c r="Y501" s="540"/>
      <c r="Z501" s="540"/>
      <c r="AA501" s="540"/>
      <c r="AB501" s="540"/>
      <c r="AC501" s="540"/>
      <c r="AD501" s="540"/>
      <c r="AE501" s="540"/>
      <c r="AF501" s="540"/>
      <c r="AG501" s="540"/>
      <c r="AH501" s="540"/>
      <c r="AI501" s="540"/>
      <c r="AJ501" s="540"/>
      <c r="AK501" s="540"/>
      <c r="AL501" s="540"/>
      <c r="AM501" s="540"/>
      <c r="AN501" s="540"/>
      <c r="AO501" s="540"/>
      <c r="AP501" s="540"/>
      <c r="AQ501" s="540"/>
      <c r="AR501" s="540"/>
      <c r="AS501" s="540"/>
      <c r="AT501" s="540"/>
      <c r="AU501" s="540"/>
      <c r="AV501" s="540"/>
      <c r="AW501" s="540"/>
      <c r="AX501" s="540"/>
      <c r="AY501" s="540"/>
      <c r="AZ501" s="540"/>
      <c r="BA501" s="540"/>
      <c r="BB501" s="540"/>
      <c r="BC501" s="540"/>
      <c r="BD501" s="540"/>
      <c r="BE501" s="540"/>
      <c r="BF501" s="540"/>
      <c r="BG501" s="540"/>
      <c r="BH501" s="540"/>
      <c r="BI501" s="540"/>
      <c r="BJ501" s="540"/>
      <c r="BK501" s="540"/>
      <c r="BL501" s="540"/>
      <c r="BM501" s="540"/>
      <c r="BN501" s="540"/>
      <c r="BO501" s="540"/>
      <c r="BP501" s="540"/>
      <c r="BQ501" s="540"/>
      <c r="BR501" s="540"/>
      <c r="BS501" s="540"/>
      <c r="BT501" s="540"/>
      <c r="BU501" s="540"/>
      <c r="BV501" s="540"/>
      <c r="BW501" s="540"/>
      <c r="BX501" s="540"/>
      <c r="BY501" s="540"/>
      <c r="BZ501" s="540"/>
      <c r="CA501" s="540"/>
      <c r="CB501" s="540"/>
      <c r="CC501" s="540"/>
      <c r="CD501" s="540"/>
      <c r="CE501" s="540"/>
      <c r="CF501" s="540"/>
      <c r="CG501" s="540"/>
      <c r="CH501" s="540"/>
      <c r="CI501" s="540"/>
      <c r="CJ501" s="540"/>
      <c r="CK501" s="540"/>
      <c r="CL501" s="540"/>
      <c r="CM501" s="540"/>
      <c r="CN501" s="540"/>
      <c r="CO501" s="540"/>
      <c r="CP501" s="540"/>
      <c r="CQ501" s="540"/>
      <c r="CR501" s="540"/>
      <c r="CS501" s="540"/>
      <c r="CT501" s="540"/>
      <c r="CU501" s="540"/>
      <c r="CV501" s="540"/>
      <c r="CW501" s="540"/>
      <c r="CX501" s="540"/>
      <c r="CY501" s="540"/>
      <c r="CZ501" s="540"/>
      <c r="DA501" s="540"/>
      <c r="DB501" s="540"/>
      <c r="DC501" s="540"/>
      <c r="DD501" s="540"/>
      <c r="DE501" s="540"/>
      <c r="DF501" s="540"/>
      <c r="DG501" s="540"/>
      <c r="DH501" s="540"/>
      <c r="DI501" s="540"/>
      <c r="DJ501" s="540"/>
      <c r="DK501" s="540"/>
      <c r="DL501" s="540"/>
      <c r="DM501" s="540"/>
      <c r="DN501" s="540"/>
      <c r="DO501" s="540"/>
      <c r="DP501" s="540"/>
      <c r="DQ501" s="540"/>
      <c r="DR501" s="540"/>
      <c r="DS501" s="540"/>
      <c r="DT501" s="540"/>
      <c r="DU501" s="540"/>
      <c r="DV501" s="540"/>
      <c r="DW501" s="540"/>
      <c r="DX501" s="540"/>
      <c r="DY501" s="540"/>
      <c r="DZ501" s="540"/>
      <c r="EA501" s="540"/>
      <c r="EB501" s="540"/>
      <c r="EC501" s="540"/>
      <c r="ED501" s="540"/>
      <c r="EE501" s="540"/>
      <c r="EF501" s="540"/>
      <c r="EG501" s="540"/>
      <c r="EH501" s="540"/>
      <c r="EI501" s="540"/>
      <c r="EJ501" s="540"/>
      <c r="EK501" s="540"/>
      <c r="EL501" s="540"/>
      <c r="EM501" s="540"/>
      <c r="EN501" s="540"/>
      <c r="EO501" s="540"/>
      <c r="EP501" s="540"/>
      <c r="EQ501" s="540"/>
      <c r="ER501" s="540"/>
      <c r="ES501" s="540"/>
      <c r="ET501" s="540"/>
      <c r="EU501" s="540"/>
      <c r="EV501" s="540"/>
      <c r="EW501" s="540"/>
      <c r="EX501" s="540"/>
      <c r="EY501" s="540"/>
      <c r="EZ501" s="540"/>
      <c r="FA501" s="540"/>
      <c r="FB501" s="540"/>
      <c r="FC501" s="540"/>
      <c r="FD501" s="540"/>
      <c r="FE501" s="540"/>
      <c r="FF501" s="540"/>
      <c r="FG501" s="540"/>
      <c r="FH501" s="540"/>
      <c r="FI501" s="540"/>
      <c r="FJ501" s="540"/>
      <c r="FK501" s="540"/>
      <c r="FL501" s="540"/>
      <c r="FM501" s="540"/>
      <c r="FN501" s="540"/>
      <c r="FO501" s="540"/>
      <c r="FP501" s="540"/>
      <c r="FQ501" s="540"/>
      <c r="FR501" s="540"/>
      <c r="FS501" s="540"/>
      <c r="FT501" s="540"/>
      <c r="FU501" s="540"/>
      <c r="FV501" s="540"/>
      <c r="FW501" s="540"/>
      <c r="FX501" s="540"/>
      <c r="FY501" s="540"/>
      <c r="FZ501" s="540"/>
      <c r="GA501" s="540"/>
      <c r="GB501" s="540"/>
      <c r="GC501" s="540"/>
      <c r="GD501" s="540"/>
      <c r="GE501" s="540"/>
      <c r="GF501" s="540"/>
      <c r="GG501" s="540"/>
      <c r="GH501" s="540"/>
      <c r="GI501" s="540"/>
      <c r="GJ501" s="540"/>
      <c r="GK501" s="540"/>
      <c r="GL501" s="540"/>
      <c r="GM501" s="540"/>
      <c r="GN501" s="540"/>
      <c r="GO501" s="540"/>
      <c r="GP501" s="540"/>
      <c r="GQ501" s="540"/>
      <c r="GR501" s="540"/>
      <c r="GS501" s="540"/>
      <c r="GT501" s="540"/>
      <c r="GU501" s="540"/>
      <c r="GV501" s="540"/>
      <c r="GW501" s="540"/>
      <c r="GX501" s="540"/>
    </row>
    <row r="502" spans="2:214">
      <c r="B502" s="540"/>
      <c r="C502" s="658"/>
      <c r="D502" s="540"/>
      <c r="F502" s="540"/>
      <c r="G502" s="540"/>
      <c r="H502" s="540"/>
      <c r="I502" s="540"/>
      <c r="J502" s="540"/>
      <c r="K502" s="540"/>
      <c r="L502" s="540"/>
      <c r="M502" s="540"/>
      <c r="N502" s="540"/>
      <c r="O502" s="540"/>
      <c r="P502" s="540"/>
      <c r="Q502" s="540"/>
      <c r="R502" s="540"/>
      <c r="S502" s="540"/>
      <c r="T502" s="540"/>
      <c r="U502" s="540"/>
      <c r="V502" s="540"/>
      <c r="W502" s="540"/>
      <c r="X502" s="540"/>
      <c r="Y502" s="540"/>
      <c r="Z502" s="540"/>
      <c r="AA502" s="540"/>
      <c r="AB502" s="540"/>
      <c r="AC502" s="540"/>
      <c r="AD502" s="540"/>
      <c r="AE502" s="540"/>
      <c r="AF502" s="540"/>
      <c r="AG502" s="540"/>
      <c r="AH502" s="540"/>
      <c r="AI502" s="540"/>
      <c r="AJ502" s="540"/>
      <c r="AK502" s="540"/>
      <c r="AL502" s="540"/>
      <c r="AM502" s="540"/>
      <c r="AN502" s="540"/>
      <c r="AO502" s="540"/>
      <c r="AP502" s="540"/>
      <c r="AQ502" s="540"/>
      <c r="AR502" s="540"/>
      <c r="AS502" s="540"/>
      <c r="AT502" s="540"/>
      <c r="AU502" s="540"/>
      <c r="AV502" s="540"/>
      <c r="AW502" s="540"/>
      <c r="AX502" s="540"/>
      <c r="AY502" s="540"/>
      <c r="AZ502" s="540"/>
      <c r="BA502" s="540"/>
      <c r="BB502" s="540"/>
      <c r="BC502" s="540"/>
      <c r="BD502" s="540"/>
      <c r="BE502" s="540"/>
      <c r="BF502" s="540"/>
      <c r="BG502" s="540"/>
      <c r="BH502" s="540"/>
      <c r="BI502" s="540"/>
      <c r="BJ502" s="540"/>
      <c r="BK502" s="540"/>
      <c r="BL502" s="540"/>
      <c r="BM502" s="540"/>
      <c r="BN502" s="540"/>
      <c r="BO502" s="540"/>
      <c r="BP502" s="540"/>
      <c r="BQ502" s="540"/>
      <c r="BR502" s="540"/>
      <c r="BS502" s="540"/>
      <c r="BT502" s="540"/>
      <c r="BU502" s="540"/>
      <c r="BV502" s="540"/>
      <c r="BW502" s="540"/>
      <c r="BX502" s="540"/>
      <c r="BY502" s="540"/>
      <c r="BZ502" s="540"/>
      <c r="CA502" s="540"/>
      <c r="CB502" s="540"/>
      <c r="CC502" s="540"/>
      <c r="CD502" s="540"/>
      <c r="CE502" s="540"/>
      <c r="CF502" s="540"/>
      <c r="CG502" s="540"/>
      <c r="CH502" s="540"/>
      <c r="CI502" s="540"/>
      <c r="CJ502" s="540"/>
      <c r="CK502" s="540"/>
      <c r="CL502" s="540"/>
      <c r="CM502" s="540"/>
      <c r="CN502" s="540"/>
      <c r="CO502" s="540"/>
      <c r="CP502" s="540"/>
      <c r="CQ502" s="540"/>
      <c r="CR502" s="540"/>
      <c r="CS502" s="540"/>
      <c r="CT502" s="540"/>
      <c r="CU502" s="540"/>
      <c r="CV502" s="540"/>
      <c r="CW502" s="540"/>
      <c r="CX502" s="540"/>
      <c r="CY502" s="540"/>
      <c r="CZ502" s="540"/>
      <c r="DA502" s="540"/>
      <c r="DB502" s="540"/>
      <c r="DC502" s="540"/>
      <c r="DD502" s="540"/>
      <c r="DE502" s="540"/>
      <c r="DF502" s="540"/>
      <c r="DG502" s="540"/>
      <c r="DH502" s="540"/>
      <c r="DI502" s="540"/>
      <c r="DJ502" s="540"/>
      <c r="DK502" s="540"/>
      <c r="DL502" s="540"/>
      <c r="DM502" s="540"/>
      <c r="DN502" s="540"/>
      <c r="DO502" s="540"/>
      <c r="DP502" s="540"/>
      <c r="DQ502" s="540"/>
      <c r="DR502" s="540"/>
      <c r="DS502" s="540"/>
      <c r="DT502" s="540"/>
      <c r="DU502" s="540"/>
      <c r="DV502" s="540"/>
      <c r="DW502" s="540"/>
      <c r="DX502" s="540"/>
      <c r="DY502" s="540"/>
      <c r="DZ502" s="540"/>
      <c r="EA502" s="540"/>
      <c r="EB502" s="540"/>
      <c r="EC502" s="540"/>
      <c r="ED502" s="540"/>
      <c r="EE502" s="540"/>
      <c r="EF502" s="540"/>
      <c r="EG502" s="540"/>
      <c r="EH502" s="540"/>
      <c r="EI502" s="540"/>
      <c r="EJ502" s="540"/>
      <c r="EK502" s="540"/>
      <c r="EL502" s="540"/>
      <c r="EM502" s="540"/>
      <c r="EN502" s="540"/>
      <c r="EO502" s="540"/>
      <c r="EP502" s="540"/>
      <c r="EQ502" s="540"/>
      <c r="ER502" s="540"/>
      <c r="ES502" s="540"/>
      <c r="ET502" s="540"/>
      <c r="EU502" s="540"/>
      <c r="EV502" s="540"/>
      <c r="EW502" s="540"/>
      <c r="EX502" s="540"/>
      <c r="EY502" s="540"/>
      <c r="EZ502" s="540"/>
      <c r="FA502" s="540"/>
      <c r="FB502" s="540"/>
      <c r="FC502" s="540"/>
      <c r="FD502" s="540"/>
      <c r="FE502" s="540"/>
      <c r="FF502" s="540"/>
      <c r="FG502" s="540"/>
      <c r="FH502" s="540"/>
      <c r="FI502" s="540"/>
      <c r="FJ502" s="540"/>
      <c r="FK502" s="540"/>
      <c r="FL502" s="540"/>
      <c r="FM502" s="540"/>
      <c r="FN502" s="540"/>
      <c r="FO502" s="540"/>
      <c r="FP502" s="540"/>
      <c r="FQ502" s="540"/>
      <c r="FR502" s="540"/>
      <c r="FS502" s="540"/>
      <c r="FT502" s="540"/>
      <c r="FU502" s="540"/>
      <c r="FV502" s="540"/>
      <c r="FW502" s="540"/>
      <c r="FX502" s="540"/>
      <c r="FY502" s="540"/>
      <c r="FZ502" s="540"/>
      <c r="GA502" s="540"/>
      <c r="GB502" s="540"/>
      <c r="GC502" s="540"/>
      <c r="GD502" s="540"/>
      <c r="GE502" s="540"/>
      <c r="GF502" s="540"/>
      <c r="GG502" s="540"/>
      <c r="GH502" s="540"/>
      <c r="GI502" s="540"/>
      <c r="GJ502" s="540"/>
      <c r="GK502" s="540"/>
      <c r="GL502" s="540"/>
      <c r="GM502" s="540"/>
      <c r="GN502" s="540"/>
      <c r="GO502" s="540"/>
      <c r="GP502" s="540"/>
      <c r="GQ502" s="540"/>
      <c r="GR502" s="540"/>
      <c r="GS502" s="540"/>
      <c r="GT502" s="540"/>
      <c r="GU502" s="540"/>
      <c r="GV502" s="540"/>
      <c r="GW502" s="540"/>
      <c r="GX502" s="540"/>
    </row>
    <row r="503" spans="2:214">
      <c r="B503" s="540"/>
      <c r="C503" s="658"/>
      <c r="D503" s="540"/>
      <c r="F503" s="540"/>
      <c r="G503" s="540"/>
      <c r="H503" s="540"/>
      <c r="I503" s="540"/>
      <c r="J503" s="540"/>
      <c r="K503" s="540"/>
      <c r="L503" s="540"/>
      <c r="M503" s="540"/>
      <c r="N503" s="540"/>
      <c r="O503" s="540"/>
      <c r="P503" s="540"/>
      <c r="Q503" s="540"/>
      <c r="R503" s="540"/>
      <c r="S503" s="540"/>
      <c r="T503" s="540"/>
      <c r="U503" s="540"/>
      <c r="V503" s="540"/>
      <c r="W503" s="540"/>
      <c r="X503" s="540"/>
      <c r="Y503" s="540"/>
      <c r="Z503" s="540"/>
      <c r="AA503" s="540"/>
      <c r="AB503" s="540"/>
      <c r="AC503" s="540"/>
      <c r="AD503" s="540"/>
      <c r="AE503" s="540"/>
      <c r="AF503" s="540"/>
      <c r="AG503" s="540"/>
      <c r="AH503" s="540"/>
      <c r="AI503" s="540"/>
      <c r="AJ503" s="540"/>
      <c r="AK503" s="540"/>
      <c r="AL503" s="540"/>
      <c r="AM503" s="540"/>
      <c r="AN503" s="540"/>
      <c r="AO503" s="540"/>
      <c r="AP503" s="540"/>
      <c r="AQ503" s="540"/>
      <c r="AR503" s="540"/>
      <c r="AS503" s="540"/>
      <c r="AT503" s="540"/>
      <c r="AU503" s="540"/>
      <c r="AV503" s="540"/>
      <c r="AW503" s="540"/>
      <c r="AX503" s="540"/>
      <c r="AY503" s="540"/>
      <c r="AZ503" s="540"/>
      <c r="BA503" s="540"/>
      <c r="BB503" s="540"/>
      <c r="BC503" s="540"/>
      <c r="BD503" s="540"/>
      <c r="BE503" s="540"/>
      <c r="BF503" s="540"/>
      <c r="BG503" s="540"/>
      <c r="BH503" s="540"/>
      <c r="BI503" s="540"/>
      <c r="BJ503" s="540"/>
      <c r="BK503" s="540"/>
      <c r="BL503" s="540"/>
      <c r="BM503" s="540"/>
      <c r="BN503" s="540"/>
      <c r="BO503" s="540"/>
      <c r="BP503" s="540"/>
      <c r="BQ503" s="540"/>
      <c r="BR503" s="540"/>
      <c r="BS503" s="540"/>
      <c r="BT503" s="540"/>
      <c r="BU503" s="540"/>
      <c r="BV503" s="540"/>
      <c r="BW503" s="540"/>
      <c r="BX503" s="540"/>
      <c r="BY503" s="540"/>
      <c r="BZ503" s="540"/>
      <c r="CA503" s="540"/>
      <c r="CB503" s="540"/>
      <c r="CC503" s="540"/>
      <c r="CD503" s="540"/>
      <c r="CE503" s="540"/>
      <c r="CF503" s="540"/>
      <c r="CG503" s="540"/>
      <c r="CH503" s="540"/>
      <c r="CI503" s="540"/>
      <c r="CJ503" s="540"/>
      <c r="CK503" s="540"/>
      <c r="CL503" s="540"/>
      <c r="CM503" s="540"/>
      <c r="CN503" s="540"/>
      <c r="CO503" s="540"/>
      <c r="CP503" s="540"/>
      <c r="CQ503" s="540"/>
      <c r="CR503" s="540"/>
      <c r="CS503" s="540"/>
      <c r="CT503" s="540"/>
      <c r="CU503" s="540"/>
      <c r="CV503" s="540"/>
      <c r="CW503" s="540"/>
      <c r="CX503" s="540"/>
      <c r="CY503" s="540"/>
      <c r="CZ503" s="540"/>
      <c r="DA503" s="540"/>
      <c r="DB503" s="540"/>
      <c r="DC503" s="540"/>
      <c r="DD503" s="540"/>
      <c r="DE503" s="540"/>
      <c r="DF503" s="540"/>
      <c r="DG503" s="540"/>
      <c r="DH503" s="540"/>
      <c r="DI503" s="540"/>
      <c r="DJ503" s="540"/>
      <c r="DK503" s="540"/>
      <c r="DL503" s="540"/>
      <c r="DM503" s="540"/>
      <c r="DN503" s="540"/>
      <c r="DO503" s="540"/>
      <c r="DP503" s="540"/>
      <c r="DQ503" s="540"/>
      <c r="DR503" s="540"/>
      <c r="DS503" s="540"/>
      <c r="DT503" s="540"/>
      <c r="DU503" s="540"/>
      <c r="DV503" s="540"/>
      <c r="DW503" s="540"/>
      <c r="DX503" s="540"/>
      <c r="DY503" s="540"/>
      <c r="DZ503" s="540"/>
      <c r="EA503" s="540"/>
      <c r="EB503" s="540"/>
      <c r="EC503" s="540"/>
      <c r="ED503" s="540"/>
      <c r="EE503" s="540"/>
      <c r="EF503" s="540"/>
      <c r="EG503" s="540"/>
      <c r="EH503" s="540"/>
      <c r="EI503" s="540"/>
      <c r="EJ503" s="540"/>
      <c r="EK503" s="540"/>
      <c r="EL503" s="540"/>
      <c r="EM503" s="540"/>
      <c r="EN503" s="540"/>
      <c r="EO503" s="540"/>
      <c r="EP503" s="540"/>
      <c r="EQ503" s="540"/>
      <c r="ER503" s="540"/>
      <c r="ES503" s="540"/>
      <c r="ET503" s="540"/>
      <c r="EU503" s="540"/>
      <c r="EV503" s="540"/>
      <c r="EW503" s="540"/>
      <c r="EX503" s="540"/>
      <c r="EY503" s="540"/>
      <c r="EZ503" s="540"/>
      <c r="FA503" s="540"/>
      <c r="FB503" s="540"/>
      <c r="FC503" s="540"/>
      <c r="FD503" s="540"/>
      <c r="FE503" s="540"/>
      <c r="FF503" s="540"/>
      <c r="FG503" s="540"/>
      <c r="FH503" s="540"/>
      <c r="FI503" s="540"/>
      <c r="FJ503" s="540"/>
      <c r="FK503" s="540"/>
      <c r="FL503" s="540"/>
      <c r="FM503" s="540"/>
      <c r="FN503" s="540"/>
      <c r="FO503" s="540"/>
      <c r="FP503" s="540"/>
      <c r="FQ503" s="540"/>
      <c r="FR503" s="540"/>
      <c r="FS503" s="540"/>
      <c r="FT503" s="540"/>
      <c r="FU503" s="540"/>
      <c r="FV503" s="540"/>
      <c r="FW503" s="540"/>
      <c r="FX503" s="540"/>
      <c r="FY503" s="540"/>
      <c r="FZ503" s="540"/>
      <c r="GA503" s="540"/>
      <c r="GB503" s="540"/>
      <c r="GC503" s="540"/>
      <c r="GD503" s="540"/>
      <c r="GE503" s="540"/>
      <c r="GF503" s="540"/>
      <c r="GG503" s="540"/>
      <c r="GH503" s="540"/>
      <c r="GI503" s="540"/>
      <c r="GJ503" s="540"/>
      <c r="GK503" s="540"/>
      <c r="GL503" s="540"/>
      <c r="GM503" s="540"/>
      <c r="GN503" s="540"/>
      <c r="GO503" s="540"/>
      <c r="GP503" s="540"/>
      <c r="GQ503" s="540"/>
      <c r="GR503" s="540"/>
      <c r="GS503" s="540"/>
      <c r="GT503" s="540"/>
      <c r="GU503" s="540"/>
      <c r="GV503" s="540"/>
      <c r="GW503" s="540"/>
      <c r="GX503" s="540"/>
    </row>
    <row r="504" spans="2:214">
      <c r="B504" s="540"/>
      <c r="C504" s="658"/>
      <c r="D504" s="540"/>
      <c r="F504" s="540"/>
      <c r="G504" s="540"/>
      <c r="H504" s="540"/>
      <c r="I504" s="540"/>
      <c r="J504" s="540"/>
      <c r="K504" s="540"/>
      <c r="L504" s="540"/>
      <c r="M504" s="540"/>
      <c r="N504" s="540"/>
      <c r="O504" s="540"/>
      <c r="P504" s="540"/>
      <c r="Q504" s="540"/>
      <c r="R504" s="540"/>
      <c r="S504" s="540"/>
      <c r="T504" s="540"/>
      <c r="U504" s="540"/>
      <c r="V504" s="540"/>
      <c r="W504" s="540"/>
      <c r="X504" s="540"/>
      <c r="Y504" s="540"/>
      <c r="Z504" s="540"/>
      <c r="AA504" s="540"/>
      <c r="AB504" s="540"/>
      <c r="AC504" s="540"/>
      <c r="AD504" s="540"/>
      <c r="AE504" s="540"/>
      <c r="AF504" s="540"/>
      <c r="AG504" s="540"/>
      <c r="AH504" s="540"/>
      <c r="AI504" s="540"/>
      <c r="AJ504" s="540"/>
      <c r="AK504" s="540"/>
      <c r="AL504" s="540"/>
      <c r="AM504" s="540"/>
      <c r="AN504" s="540"/>
      <c r="AO504" s="540"/>
      <c r="AP504" s="540"/>
      <c r="AQ504" s="540"/>
      <c r="AR504" s="540"/>
      <c r="AS504" s="540"/>
      <c r="AT504" s="540"/>
      <c r="AU504" s="540"/>
      <c r="AV504" s="540"/>
      <c r="AW504" s="540"/>
      <c r="AX504" s="540"/>
      <c r="AY504" s="540"/>
      <c r="AZ504" s="540"/>
      <c r="BA504" s="540"/>
      <c r="BB504" s="540"/>
      <c r="BC504" s="540"/>
      <c r="BD504" s="540"/>
      <c r="BE504" s="540"/>
      <c r="BF504" s="540"/>
      <c r="BG504" s="540"/>
      <c r="BH504" s="540"/>
      <c r="BI504" s="540"/>
      <c r="BJ504" s="540"/>
      <c r="BK504" s="540"/>
      <c r="BL504" s="540"/>
      <c r="BM504" s="540"/>
      <c r="BN504" s="540"/>
      <c r="BO504" s="540"/>
      <c r="BP504" s="540"/>
      <c r="BQ504" s="540"/>
      <c r="BR504" s="540"/>
      <c r="BS504" s="540"/>
      <c r="BT504" s="540"/>
      <c r="BU504" s="540"/>
      <c r="BV504" s="540"/>
      <c r="BW504" s="540"/>
      <c r="BX504" s="540"/>
      <c r="BY504" s="540"/>
      <c r="BZ504" s="540"/>
      <c r="CA504" s="540"/>
      <c r="CB504" s="540"/>
      <c r="CC504" s="540"/>
      <c r="CD504" s="540"/>
      <c r="CE504" s="540"/>
      <c r="CF504" s="540"/>
      <c r="CG504" s="540"/>
      <c r="CH504" s="540"/>
      <c r="CI504" s="540"/>
      <c r="CJ504" s="540"/>
      <c r="CK504" s="540"/>
      <c r="CL504" s="540"/>
      <c r="CM504" s="540"/>
      <c r="CN504" s="540"/>
      <c r="CO504" s="540"/>
      <c r="CP504" s="540"/>
      <c r="CQ504" s="540"/>
      <c r="CR504" s="540"/>
      <c r="CS504" s="540"/>
      <c r="CT504" s="540"/>
      <c r="CU504" s="540"/>
      <c r="CV504" s="540"/>
      <c r="CW504" s="540"/>
      <c r="CX504" s="540"/>
      <c r="CY504" s="540"/>
      <c r="CZ504" s="540"/>
      <c r="DA504" s="540"/>
      <c r="DB504" s="540"/>
      <c r="DC504" s="540"/>
      <c r="DD504" s="540"/>
      <c r="DE504" s="540"/>
      <c r="DF504" s="540"/>
      <c r="DG504" s="540"/>
      <c r="DH504" s="540"/>
      <c r="DI504" s="540"/>
      <c r="DJ504" s="540"/>
      <c r="DK504" s="540"/>
      <c r="DL504" s="540"/>
      <c r="DM504" s="540"/>
      <c r="DN504" s="540"/>
      <c r="DO504" s="540"/>
      <c r="DP504" s="540"/>
      <c r="DQ504" s="540"/>
      <c r="DR504" s="540"/>
      <c r="DS504" s="540"/>
      <c r="DT504" s="540"/>
      <c r="DU504" s="540"/>
      <c r="DV504" s="540"/>
      <c r="DW504" s="540"/>
      <c r="DX504" s="540"/>
      <c r="DY504" s="540"/>
      <c r="DZ504" s="540"/>
      <c r="EA504" s="540"/>
      <c r="EB504" s="540"/>
      <c r="EC504" s="540"/>
      <c r="ED504" s="540"/>
      <c r="EE504" s="540"/>
      <c r="EF504" s="540"/>
      <c r="EG504" s="540"/>
      <c r="EH504" s="540"/>
      <c r="EI504" s="540"/>
      <c r="EJ504" s="540"/>
      <c r="EK504" s="540"/>
      <c r="EL504" s="540"/>
      <c r="EM504" s="540"/>
      <c r="EN504" s="540"/>
      <c r="EO504" s="540"/>
      <c r="EP504" s="540"/>
      <c r="EQ504" s="540"/>
      <c r="ER504" s="540"/>
      <c r="ES504" s="540"/>
      <c r="ET504" s="540"/>
      <c r="EU504" s="540"/>
      <c r="EV504" s="540"/>
      <c r="EW504" s="540"/>
      <c r="EX504" s="540"/>
      <c r="EY504" s="540"/>
      <c r="EZ504" s="540"/>
      <c r="FA504" s="540"/>
      <c r="FB504" s="540"/>
      <c r="FC504" s="540"/>
      <c r="FD504" s="540"/>
      <c r="FE504" s="540"/>
      <c r="FF504" s="540"/>
      <c r="FG504" s="540"/>
      <c r="FH504" s="540"/>
      <c r="FI504" s="540"/>
      <c r="FJ504" s="540"/>
      <c r="FK504" s="540"/>
      <c r="FL504" s="540"/>
      <c r="FM504" s="540"/>
      <c r="FN504" s="540"/>
      <c r="FO504" s="540"/>
      <c r="FP504" s="540"/>
      <c r="FQ504" s="540"/>
      <c r="FR504" s="540"/>
      <c r="FS504" s="540"/>
      <c r="FT504" s="540"/>
      <c r="FU504" s="540"/>
      <c r="FV504" s="540"/>
      <c r="FW504" s="540"/>
      <c r="FX504" s="540"/>
      <c r="FY504" s="540"/>
      <c r="FZ504" s="540"/>
      <c r="GA504" s="540"/>
      <c r="GB504" s="540"/>
      <c r="GC504" s="540"/>
      <c r="GD504" s="540"/>
      <c r="GE504" s="540"/>
      <c r="GF504" s="540"/>
      <c r="GG504" s="540"/>
      <c r="GH504" s="540"/>
      <c r="GI504" s="540"/>
      <c r="GJ504" s="540"/>
      <c r="GK504" s="540"/>
      <c r="GL504" s="540"/>
      <c r="GM504" s="540"/>
      <c r="GN504" s="540"/>
      <c r="GO504" s="540"/>
      <c r="GP504" s="540"/>
      <c r="GQ504" s="540"/>
      <c r="GR504" s="540"/>
      <c r="GS504" s="540"/>
      <c r="GT504" s="540"/>
      <c r="GU504" s="540"/>
      <c r="GV504" s="540"/>
      <c r="GW504" s="540"/>
      <c r="GX504" s="540"/>
    </row>
    <row r="505" spans="2:214">
      <c r="B505" s="540"/>
      <c r="C505" s="658"/>
      <c r="D505" s="540"/>
      <c r="F505" s="540"/>
      <c r="G505" s="540"/>
      <c r="H505" s="540"/>
      <c r="I505" s="540"/>
      <c r="J505" s="540"/>
      <c r="K505" s="540"/>
      <c r="L505" s="540"/>
      <c r="M505" s="540"/>
      <c r="N505" s="540"/>
      <c r="O505" s="540"/>
      <c r="P505" s="540"/>
      <c r="Q505" s="540"/>
      <c r="R505" s="540"/>
      <c r="S505" s="540"/>
      <c r="T505" s="540"/>
      <c r="U505" s="540"/>
      <c r="V505" s="540"/>
      <c r="W505" s="540"/>
      <c r="X505" s="540"/>
      <c r="Y505" s="540"/>
      <c r="Z505" s="540"/>
      <c r="AA505" s="540"/>
      <c r="AB505" s="540"/>
      <c r="AC505" s="540"/>
      <c r="AD505" s="540"/>
      <c r="AE505" s="540"/>
      <c r="AF505" s="540"/>
      <c r="AG505" s="540"/>
      <c r="AH505" s="540"/>
      <c r="AI505" s="540"/>
      <c r="AJ505" s="540"/>
      <c r="AK505" s="540"/>
      <c r="AL505" s="540"/>
      <c r="AM505" s="540"/>
      <c r="AN505" s="540"/>
      <c r="AO505" s="540"/>
      <c r="AP505" s="540"/>
      <c r="AQ505" s="540"/>
      <c r="AR505" s="540"/>
      <c r="AS505" s="540"/>
      <c r="AT505" s="540"/>
      <c r="AU505" s="540"/>
      <c r="AV505" s="540"/>
      <c r="AW505" s="540"/>
      <c r="AX505" s="540"/>
      <c r="AY505" s="540"/>
      <c r="AZ505" s="540"/>
      <c r="BA505" s="540"/>
      <c r="BB505" s="540"/>
      <c r="BC505" s="540"/>
      <c r="BD505" s="540"/>
      <c r="BE505" s="540"/>
      <c r="BF505" s="540"/>
      <c r="BG505" s="540"/>
      <c r="BH505" s="540"/>
      <c r="BI505" s="540"/>
      <c r="BJ505" s="540"/>
      <c r="BK505" s="540"/>
      <c r="BL505" s="540"/>
      <c r="BM505" s="540"/>
      <c r="BN505" s="540"/>
      <c r="BO505" s="540"/>
      <c r="BP505" s="540"/>
      <c r="BQ505" s="540"/>
      <c r="BR505" s="540"/>
      <c r="BS505" s="540"/>
      <c r="BT505" s="540"/>
      <c r="BU505" s="540"/>
      <c r="BV505" s="540"/>
      <c r="BW505" s="540"/>
      <c r="BX505" s="540"/>
      <c r="BY505" s="540"/>
      <c r="BZ505" s="540"/>
      <c r="CA505" s="540"/>
      <c r="CB505" s="540"/>
      <c r="CC505" s="540"/>
      <c r="CD505" s="540"/>
      <c r="CE505" s="540"/>
      <c r="CF505" s="540"/>
      <c r="CG505" s="540"/>
      <c r="CH505" s="540"/>
      <c r="CI505" s="540"/>
      <c r="CJ505" s="540"/>
      <c r="CK505" s="540"/>
      <c r="CL505" s="540"/>
      <c r="CM505" s="540"/>
      <c r="CN505" s="540"/>
      <c r="CO505" s="540"/>
      <c r="CP505" s="540"/>
      <c r="CQ505" s="540"/>
      <c r="CR505" s="540"/>
      <c r="CS505" s="540"/>
      <c r="CT505" s="540"/>
      <c r="CU505" s="540"/>
      <c r="CV505" s="540"/>
      <c r="CW505" s="540"/>
      <c r="CX505" s="540"/>
      <c r="CY505" s="540"/>
      <c r="CZ505" s="540"/>
      <c r="DA505" s="540"/>
      <c r="DB505" s="540"/>
      <c r="DC505" s="540"/>
      <c r="DD505" s="540"/>
      <c r="DE505" s="540"/>
      <c r="DF505" s="540"/>
      <c r="DG505" s="540"/>
      <c r="DH505" s="540"/>
      <c r="DI505" s="540"/>
      <c r="DJ505" s="540"/>
      <c r="DK505" s="540"/>
      <c r="DL505" s="540"/>
      <c r="DM505" s="540"/>
      <c r="DN505" s="540"/>
      <c r="DO505" s="540"/>
      <c r="DP505" s="540"/>
      <c r="DQ505" s="540"/>
      <c r="DR505" s="540"/>
      <c r="DS505" s="540"/>
      <c r="DT505" s="540"/>
      <c r="DU505" s="540"/>
      <c r="DV505" s="540"/>
      <c r="DW505" s="540"/>
      <c r="DX505" s="540"/>
      <c r="DY505" s="540"/>
      <c r="DZ505" s="540"/>
      <c r="EA505" s="540"/>
      <c r="EB505" s="540"/>
      <c r="EC505" s="540"/>
      <c r="ED505" s="540"/>
      <c r="EE505" s="540"/>
      <c r="EF505" s="540"/>
      <c r="EG505" s="540"/>
      <c r="EH505" s="540"/>
      <c r="EI505" s="540"/>
      <c r="EJ505" s="540"/>
      <c r="EK505" s="540"/>
      <c r="EL505" s="540"/>
      <c r="EM505" s="540"/>
      <c r="EN505" s="540"/>
      <c r="EO505" s="540"/>
      <c r="EP505" s="540"/>
      <c r="EQ505" s="540"/>
      <c r="ER505" s="540"/>
      <c r="ES505" s="540"/>
      <c r="ET505" s="540"/>
      <c r="EU505" s="540"/>
      <c r="EV505" s="540"/>
      <c r="EW505" s="540"/>
      <c r="EX505" s="540"/>
      <c r="EY505" s="540"/>
      <c r="EZ505" s="540"/>
      <c r="FA505" s="540"/>
      <c r="FB505" s="540"/>
      <c r="FC505" s="540"/>
      <c r="FD505" s="540"/>
      <c r="FE505" s="540"/>
      <c r="FF505" s="540"/>
      <c r="FG505" s="540"/>
      <c r="FH505" s="540"/>
      <c r="FI505" s="540"/>
      <c r="FJ505" s="540"/>
      <c r="FK505" s="540"/>
      <c r="FL505" s="540"/>
      <c r="FM505" s="540"/>
      <c r="FN505" s="540"/>
      <c r="FO505" s="540"/>
      <c r="FP505" s="540"/>
      <c r="FQ505" s="540"/>
      <c r="FR505" s="540"/>
      <c r="FS505" s="540"/>
      <c r="FT505" s="540"/>
      <c r="FU505" s="540"/>
      <c r="FV505" s="540"/>
      <c r="FW505" s="540"/>
      <c r="FX505" s="540"/>
      <c r="FY505" s="540"/>
      <c r="FZ505" s="540"/>
      <c r="GA505" s="540"/>
      <c r="GB505" s="540"/>
      <c r="GC505" s="540"/>
      <c r="GD505" s="540"/>
      <c r="GE505" s="540"/>
      <c r="GF505" s="540"/>
      <c r="GG505" s="540"/>
      <c r="GH505" s="540"/>
      <c r="GI505" s="540"/>
      <c r="GJ505" s="540"/>
      <c r="GK505" s="540"/>
      <c r="GL505" s="540"/>
      <c r="GM505" s="540"/>
      <c r="GN505" s="540"/>
      <c r="GO505" s="540"/>
      <c r="GP505" s="540"/>
      <c r="GQ505" s="540"/>
      <c r="GR505" s="540"/>
      <c r="GS505" s="540"/>
      <c r="GT505" s="540"/>
      <c r="GU505" s="540"/>
      <c r="GV505" s="540"/>
      <c r="GW505" s="540"/>
      <c r="GX505" s="540"/>
    </row>
    <row r="506" spans="2:214">
      <c r="B506" s="540"/>
      <c r="C506" s="658"/>
      <c r="D506" s="540"/>
      <c r="F506" s="540"/>
      <c r="G506" s="540"/>
      <c r="H506" s="540"/>
      <c r="I506" s="540"/>
      <c r="J506" s="540"/>
      <c r="K506" s="540"/>
      <c r="L506" s="540"/>
      <c r="M506" s="540"/>
      <c r="N506" s="540"/>
      <c r="O506" s="540"/>
      <c r="P506" s="540"/>
      <c r="Q506" s="540"/>
      <c r="R506" s="540"/>
      <c r="S506" s="540"/>
      <c r="T506" s="540"/>
      <c r="U506" s="540"/>
      <c r="V506" s="540"/>
      <c r="W506" s="540"/>
      <c r="X506" s="540"/>
      <c r="Y506" s="540"/>
      <c r="Z506" s="540"/>
      <c r="AA506" s="540"/>
      <c r="AB506" s="540"/>
      <c r="AC506" s="540"/>
      <c r="AD506" s="540"/>
      <c r="AE506" s="540"/>
      <c r="AF506" s="540"/>
      <c r="AG506" s="540"/>
      <c r="AH506" s="540"/>
      <c r="AI506" s="540"/>
      <c r="AJ506" s="540"/>
      <c r="AK506" s="540"/>
      <c r="AL506" s="540"/>
      <c r="AM506" s="540"/>
      <c r="AN506" s="540"/>
      <c r="AO506" s="540"/>
      <c r="AP506" s="540"/>
      <c r="AQ506" s="540"/>
      <c r="AR506" s="540"/>
      <c r="AS506" s="540"/>
      <c r="AT506" s="540"/>
      <c r="AU506" s="540"/>
      <c r="AV506" s="540"/>
      <c r="AW506" s="540"/>
      <c r="AX506" s="540"/>
      <c r="AY506" s="540"/>
      <c r="AZ506" s="540"/>
      <c r="BA506" s="540"/>
      <c r="BB506" s="540"/>
      <c r="BC506" s="540"/>
      <c r="BD506" s="540"/>
      <c r="BE506" s="540"/>
      <c r="BF506" s="540"/>
      <c r="BG506" s="540"/>
      <c r="BH506" s="540"/>
      <c r="BI506" s="540"/>
      <c r="BJ506" s="540"/>
      <c r="BK506" s="540"/>
      <c r="BL506" s="540"/>
      <c r="BM506" s="540"/>
      <c r="BN506" s="540"/>
      <c r="BO506" s="540"/>
      <c r="BP506" s="540"/>
      <c r="BQ506" s="540"/>
      <c r="BR506" s="540"/>
      <c r="BS506" s="540"/>
      <c r="BT506" s="540"/>
      <c r="BU506" s="540"/>
      <c r="BV506" s="540"/>
      <c r="BW506" s="540"/>
      <c r="BX506" s="540"/>
      <c r="BY506" s="540"/>
      <c r="BZ506" s="540"/>
      <c r="CA506" s="540"/>
      <c r="CB506" s="540"/>
      <c r="CC506" s="540"/>
      <c r="CD506" s="540"/>
      <c r="CE506" s="540"/>
      <c r="CF506" s="540"/>
      <c r="CG506" s="540"/>
      <c r="CH506" s="540"/>
      <c r="CI506" s="540"/>
      <c r="CJ506" s="540"/>
      <c r="CK506" s="540"/>
      <c r="CL506" s="540"/>
      <c r="CM506" s="540"/>
      <c r="CN506" s="540"/>
      <c r="CO506" s="540"/>
      <c r="CP506" s="540"/>
      <c r="CQ506" s="540"/>
      <c r="CR506" s="540"/>
      <c r="CS506" s="540"/>
      <c r="CT506" s="540"/>
      <c r="CU506" s="540"/>
      <c r="CV506" s="540"/>
      <c r="CW506" s="540"/>
      <c r="CX506" s="540"/>
      <c r="CY506" s="540"/>
      <c r="CZ506" s="540"/>
      <c r="DA506" s="540"/>
      <c r="DB506" s="540"/>
      <c r="DC506" s="540"/>
      <c r="DD506" s="540"/>
      <c r="DE506" s="540"/>
      <c r="DF506" s="540"/>
      <c r="DG506" s="540"/>
      <c r="DH506" s="540"/>
      <c r="DI506" s="540"/>
      <c r="DJ506" s="540"/>
      <c r="DK506" s="540"/>
      <c r="DL506" s="540"/>
      <c r="DM506" s="540"/>
      <c r="DN506" s="540"/>
      <c r="DO506" s="540"/>
      <c r="DP506" s="540"/>
      <c r="DQ506" s="540"/>
      <c r="DR506" s="540"/>
      <c r="DS506" s="540"/>
      <c r="DT506" s="540"/>
      <c r="DU506" s="540"/>
      <c r="DV506" s="540"/>
      <c r="DW506" s="540"/>
      <c r="DX506" s="540"/>
      <c r="DY506" s="540"/>
      <c r="DZ506" s="540"/>
      <c r="EA506" s="540"/>
      <c r="EB506" s="540"/>
      <c r="EC506" s="540"/>
      <c r="ED506" s="540"/>
      <c r="EE506" s="540"/>
      <c r="EF506" s="540"/>
      <c r="EG506" s="540"/>
      <c r="EH506" s="540"/>
      <c r="EI506" s="540"/>
      <c r="EJ506" s="540"/>
      <c r="EK506" s="540"/>
      <c r="EL506" s="540"/>
      <c r="EM506" s="540"/>
      <c r="EN506" s="540"/>
      <c r="EO506" s="540"/>
      <c r="EP506" s="540"/>
      <c r="EQ506" s="540"/>
      <c r="ER506" s="540"/>
      <c r="ES506" s="540"/>
      <c r="ET506" s="540"/>
      <c r="EU506" s="540"/>
      <c r="EV506" s="540"/>
      <c r="EW506" s="540"/>
      <c r="EX506" s="540"/>
      <c r="EY506" s="540"/>
      <c r="EZ506" s="540"/>
      <c r="FA506" s="540"/>
      <c r="FB506" s="540"/>
      <c r="FC506" s="540"/>
      <c r="FD506" s="540"/>
      <c r="FE506" s="540"/>
      <c r="FF506" s="540"/>
      <c r="FG506" s="540"/>
      <c r="FH506" s="540"/>
      <c r="FI506" s="540"/>
      <c r="FJ506" s="540"/>
      <c r="FK506" s="540"/>
      <c r="FL506" s="540"/>
      <c r="FM506" s="540"/>
      <c r="FN506" s="540"/>
      <c r="FO506" s="540"/>
      <c r="FP506" s="540"/>
      <c r="FQ506" s="540"/>
      <c r="FR506" s="540"/>
      <c r="FS506" s="540"/>
      <c r="FT506" s="540"/>
      <c r="FU506" s="540"/>
      <c r="FV506" s="540"/>
      <c r="FW506" s="540"/>
      <c r="FX506" s="540"/>
      <c r="FY506" s="540"/>
      <c r="FZ506" s="540"/>
      <c r="GA506" s="540"/>
      <c r="GB506" s="540"/>
      <c r="GC506" s="540"/>
      <c r="GD506" s="540"/>
      <c r="GE506" s="540"/>
      <c r="GF506" s="540"/>
      <c r="GG506" s="540"/>
      <c r="GH506" s="540"/>
      <c r="GI506" s="540"/>
      <c r="GJ506" s="540"/>
      <c r="GK506" s="540"/>
      <c r="GL506" s="540"/>
      <c r="GM506" s="540"/>
      <c r="GN506" s="540"/>
      <c r="GO506" s="540"/>
      <c r="GP506" s="540"/>
    </row>
    <row r="507" spans="2:214">
      <c r="B507" s="540"/>
      <c r="C507" s="658"/>
      <c r="D507" s="540"/>
      <c r="F507" s="540"/>
      <c r="G507" s="540"/>
      <c r="H507" s="540"/>
      <c r="I507" s="540"/>
      <c r="J507" s="540"/>
      <c r="K507" s="540"/>
      <c r="L507" s="540"/>
      <c r="M507" s="540"/>
      <c r="N507" s="540"/>
      <c r="O507" s="540"/>
      <c r="P507" s="540"/>
      <c r="Q507" s="540"/>
      <c r="R507" s="540"/>
      <c r="S507" s="540"/>
      <c r="T507" s="540"/>
      <c r="U507" s="540"/>
      <c r="V507" s="540"/>
      <c r="W507" s="540"/>
      <c r="X507" s="540"/>
      <c r="Y507" s="540"/>
      <c r="Z507" s="540"/>
      <c r="AA507" s="540"/>
      <c r="AB507" s="540"/>
      <c r="AC507" s="540"/>
      <c r="AD507" s="540"/>
      <c r="AE507" s="540"/>
      <c r="AF507" s="540"/>
      <c r="AG507" s="540"/>
      <c r="AH507" s="540"/>
      <c r="AI507" s="540"/>
      <c r="AJ507" s="540"/>
      <c r="AK507" s="540"/>
      <c r="AL507" s="540"/>
      <c r="AM507" s="540"/>
      <c r="AN507" s="540"/>
      <c r="AO507" s="540"/>
      <c r="AP507" s="540"/>
      <c r="AQ507" s="540"/>
      <c r="AR507" s="540"/>
      <c r="AS507" s="540"/>
      <c r="AT507" s="540"/>
      <c r="AU507" s="540"/>
      <c r="AV507" s="540"/>
      <c r="AW507" s="540"/>
      <c r="AX507" s="540"/>
      <c r="AY507" s="540"/>
      <c r="AZ507" s="540"/>
      <c r="BA507" s="540"/>
      <c r="BB507" s="540"/>
      <c r="BC507" s="540"/>
      <c r="BD507" s="540"/>
      <c r="BE507" s="540"/>
      <c r="BF507" s="540"/>
      <c r="BG507" s="540"/>
      <c r="BH507" s="540"/>
      <c r="BI507" s="540"/>
      <c r="BJ507" s="540"/>
      <c r="BK507" s="540"/>
      <c r="BL507" s="540"/>
      <c r="BM507" s="540"/>
      <c r="BN507" s="540"/>
      <c r="BO507" s="540"/>
      <c r="BP507" s="540"/>
      <c r="BQ507" s="540"/>
      <c r="BR507" s="540"/>
      <c r="BS507" s="540"/>
      <c r="BT507" s="540"/>
      <c r="BU507" s="540"/>
      <c r="BV507" s="540"/>
      <c r="BW507" s="540"/>
      <c r="BX507" s="540"/>
      <c r="BY507" s="540"/>
      <c r="BZ507" s="540"/>
      <c r="CA507" s="540"/>
      <c r="CB507" s="540"/>
      <c r="CC507" s="540"/>
      <c r="CD507" s="540"/>
      <c r="CE507" s="540"/>
      <c r="CF507" s="540"/>
      <c r="CG507" s="540"/>
      <c r="CH507" s="540"/>
      <c r="CI507" s="540"/>
      <c r="CJ507" s="540"/>
      <c r="CK507" s="540"/>
      <c r="CL507" s="540"/>
      <c r="CM507" s="540"/>
      <c r="CN507" s="540"/>
      <c r="CO507" s="540"/>
      <c r="CP507" s="540"/>
      <c r="CQ507" s="540"/>
      <c r="CR507" s="540"/>
      <c r="CS507" s="540"/>
      <c r="CT507" s="540"/>
      <c r="CU507" s="540"/>
      <c r="CV507" s="540"/>
      <c r="CW507" s="540"/>
      <c r="CX507" s="540"/>
      <c r="CY507" s="540"/>
      <c r="CZ507" s="540"/>
      <c r="DA507" s="540"/>
      <c r="DB507" s="540"/>
      <c r="DC507" s="540"/>
      <c r="DD507" s="540"/>
      <c r="DE507" s="540"/>
      <c r="DF507" s="540"/>
      <c r="DG507" s="540"/>
      <c r="DH507" s="540"/>
      <c r="DI507" s="540"/>
      <c r="DJ507" s="540"/>
      <c r="DK507" s="540"/>
      <c r="DL507" s="540"/>
      <c r="DM507" s="540"/>
      <c r="DN507" s="540"/>
      <c r="DO507" s="540"/>
      <c r="DP507" s="540"/>
      <c r="DQ507" s="540"/>
      <c r="DR507" s="540"/>
      <c r="DS507" s="540"/>
      <c r="DT507" s="540"/>
      <c r="DU507" s="540"/>
      <c r="DV507" s="540"/>
      <c r="DW507" s="540"/>
      <c r="DX507" s="540"/>
      <c r="DY507" s="540"/>
      <c r="DZ507" s="540"/>
      <c r="EA507" s="540"/>
      <c r="EB507" s="540"/>
      <c r="EC507" s="540"/>
      <c r="ED507" s="540"/>
      <c r="EE507" s="540"/>
      <c r="EF507" s="540"/>
      <c r="EG507" s="540"/>
      <c r="EH507" s="540"/>
      <c r="EI507" s="540"/>
      <c r="EJ507" s="540"/>
      <c r="EK507" s="540"/>
      <c r="EL507" s="540"/>
      <c r="EM507" s="540"/>
      <c r="EN507" s="540"/>
      <c r="EO507" s="540"/>
      <c r="EP507" s="540"/>
      <c r="EQ507" s="540"/>
      <c r="ER507" s="540"/>
      <c r="ES507" s="540"/>
      <c r="ET507" s="540"/>
      <c r="EU507" s="540"/>
      <c r="EV507" s="540"/>
      <c r="EW507" s="540"/>
      <c r="EX507" s="540"/>
      <c r="EY507" s="540"/>
      <c r="EZ507" s="540"/>
      <c r="FA507" s="540"/>
      <c r="FB507" s="540"/>
      <c r="FC507" s="540"/>
      <c r="FD507" s="540"/>
      <c r="FE507" s="540"/>
      <c r="FF507" s="540"/>
      <c r="FG507" s="540"/>
      <c r="FH507" s="540"/>
      <c r="FI507" s="540"/>
      <c r="FJ507" s="540"/>
      <c r="FK507" s="540"/>
      <c r="FL507" s="540"/>
      <c r="FM507" s="540"/>
      <c r="FN507" s="540"/>
      <c r="FO507" s="540"/>
      <c r="FP507" s="540"/>
      <c r="FQ507" s="540"/>
      <c r="FR507" s="540"/>
    </row>
    <row r="508" spans="2:214">
      <c r="B508" s="540"/>
      <c r="C508" s="658"/>
      <c r="D508" s="540"/>
      <c r="F508" s="540"/>
      <c r="G508" s="540"/>
      <c r="H508" s="540"/>
      <c r="I508" s="540"/>
      <c r="J508" s="540"/>
      <c r="K508" s="540"/>
      <c r="L508" s="540"/>
      <c r="M508" s="540"/>
      <c r="N508" s="540"/>
      <c r="O508" s="540"/>
      <c r="P508" s="540"/>
      <c r="Q508" s="540"/>
      <c r="R508" s="540"/>
      <c r="S508" s="540"/>
      <c r="T508" s="540"/>
      <c r="U508" s="540"/>
      <c r="V508" s="540"/>
      <c r="W508" s="540"/>
      <c r="X508" s="540"/>
      <c r="Y508" s="540"/>
      <c r="Z508" s="540"/>
      <c r="AA508" s="540"/>
      <c r="AB508" s="540"/>
      <c r="AC508" s="540"/>
      <c r="AD508" s="540"/>
      <c r="AE508" s="540"/>
      <c r="AF508" s="540"/>
      <c r="AG508" s="540"/>
      <c r="AH508" s="540"/>
      <c r="AI508" s="540"/>
      <c r="AJ508" s="540"/>
      <c r="AK508" s="540"/>
      <c r="AL508" s="540"/>
      <c r="AM508" s="540"/>
      <c r="AN508" s="540"/>
      <c r="AO508" s="540"/>
      <c r="AP508" s="540"/>
      <c r="AQ508" s="540"/>
      <c r="AR508" s="540"/>
      <c r="AS508" s="540"/>
      <c r="AT508" s="540"/>
      <c r="AU508" s="540"/>
      <c r="AV508" s="540"/>
      <c r="AW508" s="540"/>
      <c r="AX508" s="540"/>
      <c r="AY508" s="540"/>
      <c r="AZ508" s="540"/>
      <c r="BA508" s="540"/>
      <c r="BB508" s="540"/>
      <c r="BC508" s="540"/>
      <c r="BD508" s="540"/>
      <c r="BE508" s="540"/>
      <c r="BF508" s="540"/>
      <c r="BG508" s="540"/>
      <c r="BH508" s="540"/>
      <c r="BI508" s="540"/>
      <c r="BJ508" s="540"/>
      <c r="BK508" s="540"/>
      <c r="BL508" s="540"/>
      <c r="BM508" s="540"/>
      <c r="BN508" s="540"/>
      <c r="BO508" s="540"/>
      <c r="BP508" s="540"/>
      <c r="BQ508" s="540"/>
      <c r="BR508" s="540"/>
      <c r="BS508" s="540"/>
      <c r="BT508" s="540"/>
      <c r="BU508" s="540"/>
      <c r="BV508" s="540"/>
      <c r="BW508" s="540"/>
      <c r="BX508" s="540"/>
      <c r="BY508" s="540"/>
      <c r="BZ508" s="540"/>
      <c r="CA508" s="540"/>
      <c r="CB508" s="540"/>
      <c r="CC508" s="540"/>
      <c r="CD508" s="540"/>
      <c r="CE508" s="540"/>
      <c r="CF508" s="540"/>
      <c r="CG508" s="540"/>
      <c r="CH508" s="540"/>
      <c r="CI508" s="540"/>
      <c r="CJ508" s="540"/>
      <c r="CK508" s="540"/>
      <c r="CL508" s="540"/>
      <c r="CM508" s="540"/>
      <c r="CN508" s="540"/>
      <c r="CO508" s="540"/>
      <c r="CP508" s="540"/>
      <c r="CQ508" s="540"/>
      <c r="CR508" s="540"/>
      <c r="CS508" s="540"/>
      <c r="CT508" s="540"/>
      <c r="CU508" s="540"/>
      <c r="CV508" s="540"/>
      <c r="CW508" s="540"/>
      <c r="CX508" s="540"/>
      <c r="CY508" s="540"/>
      <c r="CZ508" s="540"/>
      <c r="DA508" s="540"/>
      <c r="DB508" s="540"/>
      <c r="DC508" s="540"/>
      <c r="DD508" s="540"/>
      <c r="DE508" s="540"/>
      <c r="DF508" s="540"/>
      <c r="DG508" s="540"/>
      <c r="DH508" s="540"/>
      <c r="DI508" s="540"/>
      <c r="DJ508" s="540"/>
      <c r="DK508" s="540"/>
      <c r="DL508" s="540"/>
      <c r="DM508" s="540"/>
      <c r="DN508" s="540"/>
      <c r="DO508" s="540"/>
      <c r="DP508" s="540"/>
      <c r="DQ508" s="540"/>
      <c r="DR508" s="540"/>
      <c r="DS508" s="540"/>
      <c r="DT508" s="540"/>
      <c r="DU508" s="540"/>
      <c r="DV508" s="540"/>
      <c r="DW508" s="540"/>
      <c r="DX508" s="540"/>
      <c r="DY508" s="540"/>
      <c r="DZ508" s="540"/>
      <c r="EA508" s="540"/>
      <c r="EB508" s="540"/>
      <c r="EC508" s="540"/>
      <c r="ED508" s="540"/>
      <c r="EE508" s="540"/>
      <c r="EF508" s="540"/>
      <c r="EG508" s="540"/>
      <c r="EH508" s="540"/>
      <c r="EI508" s="540"/>
      <c r="EJ508" s="540"/>
      <c r="EK508" s="540"/>
      <c r="EL508" s="540"/>
      <c r="EM508" s="540"/>
      <c r="EN508" s="540"/>
      <c r="EO508" s="540"/>
      <c r="EP508" s="540"/>
      <c r="EQ508" s="540"/>
      <c r="ER508" s="540"/>
      <c r="ES508" s="540"/>
      <c r="ET508" s="540"/>
      <c r="EU508" s="540"/>
      <c r="EV508" s="540"/>
      <c r="EW508" s="540"/>
      <c r="EX508" s="540"/>
      <c r="EY508" s="540"/>
      <c r="EZ508" s="540"/>
      <c r="FA508" s="540"/>
      <c r="FB508" s="540"/>
      <c r="FC508" s="540"/>
      <c r="FD508" s="540"/>
      <c r="FE508" s="540"/>
      <c r="FF508" s="540"/>
      <c r="FG508" s="540"/>
      <c r="FH508" s="540"/>
      <c r="FI508" s="540"/>
      <c r="FJ508" s="540"/>
      <c r="FK508" s="540"/>
      <c r="FL508" s="540"/>
      <c r="FM508" s="540"/>
      <c r="FN508" s="540"/>
      <c r="FO508" s="540"/>
      <c r="FP508" s="540"/>
      <c r="FQ508" s="540"/>
      <c r="FR508" s="540"/>
    </row>
    <row r="509" spans="2:214">
      <c r="B509" s="540"/>
      <c r="C509" s="658"/>
      <c r="D509" s="540"/>
      <c r="F509" s="540"/>
      <c r="G509" s="540"/>
      <c r="H509" s="540"/>
      <c r="I509" s="540"/>
      <c r="J509" s="540"/>
      <c r="K509" s="540"/>
      <c r="L509" s="540"/>
      <c r="M509" s="540"/>
      <c r="N509" s="540"/>
      <c r="O509" s="540"/>
      <c r="P509" s="540"/>
      <c r="Q509" s="540"/>
      <c r="R509" s="540"/>
      <c r="S509" s="540"/>
      <c r="T509" s="540"/>
      <c r="U509" s="540"/>
      <c r="V509" s="540"/>
      <c r="W509" s="540"/>
      <c r="X509" s="540"/>
      <c r="Y509" s="540"/>
      <c r="Z509" s="540"/>
      <c r="AA509" s="540"/>
      <c r="AB509" s="540"/>
      <c r="AC509" s="540"/>
      <c r="AD509" s="540"/>
      <c r="AE509" s="540"/>
      <c r="AF509" s="540"/>
      <c r="AG509" s="540"/>
      <c r="AH509" s="540"/>
      <c r="AI509" s="540"/>
      <c r="AJ509" s="540"/>
      <c r="AK509" s="540"/>
      <c r="AL509" s="540"/>
      <c r="AM509" s="540"/>
      <c r="AN509" s="540"/>
      <c r="AO509" s="540"/>
      <c r="AP509" s="540"/>
      <c r="AQ509" s="540"/>
      <c r="AR509" s="540"/>
      <c r="AS509" s="540"/>
      <c r="AT509" s="540"/>
      <c r="AU509" s="540"/>
      <c r="AV509" s="540"/>
      <c r="AW509" s="540"/>
      <c r="AX509" s="540"/>
      <c r="AY509" s="540"/>
      <c r="AZ509" s="540"/>
      <c r="BA509" s="540"/>
      <c r="BB509" s="540"/>
      <c r="BC509" s="540"/>
      <c r="BD509" s="540"/>
      <c r="BE509" s="540"/>
      <c r="BF509" s="540"/>
      <c r="BG509" s="540"/>
      <c r="BH509" s="540"/>
      <c r="BI509" s="540"/>
      <c r="BJ509" s="540"/>
      <c r="BK509" s="540"/>
      <c r="BL509" s="540"/>
      <c r="BM509" s="540"/>
      <c r="BN509" s="540"/>
      <c r="BO509" s="540"/>
      <c r="BP509" s="540"/>
      <c r="BQ509" s="540"/>
      <c r="BR509" s="540"/>
      <c r="BS509" s="540"/>
      <c r="BT509" s="540"/>
      <c r="BU509" s="540"/>
      <c r="BV509" s="540"/>
      <c r="BW509" s="540"/>
      <c r="BX509" s="540"/>
      <c r="BY509" s="540"/>
      <c r="BZ509" s="540"/>
      <c r="CA509" s="540"/>
      <c r="CB509" s="540"/>
      <c r="CC509" s="540"/>
      <c r="CD509" s="540"/>
      <c r="CE509" s="540"/>
      <c r="CF509" s="540"/>
      <c r="CG509" s="540"/>
      <c r="CH509" s="540"/>
      <c r="CI509" s="540"/>
      <c r="CJ509" s="540"/>
      <c r="CK509" s="540"/>
      <c r="CL509" s="540"/>
      <c r="CM509" s="540"/>
      <c r="CN509" s="540"/>
      <c r="CO509" s="540"/>
      <c r="CP509" s="540"/>
      <c r="CQ509" s="540"/>
      <c r="CR509" s="540"/>
      <c r="CS509" s="540"/>
      <c r="CT509" s="540"/>
      <c r="CU509" s="540"/>
      <c r="CV509" s="540"/>
      <c r="CW509" s="540"/>
      <c r="CX509" s="540"/>
      <c r="CY509" s="540"/>
      <c r="CZ509" s="540"/>
      <c r="DA509" s="540"/>
      <c r="DB509" s="540"/>
      <c r="DC509" s="540"/>
      <c r="DD509" s="540"/>
      <c r="DE509" s="540"/>
      <c r="DF509" s="540"/>
      <c r="DG509" s="540"/>
      <c r="DH509" s="540"/>
      <c r="DI509" s="540"/>
      <c r="DJ509" s="540"/>
      <c r="DK509" s="540"/>
      <c r="DL509" s="540"/>
      <c r="DM509" s="540"/>
      <c r="DN509" s="540"/>
      <c r="DO509" s="540"/>
      <c r="DP509" s="540"/>
      <c r="DQ509" s="540"/>
      <c r="DR509" s="540"/>
      <c r="DS509" s="540"/>
      <c r="DT509" s="540"/>
      <c r="DU509" s="540"/>
      <c r="DV509" s="540"/>
      <c r="DW509" s="540"/>
      <c r="DX509" s="540"/>
      <c r="DY509" s="540"/>
      <c r="DZ509" s="540"/>
      <c r="EA509" s="540"/>
      <c r="EB509" s="540"/>
      <c r="EC509" s="540"/>
      <c r="ED509" s="540"/>
      <c r="EE509" s="540"/>
      <c r="EF509" s="540"/>
      <c r="EG509" s="540"/>
      <c r="EH509" s="540"/>
      <c r="EI509" s="540"/>
      <c r="EJ509" s="540"/>
      <c r="EK509" s="540"/>
      <c r="EL509" s="540"/>
      <c r="EM509" s="540"/>
      <c r="EN509" s="540"/>
      <c r="EO509" s="540"/>
      <c r="EP509" s="540"/>
      <c r="EQ509" s="540"/>
      <c r="ER509" s="540"/>
      <c r="ES509" s="540"/>
      <c r="ET509" s="540"/>
      <c r="EU509" s="540"/>
      <c r="EV509" s="540"/>
      <c r="EW509" s="540"/>
      <c r="EX509" s="540"/>
      <c r="EY509" s="540"/>
      <c r="EZ509" s="540"/>
      <c r="FA509" s="540"/>
      <c r="FB509" s="540"/>
      <c r="FC509" s="540"/>
      <c r="FD509" s="540"/>
      <c r="FE509" s="540"/>
      <c r="FF509" s="540"/>
      <c r="FG509" s="540"/>
      <c r="FH509" s="540"/>
      <c r="FI509" s="540"/>
      <c r="FJ509" s="540"/>
      <c r="FK509" s="540"/>
      <c r="FL509" s="540"/>
      <c r="FM509" s="540"/>
      <c r="FN509" s="540"/>
      <c r="FO509" s="540"/>
      <c r="FP509" s="540"/>
      <c r="FQ509" s="540"/>
      <c r="FR509" s="540"/>
    </row>
    <row r="510" spans="2:214">
      <c r="B510" s="540"/>
      <c r="C510" s="658"/>
      <c r="D510" s="540"/>
      <c r="F510" s="540"/>
      <c r="G510" s="540"/>
      <c r="H510" s="540"/>
      <c r="I510" s="540"/>
      <c r="J510" s="540"/>
      <c r="K510" s="540"/>
      <c r="L510" s="540"/>
      <c r="M510" s="540"/>
      <c r="N510" s="540"/>
      <c r="O510" s="540"/>
      <c r="P510" s="540"/>
      <c r="Q510" s="540"/>
      <c r="R510" s="540"/>
      <c r="S510" s="540"/>
      <c r="T510" s="540"/>
      <c r="U510" s="540"/>
      <c r="V510" s="540"/>
      <c r="W510" s="540"/>
      <c r="X510" s="540"/>
      <c r="Y510" s="540"/>
      <c r="Z510" s="540"/>
      <c r="AA510" s="540"/>
      <c r="AB510" s="540"/>
      <c r="AC510" s="540"/>
      <c r="AD510" s="540"/>
      <c r="AE510" s="540"/>
      <c r="AF510" s="540"/>
      <c r="AG510" s="540"/>
      <c r="AH510" s="540"/>
      <c r="AI510" s="540"/>
      <c r="AJ510" s="540"/>
      <c r="AK510" s="540"/>
      <c r="AL510" s="540"/>
      <c r="AM510" s="540"/>
      <c r="AN510" s="540"/>
      <c r="AO510" s="540"/>
      <c r="AP510" s="540"/>
      <c r="AQ510" s="540"/>
      <c r="AR510" s="540"/>
      <c r="AS510" s="540"/>
      <c r="AT510" s="540"/>
      <c r="AU510" s="540"/>
      <c r="AV510" s="540"/>
      <c r="AW510" s="540"/>
      <c r="AX510" s="540"/>
      <c r="AY510" s="540"/>
      <c r="AZ510" s="540"/>
      <c r="BA510" s="540"/>
      <c r="BB510" s="540"/>
      <c r="BC510" s="540"/>
      <c r="BD510" s="540"/>
      <c r="BE510" s="540"/>
      <c r="BF510" s="540"/>
      <c r="BG510" s="540"/>
      <c r="BH510" s="540"/>
      <c r="BI510" s="540"/>
      <c r="BJ510" s="540"/>
      <c r="BK510" s="540"/>
      <c r="BL510" s="540"/>
      <c r="BM510" s="540"/>
      <c r="BN510" s="540"/>
      <c r="BO510" s="540"/>
      <c r="BP510" s="540"/>
      <c r="BQ510" s="540"/>
      <c r="BR510" s="540"/>
      <c r="BS510" s="540"/>
      <c r="BT510" s="540"/>
      <c r="BU510" s="540"/>
      <c r="BV510" s="540"/>
      <c r="BW510" s="540"/>
      <c r="BX510" s="540"/>
      <c r="BY510" s="540"/>
      <c r="BZ510" s="540"/>
      <c r="CA510" s="540"/>
      <c r="CB510" s="540"/>
      <c r="CC510" s="540"/>
      <c r="CD510" s="540"/>
      <c r="CE510" s="540"/>
      <c r="CF510" s="540"/>
      <c r="CG510" s="540"/>
      <c r="CH510" s="540"/>
      <c r="CI510" s="540"/>
      <c r="CJ510" s="540"/>
      <c r="CK510" s="540"/>
      <c r="CL510" s="540"/>
      <c r="CM510" s="540"/>
      <c r="CN510" s="540"/>
      <c r="CO510" s="540"/>
      <c r="CP510" s="540"/>
      <c r="CQ510" s="540"/>
      <c r="CR510" s="540"/>
      <c r="CS510" s="540"/>
      <c r="CT510" s="540"/>
      <c r="CU510" s="540"/>
      <c r="CV510" s="540"/>
      <c r="CW510" s="540"/>
      <c r="CX510" s="540"/>
      <c r="CY510" s="540"/>
      <c r="CZ510" s="540"/>
      <c r="DA510" s="540"/>
      <c r="DB510" s="540"/>
      <c r="DC510" s="540"/>
      <c r="DD510" s="540"/>
      <c r="DE510" s="540"/>
      <c r="DF510" s="540"/>
      <c r="DG510" s="540"/>
      <c r="DH510" s="540"/>
      <c r="DI510" s="540"/>
      <c r="DJ510" s="540"/>
      <c r="DK510" s="540"/>
      <c r="DL510" s="540"/>
      <c r="DM510" s="540"/>
      <c r="DN510" s="540"/>
      <c r="DO510" s="540"/>
      <c r="DP510" s="540"/>
      <c r="DQ510" s="540"/>
      <c r="DR510" s="540"/>
      <c r="DS510" s="540"/>
      <c r="DT510" s="540"/>
      <c r="DU510" s="540"/>
      <c r="DV510" s="540"/>
      <c r="DW510" s="540"/>
      <c r="DX510" s="540"/>
      <c r="DY510" s="540"/>
      <c r="DZ510" s="540"/>
      <c r="EA510" s="540"/>
      <c r="EB510" s="540"/>
      <c r="EC510" s="540"/>
      <c r="ED510" s="540"/>
      <c r="EE510" s="540"/>
      <c r="EF510" s="540"/>
      <c r="EG510" s="540"/>
      <c r="EH510" s="540"/>
      <c r="EI510" s="540"/>
      <c r="EJ510" s="540"/>
      <c r="EK510" s="540"/>
      <c r="EL510" s="540"/>
      <c r="EM510" s="540"/>
      <c r="EN510" s="540"/>
      <c r="EO510" s="540"/>
      <c r="EP510" s="540"/>
      <c r="EQ510" s="540"/>
      <c r="ER510" s="540"/>
      <c r="ES510" s="540"/>
      <c r="ET510" s="540"/>
      <c r="EU510" s="540"/>
      <c r="EV510" s="540"/>
      <c r="EW510" s="540"/>
      <c r="EX510" s="540"/>
      <c r="EY510" s="540"/>
      <c r="EZ510" s="540"/>
      <c r="FA510" s="540"/>
      <c r="FB510" s="540"/>
      <c r="FC510" s="540"/>
      <c r="FD510" s="540"/>
      <c r="FE510" s="540"/>
      <c r="FF510" s="540"/>
      <c r="FG510" s="540"/>
      <c r="FH510" s="540"/>
      <c r="FI510" s="540"/>
      <c r="FJ510" s="540"/>
      <c r="FK510" s="540"/>
      <c r="FL510" s="540"/>
      <c r="FM510" s="540"/>
      <c r="FN510" s="540"/>
      <c r="FO510" s="540"/>
      <c r="FP510" s="540"/>
      <c r="FQ510" s="540"/>
      <c r="FR510" s="540"/>
    </row>
    <row r="511" spans="2:214">
      <c r="B511" s="540"/>
      <c r="C511" s="658"/>
      <c r="D511" s="540"/>
      <c r="F511" s="540"/>
      <c r="G511" s="540"/>
      <c r="H511" s="540"/>
      <c r="I511" s="540"/>
      <c r="J511" s="540"/>
      <c r="K511" s="540"/>
      <c r="L511" s="540"/>
      <c r="M511" s="540"/>
      <c r="N511" s="540"/>
      <c r="O511" s="540"/>
      <c r="P511" s="540"/>
      <c r="Q511" s="540"/>
      <c r="R511" s="540"/>
      <c r="S511" s="540"/>
      <c r="T511" s="540"/>
      <c r="U511" s="540"/>
      <c r="V511" s="540"/>
      <c r="W511" s="540"/>
      <c r="X511" s="540"/>
      <c r="Y511" s="540"/>
      <c r="Z511" s="540"/>
      <c r="AA511" s="540"/>
      <c r="AB511" s="540"/>
      <c r="AC511" s="540"/>
      <c r="AD511" s="540"/>
      <c r="AE511" s="540"/>
      <c r="AF511" s="540"/>
      <c r="AG511" s="540"/>
      <c r="AH511" s="540"/>
      <c r="AI511" s="540"/>
      <c r="AJ511" s="540"/>
      <c r="AK511" s="540"/>
      <c r="AL511" s="540"/>
      <c r="AM511" s="540"/>
      <c r="AN511" s="540"/>
      <c r="AO511" s="540"/>
      <c r="AP511" s="540"/>
      <c r="AQ511" s="540"/>
      <c r="AR511" s="540"/>
      <c r="AS511" s="540"/>
      <c r="AT511" s="540"/>
      <c r="AU511" s="540"/>
      <c r="AV511" s="540"/>
      <c r="AW511" s="540"/>
      <c r="AX511" s="540"/>
      <c r="AY511" s="540"/>
      <c r="AZ511" s="540"/>
      <c r="BA511" s="540"/>
      <c r="BB511" s="540"/>
      <c r="BC511" s="540"/>
      <c r="BD511" s="540"/>
      <c r="BE511" s="540"/>
      <c r="BF511" s="540"/>
      <c r="BG511" s="540"/>
      <c r="BH511" s="540"/>
      <c r="BI511" s="540"/>
      <c r="BJ511" s="540"/>
      <c r="BK511" s="540"/>
      <c r="BL511" s="540"/>
      <c r="BM511" s="540"/>
      <c r="BN511" s="540"/>
      <c r="BO511" s="540"/>
      <c r="BP511" s="540"/>
      <c r="BQ511" s="540"/>
      <c r="BR511" s="540"/>
      <c r="BS511" s="540"/>
      <c r="BT511" s="540"/>
      <c r="BU511" s="540"/>
      <c r="BV511" s="540"/>
      <c r="BW511" s="540"/>
      <c r="BX511" s="540"/>
      <c r="BY511" s="540"/>
      <c r="BZ511" s="540"/>
      <c r="CA511" s="540"/>
      <c r="CB511" s="540"/>
      <c r="CC511" s="540"/>
      <c r="CD511" s="540"/>
      <c r="CE511" s="540"/>
      <c r="CF511" s="540"/>
      <c r="CG511" s="540"/>
      <c r="CH511" s="540"/>
      <c r="CI511" s="540"/>
      <c r="CJ511" s="540"/>
      <c r="CK511" s="540"/>
      <c r="CL511" s="540"/>
      <c r="CM511" s="540"/>
      <c r="CN511" s="540"/>
      <c r="CO511" s="540"/>
      <c r="CP511" s="540"/>
      <c r="CQ511" s="540"/>
      <c r="CR511" s="540"/>
      <c r="CS511" s="540"/>
      <c r="CT511" s="540"/>
      <c r="CU511" s="540"/>
      <c r="CV511" s="540"/>
      <c r="CW511" s="540"/>
      <c r="CX511" s="540"/>
      <c r="CY511" s="540"/>
      <c r="CZ511" s="540"/>
      <c r="DA511" s="540"/>
      <c r="DB511" s="540"/>
      <c r="DC511" s="540"/>
      <c r="DD511" s="540"/>
      <c r="DE511" s="540"/>
      <c r="DF511" s="540"/>
      <c r="DG511" s="540"/>
      <c r="DH511" s="540"/>
      <c r="DI511" s="540"/>
      <c r="DJ511" s="540"/>
      <c r="DK511" s="540"/>
      <c r="DL511" s="540"/>
      <c r="DM511" s="540"/>
      <c r="DN511" s="540"/>
      <c r="DO511" s="540"/>
      <c r="DP511" s="540"/>
      <c r="DQ511" s="540"/>
      <c r="DR511" s="540"/>
      <c r="DS511" s="540"/>
      <c r="DT511" s="540"/>
      <c r="DU511" s="540"/>
      <c r="DV511" s="540"/>
      <c r="DW511" s="540"/>
      <c r="DX511" s="540"/>
      <c r="DY511" s="540"/>
      <c r="DZ511" s="540"/>
      <c r="EA511" s="540"/>
      <c r="EB511" s="540"/>
      <c r="EC511" s="540"/>
      <c r="ED511" s="540"/>
      <c r="EE511" s="540"/>
      <c r="EF511" s="540"/>
      <c r="EG511" s="540"/>
      <c r="EH511" s="540"/>
      <c r="EI511" s="540"/>
      <c r="EJ511" s="540"/>
      <c r="EK511" s="540"/>
      <c r="EL511" s="540"/>
      <c r="EM511" s="540"/>
      <c r="EN511" s="540"/>
      <c r="EO511" s="540"/>
      <c r="EP511" s="540"/>
      <c r="EQ511" s="540"/>
      <c r="ER511" s="540"/>
      <c r="ES511" s="540"/>
      <c r="ET511" s="540"/>
      <c r="EU511" s="540"/>
      <c r="EV511" s="540"/>
      <c r="EW511" s="540"/>
      <c r="EX511" s="540"/>
      <c r="EY511" s="540"/>
      <c r="EZ511" s="540"/>
      <c r="FA511" s="540"/>
      <c r="FB511" s="540"/>
      <c r="FC511" s="540"/>
      <c r="FD511" s="540"/>
      <c r="FE511" s="540"/>
      <c r="FF511" s="540"/>
      <c r="FG511" s="540"/>
      <c r="FH511" s="540"/>
      <c r="FI511" s="540"/>
      <c r="FJ511" s="540"/>
      <c r="FK511" s="540"/>
      <c r="FL511" s="540"/>
      <c r="FM511" s="540"/>
      <c r="FN511" s="540"/>
      <c r="FO511" s="540"/>
      <c r="FP511" s="540"/>
      <c r="FQ511" s="540"/>
      <c r="FR511" s="540"/>
    </row>
    <row r="512" spans="2:214">
      <c r="B512" s="540"/>
      <c r="C512" s="658"/>
      <c r="D512" s="540"/>
      <c r="F512" s="540"/>
      <c r="G512" s="540"/>
      <c r="H512" s="540"/>
      <c r="I512" s="540"/>
      <c r="J512" s="540"/>
      <c r="K512" s="540"/>
      <c r="L512" s="540"/>
      <c r="M512" s="540"/>
      <c r="N512" s="540"/>
      <c r="O512" s="540"/>
      <c r="P512" s="540"/>
      <c r="Q512" s="540"/>
      <c r="R512" s="540"/>
      <c r="S512" s="540"/>
      <c r="T512" s="540"/>
      <c r="U512" s="540"/>
      <c r="V512" s="540"/>
      <c r="W512" s="540"/>
      <c r="X512" s="540"/>
      <c r="Y512" s="540"/>
      <c r="Z512" s="540"/>
      <c r="AA512" s="540"/>
      <c r="AB512" s="540"/>
      <c r="AC512" s="540"/>
      <c r="AD512" s="540"/>
      <c r="AE512" s="540"/>
      <c r="AF512" s="540"/>
      <c r="AG512" s="540"/>
      <c r="AH512" s="540"/>
      <c r="AI512" s="540"/>
      <c r="AJ512" s="540"/>
      <c r="AK512" s="540"/>
      <c r="AL512" s="540"/>
      <c r="AM512" s="540"/>
      <c r="AN512" s="540"/>
      <c r="AO512" s="540"/>
      <c r="AP512" s="540"/>
      <c r="AQ512" s="540"/>
      <c r="AR512" s="540"/>
      <c r="AS512" s="540"/>
      <c r="AT512" s="540"/>
      <c r="AU512" s="540"/>
      <c r="AV512" s="540"/>
      <c r="AW512" s="540"/>
      <c r="AX512" s="540"/>
      <c r="AY512" s="540"/>
      <c r="AZ512" s="540"/>
      <c r="BA512" s="540"/>
      <c r="BB512" s="540"/>
      <c r="BC512" s="540"/>
      <c r="BD512" s="540"/>
      <c r="BE512" s="540"/>
      <c r="BF512" s="540"/>
      <c r="BG512" s="540"/>
      <c r="BH512" s="540"/>
      <c r="BI512" s="540"/>
      <c r="BJ512" s="540"/>
      <c r="BK512" s="540"/>
      <c r="BL512" s="540"/>
      <c r="BM512" s="540"/>
      <c r="BN512" s="540"/>
      <c r="BO512" s="540"/>
      <c r="BP512" s="540"/>
      <c r="BQ512" s="540"/>
      <c r="BR512" s="540"/>
      <c r="BS512" s="540"/>
      <c r="BT512" s="540"/>
      <c r="BU512" s="540"/>
      <c r="BV512" s="540"/>
      <c r="BW512" s="540"/>
      <c r="BX512" s="540"/>
      <c r="BY512" s="540"/>
      <c r="BZ512" s="540"/>
      <c r="CA512" s="540"/>
      <c r="CB512" s="540"/>
      <c r="CC512" s="540"/>
      <c r="CD512" s="540"/>
      <c r="CE512" s="540"/>
      <c r="CF512" s="540"/>
      <c r="CG512" s="540"/>
      <c r="CH512" s="540"/>
      <c r="CI512" s="540"/>
      <c r="CJ512" s="540"/>
      <c r="CK512" s="540"/>
      <c r="CL512" s="540"/>
      <c r="CM512" s="540"/>
      <c r="CN512" s="540"/>
      <c r="CO512" s="540"/>
      <c r="CP512" s="540"/>
      <c r="CQ512" s="540"/>
      <c r="CR512" s="540"/>
      <c r="CS512" s="540"/>
      <c r="CT512" s="540"/>
      <c r="CU512" s="540"/>
      <c r="CV512" s="540"/>
      <c r="CW512" s="540"/>
      <c r="CX512" s="540"/>
      <c r="CY512" s="540"/>
      <c r="CZ512" s="540"/>
      <c r="DA512" s="540"/>
      <c r="DB512" s="540"/>
      <c r="DC512" s="540"/>
      <c r="DD512" s="540"/>
      <c r="DE512" s="540"/>
      <c r="DF512" s="540"/>
      <c r="DG512" s="540"/>
      <c r="DH512" s="540"/>
      <c r="DI512" s="540"/>
      <c r="DJ512" s="540"/>
      <c r="DK512" s="540"/>
      <c r="DL512" s="540"/>
      <c r="DM512" s="540"/>
      <c r="DN512" s="540"/>
      <c r="DO512" s="540"/>
      <c r="DP512" s="540"/>
      <c r="DQ512" s="540"/>
      <c r="DR512" s="540"/>
      <c r="DS512" s="540"/>
      <c r="DT512" s="540"/>
      <c r="DU512" s="540"/>
      <c r="DV512" s="540"/>
      <c r="DW512" s="540"/>
      <c r="DX512" s="540"/>
      <c r="DY512" s="540"/>
      <c r="DZ512" s="540"/>
      <c r="EA512" s="540"/>
      <c r="EB512" s="540"/>
      <c r="EC512" s="540"/>
      <c r="ED512" s="540"/>
      <c r="EE512" s="540"/>
      <c r="EF512" s="540"/>
      <c r="EG512" s="540"/>
      <c r="EH512" s="540"/>
      <c r="EI512" s="540"/>
      <c r="EJ512" s="540"/>
      <c r="EK512" s="540"/>
      <c r="EL512" s="540"/>
      <c r="EM512" s="540"/>
      <c r="EN512" s="540"/>
      <c r="EO512" s="540"/>
      <c r="EP512" s="540"/>
      <c r="EQ512" s="540"/>
      <c r="ER512" s="540"/>
      <c r="ES512" s="540"/>
      <c r="ET512" s="540"/>
      <c r="EU512" s="540"/>
      <c r="EV512" s="540"/>
      <c r="EW512" s="540"/>
      <c r="EX512" s="540"/>
      <c r="EY512" s="540"/>
      <c r="EZ512" s="540"/>
      <c r="FA512" s="540"/>
      <c r="FB512" s="540"/>
      <c r="FC512" s="540"/>
      <c r="FD512" s="540"/>
      <c r="FE512" s="540"/>
      <c r="FF512" s="540"/>
      <c r="FG512" s="540"/>
      <c r="FH512" s="540"/>
      <c r="FI512" s="540"/>
      <c r="FJ512" s="540"/>
      <c r="FK512" s="540"/>
      <c r="FL512" s="540"/>
      <c r="FM512" s="540"/>
      <c r="FN512" s="540"/>
      <c r="FO512" s="540"/>
      <c r="FP512" s="540"/>
      <c r="FQ512" s="540"/>
      <c r="FR512" s="540"/>
    </row>
    <row r="513" spans="2:174">
      <c r="B513" s="540"/>
      <c r="C513" s="658"/>
      <c r="D513" s="540"/>
      <c r="F513" s="540"/>
      <c r="G513" s="540"/>
      <c r="H513" s="540"/>
      <c r="I513" s="540"/>
      <c r="J513" s="540"/>
      <c r="K513" s="540"/>
      <c r="L513" s="540"/>
      <c r="M513" s="540"/>
      <c r="N513" s="540"/>
      <c r="O513" s="540"/>
      <c r="P513" s="540"/>
      <c r="Q513" s="540"/>
      <c r="R513" s="540"/>
      <c r="S513" s="540"/>
      <c r="T513" s="540"/>
      <c r="U513" s="540"/>
      <c r="V513" s="540"/>
      <c r="W513" s="540"/>
      <c r="X513" s="540"/>
      <c r="Y513" s="540"/>
      <c r="Z513" s="540"/>
      <c r="AA513" s="540"/>
      <c r="AB513" s="540"/>
      <c r="AC513" s="540"/>
      <c r="AD513" s="540"/>
      <c r="AE513" s="540"/>
      <c r="AF513" s="540"/>
      <c r="AG513" s="540"/>
      <c r="AH513" s="540"/>
      <c r="AI513" s="540"/>
      <c r="AJ513" s="540"/>
      <c r="AK513" s="540"/>
      <c r="AL513" s="540"/>
      <c r="AM513" s="540"/>
      <c r="AN513" s="540"/>
      <c r="AO513" s="540"/>
      <c r="AP513" s="540"/>
      <c r="AQ513" s="540"/>
      <c r="AR513" s="540"/>
      <c r="AS513" s="540"/>
      <c r="AT513" s="540"/>
      <c r="AU513" s="540"/>
      <c r="AV513" s="540"/>
      <c r="AW513" s="540"/>
      <c r="AX513" s="540"/>
      <c r="AY513" s="540"/>
      <c r="AZ513" s="540"/>
      <c r="BA513" s="540"/>
      <c r="BB513" s="540"/>
      <c r="BC513" s="540"/>
      <c r="BD513" s="540"/>
      <c r="BE513" s="540"/>
      <c r="BF513" s="540"/>
      <c r="BG513" s="540"/>
      <c r="BH513" s="540"/>
      <c r="BI513" s="540"/>
      <c r="BJ513" s="540"/>
      <c r="BK513" s="540"/>
      <c r="BL513" s="540"/>
      <c r="BM513" s="540"/>
      <c r="BN513" s="540"/>
      <c r="BO513" s="540"/>
      <c r="BP513" s="540"/>
      <c r="BQ513" s="540"/>
      <c r="BR513" s="540"/>
      <c r="BS513" s="540"/>
      <c r="BT513" s="540"/>
      <c r="BU513" s="540"/>
      <c r="BV513" s="540"/>
      <c r="BW513" s="540"/>
      <c r="BX513" s="540"/>
      <c r="BY513" s="540"/>
      <c r="BZ513" s="540"/>
      <c r="CA513" s="540"/>
      <c r="CB513" s="540"/>
      <c r="CC513" s="540"/>
      <c r="CD513" s="540"/>
      <c r="CE513" s="540"/>
      <c r="CF513" s="540"/>
      <c r="CG513" s="540"/>
      <c r="CH513" s="540"/>
      <c r="CI513" s="540"/>
      <c r="CJ513" s="540"/>
      <c r="CK513" s="540"/>
      <c r="CL513" s="540"/>
      <c r="CM513" s="540"/>
      <c r="CN513" s="540"/>
      <c r="CO513" s="540"/>
      <c r="CP513" s="540"/>
      <c r="CQ513" s="540"/>
      <c r="CR513" s="540"/>
      <c r="CS513" s="540"/>
      <c r="CT513" s="540"/>
      <c r="CU513" s="540"/>
      <c r="CV513" s="540"/>
      <c r="CW513" s="540"/>
      <c r="CX513" s="540"/>
      <c r="CY513" s="540"/>
      <c r="CZ513" s="540"/>
      <c r="DA513" s="540"/>
      <c r="DB513" s="540"/>
      <c r="DC513" s="540"/>
      <c r="DD513" s="540"/>
      <c r="DE513" s="540"/>
      <c r="DF513" s="540"/>
      <c r="DG513" s="540"/>
      <c r="DH513" s="540"/>
      <c r="DI513" s="540"/>
      <c r="DJ513" s="540"/>
      <c r="DK513" s="540"/>
      <c r="DL513" s="540"/>
      <c r="DM513" s="540"/>
      <c r="DN513" s="540"/>
      <c r="DO513" s="540"/>
      <c r="DP513" s="540"/>
      <c r="DQ513" s="540"/>
      <c r="DR513" s="540"/>
      <c r="DS513" s="540"/>
      <c r="DT513" s="540"/>
      <c r="DU513" s="540"/>
      <c r="DV513" s="540"/>
      <c r="DW513" s="540"/>
      <c r="DX513" s="540"/>
      <c r="DY513" s="540"/>
      <c r="DZ513" s="540"/>
      <c r="EA513" s="540"/>
      <c r="EB513" s="540"/>
      <c r="EC513" s="540"/>
      <c r="ED513" s="540"/>
      <c r="EE513" s="540"/>
      <c r="EF513" s="540"/>
      <c r="EG513" s="540"/>
      <c r="EH513" s="540"/>
      <c r="EI513" s="540"/>
      <c r="EJ513" s="540"/>
      <c r="EK513" s="540"/>
      <c r="EL513" s="540"/>
      <c r="EM513" s="540"/>
      <c r="EN513" s="540"/>
      <c r="EO513" s="540"/>
      <c r="EP513" s="540"/>
      <c r="EQ513" s="540"/>
      <c r="ER513" s="540"/>
      <c r="ES513" s="540"/>
      <c r="ET513" s="540"/>
      <c r="EU513" s="540"/>
      <c r="EV513" s="540"/>
      <c r="EW513" s="540"/>
      <c r="EX513" s="540"/>
      <c r="EY513" s="540"/>
      <c r="EZ513" s="540"/>
      <c r="FA513" s="540"/>
      <c r="FB513" s="540"/>
      <c r="FC513" s="540"/>
      <c r="FD513" s="540"/>
      <c r="FE513" s="540"/>
      <c r="FF513" s="540"/>
      <c r="FG513" s="540"/>
      <c r="FH513" s="540"/>
      <c r="FI513" s="540"/>
      <c r="FJ513" s="540"/>
      <c r="FK513" s="540"/>
      <c r="FL513" s="540"/>
      <c r="FM513" s="540"/>
      <c r="FN513" s="540"/>
      <c r="FO513" s="540"/>
      <c r="FP513" s="540"/>
      <c r="FQ513" s="540"/>
      <c r="FR513" s="540"/>
    </row>
    <row r="514" spans="2:174">
      <c r="B514" s="540"/>
      <c r="C514" s="658"/>
      <c r="D514" s="540"/>
      <c r="F514" s="540"/>
      <c r="G514" s="540"/>
      <c r="H514" s="540"/>
      <c r="I514" s="540"/>
      <c r="J514" s="540"/>
      <c r="K514" s="540"/>
      <c r="L514" s="540"/>
      <c r="M514" s="540"/>
      <c r="N514" s="540"/>
      <c r="O514" s="540"/>
      <c r="P514" s="540"/>
      <c r="Q514" s="540"/>
      <c r="R514" s="540"/>
      <c r="S514" s="540"/>
      <c r="T514" s="540"/>
      <c r="U514" s="540"/>
      <c r="V514" s="540"/>
      <c r="W514" s="540"/>
      <c r="X514" s="540"/>
      <c r="Y514" s="540"/>
      <c r="Z514" s="540"/>
      <c r="AA514" s="540"/>
      <c r="AB514" s="540"/>
      <c r="AC514" s="540"/>
      <c r="AD514" s="540"/>
      <c r="AE514" s="540"/>
      <c r="AF514" s="540"/>
      <c r="AG514" s="540"/>
      <c r="AH514" s="540"/>
      <c r="AI514" s="540"/>
      <c r="AJ514" s="540"/>
      <c r="AK514" s="540"/>
      <c r="AL514" s="540"/>
      <c r="AM514" s="540"/>
      <c r="AN514" s="540"/>
      <c r="AO514" s="540"/>
      <c r="AP514" s="540"/>
      <c r="AQ514" s="540"/>
      <c r="AR514" s="540"/>
      <c r="AS514" s="540"/>
      <c r="AT514" s="540"/>
      <c r="AU514" s="540"/>
      <c r="AV514" s="540"/>
      <c r="AW514" s="540"/>
      <c r="AX514" s="540"/>
      <c r="AY514" s="540"/>
      <c r="AZ514" s="540"/>
      <c r="BA514" s="540"/>
      <c r="BB514" s="540"/>
      <c r="BC514" s="540"/>
      <c r="BD514" s="540"/>
      <c r="BE514" s="540"/>
      <c r="BF514" s="540"/>
      <c r="BG514" s="540"/>
      <c r="BH514" s="540"/>
      <c r="BI514" s="540"/>
      <c r="BJ514" s="540"/>
      <c r="BK514" s="540"/>
      <c r="BL514" s="540"/>
      <c r="BM514" s="540"/>
      <c r="BN514" s="540"/>
      <c r="BO514" s="540"/>
      <c r="BP514" s="540"/>
      <c r="BQ514" s="540"/>
      <c r="BR514" s="540"/>
      <c r="BS514" s="540"/>
      <c r="BT514" s="540"/>
      <c r="BU514" s="540"/>
      <c r="BV514" s="540"/>
      <c r="BW514" s="540"/>
      <c r="BX514" s="540"/>
      <c r="BY514" s="540"/>
      <c r="BZ514" s="540"/>
      <c r="CA514" s="540"/>
      <c r="CB514" s="540"/>
      <c r="CC514" s="540"/>
      <c r="CD514" s="540"/>
      <c r="CE514" s="540"/>
      <c r="CF514" s="540"/>
      <c r="CG514" s="540"/>
      <c r="CH514" s="540"/>
      <c r="CI514" s="540"/>
      <c r="CJ514" s="540"/>
      <c r="CK514" s="540"/>
      <c r="CL514" s="540"/>
      <c r="CM514" s="540"/>
      <c r="CN514" s="540"/>
      <c r="CO514" s="540"/>
      <c r="CP514" s="540"/>
      <c r="CQ514" s="540"/>
      <c r="CR514" s="540"/>
      <c r="CS514" s="540"/>
      <c r="CT514" s="540"/>
      <c r="CU514" s="540"/>
      <c r="CV514" s="540"/>
      <c r="CW514" s="540"/>
      <c r="CX514" s="540"/>
      <c r="CY514" s="540"/>
      <c r="CZ514" s="540"/>
      <c r="DA514" s="540"/>
      <c r="DB514" s="540"/>
      <c r="DC514" s="540"/>
      <c r="DD514" s="540"/>
      <c r="DE514" s="540"/>
      <c r="DF514" s="540"/>
      <c r="DG514" s="540"/>
      <c r="DH514" s="540"/>
      <c r="DI514" s="540"/>
      <c r="DJ514" s="540"/>
      <c r="DK514" s="540"/>
      <c r="DL514" s="540"/>
      <c r="DM514" s="540"/>
      <c r="DN514" s="540"/>
      <c r="DO514" s="540"/>
      <c r="DP514" s="540"/>
      <c r="DQ514" s="540"/>
      <c r="DR514" s="540"/>
      <c r="DS514" s="540"/>
      <c r="DT514" s="540"/>
      <c r="DU514" s="540"/>
      <c r="DV514" s="540"/>
      <c r="DW514" s="540"/>
      <c r="DX514" s="540"/>
      <c r="DY514" s="540"/>
      <c r="DZ514" s="540"/>
      <c r="EA514" s="540"/>
      <c r="EB514" s="540"/>
      <c r="EC514" s="540"/>
      <c r="ED514" s="540"/>
      <c r="EE514" s="540"/>
      <c r="EF514" s="540"/>
      <c r="EG514" s="540"/>
      <c r="EH514" s="540"/>
      <c r="EI514" s="540"/>
      <c r="EJ514" s="540"/>
      <c r="EK514" s="540"/>
      <c r="EL514" s="540"/>
      <c r="EM514" s="540"/>
      <c r="EN514" s="540"/>
      <c r="EO514" s="540"/>
      <c r="EP514" s="540"/>
      <c r="EQ514" s="540"/>
      <c r="ER514" s="540"/>
      <c r="ES514" s="540"/>
      <c r="ET514" s="540"/>
      <c r="EU514" s="540"/>
      <c r="EV514" s="540"/>
      <c r="EW514" s="540"/>
      <c r="EX514" s="540"/>
      <c r="EY514" s="540"/>
      <c r="EZ514" s="540"/>
      <c r="FA514" s="540"/>
      <c r="FB514" s="540"/>
      <c r="FC514" s="540"/>
      <c r="FD514" s="540"/>
      <c r="FE514" s="540"/>
      <c r="FF514" s="540"/>
      <c r="FG514" s="540"/>
      <c r="FH514" s="540"/>
      <c r="FI514" s="540"/>
      <c r="FJ514" s="540"/>
      <c r="FK514" s="540"/>
      <c r="FL514" s="540"/>
      <c r="FM514" s="540"/>
      <c r="FN514" s="540"/>
      <c r="FO514" s="540"/>
      <c r="FP514" s="540"/>
      <c r="FQ514" s="540"/>
      <c r="FR514" s="540"/>
    </row>
    <row r="515" spans="2:174">
      <c r="B515" s="540"/>
      <c r="C515" s="658"/>
      <c r="D515" s="540"/>
      <c r="F515" s="540"/>
      <c r="G515" s="540"/>
      <c r="H515" s="540"/>
      <c r="I515" s="540"/>
      <c r="J515" s="540"/>
      <c r="K515" s="540"/>
      <c r="L515" s="540"/>
      <c r="M515" s="540"/>
      <c r="N515" s="540"/>
      <c r="O515" s="540"/>
      <c r="P515" s="540"/>
      <c r="Q515" s="540"/>
      <c r="R515" s="540"/>
      <c r="S515" s="540"/>
      <c r="T515" s="540"/>
      <c r="U515" s="540"/>
      <c r="V515" s="540"/>
      <c r="W515" s="540"/>
      <c r="X515" s="540"/>
      <c r="Y515" s="540"/>
      <c r="Z515" s="540"/>
      <c r="AA515" s="540"/>
      <c r="AB515" s="540"/>
      <c r="AC515" s="540"/>
      <c r="AD515" s="540"/>
      <c r="AE515" s="540"/>
      <c r="AF515" s="540"/>
      <c r="AG515" s="540"/>
      <c r="AH515" s="540"/>
      <c r="AI515" s="540"/>
      <c r="AJ515" s="540"/>
      <c r="AK515" s="540"/>
      <c r="AL515" s="540"/>
      <c r="AM515" s="540"/>
      <c r="AN515" s="540"/>
      <c r="AO515" s="540"/>
      <c r="AP515" s="540"/>
      <c r="AQ515" s="540"/>
      <c r="AR515" s="540"/>
      <c r="AS515" s="540"/>
      <c r="AT515" s="540"/>
      <c r="AU515" s="540"/>
      <c r="AV515" s="540"/>
      <c r="AW515" s="540"/>
      <c r="AX515" s="540"/>
      <c r="AY515" s="540"/>
      <c r="AZ515" s="540"/>
      <c r="BA515" s="540"/>
      <c r="BB515" s="540"/>
      <c r="BC515" s="540"/>
      <c r="BD515" s="540"/>
      <c r="BE515" s="540"/>
      <c r="BF515" s="540"/>
      <c r="BG515" s="540"/>
      <c r="BH515" s="540"/>
      <c r="BI515" s="540"/>
      <c r="BJ515" s="540"/>
      <c r="BK515" s="540"/>
      <c r="BL515" s="540"/>
      <c r="BM515" s="540"/>
      <c r="BN515" s="540"/>
      <c r="BO515" s="540"/>
      <c r="BP515" s="540"/>
      <c r="BQ515" s="540"/>
      <c r="BR515" s="540"/>
      <c r="BS515" s="540"/>
      <c r="BT515" s="540"/>
      <c r="BU515" s="540"/>
      <c r="BV515" s="540"/>
      <c r="BW515" s="540"/>
      <c r="BX515" s="540"/>
      <c r="BY515" s="540"/>
      <c r="BZ515" s="540"/>
      <c r="CA515" s="540"/>
      <c r="CB515" s="540"/>
      <c r="CC515" s="540"/>
      <c r="CD515" s="540"/>
      <c r="CE515" s="540"/>
      <c r="CF515" s="540"/>
      <c r="CG515" s="540"/>
      <c r="CH515" s="540"/>
      <c r="CI515" s="540"/>
      <c r="CJ515" s="540"/>
      <c r="CK515" s="540"/>
      <c r="CL515" s="540"/>
      <c r="CM515" s="540"/>
      <c r="CN515" s="540"/>
      <c r="CO515" s="540"/>
      <c r="CP515" s="540"/>
      <c r="CQ515" s="540"/>
      <c r="CR515" s="540"/>
      <c r="CS515" s="540"/>
      <c r="CT515" s="540"/>
      <c r="CU515" s="540"/>
      <c r="CV515" s="540"/>
      <c r="CW515" s="540"/>
      <c r="CX515" s="540"/>
      <c r="CY515" s="540"/>
      <c r="CZ515" s="540"/>
      <c r="DA515" s="540"/>
      <c r="DB515" s="540"/>
      <c r="DC515" s="540"/>
      <c r="DD515" s="540"/>
      <c r="DE515" s="540"/>
      <c r="DF515" s="540"/>
      <c r="DG515" s="540"/>
      <c r="DH515" s="540"/>
      <c r="DI515" s="540"/>
      <c r="DJ515" s="540"/>
      <c r="DK515" s="540"/>
      <c r="DL515" s="540"/>
      <c r="DM515" s="540"/>
      <c r="DN515" s="540"/>
      <c r="DO515" s="540"/>
      <c r="DP515" s="540"/>
      <c r="DQ515" s="540"/>
      <c r="DR515" s="540"/>
      <c r="DS515" s="540"/>
      <c r="DT515" s="540"/>
      <c r="DU515" s="540"/>
      <c r="DV515" s="540"/>
      <c r="DW515" s="540"/>
      <c r="DX515" s="540"/>
      <c r="DY515" s="540"/>
      <c r="DZ515" s="540"/>
      <c r="EA515" s="540"/>
      <c r="EB515" s="540"/>
      <c r="EC515" s="540"/>
      <c r="ED515" s="540"/>
      <c r="EE515" s="540"/>
      <c r="EF515" s="540"/>
      <c r="EG515" s="540"/>
      <c r="EH515" s="540"/>
      <c r="EI515" s="540"/>
      <c r="EJ515" s="540"/>
      <c r="EK515" s="540"/>
      <c r="EL515" s="540"/>
      <c r="EM515" s="540"/>
      <c r="EN515" s="540"/>
      <c r="EO515" s="540"/>
      <c r="EP515" s="540"/>
      <c r="EQ515" s="540"/>
      <c r="ER515" s="540"/>
      <c r="ES515" s="540"/>
      <c r="ET515" s="540"/>
      <c r="EU515" s="540"/>
      <c r="EV515" s="540"/>
      <c r="EW515" s="540"/>
      <c r="EX515" s="540"/>
      <c r="EY515" s="540"/>
      <c r="EZ515" s="540"/>
      <c r="FA515" s="540"/>
      <c r="FB515" s="540"/>
      <c r="FC515" s="540"/>
      <c r="FD515" s="540"/>
      <c r="FE515" s="540"/>
      <c r="FF515" s="540"/>
      <c r="FG515" s="540"/>
      <c r="FH515" s="540"/>
      <c r="FI515" s="540"/>
      <c r="FJ515" s="540"/>
      <c r="FK515" s="540"/>
      <c r="FL515" s="540"/>
      <c r="FM515" s="540"/>
      <c r="FN515" s="540"/>
      <c r="FO515" s="540"/>
      <c r="FP515" s="540"/>
      <c r="FQ515" s="540"/>
      <c r="FR515" s="540"/>
    </row>
    <row r="516" spans="2:174">
      <c r="B516" s="540"/>
      <c r="C516" s="658"/>
      <c r="D516" s="540"/>
      <c r="F516" s="540"/>
      <c r="G516" s="540"/>
      <c r="H516" s="540"/>
      <c r="I516" s="540"/>
      <c r="J516" s="540"/>
      <c r="K516" s="540"/>
      <c r="L516" s="540"/>
      <c r="M516" s="540"/>
      <c r="N516" s="540"/>
      <c r="O516" s="540"/>
      <c r="P516" s="540"/>
      <c r="Q516" s="540"/>
      <c r="R516" s="540"/>
      <c r="S516" s="540"/>
      <c r="T516" s="540"/>
      <c r="U516" s="540"/>
      <c r="V516" s="540"/>
      <c r="W516" s="540"/>
      <c r="X516" s="540"/>
      <c r="Y516" s="540"/>
      <c r="Z516" s="540"/>
      <c r="AA516" s="540"/>
      <c r="AB516" s="540"/>
      <c r="AC516" s="540"/>
      <c r="AD516" s="540"/>
      <c r="AE516" s="540"/>
      <c r="AF516" s="540"/>
      <c r="AG516" s="540"/>
      <c r="AH516" s="540"/>
      <c r="AI516" s="540"/>
      <c r="AJ516" s="540"/>
      <c r="AK516" s="540"/>
      <c r="AL516" s="540"/>
      <c r="AM516" s="540"/>
      <c r="AN516" s="540"/>
      <c r="AO516" s="540"/>
      <c r="AP516" s="540"/>
      <c r="AQ516" s="540"/>
      <c r="AR516" s="540"/>
      <c r="AS516" s="540"/>
      <c r="AT516" s="540"/>
      <c r="AU516" s="540"/>
      <c r="AV516" s="540"/>
      <c r="AW516" s="540"/>
      <c r="AX516" s="540"/>
      <c r="AY516" s="540"/>
      <c r="AZ516" s="540"/>
      <c r="BA516" s="540"/>
      <c r="BB516" s="540"/>
      <c r="BC516" s="540"/>
      <c r="BD516" s="540"/>
      <c r="BE516" s="540"/>
      <c r="BF516" s="540"/>
      <c r="BG516" s="540"/>
      <c r="BH516" s="540"/>
      <c r="BI516" s="540"/>
      <c r="BJ516" s="540"/>
      <c r="BK516" s="540"/>
      <c r="BL516" s="540"/>
      <c r="BM516" s="540"/>
      <c r="BN516" s="540"/>
      <c r="BO516" s="540"/>
      <c r="BP516" s="540"/>
      <c r="BQ516" s="540"/>
      <c r="BR516" s="540"/>
      <c r="BS516" s="540"/>
      <c r="BT516" s="540"/>
      <c r="BU516" s="540"/>
      <c r="BV516" s="540"/>
      <c r="BW516" s="540"/>
      <c r="BX516" s="540"/>
      <c r="BY516" s="540"/>
      <c r="BZ516" s="540"/>
      <c r="CA516" s="540"/>
      <c r="CB516" s="540"/>
      <c r="CC516" s="540"/>
      <c r="CD516" s="540"/>
      <c r="CE516" s="540"/>
      <c r="CF516" s="540"/>
      <c r="CG516" s="540"/>
      <c r="CH516" s="540"/>
      <c r="CI516" s="540"/>
      <c r="CJ516" s="540"/>
      <c r="CK516" s="540"/>
      <c r="CL516" s="540"/>
      <c r="CM516" s="540"/>
      <c r="CN516" s="540"/>
      <c r="CO516" s="540"/>
      <c r="CP516" s="540"/>
      <c r="CQ516" s="540"/>
      <c r="CR516" s="540"/>
      <c r="CS516" s="540"/>
      <c r="CT516" s="540"/>
      <c r="CU516" s="540"/>
      <c r="CV516" s="540"/>
      <c r="CW516" s="540"/>
      <c r="CX516" s="540"/>
      <c r="CY516" s="540"/>
      <c r="CZ516" s="540"/>
      <c r="DA516" s="540"/>
      <c r="DB516" s="540"/>
      <c r="DC516" s="540"/>
      <c r="DD516" s="540"/>
      <c r="DE516" s="540"/>
      <c r="DF516" s="540"/>
      <c r="DG516" s="540"/>
      <c r="DH516" s="540"/>
      <c r="DI516" s="540"/>
      <c r="DJ516" s="540"/>
      <c r="DK516" s="540"/>
      <c r="DL516" s="540"/>
      <c r="DM516" s="540"/>
      <c r="DN516" s="540"/>
      <c r="DO516" s="540"/>
      <c r="DP516" s="540"/>
      <c r="DQ516" s="540"/>
      <c r="DR516" s="540"/>
      <c r="DS516" s="540"/>
      <c r="DT516" s="540"/>
      <c r="DU516" s="540"/>
      <c r="DV516" s="540"/>
      <c r="DW516" s="540"/>
      <c r="DX516" s="540"/>
      <c r="DY516" s="540"/>
      <c r="DZ516" s="540"/>
      <c r="EA516" s="540"/>
      <c r="EB516" s="540"/>
      <c r="EC516" s="540"/>
      <c r="ED516" s="540"/>
      <c r="EE516" s="540"/>
      <c r="EF516" s="540"/>
      <c r="EG516" s="540"/>
      <c r="EH516" s="540"/>
      <c r="EI516" s="540"/>
      <c r="EJ516" s="540"/>
      <c r="EK516" s="540"/>
      <c r="EL516" s="540"/>
      <c r="EM516" s="540"/>
      <c r="EN516" s="540"/>
      <c r="EO516" s="540"/>
      <c r="EP516" s="540"/>
      <c r="EQ516" s="540"/>
      <c r="ER516" s="540"/>
      <c r="ES516" s="540"/>
      <c r="ET516" s="540"/>
      <c r="EU516" s="540"/>
      <c r="EV516" s="540"/>
      <c r="EW516" s="540"/>
      <c r="EX516" s="540"/>
      <c r="EY516" s="540"/>
      <c r="EZ516" s="540"/>
      <c r="FA516" s="540"/>
      <c r="FB516" s="540"/>
      <c r="FC516" s="540"/>
      <c r="FD516" s="540"/>
      <c r="FE516" s="540"/>
      <c r="FF516" s="540"/>
      <c r="FG516" s="540"/>
      <c r="FH516" s="540"/>
      <c r="FI516" s="540"/>
      <c r="FJ516" s="540"/>
      <c r="FK516" s="540"/>
      <c r="FL516" s="540"/>
      <c r="FM516" s="540"/>
      <c r="FN516" s="540"/>
      <c r="FO516" s="540"/>
      <c r="FP516" s="540"/>
      <c r="FQ516" s="540"/>
      <c r="FR516" s="540"/>
    </row>
    <row r="517" spans="2:174">
      <c r="B517" s="540"/>
      <c r="C517" s="658"/>
      <c r="D517" s="540"/>
      <c r="F517" s="540"/>
      <c r="G517" s="540"/>
      <c r="H517" s="540"/>
      <c r="I517" s="540"/>
      <c r="J517" s="540"/>
      <c r="K517" s="540"/>
      <c r="L517" s="540"/>
      <c r="M517" s="540"/>
      <c r="N517" s="540"/>
      <c r="O517" s="540"/>
      <c r="P517" s="540"/>
      <c r="Q517" s="540"/>
      <c r="R517" s="540"/>
      <c r="S517" s="540"/>
      <c r="T517" s="540"/>
      <c r="U517" s="540"/>
      <c r="V517" s="540"/>
      <c r="W517" s="540"/>
      <c r="X517" s="540"/>
      <c r="Y517" s="540"/>
      <c r="Z517" s="540"/>
      <c r="AA517" s="540"/>
      <c r="AB517" s="540"/>
      <c r="AC517" s="540"/>
      <c r="AD517" s="540"/>
      <c r="AE517" s="540"/>
      <c r="AF517" s="540"/>
      <c r="AG517" s="540"/>
      <c r="AH517" s="540"/>
      <c r="AI517" s="540"/>
      <c r="AJ517" s="540"/>
      <c r="AK517" s="540"/>
      <c r="AL517" s="540"/>
      <c r="AM517" s="540"/>
      <c r="AN517" s="540"/>
      <c r="AO517" s="540"/>
      <c r="AP517" s="540"/>
      <c r="AQ517" s="540"/>
      <c r="AR517" s="540"/>
      <c r="AS517" s="540"/>
      <c r="AT517" s="540"/>
      <c r="AU517" s="540"/>
      <c r="AV517" s="540"/>
      <c r="AW517" s="540"/>
      <c r="AX517" s="540"/>
      <c r="AY517" s="540"/>
      <c r="AZ517" s="540"/>
      <c r="BA517" s="540"/>
      <c r="BB517" s="540"/>
      <c r="BC517" s="540"/>
      <c r="BD517" s="540"/>
      <c r="BE517" s="540"/>
      <c r="BF517" s="540"/>
      <c r="BG517" s="540"/>
      <c r="BH517" s="540"/>
      <c r="BI517" s="540"/>
      <c r="BJ517" s="540"/>
      <c r="BK517" s="540"/>
      <c r="BL517" s="540"/>
      <c r="BM517" s="540"/>
      <c r="BN517" s="540"/>
      <c r="BO517" s="540"/>
      <c r="BP517" s="540"/>
      <c r="BQ517" s="540"/>
      <c r="BR517" s="540"/>
      <c r="BS517" s="540"/>
      <c r="BT517" s="540"/>
      <c r="BU517" s="540"/>
      <c r="BV517" s="540"/>
      <c r="BW517" s="540"/>
      <c r="BX517" s="540"/>
      <c r="BY517" s="540"/>
      <c r="BZ517" s="540"/>
      <c r="CA517" s="540"/>
      <c r="CB517" s="540"/>
      <c r="CC517" s="540"/>
      <c r="CD517" s="540"/>
      <c r="CE517" s="540"/>
      <c r="CF517" s="540"/>
      <c r="CG517" s="540"/>
      <c r="CH517" s="540"/>
      <c r="CI517" s="540"/>
      <c r="CJ517" s="540"/>
      <c r="CK517" s="540"/>
      <c r="CL517" s="540"/>
      <c r="CM517" s="540"/>
      <c r="CN517" s="540"/>
      <c r="CO517" s="540"/>
      <c r="CP517" s="540"/>
      <c r="CQ517" s="540"/>
      <c r="CR517" s="540"/>
      <c r="CS517" s="540"/>
      <c r="CT517" s="540"/>
      <c r="CU517" s="540"/>
      <c r="CV517" s="540"/>
      <c r="CW517" s="540"/>
      <c r="CX517" s="540"/>
      <c r="CY517" s="540"/>
      <c r="CZ517" s="540"/>
      <c r="DA517" s="540"/>
      <c r="DB517" s="540"/>
      <c r="DC517" s="540"/>
      <c r="DD517" s="540"/>
      <c r="DE517" s="540"/>
      <c r="DF517" s="540"/>
      <c r="DG517" s="540"/>
      <c r="DH517" s="540"/>
      <c r="DI517" s="540"/>
      <c r="DJ517" s="540"/>
      <c r="DK517" s="540"/>
      <c r="DL517" s="540"/>
      <c r="DM517" s="540"/>
      <c r="DN517" s="540"/>
      <c r="DO517" s="540"/>
      <c r="DP517" s="540"/>
      <c r="DQ517" s="540"/>
      <c r="DR517" s="540"/>
      <c r="DS517" s="540"/>
      <c r="DT517" s="540"/>
      <c r="DU517" s="540"/>
      <c r="DV517" s="540"/>
      <c r="DW517" s="540"/>
      <c r="DX517" s="540"/>
      <c r="DY517" s="540"/>
      <c r="DZ517" s="540"/>
      <c r="EA517" s="540"/>
      <c r="EB517" s="540"/>
      <c r="EC517" s="540"/>
      <c r="ED517" s="540"/>
      <c r="EE517" s="540"/>
      <c r="EF517" s="540"/>
      <c r="EG517" s="540"/>
      <c r="EH517" s="540"/>
      <c r="EI517" s="540"/>
      <c r="EJ517" s="540"/>
      <c r="EK517" s="540"/>
      <c r="EL517" s="540"/>
      <c r="EM517" s="540"/>
      <c r="EN517" s="540"/>
      <c r="EO517" s="540"/>
      <c r="EP517" s="540"/>
      <c r="EQ517" s="540"/>
      <c r="ER517" s="540"/>
      <c r="ES517" s="540"/>
      <c r="ET517" s="540"/>
      <c r="EU517" s="540"/>
      <c r="EV517" s="540"/>
      <c r="EW517" s="540"/>
      <c r="EX517" s="540"/>
      <c r="EY517" s="540"/>
      <c r="EZ517" s="540"/>
      <c r="FA517" s="540"/>
      <c r="FB517" s="540"/>
      <c r="FC517" s="540"/>
      <c r="FD517" s="540"/>
      <c r="FE517" s="540"/>
      <c r="FF517" s="540"/>
      <c r="FG517" s="540"/>
      <c r="FH517" s="540"/>
      <c r="FI517" s="540"/>
      <c r="FJ517" s="540"/>
    </row>
    <row r="518" spans="2:174">
      <c r="B518" s="540"/>
      <c r="C518" s="658"/>
      <c r="D518" s="540"/>
      <c r="F518" s="540"/>
      <c r="G518" s="540"/>
      <c r="H518" s="540"/>
      <c r="I518" s="540"/>
      <c r="J518" s="540"/>
      <c r="K518" s="540"/>
      <c r="L518" s="540"/>
      <c r="M518" s="540"/>
      <c r="N518" s="540"/>
      <c r="O518" s="540"/>
      <c r="P518" s="540"/>
      <c r="Q518" s="540"/>
      <c r="R518" s="540"/>
      <c r="S518" s="540"/>
      <c r="T518" s="540"/>
      <c r="U518" s="540"/>
      <c r="V518" s="540"/>
      <c r="W518" s="540"/>
      <c r="X518" s="540"/>
      <c r="Y518" s="540"/>
      <c r="Z518" s="540"/>
      <c r="AA518" s="540"/>
      <c r="AB518" s="540"/>
      <c r="AC518" s="540"/>
      <c r="AD518" s="540"/>
      <c r="AE518" s="540"/>
      <c r="AF518" s="540"/>
      <c r="AG518" s="540"/>
      <c r="AH518" s="540"/>
      <c r="AI518" s="540"/>
      <c r="AJ518" s="540"/>
      <c r="AK518" s="540"/>
      <c r="AL518" s="540"/>
      <c r="AM518" s="540"/>
      <c r="AN518" s="540"/>
      <c r="AO518" s="540"/>
      <c r="AP518" s="540"/>
      <c r="AQ518" s="540"/>
      <c r="AR518" s="540"/>
      <c r="AS518" s="540"/>
      <c r="AT518" s="540"/>
      <c r="AU518" s="540"/>
      <c r="AV518" s="540"/>
      <c r="AW518" s="540"/>
      <c r="AX518" s="540"/>
      <c r="AY518" s="540"/>
      <c r="AZ518" s="540"/>
      <c r="BA518" s="540"/>
      <c r="BB518" s="540"/>
      <c r="BC518" s="540"/>
      <c r="BD518" s="540"/>
      <c r="BE518" s="540"/>
      <c r="BF518" s="540"/>
      <c r="BG518" s="540"/>
      <c r="BH518" s="540"/>
      <c r="BI518" s="540"/>
      <c r="BJ518" s="540"/>
      <c r="BK518" s="540"/>
      <c r="BL518" s="540"/>
      <c r="BM518" s="540"/>
      <c r="BN518" s="540"/>
      <c r="BO518" s="540"/>
      <c r="BP518" s="540"/>
      <c r="BQ518" s="540"/>
      <c r="BR518" s="540"/>
      <c r="BS518" s="540"/>
      <c r="BT518" s="540"/>
      <c r="BU518" s="540"/>
      <c r="BV518" s="540"/>
      <c r="BW518" s="540"/>
      <c r="BX518" s="540"/>
      <c r="BY518" s="540"/>
      <c r="BZ518" s="540"/>
      <c r="CA518" s="540"/>
      <c r="CB518" s="540"/>
      <c r="CC518" s="540"/>
      <c r="CD518" s="540"/>
      <c r="CE518" s="540"/>
      <c r="CF518" s="540"/>
      <c r="CG518" s="540"/>
      <c r="CH518" s="540"/>
      <c r="CI518" s="540"/>
      <c r="CJ518" s="540"/>
      <c r="CK518" s="540"/>
      <c r="CL518" s="540"/>
      <c r="CM518" s="540"/>
      <c r="CN518" s="540"/>
      <c r="CO518" s="540"/>
      <c r="CP518" s="540"/>
      <c r="CQ518" s="540"/>
      <c r="CR518" s="540"/>
      <c r="CS518" s="540"/>
      <c r="CT518" s="540"/>
      <c r="CU518" s="540"/>
      <c r="CV518" s="540"/>
      <c r="CW518" s="540"/>
      <c r="CX518" s="540"/>
      <c r="CY518" s="540"/>
      <c r="CZ518" s="540"/>
      <c r="DA518" s="540"/>
      <c r="DB518" s="540"/>
      <c r="DC518" s="540"/>
      <c r="DD518" s="540"/>
      <c r="DE518" s="540"/>
      <c r="DF518" s="540"/>
      <c r="DG518" s="540"/>
      <c r="DH518" s="540"/>
      <c r="DI518" s="540"/>
      <c r="DJ518" s="540"/>
      <c r="DK518" s="540"/>
      <c r="DL518" s="540"/>
      <c r="DM518" s="540"/>
      <c r="DN518" s="540"/>
      <c r="DO518" s="540"/>
      <c r="DP518" s="540"/>
      <c r="DQ518" s="540"/>
      <c r="DR518" s="540"/>
      <c r="DS518" s="540"/>
      <c r="DT518" s="540"/>
      <c r="DU518" s="540"/>
      <c r="DV518" s="540"/>
      <c r="DW518" s="540"/>
      <c r="DX518" s="540"/>
      <c r="DY518" s="540"/>
      <c r="DZ518" s="540"/>
      <c r="EA518" s="540"/>
      <c r="EB518" s="540"/>
      <c r="EC518" s="540"/>
      <c r="ED518" s="540"/>
      <c r="EE518" s="540"/>
      <c r="EF518" s="540"/>
      <c r="EG518" s="540"/>
      <c r="EH518" s="540"/>
      <c r="EI518" s="540"/>
      <c r="EJ518" s="540"/>
      <c r="EK518" s="540"/>
      <c r="EL518" s="540"/>
      <c r="EM518" s="540"/>
      <c r="EN518" s="540"/>
      <c r="EO518" s="540"/>
      <c r="EP518" s="540"/>
      <c r="EQ518" s="540"/>
      <c r="ER518" s="540"/>
      <c r="ES518" s="540"/>
      <c r="ET518" s="540"/>
      <c r="EU518" s="540"/>
      <c r="EV518" s="540"/>
      <c r="EW518" s="540"/>
      <c r="EX518" s="540"/>
      <c r="EY518" s="540"/>
      <c r="EZ518" s="540"/>
      <c r="FA518" s="540"/>
      <c r="FB518" s="540"/>
      <c r="FC518" s="540"/>
      <c r="FD518" s="540"/>
      <c r="FE518" s="540"/>
      <c r="FF518" s="540"/>
      <c r="FG518" s="540"/>
      <c r="FH518" s="540"/>
      <c r="FI518" s="540"/>
      <c r="FJ518" s="540"/>
    </row>
    <row r="519" spans="2:174">
      <c r="B519" s="540"/>
      <c r="C519" s="658"/>
      <c r="D519" s="540"/>
      <c r="F519" s="540"/>
      <c r="G519" s="540"/>
      <c r="H519" s="540"/>
      <c r="I519" s="540"/>
      <c r="J519" s="540"/>
      <c r="K519" s="540"/>
      <c r="L519" s="540"/>
      <c r="M519" s="540"/>
      <c r="N519" s="540"/>
      <c r="O519" s="540"/>
      <c r="P519" s="540"/>
      <c r="Q519" s="540"/>
      <c r="R519" s="540"/>
      <c r="S519" s="540"/>
      <c r="T519" s="540"/>
      <c r="U519" s="540"/>
      <c r="V519" s="540"/>
      <c r="W519" s="540"/>
      <c r="X519" s="540"/>
      <c r="Y519" s="540"/>
      <c r="Z519" s="540"/>
      <c r="AA519" s="540"/>
      <c r="AB519" s="540"/>
      <c r="AC519" s="540"/>
      <c r="AD519" s="540"/>
      <c r="AE519" s="540"/>
      <c r="AF519" s="540"/>
      <c r="AG519" s="540"/>
      <c r="AH519" s="540"/>
      <c r="AI519" s="540"/>
      <c r="AJ519" s="540"/>
      <c r="AK519" s="540"/>
      <c r="AL519" s="540"/>
      <c r="AM519" s="540"/>
      <c r="AN519" s="540"/>
      <c r="AO519" s="540"/>
      <c r="AP519" s="540"/>
      <c r="AQ519" s="540"/>
      <c r="AR519" s="540"/>
      <c r="AS519" s="540"/>
      <c r="AT519" s="540"/>
      <c r="AU519" s="540"/>
      <c r="AV519" s="540"/>
      <c r="AW519" s="540"/>
      <c r="AX519" s="540"/>
      <c r="AY519" s="540"/>
      <c r="AZ519" s="540"/>
      <c r="BA519" s="540"/>
      <c r="BB519" s="540"/>
      <c r="BC519" s="540"/>
      <c r="BD519" s="540"/>
      <c r="BE519" s="540"/>
      <c r="BF519" s="540"/>
      <c r="BG519" s="540"/>
      <c r="BH519" s="540"/>
      <c r="BI519" s="540"/>
      <c r="BJ519" s="540"/>
      <c r="BK519" s="540"/>
      <c r="BL519" s="540"/>
      <c r="BM519" s="540"/>
      <c r="BN519" s="540"/>
      <c r="BO519" s="540"/>
      <c r="BP519" s="540"/>
      <c r="BQ519" s="540"/>
      <c r="BR519" s="540"/>
      <c r="BS519" s="540"/>
      <c r="BT519" s="540"/>
      <c r="BU519" s="540"/>
      <c r="BV519" s="540"/>
      <c r="BW519" s="540"/>
      <c r="BX519" s="540"/>
      <c r="BY519" s="540"/>
      <c r="BZ519" s="540"/>
      <c r="CA519" s="540"/>
      <c r="CB519" s="540"/>
      <c r="CC519" s="540"/>
      <c r="CD519" s="540"/>
      <c r="CE519" s="540"/>
      <c r="CF519" s="540"/>
      <c r="CG519" s="540"/>
      <c r="CH519" s="540"/>
      <c r="CI519" s="540"/>
      <c r="CJ519" s="540"/>
      <c r="CK519" s="540"/>
      <c r="CL519" s="540"/>
      <c r="CM519" s="540"/>
      <c r="CN519" s="540"/>
      <c r="CO519" s="540"/>
      <c r="CP519" s="540"/>
      <c r="CQ519" s="540"/>
      <c r="CR519" s="540"/>
      <c r="CS519" s="540"/>
      <c r="CT519" s="540"/>
      <c r="CU519" s="540"/>
      <c r="CV519" s="540"/>
      <c r="CW519" s="540"/>
      <c r="CX519" s="540"/>
      <c r="CY519" s="540"/>
      <c r="CZ519" s="540"/>
      <c r="DA519" s="540"/>
      <c r="DB519" s="540"/>
      <c r="DC519" s="540"/>
      <c r="DD519" s="540"/>
      <c r="DE519" s="540"/>
      <c r="DF519" s="540"/>
      <c r="DG519" s="540"/>
      <c r="DH519" s="540"/>
      <c r="DI519" s="540"/>
      <c r="DJ519" s="540"/>
      <c r="DK519" s="540"/>
      <c r="DL519" s="540"/>
      <c r="DM519" s="540"/>
      <c r="DN519" s="540"/>
      <c r="DO519" s="540"/>
      <c r="DP519" s="540"/>
      <c r="DQ519" s="540"/>
      <c r="DR519" s="540"/>
      <c r="DS519" s="540"/>
      <c r="DT519" s="540"/>
      <c r="DU519" s="540"/>
      <c r="DV519" s="540"/>
      <c r="DW519" s="540"/>
      <c r="DX519" s="540"/>
      <c r="DY519" s="540"/>
      <c r="DZ519" s="540"/>
      <c r="EA519" s="540"/>
      <c r="EB519" s="540"/>
      <c r="EC519" s="540"/>
      <c r="ED519" s="540"/>
      <c r="EE519" s="540"/>
      <c r="EF519" s="540"/>
      <c r="EG519" s="540"/>
      <c r="EH519" s="540"/>
      <c r="EI519" s="540"/>
      <c r="EJ519" s="540"/>
      <c r="EK519" s="540"/>
      <c r="EL519" s="540"/>
      <c r="EM519" s="540"/>
      <c r="EN519" s="540"/>
      <c r="EO519" s="540"/>
      <c r="EP519" s="540"/>
      <c r="EQ519" s="540"/>
      <c r="ER519" s="540"/>
      <c r="ES519" s="540"/>
      <c r="ET519" s="540"/>
      <c r="EU519" s="540"/>
      <c r="EV519" s="540"/>
      <c r="EW519" s="540"/>
      <c r="EX519" s="540"/>
      <c r="EY519" s="540"/>
      <c r="EZ519" s="540"/>
      <c r="FA519" s="540"/>
      <c r="FB519" s="540"/>
      <c r="FC519" s="540"/>
      <c r="FD519" s="540"/>
      <c r="FE519" s="540"/>
      <c r="FF519" s="540"/>
      <c r="FG519" s="540"/>
      <c r="FH519" s="540"/>
      <c r="FI519" s="540"/>
      <c r="FJ519" s="540"/>
    </row>
    <row r="520" spans="2:174">
      <c r="B520" s="540"/>
      <c r="C520" s="658"/>
      <c r="D520" s="540"/>
      <c r="F520" s="540"/>
      <c r="G520" s="540"/>
      <c r="H520" s="540"/>
      <c r="I520" s="540"/>
      <c r="J520" s="540"/>
      <c r="K520" s="540"/>
      <c r="L520" s="540"/>
      <c r="M520" s="540"/>
      <c r="N520" s="540"/>
      <c r="O520" s="540"/>
      <c r="P520" s="540"/>
      <c r="Q520" s="540"/>
      <c r="R520" s="540"/>
      <c r="S520" s="540"/>
      <c r="T520" s="540"/>
      <c r="U520" s="540"/>
      <c r="V520" s="540"/>
      <c r="W520" s="540"/>
      <c r="X520" s="540"/>
      <c r="Y520" s="540"/>
      <c r="Z520" s="540"/>
      <c r="AA520" s="540"/>
      <c r="AB520" s="540"/>
      <c r="AC520" s="540"/>
      <c r="AD520" s="540"/>
      <c r="AE520" s="540"/>
      <c r="AF520" s="540"/>
      <c r="AG520" s="540"/>
      <c r="AH520" s="540"/>
      <c r="AI520" s="540"/>
      <c r="AJ520" s="540"/>
      <c r="AK520" s="540"/>
      <c r="AL520" s="540"/>
      <c r="AM520" s="540"/>
      <c r="AN520" s="540"/>
      <c r="AO520" s="540"/>
      <c r="AP520" s="540"/>
      <c r="AQ520" s="540"/>
      <c r="AR520" s="540"/>
      <c r="AS520" s="540"/>
      <c r="AT520" s="540"/>
      <c r="AU520" s="540"/>
      <c r="AV520" s="540"/>
      <c r="AW520" s="540"/>
      <c r="AX520" s="540"/>
      <c r="AY520" s="540"/>
      <c r="AZ520" s="540"/>
      <c r="BA520" s="540"/>
      <c r="BB520" s="540"/>
      <c r="BC520" s="540"/>
      <c r="BD520" s="540"/>
      <c r="BE520" s="540"/>
      <c r="BF520" s="540"/>
      <c r="BG520" s="540"/>
      <c r="BH520" s="540"/>
      <c r="BI520" s="540"/>
      <c r="BJ520" s="540"/>
      <c r="BK520" s="540"/>
      <c r="BL520" s="540"/>
      <c r="BM520" s="540"/>
      <c r="BN520" s="540"/>
      <c r="BO520" s="540"/>
      <c r="BP520" s="540"/>
      <c r="BQ520" s="540"/>
      <c r="BR520" s="540"/>
      <c r="BS520" s="540"/>
      <c r="BT520" s="540"/>
      <c r="BU520" s="540"/>
      <c r="BV520" s="540"/>
      <c r="BW520" s="540"/>
      <c r="BX520" s="540"/>
      <c r="BY520" s="540"/>
      <c r="BZ520" s="540"/>
      <c r="CA520" s="540"/>
      <c r="CB520" s="540"/>
      <c r="CC520" s="540"/>
      <c r="CD520" s="540"/>
      <c r="CE520" s="540"/>
      <c r="CF520" s="540"/>
      <c r="CG520" s="540"/>
      <c r="CH520" s="540"/>
      <c r="CI520" s="540"/>
      <c r="CJ520" s="540"/>
      <c r="CK520" s="540"/>
      <c r="CL520" s="540"/>
      <c r="CM520" s="540"/>
      <c r="CN520" s="540"/>
      <c r="CO520" s="540"/>
      <c r="CP520" s="540"/>
      <c r="CQ520" s="540"/>
      <c r="CR520" s="540"/>
      <c r="CS520" s="540"/>
      <c r="CT520" s="540"/>
      <c r="CU520" s="540"/>
      <c r="CV520" s="540"/>
      <c r="CW520" s="540"/>
      <c r="CX520" s="540"/>
      <c r="CY520" s="540"/>
      <c r="CZ520" s="540"/>
      <c r="DA520" s="540"/>
      <c r="DB520" s="540"/>
      <c r="DC520" s="540"/>
      <c r="DD520" s="540"/>
      <c r="DE520" s="540"/>
      <c r="DF520" s="540"/>
      <c r="DG520" s="540"/>
      <c r="DH520" s="540"/>
      <c r="DI520" s="540"/>
      <c r="DJ520" s="540"/>
      <c r="DK520" s="540"/>
      <c r="DL520" s="540"/>
      <c r="DM520" s="540"/>
      <c r="DN520" s="540"/>
      <c r="DO520" s="540"/>
      <c r="DP520" s="540"/>
      <c r="DQ520" s="540"/>
      <c r="DR520" s="540"/>
      <c r="DS520" s="540"/>
      <c r="DT520" s="540"/>
      <c r="DU520" s="540"/>
      <c r="DV520" s="540"/>
      <c r="DW520" s="540"/>
      <c r="DX520" s="540"/>
      <c r="DY520" s="540"/>
      <c r="DZ520" s="540"/>
      <c r="EA520" s="540"/>
      <c r="EB520" s="540"/>
      <c r="EC520" s="540"/>
      <c r="ED520" s="540"/>
      <c r="EE520" s="540"/>
      <c r="EF520" s="540"/>
      <c r="EG520" s="540"/>
      <c r="EH520" s="540"/>
      <c r="EI520" s="540"/>
      <c r="EJ520" s="540"/>
      <c r="EK520" s="540"/>
      <c r="EL520" s="540"/>
      <c r="EM520" s="540"/>
      <c r="EN520" s="540"/>
      <c r="EO520" s="540"/>
      <c r="EP520" s="540"/>
      <c r="EQ520" s="540"/>
      <c r="ER520" s="540"/>
      <c r="ES520" s="540"/>
      <c r="ET520" s="540"/>
      <c r="EU520" s="540"/>
      <c r="EV520" s="540"/>
      <c r="EW520" s="540"/>
      <c r="EX520" s="540"/>
      <c r="EY520" s="540"/>
      <c r="EZ520" s="540"/>
      <c r="FA520" s="540"/>
      <c r="FB520" s="540"/>
      <c r="FC520" s="540"/>
      <c r="FD520" s="540"/>
      <c r="FE520" s="540"/>
      <c r="FF520" s="540"/>
      <c r="FG520" s="540"/>
      <c r="FH520" s="540"/>
      <c r="FI520" s="540"/>
      <c r="FJ520" s="540"/>
    </row>
    <row r="521" spans="2:174">
      <c r="B521" s="540"/>
      <c r="C521" s="658"/>
      <c r="D521" s="540"/>
      <c r="F521" s="540"/>
      <c r="G521" s="540"/>
      <c r="H521" s="540"/>
      <c r="I521" s="540"/>
      <c r="J521" s="540"/>
      <c r="K521" s="540"/>
      <c r="L521" s="540"/>
      <c r="M521" s="540"/>
      <c r="N521" s="540"/>
      <c r="O521" s="540"/>
      <c r="P521" s="540"/>
      <c r="Q521" s="540"/>
      <c r="R521" s="540"/>
      <c r="S521" s="540"/>
      <c r="T521" s="540"/>
      <c r="U521" s="540"/>
      <c r="V521" s="540"/>
      <c r="W521" s="540"/>
      <c r="X521" s="540"/>
      <c r="Y521" s="540"/>
      <c r="Z521" s="540"/>
      <c r="AA521" s="540"/>
      <c r="AB521" s="540"/>
      <c r="AC521" s="540"/>
      <c r="AD521" s="540"/>
      <c r="AE521" s="540"/>
      <c r="AF521" s="540"/>
      <c r="AG521" s="540"/>
      <c r="AH521" s="540"/>
      <c r="AI521" s="540"/>
      <c r="AJ521" s="540"/>
      <c r="AK521" s="540"/>
      <c r="AL521" s="540"/>
      <c r="AM521" s="540"/>
      <c r="AN521" s="540"/>
      <c r="AO521" s="540"/>
      <c r="AP521" s="540"/>
      <c r="AQ521" s="540"/>
      <c r="AR521" s="540"/>
      <c r="AS521" s="540"/>
      <c r="AT521" s="540"/>
      <c r="AU521" s="540"/>
      <c r="AV521" s="540"/>
      <c r="AW521" s="540"/>
      <c r="AX521" s="540"/>
      <c r="AY521" s="540"/>
      <c r="AZ521" s="540"/>
      <c r="BA521" s="540"/>
      <c r="BB521" s="540"/>
      <c r="BC521" s="540"/>
      <c r="BD521" s="540"/>
      <c r="BE521" s="540"/>
      <c r="BF521" s="540"/>
      <c r="BG521" s="540"/>
      <c r="BH521" s="540"/>
      <c r="BI521" s="540"/>
      <c r="BJ521" s="540"/>
      <c r="BK521" s="540"/>
      <c r="BL521" s="540"/>
      <c r="BM521" s="540"/>
      <c r="BN521" s="540"/>
      <c r="BO521" s="540"/>
      <c r="BP521" s="540"/>
      <c r="BQ521" s="540"/>
      <c r="BR521" s="540"/>
      <c r="BS521" s="540"/>
      <c r="BT521" s="540"/>
      <c r="BU521" s="540"/>
      <c r="BV521" s="540"/>
      <c r="BW521" s="540"/>
      <c r="BX521" s="540"/>
      <c r="BY521" s="540"/>
      <c r="BZ521" s="540"/>
      <c r="CA521" s="540"/>
      <c r="CB521" s="540"/>
      <c r="CC521" s="540"/>
      <c r="CD521" s="540"/>
      <c r="CE521" s="540"/>
      <c r="CF521" s="540"/>
      <c r="CG521" s="540"/>
      <c r="CH521" s="540"/>
      <c r="CI521" s="540"/>
      <c r="CJ521" s="540"/>
      <c r="CK521" s="540"/>
      <c r="CL521" s="540"/>
      <c r="CM521" s="540"/>
      <c r="CN521" s="540"/>
      <c r="CO521" s="540"/>
      <c r="CP521" s="540"/>
      <c r="CQ521" s="540"/>
      <c r="CR521" s="540"/>
      <c r="CS521" s="540"/>
      <c r="CT521" s="540"/>
      <c r="CU521" s="540"/>
      <c r="CV521" s="540"/>
      <c r="CW521" s="540"/>
      <c r="CX521" s="540"/>
      <c r="CY521" s="540"/>
      <c r="CZ521" s="540"/>
      <c r="DA521" s="540"/>
      <c r="DB521" s="540"/>
      <c r="DC521" s="540"/>
      <c r="DD521" s="540"/>
      <c r="DE521" s="540"/>
      <c r="DF521" s="540"/>
      <c r="DG521" s="540"/>
      <c r="DH521" s="540"/>
      <c r="DI521" s="540"/>
      <c r="DJ521" s="540"/>
      <c r="DK521" s="540"/>
      <c r="DL521" s="540"/>
      <c r="DM521" s="540"/>
      <c r="DN521" s="540"/>
      <c r="DO521" s="540"/>
      <c r="DP521" s="540"/>
      <c r="DQ521" s="540"/>
      <c r="DR521" s="540"/>
      <c r="DS521" s="540"/>
      <c r="DT521" s="540"/>
      <c r="DU521" s="540"/>
      <c r="DV521" s="540"/>
      <c r="DW521" s="540"/>
      <c r="DX521" s="540"/>
      <c r="DY521" s="540"/>
      <c r="DZ521" s="540"/>
      <c r="EA521" s="540"/>
      <c r="EB521" s="540"/>
      <c r="EC521" s="540"/>
      <c r="ED521" s="540"/>
      <c r="EE521" s="540"/>
      <c r="EF521" s="540"/>
      <c r="EG521" s="540"/>
      <c r="EH521" s="540"/>
      <c r="EI521" s="540"/>
      <c r="EJ521" s="540"/>
      <c r="EK521" s="540"/>
      <c r="EL521" s="540"/>
      <c r="EM521" s="540"/>
      <c r="EN521" s="540"/>
      <c r="EO521" s="540"/>
      <c r="EP521" s="540"/>
      <c r="EQ521" s="540"/>
      <c r="ER521" s="540"/>
      <c r="ES521" s="540"/>
      <c r="ET521" s="540"/>
      <c r="EU521" s="540"/>
      <c r="EV521" s="540"/>
      <c r="EW521" s="540"/>
      <c r="EX521" s="540"/>
      <c r="EY521" s="540"/>
      <c r="EZ521" s="540"/>
      <c r="FA521" s="540"/>
      <c r="FB521" s="540"/>
      <c r="FC521" s="540"/>
      <c r="FD521" s="540"/>
      <c r="FE521" s="540"/>
      <c r="FF521" s="540"/>
      <c r="FG521" s="540"/>
      <c r="FH521" s="540"/>
      <c r="FI521" s="540"/>
      <c r="FJ521" s="540"/>
    </row>
    <row r="522" spans="2:174">
      <c r="B522" s="540"/>
      <c r="C522" s="658"/>
      <c r="D522" s="540"/>
      <c r="F522" s="540"/>
      <c r="G522" s="540"/>
      <c r="H522" s="540"/>
      <c r="I522" s="540"/>
      <c r="J522" s="540"/>
      <c r="K522" s="540"/>
      <c r="L522" s="540"/>
      <c r="M522" s="540"/>
      <c r="N522" s="540"/>
      <c r="O522" s="540"/>
      <c r="P522" s="540"/>
      <c r="Q522" s="540"/>
      <c r="R522" s="540"/>
      <c r="S522" s="540"/>
      <c r="T522" s="540"/>
      <c r="U522" s="540"/>
      <c r="V522" s="540"/>
      <c r="W522" s="540"/>
      <c r="X522" s="540"/>
      <c r="Y522" s="540"/>
      <c r="Z522" s="540"/>
      <c r="AA522" s="540"/>
      <c r="AB522" s="540"/>
      <c r="AC522" s="540"/>
      <c r="AD522" s="540"/>
      <c r="AE522" s="540"/>
      <c r="AF522" s="540"/>
      <c r="AG522" s="540"/>
      <c r="AH522" s="540"/>
      <c r="AI522" s="540"/>
      <c r="AJ522" s="540"/>
      <c r="AK522" s="540"/>
      <c r="AL522" s="540"/>
      <c r="AM522" s="540"/>
      <c r="AN522" s="540"/>
      <c r="AO522" s="540"/>
      <c r="AP522" s="540"/>
      <c r="AQ522" s="540"/>
      <c r="AR522" s="540"/>
      <c r="AS522" s="540"/>
      <c r="AT522" s="540"/>
      <c r="AU522" s="540"/>
      <c r="AV522" s="540"/>
      <c r="AW522" s="540"/>
      <c r="AX522" s="540"/>
      <c r="AY522" s="540"/>
      <c r="AZ522" s="540"/>
      <c r="BA522" s="540"/>
      <c r="BB522" s="540"/>
      <c r="BC522" s="540"/>
      <c r="BD522" s="540"/>
      <c r="BE522" s="540"/>
      <c r="BF522" s="540"/>
      <c r="BG522" s="540"/>
      <c r="BH522" s="540"/>
      <c r="BI522" s="540"/>
      <c r="BJ522" s="540"/>
      <c r="BK522" s="540"/>
      <c r="BL522" s="540"/>
      <c r="BM522" s="540"/>
      <c r="BN522" s="540"/>
      <c r="BO522" s="540"/>
      <c r="BP522" s="540"/>
      <c r="BQ522" s="540"/>
      <c r="BR522" s="540"/>
      <c r="BS522" s="540"/>
      <c r="BT522" s="540"/>
      <c r="BU522" s="540"/>
      <c r="BV522" s="540"/>
      <c r="BW522" s="540"/>
      <c r="BX522" s="540"/>
      <c r="BY522" s="540"/>
      <c r="BZ522" s="540"/>
      <c r="CA522" s="540"/>
      <c r="CB522" s="540"/>
      <c r="CC522" s="540"/>
      <c r="CD522" s="540"/>
      <c r="CE522" s="540"/>
      <c r="CF522" s="540"/>
      <c r="CG522" s="540"/>
      <c r="CH522" s="540"/>
      <c r="CI522" s="540"/>
      <c r="CJ522" s="540"/>
      <c r="CK522" s="540"/>
      <c r="CL522" s="540"/>
      <c r="CM522" s="540"/>
      <c r="CN522" s="540"/>
      <c r="CO522" s="540"/>
      <c r="CP522" s="540"/>
      <c r="CQ522" s="540"/>
      <c r="CR522" s="540"/>
      <c r="CS522" s="540"/>
      <c r="CT522" s="540"/>
      <c r="CU522" s="540"/>
      <c r="CV522" s="540"/>
      <c r="CW522" s="540"/>
      <c r="CX522" s="540"/>
      <c r="CY522" s="540"/>
      <c r="CZ522" s="540"/>
      <c r="DA522" s="540"/>
      <c r="DB522" s="540"/>
      <c r="DC522" s="540"/>
      <c r="DD522" s="540"/>
      <c r="DE522" s="540"/>
      <c r="DF522" s="540"/>
      <c r="DG522" s="540"/>
      <c r="DH522" s="540"/>
      <c r="DI522" s="540"/>
      <c r="DJ522" s="540"/>
      <c r="DK522" s="540"/>
      <c r="DL522" s="540"/>
      <c r="DM522" s="540"/>
      <c r="DN522" s="540"/>
      <c r="DO522" s="540"/>
      <c r="DP522" s="540"/>
      <c r="DQ522" s="540"/>
      <c r="DR522" s="540"/>
      <c r="DS522" s="540"/>
      <c r="DT522" s="540"/>
      <c r="DU522" s="540"/>
      <c r="DV522" s="540"/>
      <c r="DW522" s="540"/>
      <c r="DX522" s="540"/>
      <c r="DY522" s="540"/>
      <c r="DZ522" s="540"/>
      <c r="EA522" s="540"/>
      <c r="EB522" s="540"/>
      <c r="EC522" s="540"/>
      <c r="ED522" s="540"/>
      <c r="EE522" s="540"/>
      <c r="EF522" s="540"/>
      <c r="EG522" s="540"/>
      <c r="EH522" s="540"/>
    </row>
    <row r="523" spans="2:174">
      <c r="B523" s="540"/>
      <c r="C523" s="658"/>
      <c r="D523" s="540"/>
      <c r="F523" s="540"/>
      <c r="G523" s="540"/>
      <c r="H523" s="540"/>
      <c r="I523" s="540"/>
      <c r="J523" s="540"/>
      <c r="K523" s="540"/>
      <c r="L523" s="540"/>
      <c r="M523" s="540"/>
      <c r="N523" s="540"/>
      <c r="O523" s="540"/>
      <c r="P523" s="540"/>
      <c r="Q523" s="540"/>
      <c r="R523" s="540"/>
      <c r="S523" s="540"/>
      <c r="T523" s="540"/>
      <c r="U523" s="540"/>
      <c r="V523" s="540"/>
      <c r="W523" s="540"/>
      <c r="X523" s="540"/>
      <c r="Y523" s="540"/>
      <c r="Z523" s="540"/>
      <c r="AA523" s="540"/>
      <c r="AB523" s="540"/>
      <c r="AC523" s="540"/>
      <c r="AD523" s="540"/>
      <c r="AE523" s="540"/>
      <c r="AF523" s="540"/>
      <c r="AG523" s="540"/>
      <c r="AH523" s="540"/>
      <c r="AI523" s="540"/>
      <c r="AJ523" s="540"/>
      <c r="AK523" s="540"/>
      <c r="AL523" s="540"/>
      <c r="AM523" s="540"/>
      <c r="AN523" s="540"/>
      <c r="AO523" s="540"/>
      <c r="AP523" s="540"/>
      <c r="AQ523" s="540"/>
      <c r="AR523" s="540"/>
      <c r="AS523" s="540"/>
      <c r="AT523" s="540"/>
      <c r="AU523" s="540"/>
      <c r="AV523" s="540"/>
      <c r="AW523" s="540"/>
      <c r="AX523" s="540"/>
      <c r="AY523" s="540"/>
      <c r="AZ523" s="540"/>
      <c r="BA523" s="540"/>
      <c r="BB523" s="540"/>
      <c r="BC523" s="540"/>
      <c r="BD523" s="540"/>
      <c r="BE523" s="540"/>
      <c r="BF523" s="540"/>
      <c r="BG523" s="540"/>
      <c r="BH523" s="540"/>
      <c r="BI523" s="540"/>
      <c r="BJ523" s="540"/>
      <c r="BK523" s="540"/>
      <c r="BL523" s="540"/>
      <c r="BM523" s="540"/>
      <c r="BN523" s="540"/>
      <c r="BO523" s="540"/>
      <c r="BP523" s="540"/>
      <c r="BQ523" s="540"/>
      <c r="BR523" s="540"/>
      <c r="BS523" s="540"/>
      <c r="BT523" s="540"/>
      <c r="BU523" s="540"/>
      <c r="BV523" s="540"/>
      <c r="BW523" s="540"/>
      <c r="BX523" s="540"/>
      <c r="BY523" s="540"/>
      <c r="BZ523" s="540"/>
      <c r="CA523" s="540"/>
      <c r="CB523" s="540"/>
      <c r="CC523" s="540"/>
      <c r="CD523" s="540"/>
      <c r="CE523" s="540"/>
      <c r="CF523" s="540"/>
      <c r="CG523" s="540"/>
      <c r="CH523" s="540"/>
      <c r="CI523" s="540"/>
      <c r="CJ523" s="540"/>
      <c r="CK523" s="540"/>
      <c r="CL523" s="540"/>
      <c r="CM523" s="540"/>
      <c r="CN523" s="540"/>
      <c r="CO523" s="540"/>
      <c r="CP523" s="540"/>
      <c r="CQ523" s="540"/>
      <c r="CR523" s="540"/>
      <c r="CS523" s="540"/>
      <c r="CT523" s="540"/>
      <c r="CU523" s="540"/>
      <c r="CV523" s="540"/>
      <c r="CW523" s="540"/>
      <c r="CX523" s="540"/>
      <c r="CY523" s="540"/>
      <c r="CZ523" s="540"/>
      <c r="DA523" s="540"/>
      <c r="DB523" s="540"/>
      <c r="DC523" s="540"/>
      <c r="DD523" s="540"/>
      <c r="DE523" s="540"/>
      <c r="DF523" s="540"/>
      <c r="DG523" s="540"/>
      <c r="DH523" s="540"/>
      <c r="DI523" s="540"/>
      <c r="DJ523" s="540"/>
      <c r="DK523" s="540"/>
      <c r="DL523" s="540"/>
      <c r="DM523" s="540"/>
      <c r="DN523" s="540"/>
      <c r="DO523" s="540"/>
      <c r="DP523" s="540"/>
      <c r="DQ523" s="540"/>
      <c r="DR523" s="540"/>
      <c r="DS523" s="540"/>
      <c r="DT523" s="540"/>
      <c r="DU523" s="540"/>
      <c r="DV523" s="540"/>
      <c r="DW523" s="540"/>
      <c r="DX523" s="540"/>
      <c r="DY523" s="540"/>
      <c r="DZ523" s="540"/>
      <c r="EA523" s="540"/>
      <c r="EB523" s="540"/>
      <c r="EC523" s="540"/>
      <c r="ED523" s="540"/>
      <c r="EE523" s="540"/>
      <c r="EF523" s="540"/>
      <c r="EG523" s="540"/>
      <c r="EH523" s="540"/>
    </row>
    <row r="524" spans="2:174">
      <c r="B524" s="540"/>
      <c r="C524" s="658"/>
      <c r="D524" s="540"/>
      <c r="F524" s="540"/>
      <c r="G524" s="540"/>
      <c r="H524" s="540"/>
      <c r="I524" s="540"/>
      <c r="J524" s="540"/>
      <c r="K524" s="540"/>
      <c r="L524" s="540"/>
      <c r="M524" s="540"/>
      <c r="N524" s="540"/>
      <c r="O524" s="540"/>
      <c r="P524" s="540"/>
      <c r="Q524" s="540"/>
      <c r="R524" s="540"/>
      <c r="S524" s="540"/>
      <c r="T524" s="540"/>
      <c r="U524" s="540"/>
      <c r="V524" s="540"/>
      <c r="W524" s="540"/>
      <c r="X524" s="540"/>
      <c r="Y524" s="540"/>
      <c r="Z524" s="540"/>
      <c r="AA524" s="540"/>
      <c r="AB524" s="540"/>
      <c r="AC524" s="540"/>
      <c r="AD524" s="540"/>
      <c r="AE524" s="540"/>
      <c r="AF524" s="540"/>
      <c r="AG524" s="540"/>
      <c r="AH524" s="540"/>
      <c r="AI524" s="540"/>
      <c r="AJ524" s="540"/>
      <c r="AK524" s="540"/>
      <c r="AL524" s="540"/>
      <c r="AM524" s="540"/>
      <c r="AN524" s="540"/>
      <c r="AO524" s="540"/>
      <c r="AP524" s="540"/>
      <c r="AQ524" s="540"/>
      <c r="AR524" s="540"/>
      <c r="AS524" s="540"/>
      <c r="AT524" s="540"/>
      <c r="AU524" s="540"/>
      <c r="AV524" s="540"/>
      <c r="AW524" s="540"/>
      <c r="AX524" s="540"/>
      <c r="AY524" s="540"/>
      <c r="AZ524" s="540"/>
      <c r="BA524" s="540"/>
      <c r="BB524" s="540"/>
      <c r="BC524" s="540"/>
      <c r="BD524" s="540"/>
      <c r="BE524" s="540"/>
      <c r="BF524" s="540"/>
      <c r="BG524" s="540"/>
      <c r="BH524" s="540"/>
      <c r="BI524" s="540"/>
      <c r="BJ524" s="540"/>
      <c r="BK524" s="540"/>
      <c r="BL524" s="540"/>
      <c r="BM524" s="540"/>
      <c r="BN524" s="540"/>
      <c r="BO524" s="540"/>
      <c r="BP524" s="540"/>
      <c r="BQ524" s="540"/>
      <c r="BR524" s="540"/>
      <c r="BS524" s="540"/>
      <c r="BT524" s="540"/>
      <c r="BU524" s="540"/>
      <c r="BV524" s="540"/>
      <c r="BW524" s="540"/>
      <c r="BX524" s="540"/>
      <c r="BY524" s="540"/>
      <c r="BZ524" s="540"/>
      <c r="CA524" s="540"/>
      <c r="CB524" s="540"/>
      <c r="CC524" s="540"/>
      <c r="CD524" s="540"/>
      <c r="CE524" s="540"/>
      <c r="CF524" s="540"/>
      <c r="CG524" s="540"/>
      <c r="CH524" s="540"/>
      <c r="CI524" s="540"/>
      <c r="CJ524" s="540"/>
      <c r="CK524" s="540"/>
      <c r="CL524" s="540"/>
      <c r="CM524" s="540"/>
      <c r="CN524" s="540"/>
      <c r="CO524" s="540"/>
      <c r="CP524" s="540"/>
      <c r="CQ524" s="540"/>
      <c r="CR524" s="540"/>
      <c r="CS524" s="540"/>
      <c r="CT524" s="540"/>
      <c r="CU524" s="540"/>
      <c r="CV524" s="540"/>
      <c r="CW524" s="540"/>
      <c r="CX524" s="540"/>
      <c r="CY524" s="540"/>
      <c r="CZ524" s="540"/>
      <c r="DA524" s="540"/>
      <c r="DB524" s="540"/>
      <c r="DC524" s="540"/>
      <c r="DD524" s="540"/>
      <c r="DE524" s="540"/>
      <c r="DF524" s="540"/>
      <c r="DG524" s="540"/>
      <c r="DH524" s="540"/>
      <c r="DI524" s="540"/>
      <c r="DJ524" s="540"/>
      <c r="DK524" s="540"/>
      <c r="DL524" s="540"/>
      <c r="DM524" s="540"/>
      <c r="DN524" s="540"/>
      <c r="DO524" s="540"/>
      <c r="DP524" s="540"/>
      <c r="DQ524" s="540"/>
      <c r="DR524" s="540"/>
      <c r="DS524" s="540"/>
      <c r="DT524" s="540"/>
      <c r="DU524" s="540"/>
      <c r="DV524" s="540"/>
      <c r="DW524" s="540"/>
      <c r="DX524" s="540"/>
      <c r="DY524" s="540"/>
      <c r="DZ524" s="540"/>
      <c r="EA524" s="540"/>
      <c r="EB524" s="540"/>
      <c r="EC524" s="540"/>
      <c r="ED524" s="540"/>
      <c r="EE524" s="540"/>
      <c r="EF524" s="540"/>
      <c r="EG524" s="540"/>
      <c r="EH524" s="540"/>
    </row>
    <row r="525" spans="2:174">
      <c r="B525" s="540"/>
      <c r="C525" s="658"/>
      <c r="D525" s="540"/>
      <c r="F525" s="540"/>
      <c r="G525" s="540"/>
      <c r="H525" s="540"/>
      <c r="I525" s="540"/>
      <c r="J525" s="540"/>
      <c r="K525" s="540"/>
      <c r="L525" s="540"/>
      <c r="M525" s="540"/>
      <c r="N525" s="540"/>
      <c r="O525" s="540"/>
      <c r="P525" s="540"/>
      <c r="Q525" s="540"/>
      <c r="R525" s="540"/>
      <c r="S525" s="540"/>
      <c r="T525" s="540"/>
      <c r="U525" s="540"/>
      <c r="V525" s="540"/>
      <c r="W525" s="540"/>
      <c r="X525" s="540"/>
      <c r="Y525" s="540"/>
      <c r="Z525" s="540"/>
      <c r="AA525" s="540"/>
      <c r="AB525" s="540"/>
      <c r="AC525" s="540"/>
      <c r="AD525" s="540"/>
      <c r="AE525" s="540"/>
      <c r="AF525" s="540"/>
      <c r="AG525" s="540"/>
      <c r="AH525" s="540"/>
      <c r="AI525" s="540"/>
      <c r="AJ525" s="540"/>
      <c r="AK525" s="540"/>
      <c r="AL525" s="540"/>
      <c r="AM525" s="540"/>
      <c r="AN525" s="540"/>
      <c r="AO525" s="540"/>
      <c r="AP525" s="540"/>
      <c r="AQ525" s="540"/>
      <c r="AR525" s="540"/>
      <c r="AS525" s="540"/>
      <c r="AT525" s="540"/>
      <c r="AU525" s="540"/>
      <c r="AV525" s="540"/>
      <c r="AW525" s="540"/>
      <c r="AX525" s="540"/>
      <c r="AY525" s="540"/>
      <c r="AZ525" s="540"/>
      <c r="BA525" s="540"/>
      <c r="BB525" s="540"/>
      <c r="BC525" s="540"/>
      <c r="BD525" s="540"/>
      <c r="BE525" s="540"/>
      <c r="BF525" s="540"/>
      <c r="BG525" s="540"/>
      <c r="BH525" s="540"/>
      <c r="BI525" s="540"/>
      <c r="BJ525" s="540"/>
      <c r="BK525" s="540"/>
      <c r="BL525" s="540"/>
      <c r="BM525" s="540"/>
      <c r="BN525" s="540"/>
      <c r="BO525" s="540"/>
      <c r="BP525" s="540"/>
      <c r="BQ525" s="540"/>
      <c r="BR525" s="540"/>
      <c r="BS525" s="540"/>
      <c r="BT525" s="540"/>
      <c r="BU525" s="540"/>
      <c r="BV525" s="540"/>
      <c r="BW525" s="540"/>
      <c r="BX525" s="540"/>
      <c r="BY525" s="540"/>
      <c r="BZ525" s="540"/>
      <c r="CA525" s="540"/>
      <c r="CB525" s="540"/>
      <c r="CC525" s="540"/>
      <c r="CD525" s="540"/>
      <c r="CE525" s="540"/>
      <c r="CF525" s="540"/>
      <c r="CG525" s="540"/>
      <c r="CH525" s="540"/>
      <c r="CI525" s="540"/>
      <c r="CJ525" s="540"/>
      <c r="CK525" s="540"/>
      <c r="CL525" s="540"/>
      <c r="CM525" s="540"/>
      <c r="CN525" s="540"/>
      <c r="CO525" s="540"/>
      <c r="CP525" s="540"/>
      <c r="CQ525" s="540"/>
      <c r="CR525" s="540"/>
      <c r="CS525" s="540"/>
      <c r="CT525" s="540"/>
      <c r="CU525" s="540"/>
      <c r="CV525" s="540"/>
      <c r="CW525" s="540"/>
      <c r="CX525" s="540"/>
      <c r="CY525" s="540"/>
      <c r="CZ525" s="540"/>
      <c r="DA525" s="540"/>
      <c r="DB525" s="540"/>
      <c r="DC525" s="540"/>
      <c r="DD525" s="540"/>
      <c r="DE525" s="540"/>
      <c r="DF525" s="540"/>
      <c r="DG525" s="540"/>
      <c r="DH525" s="540"/>
      <c r="DI525" s="540"/>
      <c r="DJ525" s="540"/>
      <c r="DK525" s="540"/>
      <c r="DL525" s="540"/>
      <c r="DM525" s="540"/>
      <c r="DN525" s="540"/>
      <c r="DO525" s="540"/>
      <c r="DP525" s="540"/>
      <c r="DQ525" s="540"/>
      <c r="DR525" s="540"/>
      <c r="DS525" s="540"/>
      <c r="DT525" s="540"/>
      <c r="DU525" s="540"/>
      <c r="DV525" s="540"/>
      <c r="DW525" s="540"/>
      <c r="DX525" s="540"/>
      <c r="DY525" s="540"/>
      <c r="DZ525" s="540"/>
      <c r="EA525" s="540"/>
      <c r="EB525" s="540"/>
      <c r="EC525" s="540"/>
      <c r="ED525" s="540"/>
      <c r="EE525" s="540"/>
      <c r="EF525" s="540"/>
      <c r="EG525" s="540"/>
      <c r="EH525" s="540"/>
    </row>
    <row r="526" spans="2:174">
      <c r="B526" s="540"/>
      <c r="C526" s="658"/>
      <c r="D526" s="540"/>
      <c r="F526" s="540"/>
      <c r="G526" s="540"/>
      <c r="H526" s="540"/>
      <c r="I526" s="540"/>
      <c r="J526" s="540"/>
      <c r="K526" s="540"/>
      <c r="L526" s="540"/>
      <c r="M526" s="540"/>
      <c r="N526" s="540"/>
      <c r="O526" s="540"/>
      <c r="P526" s="540"/>
      <c r="Q526" s="540"/>
      <c r="R526" s="540"/>
      <c r="S526" s="540"/>
      <c r="T526" s="540"/>
      <c r="U526" s="540"/>
      <c r="V526" s="540"/>
      <c r="W526" s="540"/>
      <c r="X526" s="540"/>
      <c r="Y526" s="540"/>
      <c r="Z526" s="540"/>
      <c r="AA526" s="540"/>
      <c r="AB526" s="540"/>
      <c r="AC526" s="540"/>
      <c r="AD526" s="540"/>
      <c r="AE526" s="540"/>
      <c r="AF526" s="540"/>
      <c r="AG526" s="540"/>
      <c r="AH526" s="540"/>
      <c r="AI526" s="540"/>
      <c r="AJ526" s="540"/>
      <c r="AK526" s="540"/>
      <c r="AL526" s="540"/>
      <c r="AM526" s="540"/>
      <c r="AN526" s="540"/>
      <c r="AO526" s="540"/>
      <c r="AP526" s="540"/>
      <c r="AQ526" s="540"/>
      <c r="AR526" s="540"/>
      <c r="AS526" s="540"/>
      <c r="AT526" s="540"/>
      <c r="AU526" s="540"/>
      <c r="AV526" s="540"/>
      <c r="AW526" s="540"/>
      <c r="AX526" s="540"/>
      <c r="AY526" s="540"/>
      <c r="AZ526" s="540"/>
      <c r="BA526" s="540"/>
      <c r="BB526" s="540"/>
      <c r="BC526" s="540"/>
      <c r="BD526" s="540"/>
      <c r="BE526" s="540"/>
      <c r="BF526" s="540"/>
      <c r="BG526" s="540"/>
      <c r="BH526" s="540"/>
      <c r="BI526" s="540"/>
      <c r="BJ526" s="540"/>
      <c r="BK526" s="540"/>
      <c r="BL526" s="540"/>
      <c r="BM526" s="540"/>
      <c r="BN526" s="540"/>
      <c r="BO526" s="540"/>
      <c r="BP526" s="540"/>
      <c r="BQ526" s="540"/>
      <c r="BR526" s="540"/>
      <c r="BS526" s="540"/>
      <c r="BT526" s="540"/>
      <c r="BU526" s="540"/>
      <c r="BV526" s="540"/>
      <c r="BW526" s="540"/>
      <c r="BX526" s="540"/>
      <c r="BY526" s="540"/>
      <c r="BZ526" s="540"/>
      <c r="CA526" s="540"/>
      <c r="CB526" s="540"/>
      <c r="CC526" s="540"/>
      <c r="CD526" s="540"/>
      <c r="CE526" s="540"/>
      <c r="CF526" s="540"/>
      <c r="CG526" s="540"/>
      <c r="CH526" s="540"/>
      <c r="CI526" s="540"/>
      <c r="CJ526" s="540"/>
      <c r="CK526" s="540"/>
      <c r="CL526" s="540"/>
      <c r="CM526" s="540"/>
      <c r="CN526" s="540"/>
      <c r="CO526" s="540"/>
      <c r="CP526" s="540"/>
      <c r="CQ526" s="540"/>
      <c r="CR526" s="540"/>
      <c r="CS526" s="540"/>
      <c r="CT526" s="540"/>
      <c r="CU526" s="540"/>
      <c r="CV526" s="540"/>
      <c r="CW526" s="540"/>
      <c r="CX526" s="540"/>
      <c r="CY526" s="540"/>
      <c r="CZ526" s="540"/>
      <c r="DA526" s="540"/>
      <c r="DB526" s="540"/>
      <c r="DC526" s="540"/>
      <c r="DD526" s="540"/>
      <c r="DE526" s="540"/>
      <c r="DF526" s="540"/>
      <c r="DG526" s="540"/>
      <c r="DH526" s="540"/>
      <c r="DI526" s="540"/>
      <c r="DJ526" s="540"/>
      <c r="DK526" s="540"/>
      <c r="DL526" s="540"/>
      <c r="DM526" s="540"/>
      <c r="DN526" s="540"/>
      <c r="DO526" s="540"/>
      <c r="DP526" s="540"/>
      <c r="DQ526" s="540"/>
      <c r="DR526" s="540"/>
      <c r="DS526" s="540"/>
      <c r="DT526" s="540"/>
      <c r="DU526" s="540"/>
      <c r="DV526" s="540"/>
      <c r="DW526" s="540"/>
      <c r="DX526" s="540"/>
      <c r="DY526" s="540"/>
      <c r="DZ526" s="540"/>
      <c r="EA526" s="540"/>
      <c r="EB526" s="540"/>
      <c r="EC526" s="540"/>
      <c r="ED526" s="540"/>
      <c r="EE526" s="540"/>
      <c r="EF526" s="540"/>
      <c r="EG526" s="540"/>
      <c r="EH526" s="540"/>
    </row>
    <row r="527" spans="2:174">
      <c r="B527" s="540"/>
      <c r="C527" s="658"/>
      <c r="D527" s="540"/>
      <c r="F527" s="540"/>
      <c r="G527" s="540"/>
      <c r="H527" s="540"/>
      <c r="I527" s="540"/>
      <c r="J527" s="540"/>
      <c r="K527" s="540"/>
      <c r="L527" s="540"/>
      <c r="M527" s="540"/>
      <c r="N527" s="540"/>
      <c r="O527" s="540"/>
      <c r="P527" s="540"/>
      <c r="Q527" s="540"/>
      <c r="R527" s="540"/>
      <c r="S527" s="540"/>
      <c r="T527" s="540"/>
      <c r="U527" s="540"/>
      <c r="V527" s="540"/>
      <c r="W527" s="540"/>
      <c r="X527" s="540"/>
      <c r="Y527" s="540"/>
      <c r="Z527" s="540"/>
      <c r="AA527" s="540"/>
      <c r="AB527" s="540"/>
      <c r="AC527" s="540"/>
      <c r="AD527" s="540"/>
      <c r="AE527" s="540"/>
      <c r="AF527" s="540"/>
      <c r="AG527" s="540"/>
      <c r="AH527" s="540"/>
      <c r="AI527" s="540"/>
      <c r="AJ527" s="540"/>
      <c r="AK527" s="540"/>
      <c r="AL527" s="540"/>
      <c r="AM527" s="540"/>
      <c r="AN527" s="540"/>
      <c r="AO527" s="540"/>
      <c r="AP527" s="540"/>
      <c r="AQ527" s="540"/>
      <c r="AR527" s="540"/>
      <c r="AS527" s="540"/>
      <c r="AT527" s="540"/>
      <c r="AU527" s="540"/>
      <c r="AV527" s="540"/>
      <c r="AW527" s="540"/>
      <c r="AX527" s="540"/>
      <c r="AY527" s="540"/>
      <c r="AZ527" s="540"/>
      <c r="BA527" s="540"/>
      <c r="BB527" s="540"/>
      <c r="BC527" s="540"/>
      <c r="BD527" s="540"/>
      <c r="BE527" s="540"/>
      <c r="BF527" s="540"/>
      <c r="BG527" s="540"/>
      <c r="BH527" s="540"/>
      <c r="BI527" s="540"/>
      <c r="BJ527" s="540"/>
      <c r="BK527" s="540"/>
      <c r="BL527" s="540"/>
      <c r="BM527" s="540"/>
      <c r="BN527" s="540"/>
      <c r="BO527" s="540"/>
      <c r="BP527" s="540"/>
      <c r="BQ527" s="540"/>
      <c r="BR527" s="540"/>
      <c r="BS527" s="540"/>
      <c r="BT527" s="540"/>
      <c r="BU527" s="540"/>
      <c r="BV527" s="540"/>
      <c r="BW527" s="540"/>
      <c r="BX527" s="540"/>
      <c r="BY527" s="540"/>
      <c r="BZ527" s="540"/>
      <c r="CA527" s="540"/>
      <c r="CB527" s="540"/>
      <c r="CC527" s="540"/>
      <c r="CD527" s="540"/>
      <c r="CE527" s="540"/>
      <c r="CF527" s="540"/>
      <c r="CG527" s="540"/>
      <c r="CH527" s="540"/>
      <c r="CI527" s="540"/>
      <c r="CJ527" s="540"/>
      <c r="CK527" s="540"/>
      <c r="CL527" s="540"/>
      <c r="CM527" s="540"/>
      <c r="CN527" s="540"/>
      <c r="CO527" s="540"/>
      <c r="CP527" s="540"/>
      <c r="CQ527" s="540"/>
      <c r="CR527" s="540"/>
      <c r="CS527" s="540"/>
      <c r="CT527" s="540"/>
      <c r="CU527" s="540"/>
      <c r="CV527" s="540"/>
      <c r="CW527" s="540"/>
      <c r="CX527" s="540"/>
      <c r="CY527" s="540"/>
      <c r="CZ527" s="540"/>
      <c r="DA527" s="540"/>
      <c r="DB527" s="540"/>
      <c r="DC527" s="540"/>
      <c r="DD527" s="540"/>
      <c r="DE527" s="540"/>
      <c r="DF527" s="540"/>
      <c r="DG527" s="540"/>
      <c r="DH527" s="540"/>
      <c r="DI527" s="540"/>
      <c r="DJ527" s="540"/>
      <c r="DK527" s="540"/>
      <c r="DL527" s="540"/>
      <c r="DM527" s="540"/>
      <c r="DN527" s="540"/>
      <c r="DO527" s="540"/>
      <c r="DP527" s="540"/>
      <c r="DQ527" s="540"/>
      <c r="DR527" s="540"/>
      <c r="DS527" s="540"/>
      <c r="DT527" s="540"/>
      <c r="DU527" s="540"/>
      <c r="DV527" s="540"/>
      <c r="DW527" s="540"/>
      <c r="DX527" s="540"/>
      <c r="DY527" s="540"/>
      <c r="DZ527" s="540"/>
      <c r="EA527" s="540"/>
      <c r="EB527" s="540"/>
      <c r="EC527" s="540"/>
      <c r="ED527" s="540"/>
      <c r="EE527" s="540"/>
      <c r="EF527" s="540"/>
      <c r="EG527" s="540"/>
      <c r="EH527" s="540"/>
    </row>
    <row r="528" spans="2:174">
      <c r="B528" s="540"/>
      <c r="C528" s="658"/>
      <c r="D528" s="540"/>
      <c r="F528" s="540"/>
      <c r="G528" s="540"/>
      <c r="H528" s="540"/>
      <c r="I528" s="540"/>
      <c r="J528" s="540"/>
      <c r="K528" s="540"/>
      <c r="L528" s="540"/>
      <c r="M528" s="540"/>
      <c r="N528" s="540"/>
      <c r="O528" s="540"/>
      <c r="P528" s="540"/>
      <c r="Q528" s="540"/>
      <c r="R528" s="540"/>
      <c r="S528" s="540"/>
      <c r="T528" s="540"/>
      <c r="U528" s="540"/>
      <c r="V528" s="540"/>
      <c r="W528" s="540"/>
      <c r="X528" s="540"/>
      <c r="Y528" s="540"/>
      <c r="Z528" s="540"/>
      <c r="AA528" s="540"/>
      <c r="AB528" s="540"/>
      <c r="AC528" s="540"/>
      <c r="AD528" s="540"/>
      <c r="AE528" s="540"/>
      <c r="AF528" s="540"/>
      <c r="AG528" s="540"/>
      <c r="AH528" s="540"/>
      <c r="AI528" s="540"/>
      <c r="AJ528" s="540"/>
      <c r="AK528" s="540"/>
      <c r="AL528" s="540"/>
      <c r="AM528" s="540"/>
      <c r="AN528" s="540"/>
      <c r="AO528" s="540"/>
      <c r="AP528" s="540"/>
      <c r="AQ528" s="540"/>
      <c r="AR528" s="540"/>
      <c r="AS528" s="540"/>
      <c r="AT528" s="540"/>
      <c r="AU528" s="540"/>
      <c r="AV528" s="540"/>
      <c r="AW528" s="540"/>
      <c r="AX528" s="540"/>
      <c r="AY528" s="540"/>
      <c r="AZ528" s="540"/>
      <c r="BA528" s="540"/>
      <c r="BB528" s="540"/>
      <c r="BC528" s="540"/>
      <c r="BD528" s="540"/>
      <c r="BE528" s="540"/>
      <c r="BF528" s="540"/>
      <c r="BG528" s="540"/>
      <c r="BH528" s="540"/>
      <c r="BI528" s="540"/>
      <c r="BJ528" s="540"/>
      <c r="BK528" s="540"/>
      <c r="BL528" s="540"/>
      <c r="BM528" s="540"/>
      <c r="BN528" s="540"/>
      <c r="BO528" s="540"/>
      <c r="BP528" s="540"/>
      <c r="BQ528" s="540"/>
      <c r="BR528" s="540"/>
      <c r="BS528" s="540"/>
      <c r="BT528" s="540"/>
      <c r="BU528" s="540"/>
      <c r="BV528" s="540"/>
      <c r="BW528" s="540"/>
      <c r="BX528" s="540"/>
      <c r="BY528" s="540"/>
      <c r="BZ528" s="540"/>
      <c r="CA528" s="540"/>
      <c r="CB528" s="540"/>
      <c r="CC528" s="540"/>
      <c r="CD528" s="540"/>
      <c r="CE528" s="540"/>
      <c r="CF528" s="540"/>
      <c r="CG528" s="540"/>
      <c r="CH528" s="540"/>
      <c r="CI528" s="540"/>
      <c r="CJ528" s="540"/>
      <c r="CK528" s="540"/>
      <c r="CL528" s="540"/>
      <c r="CM528" s="540"/>
      <c r="CN528" s="540"/>
      <c r="CO528" s="540"/>
      <c r="CP528" s="540"/>
      <c r="CQ528" s="540"/>
      <c r="CR528" s="540"/>
      <c r="CS528" s="540"/>
      <c r="CT528" s="540"/>
      <c r="CU528" s="540"/>
      <c r="CV528" s="540"/>
      <c r="CW528" s="540"/>
      <c r="CX528" s="540"/>
      <c r="CY528" s="540"/>
      <c r="CZ528" s="540"/>
      <c r="DA528" s="540"/>
      <c r="DB528" s="540"/>
      <c r="DC528" s="540"/>
      <c r="DD528" s="540"/>
      <c r="DE528" s="540"/>
      <c r="DF528" s="540"/>
      <c r="DG528" s="540"/>
      <c r="DH528" s="540"/>
      <c r="DI528" s="540"/>
      <c r="DJ528" s="540"/>
      <c r="DK528" s="540"/>
      <c r="DL528" s="540"/>
      <c r="DM528" s="540"/>
      <c r="DN528" s="540"/>
      <c r="DO528" s="540"/>
      <c r="DP528" s="540"/>
      <c r="DQ528" s="540"/>
      <c r="DR528" s="540"/>
      <c r="DS528" s="540"/>
      <c r="DT528" s="540"/>
      <c r="DU528" s="540"/>
      <c r="DV528" s="540"/>
      <c r="DW528" s="540"/>
      <c r="DX528" s="540"/>
      <c r="DY528" s="540"/>
      <c r="DZ528" s="540"/>
      <c r="EA528" s="540"/>
      <c r="EB528" s="540"/>
      <c r="EC528" s="540"/>
      <c r="ED528" s="540"/>
      <c r="EE528" s="540"/>
      <c r="EF528" s="540"/>
      <c r="EG528" s="540"/>
      <c r="EH528" s="540"/>
    </row>
    <row r="529" spans="2:138">
      <c r="B529" s="540"/>
      <c r="C529" s="658"/>
      <c r="D529" s="540"/>
      <c r="F529" s="540"/>
      <c r="G529" s="540"/>
      <c r="H529" s="540"/>
      <c r="I529" s="540"/>
      <c r="J529" s="540"/>
      <c r="K529" s="540"/>
      <c r="L529" s="540"/>
      <c r="M529" s="540"/>
      <c r="N529" s="540"/>
      <c r="O529" s="540"/>
      <c r="P529" s="540"/>
      <c r="Q529" s="540"/>
      <c r="R529" s="540"/>
      <c r="S529" s="540"/>
      <c r="T529" s="540"/>
      <c r="U529" s="540"/>
      <c r="V529" s="540"/>
      <c r="W529" s="540"/>
      <c r="X529" s="540"/>
      <c r="Y529" s="540"/>
      <c r="Z529" s="540"/>
      <c r="AA529" s="540"/>
      <c r="AB529" s="540"/>
      <c r="AC529" s="540"/>
      <c r="AD529" s="540"/>
      <c r="AE529" s="540"/>
      <c r="AF529" s="540"/>
      <c r="AG529" s="540"/>
      <c r="AH529" s="540"/>
      <c r="AI529" s="540"/>
      <c r="AJ529" s="540"/>
      <c r="AK529" s="540"/>
      <c r="AL529" s="540"/>
      <c r="AM529" s="540"/>
      <c r="AN529" s="540"/>
      <c r="AO529" s="540"/>
      <c r="AP529" s="540"/>
      <c r="AQ529" s="540"/>
      <c r="AR529" s="540"/>
      <c r="AS529" s="540"/>
      <c r="AT529" s="540"/>
      <c r="AU529" s="540"/>
      <c r="AV529" s="540"/>
      <c r="AW529" s="540"/>
      <c r="AX529" s="540"/>
      <c r="AY529" s="540"/>
      <c r="AZ529" s="540"/>
      <c r="BA529" s="540"/>
      <c r="BB529" s="540"/>
      <c r="BC529" s="540"/>
      <c r="BD529" s="540"/>
      <c r="BE529" s="540"/>
      <c r="BF529" s="540"/>
      <c r="BG529" s="540"/>
      <c r="BH529" s="540"/>
      <c r="BI529" s="540"/>
      <c r="BJ529" s="540"/>
      <c r="BK529" s="540"/>
      <c r="BL529" s="540"/>
      <c r="BM529" s="540"/>
      <c r="BN529" s="540"/>
      <c r="BO529" s="540"/>
      <c r="BP529" s="540"/>
      <c r="BQ529" s="540"/>
      <c r="BR529" s="540"/>
      <c r="BS529" s="540"/>
      <c r="BT529" s="540"/>
      <c r="BU529" s="540"/>
      <c r="BV529" s="540"/>
      <c r="BW529" s="540"/>
      <c r="BX529" s="540"/>
      <c r="BY529" s="540"/>
      <c r="BZ529" s="540"/>
      <c r="CA529" s="540"/>
      <c r="CB529" s="540"/>
      <c r="CC529" s="540"/>
      <c r="CD529" s="540"/>
      <c r="CE529" s="540"/>
      <c r="CF529" s="540"/>
      <c r="CG529" s="540"/>
      <c r="CH529" s="540"/>
      <c r="CI529" s="540"/>
      <c r="CJ529" s="540"/>
      <c r="CK529" s="540"/>
      <c r="CL529" s="540"/>
      <c r="CM529" s="540"/>
      <c r="CN529" s="540"/>
      <c r="CO529" s="540"/>
      <c r="CP529" s="540"/>
      <c r="CQ529" s="540"/>
      <c r="CR529" s="540"/>
      <c r="CS529" s="540"/>
      <c r="CT529" s="540"/>
      <c r="CU529" s="540"/>
      <c r="CV529" s="540"/>
      <c r="CW529" s="540"/>
      <c r="CX529" s="540"/>
      <c r="CY529" s="540"/>
      <c r="CZ529" s="540"/>
      <c r="DA529" s="540"/>
      <c r="DB529" s="540"/>
      <c r="DC529" s="540"/>
      <c r="DD529" s="540"/>
      <c r="DE529" s="540"/>
      <c r="DF529" s="540"/>
      <c r="DG529" s="540"/>
      <c r="DH529" s="540"/>
      <c r="DI529" s="540"/>
      <c r="DJ529" s="540"/>
      <c r="DK529" s="540"/>
      <c r="DL529" s="540"/>
      <c r="DM529" s="540"/>
      <c r="DN529" s="540"/>
      <c r="DO529" s="540"/>
      <c r="DP529" s="540"/>
      <c r="DQ529" s="540"/>
      <c r="DR529" s="540"/>
      <c r="DS529" s="540"/>
      <c r="DT529" s="540"/>
      <c r="DU529" s="540"/>
      <c r="DV529" s="540"/>
      <c r="DW529" s="540"/>
      <c r="DX529" s="540"/>
      <c r="DY529" s="540"/>
      <c r="DZ529" s="540"/>
      <c r="EA529" s="540"/>
      <c r="EB529" s="540"/>
      <c r="EC529" s="540"/>
      <c r="ED529" s="540"/>
      <c r="EE529" s="540"/>
      <c r="EF529" s="540"/>
      <c r="EG529" s="540"/>
      <c r="EH529" s="540"/>
    </row>
    <row r="530" spans="2:138">
      <c r="B530" s="540"/>
      <c r="C530" s="658"/>
      <c r="D530" s="540"/>
      <c r="F530" s="540"/>
      <c r="G530" s="540"/>
      <c r="H530" s="540"/>
      <c r="I530" s="540"/>
      <c r="J530" s="540"/>
      <c r="K530" s="540"/>
      <c r="L530" s="540"/>
      <c r="M530" s="540"/>
      <c r="N530" s="540"/>
      <c r="O530" s="540"/>
      <c r="P530" s="540"/>
      <c r="Q530" s="540"/>
      <c r="R530" s="540"/>
      <c r="S530" s="540"/>
      <c r="T530" s="540"/>
      <c r="U530" s="540"/>
      <c r="V530" s="540"/>
      <c r="W530" s="540"/>
      <c r="X530" s="540"/>
      <c r="Y530" s="540"/>
      <c r="Z530" s="540"/>
      <c r="AA530" s="540"/>
      <c r="AB530" s="540"/>
      <c r="AC530" s="540"/>
      <c r="AD530" s="540"/>
      <c r="AE530" s="540"/>
      <c r="AF530" s="540"/>
      <c r="AG530" s="540"/>
      <c r="AH530" s="540"/>
      <c r="AI530" s="540"/>
      <c r="AJ530" s="540"/>
      <c r="AK530" s="540"/>
      <c r="AL530" s="540"/>
      <c r="AM530" s="540"/>
      <c r="AN530" s="540"/>
      <c r="AO530" s="540"/>
      <c r="AP530" s="540"/>
      <c r="AQ530" s="540"/>
      <c r="AR530" s="540"/>
      <c r="AS530" s="540"/>
      <c r="AT530" s="540"/>
      <c r="AU530" s="540"/>
      <c r="AV530" s="540"/>
      <c r="AW530" s="540"/>
      <c r="AX530" s="540"/>
      <c r="AY530" s="540"/>
      <c r="AZ530" s="540"/>
      <c r="BA530" s="540"/>
      <c r="BB530" s="540"/>
      <c r="BC530" s="540"/>
      <c r="BD530" s="540"/>
      <c r="BE530" s="540"/>
      <c r="BF530" s="540"/>
      <c r="BG530" s="540"/>
      <c r="BH530" s="540"/>
      <c r="BI530" s="540"/>
      <c r="BJ530" s="540"/>
      <c r="BK530" s="540"/>
      <c r="BL530" s="540"/>
      <c r="BM530" s="540"/>
      <c r="BN530" s="540"/>
      <c r="BO530" s="540"/>
      <c r="BP530" s="540"/>
      <c r="BQ530" s="540"/>
      <c r="BR530" s="540"/>
      <c r="BS530" s="540"/>
      <c r="BT530" s="540"/>
      <c r="BU530" s="540"/>
      <c r="BV530" s="540"/>
      <c r="BW530" s="540"/>
      <c r="BX530" s="540"/>
      <c r="BY530" s="540"/>
      <c r="BZ530" s="540"/>
      <c r="CA530" s="540"/>
      <c r="CB530" s="540"/>
      <c r="CC530" s="540"/>
      <c r="CD530" s="540"/>
      <c r="CE530" s="540"/>
      <c r="CF530" s="540"/>
      <c r="CG530" s="540"/>
      <c r="CH530" s="540"/>
      <c r="CI530" s="540"/>
      <c r="CJ530" s="540"/>
      <c r="CK530" s="540"/>
      <c r="CL530" s="540"/>
      <c r="CM530" s="540"/>
      <c r="CN530" s="540"/>
      <c r="CO530" s="540"/>
      <c r="CP530" s="540"/>
      <c r="CQ530" s="540"/>
      <c r="CR530" s="540"/>
      <c r="CS530" s="540"/>
      <c r="CT530" s="540"/>
      <c r="CU530" s="540"/>
      <c r="CV530" s="540"/>
      <c r="CW530" s="540"/>
      <c r="CX530" s="540"/>
      <c r="CY530" s="540"/>
      <c r="CZ530" s="540"/>
      <c r="DA530" s="540"/>
      <c r="DB530" s="540"/>
      <c r="DC530" s="540"/>
      <c r="DD530" s="540"/>
      <c r="DE530" s="540"/>
      <c r="DF530" s="540"/>
      <c r="DG530" s="540"/>
      <c r="DH530" s="540"/>
      <c r="DI530" s="540"/>
      <c r="DJ530" s="540"/>
      <c r="DK530" s="540"/>
      <c r="DL530" s="540"/>
      <c r="DM530" s="540"/>
      <c r="DN530" s="540"/>
      <c r="DO530" s="540"/>
      <c r="DP530" s="540"/>
      <c r="DQ530" s="540"/>
      <c r="DR530" s="540"/>
      <c r="DS530" s="540"/>
      <c r="DT530" s="540"/>
      <c r="DU530" s="540"/>
      <c r="DV530" s="540"/>
      <c r="DW530" s="540"/>
      <c r="DX530" s="540"/>
      <c r="DY530" s="540"/>
      <c r="DZ530" s="540"/>
      <c r="EA530" s="540"/>
      <c r="EB530" s="540"/>
      <c r="EC530" s="540"/>
      <c r="ED530" s="540"/>
      <c r="EE530" s="540"/>
      <c r="EF530" s="540"/>
      <c r="EG530" s="540"/>
      <c r="EH530" s="540"/>
    </row>
    <row r="531" spans="2:138">
      <c r="B531" s="540"/>
      <c r="C531" s="658"/>
      <c r="D531" s="540"/>
      <c r="F531" s="540"/>
      <c r="G531" s="540"/>
      <c r="H531" s="540"/>
      <c r="I531" s="540"/>
      <c r="J531" s="540"/>
      <c r="K531" s="540"/>
      <c r="L531" s="540"/>
      <c r="M531" s="540"/>
      <c r="N531" s="540"/>
      <c r="O531" s="540"/>
      <c r="P531" s="540"/>
      <c r="Q531" s="540"/>
      <c r="R531" s="540"/>
      <c r="S531" s="540"/>
      <c r="T531" s="540"/>
      <c r="U531" s="540"/>
      <c r="V531" s="540"/>
      <c r="W531" s="540"/>
      <c r="X531" s="540"/>
      <c r="Y531" s="540"/>
      <c r="Z531" s="540"/>
      <c r="AA531" s="540"/>
      <c r="AB531" s="540"/>
      <c r="AC531" s="540"/>
      <c r="AD531" s="540"/>
      <c r="AE531" s="540"/>
      <c r="AF531" s="540"/>
      <c r="AG531" s="540"/>
      <c r="AH531" s="540"/>
      <c r="AI531" s="540"/>
      <c r="AJ531" s="540"/>
      <c r="AK531" s="540"/>
      <c r="AL531" s="540"/>
      <c r="AM531" s="540"/>
      <c r="AN531" s="540"/>
      <c r="AO531" s="540"/>
      <c r="AP531" s="540"/>
      <c r="AQ531" s="540"/>
      <c r="AR531" s="540"/>
      <c r="AS531" s="540"/>
      <c r="AT531" s="540"/>
      <c r="AU531" s="540"/>
      <c r="AV531" s="540"/>
      <c r="AW531" s="540"/>
      <c r="AX531" s="540"/>
      <c r="AY531" s="540"/>
      <c r="AZ531" s="540"/>
      <c r="BA531" s="540"/>
      <c r="BB531" s="540"/>
      <c r="BC531" s="540"/>
      <c r="BD531" s="540"/>
      <c r="BE531" s="540"/>
      <c r="BF531" s="540"/>
      <c r="BG531" s="540"/>
      <c r="BH531" s="540"/>
      <c r="BI531" s="540"/>
      <c r="BJ531" s="540"/>
      <c r="BK531" s="540"/>
      <c r="BL531" s="540"/>
      <c r="BM531" s="540"/>
      <c r="BN531" s="540"/>
      <c r="BO531" s="540"/>
      <c r="BP531" s="540"/>
      <c r="BQ531" s="540"/>
      <c r="BR531" s="540"/>
      <c r="BS531" s="540"/>
      <c r="BT531" s="540"/>
      <c r="BU531" s="540"/>
      <c r="BV531" s="540"/>
      <c r="BW531" s="540"/>
      <c r="BX531" s="540"/>
      <c r="BY531" s="540"/>
      <c r="BZ531" s="540"/>
      <c r="CA531" s="540"/>
      <c r="CB531" s="540"/>
      <c r="CC531" s="540"/>
      <c r="CD531" s="540"/>
      <c r="CE531" s="540"/>
      <c r="CF531" s="540"/>
      <c r="CG531" s="540"/>
      <c r="CH531" s="540"/>
      <c r="CI531" s="540"/>
      <c r="CJ531" s="540"/>
      <c r="CK531" s="540"/>
      <c r="CL531" s="540"/>
      <c r="CM531" s="540"/>
      <c r="CN531" s="540"/>
      <c r="CO531" s="540"/>
      <c r="CP531" s="540"/>
      <c r="CQ531" s="540"/>
      <c r="CR531" s="540"/>
      <c r="CS531" s="540"/>
      <c r="CT531" s="540"/>
      <c r="CU531" s="540"/>
      <c r="CV531" s="540"/>
      <c r="CW531" s="540"/>
      <c r="CX531" s="540"/>
      <c r="CY531" s="540"/>
      <c r="CZ531" s="540"/>
      <c r="DA531" s="540"/>
      <c r="DB531" s="540"/>
      <c r="DC531" s="540"/>
      <c r="DD531" s="540"/>
      <c r="DE531" s="540"/>
      <c r="DF531" s="540"/>
      <c r="DG531" s="540"/>
      <c r="DH531" s="540"/>
      <c r="DI531" s="540"/>
      <c r="DJ531" s="540"/>
      <c r="DK531" s="540"/>
      <c r="DL531" s="540"/>
      <c r="DM531" s="540"/>
      <c r="DN531" s="540"/>
      <c r="DO531" s="540"/>
      <c r="DP531" s="540"/>
      <c r="DQ531" s="540"/>
      <c r="DR531" s="540"/>
      <c r="DS531" s="540"/>
      <c r="DT531" s="540"/>
      <c r="DU531" s="540"/>
      <c r="DV531" s="540"/>
      <c r="DW531" s="540"/>
      <c r="DX531" s="540"/>
      <c r="DY531" s="540"/>
      <c r="DZ531" s="540"/>
      <c r="EA531" s="540"/>
      <c r="EB531" s="540"/>
      <c r="EC531" s="540"/>
      <c r="ED531" s="540"/>
      <c r="EE531" s="540"/>
      <c r="EF531" s="540"/>
      <c r="EG531" s="540"/>
      <c r="EH531" s="540"/>
    </row>
    <row r="532" spans="2:138">
      <c r="B532" s="540"/>
      <c r="C532" s="658"/>
      <c r="D532" s="540"/>
      <c r="F532" s="540"/>
      <c r="G532" s="540"/>
      <c r="H532" s="540"/>
      <c r="I532" s="540"/>
      <c r="J532" s="540"/>
      <c r="K532" s="540"/>
      <c r="L532" s="540"/>
      <c r="M532" s="540"/>
      <c r="N532" s="540"/>
      <c r="O532" s="540"/>
      <c r="P532" s="540"/>
      <c r="Q532" s="540"/>
      <c r="R532" s="540"/>
      <c r="S532" s="540"/>
      <c r="T532" s="540"/>
      <c r="U532" s="540"/>
      <c r="V532" s="540"/>
      <c r="W532" s="540"/>
      <c r="X532" s="540"/>
      <c r="Y532" s="540"/>
      <c r="Z532" s="540"/>
      <c r="AA532" s="540"/>
      <c r="AB532" s="540"/>
      <c r="AC532" s="540"/>
      <c r="AD532" s="540"/>
      <c r="AE532" s="540"/>
      <c r="AF532" s="540"/>
      <c r="AG532" s="540"/>
      <c r="AH532" s="540"/>
      <c r="AI532" s="540"/>
      <c r="AJ532" s="540"/>
      <c r="AK532" s="540"/>
      <c r="AL532" s="540"/>
      <c r="AM532" s="540"/>
      <c r="AN532" s="540"/>
      <c r="AO532" s="540"/>
      <c r="AP532" s="540"/>
      <c r="AQ532" s="540"/>
      <c r="AR532" s="540"/>
      <c r="AS532" s="540"/>
      <c r="AT532" s="540"/>
      <c r="AU532" s="540"/>
      <c r="AV532" s="540"/>
      <c r="AW532" s="540"/>
      <c r="AX532" s="540"/>
      <c r="AY532" s="540"/>
      <c r="AZ532" s="540"/>
      <c r="BA532" s="540"/>
      <c r="BB532" s="540"/>
      <c r="BC532" s="540"/>
      <c r="BD532" s="540"/>
      <c r="BE532" s="540"/>
      <c r="BF532" s="540"/>
      <c r="BG532" s="540"/>
      <c r="BH532" s="540"/>
      <c r="BI532" s="540"/>
      <c r="BJ532" s="540"/>
      <c r="BK532" s="540"/>
      <c r="BL532" s="540"/>
      <c r="BM532" s="540"/>
      <c r="BN532" s="540"/>
      <c r="BO532" s="540"/>
      <c r="BP532" s="540"/>
      <c r="BQ532" s="540"/>
      <c r="BR532" s="540"/>
      <c r="BS532" s="540"/>
      <c r="BT532" s="540"/>
      <c r="BU532" s="540"/>
      <c r="BV532" s="540"/>
      <c r="BW532" s="540"/>
      <c r="BX532" s="540"/>
      <c r="BY532" s="540"/>
      <c r="BZ532" s="540"/>
      <c r="CA532" s="540"/>
      <c r="CB532" s="540"/>
      <c r="CC532" s="540"/>
      <c r="CD532" s="540"/>
      <c r="CE532" s="540"/>
      <c r="CF532" s="540"/>
      <c r="CG532" s="540"/>
      <c r="CH532" s="540"/>
      <c r="CI532" s="540"/>
      <c r="CJ532" s="540"/>
      <c r="CK532" s="540"/>
      <c r="CL532" s="540"/>
      <c r="CM532" s="540"/>
      <c r="CN532" s="540"/>
      <c r="CO532" s="540"/>
      <c r="CP532" s="540"/>
      <c r="CQ532" s="540"/>
      <c r="CR532" s="540"/>
      <c r="CS532" s="540"/>
      <c r="CT532" s="540"/>
      <c r="CU532" s="540"/>
      <c r="CV532" s="540"/>
      <c r="CW532" s="540"/>
      <c r="CX532" s="540"/>
      <c r="CY532" s="540"/>
      <c r="CZ532" s="540"/>
      <c r="DA532" s="540"/>
      <c r="DB532" s="540"/>
      <c r="DC532" s="540"/>
      <c r="DD532" s="540"/>
      <c r="DE532" s="540"/>
      <c r="DF532" s="540"/>
      <c r="DG532" s="540"/>
      <c r="DH532" s="540"/>
      <c r="DI532" s="540"/>
      <c r="DJ532" s="540"/>
      <c r="DK532" s="540"/>
      <c r="DL532" s="540"/>
      <c r="DM532" s="540"/>
      <c r="DN532" s="540"/>
      <c r="DO532" s="540"/>
      <c r="DP532" s="540"/>
      <c r="DQ532" s="540"/>
      <c r="DR532" s="540"/>
      <c r="DS532" s="540"/>
      <c r="DT532" s="540"/>
      <c r="DU532" s="540"/>
      <c r="DV532" s="540"/>
      <c r="DW532" s="540"/>
      <c r="DX532" s="540"/>
      <c r="DY532" s="540"/>
      <c r="DZ532" s="540"/>
      <c r="EA532" s="540"/>
      <c r="EB532" s="540"/>
      <c r="EC532" s="540"/>
      <c r="ED532" s="540"/>
      <c r="EE532" s="540"/>
      <c r="EF532" s="540"/>
      <c r="EG532" s="540"/>
      <c r="EH532" s="540"/>
    </row>
    <row r="533" spans="2:138">
      <c r="B533" s="540"/>
      <c r="C533" s="658"/>
      <c r="D533" s="540"/>
      <c r="F533" s="540"/>
      <c r="G533" s="540"/>
      <c r="H533" s="540"/>
      <c r="I533" s="540"/>
      <c r="J533" s="540"/>
      <c r="K533" s="540"/>
      <c r="L533" s="540"/>
      <c r="M533" s="540"/>
      <c r="N533" s="540"/>
      <c r="O533" s="540"/>
      <c r="P533" s="540"/>
      <c r="Q533" s="540"/>
      <c r="R533" s="540"/>
      <c r="S533" s="540"/>
      <c r="T533" s="540"/>
      <c r="U533" s="540"/>
      <c r="V533" s="540"/>
      <c r="W533" s="540"/>
      <c r="X533" s="540"/>
      <c r="Y533" s="540"/>
      <c r="Z533" s="540"/>
      <c r="AA533" s="540"/>
      <c r="AB533" s="540"/>
      <c r="AC533" s="540"/>
      <c r="AD533" s="540"/>
      <c r="AE533" s="540"/>
      <c r="AF533" s="540"/>
      <c r="AG533" s="540"/>
      <c r="AH533" s="540"/>
      <c r="AI533" s="540"/>
      <c r="AJ533" s="540"/>
      <c r="AK533" s="540"/>
      <c r="AL533" s="540"/>
      <c r="AM533" s="540"/>
      <c r="AN533" s="540"/>
      <c r="AO533" s="540"/>
      <c r="AP533" s="540"/>
      <c r="AQ533" s="540"/>
      <c r="AR533" s="540"/>
      <c r="AS533" s="540"/>
      <c r="AT533" s="540"/>
      <c r="AU533" s="540"/>
      <c r="AV533" s="540"/>
      <c r="AW533" s="540"/>
      <c r="AX533" s="540"/>
      <c r="AY533" s="540"/>
      <c r="AZ533" s="540"/>
      <c r="BA533" s="540"/>
      <c r="BB533" s="540"/>
      <c r="BC533" s="540"/>
      <c r="BD533" s="540"/>
      <c r="BE533" s="540"/>
      <c r="BF533" s="540"/>
      <c r="BG533" s="540"/>
      <c r="BH533" s="540"/>
      <c r="BI533" s="540"/>
      <c r="BJ533" s="540"/>
      <c r="BK533" s="540"/>
      <c r="BL533" s="540"/>
      <c r="BM533" s="540"/>
      <c r="BN533" s="540"/>
      <c r="BO533" s="540"/>
      <c r="BP533" s="540"/>
      <c r="BQ533" s="540"/>
      <c r="BR533" s="540"/>
      <c r="BS533" s="540"/>
      <c r="BT533" s="540"/>
      <c r="BU533" s="540"/>
      <c r="BV533" s="540"/>
      <c r="BW533" s="540"/>
      <c r="BX533" s="540"/>
      <c r="BY533" s="540"/>
      <c r="BZ533" s="540"/>
      <c r="CA533" s="540"/>
      <c r="CB533" s="540"/>
      <c r="CC533" s="540"/>
      <c r="CD533" s="540"/>
      <c r="CE533" s="540"/>
      <c r="CF533" s="540"/>
      <c r="CG533" s="540"/>
      <c r="CH533" s="540"/>
      <c r="CI533" s="540"/>
      <c r="CJ533" s="540"/>
      <c r="CK533" s="540"/>
      <c r="CL533" s="540"/>
      <c r="CM533" s="540"/>
      <c r="CN533" s="540"/>
      <c r="CO533" s="540"/>
      <c r="CP533" s="540"/>
      <c r="CQ533" s="540"/>
      <c r="CR533" s="540"/>
      <c r="CS533" s="540"/>
      <c r="CT533" s="540"/>
      <c r="CU533" s="540"/>
      <c r="CV533" s="540"/>
      <c r="CW533" s="540"/>
      <c r="CX533" s="540"/>
      <c r="CY533" s="540"/>
      <c r="CZ533" s="540"/>
      <c r="DA533" s="540"/>
      <c r="DB533" s="540"/>
      <c r="DC533" s="540"/>
      <c r="DD533" s="540"/>
      <c r="DE533" s="540"/>
      <c r="DF533" s="540"/>
      <c r="DG533" s="540"/>
      <c r="DH533" s="540"/>
      <c r="DI533" s="540"/>
      <c r="DJ533" s="540"/>
      <c r="DK533" s="540"/>
      <c r="DL533" s="540"/>
      <c r="DM533" s="540"/>
      <c r="DN533" s="540"/>
      <c r="DO533" s="540"/>
      <c r="DP533" s="540"/>
      <c r="DQ533" s="540"/>
      <c r="DR533" s="540"/>
      <c r="DS533" s="540"/>
      <c r="DT533" s="540"/>
      <c r="DU533" s="540"/>
      <c r="DV533" s="540"/>
      <c r="DW533" s="540"/>
      <c r="DX533" s="540"/>
      <c r="DY533" s="540"/>
      <c r="DZ533" s="540"/>
      <c r="EA533" s="540"/>
      <c r="EB533" s="540"/>
      <c r="EC533" s="540"/>
      <c r="ED533" s="540"/>
      <c r="EE533" s="540"/>
      <c r="EF533" s="540"/>
      <c r="EG533" s="540"/>
      <c r="EH533" s="540"/>
    </row>
    <row r="534" spans="2:138">
      <c r="B534" s="540"/>
      <c r="C534" s="658"/>
      <c r="D534" s="540"/>
      <c r="F534" s="540"/>
      <c r="G534" s="540"/>
      <c r="H534" s="540"/>
      <c r="I534" s="540"/>
      <c r="J534" s="540"/>
      <c r="K534" s="540"/>
      <c r="L534" s="540"/>
      <c r="M534" s="540"/>
      <c r="N534" s="540"/>
      <c r="O534" s="540"/>
      <c r="P534" s="540"/>
      <c r="Q534" s="540"/>
      <c r="R534" s="540"/>
      <c r="S534" s="540"/>
      <c r="T534" s="540"/>
      <c r="U534" s="540"/>
      <c r="V534" s="540"/>
      <c r="W534" s="540"/>
      <c r="X534" s="540"/>
      <c r="Y534" s="540"/>
      <c r="Z534" s="540"/>
      <c r="AA534" s="540"/>
      <c r="AB534" s="540"/>
      <c r="AC534" s="540"/>
      <c r="AD534" s="540"/>
      <c r="AE534" s="540"/>
      <c r="AF534" s="540"/>
      <c r="AG534" s="540"/>
      <c r="AH534" s="540"/>
      <c r="AI534" s="540"/>
      <c r="AJ534" s="540"/>
      <c r="AK534" s="540"/>
      <c r="AL534" s="540"/>
      <c r="AM534" s="540"/>
      <c r="AN534" s="540"/>
      <c r="AO534" s="540"/>
      <c r="AP534" s="540"/>
      <c r="AQ534" s="540"/>
      <c r="AR534" s="540"/>
      <c r="AS534" s="540"/>
      <c r="AT534" s="540"/>
      <c r="AU534" s="540"/>
      <c r="AV534" s="540"/>
      <c r="AW534" s="540"/>
      <c r="AX534" s="540"/>
      <c r="AY534" s="540"/>
      <c r="AZ534" s="540"/>
      <c r="BA534" s="540"/>
      <c r="BB534" s="540"/>
      <c r="BC534" s="540"/>
      <c r="BD534" s="540"/>
      <c r="BE534" s="540"/>
      <c r="BF534" s="540"/>
      <c r="BG534" s="540"/>
      <c r="BH534" s="540"/>
      <c r="BI534" s="540"/>
      <c r="BJ534" s="540"/>
      <c r="BK534" s="540"/>
      <c r="BL534" s="540"/>
      <c r="BM534" s="540"/>
      <c r="BN534" s="540"/>
      <c r="BO534" s="540"/>
      <c r="BP534" s="540"/>
      <c r="BQ534" s="540"/>
      <c r="BR534" s="540"/>
      <c r="BS534" s="540"/>
      <c r="BT534" s="540"/>
      <c r="BU534" s="540"/>
      <c r="BV534" s="540"/>
      <c r="BW534" s="540"/>
      <c r="BX534" s="540"/>
      <c r="BY534" s="540"/>
      <c r="BZ534" s="540"/>
      <c r="CA534" s="540"/>
      <c r="CB534" s="540"/>
      <c r="CC534" s="540"/>
      <c r="CD534" s="540"/>
      <c r="CE534" s="540"/>
      <c r="CF534" s="540"/>
      <c r="CG534" s="540"/>
      <c r="CH534" s="540"/>
      <c r="CI534" s="540"/>
      <c r="CJ534" s="540"/>
      <c r="CK534" s="540"/>
      <c r="CL534" s="540"/>
      <c r="CM534" s="540"/>
      <c r="CN534" s="540"/>
      <c r="CO534" s="540"/>
      <c r="CP534" s="540"/>
      <c r="CQ534" s="540"/>
      <c r="CR534" s="540"/>
      <c r="CS534" s="540"/>
      <c r="CT534" s="540"/>
      <c r="CU534" s="540"/>
      <c r="CV534" s="540"/>
      <c r="CW534" s="540"/>
      <c r="CX534" s="540"/>
      <c r="CY534" s="540"/>
      <c r="CZ534" s="540"/>
      <c r="DA534" s="540"/>
      <c r="DB534" s="540"/>
      <c r="DC534" s="540"/>
      <c r="DD534" s="540"/>
      <c r="DE534" s="540"/>
      <c r="DF534" s="540"/>
      <c r="DG534" s="540"/>
      <c r="DH534" s="540"/>
      <c r="DI534" s="540"/>
      <c r="DJ534" s="540"/>
      <c r="DK534" s="540"/>
      <c r="DL534" s="540"/>
      <c r="DM534" s="540"/>
      <c r="DN534" s="540"/>
      <c r="DO534" s="540"/>
      <c r="DP534" s="540"/>
      <c r="DQ534" s="540"/>
      <c r="DR534" s="540"/>
      <c r="DS534" s="540"/>
      <c r="DT534" s="540"/>
      <c r="DU534" s="540"/>
      <c r="DV534" s="540"/>
      <c r="DW534" s="540"/>
      <c r="DX534" s="540"/>
      <c r="DY534" s="540"/>
      <c r="DZ534" s="540"/>
      <c r="EA534" s="540"/>
      <c r="EB534" s="540"/>
      <c r="EC534" s="540"/>
      <c r="ED534" s="540"/>
      <c r="EE534" s="540"/>
      <c r="EF534" s="540"/>
      <c r="EG534" s="540"/>
      <c r="EH534" s="540"/>
    </row>
    <row r="535" spans="2:138">
      <c r="B535" s="540"/>
      <c r="C535" s="658"/>
      <c r="D535" s="540"/>
      <c r="F535" s="540"/>
      <c r="G535" s="540"/>
      <c r="H535" s="540"/>
      <c r="I535" s="540"/>
      <c r="J535" s="540"/>
      <c r="K535" s="540"/>
      <c r="L535" s="540"/>
      <c r="M535" s="540"/>
      <c r="N535" s="540"/>
      <c r="O535" s="540"/>
      <c r="P535" s="540"/>
      <c r="Q535" s="540"/>
      <c r="R535" s="540"/>
      <c r="S535" s="540"/>
      <c r="T535" s="540"/>
      <c r="U535" s="540"/>
      <c r="V535" s="540"/>
      <c r="W535" s="540"/>
      <c r="X535" s="540"/>
      <c r="Y535" s="540"/>
      <c r="Z535" s="540"/>
      <c r="AA535" s="540"/>
      <c r="AB535" s="540"/>
      <c r="AC535" s="540"/>
      <c r="AD535" s="540"/>
      <c r="AE535" s="540"/>
      <c r="AF535" s="540"/>
      <c r="AG535" s="540"/>
      <c r="AH535" s="540"/>
      <c r="AI535" s="540"/>
      <c r="AJ535" s="540"/>
      <c r="AK535" s="540"/>
      <c r="AL535" s="540"/>
      <c r="AM535" s="540"/>
      <c r="AN535" s="540"/>
      <c r="AO535" s="540"/>
      <c r="AP535" s="540"/>
      <c r="AQ535" s="540"/>
      <c r="AR535" s="540"/>
      <c r="AS535" s="540"/>
      <c r="AT535" s="540"/>
      <c r="AU535" s="540"/>
      <c r="AV535" s="540"/>
      <c r="AW535" s="540"/>
      <c r="AX535" s="540"/>
      <c r="AY535" s="540"/>
      <c r="AZ535" s="540"/>
      <c r="BA535" s="540"/>
      <c r="BB535" s="540"/>
      <c r="BC535" s="540"/>
      <c r="BD535" s="540"/>
      <c r="BE535" s="540"/>
      <c r="BF535" s="540"/>
      <c r="BG535" s="540"/>
      <c r="BH535" s="540"/>
      <c r="BI535" s="540"/>
      <c r="BJ535" s="540"/>
      <c r="BK535" s="540"/>
      <c r="BL535" s="540"/>
      <c r="BM535" s="540"/>
      <c r="BN535" s="540"/>
      <c r="BO535" s="540"/>
      <c r="BP535" s="540"/>
      <c r="BQ535" s="540"/>
      <c r="BR535" s="540"/>
      <c r="BS535" s="540"/>
      <c r="BT535" s="540"/>
      <c r="BU535" s="540"/>
      <c r="BV535" s="540"/>
      <c r="BW535" s="540"/>
      <c r="BX535" s="540"/>
      <c r="BY535" s="540"/>
      <c r="BZ535" s="540"/>
      <c r="CA535" s="540"/>
      <c r="CB535" s="540"/>
      <c r="CC535" s="540"/>
      <c r="CD535" s="540"/>
      <c r="CE535" s="540"/>
      <c r="CF535" s="540"/>
      <c r="CG535" s="540"/>
      <c r="CH535" s="540"/>
      <c r="CI535" s="540"/>
      <c r="CJ535" s="540"/>
      <c r="CK535" s="540"/>
      <c r="CL535" s="540"/>
      <c r="CM535" s="540"/>
      <c r="CN535" s="540"/>
      <c r="CO535" s="540"/>
      <c r="CP535" s="540"/>
      <c r="CQ535" s="540"/>
      <c r="CR535" s="540"/>
      <c r="CS535" s="540"/>
      <c r="CT535" s="540"/>
      <c r="CU535" s="540"/>
      <c r="CV535" s="540"/>
      <c r="CW535" s="540"/>
      <c r="CX535" s="540"/>
      <c r="CY535" s="540"/>
      <c r="CZ535" s="540"/>
      <c r="DA535" s="540"/>
      <c r="DB535" s="540"/>
      <c r="DC535" s="540"/>
      <c r="DD535" s="540"/>
      <c r="DE535" s="540"/>
      <c r="DF535" s="540"/>
      <c r="DG535" s="540"/>
      <c r="DH535" s="540"/>
      <c r="DI535" s="540"/>
      <c r="DJ535" s="540"/>
      <c r="DK535" s="540"/>
      <c r="DL535" s="540"/>
      <c r="DM535" s="540"/>
      <c r="DN535" s="540"/>
      <c r="DO535" s="540"/>
      <c r="DP535" s="540"/>
      <c r="DQ535" s="540"/>
      <c r="DR535" s="540"/>
      <c r="DS535" s="540"/>
      <c r="DT535" s="540"/>
      <c r="DU535" s="540"/>
      <c r="DV535" s="540"/>
      <c r="DW535" s="540"/>
      <c r="DX535" s="540"/>
      <c r="DY535" s="540"/>
      <c r="DZ535" s="540"/>
      <c r="EA535" s="540"/>
      <c r="EB535" s="540"/>
      <c r="EC535" s="540"/>
      <c r="ED535" s="540"/>
      <c r="EE535" s="540"/>
      <c r="EF535" s="540"/>
      <c r="EG535" s="540"/>
      <c r="EH535" s="540"/>
    </row>
    <row r="536" spans="2:138">
      <c r="B536" s="540"/>
      <c r="C536" s="658"/>
      <c r="D536" s="540"/>
      <c r="F536" s="540"/>
      <c r="G536" s="540"/>
      <c r="H536" s="540"/>
      <c r="I536" s="540"/>
      <c r="J536" s="540"/>
      <c r="K536" s="540"/>
      <c r="L536" s="540"/>
      <c r="M536" s="540"/>
      <c r="N536" s="540"/>
      <c r="O536" s="540"/>
      <c r="P536" s="540"/>
      <c r="Q536" s="540"/>
      <c r="R536" s="540"/>
      <c r="S536" s="540"/>
      <c r="T536" s="540"/>
      <c r="U536" s="540"/>
      <c r="V536" s="540"/>
      <c r="W536" s="540"/>
      <c r="X536" s="540"/>
      <c r="Y536" s="540"/>
      <c r="Z536" s="540"/>
      <c r="AA536" s="540"/>
      <c r="AB536" s="540"/>
      <c r="AC536" s="540"/>
      <c r="AD536" s="540"/>
      <c r="AE536" s="540"/>
      <c r="AF536" s="540"/>
      <c r="AG536" s="540"/>
      <c r="AH536" s="540"/>
      <c r="AI536" s="540"/>
      <c r="AJ536" s="540"/>
      <c r="AK536" s="540"/>
      <c r="AL536" s="540"/>
      <c r="AM536" s="540"/>
      <c r="AN536" s="540"/>
      <c r="AO536" s="540"/>
      <c r="AP536" s="540"/>
      <c r="AQ536" s="540"/>
      <c r="AR536" s="540"/>
      <c r="AS536" s="540"/>
      <c r="AT536" s="540"/>
      <c r="AU536" s="540"/>
      <c r="AV536" s="540"/>
      <c r="AW536" s="540"/>
      <c r="AX536" s="540"/>
      <c r="AY536" s="540"/>
      <c r="AZ536" s="540"/>
      <c r="BA536" s="540"/>
      <c r="BB536" s="540"/>
      <c r="BC536" s="540"/>
      <c r="BD536" s="540"/>
      <c r="BE536" s="540"/>
      <c r="BF536" s="540"/>
      <c r="BG536" s="540"/>
      <c r="BH536" s="540"/>
      <c r="BI536" s="540"/>
      <c r="BJ536" s="540"/>
      <c r="BK536" s="540"/>
      <c r="BL536" s="540"/>
      <c r="BM536" s="540"/>
      <c r="BN536" s="540"/>
      <c r="BO536" s="540"/>
      <c r="BP536" s="540"/>
      <c r="BQ536" s="540"/>
      <c r="BR536" s="540"/>
      <c r="BS536" s="540"/>
      <c r="BT536" s="540"/>
      <c r="BU536" s="540"/>
      <c r="BV536" s="540"/>
      <c r="BW536" s="540"/>
      <c r="BX536" s="540"/>
      <c r="BY536" s="540"/>
      <c r="BZ536" s="540"/>
      <c r="CA536" s="540"/>
      <c r="CB536" s="540"/>
      <c r="CC536" s="540"/>
      <c r="CD536" s="540"/>
      <c r="CE536" s="540"/>
      <c r="CF536" s="540"/>
      <c r="CG536" s="540"/>
      <c r="CH536" s="540"/>
      <c r="CI536" s="540"/>
      <c r="CJ536" s="540"/>
      <c r="CK536" s="540"/>
      <c r="CL536" s="540"/>
      <c r="CM536" s="540"/>
      <c r="CN536" s="540"/>
      <c r="CO536" s="540"/>
      <c r="CP536" s="540"/>
      <c r="CQ536" s="540"/>
      <c r="CR536" s="540"/>
      <c r="CS536" s="540"/>
      <c r="CT536" s="540"/>
      <c r="CU536" s="540"/>
      <c r="CV536" s="540"/>
      <c r="CW536" s="540"/>
      <c r="CX536" s="540"/>
      <c r="CY536" s="540"/>
      <c r="CZ536" s="540"/>
      <c r="DA536" s="540"/>
      <c r="DB536" s="540"/>
      <c r="DC536" s="540"/>
      <c r="DD536" s="540"/>
      <c r="DE536" s="540"/>
      <c r="DF536" s="540"/>
      <c r="DG536" s="540"/>
      <c r="DH536" s="540"/>
      <c r="DI536" s="540"/>
      <c r="DJ536" s="540"/>
      <c r="DK536" s="540"/>
      <c r="DL536" s="540"/>
      <c r="DM536" s="540"/>
      <c r="DN536" s="540"/>
      <c r="DO536" s="540"/>
      <c r="DP536" s="540"/>
      <c r="DQ536" s="540"/>
      <c r="DR536" s="540"/>
      <c r="DS536" s="540"/>
      <c r="DT536" s="540"/>
      <c r="DU536" s="540"/>
      <c r="DV536" s="540"/>
      <c r="DW536" s="540"/>
      <c r="DX536" s="540"/>
      <c r="DY536" s="540"/>
      <c r="DZ536" s="540"/>
      <c r="EA536" s="540"/>
      <c r="EB536" s="540"/>
      <c r="EC536" s="540"/>
      <c r="ED536" s="540"/>
      <c r="EE536" s="540"/>
      <c r="EF536" s="540"/>
      <c r="EG536" s="540"/>
      <c r="EH536" s="540"/>
    </row>
    <row r="537" spans="2:138">
      <c r="B537" s="540"/>
      <c r="C537" s="658"/>
      <c r="D537" s="540"/>
      <c r="F537" s="540"/>
      <c r="G537" s="540"/>
      <c r="H537" s="540"/>
      <c r="I537" s="540"/>
      <c r="J537" s="540"/>
      <c r="K537" s="540"/>
      <c r="L537" s="540"/>
      <c r="M537" s="540"/>
      <c r="N537" s="540"/>
      <c r="O537" s="540"/>
      <c r="P537" s="540"/>
      <c r="Q537" s="540"/>
      <c r="R537" s="540"/>
      <c r="S537" s="540"/>
      <c r="T537" s="540"/>
      <c r="U537" s="540"/>
      <c r="V537" s="540"/>
      <c r="W537" s="540"/>
      <c r="X537" s="540"/>
      <c r="Y537" s="540"/>
      <c r="Z537" s="540"/>
      <c r="AA537" s="540"/>
      <c r="AB537" s="540"/>
      <c r="AC537" s="540"/>
      <c r="AD537" s="540"/>
      <c r="AE537" s="540"/>
      <c r="AF537" s="540"/>
      <c r="AG537" s="540"/>
      <c r="AH537" s="540"/>
      <c r="AI537" s="540"/>
      <c r="AJ537" s="540"/>
      <c r="AK537" s="540"/>
      <c r="AL537" s="540"/>
      <c r="AM537" s="540"/>
      <c r="AN537" s="540"/>
      <c r="AO537" s="540"/>
      <c r="AP537" s="540"/>
      <c r="AQ537" s="540"/>
      <c r="AR537" s="540"/>
      <c r="AS537" s="540"/>
      <c r="AT537" s="540"/>
      <c r="AU537" s="540"/>
      <c r="AV537" s="540"/>
      <c r="AW537" s="540"/>
      <c r="AX537" s="540"/>
      <c r="AY537" s="540"/>
      <c r="AZ537" s="540"/>
      <c r="BA537" s="540"/>
      <c r="BB537" s="540"/>
      <c r="BC537" s="540"/>
      <c r="BD537" s="540"/>
      <c r="BE537" s="540"/>
      <c r="BF537" s="540"/>
      <c r="BG537" s="540"/>
      <c r="BH537" s="540"/>
      <c r="BI537" s="540"/>
      <c r="BJ537" s="540"/>
      <c r="BK537" s="540"/>
      <c r="BL537" s="540"/>
      <c r="BM537" s="540"/>
      <c r="BN537" s="540"/>
      <c r="BO537" s="540"/>
      <c r="BP537" s="540"/>
      <c r="BQ537" s="540"/>
      <c r="BR537" s="540"/>
      <c r="BS537" s="540"/>
      <c r="BT537" s="540"/>
      <c r="BU537" s="540"/>
      <c r="BV537" s="540"/>
      <c r="BW537" s="540"/>
      <c r="BX537" s="540"/>
      <c r="BY537" s="540"/>
      <c r="BZ537" s="540"/>
      <c r="CA537" s="540"/>
      <c r="CB537" s="540"/>
      <c r="CC537" s="540"/>
      <c r="CD537" s="540"/>
      <c r="CE537" s="540"/>
      <c r="CF537" s="540"/>
      <c r="CG537" s="540"/>
      <c r="CH537" s="540"/>
      <c r="CI537" s="540"/>
      <c r="CJ537" s="540"/>
      <c r="CK537" s="540"/>
      <c r="CL537" s="540"/>
      <c r="CM537" s="540"/>
      <c r="CN537" s="540"/>
      <c r="CO537" s="540"/>
      <c r="CP537" s="540"/>
      <c r="CQ537" s="540"/>
      <c r="CR537" s="540"/>
      <c r="CS537" s="540"/>
      <c r="CT537" s="540"/>
      <c r="CU537" s="540"/>
      <c r="CV537" s="540"/>
      <c r="CW537" s="540"/>
      <c r="CX537" s="540"/>
      <c r="CY537" s="540"/>
      <c r="CZ537" s="540"/>
      <c r="DA537" s="540"/>
      <c r="DB537" s="540"/>
      <c r="DC537" s="540"/>
      <c r="DD537" s="540"/>
      <c r="DE537" s="540"/>
      <c r="DF537" s="540"/>
      <c r="DG537" s="540"/>
      <c r="DH537" s="540"/>
      <c r="DI537" s="540"/>
      <c r="DJ537" s="540"/>
      <c r="DK537" s="540"/>
      <c r="DL537" s="540"/>
      <c r="DM537" s="540"/>
      <c r="DN537" s="540"/>
      <c r="DO537" s="540"/>
      <c r="DP537" s="540"/>
      <c r="DQ537" s="540"/>
      <c r="DR537" s="540"/>
      <c r="DS537" s="540"/>
      <c r="DT537" s="540"/>
      <c r="DU537" s="540"/>
      <c r="DV537" s="540"/>
      <c r="DW537" s="540"/>
      <c r="DX537" s="540"/>
      <c r="DY537" s="540"/>
      <c r="DZ537" s="540"/>
      <c r="EA537" s="540"/>
      <c r="EB537" s="540"/>
      <c r="EC537" s="540"/>
      <c r="ED537" s="540"/>
      <c r="EE537" s="540"/>
      <c r="EF537" s="540"/>
      <c r="EG537" s="540"/>
      <c r="EH537" s="540"/>
    </row>
    <row r="538" spans="2:138">
      <c r="B538" s="540"/>
      <c r="C538" s="658"/>
      <c r="D538" s="540"/>
      <c r="F538" s="540"/>
      <c r="G538" s="540"/>
      <c r="H538" s="540"/>
      <c r="I538" s="540"/>
      <c r="J538" s="540"/>
      <c r="K538" s="540"/>
      <c r="L538" s="540"/>
      <c r="M538" s="540"/>
      <c r="N538" s="540"/>
      <c r="O538" s="540"/>
      <c r="P538" s="540"/>
      <c r="Q538" s="540"/>
      <c r="R538" s="540"/>
      <c r="S538" s="540"/>
      <c r="T538" s="540"/>
      <c r="U538" s="540"/>
      <c r="V538" s="540"/>
      <c r="W538" s="540"/>
      <c r="X538" s="540"/>
      <c r="Y538" s="540"/>
      <c r="Z538" s="540"/>
      <c r="AA538" s="540"/>
      <c r="AB538" s="540"/>
      <c r="AC538" s="540"/>
      <c r="AD538" s="540"/>
      <c r="AE538" s="540"/>
      <c r="AF538" s="540"/>
      <c r="AG538" s="540"/>
      <c r="AH538" s="540"/>
      <c r="AI538" s="540"/>
      <c r="AJ538" s="540"/>
      <c r="AK538" s="540"/>
      <c r="AL538" s="540"/>
      <c r="AM538" s="540"/>
      <c r="AN538" s="540"/>
      <c r="AO538" s="540"/>
      <c r="AP538" s="540"/>
      <c r="AQ538" s="540"/>
      <c r="AR538" s="540"/>
      <c r="AS538" s="540"/>
      <c r="AT538" s="540"/>
      <c r="AU538" s="540"/>
      <c r="AV538" s="540"/>
      <c r="AW538" s="540"/>
      <c r="AX538" s="540"/>
      <c r="AY538" s="540"/>
      <c r="AZ538" s="540"/>
      <c r="BA538" s="540"/>
      <c r="BB538" s="540"/>
      <c r="BC538" s="540"/>
      <c r="BD538" s="540"/>
      <c r="BE538" s="540"/>
      <c r="BF538" s="540"/>
      <c r="BG538" s="540"/>
      <c r="BH538" s="540"/>
      <c r="BI538" s="540"/>
      <c r="BJ538" s="540"/>
      <c r="BK538" s="540"/>
      <c r="BL538" s="540"/>
      <c r="BM538" s="540"/>
      <c r="BN538" s="540"/>
      <c r="BO538" s="540"/>
      <c r="BP538" s="540"/>
      <c r="BQ538" s="540"/>
      <c r="BR538" s="540"/>
      <c r="BS538" s="540"/>
      <c r="BT538" s="540"/>
      <c r="BU538" s="540"/>
      <c r="BV538" s="540"/>
      <c r="BW538" s="540"/>
      <c r="BX538" s="540"/>
      <c r="BY538" s="540"/>
      <c r="BZ538" s="540"/>
      <c r="CA538" s="540"/>
      <c r="CB538" s="540"/>
      <c r="CC538" s="540"/>
      <c r="CD538" s="540"/>
      <c r="CE538" s="540"/>
      <c r="CF538" s="540"/>
      <c r="CG538" s="540"/>
      <c r="CH538" s="540"/>
      <c r="CI538" s="540"/>
      <c r="CJ538" s="540"/>
      <c r="CK538" s="540"/>
      <c r="CL538" s="540"/>
      <c r="CM538" s="540"/>
      <c r="CN538" s="540"/>
      <c r="CO538" s="540"/>
      <c r="CP538" s="540"/>
      <c r="CQ538" s="540"/>
      <c r="CR538" s="540"/>
      <c r="CS538" s="540"/>
      <c r="CT538" s="540"/>
      <c r="CU538" s="540"/>
      <c r="CV538" s="540"/>
      <c r="CW538" s="540"/>
      <c r="CX538" s="540"/>
      <c r="CY538" s="540"/>
      <c r="CZ538" s="540"/>
      <c r="DA538" s="540"/>
      <c r="DB538" s="540"/>
      <c r="DC538" s="540"/>
      <c r="DD538" s="540"/>
      <c r="DE538" s="540"/>
      <c r="DF538" s="540"/>
      <c r="DG538" s="540"/>
      <c r="DH538" s="540"/>
      <c r="DI538" s="540"/>
      <c r="DJ538" s="540"/>
      <c r="DK538" s="540"/>
      <c r="DL538" s="540"/>
      <c r="DM538" s="540"/>
      <c r="DN538" s="540"/>
      <c r="DO538" s="540"/>
      <c r="DP538" s="540"/>
      <c r="DQ538" s="540"/>
      <c r="DR538" s="540"/>
      <c r="DS538" s="540"/>
      <c r="DT538" s="540"/>
      <c r="DU538" s="540"/>
      <c r="DV538" s="540"/>
      <c r="DW538" s="540"/>
      <c r="DX538" s="540"/>
      <c r="DY538" s="540"/>
      <c r="DZ538" s="540"/>
      <c r="EA538" s="540"/>
      <c r="EB538" s="540"/>
      <c r="EC538" s="540"/>
      <c r="ED538" s="540"/>
      <c r="EE538" s="540"/>
      <c r="EF538" s="540"/>
      <c r="EG538" s="540"/>
      <c r="EH538" s="540"/>
    </row>
    <row r="539" spans="2:138">
      <c r="B539" s="540"/>
      <c r="C539" s="658"/>
      <c r="D539" s="540"/>
      <c r="F539" s="540"/>
      <c r="G539" s="540"/>
      <c r="H539" s="540"/>
      <c r="I539" s="540"/>
      <c r="J539" s="540"/>
      <c r="K539" s="540"/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40"/>
      <c r="AH539" s="540"/>
      <c r="AI539" s="540"/>
      <c r="AJ539" s="540"/>
      <c r="AK539" s="540"/>
      <c r="AL539" s="540"/>
      <c r="AM539" s="540"/>
      <c r="AN539" s="540"/>
      <c r="AO539" s="540"/>
      <c r="AP539" s="540"/>
      <c r="AQ539" s="540"/>
      <c r="AR539" s="540"/>
      <c r="AS539" s="540"/>
      <c r="AT539" s="540"/>
      <c r="AU539" s="540"/>
      <c r="AV539" s="540"/>
      <c r="AW539" s="540"/>
      <c r="AX539" s="540"/>
      <c r="AY539" s="540"/>
      <c r="AZ539" s="540"/>
      <c r="BA539" s="540"/>
      <c r="BB539" s="540"/>
      <c r="BC539" s="540"/>
      <c r="BD539" s="540"/>
      <c r="BE539" s="540"/>
      <c r="BF539" s="540"/>
      <c r="BG539" s="540"/>
      <c r="BH539" s="540"/>
      <c r="BI539" s="540"/>
      <c r="BJ539" s="540"/>
      <c r="BK539" s="540"/>
      <c r="BL539" s="540"/>
      <c r="BM539" s="540"/>
      <c r="BN539" s="540"/>
      <c r="BO539" s="540"/>
      <c r="BP539" s="540"/>
      <c r="BQ539" s="540"/>
      <c r="BR539" s="540"/>
      <c r="BS539" s="540"/>
      <c r="BT539" s="540"/>
      <c r="BU539" s="540"/>
      <c r="BV539" s="540"/>
      <c r="BW539" s="540"/>
      <c r="BX539" s="540"/>
      <c r="BY539" s="540"/>
      <c r="BZ539" s="540"/>
      <c r="CA539" s="540"/>
      <c r="CB539" s="540"/>
      <c r="CC539" s="540"/>
      <c r="CD539" s="540"/>
      <c r="CE539" s="540"/>
      <c r="CF539" s="540"/>
      <c r="CG539" s="540"/>
      <c r="CH539" s="540"/>
      <c r="CI539" s="540"/>
      <c r="CJ539" s="540"/>
      <c r="CK539" s="540"/>
      <c r="CL539" s="540"/>
      <c r="CM539" s="540"/>
      <c r="CN539" s="540"/>
      <c r="CO539" s="540"/>
      <c r="CP539" s="540"/>
      <c r="CQ539" s="540"/>
      <c r="CR539" s="540"/>
      <c r="CS539" s="540"/>
      <c r="CT539" s="540"/>
      <c r="CU539" s="540"/>
      <c r="CV539" s="540"/>
      <c r="CW539" s="540"/>
      <c r="CX539" s="540"/>
      <c r="CY539" s="540"/>
      <c r="CZ539" s="540"/>
      <c r="DA539" s="540"/>
      <c r="DB539" s="540"/>
      <c r="DC539" s="540"/>
      <c r="DD539" s="540"/>
      <c r="DE539" s="540"/>
      <c r="DF539" s="540"/>
      <c r="DG539" s="540"/>
      <c r="DH539" s="540"/>
      <c r="DI539" s="540"/>
      <c r="DJ539" s="540"/>
      <c r="DK539" s="540"/>
      <c r="DL539" s="540"/>
      <c r="DM539" s="540"/>
      <c r="DN539" s="540"/>
      <c r="DO539" s="540"/>
      <c r="DP539" s="540"/>
      <c r="DQ539" s="540"/>
      <c r="DR539" s="540"/>
      <c r="DS539" s="540"/>
      <c r="DT539" s="540"/>
      <c r="DU539" s="540"/>
      <c r="DV539" s="540"/>
      <c r="DW539" s="540"/>
      <c r="DX539" s="540"/>
      <c r="DY539" s="540"/>
      <c r="DZ539" s="540"/>
      <c r="EA539" s="540"/>
      <c r="EB539" s="540"/>
      <c r="EC539" s="540"/>
      <c r="ED539" s="540"/>
      <c r="EE539" s="540"/>
      <c r="EF539" s="540"/>
      <c r="EG539" s="540"/>
      <c r="EH539" s="540"/>
    </row>
    <row r="540" spans="2:138">
      <c r="B540" s="540"/>
      <c r="C540" s="658"/>
      <c r="D540" s="540"/>
      <c r="F540" s="540"/>
      <c r="G540" s="540"/>
      <c r="H540" s="540"/>
      <c r="I540" s="540"/>
      <c r="J540" s="540"/>
      <c r="K540" s="540"/>
      <c r="L540" s="540"/>
      <c r="M540" s="540"/>
      <c r="N540" s="540"/>
      <c r="O540" s="540"/>
      <c r="P540" s="540"/>
      <c r="Q540" s="540"/>
      <c r="R540" s="540"/>
      <c r="S540" s="540"/>
      <c r="T540" s="540"/>
      <c r="U540" s="540"/>
      <c r="V540" s="540"/>
      <c r="W540" s="540"/>
      <c r="X540" s="540"/>
      <c r="Y540" s="540"/>
      <c r="Z540" s="540"/>
      <c r="AA540" s="540"/>
      <c r="AB540" s="540"/>
      <c r="AC540" s="540"/>
      <c r="AD540" s="540"/>
      <c r="AE540" s="540"/>
      <c r="AF540" s="540"/>
      <c r="AG540" s="540"/>
      <c r="AH540" s="540"/>
      <c r="AI540" s="540"/>
      <c r="AJ540" s="540"/>
      <c r="AK540" s="540"/>
      <c r="AL540" s="540"/>
      <c r="AM540" s="540"/>
      <c r="AN540" s="540"/>
      <c r="AO540" s="540"/>
      <c r="AP540" s="540"/>
      <c r="AQ540" s="540"/>
      <c r="AR540" s="540"/>
      <c r="AS540" s="540"/>
      <c r="AT540" s="540"/>
      <c r="AU540" s="540"/>
      <c r="AV540" s="540"/>
      <c r="AW540" s="540"/>
      <c r="AX540" s="540"/>
      <c r="AY540" s="540"/>
      <c r="AZ540" s="540"/>
      <c r="BA540" s="540"/>
      <c r="BB540" s="540"/>
      <c r="BC540" s="540"/>
      <c r="BD540" s="540"/>
      <c r="BE540" s="540"/>
      <c r="BF540" s="540"/>
      <c r="BG540" s="540"/>
      <c r="BH540" s="540"/>
      <c r="BI540" s="540"/>
      <c r="BJ540" s="540"/>
      <c r="BK540" s="540"/>
      <c r="BL540" s="540"/>
      <c r="BM540" s="540"/>
      <c r="BN540" s="540"/>
      <c r="BO540" s="540"/>
      <c r="BP540" s="540"/>
      <c r="BQ540" s="540"/>
      <c r="BR540" s="540"/>
      <c r="BS540" s="540"/>
      <c r="BT540" s="540"/>
      <c r="BU540" s="540"/>
      <c r="BV540" s="540"/>
      <c r="BW540" s="540"/>
      <c r="BX540" s="540"/>
      <c r="BY540" s="540"/>
      <c r="BZ540" s="540"/>
      <c r="CA540" s="540"/>
      <c r="CB540" s="540"/>
      <c r="CC540" s="540"/>
      <c r="CD540" s="540"/>
      <c r="CE540" s="540"/>
      <c r="CF540" s="540"/>
      <c r="CG540" s="540"/>
      <c r="CH540" s="540"/>
      <c r="CI540" s="540"/>
      <c r="CJ540" s="540"/>
      <c r="CK540" s="540"/>
      <c r="CL540" s="540"/>
      <c r="CM540" s="540"/>
      <c r="CN540" s="540"/>
      <c r="CO540" s="540"/>
      <c r="CP540" s="540"/>
      <c r="CQ540" s="540"/>
      <c r="CR540" s="540"/>
      <c r="CS540" s="540"/>
      <c r="CT540" s="540"/>
      <c r="CU540" s="540"/>
      <c r="CV540" s="540"/>
      <c r="CW540" s="540"/>
      <c r="CX540" s="540"/>
      <c r="CY540" s="540"/>
      <c r="CZ540" s="540"/>
      <c r="DA540" s="540"/>
      <c r="DB540" s="540"/>
      <c r="DC540" s="540"/>
      <c r="DD540" s="540"/>
      <c r="DE540" s="540"/>
      <c r="DF540" s="540"/>
      <c r="DG540" s="540"/>
      <c r="DH540" s="540"/>
      <c r="DI540" s="540"/>
      <c r="DJ540" s="540"/>
      <c r="DK540" s="540"/>
      <c r="DL540" s="540"/>
      <c r="DM540" s="540"/>
      <c r="DN540" s="540"/>
      <c r="DO540" s="540"/>
      <c r="DP540" s="540"/>
      <c r="DQ540" s="540"/>
      <c r="DR540" s="540"/>
      <c r="DS540" s="540"/>
      <c r="DT540" s="540"/>
      <c r="DU540" s="540"/>
      <c r="DV540" s="540"/>
      <c r="DW540" s="540"/>
      <c r="DX540" s="540"/>
      <c r="DY540" s="540"/>
      <c r="DZ540" s="540"/>
      <c r="EA540" s="540"/>
      <c r="EB540" s="540"/>
      <c r="EC540" s="540"/>
      <c r="ED540" s="540"/>
      <c r="EE540" s="540"/>
      <c r="EF540" s="540"/>
      <c r="EG540" s="540"/>
      <c r="EH540" s="540"/>
    </row>
    <row r="541" spans="2:138">
      <c r="B541" s="540"/>
      <c r="C541" s="658"/>
      <c r="D541" s="540"/>
      <c r="F541" s="540"/>
      <c r="G541" s="540"/>
      <c r="H541" s="540"/>
      <c r="I541" s="540"/>
      <c r="J541" s="540"/>
      <c r="K541" s="540"/>
      <c r="L541" s="540"/>
      <c r="M541" s="540"/>
      <c r="N541" s="540"/>
      <c r="O541" s="540"/>
      <c r="P541" s="540"/>
      <c r="Q541" s="540"/>
      <c r="R541" s="540"/>
      <c r="S541" s="540"/>
      <c r="T541" s="540"/>
      <c r="U541" s="540"/>
      <c r="V541" s="540"/>
      <c r="W541" s="540"/>
      <c r="X541" s="540"/>
      <c r="Y541" s="540"/>
      <c r="Z541" s="540"/>
      <c r="AA541" s="540"/>
      <c r="AB541" s="540"/>
      <c r="AC541" s="540"/>
      <c r="AD541" s="540"/>
      <c r="AE541" s="540"/>
      <c r="AF541" s="540"/>
      <c r="AG541" s="540"/>
      <c r="AH541" s="540"/>
      <c r="AI541" s="540"/>
      <c r="AJ541" s="540"/>
      <c r="AK541" s="540"/>
      <c r="AL541" s="540"/>
      <c r="AM541" s="540"/>
      <c r="AN541" s="540"/>
      <c r="AO541" s="540"/>
      <c r="AP541" s="540"/>
      <c r="AQ541" s="540"/>
      <c r="AR541" s="540"/>
      <c r="AS541" s="540"/>
      <c r="AT541" s="540"/>
      <c r="AU541" s="540"/>
      <c r="AV541" s="540"/>
      <c r="AW541" s="540"/>
      <c r="AX541" s="540"/>
      <c r="AY541" s="540"/>
      <c r="AZ541" s="540"/>
      <c r="BA541" s="540"/>
      <c r="BB541" s="540"/>
      <c r="BC541" s="540"/>
      <c r="BD541" s="540"/>
      <c r="BE541" s="540"/>
      <c r="BF541" s="540"/>
      <c r="BG541" s="540"/>
      <c r="BH541" s="540"/>
      <c r="BI541" s="540"/>
      <c r="BJ541" s="540"/>
      <c r="BK541" s="540"/>
      <c r="BL541" s="540"/>
      <c r="BM541" s="540"/>
      <c r="BN541" s="540"/>
      <c r="BO541" s="540"/>
      <c r="BP541" s="540"/>
      <c r="BQ541" s="540"/>
      <c r="BR541" s="540"/>
      <c r="BS541" s="540"/>
      <c r="BT541" s="540"/>
      <c r="BU541" s="540"/>
      <c r="BV541" s="540"/>
      <c r="BW541" s="540"/>
      <c r="BX541" s="540"/>
      <c r="BY541" s="540"/>
      <c r="BZ541" s="540"/>
      <c r="CA541" s="540"/>
      <c r="CB541" s="540"/>
      <c r="CC541" s="540"/>
      <c r="CD541" s="540"/>
      <c r="CE541" s="540"/>
      <c r="CF541" s="540"/>
      <c r="CG541" s="540"/>
      <c r="CH541" s="540"/>
      <c r="CI541" s="540"/>
      <c r="CJ541" s="540"/>
      <c r="CK541" s="540"/>
      <c r="CL541" s="540"/>
      <c r="CM541" s="540"/>
      <c r="CN541" s="540"/>
      <c r="CO541" s="540"/>
      <c r="CP541" s="540"/>
      <c r="CQ541" s="540"/>
      <c r="CR541" s="540"/>
      <c r="CS541" s="540"/>
      <c r="CT541" s="540"/>
      <c r="CU541" s="540"/>
      <c r="CV541" s="540"/>
      <c r="CW541" s="540"/>
      <c r="CX541" s="540"/>
      <c r="CY541" s="540"/>
      <c r="CZ541" s="540"/>
      <c r="DA541" s="540"/>
      <c r="DB541" s="540"/>
      <c r="DC541" s="540"/>
      <c r="DD541" s="540"/>
      <c r="DE541" s="540"/>
      <c r="DF541" s="540"/>
      <c r="DG541" s="540"/>
      <c r="DH541" s="540"/>
      <c r="DI541" s="540"/>
      <c r="DJ541" s="540"/>
      <c r="DK541" s="540"/>
      <c r="DL541" s="540"/>
      <c r="DM541" s="540"/>
      <c r="DN541" s="540"/>
      <c r="DO541" s="540"/>
      <c r="DP541" s="540"/>
      <c r="DQ541" s="540"/>
      <c r="DR541" s="540"/>
      <c r="DS541" s="540"/>
      <c r="DT541" s="540"/>
      <c r="DU541" s="540"/>
      <c r="DV541" s="540"/>
      <c r="DW541" s="540"/>
      <c r="DX541" s="540"/>
      <c r="DY541" s="540"/>
      <c r="DZ541" s="540"/>
      <c r="EA541" s="540"/>
      <c r="EB541" s="540"/>
      <c r="EC541" s="540"/>
      <c r="ED541" s="540"/>
      <c r="EE541" s="540"/>
      <c r="EF541" s="540"/>
      <c r="EG541" s="540"/>
      <c r="EH541" s="540"/>
    </row>
    <row r="542" spans="2:138">
      <c r="B542" s="540"/>
      <c r="C542" s="658"/>
      <c r="D542" s="540"/>
      <c r="F542" s="540"/>
      <c r="G542" s="540"/>
      <c r="H542" s="540"/>
      <c r="I542" s="540"/>
      <c r="J542" s="540"/>
      <c r="K542" s="540"/>
      <c r="L542" s="540"/>
      <c r="M542" s="540"/>
      <c r="N542" s="540"/>
      <c r="O542" s="540"/>
      <c r="P542" s="540"/>
      <c r="Q542" s="540"/>
      <c r="R542" s="540"/>
      <c r="S542" s="540"/>
      <c r="T542" s="540"/>
      <c r="U542" s="540"/>
      <c r="V542" s="540"/>
      <c r="W542" s="540"/>
      <c r="X542" s="540"/>
      <c r="Y542" s="540"/>
      <c r="Z542" s="540"/>
      <c r="AA542" s="540"/>
      <c r="AB542" s="540"/>
      <c r="AC542" s="540"/>
      <c r="AD542" s="540"/>
      <c r="AE542" s="540"/>
      <c r="AF542" s="540"/>
      <c r="AG542" s="540"/>
      <c r="AH542" s="540"/>
      <c r="AI542" s="540"/>
      <c r="AJ542" s="540"/>
      <c r="AK542" s="540"/>
      <c r="AL542" s="540"/>
      <c r="AM542" s="540"/>
      <c r="AN542" s="540"/>
      <c r="AO542" s="540"/>
      <c r="AP542" s="540"/>
      <c r="AQ542" s="540"/>
      <c r="AR542" s="540"/>
      <c r="AS542" s="540"/>
      <c r="AT542" s="540"/>
      <c r="AU542" s="540"/>
      <c r="AV542" s="540"/>
      <c r="AW542" s="540"/>
      <c r="AX542" s="540"/>
      <c r="AY542" s="540"/>
      <c r="AZ542" s="540"/>
      <c r="BA542" s="540"/>
      <c r="BB542" s="540"/>
      <c r="BC542" s="540"/>
      <c r="BD542" s="540"/>
      <c r="BE542" s="540"/>
      <c r="BF542" s="540"/>
      <c r="BG542" s="540"/>
      <c r="BH542" s="540"/>
      <c r="BI542" s="540"/>
      <c r="BJ542" s="540"/>
      <c r="BK542" s="540"/>
      <c r="BL542" s="540"/>
      <c r="BM542" s="540"/>
      <c r="BN542" s="540"/>
      <c r="BO542" s="540"/>
      <c r="BP542" s="540"/>
      <c r="BQ542" s="540"/>
      <c r="BR542" s="540"/>
      <c r="BS542" s="540"/>
      <c r="BT542" s="540"/>
      <c r="BU542" s="540"/>
      <c r="BV542" s="540"/>
      <c r="BW542" s="540"/>
      <c r="BX542" s="540"/>
      <c r="BY542" s="540"/>
      <c r="BZ542" s="540"/>
      <c r="CA542" s="540"/>
      <c r="CB542" s="540"/>
      <c r="CC542" s="540"/>
      <c r="CD542" s="540"/>
      <c r="CE542" s="540"/>
      <c r="CF542" s="540"/>
      <c r="CG542" s="540"/>
      <c r="CH542" s="540"/>
      <c r="CI542" s="540"/>
      <c r="CJ542" s="540"/>
      <c r="CK542" s="540"/>
      <c r="CL542" s="540"/>
      <c r="CM542" s="540"/>
      <c r="CN542" s="540"/>
      <c r="CO542" s="540"/>
      <c r="CP542" s="540"/>
      <c r="CQ542" s="540"/>
      <c r="CR542" s="540"/>
      <c r="CS542" s="540"/>
      <c r="CT542" s="540"/>
      <c r="CU542" s="540"/>
      <c r="CV542" s="540"/>
      <c r="CW542" s="540"/>
      <c r="CX542" s="540"/>
      <c r="CY542" s="540"/>
      <c r="CZ542" s="540"/>
      <c r="DA542" s="540"/>
      <c r="DB542" s="540"/>
      <c r="DC542" s="540"/>
      <c r="DD542" s="540"/>
      <c r="DE542" s="540"/>
      <c r="DF542" s="540"/>
      <c r="DG542" s="540"/>
      <c r="DH542" s="540"/>
      <c r="DI542" s="540"/>
      <c r="DJ542" s="540"/>
      <c r="DK542" s="540"/>
      <c r="DL542" s="540"/>
      <c r="DM542" s="540"/>
      <c r="DN542" s="540"/>
      <c r="DO542" s="540"/>
      <c r="DP542" s="540"/>
      <c r="DQ542" s="540"/>
      <c r="DR542" s="540"/>
      <c r="DS542" s="540"/>
      <c r="DT542" s="540"/>
      <c r="DU542" s="540"/>
      <c r="DV542" s="540"/>
      <c r="DW542" s="540"/>
      <c r="DX542" s="540"/>
      <c r="DY542" s="540"/>
      <c r="DZ542" s="540"/>
      <c r="EA542" s="540"/>
      <c r="EB542" s="540"/>
      <c r="EC542" s="540"/>
      <c r="ED542" s="540"/>
      <c r="EE542" s="540"/>
      <c r="EF542" s="540"/>
      <c r="EG542" s="540"/>
      <c r="EH542" s="540"/>
    </row>
    <row r="543" spans="2:138">
      <c r="B543" s="540"/>
      <c r="C543" s="658"/>
      <c r="D543" s="540"/>
      <c r="F543" s="540"/>
      <c r="G543" s="540"/>
      <c r="H543" s="540"/>
      <c r="I543" s="540"/>
      <c r="J543" s="540"/>
      <c r="K543" s="540"/>
      <c r="L543" s="540"/>
      <c r="M543" s="540"/>
      <c r="N543" s="540"/>
      <c r="O543" s="540"/>
      <c r="P543" s="540"/>
      <c r="Q543" s="540"/>
      <c r="R543" s="540"/>
      <c r="S543" s="540"/>
      <c r="T543" s="540"/>
      <c r="U543" s="540"/>
      <c r="V543" s="540"/>
      <c r="W543" s="540"/>
      <c r="X543" s="540"/>
      <c r="Y543" s="540"/>
      <c r="Z543" s="540"/>
      <c r="AA543" s="540"/>
      <c r="AB543" s="540"/>
      <c r="AC543" s="540"/>
      <c r="AD543" s="540"/>
      <c r="AE543" s="540"/>
      <c r="AF543" s="540"/>
      <c r="AG543" s="540"/>
      <c r="AH543" s="540"/>
      <c r="AI543" s="540"/>
      <c r="AJ543" s="540"/>
      <c r="AK543" s="540"/>
      <c r="AL543" s="540"/>
      <c r="AM543" s="540"/>
      <c r="AN543" s="540"/>
      <c r="AO543" s="540"/>
      <c r="AP543" s="540"/>
      <c r="AQ543" s="540"/>
      <c r="AR543" s="540"/>
      <c r="AS543" s="540"/>
      <c r="AT543" s="540"/>
      <c r="AU543" s="540"/>
      <c r="AV543" s="540"/>
      <c r="AW543" s="540"/>
      <c r="AX543" s="540"/>
      <c r="AY543" s="540"/>
      <c r="AZ543" s="540"/>
      <c r="BA543" s="540"/>
      <c r="BB543" s="540"/>
      <c r="BC543" s="540"/>
      <c r="BD543" s="540"/>
      <c r="BE543" s="540"/>
      <c r="BF543" s="540"/>
      <c r="BG543" s="540"/>
      <c r="BH543" s="540"/>
      <c r="BI543" s="540"/>
      <c r="BJ543" s="540"/>
      <c r="BK543" s="540"/>
      <c r="BL543" s="540"/>
      <c r="BM543" s="540"/>
      <c r="BN543" s="540"/>
      <c r="BO543" s="540"/>
      <c r="BP543" s="540"/>
      <c r="BQ543" s="540"/>
      <c r="BR543" s="540"/>
      <c r="BS543" s="540"/>
      <c r="BT543" s="540"/>
      <c r="BU543" s="540"/>
      <c r="BV543" s="540"/>
      <c r="BW543" s="540"/>
      <c r="BX543" s="540"/>
      <c r="BY543" s="540"/>
      <c r="BZ543" s="540"/>
      <c r="CA543" s="540"/>
      <c r="CB543" s="540"/>
      <c r="CC543" s="540"/>
      <c r="CD543" s="540"/>
      <c r="CE543" s="540"/>
      <c r="CF543" s="540"/>
      <c r="CG543" s="540"/>
      <c r="CH543" s="540"/>
      <c r="CI543" s="540"/>
      <c r="CJ543" s="540"/>
      <c r="CK543" s="540"/>
      <c r="CL543" s="540"/>
      <c r="CM543" s="540"/>
      <c r="CN543" s="540"/>
      <c r="CO543" s="540"/>
      <c r="CP543" s="540"/>
      <c r="CQ543" s="540"/>
      <c r="CR543" s="540"/>
      <c r="CS543" s="540"/>
      <c r="CT543" s="540"/>
      <c r="CU543" s="540"/>
      <c r="CV543" s="540"/>
      <c r="CW543" s="540"/>
      <c r="CX543" s="540"/>
      <c r="CY543" s="540"/>
      <c r="CZ543" s="540"/>
      <c r="DA543" s="540"/>
      <c r="DB543" s="540"/>
      <c r="DC543" s="540"/>
      <c r="DD543" s="540"/>
      <c r="DE543" s="540"/>
      <c r="DF543" s="540"/>
      <c r="DG543" s="540"/>
      <c r="DH543" s="540"/>
      <c r="DI543" s="540"/>
      <c r="DJ543" s="540"/>
      <c r="DK543" s="540"/>
      <c r="DL543" s="540"/>
      <c r="DM543" s="540"/>
      <c r="DN543" s="540"/>
      <c r="DO543" s="540"/>
      <c r="DP543" s="540"/>
      <c r="DQ543" s="540"/>
      <c r="DR543" s="540"/>
      <c r="DS543" s="540"/>
      <c r="DT543" s="540"/>
      <c r="DU543" s="540"/>
      <c r="DV543" s="540"/>
      <c r="DW543" s="540"/>
      <c r="DX543" s="540"/>
      <c r="DY543" s="540"/>
      <c r="DZ543" s="540"/>
      <c r="EA543" s="540"/>
      <c r="EB543" s="540"/>
      <c r="EC543" s="540"/>
      <c r="ED543" s="540"/>
      <c r="EE543" s="540"/>
      <c r="EF543" s="540"/>
      <c r="EG543" s="540"/>
      <c r="EH543" s="540"/>
    </row>
    <row r="544" spans="2:138">
      <c r="B544" s="540"/>
      <c r="C544" s="658"/>
      <c r="D544" s="540"/>
      <c r="F544" s="540"/>
      <c r="G544" s="540"/>
      <c r="H544" s="540"/>
      <c r="I544" s="540"/>
      <c r="J544" s="540"/>
      <c r="K544" s="540"/>
      <c r="L544" s="540"/>
      <c r="M544" s="540"/>
      <c r="N544" s="540"/>
      <c r="O544" s="540"/>
      <c r="P544" s="540"/>
      <c r="Q544" s="540"/>
      <c r="R544" s="540"/>
      <c r="S544" s="540"/>
      <c r="T544" s="540"/>
      <c r="U544" s="540"/>
      <c r="V544" s="540"/>
      <c r="W544" s="540"/>
      <c r="X544" s="540"/>
      <c r="Y544" s="540"/>
      <c r="Z544" s="540"/>
      <c r="AA544" s="540"/>
      <c r="AB544" s="540"/>
      <c r="AC544" s="540"/>
      <c r="AD544" s="540"/>
      <c r="AE544" s="540"/>
      <c r="AF544" s="540"/>
      <c r="AG544" s="540"/>
      <c r="AH544" s="540"/>
      <c r="AI544" s="540"/>
      <c r="AJ544" s="540"/>
      <c r="AK544" s="540"/>
      <c r="AL544" s="540"/>
      <c r="AM544" s="540"/>
      <c r="AN544" s="540"/>
      <c r="AO544" s="540"/>
      <c r="AP544" s="540"/>
      <c r="AQ544" s="540"/>
      <c r="AR544" s="540"/>
      <c r="AS544" s="540"/>
      <c r="AT544" s="540"/>
      <c r="AU544" s="540"/>
      <c r="AV544" s="540"/>
      <c r="AW544" s="540"/>
      <c r="AX544" s="540"/>
      <c r="AY544" s="540"/>
      <c r="AZ544" s="540"/>
      <c r="BA544" s="540"/>
      <c r="BB544" s="540"/>
      <c r="BC544" s="540"/>
      <c r="BD544" s="540"/>
      <c r="BE544" s="540"/>
      <c r="BF544" s="540"/>
      <c r="BG544" s="540"/>
      <c r="BH544" s="540"/>
      <c r="BI544" s="540"/>
      <c r="BJ544" s="540"/>
      <c r="BK544" s="540"/>
      <c r="BL544" s="540"/>
      <c r="BM544" s="540"/>
      <c r="BN544" s="540"/>
      <c r="BO544" s="540"/>
      <c r="BP544" s="540"/>
      <c r="BQ544" s="540"/>
      <c r="BR544" s="540"/>
      <c r="BS544" s="540"/>
      <c r="BT544" s="540"/>
      <c r="BU544" s="540"/>
      <c r="BV544" s="540"/>
      <c r="BW544" s="540"/>
      <c r="BX544" s="540"/>
      <c r="BY544" s="540"/>
      <c r="BZ544" s="540"/>
      <c r="CA544" s="540"/>
      <c r="CB544" s="540"/>
      <c r="CC544" s="540"/>
      <c r="CD544" s="540"/>
      <c r="CE544" s="540"/>
      <c r="CF544" s="540"/>
      <c r="CG544" s="540"/>
      <c r="CH544" s="540"/>
      <c r="CI544" s="540"/>
      <c r="CJ544" s="540"/>
      <c r="CK544" s="540"/>
      <c r="CL544" s="540"/>
      <c r="CM544" s="540"/>
      <c r="CN544" s="540"/>
      <c r="CO544" s="540"/>
      <c r="CP544" s="540"/>
      <c r="CQ544" s="540"/>
      <c r="CR544" s="540"/>
      <c r="CS544" s="540"/>
      <c r="CT544" s="540"/>
      <c r="CU544" s="540"/>
      <c r="CV544" s="540"/>
      <c r="CW544" s="540"/>
      <c r="CX544" s="540"/>
      <c r="CY544" s="540"/>
      <c r="CZ544" s="540"/>
      <c r="DA544" s="540"/>
      <c r="DB544" s="540"/>
      <c r="DC544" s="540"/>
      <c r="DD544" s="540"/>
      <c r="DE544" s="540"/>
      <c r="DF544" s="540"/>
      <c r="DG544" s="540"/>
      <c r="DH544" s="540"/>
      <c r="DI544" s="540"/>
      <c r="DJ544" s="540"/>
      <c r="DK544" s="540"/>
      <c r="DL544" s="540"/>
      <c r="DM544" s="540"/>
      <c r="DN544" s="540"/>
      <c r="DO544" s="540"/>
      <c r="DP544" s="540"/>
      <c r="DQ544" s="540"/>
      <c r="DR544" s="540"/>
      <c r="DS544" s="540"/>
      <c r="DT544" s="540"/>
      <c r="DU544" s="540"/>
      <c r="DV544" s="540"/>
      <c r="DW544" s="540"/>
      <c r="DX544" s="540"/>
      <c r="DY544" s="540"/>
      <c r="DZ544" s="540"/>
      <c r="EA544" s="540"/>
      <c r="EB544" s="540"/>
      <c r="EC544" s="540"/>
      <c r="ED544" s="540"/>
      <c r="EE544" s="540"/>
      <c r="EF544" s="540"/>
      <c r="EG544" s="540"/>
      <c r="EH544" s="540"/>
    </row>
    <row r="545" spans="2:138">
      <c r="B545" s="540"/>
      <c r="C545" s="658"/>
      <c r="D545" s="540"/>
      <c r="F545" s="540"/>
      <c r="G545" s="540"/>
      <c r="H545" s="540"/>
      <c r="I545" s="540"/>
      <c r="J545" s="540"/>
      <c r="K545" s="540"/>
      <c r="L545" s="540"/>
      <c r="M545" s="540"/>
      <c r="N545" s="540"/>
      <c r="O545" s="540"/>
      <c r="P545" s="540"/>
      <c r="Q545" s="540"/>
      <c r="R545" s="540"/>
      <c r="S545" s="540"/>
      <c r="T545" s="540"/>
      <c r="U545" s="540"/>
      <c r="V545" s="540"/>
      <c r="W545" s="540"/>
      <c r="X545" s="540"/>
      <c r="Y545" s="540"/>
      <c r="Z545" s="540"/>
      <c r="AA545" s="540"/>
      <c r="AB545" s="540"/>
      <c r="AC545" s="540"/>
      <c r="AD545" s="540"/>
      <c r="AE545" s="540"/>
      <c r="AF545" s="540"/>
      <c r="AG545" s="540"/>
      <c r="AH545" s="540"/>
      <c r="AI545" s="540"/>
      <c r="AJ545" s="540"/>
      <c r="AK545" s="540"/>
      <c r="AL545" s="540"/>
      <c r="AM545" s="540"/>
      <c r="AN545" s="540"/>
      <c r="AO545" s="540"/>
      <c r="AP545" s="540"/>
      <c r="AQ545" s="540"/>
      <c r="AR545" s="540"/>
      <c r="AS545" s="540"/>
      <c r="AT545" s="540"/>
      <c r="AU545" s="540"/>
      <c r="AV545" s="540"/>
      <c r="AW545" s="540"/>
      <c r="AX545" s="540"/>
      <c r="AY545" s="540"/>
      <c r="AZ545" s="540"/>
      <c r="BA545" s="540"/>
      <c r="BB545" s="540"/>
      <c r="BC545" s="540"/>
      <c r="BD545" s="540"/>
      <c r="BE545" s="540"/>
      <c r="BF545" s="540"/>
      <c r="BG545" s="540"/>
      <c r="BH545" s="540"/>
      <c r="BI545" s="540"/>
      <c r="BJ545" s="540"/>
      <c r="BK545" s="540"/>
      <c r="BL545" s="540"/>
      <c r="BM545" s="540"/>
      <c r="BN545" s="540"/>
      <c r="BO545" s="540"/>
      <c r="BP545" s="540"/>
      <c r="BQ545" s="540"/>
      <c r="BR545" s="540"/>
      <c r="BS545" s="540"/>
      <c r="BT545" s="540"/>
      <c r="BU545" s="540"/>
      <c r="BV545" s="540"/>
      <c r="BW545" s="540"/>
      <c r="BX545" s="540"/>
      <c r="BY545" s="540"/>
      <c r="BZ545" s="540"/>
      <c r="CA545" s="540"/>
      <c r="CB545" s="540"/>
      <c r="CC545" s="540"/>
      <c r="CD545" s="540"/>
      <c r="CE545" s="540"/>
      <c r="CF545" s="540"/>
      <c r="CG545" s="540"/>
      <c r="CH545" s="540"/>
      <c r="CI545" s="540"/>
      <c r="CJ545" s="540"/>
      <c r="CK545" s="540"/>
      <c r="CL545" s="540"/>
      <c r="CM545" s="540"/>
      <c r="CN545" s="540"/>
      <c r="CO545" s="540"/>
      <c r="CP545" s="540"/>
      <c r="CQ545" s="540"/>
      <c r="CR545" s="540"/>
      <c r="CS545" s="540"/>
      <c r="CT545" s="540"/>
      <c r="CU545" s="540"/>
      <c r="CV545" s="540"/>
      <c r="CW545" s="540"/>
      <c r="CX545" s="540"/>
      <c r="CY545" s="540"/>
      <c r="CZ545" s="540"/>
      <c r="DA545" s="540"/>
      <c r="DB545" s="540"/>
      <c r="DC545" s="540"/>
      <c r="DD545" s="540"/>
      <c r="DE545" s="540"/>
      <c r="DF545" s="540"/>
      <c r="DG545" s="540"/>
      <c r="DH545" s="540"/>
      <c r="DI545" s="540"/>
      <c r="DJ545" s="540"/>
      <c r="DK545" s="540"/>
      <c r="DL545" s="540"/>
      <c r="DM545" s="540"/>
      <c r="DN545" s="540"/>
      <c r="DO545" s="540"/>
      <c r="DP545" s="540"/>
      <c r="DQ545" s="540"/>
      <c r="DR545" s="540"/>
      <c r="DS545" s="540"/>
      <c r="DT545" s="540"/>
      <c r="DU545" s="540"/>
      <c r="DV545" s="540"/>
      <c r="DW545" s="540"/>
      <c r="DX545" s="540"/>
      <c r="DY545" s="540"/>
      <c r="DZ545" s="540"/>
      <c r="EA545" s="540"/>
      <c r="EB545" s="540"/>
      <c r="EC545" s="540"/>
      <c r="ED545" s="540"/>
      <c r="EE545" s="540"/>
      <c r="EF545" s="540"/>
      <c r="EG545" s="540"/>
      <c r="EH545" s="540"/>
    </row>
    <row r="546" spans="2:138">
      <c r="B546" s="540"/>
      <c r="C546" s="658"/>
      <c r="D546" s="540"/>
      <c r="F546" s="540"/>
      <c r="G546" s="540"/>
      <c r="H546" s="540"/>
      <c r="I546" s="540"/>
      <c r="J546" s="540"/>
      <c r="K546" s="540"/>
      <c r="L546" s="540"/>
      <c r="M546" s="540"/>
      <c r="N546" s="540"/>
      <c r="O546" s="540"/>
      <c r="P546" s="540"/>
      <c r="Q546" s="540"/>
      <c r="R546" s="540"/>
      <c r="S546" s="540"/>
      <c r="T546" s="540"/>
      <c r="U546" s="540"/>
      <c r="V546" s="540"/>
      <c r="W546" s="540"/>
      <c r="X546" s="540"/>
      <c r="Y546" s="540"/>
      <c r="Z546" s="540"/>
      <c r="AA546" s="540"/>
      <c r="AB546" s="540"/>
      <c r="AC546" s="540"/>
      <c r="AD546" s="540"/>
      <c r="AE546" s="540"/>
      <c r="AF546" s="540"/>
      <c r="AG546" s="540"/>
      <c r="AH546" s="540"/>
      <c r="AI546" s="540"/>
      <c r="AJ546" s="540"/>
      <c r="AK546" s="540"/>
      <c r="AL546" s="540"/>
      <c r="AM546" s="540"/>
      <c r="AN546" s="540"/>
      <c r="AO546" s="540"/>
      <c r="AP546" s="540"/>
      <c r="AQ546" s="540"/>
      <c r="AR546" s="540"/>
      <c r="AS546" s="540"/>
      <c r="AT546" s="540"/>
      <c r="AU546" s="540"/>
      <c r="AV546" s="540"/>
      <c r="AW546" s="540"/>
      <c r="AX546" s="540"/>
      <c r="AY546" s="540"/>
      <c r="AZ546" s="540"/>
      <c r="BA546" s="540"/>
      <c r="BB546" s="540"/>
      <c r="BC546" s="540"/>
      <c r="BD546" s="540"/>
      <c r="BE546" s="540"/>
      <c r="BF546" s="540"/>
      <c r="BG546" s="540"/>
      <c r="BH546" s="540"/>
      <c r="BI546" s="540"/>
      <c r="BJ546" s="540"/>
      <c r="BK546" s="540"/>
      <c r="BL546" s="540"/>
      <c r="BM546" s="540"/>
      <c r="BN546" s="540"/>
      <c r="BO546" s="540"/>
      <c r="BP546" s="540"/>
      <c r="BQ546" s="540"/>
      <c r="BR546" s="540"/>
      <c r="BS546" s="540"/>
      <c r="BT546" s="540"/>
      <c r="BU546" s="540"/>
      <c r="BV546" s="540"/>
      <c r="BW546" s="540"/>
      <c r="BX546" s="540"/>
      <c r="BY546" s="540"/>
      <c r="BZ546" s="540"/>
      <c r="CA546" s="540"/>
      <c r="CB546" s="540"/>
      <c r="CC546" s="540"/>
      <c r="CD546" s="540"/>
      <c r="CE546" s="540"/>
      <c r="CF546" s="540"/>
      <c r="CG546" s="540"/>
      <c r="CH546" s="540"/>
      <c r="CI546" s="540"/>
      <c r="CJ546" s="540"/>
      <c r="CK546" s="540"/>
      <c r="CL546" s="540"/>
      <c r="CM546" s="540"/>
      <c r="CN546" s="540"/>
      <c r="CO546" s="540"/>
      <c r="CP546" s="540"/>
      <c r="CQ546" s="540"/>
      <c r="CR546" s="540"/>
      <c r="CS546" s="540"/>
      <c r="CT546" s="540"/>
      <c r="CU546" s="540"/>
      <c r="CV546" s="540"/>
      <c r="CW546" s="540"/>
      <c r="CX546" s="540"/>
      <c r="CY546" s="540"/>
      <c r="CZ546" s="540"/>
      <c r="DA546" s="540"/>
      <c r="DB546" s="540"/>
      <c r="DC546" s="540"/>
      <c r="DD546" s="540"/>
      <c r="DE546" s="540"/>
      <c r="DF546" s="540"/>
      <c r="DK546" s="540"/>
      <c r="DL546" s="540"/>
      <c r="DM546" s="540"/>
      <c r="DN546" s="540"/>
      <c r="DO546" s="540"/>
      <c r="DP546" s="540"/>
      <c r="DQ546" s="540"/>
      <c r="DR546" s="540"/>
      <c r="DS546" s="540"/>
      <c r="DT546" s="540"/>
      <c r="DU546" s="540"/>
      <c r="DV546" s="540"/>
      <c r="DW546" s="540"/>
      <c r="DX546" s="540"/>
      <c r="DY546" s="540"/>
      <c r="DZ546" s="540"/>
      <c r="EA546" s="540"/>
      <c r="EB546" s="540"/>
      <c r="EC546" s="540"/>
      <c r="ED546" s="540"/>
      <c r="EE546" s="540"/>
      <c r="EF546" s="540"/>
      <c r="EG546" s="540"/>
      <c r="EH546" s="540"/>
    </row>
    <row r="547" spans="2:138">
      <c r="B547" s="540"/>
      <c r="C547" s="658"/>
      <c r="D547" s="540"/>
      <c r="F547" s="540"/>
      <c r="G547" s="540"/>
      <c r="H547" s="540"/>
      <c r="I547" s="540"/>
      <c r="J547" s="540"/>
      <c r="K547" s="540"/>
      <c r="L547" s="540"/>
      <c r="M547" s="540"/>
      <c r="N547" s="540"/>
      <c r="O547" s="540"/>
      <c r="P547" s="540"/>
      <c r="Q547" s="540"/>
      <c r="R547" s="540"/>
      <c r="S547" s="540"/>
      <c r="T547" s="540"/>
      <c r="U547" s="540"/>
      <c r="V547" s="540"/>
      <c r="W547" s="540"/>
      <c r="X547" s="540"/>
      <c r="Y547" s="540"/>
      <c r="Z547" s="540"/>
      <c r="AA547" s="540"/>
      <c r="AB547" s="540"/>
      <c r="AC547" s="540"/>
      <c r="AD547" s="540"/>
      <c r="AE547" s="540"/>
      <c r="AF547" s="540"/>
      <c r="AG547" s="540"/>
      <c r="AH547" s="540"/>
      <c r="AI547" s="540"/>
      <c r="AJ547" s="540"/>
      <c r="AK547" s="540"/>
      <c r="AL547" s="540"/>
      <c r="AM547" s="540"/>
      <c r="AN547" s="540"/>
      <c r="AO547" s="540"/>
      <c r="AP547" s="540"/>
      <c r="AQ547" s="540"/>
      <c r="AR547" s="540"/>
      <c r="AS547" s="540"/>
      <c r="AT547" s="540"/>
      <c r="AU547" s="540"/>
      <c r="AV547" s="540"/>
      <c r="AW547" s="540"/>
      <c r="AX547" s="540"/>
      <c r="AY547" s="540"/>
      <c r="AZ547" s="540"/>
      <c r="BA547" s="540"/>
      <c r="BB547" s="540"/>
      <c r="BC547" s="540"/>
      <c r="BD547" s="540"/>
      <c r="BE547" s="540"/>
      <c r="BF547" s="540"/>
      <c r="BG547" s="540"/>
      <c r="BH547" s="540"/>
      <c r="BI547" s="540"/>
      <c r="BJ547" s="540"/>
      <c r="BK547" s="540"/>
      <c r="BL547" s="540"/>
      <c r="BM547" s="540"/>
      <c r="BN547" s="540"/>
      <c r="BO547" s="540"/>
      <c r="BP547" s="540"/>
      <c r="BQ547" s="540"/>
      <c r="BR547" s="540"/>
      <c r="BS547" s="540"/>
      <c r="BT547" s="540"/>
      <c r="BU547" s="540"/>
      <c r="BV547" s="540"/>
      <c r="BW547" s="540"/>
      <c r="BX547" s="540"/>
      <c r="BY547" s="540"/>
      <c r="BZ547" s="540"/>
      <c r="CA547" s="540"/>
      <c r="CB547" s="540"/>
      <c r="CC547" s="540"/>
      <c r="CD547" s="540"/>
      <c r="CE547" s="540"/>
      <c r="CF547" s="540"/>
      <c r="CG547" s="540"/>
      <c r="CH547" s="540"/>
      <c r="CI547" s="540"/>
      <c r="CJ547" s="540"/>
      <c r="CK547" s="540"/>
      <c r="CL547" s="540"/>
      <c r="CM547" s="540"/>
      <c r="CN547" s="540"/>
      <c r="CO547" s="540"/>
      <c r="CP547" s="540"/>
      <c r="CQ547" s="540"/>
      <c r="CR547" s="540"/>
      <c r="CS547" s="540"/>
      <c r="CT547" s="540"/>
      <c r="CU547" s="540"/>
      <c r="CV547" s="540"/>
      <c r="CW547" s="540"/>
      <c r="CX547" s="540"/>
      <c r="CY547" s="540"/>
      <c r="CZ547" s="540"/>
      <c r="DA547" s="540"/>
      <c r="DB547" s="540"/>
      <c r="DC547" s="540"/>
      <c r="DD547" s="540"/>
      <c r="DE547" s="540"/>
      <c r="DF547" s="540"/>
      <c r="DK547" s="540"/>
      <c r="DL547" s="540"/>
      <c r="DM547" s="540"/>
      <c r="DN547" s="540"/>
      <c r="DO547" s="540"/>
      <c r="DP547" s="540"/>
      <c r="DQ547" s="540"/>
      <c r="DR547" s="540"/>
      <c r="DS547" s="540"/>
      <c r="DT547" s="540"/>
      <c r="DU547" s="540"/>
      <c r="DV547" s="540"/>
      <c r="DW547" s="540"/>
      <c r="DX547" s="540"/>
      <c r="DY547" s="540"/>
      <c r="DZ547" s="540"/>
      <c r="EA547" s="540"/>
      <c r="EB547" s="540"/>
      <c r="EC547" s="540"/>
      <c r="ED547" s="540"/>
      <c r="EE547" s="540"/>
      <c r="EF547" s="540"/>
      <c r="EG547" s="540"/>
      <c r="EH547" s="540"/>
    </row>
    <row r="548" spans="2:138">
      <c r="B548" s="540"/>
      <c r="C548" s="658"/>
      <c r="D548" s="540"/>
      <c r="F548" s="540"/>
      <c r="G548" s="540"/>
      <c r="H548" s="540"/>
      <c r="I548" s="540"/>
      <c r="J548" s="540"/>
      <c r="K548" s="540"/>
      <c r="L548" s="540"/>
      <c r="M548" s="540"/>
      <c r="N548" s="540"/>
      <c r="O548" s="540"/>
      <c r="P548" s="540"/>
      <c r="Q548" s="540"/>
      <c r="R548" s="540"/>
      <c r="S548" s="540"/>
      <c r="T548" s="540"/>
      <c r="U548" s="540"/>
      <c r="V548" s="540"/>
      <c r="W548" s="540"/>
      <c r="X548" s="540"/>
      <c r="Y548" s="540"/>
      <c r="Z548" s="540"/>
      <c r="AA548" s="540"/>
      <c r="AB548" s="540"/>
      <c r="AC548" s="540"/>
      <c r="AD548" s="540"/>
      <c r="AE548" s="540"/>
      <c r="AF548" s="540"/>
      <c r="AG548" s="540"/>
      <c r="AH548" s="540"/>
      <c r="AI548" s="540"/>
      <c r="AJ548" s="540"/>
      <c r="AK548" s="540"/>
      <c r="AL548" s="540"/>
      <c r="AM548" s="540"/>
      <c r="AN548" s="540"/>
      <c r="AO548" s="540"/>
      <c r="AP548" s="540"/>
      <c r="AQ548" s="540"/>
      <c r="AR548" s="540"/>
      <c r="AS548" s="540"/>
      <c r="AT548" s="540"/>
      <c r="AU548" s="540"/>
      <c r="AV548" s="540"/>
      <c r="AW548" s="540"/>
      <c r="AX548" s="540"/>
      <c r="AY548" s="540"/>
      <c r="AZ548" s="540"/>
      <c r="BA548" s="540"/>
      <c r="BB548" s="540"/>
      <c r="BC548" s="540"/>
      <c r="BD548" s="540"/>
      <c r="BE548" s="540"/>
      <c r="BF548" s="540"/>
      <c r="BG548" s="540"/>
      <c r="BH548" s="540"/>
      <c r="BI548" s="540"/>
      <c r="BJ548" s="540"/>
      <c r="BK548" s="540"/>
      <c r="BL548" s="540"/>
      <c r="BM548" s="540"/>
      <c r="BN548" s="540"/>
      <c r="BO548" s="540"/>
      <c r="BP548" s="540"/>
      <c r="BQ548" s="540"/>
      <c r="BR548" s="540"/>
      <c r="BS548" s="540"/>
      <c r="BT548" s="540"/>
      <c r="BU548" s="540"/>
      <c r="BV548" s="540"/>
      <c r="BW548" s="540"/>
      <c r="BX548" s="540"/>
      <c r="BY548" s="540"/>
      <c r="BZ548" s="540"/>
      <c r="CA548" s="540"/>
      <c r="CB548" s="540"/>
      <c r="CC548" s="540"/>
      <c r="CD548" s="540"/>
      <c r="CE548" s="540"/>
      <c r="CF548" s="540"/>
      <c r="CG548" s="540"/>
      <c r="CH548" s="540"/>
      <c r="CI548" s="540"/>
      <c r="CJ548" s="540"/>
      <c r="CK548" s="540"/>
      <c r="CL548" s="540"/>
      <c r="CM548" s="540"/>
      <c r="CN548" s="540"/>
      <c r="CO548" s="540"/>
      <c r="CP548" s="540"/>
      <c r="CQ548" s="540"/>
      <c r="CR548" s="540"/>
      <c r="CS548" s="540"/>
      <c r="CT548" s="540"/>
      <c r="CU548" s="540"/>
      <c r="CV548" s="540"/>
      <c r="CW548" s="540"/>
      <c r="CX548" s="540"/>
      <c r="CY548" s="540"/>
      <c r="CZ548" s="540"/>
      <c r="DA548" s="540"/>
      <c r="DB548" s="540"/>
      <c r="DC548" s="540"/>
      <c r="DD548" s="540"/>
      <c r="DE548" s="540"/>
      <c r="DF548" s="540"/>
      <c r="DK548" s="540"/>
      <c r="DL548" s="540"/>
      <c r="DM548" s="540"/>
      <c r="DN548" s="540"/>
      <c r="DO548" s="540"/>
      <c r="DP548" s="540"/>
      <c r="DQ548" s="540"/>
      <c r="DR548" s="540"/>
      <c r="DS548" s="540"/>
      <c r="DT548" s="540"/>
      <c r="DU548" s="540"/>
      <c r="DV548" s="540"/>
      <c r="DW548" s="540"/>
      <c r="DX548" s="540"/>
      <c r="DY548" s="540"/>
      <c r="DZ548" s="540"/>
      <c r="EA548" s="540"/>
      <c r="EB548" s="540"/>
      <c r="EC548" s="540"/>
      <c r="ED548" s="540"/>
      <c r="EE548" s="540"/>
      <c r="EF548" s="540"/>
      <c r="EG548" s="540"/>
      <c r="EH548" s="540"/>
    </row>
    <row r="549" spans="2:138">
      <c r="B549" s="540"/>
      <c r="C549" s="658"/>
      <c r="D549" s="540"/>
      <c r="F549" s="540"/>
      <c r="G549" s="540"/>
      <c r="H549" s="540"/>
      <c r="I549" s="540"/>
      <c r="J549" s="540"/>
      <c r="K549" s="540"/>
      <c r="L549" s="540"/>
      <c r="M549" s="540"/>
      <c r="N549" s="540"/>
      <c r="O549" s="540"/>
      <c r="P549" s="540"/>
      <c r="Q549" s="540"/>
      <c r="R549" s="540"/>
      <c r="S549" s="540"/>
      <c r="T549" s="540"/>
      <c r="U549" s="540"/>
      <c r="V549" s="540"/>
      <c r="W549" s="540"/>
      <c r="X549" s="540"/>
      <c r="Y549" s="540"/>
      <c r="Z549" s="540"/>
      <c r="AA549" s="540"/>
      <c r="AB549" s="540"/>
      <c r="AC549" s="540"/>
      <c r="AD549" s="540"/>
      <c r="AE549" s="540"/>
      <c r="AF549" s="540"/>
      <c r="AG549" s="540"/>
      <c r="AH549" s="540"/>
      <c r="AI549" s="540"/>
      <c r="AJ549" s="540"/>
      <c r="AK549" s="540"/>
      <c r="AL549" s="540"/>
      <c r="AM549" s="540"/>
      <c r="AN549" s="540"/>
      <c r="AO549" s="540"/>
      <c r="AP549" s="540"/>
      <c r="AQ549" s="540"/>
      <c r="AR549" s="540"/>
      <c r="AS549" s="540"/>
      <c r="AT549" s="540"/>
      <c r="AU549" s="540"/>
      <c r="AV549" s="540"/>
      <c r="AW549" s="540"/>
      <c r="AX549" s="540"/>
      <c r="AY549" s="540"/>
      <c r="AZ549" s="540"/>
      <c r="BA549" s="540"/>
      <c r="BB549" s="540"/>
      <c r="BC549" s="540"/>
      <c r="BD549" s="540"/>
      <c r="BE549" s="540"/>
      <c r="BF549" s="540"/>
      <c r="BG549" s="540"/>
      <c r="BH549" s="540"/>
      <c r="BI549" s="540"/>
      <c r="BJ549" s="540"/>
      <c r="BK549" s="540"/>
      <c r="BL549" s="540"/>
      <c r="BM549" s="540"/>
      <c r="BN549" s="540"/>
      <c r="BO549" s="540"/>
      <c r="BP549" s="540"/>
      <c r="BQ549" s="540"/>
      <c r="BR549" s="540"/>
      <c r="BS549" s="540"/>
      <c r="BT549" s="540"/>
      <c r="BU549" s="540"/>
      <c r="BV549" s="540"/>
      <c r="BW549" s="540"/>
      <c r="BX549" s="540"/>
      <c r="BY549" s="540"/>
      <c r="BZ549" s="540"/>
      <c r="CA549" s="540"/>
      <c r="CB549" s="540"/>
      <c r="CC549" s="540"/>
      <c r="CD549" s="540"/>
      <c r="CE549" s="540"/>
      <c r="CF549" s="540"/>
      <c r="CG549" s="540"/>
      <c r="CH549" s="540"/>
      <c r="CI549" s="540"/>
      <c r="CJ549" s="540"/>
      <c r="CK549" s="540"/>
      <c r="CL549" s="540"/>
      <c r="CM549" s="540"/>
      <c r="CN549" s="540"/>
      <c r="CO549" s="540"/>
      <c r="CP549" s="540"/>
      <c r="CQ549" s="540"/>
      <c r="CR549" s="540"/>
      <c r="CS549" s="540"/>
      <c r="CT549" s="540"/>
      <c r="CU549" s="540"/>
      <c r="CV549" s="540"/>
      <c r="CW549" s="540"/>
      <c r="CX549" s="540"/>
      <c r="CY549" s="540"/>
      <c r="CZ549" s="540"/>
      <c r="DA549" s="540"/>
      <c r="DB549" s="540"/>
      <c r="DC549" s="540"/>
      <c r="DD549" s="540"/>
      <c r="DE549" s="540"/>
      <c r="DF549" s="540"/>
      <c r="DK549" s="540"/>
      <c r="DL549" s="540"/>
      <c r="DM549" s="540"/>
      <c r="DN549" s="540"/>
      <c r="DO549" s="540"/>
      <c r="DP549" s="540"/>
      <c r="DQ549" s="540"/>
      <c r="DR549" s="540"/>
      <c r="DS549" s="540"/>
      <c r="DT549" s="540"/>
      <c r="DU549" s="540"/>
      <c r="DV549" s="540"/>
      <c r="DW549" s="540"/>
      <c r="DX549" s="540"/>
      <c r="DY549" s="540"/>
      <c r="DZ549" s="540"/>
      <c r="EA549" s="540"/>
      <c r="EB549" s="540"/>
      <c r="EC549" s="540"/>
      <c r="ED549" s="540"/>
      <c r="EE549" s="540"/>
      <c r="EF549" s="540"/>
      <c r="EG549" s="540"/>
      <c r="EH549" s="540"/>
    </row>
    <row r="550" spans="2:138">
      <c r="B550" s="540"/>
      <c r="C550" s="658"/>
      <c r="D550" s="540"/>
      <c r="F550" s="540"/>
      <c r="G550" s="540"/>
      <c r="H550" s="540"/>
      <c r="I550" s="540"/>
      <c r="J550" s="540"/>
      <c r="K550" s="540"/>
      <c r="L550" s="540"/>
      <c r="M550" s="540"/>
      <c r="N550" s="540"/>
      <c r="O550" s="540"/>
      <c r="P550" s="540"/>
      <c r="Q550" s="540"/>
      <c r="R550" s="540"/>
      <c r="S550" s="540"/>
      <c r="T550" s="540"/>
      <c r="U550" s="540"/>
      <c r="V550" s="540"/>
      <c r="W550" s="540"/>
      <c r="X550" s="540"/>
      <c r="Y550" s="540"/>
      <c r="Z550" s="540"/>
      <c r="AA550" s="540"/>
      <c r="AB550" s="540"/>
      <c r="AC550" s="540"/>
      <c r="AD550" s="540"/>
      <c r="AE550" s="540"/>
      <c r="AF550" s="540"/>
      <c r="AG550" s="540"/>
      <c r="AH550" s="540"/>
      <c r="AI550" s="540"/>
      <c r="AJ550" s="540"/>
      <c r="AK550" s="540"/>
      <c r="AL550" s="540"/>
      <c r="AM550" s="540"/>
      <c r="AN550" s="540"/>
      <c r="AO550" s="540"/>
      <c r="AP550" s="540"/>
      <c r="AQ550" s="540"/>
      <c r="AR550" s="540"/>
      <c r="AS550" s="540"/>
      <c r="AT550" s="540"/>
      <c r="AU550" s="540"/>
      <c r="AV550" s="540"/>
      <c r="AW550" s="540"/>
      <c r="AX550" s="540"/>
      <c r="AY550" s="540"/>
      <c r="AZ550" s="540"/>
      <c r="BA550" s="540"/>
      <c r="BB550" s="540"/>
      <c r="BC550" s="540"/>
      <c r="BD550" s="540"/>
      <c r="BE550" s="540"/>
      <c r="BF550" s="540"/>
      <c r="BG550" s="540"/>
      <c r="BH550" s="540"/>
      <c r="BI550" s="540"/>
      <c r="BJ550" s="540"/>
      <c r="BK550" s="540"/>
      <c r="BL550" s="540"/>
      <c r="BM550" s="540"/>
      <c r="BN550" s="540"/>
      <c r="BO550" s="540"/>
      <c r="BP550" s="540"/>
      <c r="BQ550" s="540"/>
      <c r="BR550" s="540"/>
      <c r="BS550" s="540"/>
      <c r="BT550" s="540"/>
      <c r="BU550" s="540"/>
      <c r="BV550" s="540"/>
      <c r="BW550" s="540"/>
      <c r="BX550" s="540"/>
      <c r="BY550" s="540"/>
      <c r="BZ550" s="540"/>
      <c r="CA550" s="540"/>
      <c r="CB550" s="540"/>
      <c r="CC550" s="540"/>
      <c r="CD550" s="540"/>
      <c r="CE550" s="540"/>
      <c r="CF550" s="540"/>
      <c r="CG550" s="540"/>
      <c r="CH550" s="540"/>
      <c r="CI550" s="540"/>
      <c r="CJ550" s="540"/>
      <c r="CK550" s="540"/>
      <c r="CL550" s="540"/>
      <c r="CM550" s="540"/>
      <c r="CN550" s="540"/>
      <c r="CO550" s="540"/>
      <c r="CP550" s="540"/>
      <c r="CQ550" s="540"/>
      <c r="CR550" s="540"/>
      <c r="CS550" s="540"/>
      <c r="CT550" s="540"/>
      <c r="CU550" s="540"/>
      <c r="CV550" s="540"/>
      <c r="CW550" s="540"/>
      <c r="CX550" s="540"/>
      <c r="CY550" s="540"/>
      <c r="CZ550" s="540"/>
      <c r="DA550" s="540"/>
      <c r="DB550" s="540"/>
      <c r="DC550" s="540"/>
      <c r="DD550" s="540"/>
      <c r="DE550" s="540"/>
      <c r="DF550" s="540"/>
      <c r="DK550" s="540"/>
      <c r="DL550" s="540"/>
      <c r="DM550" s="540"/>
      <c r="DN550" s="540"/>
      <c r="DO550" s="540"/>
      <c r="DP550" s="540"/>
      <c r="DQ550" s="540"/>
      <c r="DR550" s="540"/>
      <c r="DS550" s="540"/>
      <c r="DT550" s="540"/>
      <c r="DU550" s="540"/>
      <c r="DV550" s="540"/>
      <c r="DW550" s="540"/>
      <c r="DX550" s="540"/>
      <c r="DY550" s="540"/>
      <c r="DZ550" s="540"/>
      <c r="EA550" s="540"/>
      <c r="EB550" s="540"/>
      <c r="EC550" s="540"/>
      <c r="ED550" s="540"/>
      <c r="EE550" s="540"/>
      <c r="EF550" s="540"/>
      <c r="EG550" s="540"/>
      <c r="EH550" s="540"/>
    </row>
    <row r="551" spans="2:138">
      <c r="B551" s="540"/>
      <c r="C551" s="658"/>
      <c r="D551" s="540"/>
      <c r="F551" s="540"/>
      <c r="G551" s="540"/>
      <c r="H551" s="540"/>
      <c r="I551" s="540"/>
      <c r="J551" s="540"/>
      <c r="K551" s="540"/>
      <c r="L551" s="540"/>
      <c r="M551" s="540"/>
      <c r="N551" s="540"/>
      <c r="O551" s="540"/>
      <c r="P551" s="540"/>
      <c r="Q551" s="540"/>
      <c r="R551" s="540"/>
      <c r="S551" s="540"/>
      <c r="T551" s="540"/>
      <c r="U551" s="540"/>
      <c r="V551" s="540"/>
      <c r="W551" s="540"/>
      <c r="X551" s="540"/>
      <c r="Y551" s="540"/>
      <c r="Z551" s="540"/>
      <c r="AA551" s="540"/>
      <c r="AB551" s="540"/>
      <c r="AC551" s="540"/>
      <c r="AD551" s="540"/>
      <c r="AE551" s="540"/>
      <c r="AF551" s="540"/>
      <c r="AG551" s="540"/>
      <c r="AH551" s="540"/>
      <c r="AI551" s="540"/>
      <c r="AJ551" s="540"/>
      <c r="AK551" s="540"/>
      <c r="AL551" s="540"/>
      <c r="AM551" s="540"/>
      <c r="AN551" s="540"/>
      <c r="AO551" s="540"/>
      <c r="AP551" s="540"/>
      <c r="AQ551" s="540"/>
      <c r="AR551" s="540"/>
      <c r="AS551" s="540"/>
      <c r="AT551" s="540"/>
      <c r="AU551" s="540"/>
      <c r="AV551" s="540"/>
      <c r="AW551" s="540"/>
      <c r="AX551" s="540"/>
      <c r="AY551" s="540"/>
      <c r="AZ551" s="540"/>
      <c r="BA551" s="540"/>
      <c r="BB551" s="540"/>
      <c r="BC551" s="540"/>
      <c r="BD551" s="540"/>
      <c r="BE551" s="540"/>
      <c r="BF551" s="540"/>
      <c r="BG551" s="540"/>
      <c r="BH551" s="540"/>
      <c r="BI551" s="540"/>
      <c r="BJ551" s="540"/>
      <c r="BK551" s="540"/>
      <c r="BL551" s="540"/>
      <c r="BM551" s="540"/>
      <c r="BN551" s="540"/>
      <c r="BO551" s="540"/>
      <c r="BP551" s="540"/>
      <c r="BQ551" s="540"/>
      <c r="BR551" s="540"/>
      <c r="BS551" s="540"/>
      <c r="BT551" s="540"/>
      <c r="BU551" s="540"/>
      <c r="BV551" s="540"/>
      <c r="BW551" s="540"/>
      <c r="BX551" s="540"/>
      <c r="BY551" s="540"/>
      <c r="BZ551" s="540"/>
      <c r="CA551" s="540"/>
      <c r="CB551" s="540"/>
      <c r="CC551" s="540"/>
      <c r="CD551" s="540"/>
      <c r="CE551" s="540"/>
      <c r="CF551" s="540"/>
      <c r="CG551" s="540"/>
      <c r="CH551" s="540"/>
      <c r="CI551" s="540"/>
      <c r="CJ551" s="540"/>
      <c r="CK551" s="540"/>
      <c r="CL551" s="540"/>
      <c r="CM551" s="540"/>
      <c r="CN551" s="540"/>
      <c r="CO551" s="540"/>
      <c r="CP551" s="540"/>
      <c r="CQ551" s="540"/>
      <c r="CR551" s="540"/>
      <c r="CS551" s="540"/>
      <c r="CT551" s="540"/>
      <c r="CU551" s="540"/>
      <c r="CV551" s="540"/>
      <c r="CW551" s="540"/>
      <c r="CX551" s="540"/>
      <c r="CY551" s="540"/>
      <c r="CZ551" s="540"/>
      <c r="DA551" s="540"/>
      <c r="DB551" s="540"/>
      <c r="DC551" s="540"/>
      <c r="DD551" s="540"/>
      <c r="DE551" s="540"/>
      <c r="DF551" s="540"/>
      <c r="DK551" s="540"/>
      <c r="DL551" s="540"/>
      <c r="DM551" s="540"/>
      <c r="DN551" s="540"/>
      <c r="DO551" s="540"/>
      <c r="DP551" s="540"/>
      <c r="DQ551" s="540"/>
      <c r="DR551" s="540"/>
      <c r="DS551" s="540"/>
      <c r="DT551" s="540"/>
      <c r="DU551" s="540"/>
      <c r="DV551" s="540"/>
      <c r="DW551" s="540"/>
      <c r="DX551" s="540"/>
      <c r="DY551" s="540"/>
      <c r="DZ551" s="540"/>
      <c r="EA551" s="540"/>
      <c r="EB551" s="540"/>
      <c r="EC551" s="540"/>
      <c r="ED551" s="540"/>
      <c r="EE551" s="540"/>
      <c r="EF551" s="540"/>
      <c r="EG551" s="540"/>
      <c r="EH551" s="540"/>
    </row>
    <row r="552" spans="2:138">
      <c r="B552" s="540"/>
      <c r="C552" s="658"/>
      <c r="D552" s="540"/>
      <c r="F552" s="540"/>
      <c r="G552" s="540"/>
      <c r="H552" s="540"/>
      <c r="I552" s="540"/>
      <c r="J552" s="540"/>
      <c r="K552" s="540"/>
      <c r="L552" s="540"/>
      <c r="M552" s="540"/>
      <c r="N552" s="540"/>
      <c r="O552" s="540"/>
      <c r="P552" s="540"/>
      <c r="Q552" s="540"/>
      <c r="R552" s="540"/>
      <c r="S552" s="540"/>
      <c r="T552" s="540"/>
      <c r="U552" s="540"/>
      <c r="V552" s="540"/>
      <c r="W552" s="540"/>
      <c r="X552" s="540"/>
      <c r="Y552" s="540"/>
      <c r="Z552" s="540"/>
      <c r="AA552" s="540"/>
      <c r="AB552" s="540"/>
      <c r="AC552" s="540"/>
      <c r="AD552" s="540"/>
      <c r="AE552" s="540"/>
      <c r="AF552" s="540"/>
      <c r="AG552" s="540"/>
      <c r="AH552" s="540"/>
      <c r="AI552" s="540"/>
      <c r="AJ552" s="540"/>
      <c r="AK552" s="540"/>
      <c r="AL552" s="540"/>
      <c r="AM552" s="540"/>
      <c r="AN552" s="540"/>
      <c r="AO552" s="540"/>
      <c r="AP552" s="540"/>
      <c r="AQ552" s="540"/>
      <c r="AR552" s="540"/>
      <c r="AS552" s="540"/>
      <c r="AT552" s="540"/>
      <c r="AU552" s="540"/>
      <c r="AV552" s="540"/>
      <c r="AW552" s="540"/>
      <c r="AX552" s="540"/>
      <c r="AY552" s="540"/>
      <c r="AZ552" s="540"/>
      <c r="BA552" s="540"/>
      <c r="BB552" s="540"/>
      <c r="BC552" s="540"/>
      <c r="BD552" s="540"/>
      <c r="BE552" s="540"/>
      <c r="BF552" s="540"/>
      <c r="BG552" s="540"/>
      <c r="BH552" s="540"/>
      <c r="BI552" s="540"/>
      <c r="BJ552" s="540"/>
      <c r="BK552" s="540"/>
      <c r="BL552" s="540"/>
      <c r="BM552" s="540"/>
      <c r="BN552" s="540"/>
      <c r="BO552" s="540"/>
      <c r="BP552" s="540"/>
      <c r="BQ552" s="540"/>
      <c r="BR552" s="540"/>
      <c r="BS552" s="540"/>
      <c r="BT552" s="540"/>
      <c r="BU552" s="540"/>
      <c r="BV552" s="540"/>
      <c r="BW552" s="540"/>
      <c r="BX552" s="540"/>
      <c r="BY552" s="540"/>
      <c r="BZ552" s="540"/>
      <c r="CA552" s="540"/>
      <c r="CB552" s="540"/>
      <c r="CC552" s="540"/>
      <c r="CD552" s="540"/>
      <c r="CE552" s="540"/>
      <c r="CF552" s="540"/>
      <c r="CG552" s="540"/>
      <c r="CH552" s="540"/>
      <c r="CI552" s="540"/>
      <c r="CJ552" s="540"/>
      <c r="CK552" s="540"/>
      <c r="CL552" s="540"/>
      <c r="CM552" s="540"/>
      <c r="CN552" s="540"/>
      <c r="CO552" s="540"/>
      <c r="CP552" s="540"/>
      <c r="CQ552" s="540"/>
      <c r="CR552" s="540"/>
      <c r="CS552" s="540"/>
      <c r="CT552" s="540"/>
      <c r="CU552" s="540"/>
      <c r="CV552" s="540"/>
      <c r="CW552" s="540"/>
      <c r="CX552" s="540"/>
      <c r="CY552" s="540"/>
      <c r="CZ552" s="540"/>
      <c r="DA552" s="540"/>
      <c r="DB552" s="540"/>
      <c r="DC552" s="540"/>
      <c r="DD552" s="540"/>
      <c r="DE552" s="540"/>
      <c r="DF552" s="540"/>
      <c r="DK552" s="540"/>
      <c r="DL552" s="540"/>
      <c r="DM552" s="540"/>
      <c r="DN552" s="540"/>
      <c r="DO552" s="540"/>
      <c r="DP552" s="540"/>
      <c r="DQ552" s="540"/>
      <c r="DR552" s="540"/>
      <c r="DS552" s="540"/>
      <c r="DT552" s="540"/>
      <c r="DU552" s="540"/>
      <c r="DV552" s="540"/>
      <c r="DW552" s="540"/>
      <c r="DX552" s="540"/>
      <c r="DY552" s="540"/>
      <c r="DZ552" s="540"/>
      <c r="EA552" s="540"/>
      <c r="EB552" s="540"/>
      <c r="EC552" s="540"/>
      <c r="ED552" s="540"/>
      <c r="EE552" s="540"/>
      <c r="EF552" s="540"/>
      <c r="EG552" s="540"/>
      <c r="EH552" s="540"/>
    </row>
    <row r="553" spans="2:138">
      <c r="B553" s="540"/>
      <c r="C553" s="658"/>
      <c r="D553" s="540"/>
      <c r="F553" s="540"/>
      <c r="G553" s="540"/>
      <c r="H553" s="540"/>
      <c r="I553" s="540"/>
      <c r="J553" s="540"/>
      <c r="K553" s="540"/>
      <c r="L553" s="540"/>
      <c r="M553" s="540"/>
      <c r="N553" s="540"/>
      <c r="O553" s="540"/>
      <c r="P553" s="540"/>
      <c r="Q553" s="540"/>
      <c r="R553" s="540"/>
      <c r="S553" s="540"/>
      <c r="T553" s="540"/>
      <c r="U553" s="540"/>
      <c r="V553" s="540"/>
      <c r="W553" s="540"/>
      <c r="X553" s="540"/>
      <c r="Y553" s="540"/>
      <c r="Z553" s="540"/>
      <c r="AA553" s="540"/>
      <c r="AB553" s="540"/>
      <c r="AC553" s="540"/>
      <c r="AD553" s="540"/>
      <c r="AE553" s="540"/>
      <c r="AF553" s="540"/>
      <c r="AG553" s="540"/>
      <c r="AH553" s="540"/>
      <c r="AI553" s="540"/>
      <c r="AJ553" s="540"/>
      <c r="AK553" s="540"/>
      <c r="AL553" s="540"/>
      <c r="AM553" s="540"/>
      <c r="AN553" s="540"/>
      <c r="AO553" s="540"/>
      <c r="AP553" s="540"/>
      <c r="AQ553" s="540"/>
      <c r="AR553" s="540"/>
      <c r="AS553" s="540"/>
      <c r="AT553" s="540"/>
      <c r="AU553" s="540"/>
      <c r="AV553" s="540"/>
      <c r="AW553" s="540"/>
      <c r="AX553" s="540"/>
      <c r="AY553" s="540"/>
      <c r="AZ553" s="540"/>
      <c r="BA553" s="540"/>
      <c r="BB553" s="540"/>
      <c r="BC553" s="540"/>
      <c r="BD553" s="540"/>
      <c r="BE553" s="540"/>
      <c r="BF553" s="540"/>
      <c r="BG553" s="540"/>
      <c r="BH553" s="540"/>
      <c r="BI553" s="540"/>
      <c r="BJ553" s="540"/>
      <c r="BK553" s="540"/>
      <c r="BL553" s="540"/>
      <c r="BM553" s="540"/>
      <c r="BN553" s="540"/>
      <c r="BO553" s="540"/>
      <c r="BP553" s="540"/>
      <c r="BQ553" s="540"/>
      <c r="BR553" s="540"/>
      <c r="BS553" s="540"/>
      <c r="BT553" s="540"/>
      <c r="BU553" s="540"/>
      <c r="BV553" s="540"/>
      <c r="BW553" s="540"/>
      <c r="BX553" s="540"/>
      <c r="BY553" s="540"/>
      <c r="BZ553" s="540"/>
      <c r="CA553" s="540"/>
      <c r="CB553" s="540"/>
      <c r="CC553" s="540"/>
      <c r="CD553" s="540"/>
      <c r="CE553" s="540"/>
      <c r="CF553" s="540"/>
      <c r="CG553" s="540"/>
      <c r="CH553" s="540"/>
      <c r="CI553" s="540"/>
      <c r="CJ553" s="540"/>
      <c r="CK553" s="540"/>
      <c r="CL553" s="540"/>
      <c r="CM553" s="540"/>
      <c r="CN553" s="540"/>
      <c r="CO553" s="540"/>
      <c r="CP553" s="540"/>
      <c r="CQ553" s="540"/>
      <c r="CR553" s="540"/>
      <c r="CS553" s="540"/>
      <c r="CT553" s="540"/>
      <c r="DK553" s="540"/>
      <c r="DL553" s="540"/>
      <c r="DM553" s="540"/>
      <c r="DN553" s="540"/>
      <c r="DO553" s="540"/>
      <c r="DP553" s="540"/>
      <c r="DQ553" s="540"/>
      <c r="DR553" s="540"/>
      <c r="DS553" s="540"/>
      <c r="DT553" s="540"/>
      <c r="DU553" s="540"/>
      <c r="DV553" s="540"/>
      <c r="DW553" s="540"/>
      <c r="DX553" s="540"/>
      <c r="DY553" s="540"/>
      <c r="DZ553" s="540"/>
      <c r="EA553" s="540"/>
      <c r="EB553" s="540"/>
      <c r="EC553" s="540"/>
      <c r="ED553" s="540"/>
      <c r="EE553" s="540"/>
      <c r="EF553" s="540"/>
      <c r="EG553" s="540"/>
      <c r="EH553" s="540"/>
    </row>
    <row r="554" spans="2:138">
      <c r="B554" s="540"/>
      <c r="C554" s="658"/>
      <c r="D554" s="540"/>
      <c r="F554" s="540"/>
      <c r="G554" s="540"/>
      <c r="H554" s="540"/>
      <c r="I554" s="540"/>
      <c r="J554" s="540"/>
      <c r="K554" s="540"/>
      <c r="L554" s="540"/>
      <c r="M554" s="540"/>
      <c r="N554" s="540"/>
      <c r="O554" s="540"/>
      <c r="P554" s="540"/>
      <c r="Q554" s="540"/>
      <c r="R554" s="540"/>
      <c r="S554" s="540"/>
      <c r="T554" s="540"/>
      <c r="U554" s="540"/>
      <c r="V554" s="540"/>
      <c r="W554" s="540"/>
      <c r="X554" s="540"/>
      <c r="Y554" s="540"/>
      <c r="Z554" s="540"/>
      <c r="AA554" s="540"/>
      <c r="AB554" s="540"/>
      <c r="AC554" s="540"/>
      <c r="AD554" s="540"/>
      <c r="AE554" s="540"/>
      <c r="AF554" s="540"/>
      <c r="AG554" s="540"/>
      <c r="AH554" s="540"/>
      <c r="AI554" s="540"/>
      <c r="AJ554" s="540"/>
      <c r="AK554" s="540"/>
      <c r="AL554" s="540"/>
      <c r="AM554" s="540"/>
      <c r="AN554" s="540"/>
      <c r="AO554" s="540"/>
      <c r="AP554" s="540"/>
      <c r="AQ554" s="540"/>
      <c r="AR554" s="540"/>
      <c r="AS554" s="540"/>
      <c r="AT554" s="540"/>
      <c r="AU554" s="540"/>
      <c r="AV554" s="540"/>
      <c r="AW554" s="540"/>
      <c r="AX554" s="540"/>
      <c r="AY554" s="540"/>
      <c r="AZ554" s="540"/>
      <c r="BA554" s="540"/>
      <c r="BB554" s="540"/>
      <c r="BC554" s="540"/>
      <c r="BD554" s="540"/>
      <c r="BE554" s="540"/>
      <c r="BF554" s="540"/>
      <c r="BG554" s="540"/>
      <c r="BH554" s="540"/>
      <c r="BI554" s="540"/>
      <c r="BJ554" s="540"/>
      <c r="BK554" s="540"/>
      <c r="BL554" s="540"/>
      <c r="BM554" s="540"/>
      <c r="BN554" s="540"/>
      <c r="BO554" s="540"/>
      <c r="BP554" s="540"/>
      <c r="BQ554" s="540"/>
      <c r="BR554" s="540"/>
      <c r="BS554" s="540"/>
      <c r="BT554" s="540"/>
      <c r="BU554" s="540"/>
      <c r="BV554" s="540"/>
      <c r="BW554" s="540"/>
      <c r="BX554" s="540"/>
      <c r="BY554" s="540"/>
      <c r="BZ554" s="540"/>
      <c r="DK554" s="540"/>
      <c r="DL554" s="540"/>
      <c r="DM554" s="540"/>
      <c r="DN554" s="540"/>
      <c r="DO554" s="540"/>
      <c r="DP554" s="540"/>
      <c r="DQ554" s="540"/>
      <c r="DR554" s="540"/>
      <c r="DS554" s="540"/>
      <c r="DT554" s="540"/>
      <c r="DU554" s="540"/>
      <c r="DV554" s="540"/>
      <c r="DW554" s="540"/>
      <c r="DX554" s="540"/>
      <c r="DY554" s="540"/>
      <c r="DZ554" s="540"/>
      <c r="EA554" s="540"/>
      <c r="EB554" s="540"/>
      <c r="EC554" s="540"/>
      <c r="ED554" s="540"/>
      <c r="EE554" s="540"/>
      <c r="EF554" s="540"/>
      <c r="EG554" s="540"/>
      <c r="EH554" s="540"/>
    </row>
    <row r="555" spans="2:138">
      <c r="B555" s="540"/>
      <c r="C555" s="658"/>
      <c r="D555" s="540"/>
      <c r="F555" s="540"/>
      <c r="G555" s="540"/>
      <c r="H555" s="540"/>
      <c r="I555" s="540"/>
      <c r="J555" s="540"/>
      <c r="K555" s="540"/>
      <c r="L555" s="540"/>
      <c r="M555" s="540"/>
      <c r="N555" s="540"/>
      <c r="O555" s="540"/>
      <c r="P555" s="540"/>
      <c r="Q555" s="540"/>
      <c r="R555" s="540"/>
      <c r="S555" s="540"/>
      <c r="T555" s="540"/>
      <c r="U555" s="540"/>
      <c r="V555" s="540"/>
      <c r="W555" s="540"/>
      <c r="X555" s="540"/>
      <c r="Y555" s="540"/>
      <c r="Z555" s="540"/>
      <c r="AA555" s="540"/>
      <c r="AB555" s="540"/>
      <c r="AC555" s="540"/>
      <c r="AD555" s="540"/>
      <c r="AE555" s="540"/>
      <c r="AF555" s="540"/>
      <c r="AG555" s="540"/>
      <c r="AH555" s="540"/>
      <c r="AI555" s="540"/>
      <c r="AJ555" s="540"/>
      <c r="AK555" s="540"/>
      <c r="AL555" s="540"/>
      <c r="AM555" s="540"/>
      <c r="AN555" s="540"/>
      <c r="AO555" s="540"/>
      <c r="AP555" s="540"/>
      <c r="AQ555" s="540"/>
      <c r="AR555" s="540"/>
      <c r="AS555" s="540"/>
      <c r="AT555" s="540"/>
      <c r="AU555" s="540"/>
      <c r="AV555" s="540"/>
      <c r="AW555" s="540"/>
      <c r="AX555" s="540"/>
      <c r="AY555" s="540"/>
      <c r="AZ555" s="540"/>
      <c r="BA555" s="540"/>
      <c r="BB555" s="540"/>
      <c r="BC555" s="540"/>
      <c r="BD555" s="540"/>
      <c r="BE555" s="540"/>
      <c r="BF555" s="540"/>
      <c r="BG555" s="540"/>
      <c r="BH555" s="540"/>
      <c r="BI555" s="540"/>
      <c r="BJ555" s="540"/>
      <c r="BK555" s="540"/>
      <c r="BL555" s="540"/>
      <c r="BM555" s="540"/>
      <c r="BN555" s="540"/>
      <c r="BO555" s="540"/>
      <c r="BP555" s="540"/>
      <c r="BQ555" s="540"/>
      <c r="BR555" s="540"/>
      <c r="BS555" s="540"/>
      <c r="BT555" s="540"/>
      <c r="BU555" s="540"/>
      <c r="BV555" s="540"/>
      <c r="BW555" s="540"/>
      <c r="BX555" s="540"/>
      <c r="BY555" s="540"/>
      <c r="BZ555" s="540"/>
      <c r="DK555" s="540"/>
      <c r="DL555" s="540"/>
      <c r="DM555" s="540"/>
      <c r="DN555" s="540"/>
      <c r="DO555" s="540"/>
      <c r="DP555" s="540"/>
      <c r="DQ555" s="540"/>
      <c r="DR555" s="540"/>
      <c r="DS555" s="540"/>
      <c r="DT555" s="540"/>
      <c r="DU555" s="540"/>
      <c r="DV555" s="540"/>
      <c r="DW555" s="540"/>
      <c r="DX555" s="540"/>
      <c r="DY555" s="540"/>
      <c r="DZ555" s="540"/>
      <c r="EA555" s="540"/>
      <c r="EB555" s="540"/>
      <c r="EC555" s="540"/>
      <c r="ED555" s="540"/>
      <c r="EE555" s="540"/>
      <c r="EF555" s="540"/>
      <c r="EG555" s="540"/>
      <c r="EH555" s="540"/>
    </row>
    <row r="556" spans="2:138">
      <c r="B556" s="540"/>
      <c r="C556" s="658"/>
      <c r="D556" s="540"/>
      <c r="F556" s="540"/>
      <c r="G556" s="540"/>
      <c r="H556" s="540"/>
      <c r="I556" s="540"/>
      <c r="J556" s="540"/>
      <c r="K556" s="540"/>
      <c r="L556" s="540"/>
      <c r="M556" s="540"/>
      <c r="N556" s="540"/>
      <c r="O556" s="540"/>
      <c r="P556" s="540"/>
      <c r="Q556" s="540"/>
      <c r="R556" s="540"/>
      <c r="S556" s="540"/>
      <c r="T556" s="540"/>
      <c r="U556" s="540"/>
      <c r="V556" s="540"/>
      <c r="W556" s="540"/>
      <c r="X556" s="540"/>
      <c r="Y556" s="540"/>
      <c r="Z556" s="540"/>
      <c r="AA556" s="540"/>
      <c r="AB556" s="540"/>
      <c r="AC556" s="540"/>
      <c r="AD556" s="540"/>
      <c r="AE556" s="540"/>
      <c r="AF556" s="540"/>
      <c r="AG556" s="540"/>
      <c r="AH556" s="540"/>
      <c r="AI556" s="540"/>
      <c r="AJ556" s="540"/>
      <c r="AK556" s="540"/>
      <c r="AL556" s="540"/>
      <c r="AM556" s="540"/>
      <c r="AN556" s="540"/>
      <c r="AO556" s="540"/>
      <c r="AP556" s="540"/>
      <c r="AQ556" s="540"/>
      <c r="AR556" s="540"/>
      <c r="AS556" s="540"/>
      <c r="AT556" s="540"/>
      <c r="AU556" s="540"/>
      <c r="AV556" s="540"/>
      <c r="AW556" s="540"/>
      <c r="AX556" s="540"/>
      <c r="AY556" s="540"/>
      <c r="AZ556" s="540"/>
      <c r="BA556" s="540"/>
      <c r="BB556" s="540"/>
      <c r="BC556" s="540"/>
      <c r="BD556" s="540"/>
      <c r="BE556" s="540"/>
      <c r="BF556" s="540"/>
      <c r="BG556" s="540"/>
      <c r="BH556" s="540"/>
      <c r="BI556" s="540"/>
      <c r="BJ556" s="540"/>
      <c r="BK556" s="540"/>
      <c r="BL556" s="540"/>
      <c r="BM556" s="540"/>
      <c r="BN556" s="540"/>
      <c r="BO556" s="540"/>
      <c r="BP556" s="540"/>
      <c r="BQ556" s="540"/>
      <c r="BR556" s="540"/>
      <c r="BS556" s="540"/>
      <c r="BT556" s="540"/>
      <c r="BU556" s="540"/>
      <c r="BV556" s="540"/>
      <c r="BW556" s="540"/>
      <c r="BX556" s="540"/>
      <c r="BY556" s="540"/>
      <c r="BZ556" s="540"/>
      <c r="DK556" s="540"/>
      <c r="DL556" s="540"/>
      <c r="DM556" s="540"/>
      <c r="DN556" s="540"/>
      <c r="DO556" s="540"/>
      <c r="DP556" s="540"/>
      <c r="DQ556" s="540"/>
      <c r="DR556" s="540"/>
      <c r="DS556" s="540"/>
      <c r="DT556" s="540"/>
      <c r="DU556" s="540"/>
      <c r="DV556" s="540"/>
      <c r="DW556" s="540"/>
      <c r="DX556" s="540"/>
      <c r="DY556" s="540"/>
      <c r="DZ556" s="540"/>
      <c r="EA556" s="540"/>
      <c r="EB556" s="540"/>
      <c r="EC556" s="540"/>
      <c r="ED556" s="540"/>
      <c r="EE556" s="540"/>
      <c r="EF556" s="540"/>
      <c r="EG556" s="540"/>
      <c r="EH556" s="540"/>
    </row>
    <row r="557" spans="2:138">
      <c r="B557" s="540"/>
      <c r="C557" s="658"/>
      <c r="D557" s="540"/>
      <c r="F557" s="540"/>
      <c r="G557" s="540"/>
      <c r="H557" s="540"/>
      <c r="I557" s="540"/>
      <c r="J557" s="540"/>
      <c r="K557" s="540"/>
      <c r="L557" s="540"/>
      <c r="M557" s="540"/>
      <c r="N557" s="540"/>
      <c r="O557" s="540"/>
      <c r="P557" s="540"/>
      <c r="Q557" s="540"/>
      <c r="R557" s="540"/>
      <c r="S557" s="540"/>
      <c r="T557" s="540"/>
      <c r="U557" s="540"/>
      <c r="V557" s="540"/>
      <c r="W557" s="540"/>
      <c r="X557" s="540"/>
      <c r="Y557" s="540"/>
      <c r="Z557" s="540"/>
      <c r="AA557" s="540"/>
      <c r="AB557" s="540"/>
      <c r="AC557" s="540"/>
      <c r="AD557" s="540"/>
      <c r="AE557" s="540"/>
      <c r="AF557" s="540"/>
      <c r="AG557" s="540"/>
      <c r="AH557" s="540"/>
      <c r="AI557" s="540"/>
      <c r="AJ557" s="540"/>
      <c r="AK557" s="540"/>
      <c r="AL557" s="540"/>
      <c r="AM557" s="540"/>
      <c r="AN557" s="540"/>
      <c r="AO557" s="540"/>
      <c r="AP557" s="540"/>
      <c r="AQ557" s="540"/>
      <c r="AR557" s="540"/>
      <c r="AS557" s="540"/>
      <c r="AT557" s="540"/>
      <c r="AU557" s="540"/>
      <c r="AV557" s="540"/>
      <c r="AW557" s="540"/>
      <c r="AX557" s="540"/>
      <c r="AY557" s="540"/>
      <c r="AZ557" s="540"/>
      <c r="BA557" s="540"/>
      <c r="BB557" s="540"/>
      <c r="BC557" s="540"/>
      <c r="BD557" s="540"/>
      <c r="BE557" s="540"/>
      <c r="BF557" s="540"/>
      <c r="BG557" s="540"/>
      <c r="BH557" s="540"/>
      <c r="BI557" s="540"/>
      <c r="BJ557" s="540"/>
      <c r="BK557" s="540"/>
      <c r="BL557" s="540"/>
      <c r="BM557" s="540"/>
      <c r="BN557" s="540"/>
      <c r="BO557" s="540"/>
      <c r="BP557" s="540"/>
      <c r="BQ557" s="540"/>
      <c r="BR557" s="540"/>
      <c r="BS557" s="540"/>
      <c r="BT557" s="540"/>
      <c r="BU557" s="540"/>
      <c r="BV557" s="540"/>
      <c r="BW557" s="540"/>
      <c r="BX557" s="540"/>
      <c r="BY557" s="540"/>
      <c r="BZ557" s="540"/>
      <c r="DK557" s="540"/>
      <c r="DL557" s="540"/>
      <c r="DM557" s="540"/>
      <c r="DN557" s="540"/>
      <c r="DO557" s="540"/>
      <c r="DP557" s="540"/>
      <c r="DQ557" s="540"/>
      <c r="DR557" s="540"/>
      <c r="DS557" s="540"/>
      <c r="DT557" s="540"/>
      <c r="DU557" s="540"/>
      <c r="DV557" s="540"/>
      <c r="DW557" s="540"/>
      <c r="DX557" s="540"/>
      <c r="DY557" s="540"/>
      <c r="DZ557" s="540"/>
      <c r="EA557" s="540"/>
      <c r="EB557" s="540"/>
      <c r="EC557" s="540"/>
      <c r="ED557" s="540"/>
      <c r="EE557" s="540"/>
      <c r="EF557" s="540"/>
      <c r="EG557" s="540"/>
      <c r="EH557" s="540"/>
    </row>
    <row r="558" spans="2:138">
      <c r="B558" s="540"/>
      <c r="C558" s="658"/>
      <c r="D558" s="540"/>
      <c r="F558" s="540"/>
      <c r="G558" s="540"/>
      <c r="H558" s="540"/>
      <c r="I558" s="540"/>
      <c r="J558" s="540"/>
      <c r="K558" s="540"/>
      <c r="L558" s="540"/>
      <c r="M558" s="540"/>
      <c r="N558" s="540"/>
      <c r="O558" s="540"/>
      <c r="P558" s="540"/>
      <c r="Q558" s="540"/>
      <c r="R558" s="540"/>
      <c r="S558" s="540"/>
      <c r="T558" s="540"/>
      <c r="U558" s="540"/>
      <c r="V558" s="540"/>
      <c r="W558" s="540"/>
      <c r="X558" s="540"/>
      <c r="Y558" s="540"/>
      <c r="Z558" s="540"/>
      <c r="AA558" s="540"/>
      <c r="AB558" s="540"/>
      <c r="AC558" s="540"/>
      <c r="AD558" s="540"/>
      <c r="AE558" s="540"/>
      <c r="AF558" s="540"/>
      <c r="AG558" s="540"/>
      <c r="AH558" s="540"/>
      <c r="AI558" s="540"/>
      <c r="AJ558" s="540"/>
      <c r="AK558" s="540"/>
      <c r="AL558" s="540"/>
      <c r="AM558" s="540"/>
      <c r="AN558" s="540"/>
      <c r="AO558" s="540"/>
      <c r="AP558" s="540"/>
      <c r="AQ558" s="540"/>
      <c r="AR558" s="540"/>
      <c r="AS558" s="540"/>
      <c r="AT558" s="540"/>
      <c r="AU558" s="540"/>
      <c r="AV558" s="540"/>
      <c r="AW558" s="540"/>
      <c r="AX558" s="540"/>
      <c r="AY558" s="540"/>
      <c r="AZ558" s="540"/>
      <c r="BA558" s="540"/>
      <c r="BB558" s="540"/>
      <c r="BC558" s="540"/>
      <c r="BD558" s="540"/>
      <c r="BE558" s="540"/>
      <c r="BF558" s="540"/>
      <c r="BG558" s="540"/>
      <c r="BH558" s="540"/>
      <c r="BI558" s="540"/>
      <c r="BJ558" s="540"/>
      <c r="BK558" s="540"/>
      <c r="BL558" s="540"/>
      <c r="BM558" s="540"/>
      <c r="BN558" s="540"/>
      <c r="BO558" s="540"/>
      <c r="BP558" s="540"/>
      <c r="BQ558" s="540"/>
      <c r="BR558" s="540"/>
      <c r="BS558" s="540"/>
      <c r="BT558" s="540"/>
      <c r="BU558" s="540"/>
      <c r="BV558" s="540"/>
      <c r="BW558" s="540"/>
      <c r="BX558" s="540"/>
      <c r="BY558" s="540"/>
      <c r="BZ558" s="540"/>
      <c r="DK558" s="540"/>
      <c r="DL558" s="540"/>
      <c r="DM558" s="540"/>
      <c r="DN558" s="540"/>
      <c r="DO558" s="540"/>
      <c r="DP558" s="540"/>
      <c r="DQ558" s="540"/>
      <c r="DR558" s="540"/>
      <c r="DS558" s="540"/>
      <c r="DT558" s="540"/>
      <c r="DU558" s="540"/>
      <c r="DV558" s="540"/>
      <c r="DW558" s="540"/>
      <c r="DX558" s="540"/>
      <c r="DY558" s="540"/>
      <c r="DZ558" s="540"/>
      <c r="EA558" s="540"/>
      <c r="EB558" s="540"/>
      <c r="EC558" s="540"/>
      <c r="ED558" s="540"/>
      <c r="EE558" s="540"/>
      <c r="EF558" s="540"/>
      <c r="EG558" s="540"/>
      <c r="EH558" s="540"/>
    </row>
    <row r="559" spans="2:138">
      <c r="B559" s="540"/>
      <c r="C559" s="658"/>
      <c r="D559" s="540"/>
      <c r="F559" s="540"/>
      <c r="G559" s="540"/>
      <c r="H559" s="540"/>
      <c r="I559" s="540"/>
      <c r="J559" s="540"/>
      <c r="K559" s="540"/>
      <c r="L559" s="540"/>
      <c r="M559" s="540"/>
      <c r="N559" s="540"/>
      <c r="O559" s="540"/>
      <c r="P559" s="540"/>
      <c r="Q559" s="540"/>
      <c r="R559" s="540"/>
      <c r="S559" s="540"/>
      <c r="T559" s="540"/>
      <c r="U559" s="540"/>
      <c r="V559" s="540"/>
      <c r="W559" s="540"/>
      <c r="X559" s="540"/>
      <c r="Y559" s="540"/>
      <c r="Z559" s="540"/>
      <c r="AA559" s="540"/>
      <c r="AB559" s="540"/>
      <c r="AC559" s="540"/>
      <c r="AD559" s="540"/>
      <c r="AE559" s="540"/>
      <c r="AF559" s="540"/>
      <c r="AG559" s="540"/>
      <c r="AH559" s="540"/>
      <c r="AI559" s="540"/>
      <c r="AJ559" s="540"/>
      <c r="AK559" s="540"/>
      <c r="AL559" s="540"/>
      <c r="AM559" s="540"/>
      <c r="AN559" s="540"/>
      <c r="AO559" s="540"/>
      <c r="AP559" s="540"/>
      <c r="AQ559" s="540"/>
      <c r="AR559" s="540"/>
      <c r="AS559" s="540"/>
      <c r="AT559" s="540"/>
      <c r="AU559" s="540"/>
      <c r="AV559" s="540"/>
      <c r="AW559" s="540"/>
      <c r="AX559" s="540"/>
      <c r="AY559" s="540"/>
      <c r="AZ559" s="540"/>
      <c r="BA559" s="540"/>
      <c r="BB559" s="540"/>
      <c r="BC559" s="540"/>
      <c r="BD559" s="540"/>
      <c r="BE559" s="540"/>
      <c r="BF559" s="540"/>
      <c r="BG559" s="540"/>
      <c r="BH559" s="540"/>
      <c r="BI559" s="540"/>
      <c r="BJ559" s="540"/>
      <c r="BK559" s="540"/>
      <c r="BL559" s="540"/>
      <c r="BM559" s="540"/>
      <c r="BN559" s="540"/>
      <c r="BO559" s="540"/>
      <c r="BP559" s="540"/>
      <c r="BQ559" s="540"/>
      <c r="BR559" s="540"/>
      <c r="BS559" s="540"/>
      <c r="BT559" s="540"/>
      <c r="BU559" s="540"/>
      <c r="BV559" s="540"/>
      <c r="BW559" s="540"/>
      <c r="BX559" s="540"/>
      <c r="BY559" s="540"/>
      <c r="BZ559" s="540"/>
      <c r="DK559" s="540"/>
      <c r="DL559" s="540"/>
      <c r="DM559" s="540"/>
      <c r="DN559" s="540"/>
      <c r="DO559" s="540"/>
      <c r="DP559" s="540"/>
      <c r="DQ559" s="540"/>
      <c r="DR559" s="540"/>
      <c r="DS559" s="540"/>
      <c r="DT559" s="540"/>
      <c r="DU559" s="540"/>
      <c r="DV559" s="540"/>
      <c r="DW559" s="540"/>
      <c r="DX559" s="540"/>
      <c r="DY559" s="540"/>
      <c r="DZ559" s="540"/>
      <c r="EA559" s="540"/>
      <c r="EB559" s="540"/>
      <c r="EC559" s="540"/>
      <c r="ED559" s="540"/>
      <c r="EE559" s="540"/>
      <c r="EF559" s="540"/>
      <c r="EG559" s="540"/>
      <c r="EH559" s="540"/>
    </row>
    <row r="560" spans="2:138">
      <c r="B560" s="540"/>
      <c r="C560" s="658"/>
      <c r="D560" s="540"/>
      <c r="F560" s="540"/>
      <c r="G560" s="540"/>
      <c r="H560" s="540"/>
      <c r="I560" s="540"/>
      <c r="J560" s="540"/>
      <c r="K560" s="540"/>
      <c r="L560" s="540"/>
      <c r="M560" s="540"/>
      <c r="N560" s="540"/>
      <c r="O560" s="540"/>
      <c r="P560" s="540"/>
      <c r="Q560" s="540"/>
      <c r="R560" s="540"/>
      <c r="S560" s="540"/>
      <c r="T560" s="540"/>
      <c r="U560" s="540"/>
      <c r="V560" s="540"/>
      <c r="W560" s="540"/>
      <c r="X560" s="540"/>
      <c r="Y560" s="540"/>
      <c r="Z560" s="540"/>
      <c r="AA560" s="540"/>
      <c r="AB560" s="540"/>
      <c r="AC560" s="540"/>
      <c r="AD560" s="540"/>
      <c r="AE560" s="540"/>
      <c r="AF560" s="540"/>
      <c r="AG560" s="540"/>
      <c r="AH560" s="540"/>
      <c r="AI560" s="540"/>
      <c r="AJ560" s="540"/>
      <c r="AK560" s="540"/>
      <c r="AL560" s="540"/>
      <c r="AM560" s="540"/>
      <c r="AN560" s="540"/>
      <c r="AO560" s="540"/>
      <c r="AP560" s="540"/>
      <c r="AQ560" s="540"/>
      <c r="AR560" s="540"/>
      <c r="AS560" s="540"/>
      <c r="AT560" s="540"/>
      <c r="AU560" s="540"/>
      <c r="AV560" s="540"/>
      <c r="AW560" s="540"/>
      <c r="AX560" s="540"/>
      <c r="AY560" s="540"/>
      <c r="AZ560" s="540"/>
      <c r="BA560" s="540"/>
      <c r="BB560" s="540"/>
      <c r="BC560" s="540"/>
      <c r="BD560" s="540"/>
      <c r="BE560" s="540"/>
      <c r="BF560" s="540"/>
      <c r="BG560" s="540"/>
      <c r="BH560" s="540"/>
      <c r="BI560" s="540"/>
      <c r="BJ560" s="540"/>
      <c r="BK560" s="540"/>
      <c r="BL560" s="540"/>
      <c r="BM560" s="540"/>
      <c r="BN560" s="540"/>
      <c r="BO560" s="540"/>
      <c r="BP560" s="540"/>
      <c r="BQ560" s="540"/>
      <c r="BR560" s="540"/>
      <c r="BS560" s="540"/>
      <c r="BT560" s="540"/>
      <c r="BU560" s="540"/>
      <c r="BV560" s="540"/>
      <c r="BW560" s="540"/>
      <c r="BX560" s="540"/>
      <c r="BY560" s="540"/>
      <c r="BZ560" s="540"/>
      <c r="DK560" s="540"/>
      <c r="DL560" s="540"/>
      <c r="DM560" s="540"/>
      <c r="DN560" s="540"/>
      <c r="DO560" s="540"/>
      <c r="DP560" s="540"/>
      <c r="DQ560" s="540"/>
      <c r="DR560" s="540"/>
      <c r="DS560" s="540"/>
      <c r="DT560" s="540"/>
      <c r="DU560" s="540"/>
      <c r="DV560" s="540"/>
      <c r="DW560" s="540"/>
      <c r="DX560" s="540"/>
      <c r="DY560" s="540"/>
      <c r="DZ560" s="540"/>
      <c r="EA560" s="540"/>
      <c r="EB560" s="540"/>
      <c r="EC560" s="540"/>
      <c r="ED560" s="540"/>
      <c r="EE560" s="540"/>
      <c r="EF560" s="540"/>
      <c r="EG560" s="540"/>
      <c r="EH560" s="540"/>
    </row>
    <row r="561" spans="2:138">
      <c r="B561" s="540"/>
      <c r="C561" s="658"/>
      <c r="D561" s="540"/>
      <c r="F561" s="540"/>
      <c r="G561" s="540"/>
      <c r="H561" s="540"/>
      <c r="I561" s="540"/>
      <c r="J561" s="540"/>
      <c r="K561" s="540"/>
      <c r="L561" s="540"/>
      <c r="M561" s="540"/>
      <c r="N561" s="540"/>
      <c r="O561" s="540"/>
      <c r="P561" s="540"/>
      <c r="Q561" s="540"/>
      <c r="R561" s="540"/>
      <c r="S561" s="540"/>
      <c r="T561" s="540"/>
      <c r="U561" s="540"/>
      <c r="V561" s="540"/>
      <c r="W561" s="540"/>
      <c r="X561" s="540"/>
      <c r="Y561" s="540"/>
      <c r="Z561" s="540"/>
      <c r="AA561" s="540"/>
      <c r="AB561" s="540"/>
      <c r="AC561" s="540"/>
      <c r="AD561" s="540"/>
      <c r="AE561" s="540"/>
      <c r="AF561" s="540"/>
      <c r="AG561" s="540"/>
      <c r="AH561" s="540"/>
      <c r="AI561" s="540"/>
      <c r="AJ561" s="540"/>
      <c r="AK561" s="540"/>
      <c r="AL561" s="540"/>
      <c r="AM561" s="540"/>
      <c r="AN561" s="540"/>
      <c r="AO561" s="540"/>
      <c r="AP561" s="540"/>
      <c r="AQ561" s="540"/>
      <c r="AR561" s="540"/>
      <c r="AS561" s="540"/>
      <c r="AT561" s="540"/>
      <c r="AU561" s="540"/>
      <c r="AV561" s="540"/>
      <c r="AW561" s="540"/>
      <c r="AX561" s="540"/>
      <c r="AY561" s="540"/>
      <c r="AZ561" s="540"/>
      <c r="BA561" s="540"/>
      <c r="BB561" s="540"/>
      <c r="BC561" s="540"/>
      <c r="BD561" s="540"/>
      <c r="BE561" s="540"/>
      <c r="BF561" s="540"/>
      <c r="BG561" s="540"/>
      <c r="BH561" s="540"/>
      <c r="BI561" s="540"/>
      <c r="BJ561" s="540"/>
      <c r="BK561" s="540"/>
      <c r="BL561" s="540"/>
      <c r="BM561" s="540"/>
      <c r="BN561" s="540"/>
      <c r="BO561" s="540"/>
      <c r="BP561" s="540"/>
      <c r="BQ561" s="540"/>
      <c r="BR561" s="540"/>
      <c r="BS561" s="540"/>
      <c r="BT561" s="540"/>
      <c r="BU561" s="540"/>
      <c r="BV561" s="540"/>
      <c r="BW561" s="540"/>
      <c r="BX561" s="540"/>
      <c r="BY561" s="540"/>
      <c r="BZ561" s="540"/>
      <c r="DK561" s="540"/>
      <c r="DL561" s="540"/>
      <c r="DM561" s="540"/>
      <c r="DN561" s="540"/>
      <c r="DO561" s="540"/>
      <c r="DP561" s="540"/>
      <c r="DQ561" s="540"/>
      <c r="DR561" s="540"/>
      <c r="DS561" s="540"/>
      <c r="DT561" s="540"/>
      <c r="DU561" s="540"/>
      <c r="DV561" s="540"/>
      <c r="DW561" s="540"/>
      <c r="DX561" s="540"/>
      <c r="DY561" s="540"/>
      <c r="DZ561" s="540"/>
      <c r="EA561" s="540"/>
      <c r="EB561" s="540"/>
      <c r="EC561" s="540"/>
      <c r="ED561" s="540"/>
      <c r="EE561" s="540"/>
      <c r="EF561" s="540"/>
      <c r="EG561" s="540"/>
      <c r="EH561" s="540"/>
    </row>
    <row r="562" spans="2:138">
      <c r="B562" s="540"/>
      <c r="C562" s="658"/>
      <c r="D562" s="540"/>
      <c r="F562" s="540"/>
      <c r="G562" s="540"/>
      <c r="H562" s="540"/>
      <c r="I562" s="540"/>
      <c r="J562" s="540"/>
      <c r="K562" s="540"/>
      <c r="L562" s="540"/>
      <c r="M562" s="540"/>
      <c r="N562" s="540"/>
      <c r="O562" s="540"/>
      <c r="P562" s="540"/>
      <c r="Q562" s="540"/>
      <c r="R562" s="540"/>
      <c r="S562" s="540"/>
      <c r="T562" s="540"/>
      <c r="U562" s="540"/>
      <c r="V562" s="540"/>
      <c r="W562" s="540"/>
      <c r="X562" s="540"/>
      <c r="Y562" s="540"/>
      <c r="Z562" s="540"/>
      <c r="AA562" s="540"/>
      <c r="AB562" s="540"/>
      <c r="AC562" s="540"/>
      <c r="AD562" s="540"/>
      <c r="AE562" s="540"/>
      <c r="AF562" s="540"/>
      <c r="AG562" s="540"/>
      <c r="AH562" s="540"/>
      <c r="AI562" s="540"/>
      <c r="AJ562" s="540"/>
      <c r="AK562" s="540"/>
      <c r="AL562" s="540"/>
      <c r="AM562" s="540"/>
      <c r="AN562" s="540"/>
      <c r="AO562" s="540"/>
      <c r="AP562" s="540"/>
      <c r="AQ562" s="540"/>
      <c r="AR562" s="540"/>
      <c r="AS562" s="540"/>
      <c r="AT562" s="540"/>
      <c r="AU562" s="540"/>
      <c r="AV562" s="540"/>
      <c r="AW562" s="540"/>
      <c r="AX562" s="540"/>
      <c r="AY562" s="540"/>
      <c r="AZ562" s="540"/>
      <c r="BA562" s="540"/>
      <c r="BB562" s="540"/>
      <c r="BC562" s="540"/>
      <c r="BD562" s="540"/>
      <c r="BE562" s="540"/>
      <c r="BF562" s="540"/>
      <c r="BG562" s="540"/>
      <c r="BH562" s="540"/>
      <c r="BI562" s="540"/>
      <c r="BJ562" s="540"/>
      <c r="BK562" s="540"/>
      <c r="BL562" s="540"/>
      <c r="BM562" s="540"/>
      <c r="BN562" s="540"/>
      <c r="BO562" s="540"/>
      <c r="BP562" s="540"/>
      <c r="BQ562" s="540"/>
      <c r="BR562" s="540"/>
      <c r="BS562" s="540"/>
      <c r="BT562" s="540"/>
      <c r="BU562" s="540"/>
      <c r="BV562" s="540"/>
      <c r="BW562" s="540"/>
      <c r="BX562" s="540"/>
      <c r="BY562" s="540"/>
      <c r="BZ562" s="540"/>
      <c r="DK562" s="540"/>
      <c r="DL562" s="540"/>
      <c r="DM562" s="540"/>
      <c r="DN562" s="540"/>
      <c r="DO562" s="540"/>
      <c r="DP562" s="540"/>
      <c r="DQ562" s="540"/>
      <c r="DR562" s="540"/>
      <c r="DS562" s="540"/>
      <c r="DT562" s="540"/>
      <c r="DU562" s="540"/>
      <c r="DV562" s="540"/>
      <c r="DW562" s="540"/>
      <c r="DX562" s="540"/>
      <c r="DY562" s="540"/>
      <c r="DZ562" s="540"/>
      <c r="EA562" s="540"/>
      <c r="EB562" s="540"/>
      <c r="EC562" s="540"/>
      <c r="ED562" s="540"/>
      <c r="EE562" s="540"/>
      <c r="EF562" s="540"/>
      <c r="EG562" s="540"/>
      <c r="EH562" s="540"/>
    </row>
    <row r="563" spans="2:138">
      <c r="B563" s="540"/>
      <c r="C563" s="658"/>
      <c r="D563" s="540"/>
      <c r="F563" s="540"/>
      <c r="G563" s="540"/>
      <c r="H563" s="540"/>
      <c r="I563" s="540"/>
      <c r="J563" s="540"/>
      <c r="K563" s="540"/>
      <c r="L563" s="540"/>
      <c r="M563" s="540"/>
      <c r="N563" s="540"/>
      <c r="O563" s="540"/>
      <c r="P563" s="540"/>
      <c r="Q563" s="540"/>
      <c r="R563" s="540"/>
      <c r="S563" s="540"/>
      <c r="T563" s="540"/>
      <c r="U563" s="540"/>
      <c r="V563" s="540"/>
      <c r="W563" s="540"/>
      <c r="X563" s="540"/>
      <c r="Y563" s="540"/>
      <c r="Z563" s="540"/>
      <c r="AA563" s="540"/>
      <c r="AB563" s="540"/>
      <c r="AC563" s="540"/>
      <c r="AD563" s="540"/>
      <c r="AE563" s="540"/>
      <c r="AF563" s="540"/>
      <c r="AG563" s="540"/>
      <c r="AH563" s="540"/>
      <c r="AI563" s="540"/>
      <c r="AJ563" s="540"/>
      <c r="AK563" s="540"/>
      <c r="AL563" s="540"/>
      <c r="AM563" s="540"/>
      <c r="AN563" s="540"/>
      <c r="AO563" s="540"/>
      <c r="AP563" s="540"/>
      <c r="AQ563" s="540"/>
      <c r="AR563" s="540"/>
      <c r="AS563" s="540"/>
      <c r="AT563" s="540"/>
      <c r="AU563" s="540"/>
      <c r="AV563" s="540"/>
      <c r="AW563" s="540"/>
      <c r="AX563" s="540"/>
      <c r="AY563" s="540"/>
      <c r="AZ563" s="540"/>
      <c r="BA563" s="540"/>
      <c r="BB563" s="540"/>
      <c r="BC563" s="540"/>
      <c r="BD563" s="540"/>
      <c r="BE563" s="540"/>
      <c r="BF563" s="540"/>
      <c r="BG563" s="540"/>
      <c r="BH563" s="540"/>
      <c r="BI563" s="540"/>
      <c r="BJ563" s="540"/>
      <c r="BK563" s="540"/>
      <c r="BL563" s="540"/>
      <c r="BM563" s="540"/>
      <c r="BN563" s="540"/>
      <c r="BO563" s="540"/>
      <c r="BP563" s="540"/>
      <c r="BQ563" s="540"/>
      <c r="BR563" s="540"/>
      <c r="BS563" s="540"/>
      <c r="BT563" s="540"/>
      <c r="BU563" s="540"/>
      <c r="BV563" s="540"/>
      <c r="BW563" s="540"/>
      <c r="BX563" s="540"/>
      <c r="BY563" s="540"/>
      <c r="BZ563" s="540"/>
      <c r="DK563" s="540"/>
      <c r="DL563" s="540"/>
      <c r="DM563" s="540"/>
      <c r="DN563" s="540"/>
      <c r="DO563" s="540"/>
      <c r="DP563" s="540"/>
      <c r="DQ563" s="540"/>
      <c r="DR563" s="540"/>
      <c r="DS563" s="540"/>
      <c r="DT563" s="540"/>
      <c r="DU563" s="540"/>
      <c r="DV563" s="540"/>
      <c r="DW563" s="540"/>
      <c r="DX563" s="540"/>
      <c r="DY563" s="540"/>
      <c r="DZ563" s="540"/>
      <c r="EA563" s="540"/>
      <c r="EB563" s="540"/>
      <c r="EC563" s="540"/>
      <c r="ED563" s="540"/>
      <c r="EE563" s="540"/>
      <c r="EF563" s="540"/>
      <c r="EG563" s="540"/>
      <c r="EH563" s="540"/>
    </row>
    <row r="564" spans="2:138">
      <c r="B564" s="540"/>
      <c r="C564" s="658"/>
      <c r="D564" s="540"/>
      <c r="F564" s="540"/>
      <c r="G564" s="540"/>
      <c r="H564" s="540"/>
      <c r="I564" s="540"/>
      <c r="J564" s="540"/>
      <c r="K564" s="540"/>
      <c r="L564" s="540"/>
      <c r="M564" s="540"/>
      <c r="N564" s="540"/>
      <c r="O564" s="540"/>
      <c r="P564" s="540"/>
      <c r="Q564" s="540"/>
      <c r="R564" s="540"/>
      <c r="S564" s="540"/>
      <c r="T564" s="540"/>
      <c r="U564" s="540"/>
      <c r="V564" s="540"/>
      <c r="W564" s="540"/>
      <c r="X564" s="540"/>
      <c r="Y564" s="540"/>
      <c r="Z564" s="540"/>
      <c r="AA564" s="540"/>
      <c r="AB564" s="540"/>
      <c r="AC564" s="540"/>
      <c r="AD564" s="540"/>
      <c r="AE564" s="540"/>
      <c r="AF564" s="540"/>
      <c r="AG564" s="540"/>
      <c r="AH564" s="540"/>
      <c r="AI564" s="540"/>
      <c r="AJ564" s="540"/>
      <c r="AK564" s="540"/>
      <c r="AL564" s="540"/>
      <c r="AM564" s="540"/>
      <c r="AN564" s="540"/>
      <c r="AO564" s="540"/>
      <c r="AP564" s="540"/>
      <c r="AQ564" s="540"/>
      <c r="AR564" s="540"/>
      <c r="AS564" s="540"/>
      <c r="AT564" s="540"/>
      <c r="AU564" s="540"/>
      <c r="AV564" s="540"/>
      <c r="AW564" s="540"/>
      <c r="AX564" s="540"/>
      <c r="AY564" s="540"/>
      <c r="AZ564" s="540"/>
      <c r="BA564" s="540"/>
      <c r="BB564" s="540"/>
      <c r="BC564" s="540"/>
      <c r="BD564" s="540"/>
      <c r="BE564" s="540"/>
      <c r="BF564" s="540"/>
      <c r="BG564" s="540"/>
      <c r="BH564" s="540"/>
      <c r="BI564" s="540"/>
      <c r="BJ564" s="540"/>
      <c r="BK564" s="540"/>
      <c r="BL564" s="540"/>
      <c r="BM564" s="540"/>
      <c r="BN564" s="540"/>
      <c r="BO564" s="540"/>
      <c r="BP564" s="540"/>
      <c r="BQ564" s="540"/>
      <c r="BR564" s="540"/>
      <c r="BS564" s="540"/>
      <c r="BT564" s="540"/>
      <c r="BU564" s="540"/>
      <c r="BV564" s="540"/>
      <c r="BW564" s="540"/>
      <c r="BX564" s="540"/>
      <c r="BY564" s="540"/>
      <c r="BZ564" s="540"/>
      <c r="DK564" s="540"/>
      <c r="DL564" s="540"/>
      <c r="DM564" s="540"/>
      <c r="DN564" s="540"/>
      <c r="DO564" s="540"/>
      <c r="DP564" s="540"/>
      <c r="DQ564" s="540"/>
      <c r="DR564" s="540"/>
      <c r="DS564" s="540"/>
      <c r="DT564" s="540"/>
      <c r="DU564" s="540"/>
      <c r="DV564" s="540"/>
      <c r="DW564" s="540"/>
      <c r="DX564" s="540"/>
      <c r="DY564" s="540"/>
      <c r="DZ564" s="540"/>
      <c r="EA564" s="540"/>
      <c r="EB564" s="540"/>
      <c r="EC564" s="540"/>
      <c r="ED564" s="540"/>
      <c r="EE564" s="540"/>
      <c r="EF564" s="540"/>
      <c r="EG564" s="540"/>
      <c r="EH564" s="540"/>
    </row>
    <row r="565" spans="2:138">
      <c r="B565" s="540"/>
      <c r="C565" s="658"/>
      <c r="D565" s="540"/>
      <c r="F565" s="540"/>
      <c r="G565" s="540"/>
      <c r="H565" s="540"/>
      <c r="I565" s="540"/>
      <c r="J565" s="540"/>
      <c r="K565" s="540"/>
      <c r="L565" s="540"/>
      <c r="M565" s="540"/>
      <c r="N565" s="540"/>
      <c r="O565" s="540"/>
      <c r="P565" s="540"/>
      <c r="Q565" s="540"/>
      <c r="R565" s="540"/>
      <c r="S565" s="540"/>
      <c r="T565" s="540"/>
      <c r="U565" s="540"/>
      <c r="V565" s="540"/>
      <c r="W565" s="540"/>
      <c r="X565" s="540"/>
      <c r="Y565" s="540"/>
      <c r="Z565" s="540"/>
      <c r="AA565" s="540"/>
      <c r="AB565" s="540"/>
      <c r="AC565" s="540"/>
      <c r="AD565" s="540"/>
      <c r="AE565" s="540"/>
      <c r="AF565" s="540"/>
      <c r="AG565" s="540"/>
      <c r="AH565" s="540"/>
      <c r="AI565" s="540"/>
      <c r="AJ565" s="540"/>
      <c r="AK565" s="540"/>
      <c r="AL565" s="540"/>
      <c r="AM565" s="540"/>
      <c r="AN565" s="540"/>
      <c r="AO565" s="540"/>
      <c r="AP565" s="540"/>
      <c r="AQ565" s="540"/>
      <c r="AR565" s="540"/>
      <c r="AS565" s="540"/>
      <c r="AT565" s="540"/>
      <c r="AU565" s="540"/>
      <c r="AV565" s="540"/>
      <c r="AW565" s="540"/>
      <c r="AX565" s="540"/>
      <c r="AY565" s="540"/>
      <c r="AZ565" s="540"/>
      <c r="BA565" s="540"/>
      <c r="BB565" s="540"/>
      <c r="BC565" s="540"/>
      <c r="BD565" s="540"/>
      <c r="BE565" s="540"/>
      <c r="BF565" s="540"/>
      <c r="BG565" s="540"/>
      <c r="BH565" s="540"/>
      <c r="BI565" s="540"/>
      <c r="BJ565" s="540"/>
      <c r="BK565" s="540"/>
      <c r="BL565" s="540"/>
      <c r="BM565" s="540"/>
      <c r="BN565" s="540"/>
      <c r="BO565" s="540"/>
      <c r="BP565" s="540"/>
      <c r="BQ565" s="540"/>
      <c r="BR565" s="540"/>
      <c r="BS565" s="540"/>
      <c r="BT565" s="540"/>
      <c r="BU565" s="540"/>
      <c r="BV565" s="540"/>
      <c r="BW565" s="540"/>
      <c r="BX565" s="540"/>
      <c r="BY565" s="540"/>
      <c r="BZ565" s="540"/>
      <c r="DK565" s="540"/>
      <c r="DL565" s="540"/>
      <c r="DM565" s="540"/>
      <c r="DN565" s="540"/>
      <c r="DO565" s="540"/>
      <c r="DP565" s="540"/>
      <c r="DQ565" s="540"/>
      <c r="DR565" s="540"/>
      <c r="DS565" s="540"/>
      <c r="DT565" s="540"/>
      <c r="DU565" s="540"/>
      <c r="DV565" s="540"/>
      <c r="DW565" s="540"/>
      <c r="DX565" s="540"/>
      <c r="DY565" s="540"/>
      <c r="DZ565" s="540"/>
      <c r="EA565" s="540"/>
      <c r="EB565" s="540"/>
      <c r="EC565" s="540"/>
      <c r="ED565" s="540"/>
      <c r="EE565" s="540"/>
      <c r="EF565" s="540"/>
      <c r="EG565" s="540"/>
      <c r="EH565" s="540"/>
    </row>
    <row r="566" spans="2:138">
      <c r="B566" s="540"/>
      <c r="C566" s="658"/>
      <c r="D566" s="540"/>
      <c r="F566" s="540"/>
      <c r="G566" s="540"/>
      <c r="H566" s="540"/>
      <c r="I566" s="540"/>
      <c r="J566" s="540"/>
      <c r="K566" s="540"/>
      <c r="L566" s="540"/>
      <c r="M566" s="540"/>
      <c r="N566" s="540"/>
      <c r="O566" s="540"/>
      <c r="P566" s="540"/>
      <c r="Q566" s="540"/>
      <c r="R566" s="540"/>
      <c r="S566" s="540"/>
      <c r="T566" s="540"/>
      <c r="U566" s="540"/>
      <c r="V566" s="540"/>
      <c r="W566" s="540"/>
      <c r="X566" s="540"/>
      <c r="Y566" s="540"/>
      <c r="Z566" s="540"/>
      <c r="AA566" s="540"/>
      <c r="AB566" s="540"/>
      <c r="AC566" s="540"/>
      <c r="AD566" s="540"/>
      <c r="AE566" s="540"/>
      <c r="AF566" s="540"/>
      <c r="AG566" s="540"/>
      <c r="AH566" s="540"/>
      <c r="AI566" s="540"/>
      <c r="AJ566" s="540"/>
      <c r="AK566" s="540"/>
      <c r="AL566" s="540"/>
      <c r="AM566" s="540"/>
      <c r="AN566" s="540"/>
      <c r="AO566" s="540"/>
      <c r="AP566" s="540"/>
      <c r="AQ566" s="540"/>
      <c r="AR566" s="540"/>
      <c r="AS566" s="540"/>
      <c r="AT566" s="540"/>
      <c r="AU566" s="540"/>
      <c r="AV566" s="540"/>
      <c r="AW566" s="540"/>
      <c r="AX566" s="540"/>
      <c r="AY566" s="540"/>
      <c r="AZ566" s="540"/>
      <c r="BA566" s="540"/>
      <c r="BB566" s="540"/>
      <c r="BC566" s="540"/>
      <c r="BD566" s="540"/>
      <c r="BE566" s="540"/>
      <c r="BF566" s="540"/>
      <c r="BG566" s="540"/>
      <c r="BH566" s="540"/>
      <c r="BI566" s="540"/>
      <c r="BJ566" s="540"/>
      <c r="BK566" s="540"/>
      <c r="BL566" s="540"/>
      <c r="BM566" s="540"/>
      <c r="BN566" s="540"/>
      <c r="BO566" s="540"/>
      <c r="BP566" s="540"/>
      <c r="BQ566" s="540"/>
      <c r="BR566" s="540"/>
      <c r="BS566" s="540"/>
      <c r="BT566" s="540"/>
      <c r="BU566" s="540"/>
      <c r="BV566" s="540"/>
      <c r="BW566" s="540"/>
      <c r="BX566" s="540"/>
      <c r="BY566" s="540"/>
      <c r="BZ566" s="540"/>
      <c r="DK566" s="540"/>
      <c r="DL566" s="540"/>
      <c r="DM566" s="540"/>
      <c r="DN566" s="540"/>
      <c r="DO566" s="540"/>
      <c r="DP566" s="540"/>
      <c r="DQ566" s="540"/>
      <c r="DR566" s="540"/>
      <c r="DS566" s="540"/>
      <c r="DT566" s="540"/>
      <c r="DU566" s="540"/>
      <c r="DV566" s="540"/>
      <c r="DW566" s="540"/>
      <c r="DX566" s="540"/>
      <c r="DY566" s="540"/>
      <c r="DZ566" s="540"/>
      <c r="EA566" s="540"/>
      <c r="EB566" s="540"/>
      <c r="EC566" s="540"/>
      <c r="ED566" s="540"/>
      <c r="EE566" s="540"/>
      <c r="EF566" s="540"/>
      <c r="EG566" s="540"/>
      <c r="EH566" s="540"/>
    </row>
    <row r="567" spans="2:138">
      <c r="B567" s="540"/>
      <c r="C567" s="658"/>
      <c r="D567" s="540"/>
      <c r="F567" s="540"/>
      <c r="G567" s="540"/>
      <c r="H567" s="540"/>
      <c r="I567" s="540"/>
      <c r="J567" s="540"/>
      <c r="K567" s="540"/>
      <c r="L567" s="540"/>
      <c r="M567" s="540"/>
      <c r="N567" s="540"/>
      <c r="O567" s="540"/>
      <c r="P567" s="540"/>
      <c r="Q567" s="540"/>
      <c r="R567" s="540"/>
      <c r="S567" s="540"/>
      <c r="T567" s="540"/>
      <c r="U567" s="540"/>
      <c r="V567" s="540"/>
      <c r="W567" s="540"/>
      <c r="X567" s="540"/>
      <c r="Y567" s="540"/>
      <c r="Z567" s="540"/>
      <c r="AA567" s="540"/>
      <c r="AB567" s="540"/>
      <c r="AC567" s="540"/>
      <c r="AD567" s="540"/>
      <c r="AE567" s="540"/>
      <c r="AF567" s="540"/>
      <c r="AG567" s="540"/>
      <c r="AH567" s="540"/>
      <c r="AI567" s="540"/>
      <c r="AJ567" s="540"/>
      <c r="AK567" s="540"/>
      <c r="AL567" s="540"/>
      <c r="AM567" s="540"/>
      <c r="AN567" s="540"/>
      <c r="AO567" s="540"/>
      <c r="AP567" s="540"/>
      <c r="AQ567" s="540"/>
      <c r="AR567" s="540"/>
      <c r="AS567" s="540"/>
      <c r="AT567" s="540"/>
      <c r="AU567" s="540"/>
      <c r="AV567" s="540"/>
      <c r="AW567" s="540"/>
      <c r="AX567" s="540"/>
      <c r="AY567" s="540"/>
      <c r="AZ567" s="540"/>
      <c r="BA567" s="540"/>
      <c r="BB567" s="540"/>
      <c r="BC567" s="540"/>
      <c r="BD567" s="540"/>
      <c r="BE567" s="540"/>
      <c r="BF567" s="540"/>
      <c r="BG567" s="540"/>
      <c r="BH567" s="540"/>
      <c r="BI567" s="540"/>
      <c r="BJ567" s="540"/>
      <c r="BK567" s="540"/>
      <c r="BL567" s="540"/>
      <c r="BM567" s="540"/>
      <c r="BN567" s="540"/>
      <c r="BO567" s="540"/>
      <c r="BP567" s="540"/>
      <c r="BQ567" s="540"/>
      <c r="BR567" s="540"/>
      <c r="BS567" s="540"/>
      <c r="BT567" s="540"/>
      <c r="BU567" s="540"/>
      <c r="BV567" s="540"/>
      <c r="BW567" s="540"/>
      <c r="BX567" s="540"/>
      <c r="BY567" s="540"/>
      <c r="BZ567" s="540"/>
      <c r="DK567" s="540"/>
      <c r="DL567" s="540"/>
      <c r="DM567" s="540"/>
      <c r="DN567" s="540"/>
      <c r="DO567" s="540"/>
      <c r="DP567" s="540"/>
      <c r="DQ567" s="540"/>
      <c r="DR567" s="540"/>
      <c r="DS567" s="540"/>
      <c r="DT567" s="540"/>
      <c r="DU567" s="540"/>
      <c r="DV567" s="540"/>
      <c r="DW567" s="540"/>
      <c r="DX567" s="540"/>
      <c r="DY567" s="540"/>
      <c r="DZ567" s="540"/>
      <c r="EA567" s="540"/>
      <c r="EB567" s="540"/>
      <c r="EC567" s="540"/>
      <c r="ED567" s="540"/>
      <c r="EE567" s="540"/>
      <c r="EF567" s="540"/>
      <c r="EG567" s="540"/>
      <c r="EH567" s="540"/>
    </row>
    <row r="568" spans="2:138">
      <c r="B568" s="540"/>
      <c r="C568" s="658"/>
      <c r="D568" s="540"/>
      <c r="F568" s="540"/>
      <c r="G568" s="540"/>
      <c r="H568" s="540"/>
      <c r="I568" s="540"/>
      <c r="J568" s="540"/>
      <c r="K568" s="540"/>
      <c r="L568" s="540"/>
      <c r="M568" s="540"/>
      <c r="N568" s="540"/>
      <c r="O568" s="540"/>
      <c r="P568" s="540"/>
      <c r="Q568" s="540"/>
      <c r="R568" s="540"/>
      <c r="S568" s="540"/>
      <c r="T568" s="540"/>
      <c r="U568" s="540"/>
      <c r="V568" s="540"/>
      <c r="W568" s="540"/>
      <c r="X568" s="540"/>
      <c r="Y568" s="540"/>
      <c r="Z568" s="540"/>
      <c r="AA568" s="540"/>
      <c r="AB568" s="540"/>
      <c r="AC568" s="540"/>
      <c r="AD568" s="540"/>
      <c r="AE568" s="540"/>
      <c r="AF568" s="540"/>
      <c r="AG568" s="540"/>
      <c r="AH568" s="540"/>
      <c r="AI568" s="540"/>
      <c r="AJ568" s="540"/>
      <c r="AK568" s="540"/>
      <c r="AL568" s="540"/>
      <c r="AM568" s="540"/>
      <c r="AN568" s="540"/>
      <c r="AO568" s="540"/>
      <c r="AP568" s="540"/>
      <c r="AQ568" s="540"/>
      <c r="AR568" s="540"/>
      <c r="AS568" s="540"/>
      <c r="AT568" s="540"/>
      <c r="AU568" s="540"/>
      <c r="AV568" s="540"/>
      <c r="AW568" s="540"/>
      <c r="AX568" s="540"/>
      <c r="AY568" s="540"/>
      <c r="AZ568" s="540"/>
      <c r="BA568" s="540"/>
      <c r="BB568" s="540"/>
      <c r="BC568" s="540"/>
      <c r="BD568" s="540"/>
      <c r="BE568" s="540"/>
      <c r="BF568" s="540"/>
      <c r="BG568" s="540"/>
      <c r="BH568" s="540"/>
      <c r="BI568" s="540"/>
      <c r="BJ568" s="540"/>
      <c r="BK568" s="540"/>
      <c r="BL568" s="540"/>
      <c r="BM568" s="540"/>
      <c r="BN568" s="540"/>
      <c r="BO568" s="540"/>
      <c r="BP568" s="540"/>
      <c r="BQ568" s="540"/>
      <c r="BR568" s="540"/>
      <c r="BS568" s="540"/>
      <c r="BT568" s="540"/>
      <c r="BU568" s="540"/>
      <c r="BV568" s="540"/>
      <c r="BW568" s="540"/>
      <c r="BX568" s="540"/>
      <c r="BY568" s="540"/>
      <c r="BZ568" s="540"/>
      <c r="DK568" s="540"/>
      <c r="DL568" s="540"/>
      <c r="DM568" s="540"/>
      <c r="DN568" s="540"/>
      <c r="DO568" s="540"/>
      <c r="DP568" s="540"/>
      <c r="DQ568" s="540"/>
      <c r="DR568" s="540"/>
      <c r="DS568" s="540"/>
      <c r="DT568" s="540"/>
      <c r="DU568" s="540"/>
      <c r="DV568" s="540"/>
      <c r="DW568" s="540"/>
      <c r="DX568" s="540"/>
      <c r="DY568" s="540"/>
      <c r="DZ568" s="540"/>
      <c r="EA568" s="540"/>
      <c r="EB568" s="540"/>
      <c r="EC568" s="540"/>
      <c r="ED568" s="540"/>
      <c r="EE568" s="540"/>
      <c r="EF568" s="540"/>
      <c r="EG568" s="540"/>
      <c r="EH568" s="540"/>
    </row>
    <row r="569" spans="2:138">
      <c r="B569" s="540"/>
      <c r="C569" s="658"/>
      <c r="D569" s="540"/>
      <c r="F569" s="540"/>
      <c r="G569" s="540"/>
      <c r="H569" s="540"/>
      <c r="I569" s="540"/>
      <c r="J569" s="540"/>
      <c r="K569" s="540"/>
      <c r="L569" s="540"/>
      <c r="M569" s="540"/>
      <c r="N569" s="540"/>
      <c r="O569" s="540"/>
      <c r="P569" s="540"/>
      <c r="Q569" s="540"/>
      <c r="R569" s="540"/>
      <c r="S569" s="540"/>
      <c r="T569" s="540"/>
      <c r="U569" s="540"/>
      <c r="V569" s="540"/>
      <c r="W569" s="540"/>
      <c r="X569" s="540"/>
      <c r="Y569" s="540"/>
      <c r="Z569" s="540"/>
      <c r="AA569" s="540"/>
      <c r="AB569" s="540"/>
      <c r="AC569" s="540"/>
      <c r="AD569" s="540"/>
      <c r="AE569" s="540"/>
      <c r="AF569" s="540"/>
      <c r="AG569" s="540"/>
      <c r="AH569" s="540"/>
      <c r="AI569" s="540"/>
      <c r="AJ569" s="540"/>
      <c r="AK569" s="540"/>
      <c r="AL569" s="540"/>
      <c r="AM569" s="540"/>
      <c r="AN569" s="540"/>
      <c r="AO569" s="540"/>
      <c r="AP569" s="540"/>
      <c r="AQ569" s="540"/>
      <c r="AR569" s="540"/>
      <c r="AS569" s="540"/>
      <c r="AT569" s="540"/>
      <c r="AU569" s="540"/>
      <c r="AV569" s="540"/>
      <c r="AW569" s="540"/>
      <c r="AX569" s="540"/>
      <c r="AY569" s="540"/>
      <c r="AZ569" s="540"/>
      <c r="BA569" s="540"/>
      <c r="BB569" s="540"/>
      <c r="BC569" s="540"/>
      <c r="BD569" s="540"/>
      <c r="BE569" s="540"/>
      <c r="BF569" s="540"/>
      <c r="BG569" s="540"/>
      <c r="BH569" s="540"/>
      <c r="BI569" s="540"/>
      <c r="BJ569" s="540"/>
      <c r="BK569" s="540"/>
      <c r="BL569" s="540"/>
      <c r="BM569" s="540"/>
      <c r="BN569" s="540"/>
      <c r="BO569" s="540"/>
      <c r="BP569" s="540"/>
      <c r="BQ569" s="540"/>
      <c r="BR569" s="540"/>
      <c r="BS569" s="540"/>
      <c r="BT569" s="540"/>
      <c r="BU569" s="540"/>
      <c r="BV569" s="540"/>
      <c r="BW569" s="540"/>
      <c r="BX569" s="540"/>
      <c r="BY569" s="540"/>
      <c r="BZ569" s="540"/>
      <c r="DK569" s="540"/>
      <c r="DL569" s="540"/>
      <c r="DM569" s="540"/>
      <c r="DN569" s="540"/>
      <c r="DO569" s="540"/>
      <c r="DP569" s="540"/>
      <c r="DQ569" s="540"/>
      <c r="DR569" s="540"/>
      <c r="DS569" s="540"/>
      <c r="DT569" s="540"/>
      <c r="DU569" s="540"/>
      <c r="DV569" s="540"/>
      <c r="DW569" s="540"/>
      <c r="DX569" s="540"/>
      <c r="DY569" s="540"/>
      <c r="DZ569" s="540"/>
      <c r="EA569" s="540"/>
      <c r="EB569" s="540"/>
      <c r="EC569" s="540"/>
      <c r="ED569" s="540"/>
      <c r="EE569" s="540"/>
      <c r="EF569" s="540"/>
      <c r="EG569" s="540"/>
      <c r="EH569" s="540"/>
    </row>
    <row r="570" spans="2:138">
      <c r="B570" s="540"/>
      <c r="C570" s="658"/>
      <c r="D570" s="540"/>
      <c r="F570" s="540"/>
      <c r="G570" s="540"/>
      <c r="H570" s="540"/>
      <c r="I570" s="540"/>
      <c r="J570" s="540"/>
      <c r="K570" s="540"/>
      <c r="L570" s="540"/>
      <c r="M570" s="540"/>
      <c r="N570" s="540"/>
      <c r="O570" s="540"/>
      <c r="P570" s="540"/>
      <c r="Q570" s="540"/>
      <c r="R570" s="540"/>
      <c r="S570" s="540"/>
      <c r="T570" s="540"/>
      <c r="U570" s="540"/>
      <c r="V570" s="540"/>
      <c r="W570" s="540"/>
      <c r="X570" s="540"/>
      <c r="Y570" s="540"/>
      <c r="Z570" s="540"/>
      <c r="AA570" s="540"/>
      <c r="AB570" s="540"/>
      <c r="AC570" s="540"/>
      <c r="AD570" s="540"/>
      <c r="AE570" s="540"/>
      <c r="AF570" s="540"/>
      <c r="AG570" s="540"/>
      <c r="AH570" s="540"/>
      <c r="AI570" s="540"/>
      <c r="AJ570" s="540"/>
      <c r="AK570" s="540"/>
      <c r="AL570" s="540"/>
      <c r="AM570" s="540"/>
      <c r="AN570" s="540"/>
      <c r="AO570" s="540"/>
      <c r="AP570" s="540"/>
      <c r="AQ570" s="540"/>
      <c r="AR570" s="540"/>
      <c r="AS570" s="540"/>
      <c r="AT570" s="540"/>
      <c r="AU570" s="540"/>
      <c r="AV570" s="540"/>
      <c r="AW570" s="540"/>
      <c r="AX570" s="540"/>
      <c r="AY570" s="540"/>
      <c r="AZ570" s="540"/>
      <c r="BA570" s="540"/>
      <c r="BB570" s="540"/>
      <c r="BC570" s="540"/>
      <c r="BD570" s="540"/>
      <c r="BE570" s="540"/>
      <c r="BF570" s="540"/>
      <c r="BG570" s="540"/>
      <c r="BH570" s="540"/>
      <c r="BI570" s="540"/>
      <c r="BJ570" s="540"/>
      <c r="BK570" s="540"/>
      <c r="BL570" s="540"/>
      <c r="BM570" s="540"/>
      <c r="BN570" s="540"/>
      <c r="BO570" s="540"/>
      <c r="BP570" s="540"/>
      <c r="BQ570" s="540"/>
      <c r="BR570" s="540"/>
      <c r="BS570" s="540"/>
      <c r="BT570" s="540"/>
      <c r="BU570" s="540"/>
      <c r="BV570" s="540"/>
      <c r="BW570" s="540"/>
      <c r="BX570" s="540"/>
      <c r="BY570" s="540"/>
      <c r="BZ570" s="540"/>
      <c r="DK570" s="540"/>
      <c r="DL570" s="540"/>
      <c r="DM570" s="540"/>
      <c r="DN570" s="540"/>
      <c r="DO570" s="540"/>
      <c r="DP570" s="540"/>
      <c r="DQ570" s="540"/>
      <c r="DR570" s="540"/>
      <c r="DS570" s="540"/>
      <c r="DT570" s="540"/>
      <c r="DU570" s="540"/>
      <c r="DV570" s="540"/>
      <c r="DW570" s="540"/>
      <c r="DX570" s="540"/>
      <c r="DY570" s="540"/>
      <c r="DZ570" s="540"/>
      <c r="EA570" s="540"/>
      <c r="EB570" s="540"/>
      <c r="EC570" s="540"/>
      <c r="ED570" s="540"/>
      <c r="EE570" s="540"/>
      <c r="EF570" s="540"/>
      <c r="EG570" s="540"/>
      <c r="EH570" s="540"/>
    </row>
    <row r="571" spans="2:138">
      <c r="B571" s="540"/>
      <c r="C571" s="658"/>
      <c r="D571" s="540"/>
      <c r="F571" s="540"/>
      <c r="G571" s="540"/>
      <c r="H571" s="540"/>
      <c r="I571" s="540"/>
      <c r="J571" s="540"/>
      <c r="K571" s="540"/>
      <c r="L571" s="540"/>
      <c r="M571" s="540"/>
      <c r="N571" s="540"/>
      <c r="O571" s="540"/>
      <c r="P571" s="540"/>
      <c r="Q571" s="540"/>
      <c r="R571" s="540"/>
      <c r="S571" s="540"/>
      <c r="T571" s="540"/>
      <c r="U571" s="540"/>
      <c r="V571" s="540"/>
      <c r="W571" s="540"/>
      <c r="X571" s="540"/>
      <c r="Y571" s="540"/>
      <c r="Z571" s="540"/>
      <c r="AA571" s="540"/>
      <c r="AB571" s="540"/>
      <c r="AC571" s="540"/>
      <c r="AD571" s="540"/>
      <c r="AE571" s="540"/>
      <c r="AF571" s="540"/>
      <c r="AG571" s="540"/>
      <c r="AH571" s="540"/>
      <c r="AI571" s="540"/>
      <c r="AJ571" s="540"/>
      <c r="AK571" s="540"/>
      <c r="AL571" s="540"/>
      <c r="AM571" s="540"/>
      <c r="AN571" s="540"/>
      <c r="AO571" s="540"/>
      <c r="AP571" s="540"/>
      <c r="AQ571" s="540"/>
      <c r="AR571" s="540"/>
      <c r="AS571" s="540"/>
      <c r="AT571" s="540"/>
      <c r="AU571" s="540"/>
      <c r="AV571" s="540"/>
      <c r="AW571" s="540"/>
      <c r="AX571" s="540"/>
      <c r="AY571" s="540"/>
      <c r="AZ571" s="540"/>
      <c r="BA571" s="540"/>
      <c r="BB571" s="540"/>
      <c r="BC571" s="540"/>
      <c r="BD571" s="540"/>
      <c r="BE571" s="540"/>
      <c r="BF571" s="540"/>
      <c r="BG571" s="540"/>
      <c r="BH571" s="540"/>
      <c r="BI571" s="540"/>
      <c r="BJ571" s="540"/>
      <c r="BK571" s="540"/>
      <c r="BL571" s="540"/>
      <c r="BM571" s="540"/>
      <c r="BN571" s="540"/>
      <c r="BO571" s="540"/>
      <c r="BP571" s="540"/>
      <c r="BQ571" s="540"/>
      <c r="BR571" s="540"/>
      <c r="BS571" s="540"/>
      <c r="BT571" s="540"/>
      <c r="BU571" s="540"/>
      <c r="BV571" s="540"/>
      <c r="BW571" s="540"/>
      <c r="BX571" s="540"/>
      <c r="BY571" s="540"/>
      <c r="BZ571" s="540"/>
      <c r="DK571" s="540"/>
      <c r="DL571" s="540"/>
      <c r="DM571" s="540"/>
      <c r="DN571" s="540"/>
      <c r="DO571" s="540"/>
      <c r="DP571" s="540"/>
      <c r="DQ571" s="540"/>
      <c r="DR571" s="540"/>
      <c r="DS571" s="540"/>
      <c r="DT571" s="540"/>
      <c r="DU571" s="540"/>
      <c r="DV571" s="540"/>
      <c r="DW571" s="540"/>
      <c r="DX571" s="540"/>
      <c r="DY571" s="540"/>
      <c r="DZ571" s="540"/>
      <c r="EA571" s="540"/>
      <c r="EB571" s="540"/>
      <c r="EC571" s="540"/>
      <c r="ED571" s="540"/>
      <c r="EE571" s="540"/>
      <c r="EF571" s="540"/>
      <c r="EG571" s="540"/>
      <c r="EH571" s="540"/>
    </row>
    <row r="572" spans="2:138">
      <c r="B572" s="540"/>
      <c r="C572" s="658"/>
      <c r="D572" s="540"/>
      <c r="F572" s="540"/>
      <c r="G572" s="540"/>
      <c r="H572" s="540"/>
      <c r="I572" s="540"/>
      <c r="J572" s="540"/>
      <c r="K572" s="540"/>
      <c r="L572" s="540"/>
      <c r="M572" s="540"/>
      <c r="N572" s="540"/>
      <c r="O572" s="540"/>
      <c r="P572" s="540"/>
      <c r="Q572" s="540"/>
      <c r="R572" s="540"/>
      <c r="S572" s="540"/>
      <c r="T572" s="540"/>
      <c r="U572" s="540"/>
      <c r="V572" s="540"/>
      <c r="W572" s="540"/>
      <c r="X572" s="540"/>
      <c r="Y572" s="540"/>
      <c r="Z572" s="540"/>
      <c r="AA572" s="540"/>
      <c r="AB572" s="540"/>
      <c r="AC572" s="540"/>
      <c r="AD572" s="540"/>
      <c r="AE572" s="540"/>
      <c r="AF572" s="540"/>
      <c r="AG572" s="540"/>
      <c r="AH572" s="540"/>
      <c r="AI572" s="540"/>
      <c r="AJ572" s="540"/>
      <c r="AK572" s="540"/>
      <c r="AL572" s="540"/>
      <c r="AM572" s="540"/>
      <c r="AN572" s="540"/>
      <c r="AO572" s="540"/>
      <c r="AP572" s="540"/>
      <c r="AQ572" s="540"/>
      <c r="AR572" s="540"/>
      <c r="AS572" s="540"/>
      <c r="AT572" s="540"/>
      <c r="AU572" s="540"/>
      <c r="AV572" s="540"/>
      <c r="AW572" s="540"/>
      <c r="AX572" s="540"/>
      <c r="AY572" s="540"/>
      <c r="AZ572" s="540"/>
      <c r="BA572" s="540"/>
      <c r="BB572" s="540"/>
      <c r="BC572" s="540"/>
      <c r="BD572" s="540"/>
      <c r="BE572" s="540"/>
      <c r="BF572" s="540"/>
      <c r="BG572" s="540"/>
      <c r="BH572" s="540"/>
      <c r="BI572" s="540"/>
      <c r="BJ572" s="540"/>
      <c r="BK572" s="540"/>
      <c r="BL572" s="540"/>
      <c r="BM572" s="540"/>
      <c r="BN572" s="540"/>
      <c r="BO572" s="540"/>
      <c r="BP572" s="540"/>
      <c r="BQ572" s="540"/>
      <c r="BR572" s="540"/>
      <c r="BS572" s="540"/>
      <c r="BT572" s="540"/>
      <c r="BU572" s="540"/>
      <c r="BV572" s="540"/>
      <c r="BW572" s="540"/>
      <c r="BX572" s="540"/>
      <c r="BY572" s="540"/>
      <c r="BZ572" s="540"/>
      <c r="DK572" s="540"/>
      <c r="DL572" s="540"/>
      <c r="DM572" s="540"/>
      <c r="DN572" s="540"/>
      <c r="DO572" s="540"/>
      <c r="DP572" s="540"/>
      <c r="DQ572" s="540"/>
      <c r="DR572" s="540"/>
      <c r="DS572" s="540"/>
      <c r="DT572" s="540"/>
      <c r="DU572" s="540"/>
      <c r="DV572" s="540"/>
      <c r="DW572" s="540"/>
      <c r="DX572" s="540"/>
      <c r="DY572" s="540"/>
      <c r="DZ572" s="540"/>
      <c r="EA572" s="540"/>
      <c r="EB572" s="540"/>
      <c r="EC572" s="540"/>
      <c r="ED572" s="540"/>
      <c r="EE572" s="540"/>
      <c r="EF572" s="540"/>
      <c r="EG572" s="540"/>
      <c r="EH572" s="540"/>
    </row>
    <row r="573" spans="2:138">
      <c r="B573" s="540"/>
      <c r="C573" s="658"/>
      <c r="D573" s="540"/>
      <c r="F573" s="540"/>
      <c r="G573" s="540"/>
      <c r="H573" s="540"/>
      <c r="I573" s="540"/>
      <c r="J573" s="540"/>
      <c r="K573" s="540"/>
      <c r="L573" s="540"/>
      <c r="M573" s="540"/>
      <c r="N573" s="540"/>
      <c r="O573" s="540"/>
      <c r="P573" s="540"/>
      <c r="Q573" s="540"/>
      <c r="R573" s="540"/>
      <c r="S573" s="540"/>
      <c r="T573" s="540"/>
      <c r="U573" s="540"/>
      <c r="V573" s="540"/>
      <c r="W573" s="540"/>
      <c r="X573" s="540"/>
      <c r="Y573" s="540"/>
      <c r="Z573" s="540"/>
      <c r="AA573" s="540"/>
      <c r="AB573" s="540"/>
      <c r="AC573" s="540"/>
      <c r="AD573" s="540"/>
      <c r="AE573" s="540"/>
      <c r="AF573" s="540"/>
      <c r="AG573" s="540"/>
      <c r="AH573" s="540"/>
      <c r="AI573" s="540"/>
      <c r="AJ573" s="540"/>
      <c r="AK573" s="540"/>
      <c r="AL573" s="540"/>
      <c r="AM573" s="540"/>
      <c r="AN573" s="540"/>
      <c r="AO573" s="540"/>
      <c r="AP573" s="540"/>
      <c r="AQ573" s="540"/>
      <c r="AR573" s="540"/>
      <c r="AS573" s="540"/>
      <c r="AT573" s="540"/>
      <c r="AU573" s="540"/>
      <c r="AV573" s="540"/>
      <c r="AW573" s="540"/>
      <c r="AX573" s="540"/>
      <c r="AY573" s="540"/>
      <c r="AZ573" s="540"/>
      <c r="BA573" s="540"/>
      <c r="BB573" s="540"/>
      <c r="BC573" s="540"/>
      <c r="BD573" s="540"/>
      <c r="BE573" s="540"/>
      <c r="BF573" s="540"/>
      <c r="BG573" s="540"/>
      <c r="BH573" s="540"/>
      <c r="BI573" s="540"/>
      <c r="BJ573" s="540"/>
      <c r="BK573" s="540"/>
      <c r="BL573" s="540"/>
      <c r="BM573" s="540"/>
      <c r="BN573" s="540"/>
      <c r="BO573" s="540"/>
      <c r="BP573" s="540"/>
      <c r="BQ573" s="540"/>
      <c r="BR573" s="540"/>
      <c r="BS573" s="540"/>
      <c r="BT573" s="540"/>
      <c r="BU573" s="540"/>
      <c r="BV573" s="540"/>
      <c r="BW573" s="540"/>
      <c r="BX573" s="540"/>
      <c r="BY573" s="540"/>
      <c r="BZ573" s="540"/>
      <c r="DK573" s="540"/>
      <c r="DL573" s="540"/>
      <c r="DM573" s="540"/>
      <c r="DN573" s="540"/>
      <c r="DO573" s="540"/>
      <c r="DP573" s="540"/>
      <c r="DQ573" s="540"/>
      <c r="DR573" s="540"/>
      <c r="DS573" s="540"/>
      <c r="DT573" s="540"/>
      <c r="DU573" s="540"/>
      <c r="DV573" s="540"/>
      <c r="DW573" s="540"/>
      <c r="DX573" s="540"/>
      <c r="DY573" s="540"/>
      <c r="DZ573" s="540"/>
      <c r="EA573" s="540"/>
      <c r="EB573" s="540"/>
      <c r="EC573" s="540"/>
      <c r="ED573" s="540"/>
      <c r="EE573" s="540"/>
      <c r="EF573" s="540"/>
      <c r="EG573" s="540"/>
      <c r="EH573" s="540"/>
    </row>
    <row r="574" spans="2:138">
      <c r="B574" s="540"/>
      <c r="C574" s="658"/>
      <c r="D574" s="540"/>
      <c r="F574" s="540"/>
      <c r="G574" s="540"/>
      <c r="H574" s="540"/>
      <c r="I574" s="540"/>
      <c r="J574" s="540"/>
      <c r="K574" s="540"/>
      <c r="L574" s="540"/>
      <c r="M574" s="540"/>
      <c r="N574" s="540"/>
      <c r="O574" s="540"/>
      <c r="P574" s="540"/>
      <c r="Q574" s="540"/>
      <c r="R574" s="540"/>
      <c r="S574" s="540"/>
      <c r="T574" s="540"/>
      <c r="U574" s="540"/>
      <c r="V574" s="540"/>
      <c r="W574" s="540"/>
      <c r="X574" s="540"/>
      <c r="Y574" s="540"/>
      <c r="Z574" s="540"/>
      <c r="AA574" s="540"/>
      <c r="AB574" s="540"/>
      <c r="AC574" s="540"/>
      <c r="AD574" s="540"/>
      <c r="AE574" s="540"/>
      <c r="AF574" s="540"/>
      <c r="AG574" s="540"/>
      <c r="AH574" s="540"/>
      <c r="AI574" s="540"/>
      <c r="AJ574" s="540"/>
      <c r="AK574" s="540"/>
      <c r="AL574" s="540"/>
      <c r="AM574" s="540"/>
      <c r="AN574" s="540"/>
      <c r="AO574" s="540"/>
      <c r="AP574" s="540"/>
      <c r="AQ574" s="540"/>
      <c r="AR574" s="540"/>
      <c r="AS574" s="540"/>
      <c r="AT574" s="540"/>
      <c r="AU574" s="540"/>
      <c r="AV574" s="540"/>
      <c r="AW574" s="540"/>
      <c r="AX574" s="540"/>
      <c r="AY574" s="540"/>
      <c r="AZ574" s="540"/>
      <c r="BA574" s="540"/>
      <c r="BB574" s="540"/>
      <c r="BC574" s="540"/>
      <c r="BD574" s="540"/>
      <c r="BE574" s="540"/>
      <c r="BF574" s="540"/>
      <c r="BG574" s="540"/>
      <c r="BH574" s="540"/>
      <c r="BI574" s="540"/>
      <c r="BJ574" s="540"/>
      <c r="BK574" s="540"/>
      <c r="BL574" s="540"/>
      <c r="BM574" s="540"/>
      <c r="BN574" s="540"/>
      <c r="BO574" s="540"/>
      <c r="BP574" s="540"/>
      <c r="BQ574" s="540"/>
      <c r="BR574" s="540"/>
      <c r="BS574" s="540"/>
      <c r="BT574" s="540"/>
      <c r="BU574" s="540"/>
      <c r="BV574" s="540"/>
      <c r="BW574" s="540"/>
      <c r="BX574" s="540"/>
      <c r="BY574" s="540"/>
      <c r="BZ574" s="540"/>
      <c r="DK574" s="540"/>
      <c r="DL574" s="540"/>
      <c r="DM574" s="540"/>
      <c r="DN574" s="540"/>
      <c r="DO574" s="540"/>
      <c r="DP574" s="540"/>
      <c r="DQ574" s="540"/>
      <c r="DR574" s="540"/>
      <c r="DS574" s="540"/>
      <c r="DT574" s="540"/>
      <c r="DU574" s="540"/>
      <c r="DV574" s="540"/>
      <c r="DW574" s="540"/>
      <c r="DX574" s="540"/>
      <c r="DY574" s="540"/>
      <c r="DZ574" s="540"/>
      <c r="EA574" s="540"/>
      <c r="EB574" s="540"/>
      <c r="EC574" s="540"/>
      <c r="ED574" s="540"/>
      <c r="EE574" s="540"/>
      <c r="EF574" s="540"/>
      <c r="EG574" s="540"/>
      <c r="EH574" s="540"/>
    </row>
    <row r="575" spans="2:138">
      <c r="B575" s="540"/>
      <c r="C575" s="658"/>
      <c r="D575" s="540"/>
      <c r="F575" s="540"/>
      <c r="G575" s="540"/>
      <c r="H575" s="540"/>
      <c r="I575" s="540"/>
      <c r="J575" s="540"/>
      <c r="K575" s="540"/>
      <c r="L575" s="540"/>
      <c r="M575" s="540"/>
      <c r="N575" s="540"/>
      <c r="O575" s="540"/>
      <c r="P575" s="540"/>
      <c r="Q575" s="540"/>
      <c r="R575" s="540"/>
      <c r="S575" s="540"/>
      <c r="T575" s="540"/>
      <c r="U575" s="540"/>
      <c r="V575" s="540"/>
      <c r="W575" s="540"/>
      <c r="X575" s="540"/>
      <c r="Y575" s="540"/>
      <c r="Z575" s="540"/>
      <c r="AA575" s="540"/>
      <c r="AB575" s="540"/>
      <c r="AC575" s="540"/>
      <c r="AD575" s="540"/>
      <c r="AE575" s="540"/>
      <c r="AF575" s="540"/>
      <c r="AG575" s="540"/>
      <c r="AH575" s="540"/>
      <c r="AI575" s="540"/>
      <c r="AJ575" s="540"/>
      <c r="AK575" s="540"/>
      <c r="AL575" s="540"/>
      <c r="AM575" s="540"/>
      <c r="AN575" s="540"/>
      <c r="AO575" s="540"/>
      <c r="AP575" s="540"/>
      <c r="AQ575" s="540"/>
      <c r="AR575" s="540"/>
      <c r="AS575" s="540"/>
      <c r="AT575" s="540"/>
      <c r="AU575" s="540"/>
      <c r="AV575" s="540"/>
      <c r="AW575" s="540"/>
      <c r="AX575" s="540"/>
      <c r="AY575" s="540"/>
      <c r="AZ575" s="540"/>
      <c r="BA575" s="540"/>
      <c r="BB575" s="540"/>
      <c r="BC575" s="540"/>
      <c r="BD575" s="540"/>
      <c r="BE575" s="540"/>
      <c r="BF575" s="540"/>
      <c r="BG575" s="540"/>
      <c r="BH575" s="540"/>
      <c r="BI575" s="540"/>
      <c r="BJ575" s="540"/>
      <c r="BK575" s="540"/>
      <c r="BL575" s="540"/>
      <c r="BM575" s="540"/>
      <c r="BN575" s="540"/>
      <c r="BO575" s="540"/>
      <c r="BP575" s="540"/>
      <c r="BQ575" s="540"/>
      <c r="BR575" s="540"/>
      <c r="BS575" s="540"/>
      <c r="BT575" s="540"/>
      <c r="BU575" s="540"/>
      <c r="BV575" s="540"/>
      <c r="BW575" s="540"/>
      <c r="BX575" s="540"/>
      <c r="BY575" s="540"/>
      <c r="BZ575" s="540"/>
      <c r="DK575" s="540"/>
      <c r="DL575" s="540"/>
      <c r="DM575" s="540"/>
      <c r="DN575" s="540"/>
      <c r="DO575" s="540"/>
      <c r="DP575" s="540"/>
      <c r="DQ575" s="540"/>
      <c r="DR575" s="540"/>
      <c r="DS575" s="540"/>
      <c r="DT575" s="540"/>
      <c r="DU575" s="540"/>
      <c r="DV575" s="540"/>
      <c r="DW575" s="540"/>
      <c r="DX575" s="540"/>
      <c r="DY575" s="540"/>
      <c r="DZ575" s="540"/>
      <c r="EA575" s="540"/>
      <c r="EB575" s="540"/>
      <c r="EC575" s="540"/>
      <c r="ED575" s="540"/>
      <c r="EE575" s="540"/>
      <c r="EF575" s="540"/>
      <c r="EG575" s="540"/>
      <c r="EH575" s="540"/>
    </row>
    <row r="576" spans="2:138">
      <c r="B576" s="540"/>
      <c r="C576" s="658"/>
      <c r="D576" s="540"/>
      <c r="F576" s="540"/>
      <c r="G576" s="540"/>
      <c r="H576" s="540"/>
      <c r="I576" s="540"/>
      <c r="J576" s="540"/>
      <c r="K576" s="540"/>
      <c r="L576" s="540"/>
      <c r="M576" s="540"/>
      <c r="N576" s="540"/>
      <c r="O576" s="540"/>
      <c r="P576" s="540"/>
      <c r="Q576" s="540"/>
      <c r="R576" s="540"/>
      <c r="S576" s="540"/>
      <c r="T576" s="540"/>
      <c r="U576" s="540"/>
      <c r="V576" s="540"/>
      <c r="W576" s="540"/>
      <c r="X576" s="540"/>
      <c r="Y576" s="540"/>
      <c r="Z576" s="540"/>
      <c r="AA576" s="540"/>
      <c r="AB576" s="540"/>
      <c r="AC576" s="540"/>
      <c r="AD576" s="540"/>
      <c r="AE576" s="540"/>
      <c r="AF576" s="540"/>
      <c r="AG576" s="540"/>
      <c r="AH576" s="540"/>
      <c r="AI576" s="540"/>
      <c r="AJ576" s="540"/>
      <c r="AK576" s="540"/>
      <c r="AL576" s="540"/>
      <c r="AM576" s="540"/>
      <c r="AN576" s="540"/>
      <c r="AO576" s="540"/>
      <c r="AP576" s="540"/>
      <c r="AQ576" s="540"/>
      <c r="AR576" s="540"/>
      <c r="AS576" s="540"/>
      <c r="AT576" s="540"/>
      <c r="AU576" s="540"/>
      <c r="AV576" s="540"/>
      <c r="AW576" s="540"/>
      <c r="AX576" s="540"/>
      <c r="AY576" s="540"/>
      <c r="AZ576" s="540"/>
      <c r="BA576" s="540"/>
      <c r="BB576" s="540"/>
      <c r="BC576" s="540"/>
      <c r="BD576" s="540"/>
      <c r="BE576" s="540"/>
      <c r="BF576" s="540"/>
      <c r="BG576" s="540"/>
      <c r="BH576" s="540"/>
      <c r="BI576" s="540"/>
      <c r="BJ576" s="540"/>
      <c r="BK576" s="540"/>
      <c r="BL576" s="540"/>
      <c r="BM576" s="540"/>
      <c r="BN576" s="540"/>
      <c r="BO576" s="540"/>
      <c r="BP576" s="540"/>
      <c r="BQ576" s="540"/>
      <c r="BR576" s="540"/>
      <c r="BS576" s="540"/>
      <c r="BT576" s="540"/>
      <c r="BU576" s="540"/>
      <c r="BV576" s="540"/>
      <c r="BW576" s="540"/>
      <c r="BX576" s="540"/>
      <c r="BY576" s="540"/>
      <c r="BZ576" s="540"/>
      <c r="DK576" s="540"/>
      <c r="DL576" s="540"/>
      <c r="DM576" s="540"/>
      <c r="DN576" s="540"/>
      <c r="DO576" s="540"/>
      <c r="DP576" s="540"/>
      <c r="DQ576" s="540"/>
      <c r="DR576" s="540"/>
      <c r="DS576" s="540"/>
      <c r="DT576" s="540"/>
      <c r="DU576" s="540"/>
      <c r="DV576" s="540"/>
      <c r="DW576" s="540"/>
      <c r="DX576" s="540"/>
      <c r="DY576" s="540"/>
      <c r="DZ576" s="540"/>
      <c r="EA576" s="540"/>
      <c r="EB576" s="540"/>
      <c r="EC576" s="540"/>
      <c r="ED576" s="540"/>
      <c r="EE576" s="540"/>
      <c r="EF576" s="540"/>
      <c r="EG576" s="540"/>
      <c r="EH576" s="540"/>
    </row>
    <row r="577" spans="2:138">
      <c r="B577" s="540"/>
      <c r="C577" s="658"/>
      <c r="D577" s="540"/>
      <c r="F577" s="540"/>
      <c r="G577" s="540"/>
      <c r="H577" s="540"/>
      <c r="I577" s="540"/>
      <c r="J577" s="540"/>
      <c r="K577" s="540"/>
      <c r="L577" s="540"/>
      <c r="M577" s="540"/>
      <c r="N577" s="540"/>
      <c r="O577" s="540"/>
      <c r="P577" s="540"/>
      <c r="Q577" s="540"/>
      <c r="R577" s="540"/>
      <c r="S577" s="540"/>
      <c r="T577" s="540"/>
      <c r="U577" s="540"/>
      <c r="V577" s="540"/>
      <c r="W577" s="540"/>
      <c r="X577" s="540"/>
      <c r="Y577" s="540"/>
      <c r="Z577" s="540"/>
      <c r="AA577" s="540"/>
      <c r="AB577" s="540"/>
      <c r="AC577" s="540"/>
      <c r="AD577" s="540"/>
      <c r="AE577" s="540"/>
      <c r="AF577" s="540"/>
      <c r="AG577" s="540"/>
      <c r="AH577" s="540"/>
      <c r="AI577" s="540"/>
      <c r="AJ577" s="540"/>
      <c r="AK577" s="540"/>
      <c r="AL577" s="540"/>
      <c r="AM577" s="540"/>
      <c r="AN577" s="540"/>
      <c r="AO577" s="540"/>
      <c r="AP577" s="540"/>
      <c r="AQ577" s="540"/>
      <c r="AR577" s="540"/>
      <c r="AS577" s="540"/>
      <c r="AT577" s="540"/>
      <c r="AU577" s="540"/>
      <c r="AV577" s="540"/>
      <c r="AW577" s="540"/>
      <c r="AX577" s="540"/>
      <c r="AY577" s="540"/>
      <c r="AZ577" s="540"/>
      <c r="BA577" s="540"/>
      <c r="BB577" s="540"/>
      <c r="BC577" s="540"/>
      <c r="BD577" s="540"/>
      <c r="BE577" s="540"/>
      <c r="BF577" s="540"/>
      <c r="BG577" s="540"/>
      <c r="BH577" s="540"/>
      <c r="BI577" s="540"/>
      <c r="BJ577" s="540"/>
      <c r="BK577" s="540"/>
      <c r="BL577" s="540"/>
      <c r="BM577" s="540"/>
      <c r="BN577" s="540"/>
      <c r="BO577" s="540"/>
      <c r="BP577" s="540"/>
      <c r="BQ577" s="540"/>
      <c r="BR577" s="540"/>
      <c r="BS577" s="540"/>
      <c r="BT577" s="540"/>
      <c r="BU577" s="540"/>
      <c r="BV577" s="540"/>
      <c r="BW577" s="540"/>
      <c r="BX577" s="540"/>
      <c r="BY577" s="540"/>
      <c r="BZ577" s="540"/>
      <c r="DK577" s="540"/>
      <c r="DL577" s="540"/>
      <c r="DM577" s="540"/>
      <c r="DN577" s="540"/>
      <c r="DO577" s="540"/>
      <c r="DP577" s="540"/>
      <c r="DQ577" s="540"/>
      <c r="DR577" s="540"/>
      <c r="DS577" s="540"/>
      <c r="DT577" s="540"/>
      <c r="DU577" s="540"/>
      <c r="DV577" s="540"/>
      <c r="DW577" s="540"/>
      <c r="DX577" s="540"/>
      <c r="DY577" s="540"/>
      <c r="DZ577" s="540"/>
      <c r="EA577" s="540"/>
      <c r="EB577" s="540"/>
      <c r="EC577" s="540"/>
      <c r="ED577" s="540"/>
      <c r="EE577" s="540"/>
      <c r="EF577" s="540"/>
      <c r="EG577" s="540"/>
      <c r="EH577" s="540"/>
    </row>
    <row r="578" spans="2:138">
      <c r="B578" s="540"/>
      <c r="C578" s="658"/>
      <c r="D578" s="540"/>
      <c r="F578" s="540"/>
      <c r="G578" s="540"/>
      <c r="H578" s="540"/>
      <c r="I578" s="540"/>
      <c r="J578" s="540"/>
      <c r="K578" s="540"/>
      <c r="L578" s="540"/>
      <c r="M578" s="540"/>
      <c r="N578" s="540"/>
      <c r="O578" s="540"/>
      <c r="P578" s="540"/>
      <c r="Q578" s="540"/>
      <c r="R578" s="540"/>
      <c r="S578" s="540"/>
      <c r="T578" s="540"/>
      <c r="U578" s="540"/>
      <c r="V578" s="540"/>
      <c r="W578" s="540"/>
      <c r="X578" s="540"/>
      <c r="Y578" s="540"/>
      <c r="Z578" s="540"/>
      <c r="AA578" s="540"/>
      <c r="AB578" s="540"/>
      <c r="AC578" s="540"/>
      <c r="AD578" s="540"/>
      <c r="AE578" s="540"/>
      <c r="AF578" s="540"/>
      <c r="AG578" s="540"/>
      <c r="AH578" s="540"/>
      <c r="AI578" s="540"/>
      <c r="AJ578" s="540"/>
      <c r="AK578" s="540"/>
      <c r="AL578" s="540"/>
      <c r="AM578" s="540"/>
      <c r="AN578" s="540"/>
      <c r="AO578" s="540"/>
      <c r="AP578" s="540"/>
      <c r="AQ578" s="540"/>
      <c r="AR578" s="540"/>
      <c r="AS578" s="540"/>
      <c r="AT578" s="540"/>
      <c r="AU578" s="540"/>
      <c r="AV578" s="540"/>
      <c r="AW578" s="540"/>
      <c r="AX578" s="540"/>
      <c r="AY578" s="540"/>
      <c r="AZ578" s="540"/>
      <c r="BA578" s="540"/>
      <c r="BB578" s="540"/>
      <c r="BC578" s="540"/>
      <c r="BD578" s="540"/>
      <c r="BE578" s="540"/>
      <c r="BF578" s="540"/>
      <c r="BG578" s="540"/>
      <c r="BH578" s="540"/>
      <c r="BI578" s="540"/>
      <c r="BJ578" s="540"/>
      <c r="BK578" s="540"/>
      <c r="BL578" s="540"/>
      <c r="BM578" s="540"/>
      <c r="BN578" s="540"/>
      <c r="BO578" s="540"/>
      <c r="BP578" s="540"/>
      <c r="BQ578" s="540"/>
      <c r="BR578" s="540"/>
      <c r="BS578" s="540"/>
      <c r="BT578" s="540"/>
      <c r="BU578" s="540"/>
      <c r="BV578" s="540"/>
      <c r="BW578" s="540"/>
      <c r="BX578" s="540"/>
      <c r="BY578" s="540"/>
      <c r="BZ578" s="540"/>
      <c r="DK578" s="540"/>
      <c r="DL578" s="540"/>
      <c r="DM578" s="540"/>
      <c r="DN578" s="540"/>
      <c r="DO578" s="540"/>
      <c r="DP578" s="540"/>
      <c r="DQ578" s="540"/>
      <c r="DR578" s="540"/>
      <c r="DS578" s="540"/>
      <c r="DT578" s="540"/>
      <c r="DU578" s="540"/>
      <c r="DV578" s="540"/>
      <c r="DW578" s="540"/>
      <c r="DX578" s="540"/>
      <c r="DY578" s="540"/>
      <c r="DZ578" s="540"/>
      <c r="EA578" s="540"/>
      <c r="EB578" s="540"/>
      <c r="EC578" s="540"/>
      <c r="ED578" s="540"/>
      <c r="EE578" s="540"/>
      <c r="EF578" s="540"/>
      <c r="EG578" s="540"/>
      <c r="EH578" s="540"/>
    </row>
    <row r="579" spans="2:138">
      <c r="B579" s="540"/>
      <c r="C579" s="658"/>
      <c r="D579" s="540"/>
      <c r="F579" s="540"/>
      <c r="G579" s="540"/>
      <c r="H579" s="540"/>
      <c r="I579" s="540"/>
      <c r="J579" s="540"/>
      <c r="K579" s="540"/>
      <c r="L579" s="540"/>
      <c r="M579" s="540"/>
      <c r="N579" s="540"/>
      <c r="O579" s="540"/>
      <c r="P579" s="540"/>
      <c r="Q579" s="540"/>
      <c r="R579" s="540"/>
      <c r="S579" s="540"/>
      <c r="T579" s="540"/>
      <c r="U579" s="540"/>
      <c r="V579" s="540"/>
      <c r="W579" s="540"/>
      <c r="X579" s="540"/>
      <c r="Y579" s="540"/>
      <c r="Z579" s="540"/>
      <c r="AA579" s="540"/>
      <c r="AB579" s="540"/>
      <c r="AC579" s="540"/>
      <c r="AD579" s="540"/>
      <c r="AE579" s="540"/>
      <c r="AF579" s="540"/>
      <c r="AG579" s="540"/>
      <c r="AH579" s="540"/>
      <c r="AI579" s="540"/>
      <c r="AJ579" s="540"/>
      <c r="AK579" s="540"/>
      <c r="AL579" s="540"/>
      <c r="AM579" s="540"/>
      <c r="AN579" s="540"/>
      <c r="AO579" s="540"/>
      <c r="AP579" s="540"/>
      <c r="AQ579" s="540"/>
      <c r="AR579" s="540"/>
      <c r="AS579" s="540"/>
      <c r="AT579" s="540"/>
      <c r="AU579" s="540"/>
      <c r="AV579" s="540"/>
      <c r="AW579" s="540"/>
      <c r="AX579" s="540"/>
      <c r="AY579" s="540"/>
      <c r="AZ579" s="540"/>
      <c r="BA579" s="540"/>
      <c r="BB579" s="540"/>
      <c r="BC579" s="540"/>
      <c r="BD579" s="540"/>
      <c r="BE579" s="540"/>
      <c r="BF579" s="540"/>
      <c r="BG579" s="540"/>
      <c r="BH579" s="540"/>
      <c r="BI579" s="540"/>
      <c r="BJ579" s="540"/>
      <c r="BK579" s="540"/>
      <c r="BL579" s="540"/>
      <c r="BM579" s="540"/>
      <c r="BN579" s="540"/>
      <c r="BO579" s="540"/>
      <c r="BP579" s="540"/>
      <c r="BQ579" s="540"/>
      <c r="BR579" s="540"/>
      <c r="BS579" s="540"/>
      <c r="BT579" s="540"/>
      <c r="BU579" s="540"/>
      <c r="BV579" s="540"/>
      <c r="BW579" s="540"/>
      <c r="BX579" s="540"/>
      <c r="BY579" s="540"/>
      <c r="BZ579" s="540"/>
      <c r="DK579" s="540"/>
      <c r="DL579" s="540"/>
      <c r="DM579" s="540"/>
      <c r="DN579" s="540"/>
      <c r="DO579" s="540"/>
      <c r="DP579" s="540"/>
      <c r="DQ579" s="540"/>
      <c r="DR579" s="540"/>
      <c r="DS579" s="540"/>
      <c r="DT579" s="540"/>
      <c r="DU579" s="540"/>
      <c r="DV579" s="540"/>
      <c r="DW579" s="540"/>
      <c r="DX579" s="540"/>
      <c r="DY579" s="540"/>
      <c r="DZ579" s="540"/>
      <c r="EA579" s="540"/>
      <c r="EB579" s="540"/>
      <c r="EC579" s="540"/>
      <c r="ED579" s="540"/>
      <c r="EE579" s="540"/>
      <c r="EF579" s="540"/>
      <c r="EG579" s="540"/>
      <c r="EH579" s="540"/>
    </row>
    <row r="580" spans="2:138">
      <c r="B580" s="540"/>
      <c r="C580" s="658"/>
      <c r="D580" s="540"/>
      <c r="F580" s="540"/>
      <c r="G580" s="540"/>
      <c r="H580" s="540"/>
      <c r="I580" s="540"/>
      <c r="J580" s="540"/>
      <c r="K580" s="540"/>
      <c r="L580" s="540"/>
      <c r="M580" s="540"/>
      <c r="N580" s="540"/>
      <c r="O580" s="540"/>
      <c r="P580" s="540"/>
      <c r="Q580" s="540"/>
      <c r="R580" s="540"/>
      <c r="S580" s="540"/>
      <c r="T580" s="540"/>
      <c r="U580" s="540"/>
      <c r="V580" s="540"/>
      <c r="W580" s="540"/>
      <c r="X580" s="540"/>
      <c r="Y580" s="540"/>
      <c r="Z580" s="540"/>
      <c r="AA580" s="540"/>
      <c r="AB580" s="540"/>
      <c r="AC580" s="540"/>
      <c r="AD580" s="540"/>
      <c r="AE580" s="540"/>
      <c r="AF580" s="540"/>
      <c r="AG580" s="540"/>
      <c r="AH580" s="540"/>
      <c r="AI580" s="540"/>
      <c r="AJ580" s="540"/>
      <c r="AK580" s="540"/>
      <c r="AL580" s="540"/>
      <c r="AM580" s="540"/>
      <c r="AN580" s="540"/>
      <c r="AO580" s="540"/>
      <c r="AP580" s="540"/>
      <c r="AQ580" s="540"/>
      <c r="AR580" s="540"/>
      <c r="AS580" s="540"/>
      <c r="AT580" s="540"/>
      <c r="AU580" s="540"/>
      <c r="AV580" s="540"/>
      <c r="AW580" s="540"/>
      <c r="AX580" s="540"/>
      <c r="AY580" s="540"/>
      <c r="AZ580" s="540"/>
      <c r="BA580" s="540"/>
      <c r="BB580" s="540"/>
      <c r="BC580" s="540"/>
      <c r="BD580" s="540"/>
      <c r="BE580" s="540"/>
      <c r="BF580" s="540"/>
      <c r="BG580" s="540"/>
      <c r="BH580" s="540"/>
      <c r="BI580" s="540"/>
      <c r="BJ580" s="540"/>
      <c r="BK580" s="540"/>
      <c r="BL580" s="540"/>
      <c r="BM580" s="540"/>
      <c r="BN580" s="540"/>
      <c r="BO580" s="540"/>
      <c r="BP580" s="540"/>
      <c r="BQ580" s="540"/>
      <c r="BR580" s="540"/>
      <c r="BS580" s="540"/>
      <c r="BT580" s="540"/>
      <c r="BU580" s="540"/>
      <c r="BV580" s="540"/>
      <c r="BW580" s="540"/>
      <c r="BX580" s="540"/>
      <c r="BY580" s="540"/>
      <c r="BZ580" s="540"/>
      <c r="DK580" s="540"/>
      <c r="DL580" s="540"/>
      <c r="DM580" s="540"/>
      <c r="DN580" s="540"/>
      <c r="DO580" s="540"/>
      <c r="DP580" s="540"/>
      <c r="DQ580" s="540"/>
      <c r="DR580" s="540"/>
      <c r="DS580" s="540"/>
      <c r="DT580" s="540"/>
      <c r="DU580" s="540"/>
      <c r="DV580" s="540"/>
      <c r="DW580" s="540"/>
      <c r="DX580" s="540"/>
      <c r="DY580" s="540"/>
      <c r="DZ580" s="540"/>
      <c r="EA580" s="540"/>
      <c r="EB580" s="540"/>
      <c r="EC580" s="540"/>
      <c r="ED580" s="540"/>
      <c r="EE580" s="540"/>
      <c r="EF580" s="540"/>
      <c r="EG580" s="540"/>
      <c r="EH580" s="540"/>
    </row>
    <row r="581" spans="2:138">
      <c r="B581" s="540"/>
      <c r="C581" s="658"/>
      <c r="D581" s="540"/>
      <c r="F581" s="540"/>
      <c r="G581" s="540"/>
      <c r="H581" s="540"/>
      <c r="I581" s="540"/>
      <c r="J581" s="540"/>
      <c r="K581" s="540"/>
      <c r="L581" s="540"/>
      <c r="M581" s="540"/>
      <c r="N581" s="540"/>
      <c r="O581" s="540"/>
      <c r="P581" s="540"/>
      <c r="Q581" s="540"/>
      <c r="R581" s="540"/>
      <c r="S581" s="540"/>
      <c r="T581" s="540"/>
      <c r="U581" s="540"/>
      <c r="V581" s="540"/>
      <c r="W581" s="540"/>
      <c r="X581" s="540"/>
      <c r="Y581" s="540"/>
      <c r="Z581" s="540"/>
      <c r="AA581" s="540"/>
      <c r="AB581" s="540"/>
      <c r="AC581" s="540"/>
      <c r="AD581" s="540"/>
      <c r="AE581" s="540"/>
      <c r="AF581" s="540"/>
      <c r="AG581" s="540"/>
      <c r="AH581" s="540"/>
      <c r="AI581" s="540"/>
      <c r="AJ581" s="540"/>
      <c r="AK581" s="540"/>
      <c r="AL581" s="540"/>
      <c r="AM581" s="540"/>
      <c r="AN581" s="540"/>
      <c r="AO581" s="540"/>
      <c r="AP581" s="540"/>
      <c r="AQ581" s="540"/>
      <c r="AR581" s="540"/>
      <c r="AS581" s="540"/>
      <c r="AT581" s="540"/>
      <c r="AU581" s="540"/>
      <c r="AV581" s="540"/>
      <c r="AW581" s="540"/>
      <c r="AX581" s="540"/>
      <c r="AY581" s="540"/>
      <c r="AZ581" s="540"/>
      <c r="BA581" s="540"/>
      <c r="BB581" s="540"/>
      <c r="BC581" s="540"/>
      <c r="BD581" s="540"/>
      <c r="BE581" s="540"/>
      <c r="BF581" s="540"/>
      <c r="BG581" s="540"/>
      <c r="BH581" s="540"/>
      <c r="BI581" s="540"/>
      <c r="BJ581" s="540"/>
      <c r="BK581" s="540"/>
      <c r="BL581" s="540"/>
      <c r="BM581" s="540"/>
      <c r="BN581" s="540"/>
      <c r="BO581" s="540"/>
      <c r="BP581" s="540"/>
      <c r="BQ581" s="540"/>
      <c r="BR581" s="540"/>
      <c r="BS581" s="540"/>
      <c r="BT581" s="540"/>
      <c r="BU581" s="540"/>
      <c r="BV581" s="540"/>
      <c r="BW581" s="540"/>
      <c r="BX581" s="540"/>
      <c r="BY581" s="540"/>
      <c r="BZ581" s="540"/>
      <c r="DK581" s="540"/>
      <c r="DL581" s="540"/>
      <c r="DM581" s="540"/>
      <c r="DN581" s="540"/>
      <c r="DO581" s="540"/>
      <c r="DP581" s="540"/>
      <c r="DQ581" s="540"/>
      <c r="DR581" s="540"/>
      <c r="DS581" s="540"/>
      <c r="DT581" s="540"/>
      <c r="DU581" s="540"/>
      <c r="DV581" s="540"/>
      <c r="DW581" s="540"/>
      <c r="DX581" s="540"/>
      <c r="DY581" s="540"/>
      <c r="DZ581" s="540"/>
      <c r="EA581" s="540"/>
      <c r="EB581" s="540"/>
      <c r="EC581" s="540"/>
      <c r="ED581" s="540"/>
      <c r="EE581" s="540"/>
      <c r="EF581" s="540"/>
      <c r="EG581" s="540"/>
      <c r="EH581" s="540"/>
    </row>
    <row r="582" spans="2:138">
      <c r="B582" s="540"/>
      <c r="C582" s="658"/>
      <c r="D582" s="540"/>
      <c r="F582" s="540"/>
      <c r="G582" s="540"/>
      <c r="H582" s="540"/>
      <c r="I582" s="540"/>
      <c r="J582" s="540"/>
      <c r="K582" s="540"/>
      <c r="L582" s="540"/>
      <c r="M582" s="540"/>
      <c r="N582" s="540"/>
      <c r="O582" s="540"/>
      <c r="P582" s="540"/>
      <c r="Q582" s="540"/>
      <c r="R582" s="540"/>
      <c r="S582" s="540"/>
      <c r="T582" s="540"/>
      <c r="U582" s="540"/>
      <c r="V582" s="540"/>
      <c r="W582" s="540"/>
      <c r="X582" s="540"/>
      <c r="Y582" s="540"/>
      <c r="Z582" s="540"/>
      <c r="AA582" s="540"/>
      <c r="AB582" s="540"/>
      <c r="AC582" s="540"/>
      <c r="AD582" s="540"/>
      <c r="AE582" s="540"/>
      <c r="AF582" s="540"/>
      <c r="AG582" s="540"/>
      <c r="AH582" s="540"/>
      <c r="AI582" s="540"/>
      <c r="AJ582" s="540"/>
      <c r="AK582" s="540"/>
      <c r="AL582" s="540"/>
      <c r="AM582" s="540"/>
      <c r="AN582" s="540"/>
      <c r="AO582" s="540"/>
      <c r="AP582" s="540"/>
      <c r="AQ582" s="540"/>
      <c r="AR582" s="540"/>
      <c r="AS582" s="540"/>
      <c r="AT582" s="540"/>
      <c r="AU582" s="540"/>
      <c r="AV582" s="540"/>
      <c r="AW582" s="540"/>
      <c r="AX582" s="540"/>
      <c r="AY582" s="540"/>
      <c r="AZ582" s="540"/>
      <c r="BA582" s="540"/>
      <c r="BB582" s="540"/>
      <c r="BC582" s="540"/>
      <c r="BD582" s="540"/>
      <c r="BE582" s="540"/>
      <c r="BF582" s="540"/>
      <c r="BG582" s="540"/>
      <c r="BH582" s="540"/>
      <c r="BI582" s="540"/>
      <c r="BJ582" s="540"/>
      <c r="BK582" s="540"/>
      <c r="BL582" s="540"/>
      <c r="BM582" s="540"/>
      <c r="BN582" s="540"/>
      <c r="BO582" s="540"/>
      <c r="BP582" s="540"/>
      <c r="BQ582" s="540"/>
      <c r="BR582" s="540"/>
      <c r="BS582" s="540"/>
      <c r="BT582" s="540"/>
      <c r="BU582" s="540"/>
      <c r="BV582" s="540"/>
      <c r="BW582" s="540"/>
      <c r="BX582" s="540"/>
      <c r="BY582" s="540"/>
      <c r="BZ582" s="540"/>
      <c r="DK582" s="540"/>
      <c r="DL582" s="540"/>
      <c r="DM582" s="540"/>
      <c r="DN582" s="540"/>
      <c r="DO582" s="540"/>
      <c r="DP582" s="540"/>
      <c r="DQ582" s="540"/>
      <c r="DR582" s="540"/>
      <c r="DS582" s="540"/>
      <c r="DT582" s="540"/>
      <c r="DU582" s="540"/>
      <c r="DV582" s="540"/>
      <c r="DW582" s="540"/>
      <c r="DX582" s="540"/>
      <c r="DY582" s="540"/>
      <c r="DZ582" s="540"/>
      <c r="EA582" s="540"/>
      <c r="EB582" s="540"/>
      <c r="EC582" s="540"/>
      <c r="ED582" s="540"/>
      <c r="EE582" s="540"/>
      <c r="EF582" s="540"/>
      <c r="EG582" s="540"/>
      <c r="EH582" s="540"/>
    </row>
    <row r="583" spans="2:138">
      <c r="B583" s="540"/>
      <c r="C583" s="658"/>
      <c r="D583" s="540"/>
      <c r="F583" s="540"/>
      <c r="G583" s="540"/>
      <c r="H583" s="540"/>
      <c r="I583" s="540"/>
      <c r="J583" s="540"/>
      <c r="K583" s="540"/>
      <c r="L583" s="540"/>
      <c r="M583" s="540"/>
      <c r="N583" s="540"/>
      <c r="O583" s="540"/>
      <c r="P583" s="540"/>
      <c r="Q583" s="540"/>
      <c r="R583" s="540"/>
      <c r="S583" s="540"/>
      <c r="T583" s="540"/>
      <c r="U583" s="540"/>
      <c r="V583" s="540"/>
      <c r="W583" s="540"/>
      <c r="X583" s="540"/>
      <c r="Y583" s="540"/>
      <c r="Z583" s="540"/>
      <c r="AA583" s="540"/>
      <c r="AB583" s="540"/>
      <c r="AC583" s="540"/>
      <c r="AD583" s="540"/>
      <c r="AE583" s="540"/>
      <c r="AF583" s="540"/>
      <c r="AG583" s="540"/>
      <c r="AH583" s="540"/>
      <c r="AI583" s="540"/>
      <c r="AJ583" s="540"/>
      <c r="AK583" s="540"/>
      <c r="AL583" s="540"/>
      <c r="AM583" s="540"/>
      <c r="AN583" s="540"/>
      <c r="AO583" s="540"/>
      <c r="AP583" s="540"/>
      <c r="AQ583" s="540"/>
      <c r="AR583" s="540"/>
      <c r="AS583" s="540"/>
      <c r="AT583" s="540"/>
      <c r="AU583" s="540"/>
      <c r="AV583" s="540"/>
      <c r="AW583" s="540"/>
      <c r="AX583" s="540"/>
      <c r="AY583" s="540"/>
      <c r="AZ583" s="540"/>
      <c r="BA583" s="540"/>
      <c r="BB583" s="540"/>
      <c r="BC583" s="540"/>
      <c r="BD583" s="540"/>
      <c r="BE583" s="540"/>
      <c r="BF583" s="540"/>
      <c r="BG583" s="540"/>
      <c r="BH583" s="540"/>
      <c r="BI583" s="540"/>
      <c r="BJ583" s="540"/>
      <c r="BK583" s="540"/>
      <c r="BL583" s="540"/>
      <c r="BM583" s="540"/>
      <c r="BN583" s="540"/>
      <c r="BO583" s="540"/>
      <c r="BP583" s="540"/>
      <c r="BQ583" s="540"/>
      <c r="BR583" s="540"/>
      <c r="BS583" s="540"/>
      <c r="BT583" s="540"/>
      <c r="BU583" s="540"/>
      <c r="BV583" s="540"/>
      <c r="BW583" s="540"/>
      <c r="BX583" s="540"/>
      <c r="BY583" s="540"/>
      <c r="BZ583" s="540"/>
      <c r="DK583" s="540"/>
      <c r="DL583" s="540"/>
      <c r="DM583" s="540"/>
      <c r="DN583" s="540"/>
      <c r="DO583" s="540"/>
      <c r="DP583" s="540"/>
      <c r="DQ583" s="540"/>
      <c r="DR583" s="540"/>
      <c r="DS583" s="540"/>
      <c r="DT583" s="540"/>
      <c r="DU583" s="540"/>
      <c r="DV583" s="540"/>
      <c r="DW583" s="540"/>
      <c r="DX583" s="540"/>
      <c r="DY583" s="540"/>
      <c r="DZ583" s="540"/>
      <c r="EA583" s="540"/>
      <c r="EB583" s="540"/>
      <c r="EC583" s="540"/>
      <c r="ED583" s="540"/>
      <c r="EE583" s="540"/>
      <c r="EF583" s="540"/>
      <c r="EG583" s="540"/>
      <c r="EH583" s="540"/>
    </row>
    <row r="584" spans="2:138">
      <c r="B584" s="540"/>
      <c r="C584" s="658"/>
      <c r="D584" s="540"/>
      <c r="F584" s="540"/>
      <c r="G584" s="540"/>
      <c r="H584" s="540"/>
      <c r="I584" s="540"/>
      <c r="J584" s="540"/>
      <c r="K584" s="540"/>
      <c r="L584" s="540"/>
      <c r="M584" s="540"/>
      <c r="N584" s="540"/>
      <c r="O584" s="540"/>
      <c r="P584" s="540"/>
      <c r="Q584" s="540"/>
      <c r="R584" s="540"/>
      <c r="S584" s="540"/>
      <c r="T584" s="540"/>
      <c r="U584" s="540"/>
      <c r="V584" s="540"/>
      <c r="W584" s="540"/>
      <c r="X584" s="540"/>
      <c r="Y584" s="540"/>
      <c r="Z584" s="540"/>
      <c r="AA584" s="540"/>
      <c r="AB584" s="540"/>
      <c r="AC584" s="540"/>
      <c r="AD584" s="540"/>
      <c r="AE584" s="540"/>
      <c r="AF584" s="540"/>
      <c r="AG584" s="540"/>
      <c r="AH584" s="540"/>
      <c r="AI584" s="540"/>
      <c r="AJ584" s="540"/>
      <c r="AK584" s="540"/>
      <c r="AL584" s="540"/>
      <c r="AM584" s="540"/>
      <c r="AN584" s="540"/>
      <c r="AO584" s="540"/>
      <c r="AP584" s="540"/>
      <c r="AQ584" s="540"/>
      <c r="AR584" s="540"/>
      <c r="AS584" s="540"/>
      <c r="AT584" s="540"/>
      <c r="AU584" s="540"/>
      <c r="AV584" s="540"/>
      <c r="AW584" s="540"/>
      <c r="AX584" s="540"/>
      <c r="AY584" s="540"/>
      <c r="AZ584" s="540"/>
      <c r="BA584" s="540"/>
      <c r="BB584" s="540"/>
      <c r="BC584" s="540"/>
      <c r="BD584" s="540"/>
      <c r="BE584" s="540"/>
      <c r="BF584" s="540"/>
      <c r="BG584" s="540"/>
      <c r="BH584" s="540"/>
      <c r="BI584" s="540"/>
      <c r="BJ584" s="540"/>
      <c r="BK584" s="540"/>
      <c r="BL584" s="540"/>
      <c r="BM584" s="540"/>
      <c r="BN584" s="540"/>
      <c r="BO584" s="540"/>
      <c r="BP584" s="540"/>
      <c r="BQ584" s="540"/>
      <c r="BR584" s="540"/>
      <c r="BS584" s="540"/>
      <c r="BT584" s="540"/>
      <c r="BU584" s="540"/>
      <c r="BV584" s="540"/>
      <c r="BW584" s="540"/>
      <c r="BX584" s="540"/>
      <c r="BY584" s="540"/>
      <c r="BZ584" s="540"/>
      <c r="DK584" s="540"/>
      <c r="DL584" s="540"/>
      <c r="DM584" s="540"/>
      <c r="DN584" s="540"/>
      <c r="DO584" s="540"/>
      <c r="DP584" s="540"/>
      <c r="DQ584" s="540"/>
      <c r="DR584" s="540"/>
      <c r="DS584" s="540"/>
      <c r="DT584" s="540"/>
      <c r="DU584" s="540"/>
      <c r="DV584" s="540"/>
      <c r="DW584" s="540"/>
      <c r="DX584" s="540"/>
      <c r="DY584" s="540"/>
      <c r="DZ584" s="540"/>
      <c r="EA584" s="540"/>
      <c r="EB584" s="540"/>
      <c r="EC584" s="540"/>
      <c r="ED584" s="540"/>
      <c r="EE584" s="540"/>
      <c r="EF584" s="540"/>
      <c r="EG584" s="540"/>
      <c r="EH584" s="540"/>
    </row>
    <row r="585" spans="2:138">
      <c r="B585" s="540"/>
      <c r="C585" s="658"/>
      <c r="D585" s="540"/>
      <c r="F585" s="540"/>
      <c r="G585" s="540"/>
      <c r="H585" s="540"/>
      <c r="I585" s="540"/>
      <c r="J585" s="540"/>
      <c r="K585" s="540"/>
      <c r="L585" s="540"/>
      <c r="M585" s="540"/>
      <c r="N585" s="540"/>
      <c r="O585" s="540"/>
      <c r="P585" s="540"/>
      <c r="Q585" s="540"/>
      <c r="R585" s="540"/>
      <c r="S585" s="540"/>
      <c r="T585" s="540"/>
      <c r="U585" s="540"/>
      <c r="V585" s="540"/>
      <c r="W585" s="540"/>
      <c r="X585" s="540"/>
      <c r="Y585" s="540"/>
      <c r="Z585" s="540"/>
      <c r="AA585" s="540"/>
      <c r="AB585" s="540"/>
      <c r="AC585" s="540"/>
      <c r="AD585" s="540"/>
      <c r="AE585" s="540"/>
      <c r="AF585" s="540"/>
      <c r="AG585" s="540"/>
      <c r="AH585" s="540"/>
      <c r="AI585" s="540"/>
      <c r="AJ585" s="540"/>
      <c r="AK585" s="540"/>
      <c r="AL585" s="540"/>
      <c r="AM585" s="540"/>
      <c r="AN585" s="540"/>
      <c r="AO585" s="540"/>
      <c r="AP585" s="540"/>
      <c r="AQ585" s="540"/>
      <c r="AR585" s="540"/>
      <c r="AS585" s="540"/>
      <c r="AT585" s="540"/>
      <c r="AU585" s="540"/>
      <c r="AV585" s="540"/>
      <c r="AW585" s="540"/>
      <c r="AX585" s="540"/>
      <c r="AY585" s="540"/>
      <c r="AZ585" s="540"/>
      <c r="BA585" s="540"/>
      <c r="BB585" s="540"/>
      <c r="BC585" s="540"/>
      <c r="BD585" s="540"/>
      <c r="BE585" s="540"/>
      <c r="BF585" s="540"/>
      <c r="BG585" s="540"/>
      <c r="BH585" s="540"/>
      <c r="BI585" s="540"/>
      <c r="BJ585" s="540"/>
      <c r="BK585" s="540"/>
      <c r="BL585" s="540"/>
      <c r="BM585" s="540"/>
      <c r="BN585" s="540"/>
      <c r="BO585" s="540"/>
      <c r="BP585" s="540"/>
      <c r="BQ585" s="540"/>
      <c r="BR585" s="540"/>
      <c r="BS585" s="540"/>
      <c r="BT585" s="540"/>
      <c r="BU585" s="540"/>
      <c r="BV585" s="540"/>
      <c r="BW585" s="540"/>
      <c r="BX585" s="540"/>
      <c r="BY585" s="540"/>
      <c r="BZ585" s="540"/>
      <c r="DK585" s="540"/>
      <c r="DL585" s="540"/>
      <c r="DM585" s="540"/>
      <c r="DN585" s="540"/>
      <c r="DO585" s="540"/>
      <c r="DP585" s="540"/>
      <c r="DQ585" s="540"/>
      <c r="DR585" s="540"/>
      <c r="DS585" s="540"/>
      <c r="DT585" s="540"/>
      <c r="DU585" s="540"/>
      <c r="DV585" s="540"/>
      <c r="DW585" s="540"/>
      <c r="DX585" s="540"/>
      <c r="DY585" s="540"/>
      <c r="DZ585" s="540"/>
      <c r="EA585" s="540"/>
      <c r="EB585" s="540"/>
      <c r="EC585" s="540"/>
      <c r="ED585" s="540"/>
      <c r="EE585" s="540"/>
      <c r="EF585" s="540"/>
      <c r="EG585" s="540"/>
      <c r="EH585" s="540"/>
    </row>
    <row r="586" spans="2:138">
      <c r="B586" s="540"/>
      <c r="C586" s="658"/>
      <c r="D586" s="540"/>
      <c r="F586" s="540"/>
      <c r="G586" s="540"/>
      <c r="H586" s="540"/>
      <c r="I586" s="540"/>
      <c r="J586" s="540"/>
      <c r="K586" s="540"/>
      <c r="L586" s="540"/>
      <c r="M586" s="540"/>
      <c r="N586" s="540"/>
      <c r="O586" s="540"/>
      <c r="P586" s="540"/>
      <c r="Q586" s="540"/>
      <c r="R586" s="540"/>
      <c r="S586" s="540"/>
      <c r="T586" s="540"/>
      <c r="U586" s="540"/>
      <c r="V586" s="540"/>
      <c r="W586" s="540"/>
      <c r="X586" s="540"/>
      <c r="Y586" s="540"/>
      <c r="Z586" s="540"/>
      <c r="AA586" s="540"/>
      <c r="AB586" s="540"/>
      <c r="AC586" s="540"/>
      <c r="AD586" s="540"/>
      <c r="AE586" s="540"/>
      <c r="AF586" s="540"/>
      <c r="AG586" s="540"/>
      <c r="AH586" s="540"/>
      <c r="AI586" s="540"/>
      <c r="AJ586" s="540"/>
      <c r="AK586" s="540"/>
      <c r="AL586" s="540"/>
      <c r="AM586" s="540"/>
      <c r="AN586" s="540"/>
      <c r="AO586" s="540"/>
      <c r="AP586" s="540"/>
      <c r="AQ586" s="540"/>
      <c r="AR586" s="540"/>
      <c r="AS586" s="540"/>
      <c r="AT586" s="540"/>
      <c r="AU586" s="540"/>
      <c r="AV586" s="540"/>
      <c r="AW586" s="540"/>
      <c r="AX586" s="540"/>
      <c r="AY586" s="540"/>
      <c r="AZ586" s="540"/>
      <c r="BA586" s="540"/>
      <c r="BB586" s="540"/>
      <c r="BC586" s="540"/>
      <c r="BD586" s="540"/>
      <c r="BE586" s="540"/>
      <c r="BF586" s="540"/>
      <c r="BG586" s="540"/>
      <c r="BH586" s="540"/>
      <c r="BI586" s="540"/>
      <c r="BJ586" s="540"/>
      <c r="BK586" s="540"/>
      <c r="BL586" s="540"/>
      <c r="BM586" s="540"/>
      <c r="BN586" s="540"/>
      <c r="BO586" s="540"/>
      <c r="BP586" s="540"/>
      <c r="BQ586" s="540"/>
      <c r="BR586" s="540"/>
      <c r="BS586" s="540"/>
      <c r="BT586" s="540"/>
      <c r="BU586" s="540"/>
      <c r="BV586" s="540"/>
      <c r="BW586" s="540"/>
      <c r="BX586" s="540"/>
      <c r="BY586" s="540"/>
      <c r="BZ586" s="540"/>
      <c r="DK586" s="540"/>
      <c r="DL586" s="540"/>
      <c r="DM586" s="540"/>
      <c r="DN586" s="540"/>
      <c r="DO586" s="540"/>
      <c r="DP586" s="540"/>
      <c r="DQ586" s="540"/>
      <c r="DR586" s="540"/>
      <c r="DS586" s="540"/>
      <c r="DT586" s="540"/>
      <c r="DU586" s="540"/>
      <c r="DV586" s="540"/>
      <c r="DW586" s="540"/>
      <c r="DX586" s="540"/>
      <c r="DY586" s="540"/>
      <c r="DZ586" s="540"/>
      <c r="EA586" s="540"/>
      <c r="EB586" s="540"/>
      <c r="EC586" s="540"/>
      <c r="ED586" s="540"/>
      <c r="EE586" s="540"/>
      <c r="EF586" s="540"/>
      <c r="EG586" s="540"/>
      <c r="EH586" s="540"/>
    </row>
    <row r="587" spans="2:138">
      <c r="B587" s="540"/>
      <c r="C587" s="658"/>
      <c r="D587" s="540"/>
      <c r="F587" s="540"/>
      <c r="G587" s="540"/>
      <c r="H587" s="540"/>
      <c r="I587" s="540"/>
      <c r="J587" s="540"/>
      <c r="K587" s="540"/>
      <c r="L587" s="540"/>
      <c r="M587" s="540"/>
      <c r="N587" s="540"/>
      <c r="O587" s="540"/>
      <c r="P587" s="540"/>
      <c r="Q587" s="540"/>
      <c r="R587" s="540"/>
      <c r="S587" s="540"/>
      <c r="T587" s="540"/>
      <c r="U587" s="540"/>
      <c r="V587" s="540"/>
      <c r="W587" s="540"/>
      <c r="X587" s="540"/>
      <c r="Y587" s="540"/>
      <c r="Z587" s="540"/>
      <c r="AA587" s="540"/>
      <c r="AB587" s="540"/>
      <c r="AC587" s="540"/>
      <c r="AD587" s="540"/>
      <c r="AE587" s="540"/>
      <c r="AF587" s="540"/>
      <c r="AG587" s="540"/>
      <c r="AH587" s="540"/>
      <c r="AI587" s="540"/>
      <c r="AJ587" s="540"/>
      <c r="AK587" s="540"/>
      <c r="AL587" s="540"/>
      <c r="AM587" s="540"/>
      <c r="AN587" s="540"/>
      <c r="AO587" s="540"/>
      <c r="AP587" s="540"/>
      <c r="AQ587" s="540"/>
      <c r="AR587" s="540"/>
      <c r="AS587" s="540"/>
      <c r="AT587" s="540"/>
      <c r="AU587" s="540"/>
      <c r="AV587" s="540"/>
      <c r="AW587" s="540"/>
      <c r="AX587" s="540"/>
      <c r="AY587" s="540"/>
      <c r="AZ587" s="540"/>
      <c r="BA587" s="540"/>
      <c r="BB587" s="540"/>
      <c r="BC587" s="540"/>
      <c r="BD587" s="540"/>
      <c r="BE587" s="540"/>
      <c r="BF587" s="540"/>
      <c r="BG587" s="540"/>
      <c r="BH587" s="540"/>
      <c r="BI587" s="540"/>
      <c r="BJ587" s="540"/>
      <c r="BK587" s="540"/>
      <c r="BL587" s="540"/>
      <c r="BM587" s="540"/>
      <c r="BN587" s="540"/>
      <c r="BO587" s="540"/>
      <c r="BP587" s="540"/>
      <c r="BQ587" s="540"/>
      <c r="BR587" s="540"/>
      <c r="BS587" s="540"/>
      <c r="BT587" s="540"/>
      <c r="BU587" s="540"/>
      <c r="BV587" s="540"/>
      <c r="BW587" s="540"/>
      <c r="BX587" s="540"/>
      <c r="BY587" s="540"/>
      <c r="BZ587" s="540"/>
      <c r="DK587" s="540"/>
      <c r="DL587" s="540"/>
      <c r="DM587" s="540"/>
      <c r="DN587" s="540"/>
      <c r="DO587" s="540"/>
      <c r="DP587" s="540"/>
      <c r="DQ587" s="540"/>
      <c r="DR587" s="540"/>
      <c r="DS587" s="540"/>
      <c r="DT587" s="540"/>
      <c r="DU587" s="540"/>
      <c r="DV587" s="540"/>
      <c r="DW587" s="540"/>
      <c r="DX587" s="540"/>
      <c r="DY587" s="540"/>
      <c r="DZ587" s="540"/>
      <c r="EA587" s="540"/>
      <c r="EB587" s="540"/>
      <c r="EC587" s="540"/>
      <c r="ED587" s="540"/>
      <c r="EE587" s="540"/>
      <c r="EF587" s="540"/>
      <c r="EG587" s="540"/>
      <c r="EH587" s="540"/>
    </row>
    <row r="588" spans="2:138">
      <c r="B588" s="540"/>
      <c r="C588" s="658"/>
      <c r="D588" s="540"/>
      <c r="F588" s="540"/>
      <c r="G588" s="540"/>
      <c r="H588" s="540"/>
      <c r="I588" s="540"/>
      <c r="J588" s="540"/>
      <c r="K588" s="540"/>
      <c r="L588" s="540"/>
      <c r="M588" s="540"/>
      <c r="N588" s="540"/>
      <c r="O588" s="540"/>
      <c r="P588" s="540"/>
      <c r="Q588" s="540"/>
      <c r="R588" s="540"/>
      <c r="S588" s="540"/>
      <c r="T588" s="540"/>
      <c r="U588" s="540"/>
      <c r="V588" s="540"/>
      <c r="W588" s="540"/>
      <c r="X588" s="540"/>
      <c r="Y588" s="540"/>
      <c r="Z588" s="540"/>
      <c r="AA588" s="540"/>
      <c r="AB588" s="540"/>
      <c r="AC588" s="540"/>
      <c r="AD588" s="540"/>
      <c r="AE588" s="540"/>
      <c r="AF588" s="540"/>
      <c r="AG588" s="540"/>
      <c r="AH588" s="540"/>
      <c r="AI588" s="540"/>
      <c r="AJ588" s="540"/>
      <c r="AK588" s="540"/>
      <c r="AL588" s="540"/>
      <c r="AM588" s="540"/>
      <c r="AN588" s="540"/>
      <c r="AO588" s="540"/>
      <c r="AP588" s="540"/>
      <c r="AQ588" s="540"/>
      <c r="AR588" s="540"/>
      <c r="AS588" s="540"/>
      <c r="AT588" s="540"/>
      <c r="AU588" s="540"/>
      <c r="AV588" s="540"/>
      <c r="AW588" s="540"/>
      <c r="AX588" s="540"/>
      <c r="AY588" s="540"/>
      <c r="AZ588" s="540"/>
      <c r="BA588" s="540"/>
      <c r="BB588" s="540"/>
      <c r="BC588" s="540"/>
      <c r="BD588" s="540"/>
      <c r="BE588" s="540"/>
      <c r="BF588" s="540"/>
      <c r="BG588" s="540"/>
      <c r="BH588" s="540"/>
      <c r="BI588" s="540"/>
      <c r="BJ588" s="540"/>
      <c r="BK588" s="540"/>
      <c r="BL588" s="540"/>
      <c r="BM588" s="540"/>
      <c r="BN588" s="540"/>
      <c r="BO588" s="540"/>
      <c r="BP588" s="540"/>
      <c r="BQ588" s="540"/>
      <c r="BR588" s="540"/>
      <c r="BS588" s="540"/>
      <c r="BT588" s="540"/>
      <c r="BU588" s="540"/>
      <c r="BV588" s="540"/>
      <c r="BW588" s="540"/>
      <c r="BX588" s="540"/>
      <c r="BY588" s="540"/>
      <c r="BZ588" s="540"/>
      <c r="DK588" s="540"/>
      <c r="DL588" s="540"/>
      <c r="DM588" s="540"/>
      <c r="DN588" s="540"/>
      <c r="DO588" s="540"/>
      <c r="DP588" s="540"/>
      <c r="DQ588" s="540"/>
      <c r="DR588" s="540"/>
      <c r="DS588" s="540"/>
      <c r="DT588" s="540"/>
      <c r="DU588" s="540"/>
      <c r="DV588" s="540"/>
      <c r="DW588" s="540"/>
      <c r="DX588" s="540"/>
      <c r="DY588" s="540"/>
      <c r="DZ588" s="540"/>
      <c r="EA588" s="540"/>
      <c r="EB588" s="540"/>
      <c r="EC588" s="540"/>
      <c r="ED588" s="540"/>
      <c r="EE588" s="540"/>
      <c r="EF588" s="540"/>
      <c r="EG588" s="540"/>
      <c r="EH588" s="540"/>
    </row>
    <row r="589" spans="2:138">
      <c r="B589" s="540"/>
      <c r="C589" s="658"/>
      <c r="D589" s="540"/>
      <c r="F589" s="540"/>
      <c r="G589" s="540"/>
      <c r="H589" s="540"/>
      <c r="I589" s="540"/>
      <c r="J589" s="540"/>
      <c r="K589" s="540"/>
      <c r="L589" s="540"/>
      <c r="M589" s="540"/>
      <c r="N589" s="540"/>
      <c r="O589" s="540"/>
      <c r="P589" s="540"/>
      <c r="Q589" s="540"/>
      <c r="R589" s="540"/>
      <c r="S589" s="540"/>
      <c r="T589" s="540"/>
      <c r="U589" s="540"/>
      <c r="V589" s="540"/>
      <c r="W589" s="540"/>
      <c r="X589" s="540"/>
      <c r="Y589" s="540"/>
      <c r="Z589" s="540"/>
      <c r="AA589" s="540"/>
      <c r="AB589" s="540"/>
      <c r="AC589" s="540"/>
      <c r="AD589" s="540"/>
      <c r="AE589" s="540"/>
      <c r="AF589" s="540"/>
      <c r="AG589" s="540"/>
      <c r="AH589" s="540"/>
      <c r="AI589" s="540"/>
      <c r="AJ589" s="540"/>
      <c r="AK589" s="540"/>
      <c r="AL589" s="540"/>
      <c r="AM589" s="540"/>
      <c r="AN589" s="540"/>
      <c r="AO589" s="540"/>
      <c r="AP589" s="540"/>
      <c r="AQ589" s="540"/>
      <c r="AR589" s="540"/>
      <c r="AS589" s="540"/>
      <c r="AT589" s="540"/>
      <c r="AU589" s="540"/>
      <c r="AV589" s="540"/>
      <c r="AW589" s="540"/>
      <c r="AX589" s="540"/>
      <c r="AY589" s="540"/>
      <c r="AZ589" s="540"/>
      <c r="BA589" s="540"/>
      <c r="BB589" s="540"/>
      <c r="BC589" s="540"/>
      <c r="BD589" s="540"/>
      <c r="BE589" s="540"/>
      <c r="BF589" s="540"/>
      <c r="BG589" s="540"/>
      <c r="BH589" s="540"/>
      <c r="BI589" s="540"/>
      <c r="BJ589" s="540"/>
      <c r="BK589" s="540"/>
      <c r="BL589" s="540"/>
      <c r="BM589" s="540"/>
      <c r="BN589" s="540"/>
      <c r="BO589" s="540"/>
      <c r="BP589" s="540"/>
      <c r="BQ589" s="540"/>
      <c r="BR589" s="540"/>
      <c r="BS589" s="540"/>
      <c r="BT589" s="540"/>
      <c r="BU589" s="540"/>
      <c r="BV589" s="540"/>
      <c r="BW589" s="540"/>
      <c r="BX589" s="540"/>
      <c r="BY589" s="540"/>
      <c r="BZ589" s="540"/>
      <c r="DK589" s="540"/>
      <c r="DL589" s="540"/>
      <c r="DM589" s="540"/>
      <c r="DN589" s="540"/>
      <c r="DO589" s="540"/>
      <c r="DP589" s="540"/>
      <c r="DQ589" s="540"/>
      <c r="DR589" s="540"/>
      <c r="DS589" s="540"/>
      <c r="DT589" s="540"/>
      <c r="DU589" s="540"/>
      <c r="DV589" s="540"/>
      <c r="DW589" s="540"/>
      <c r="DX589" s="540"/>
      <c r="DY589" s="540"/>
      <c r="DZ589" s="540"/>
      <c r="EA589" s="540"/>
      <c r="EB589" s="540"/>
      <c r="EC589" s="540"/>
      <c r="ED589" s="540"/>
      <c r="EE589" s="540"/>
      <c r="EF589" s="540"/>
      <c r="EG589" s="540"/>
      <c r="EH589" s="540"/>
    </row>
    <row r="590" spans="2:138">
      <c r="B590" s="540"/>
      <c r="C590" s="658"/>
      <c r="D590" s="540"/>
      <c r="F590" s="540"/>
      <c r="G590" s="540"/>
      <c r="H590" s="540"/>
      <c r="I590" s="540"/>
      <c r="J590" s="540"/>
      <c r="K590" s="540"/>
      <c r="L590" s="540"/>
      <c r="M590" s="540"/>
      <c r="N590" s="540"/>
      <c r="O590" s="540"/>
      <c r="P590" s="540"/>
      <c r="Q590" s="540"/>
      <c r="R590" s="540"/>
      <c r="S590" s="540"/>
      <c r="T590" s="540"/>
      <c r="U590" s="540"/>
      <c r="V590" s="540"/>
      <c r="W590" s="540"/>
      <c r="X590" s="540"/>
      <c r="Y590" s="540"/>
      <c r="Z590" s="540"/>
      <c r="AA590" s="540"/>
      <c r="AB590" s="540"/>
      <c r="AC590" s="540"/>
      <c r="AD590" s="540"/>
      <c r="AE590" s="540"/>
      <c r="AF590" s="540"/>
      <c r="AG590" s="540"/>
      <c r="AH590" s="540"/>
      <c r="AI590" s="540"/>
      <c r="AJ590" s="540"/>
      <c r="AK590" s="540"/>
      <c r="AL590" s="540"/>
      <c r="AM590" s="540"/>
      <c r="AN590" s="540"/>
      <c r="AO590" s="540"/>
      <c r="AP590" s="540"/>
      <c r="AQ590" s="540"/>
      <c r="AR590" s="540"/>
      <c r="AS590" s="540"/>
      <c r="AT590" s="540"/>
      <c r="AU590" s="540"/>
      <c r="AV590" s="540"/>
      <c r="AW590" s="540"/>
      <c r="AX590" s="540"/>
      <c r="AY590" s="540"/>
      <c r="AZ590" s="540"/>
      <c r="BA590" s="540"/>
      <c r="BB590" s="540"/>
      <c r="BC590" s="540"/>
      <c r="BD590" s="540"/>
      <c r="BE590" s="540"/>
      <c r="BF590" s="540"/>
      <c r="BG590" s="540"/>
      <c r="BH590" s="540"/>
      <c r="BI590" s="540"/>
      <c r="BJ590" s="540"/>
      <c r="BK590" s="540"/>
      <c r="BL590" s="540"/>
      <c r="BM590" s="540"/>
      <c r="BN590" s="540"/>
      <c r="BO590" s="540"/>
      <c r="BP590" s="540"/>
      <c r="BQ590" s="540"/>
      <c r="BR590" s="540"/>
      <c r="BS590" s="540"/>
      <c r="BT590" s="540"/>
      <c r="BU590" s="540"/>
      <c r="BV590" s="540"/>
      <c r="BW590" s="540"/>
      <c r="BX590" s="540"/>
      <c r="BY590" s="540"/>
      <c r="BZ590" s="540"/>
      <c r="DK590" s="540"/>
      <c r="DL590" s="540"/>
      <c r="DM590" s="540"/>
      <c r="DN590" s="540"/>
      <c r="DO590" s="540"/>
      <c r="DP590" s="540"/>
      <c r="DQ590" s="540"/>
      <c r="DR590" s="540"/>
      <c r="DS590" s="540"/>
      <c r="DT590" s="540"/>
      <c r="DU590" s="540"/>
      <c r="DV590" s="540"/>
      <c r="DW590" s="540"/>
      <c r="DX590" s="540"/>
      <c r="DY590" s="540"/>
      <c r="DZ590" s="540"/>
      <c r="EA590" s="540"/>
      <c r="EB590" s="540"/>
      <c r="EC590" s="540"/>
      <c r="ED590" s="540"/>
      <c r="EE590" s="540"/>
      <c r="EF590" s="540"/>
      <c r="EG590" s="540"/>
      <c r="EH590" s="540"/>
    </row>
    <row r="591" spans="2:138">
      <c r="B591" s="540"/>
      <c r="C591" s="658"/>
      <c r="D591" s="540"/>
      <c r="F591" s="540"/>
      <c r="G591" s="540"/>
      <c r="H591" s="540"/>
      <c r="I591" s="540"/>
      <c r="J591" s="540"/>
      <c r="K591" s="540"/>
      <c r="L591" s="540"/>
      <c r="M591" s="540"/>
      <c r="N591" s="540"/>
      <c r="O591" s="540"/>
      <c r="P591" s="540"/>
      <c r="Q591" s="540"/>
      <c r="R591" s="540"/>
      <c r="S591" s="540"/>
      <c r="T591" s="540"/>
      <c r="U591" s="540"/>
      <c r="V591" s="540"/>
      <c r="W591" s="540"/>
      <c r="X591" s="540"/>
      <c r="Y591" s="540"/>
      <c r="Z591" s="540"/>
      <c r="AA591" s="540"/>
      <c r="AB591" s="540"/>
      <c r="AC591" s="540"/>
      <c r="AD591" s="540"/>
      <c r="AE591" s="540"/>
      <c r="AF591" s="540"/>
      <c r="AG591" s="540"/>
      <c r="AH591" s="540"/>
      <c r="AI591" s="540"/>
      <c r="AJ591" s="540"/>
      <c r="AK591" s="540"/>
      <c r="AL591" s="540"/>
      <c r="AM591" s="540"/>
      <c r="AN591" s="540"/>
      <c r="AO591" s="540"/>
      <c r="AP591" s="540"/>
      <c r="AQ591" s="540"/>
      <c r="AR591" s="540"/>
      <c r="AS591" s="540"/>
      <c r="AT591" s="540"/>
      <c r="AU591" s="540"/>
      <c r="AV591" s="540"/>
      <c r="AW591" s="540"/>
      <c r="AX591" s="540"/>
      <c r="AY591" s="540"/>
      <c r="AZ591" s="540"/>
      <c r="BA591" s="540"/>
      <c r="BB591" s="540"/>
      <c r="BC591" s="540"/>
      <c r="BD591" s="540"/>
      <c r="BE591" s="540"/>
      <c r="BF591" s="540"/>
      <c r="BG591" s="540"/>
      <c r="BH591" s="540"/>
      <c r="BI591" s="540"/>
      <c r="BJ591" s="540"/>
      <c r="BK591" s="540"/>
      <c r="BL591" s="540"/>
      <c r="BM591" s="540"/>
      <c r="BN591" s="540"/>
      <c r="BO591" s="540"/>
      <c r="BP591" s="540"/>
      <c r="BQ591" s="540"/>
      <c r="BR591" s="540"/>
      <c r="BS591" s="540"/>
      <c r="BT591" s="540"/>
      <c r="BU591" s="540"/>
      <c r="BV591" s="540"/>
      <c r="BW591" s="540"/>
      <c r="BX591" s="540"/>
      <c r="BY591" s="540"/>
      <c r="BZ591" s="540"/>
      <c r="DK591" s="540"/>
      <c r="DL591" s="540"/>
      <c r="DM591" s="540"/>
      <c r="DN591" s="540"/>
      <c r="DO591" s="540"/>
      <c r="DP591" s="540"/>
      <c r="DQ591" s="540"/>
      <c r="DR591" s="540"/>
      <c r="DS591" s="540"/>
      <c r="DT591" s="540"/>
      <c r="DU591" s="540"/>
      <c r="DV591" s="540"/>
      <c r="DW591" s="540"/>
      <c r="DX591" s="540"/>
      <c r="DY591" s="540"/>
      <c r="DZ591" s="540"/>
      <c r="EA591" s="540"/>
      <c r="EB591" s="540"/>
      <c r="EC591" s="540"/>
      <c r="ED591" s="540"/>
      <c r="EE591" s="540"/>
      <c r="EF591" s="540"/>
      <c r="EG591" s="540"/>
      <c r="EH591" s="540"/>
    </row>
    <row r="592" spans="2:138">
      <c r="B592" s="540"/>
      <c r="C592" s="658"/>
      <c r="D592" s="540"/>
      <c r="F592" s="540"/>
      <c r="G592" s="540"/>
      <c r="H592" s="540"/>
      <c r="I592" s="540"/>
      <c r="J592" s="540"/>
      <c r="K592" s="540"/>
      <c r="L592" s="540"/>
      <c r="M592" s="540"/>
      <c r="N592" s="540"/>
      <c r="O592" s="540"/>
      <c r="P592" s="540"/>
      <c r="Q592" s="540"/>
      <c r="R592" s="540"/>
      <c r="S592" s="540"/>
      <c r="T592" s="540"/>
      <c r="U592" s="540"/>
      <c r="V592" s="540"/>
      <c r="W592" s="540"/>
      <c r="X592" s="540"/>
      <c r="Y592" s="540"/>
      <c r="Z592" s="540"/>
      <c r="AA592" s="540"/>
      <c r="AB592" s="540"/>
      <c r="AC592" s="540"/>
      <c r="AD592" s="540"/>
      <c r="AE592" s="540"/>
      <c r="AF592" s="540"/>
      <c r="AG592" s="540"/>
      <c r="AH592" s="540"/>
      <c r="AI592" s="540"/>
      <c r="AJ592" s="540"/>
      <c r="AK592" s="540"/>
      <c r="AL592" s="540"/>
      <c r="AM592" s="540"/>
      <c r="AN592" s="540"/>
      <c r="AO592" s="540"/>
      <c r="AP592" s="540"/>
      <c r="AQ592" s="540"/>
      <c r="AR592" s="540"/>
      <c r="AS592" s="540"/>
      <c r="AT592" s="540"/>
      <c r="AU592" s="540"/>
      <c r="AV592" s="540"/>
      <c r="AW592" s="540"/>
      <c r="AX592" s="540"/>
      <c r="AY592" s="540"/>
      <c r="AZ592" s="540"/>
      <c r="BA592" s="540"/>
      <c r="BB592" s="540"/>
      <c r="BC592" s="540"/>
      <c r="BD592" s="540"/>
      <c r="BE592" s="540"/>
      <c r="BF592" s="540"/>
      <c r="BG592" s="540"/>
      <c r="BH592" s="540"/>
      <c r="BI592" s="540"/>
      <c r="BJ592" s="540"/>
      <c r="BK592" s="540"/>
      <c r="BL592" s="540"/>
      <c r="BM592" s="540"/>
      <c r="BN592" s="540"/>
      <c r="BO592" s="540"/>
      <c r="BP592" s="540"/>
      <c r="BQ592" s="540"/>
      <c r="BR592" s="540"/>
      <c r="BS592" s="540"/>
      <c r="BT592" s="540"/>
      <c r="BU592" s="540"/>
      <c r="BV592" s="540"/>
      <c r="BW592" s="540"/>
      <c r="BX592" s="540"/>
      <c r="BY592" s="540"/>
      <c r="BZ592" s="540"/>
      <c r="DK592" s="540"/>
      <c r="DL592" s="540"/>
      <c r="DM592" s="540"/>
      <c r="DN592" s="540"/>
      <c r="DO592" s="540"/>
      <c r="DP592" s="540"/>
      <c r="DQ592" s="540"/>
      <c r="DR592" s="540"/>
      <c r="DS592" s="540"/>
      <c r="DT592" s="540"/>
      <c r="DU592" s="540"/>
      <c r="DV592" s="540"/>
      <c r="DW592" s="540"/>
      <c r="DX592" s="540"/>
      <c r="DY592" s="540"/>
      <c r="DZ592" s="540"/>
      <c r="EA592" s="540"/>
      <c r="EB592" s="540"/>
      <c r="EC592" s="540"/>
      <c r="ED592" s="540"/>
      <c r="EE592" s="540"/>
      <c r="EF592" s="540"/>
      <c r="EG592" s="540"/>
      <c r="EH592" s="540"/>
    </row>
    <row r="593" spans="2:138">
      <c r="B593" s="540"/>
      <c r="C593" s="658"/>
      <c r="D593" s="540"/>
      <c r="F593" s="540"/>
      <c r="G593" s="540"/>
      <c r="H593" s="540"/>
      <c r="I593" s="540"/>
      <c r="J593" s="540"/>
      <c r="K593" s="540"/>
      <c r="L593" s="540"/>
      <c r="M593" s="540"/>
      <c r="N593" s="540"/>
      <c r="O593" s="540"/>
      <c r="P593" s="540"/>
      <c r="Q593" s="540"/>
      <c r="R593" s="540"/>
      <c r="S593" s="540"/>
      <c r="T593" s="540"/>
      <c r="U593" s="540"/>
      <c r="V593" s="540"/>
      <c r="W593" s="540"/>
      <c r="X593" s="540"/>
      <c r="Y593" s="540"/>
      <c r="Z593" s="540"/>
      <c r="AA593" s="540"/>
      <c r="AB593" s="540"/>
      <c r="AC593" s="540"/>
      <c r="AD593" s="540"/>
      <c r="AE593" s="540"/>
      <c r="AF593" s="540"/>
      <c r="AG593" s="540"/>
      <c r="AH593" s="540"/>
      <c r="AI593" s="540"/>
      <c r="AJ593" s="540"/>
      <c r="AK593" s="540"/>
      <c r="AL593" s="540"/>
      <c r="AM593" s="540"/>
      <c r="AN593" s="540"/>
      <c r="AO593" s="540"/>
      <c r="AP593" s="540"/>
      <c r="AQ593" s="540"/>
      <c r="AR593" s="540"/>
      <c r="AS593" s="540"/>
      <c r="AT593" s="540"/>
      <c r="AU593" s="540"/>
      <c r="AV593" s="540"/>
      <c r="AW593" s="540"/>
      <c r="AX593" s="540"/>
      <c r="AY593" s="540"/>
      <c r="AZ593" s="540"/>
      <c r="BA593" s="540"/>
      <c r="BB593" s="540"/>
      <c r="BC593" s="540"/>
      <c r="BD593" s="540"/>
      <c r="BE593" s="540"/>
      <c r="BF593" s="540"/>
      <c r="BG593" s="540"/>
      <c r="BH593" s="540"/>
      <c r="BI593" s="540"/>
      <c r="BJ593" s="540"/>
      <c r="BK593" s="540"/>
      <c r="BL593" s="540"/>
      <c r="BM593" s="540"/>
      <c r="BN593" s="540"/>
      <c r="BO593" s="540"/>
      <c r="BP593" s="540"/>
      <c r="BQ593" s="540"/>
      <c r="BR593" s="540"/>
      <c r="BS593" s="540"/>
      <c r="BT593" s="540"/>
      <c r="BU593" s="540"/>
      <c r="BV593" s="540"/>
      <c r="BW593" s="540"/>
      <c r="BX593" s="540"/>
      <c r="BY593" s="540"/>
      <c r="BZ593" s="540"/>
      <c r="DK593" s="540"/>
      <c r="DL593" s="540"/>
      <c r="DM593" s="540"/>
      <c r="DN593" s="540"/>
      <c r="DO593" s="540"/>
      <c r="DP593" s="540"/>
      <c r="DQ593" s="540"/>
      <c r="DR593" s="540"/>
      <c r="DS593" s="540"/>
      <c r="DT593" s="540"/>
      <c r="DU593" s="540"/>
      <c r="DV593" s="540"/>
      <c r="DW593" s="540"/>
      <c r="DX593" s="540"/>
      <c r="DY593" s="540"/>
      <c r="DZ593" s="540"/>
      <c r="EA593" s="540"/>
      <c r="EB593" s="540"/>
      <c r="EC593" s="540"/>
      <c r="ED593" s="540"/>
      <c r="EE593" s="540"/>
      <c r="EF593" s="540"/>
      <c r="EG593" s="540"/>
      <c r="EH593" s="540"/>
    </row>
    <row r="594" spans="2:138">
      <c r="B594" s="540"/>
      <c r="C594" s="658"/>
      <c r="D594" s="540"/>
      <c r="F594" s="540"/>
      <c r="G594" s="540"/>
      <c r="H594" s="540"/>
      <c r="I594" s="540"/>
      <c r="J594" s="540"/>
      <c r="K594" s="540"/>
      <c r="L594" s="540"/>
      <c r="M594" s="540"/>
      <c r="N594" s="540"/>
      <c r="O594" s="540"/>
      <c r="P594" s="540"/>
      <c r="Q594" s="540"/>
      <c r="R594" s="540"/>
      <c r="S594" s="540"/>
      <c r="T594" s="540"/>
      <c r="U594" s="540"/>
      <c r="V594" s="540"/>
      <c r="W594" s="540"/>
      <c r="X594" s="540"/>
      <c r="Y594" s="540"/>
      <c r="Z594" s="540"/>
      <c r="AA594" s="540"/>
      <c r="AB594" s="540"/>
      <c r="AC594" s="540"/>
      <c r="AD594" s="540"/>
      <c r="AE594" s="540"/>
      <c r="AF594" s="540"/>
      <c r="AG594" s="540"/>
      <c r="AH594" s="540"/>
      <c r="AI594" s="540"/>
      <c r="AJ594" s="540"/>
      <c r="AK594" s="540"/>
      <c r="AL594" s="540"/>
      <c r="AM594" s="540"/>
      <c r="AN594" s="540"/>
      <c r="AO594" s="540"/>
      <c r="AP594" s="540"/>
      <c r="AQ594" s="540"/>
      <c r="AR594" s="540"/>
      <c r="AS594" s="540"/>
      <c r="AT594" s="540"/>
      <c r="AU594" s="540"/>
      <c r="AV594" s="540"/>
      <c r="AW594" s="540"/>
      <c r="AX594" s="540"/>
      <c r="AY594" s="540"/>
      <c r="AZ594" s="540"/>
      <c r="BA594" s="540"/>
      <c r="BB594" s="540"/>
      <c r="BC594" s="540"/>
      <c r="BD594" s="540"/>
      <c r="BE594" s="540"/>
      <c r="BF594" s="540"/>
      <c r="BG594" s="540"/>
      <c r="BH594" s="540"/>
      <c r="BI594" s="540"/>
      <c r="BJ594" s="540"/>
      <c r="BK594" s="540"/>
      <c r="BL594" s="540"/>
      <c r="BM594" s="540"/>
      <c r="BN594" s="540"/>
      <c r="BO594" s="540"/>
      <c r="BP594" s="540"/>
      <c r="BQ594" s="540"/>
      <c r="BR594" s="540"/>
      <c r="BS594" s="540"/>
      <c r="BT594" s="540"/>
      <c r="BU594" s="540"/>
      <c r="BV594" s="540"/>
      <c r="BW594" s="540"/>
      <c r="BX594" s="540"/>
      <c r="BY594" s="540"/>
      <c r="BZ594" s="540"/>
      <c r="DK594" s="540"/>
      <c r="DL594" s="540"/>
      <c r="DM594" s="540"/>
      <c r="DN594" s="540"/>
      <c r="DO594" s="540"/>
      <c r="DP594" s="540"/>
      <c r="DQ594" s="540"/>
      <c r="DR594" s="540"/>
      <c r="DS594" s="540"/>
      <c r="DT594" s="540"/>
      <c r="DU594" s="540"/>
      <c r="DV594" s="540"/>
      <c r="DW594" s="540"/>
      <c r="DX594" s="540"/>
      <c r="DY594" s="540"/>
      <c r="DZ594" s="540"/>
      <c r="EA594" s="540"/>
      <c r="EB594" s="540"/>
      <c r="EC594" s="540"/>
      <c r="ED594" s="540"/>
      <c r="EE594" s="540"/>
      <c r="EF594" s="540"/>
      <c r="EG594" s="540"/>
      <c r="EH594" s="540"/>
    </row>
    <row r="595" spans="2:138">
      <c r="B595" s="540"/>
      <c r="C595" s="658"/>
      <c r="D595" s="540"/>
      <c r="F595" s="540"/>
      <c r="G595" s="540"/>
      <c r="H595" s="540"/>
      <c r="I595" s="540"/>
      <c r="J595" s="540"/>
      <c r="K595" s="540"/>
      <c r="L595" s="540"/>
      <c r="M595" s="540"/>
      <c r="N595" s="540"/>
      <c r="O595" s="540"/>
      <c r="P595" s="540"/>
      <c r="Q595" s="540"/>
      <c r="R595" s="540"/>
      <c r="S595" s="540"/>
      <c r="T595" s="540"/>
      <c r="U595" s="540"/>
      <c r="V595" s="540"/>
      <c r="W595" s="540"/>
      <c r="X595" s="540"/>
      <c r="Y595" s="540"/>
      <c r="Z595" s="540"/>
      <c r="AA595" s="540"/>
      <c r="AB595" s="540"/>
      <c r="AC595" s="540"/>
      <c r="AD595" s="540"/>
      <c r="AE595" s="540"/>
      <c r="AF595" s="540"/>
      <c r="AG595" s="540"/>
      <c r="AH595" s="540"/>
      <c r="AI595" s="540"/>
      <c r="AJ595" s="540"/>
      <c r="AK595" s="540"/>
      <c r="AL595" s="540"/>
      <c r="AM595" s="540"/>
      <c r="AN595" s="540"/>
      <c r="AO595" s="540"/>
      <c r="AP595" s="540"/>
      <c r="AQ595" s="540"/>
      <c r="AR595" s="540"/>
      <c r="AS595" s="540"/>
      <c r="AT595" s="540"/>
      <c r="AU595" s="540"/>
      <c r="AV595" s="540"/>
      <c r="AW595" s="540"/>
      <c r="AX595" s="540"/>
      <c r="AY595" s="540"/>
      <c r="AZ595" s="540"/>
      <c r="BA595" s="540"/>
      <c r="BB595" s="540"/>
      <c r="BC595" s="540"/>
      <c r="BD595" s="540"/>
      <c r="BE595" s="540"/>
      <c r="BF595" s="540"/>
      <c r="BG595" s="540"/>
      <c r="BH595" s="540"/>
      <c r="BI595" s="540"/>
      <c r="BJ595" s="540"/>
      <c r="BK595" s="540"/>
      <c r="BL595" s="540"/>
      <c r="BM595" s="540"/>
      <c r="BN595" s="540"/>
      <c r="BO595" s="540"/>
      <c r="BP595" s="540"/>
      <c r="BQ595" s="540"/>
      <c r="BR595" s="540"/>
      <c r="BS595" s="540"/>
      <c r="BT595" s="540"/>
      <c r="BU595" s="540"/>
      <c r="BV595" s="540"/>
      <c r="BW595" s="540"/>
      <c r="BX595" s="540"/>
      <c r="BY595" s="540"/>
      <c r="BZ595" s="540"/>
      <c r="DK595" s="540"/>
      <c r="DL595" s="540"/>
      <c r="DM595" s="540"/>
      <c r="DN595" s="540"/>
      <c r="DO595" s="540"/>
      <c r="DP595" s="540"/>
      <c r="DQ595" s="540"/>
      <c r="DR595" s="540"/>
      <c r="DS595" s="540"/>
      <c r="DT595" s="540"/>
      <c r="DU595" s="540"/>
      <c r="DV595" s="540"/>
      <c r="DW595" s="540"/>
      <c r="DX595" s="540"/>
      <c r="DY595" s="540"/>
      <c r="DZ595" s="540"/>
      <c r="EA595" s="540"/>
      <c r="EB595" s="540"/>
      <c r="EC595" s="540"/>
      <c r="ED595" s="540"/>
      <c r="EE595" s="540"/>
      <c r="EF595" s="540"/>
      <c r="EG595" s="540"/>
      <c r="EH595" s="540"/>
    </row>
    <row r="596" spans="2:138">
      <c r="B596" s="540"/>
      <c r="C596" s="658"/>
      <c r="D596" s="540"/>
      <c r="F596" s="540"/>
      <c r="G596" s="540"/>
      <c r="H596" s="540"/>
      <c r="I596" s="540"/>
      <c r="J596" s="540"/>
      <c r="K596" s="540"/>
      <c r="L596" s="540"/>
      <c r="M596" s="540"/>
      <c r="N596" s="540"/>
      <c r="O596" s="540"/>
      <c r="P596" s="540"/>
      <c r="Q596" s="540"/>
      <c r="R596" s="540"/>
      <c r="S596" s="540"/>
      <c r="T596" s="540"/>
      <c r="U596" s="540"/>
      <c r="V596" s="540"/>
      <c r="W596" s="540"/>
      <c r="X596" s="540"/>
      <c r="Y596" s="540"/>
      <c r="Z596" s="540"/>
      <c r="AA596" s="540"/>
      <c r="AB596" s="540"/>
      <c r="AC596" s="540"/>
      <c r="AD596" s="540"/>
      <c r="AE596" s="540"/>
      <c r="AF596" s="540"/>
      <c r="AG596" s="540"/>
      <c r="AH596" s="540"/>
      <c r="AI596" s="540"/>
      <c r="AJ596" s="540"/>
      <c r="AK596" s="540"/>
      <c r="AL596" s="540"/>
      <c r="AM596" s="540"/>
      <c r="AN596" s="540"/>
      <c r="AO596" s="540"/>
      <c r="AP596" s="540"/>
      <c r="AQ596" s="540"/>
      <c r="AR596" s="540"/>
      <c r="AS596" s="540"/>
      <c r="AT596" s="540"/>
      <c r="AU596" s="540"/>
      <c r="AV596" s="540"/>
      <c r="AW596" s="540"/>
      <c r="AX596" s="540"/>
      <c r="AY596" s="540"/>
      <c r="AZ596" s="540"/>
      <c r="BA596" s="540"/>
      <c r="BB596" s="540"/>
      <c r="BC596" s="540"/>
      <c r="BD596" s="540"/>
      <c r="BE596" s="540"/>
      <c r="BF596" s="540"/>
      <c r="BG596" s="540"/>
      <c r="BH596" s="540"/>
      <c r="BI596" s="540"/>
      <c r="BJ596" s="540"/>
      <c r="BK596" s="540"/>
      <c r="BL596" s="540"/>
      <c r="BM596" s="540"/>
      <c r="BN596" s="540"/>
      <c r="BO596" s="540"/>
      <c r="BP596" s="540"/>
      <c r="BQ596" s="540"/>
      <c r="BR596" s="540"/>
      <c r="BS596" s="540"/>
      <c r="BT596" s="540"/>
      <c r="BU596" s="540"/>
      <c r="BV596" s="540"/>
      <c r="BW596" s="540"/>
      <c r="BX596" s="540"/>
      <c r="BY596" s="540"/>
      <c r="BZ596" s="540"/>
      <c r="DK596" s="540"/>
      <c r="DL596" s="540"/>
      <c r="DM596" s="540"/>
      <c r="DN596" s="540"/>
      <c r="DO596" s="540"/>
      <c r="DP596" s="540"/>
      <c r="DQ596" s="540"/>
      <c r="DR596" s="540"/>
      <c r="DS596" s="540"/>
      <c r="DT596" s="540"/>
      <c r="DU596" s="540"/>
      <c r="DV596" s="540"/>
      <c r="DW596" s="540"/>
      <c r="DX596" s="540"/>
      <c r="DY596" s="540"/>
      <c r="DZ596" s="540"/>
      <c r="EA596" s="540"/>
      <c r="EB596" s="540"/>
      <c r="EC596" s="540"/>
      <c r="ED596" s="540"/>
      <c r="EE596" s="540"/>
      <c r="EF596" s="540"/>
      <c r="EG596" s="540"/>
      <c r="EH596" s="540"/>
    </row>
    <row r="597" spans="2:138">
      <c r="B597" s="540"/>
      <c r="C597" s="658"/>
      <c r="D597" s="540"/>
      <c r="F597" s="540"/>
      <c r="G597" s="540"/>
      <c r="H597" s="540"/>
      <c r="I597" s="540"/>
      <c r="J597" s="540"/>
      <c r="K597" s="540"/>
      <c r="L597" s="540"/>
      <c r="M597" s="540"/>
      <c r="N597" s="540"/>
      <c r="O597" s="540"/>
      <c r="P597" s="540"/>
      <c r="Q597" s="540"/>
      <c r="R597" s="540"/>
      <c r="S597" s="540"/>
      <c r="T597" s="540"/>
      <c r="U597" s="540"/>
      <c r="V597" s="540"/>
      <c r="W597" s="540"/>
      <c r="X597" s="540"/>
      <c r="Y597" s="540"/>
      <c r="Z597" s="540"/>
      <c r="AA597" s="540"/>
      <c r="AB597" s="540"/>
      <c r="AC597" s="540"/>
      <c r="AD597" s="540"/>
      <c r="AE597" s="540"/>
      <c r="AF597" s="540"/>
      <c r="AG597" s="540"/>
      <c r="AH597" s="540"/>
      <c r="AI597" s="540"/>
      <c r="AJ597" s="540"/>
      <c r="AK597" s="540"/>
      <c r="AL597" s="540"/>
      <c r="AM597" s="540"/>
      <c r="AN597" s="540"/>
      <c r="AO597" s="540"/>
      <c r="AP597" s="540"/>
      <c r="AQ597" s="540"/>
      <c r="AR597" s="540"/>
      <c r="AS597" s="540"/>
      <c r="AT597" s="540"/>
      <c r="AU597" s="540"/>
      <c r="AV597" s="540"/>
      <c r="AW597" s="540"/>
      <c r="AX597" s="540"/>
      <c r="AY597" s="540"/>
      <c r="AZ597" s="540"/>
      <c r="BA597" s="540"/>
      <c r="BB597" s="540"/>
      <c r="BC597" s="540"/>
      <c r="BD597" s="540"/>
      <c r="BE597" s="540"/>
      <c r="BF597" s="540"/>
      <c r="BG597" s="540"/>
      <c r="BH597" s="540"/>
      <c r="BI597" s="540"/>
      <c r="BJ597" s="540"/>
      <c r="BK597" s="540"/>
      <c r="BL597" s="540"/>
      <c r="BM597" s="540"/>
      <c r="BN597" s="540"/>
      <c r="BO597" s="540"/>
      <c r="BP597" s="540"/>
      <c r="BQ597" s="540"/>
      <c r="BR597" s="540"/>
      <c r="BS597" s="540"/>
      <c r="BT597" s="540"/>
      <c r="BU597" s="540"/>
      <c r="BV597" s="540"/>
      <c r="BW597" s="540"/>
      <c r="BX597" s="540"/>
      <c r="BY597" s="540"/>
      <c r="BZ597" s="540"/>
      <c r="DK597" s="540"/>
      <c r="DL597" s="540"/>
      <c r="DM597" s="540"/>
      <c r="DN597" s="540"/>
      <c r="DO597" s="540"/>
      <c r="DP597" s="540"/>
      <c r="DQ597" s="540"/>
      <c r="DR597" s="540"/>
      <c r="DS597" s="540"/>
      <c r="DT597" s="540"/>
      <c r="DU597" s="540"/>
      <c r="DV597" s="540"/>
      <c r="DW597" s="540"/>
      <c r="DX597" s="540"/>
      <c r="DY597" s="540"/>
      <c r="DZ597" s="540"/>
      <c r="EA597" s="540"/>
      <c r="EB597" s="540"/>
      <c r="EC597" s="540"/>
      <c r="ED597" s="540"/>
      <c r="EE597" s="540"/>
      <c r="EF597" s="540"/>
      <c r="EG597" s="540"/>
      <c r="EH597" s="540"/>
    </row>
    <row r="598" spans="2:138">
      <c r="B598" s="540"/>
      <c r="C598" s="658"/>
      <c r="D598" s="540"/>
      <c r="F598" s="540"/>
      <c r="G598" s="540"/>
      <c r="H598" s="540"/>
      <c r="I598" s="540"/>
      <c r="J598" s="540"/>
      <c r="K598" s="540"/>
      <c r="L598" s="540"/>
      <c r="M598" s="540"/>
      <c r="N598" s="540"/>
      <c r="O598" s="540"/>
      <c r="P598" s="540"/>
      <c r="Q598" s="540"/>
      <c r="R598" s="540"/>
      <c r="S598" s="540"/>
      <c r="T598" s="540"/>
      <c r="U598" s="540"/>
      <c r="V598" s="540"/>
      <c r="W598" s="540"/>
      <c r="X598" s="540"/>
      <c r="Y598" s="540"/>
      <c r="Z598" s="540"/>
      <c r="AA598" s="540"/>
      <c r="AB598" s="540"/>
      <c r="AC598" s="540"/>
      <c r="AD598" s="540"/>
      <c r="AE598" s="540"/>
      <c r="AF598" s="540"/>
      <c r="AG598" s="540"/>
      <c r="AH598" s="540"/>
      <c r="AI598" s="540"/>
      <c r="AJ598" s="540"/>
      <c r="AK598" s="540"/>
      <c r="AL598" s="540"/>
      <c r="AM598" s="540"/>
      <c r="AN598" s="540"/>
      <c r="AO598" s="540"/>
      <c r="AP598" s="540"/>
      <c r="AQ598" s="540"/>
      <c r="AR598" s="540"/>
      <c r="AS598" s="540"/>
      <c r="AT598" s="540"/>
      <c r="AU598" s="540"/>
      <c r="AV598" s="540"/>
      <c r="AW598" s="540"/>
      <c r="AX598" s="540"/>
      <c r="AY598" s="540"/>
      <c r="AZ598" s="540"/>
      <c r="BA598" s="540"/>
      <c r="BB598" s="540"/>
      <c r="BC598" s="540"/>
      <c r="BD598" s="540"/>
      <c r="BE598" s="540"/>
      <c r="BF598" s="540"/>
      <c r="BG598" s="540"/>
      <c r="BH598" s="540"/>
      <c r="BI598" s="540"/>
      <c r="BJ598" s="540"/>
      <c r="BK598" s="540"/>
      <c r="BL598" s="540"/>
      <c r="BM598" s="540"/>
      <c r="BN598" s="540"/>
      <c r="BO598" s="540"/>
      <c r="BP598" s="540"/>
      <c r="BQ598" s="540"/>
      <c r="BR598" s="540"/>
      <c r="BS598" s="540"/>
      <c r="BT598" s="540"/>
      <c r="BU598" s="540"/>
      <c r="BV598" s="540"/>
      <c r="BW598" s="540"/>
      <c r="BX598" s="540"/>
      <c r="BY598" s="540"/>
      <c r="BZ598" s="540"/>
      <c r="DK598" s="540"/>
      <c r="DL598" s="540"/>
      <c r="DM598" s="540"/>
      <c r="DN598" s="540"/>
      <c r="DO598" s="540"/>
      <c r="DP598" s="540"/>
      <c r="DQ598" s="540"/>
      <c r="DR598" s="540"/>
      <c r="DS598" s="540"/>
      <c r="DT598" s="540"/>
      <c r="DU598" s="540"/>
      <c r="DV598" s="540"/>
      <c r="DW598" s="540"/>
      <c r="DX598" s="540"/>
      <c r="DY598" s="540"/>
      <c r="DZ598" s="540"/>
      <c r="EA598" s="540"/>
      <c r="EB598" s="540"/>
      <c r="EC598" s="540"/>
      <c r="ED598" s="540"/>
      <c r="EE598" s="540"/>
      <c r="EF598" s="540"/>
      <c r="EG598" s="540"/>
      <c r="EH598" s="540"/>
    </row>
    <row r="599" spans="2:138">
      <c r="B599" s="540"/>
      <c r="C599" s="658"/>
      <c r="D599" s="540"/>
      <c r="F599" s="540"/>
      <c r="G599" s="540"/>
      <c r="H599" s="540"/>
      <c r="I599" s="540"/>
      <c r="J599" s="540"/>
      <c r="K599" s="540"/>
      <c r="L599" s="540"/>
      <c r="M599" s="540"/>
      <c r="N599" s="540"/>
      <c r="O599" s="540"/>
      <c r="P599" s="540"/>
      <c r="Q599" s="540"/>
      <c r="R599" s="540"/>
      <c r="S599" s="540"/>
      <c r="T599" s="540"/>
      <c r="U599" s="540"/>
      <c r="V599" s="540"/>
      <c r="W599" s="540"/>
      <c r="X599" s="540"/>
      <c r="Y599" s="540"/>
      <c r="Z599" s="540"/>
      <c r="AA599" s="540"/>
      <c r="AB599" s="540"/>
      <c r="AC599" s="540"/>
      <c r="AD599" s="540"/>
      <c r="AE599" s="540"/>
      <c r="AF599" s="540"/>
      <c r="AG599" s="540"/>
      <c r="AH599" s="540"/>
      <c r="AI599" s="540"/>
      <c r="AJ599" s="540"/>
      <c r="AK599" s="540"/>
      <c r="AL599" s="540"/>
      <c r="AM599" s="540"/>
      <c r="AN599" s="540"/>
      <c r="AO599" s="540"/>
      <c r="AP599" s="540"/>
      <c r="AQ599" s="540"/>
      <c r="AR599" s="540"/>
      <c r="AS599" s="540"/>
      <c r="AT599" s="540"/>
      <c r="AU599" s="540"/>
      <c r="AV599" s="540"/>
      <c r="AW599" s="540"/>
      <c r="AX599" s="540"/>
      <c r="AY599" s="540"/>
      <c r="AZ599" s="540"/>
      <c r="BA599" s="540"/>
      <c r="BB599" s="540"/>
      <c r="BC599" s="540"/>
      <c r="BD599" s="540"/>
      <c r="BE599" s="540"/>
      <c r="BF599" s="540"/>
      <c r="BG599" s="540"/>
      <c r="BH599" s="540"/>
      <c r="BI599" s="540"/>
      <c r="BJ599" s="540"/>
      <c r="BK599" s="540"/>
      <c r="BL599" s="540"/>
      <c r="BM599" s="540"/>
      <c r="BN599" s="540"/>
      <c r="BO599" s="540"/>
      <c r="BP599" s="540"/>
      <c r="BQ599" s="540"/>
      <c r="BR599" s="540"/>
      <c r="BS599" s="540"/>
      <c r="BT599" s="540"/>
      <c r="BU599" s="540"/>
      <c r="BV599" s="540"/>
      <c r="BW599" s="540"/>
      <c r="BX599" s="540"/>
      <c r="BY599" s="540"/>
      <c r="BZ599" s="540"/>
      <c r="DK599" s="540"/>
      <c r="DL599" s="540"/>
      <c r="DM599" s="540"/>
      <c r="DN599" s="540"/>
      <c r="DO599" s="540"/>
      <c r="DP599" s="540"/>
      <c r="DQ599" s="540"/>
      <c r="DR599" s="540"/>
      <c r="DS599" s="540"/>
      <c r="DT599" s="540"/>
      <c r="DU599" s="540"/>
      <c r="DV599" s="540"/>
      <c r="DW599" s="540"/>
      <c r="DX599" s="540"/>
      <c r="DY599" s="540"/>
      <c r="DZ599" s="540"/>
      <c r="EA599" s="540"/>
      <c r="EB599" s="540"/>
      <c r="EC599" s="540"/>
      <c r="ED599" s="540"/>
      <c r="EE599" s="540"/>
      <c r="EF599" s="540"/>
      <c r="EG599" s="540"/>
      <c r="EH599" s="540"/>
    </row>
    <row r="600" spans="2:138">
      <c r="B600" s="540"/>
      <c r="C600" s="658"/>
      <c r="D600" s="540"/>
      <c r="F600" s="540"/>
      <c r="G600" s="540"/>
      <c r="H600" s="540"/>
      <c r="I600" s="540"/>
      <c r="J600" s="540"/>
      <c r="K600" s="540"/>
      <c r="L600" s="540"/>
      <c r="M600" s="540"/>
      <c r="N600" s="540"/>
      <c r="O600" s="540"/>
      <c r="P600" s="540"/>
      <c r="Q600" s="540"/>
      <c r="R600" s="540"/>
      <c r="S600" s="540"/>
      <c r="T600" s="540"/>
      <c r="U600" s="540"/>
      <c r="V600" s="540"/>
      <c r="W600" s="540"/>
      <c r="X600" s="540"/>
      <c r="Y600" s="540"/>
      <c r="Z600" s="540"/>
      <c r="AA600" s="540"/>
      <c r="AB600" s="540"/>
      <c r="AC600" s="540"/>
      <c r="AD600" s="540"/>
      <c r="AE600" s="540"/>
      <c r="AF600" s="540"/>
      <c r="AG600" s="540"/>
      <c r="AH600" s="540"/>
      <c r="AI600" s="540"/>
      <c r="AJ600" s="540"/>
      <c r="AK600" s="540"/>
      <c r="AL600" s="540"/>
      <c r="AM600" s="540"/>
      <c r="AN600" s="540"/>
      <c r="AO600" s="540"/>
      <c r="AP600" s="540"/>
      <c r="AQ600" s="540"/>
      <c r="AR600" s="540"/>
      <c r="AS600" s="540"/>
      <c r="AT600" s="540"/>
      <c r="AU600" s="540"/>
      <c r="AV600" s="540"/>
      <c r="AW600" s="540"/>
      <c r="AX600" s="540"/>
      <c r="AY600" s="540"/>
      <c r="AZ600" s="540"/>
      <c r="BA600" s="540"/>
      <c r="BB600" s="540"/>
      <c r="BC600" s="540"/>
      <c r="BD600" s="540"/>
      <c r="BE600" s="540"/>
      <c r="BF600" s="540"/>
      <c r="BG600" s="540"/>
      <c r="BH600" s="540"/>
      <c r="BI600" s="540"/>
      <c r="BJ600" s="540"/>
      <c r="BK600" s="540"/>
      <c r="BL600" s="540"/>
      <c r="BM600" s="540"/>
      <c r="BN600" s="540"/>
      <c r="BO600" s="540"/>
      <c r="BP600" s="540"/>
      <c r="BQ600" s="540"/>
      <c r="BR600" s="540"/>
      <c r="BS600" s="540"/>
      <c r="BT600" s="540"/>
      <c r="BU600" s="540"/>
      <c r="BV600" s="540"/>
      <c r="BW600" s="540"/>
      <c r="BX600" s="540"/>
      <c r="BY600" s="540"/>
      <c r="BZ600" s="540"/>
      <c r="DK600" s="540"/>
      <c r="DL600" s="540"/>
      <c r="DM600" s="540"/>
      <c r="DN600" s="540"/>
      <c r="DO600" s="540"/>
      <c r="DP600" s="540"/>
      <c r="DQ600" s="540"/>
      <c r="DR600" s="540"/>
      <c r="DS600" s="540"/>
      <c r="DT600" s="540"/>
      <c r="DU600" s="540"/>
      <c r="DV600" s="540"/>
      <c r="DW600" s="540"/>
      <c r="DX600" s="540"/>
      <c r="DY600" s="540"/>
      <c r="DZ600" s="540"/>
      <c r="EA600" s="540"/>
      <c r="EB600" s="540"/>
      <c r="EC600" s="540"/>
      <c r="ED600" s="540"/>
      <c r="EE600" s="540"/>
      <c r="EF600" s="540"/>
      <c r="EG600" s="540"/>
      <c r="EH600" s="540"/>
    </row>
    <row r="601" spans="2:138">
      <c r="B601" s="540"/>
      <c r="C601" s="658"/>
      <c r="D601" s="540"/>
      <c r="F601" s="540"/>
      <c r="G601" s="540"/>
      <c r="H601" s="540"/>
      <c r="I601" s="540"/>
      <c r="J601" s="540"/>
      <c r="K601" s="540"/>
      <c r="L601" s="540"/>
      <c r="M601" s="540"/>
      <c r="N601" s="540"/>
      <c r="O601" s="540"/>
      <c r="P601" s="540"/>
      <c r="Q601" s="540"/>
      <c r="R601" s="540"/>
      <c r="S601" s="540"/>
      <c r="T601" s="540"/>
      <c r="U601" s="540"/>
      <c r="V601" s="540"/>
      <c r="W601" s="540"/>
      <c r="X601" s="540"/>
      <c r="Y601" s="540"/>
      <c r="Z601" s="540"/>
      <c r="AA601" s="540"/>
      <c r="AB601" s="540"/>
      <c r="AC601" s="540"/>
      <c r="AD601" s="540"/>
      <c r="AE601" s="540"/>
      <c r="AF601" s="540"/>
      <c r="AG601" s="540"/>
      <c r="AH601" s="540"/>
      <c r="AI601" s="540"/>
      <c r="AJ601" s="540"/>
      <c r="AK601" s="540"/>
      <c r="AL601" s="540"/>
      <c r="AM601" s="540"/>
      <c r="AN601" s="540"/>
      <c r="AO601" s="540"/>
      <c r="AP601" s="540"/>
      <c r="AQ601" s="540"/>
      <c r="AR601" s="540"/>
      <c r="AS601" s="540"/>
      <c r="AT601" s="540"/>
      <c r="AU601" s="540"/>
      <c r="AV601" s="540"/>
      <c r="AW601" s="540"/>
      <c r="AX601" s="540"/>
      <c r="AY601" s="540"/>
      <c r="AZ601" s="540"/>
      <c r="BA601" s="540"/>
      <c r="BB601" s="540"/>
      <c r="BC601" s="540"/>
      <c r="BD601" s="540"/>
      <c r="BE601" s="540"/>
      <c r="BF601" s="540"/>
      <c r="BG601" s="540"/>
      <c r="BH601" s="540"/>
      <c r="BI601" s="540"/>
      <c r="BJ601" s="540"/>
      <c r="BK601" s="540"/>
      <c r="BL601" s="540"/>
      <c r="BM601" s="540"/>
      <c r="BN601" s="540"/>
      <c r="BO601" s="540"/>
      <c r="BP601" s="540"/>
      <c r="BQ601" s="540"/>
      <c r="BR601" s="540"/>
      <c r="BS601" s="540"/>
      <c r="BT601" s="540"/>
      <c r="BU601" s="540"/>
      <c r="BV601" s="540"/>
      <c r="BW601" s="540"/>
      <c r="BX601" s="540"/>
      <c r="BY601" s="540"/>
      <c r="BZ601" s="540"/>
      <c r="DK601" s="540"/>
      <c r="DL601" s="540"/>
      <c r="DM601" s="540"/>
      <c r="DN601" s="540"/>
      <c r="DO601" s="540"/>
      <c r="DP601" s="540"/>
      <c r="DQ601" s="540"/>
      <c r="DR601" s="540"/>
      <c r="DS601" s="540"/>
      <c r="DT601" s="540"/>
      <c r="DU601" s="540"/>
      <c r="DV601" s="540"/>
      <c r="DW601" s="540"/>
      <c r="DX601" s="540"/>
      <c r="DY601" s="540"/>
      <c r="DZ601" s="540"/>
      <c r="EA601" s="540"/>
      <c r="EB601" s="540"/>
      <c r="EC601" s="540"/>
      <c r="ED601" s="540"/>
      <c r="EE601" s="540"/>
      <c r="EF601" s="540"/>
      <c r="EG601" s="540"/>
      <c r="EH601" s="540"/>
    </row>
    <row r="602" spans="2:138">
      <c r="B602" s="540"/>
      <c r="C602" s="658"/>
      <c r="D602" s="540"/>
      <c r="F602" s="540"/>
      <c r="G602" s="540"/>
      <c r="H602" s="540"/>
      <c r="I602" s="540"/>
      <c r="J602" s="540"/>
      <c r="K602" s="540"/>
      <c r="L602" s="540"/>
      <c r="M602" s="540"/>
      <c r="N602" s="540"/>
      <c r="O602" s="540"/>
      <c r="P602" s="540"/>
      <c r="Q602" s="540"/>
      <c r="R602" s="540"/>
      <c r="S602" s="540"/>
      <c r="T602" s="540"/>
      <c r="U602" s="540"/>
      <c r="V602" s="540"/>
      <c r="W602" s="540"/>
      <c r="X602" s="540"/>
      <c r="Y602" s="540"/>
      <c r="Z602" s="540"/>
      <c r="AA602" s="540"/>
      <c r="AB602" s="540"/>
      <c r="AC602" s="540"/>
      <c r="AD602" s="540"/>
      <c r="AE602" s="540"/>
      <c r="AF602" s="540"/>
      <c r="AG602" s="540"/>
      <c r="AH602" s="540"/>
      <c r="AI602" s="540"/>
      <c r="AJ602" s="540"/>
      <c r="AK602" s="540"/>
      <c r="AL602" s="540"/>
      <c r="AM602" s="540"/>
      <c r="AN602" s="540"/>
      <c r="AO602" s="540"/>
      <c r="AP602" s="540"/>
      <c r="AQ602" s="540"/>
      <c r="AR602" s="540"/>
      <c r="AS602" s="540"/>
      <c r="AT602" s="540"/>
      <c r="AU602" s="540"/>
      <c r="AV602" s="540"/>
      <c r="AW602" s="540"/>
      <c r="AX602" s="540"/>
      <c r="AY602" s="540"/>
      <c r="AZ602" s="540"/>
      <c r="BA602" s="540"/>
      <c r="BB602" s="540"/>
      <c r="BC602" s="540"/>
      <c r="BD602" s="540"/>
      <c r="BE602" s="540"/>
      <c r="BF602" s="540"/>
      <c r="BG602" s="540"/>
      <c r="BH602" s="540"/>
      <c r="BI602" s="540"/>
      <c r="BJ602" s="540"/>
      <c r="BK602" s="540"/>
      <c r="BL602" s="540"/>
      <c r="BM602" s="540"/>
      <c r="BN602" s="540"/>
      <c r="BO602" s="540"/>
      <c r="BP602" s="540"/>
      <c r="BQ602" s="540"/>
      <c r="BR602" s="540"/>
      <c r="BS602" s="540"/>
      <c r="BT602" s="540"/>
      <c r="BU602" s="540"/>
      <c r="BV602" s="540"/>
      <c r="BW602" s="540"/>
      <c r="BX602" s="540"/>
      <c r="BY602" s="540"/>
      <c r="BZ602" s="540"/>
      <c r="DK602" s="540"/>
      <c r="DL602" s="540"/>
      <c r="DM602" s="540"/>
      <c r="DN602" s="540"/>
      <c r="DO602" s="540"/>
      <c r="DP602" s="540"/>
      <c r="DQ602" s="540"/>
      <c r="DR602" s="540"/>
      <c r="DS602" s="540"/>
      <c r="DT602" s="540"/>
      <c r="DU602" s="540"/>
      <c r="DV602" s="540"/>
      <c r="DW602" s="540"/>
      <c r="DX602" s="540"/>
      <c r="DY602" s="540"/>
      <c r="DZ602" s="540"/>
      <c r="EA602" s="540"/>
      <c r="EB602" s="540"/>
      <c r="EC602" s="540"/>
      <c r="ED602" s="540"/>
      <c r="EE602" s="540"/>
      <c r="EF602" s="540"/>
      <c r="EG602" s="540"/>
      <c r="EH602" s="540"/>
    </row>
    <row r="603" spans="2:138">
      <c r="B603" s="540"/>
      <c r="C603" s="658"/>
      <c r="D603" s="540"/>
      <c r="F603" s="540"/>
      <c r="G603" s="540"/>
      <c r="H603" s="540"/>
      <c r="I603" s="540"/>
      <c r="J603" s="540"/>
      <c r="K603" s="540"/>
      <c r="L603" s="540"/>
      <c r="M603" s="540"/>
      <c r="N603" s="540"/>
      <c r="O603" s="540"/>
      <c r="P603" s="540"/>
      <c r="Q603" s="540"/>
      <c r="R603" s="540"/>
      <c r="S603" s="540"/>
      <c r="T603" s="540"/>
      <c r="U603" s="540"/>
      <c r="V603" s="540"/>
      <c r="W603" s="540"/>
      <c r="X603" s="540"/>
      <c r="Y603" s="540"/>
      <c r="Z603" s="540"/>
      <c r="AA603" s="540"/>
      <c r="AB603" s="540"/>
      <c r="AC603" s="540"/>
      <c r="AD603" s="540"/>
      <c r="AE603" s="540"/>
      <c r="AF603" s="540"/>
      <c r="AG603" s="540"/>
      <c r="AH603" s="540"/>
      <c r="AI603" s="540"/>
      <c r="AJ603" s="540"/>
      <c r="AK603" s="540"/>
      <c r="AL603" s="540"/>
      <c r="AM603" s="540"/>
      <c r="AN603" s="540"/>
      <c r="AO603" s="540"/>
      <c r="AP603" s="540"/>
      <c r="AQ603" s="540"/>
      <c r="AR603" s="540"/>
      <c r="AS603" s="540"/>
      <c r="AT603" s="540"/>
      <c r="AU603" s="540"/>
      <c r="AV603" s="540"/>
      <c r="AW603" s="540"/>
      <c r="AX603" s="540"/>
      <c r="AY603" s="540"/>
      <c r="AZ603" s="540"/>
      <c r="BA603" s="540"/>
      <c r="BB603" s="540"/>
      <c r="BC603" s="540"/>
      <c r="BD603" s="540"/>
      <c r="BE603" s="540"/>
      <c r="BF603" s="540"/>
      <c r="BG603" s="540"/>
      <c r="BH603" s="540"/>
      <c r="BI603" s="540"/>
      <c r="BJ603" s="540"/>
      <c r="BK603" s="540"/>
      <c r="BL603" s="540"/>
      <c r="BM603" s="540"/>
      <c r="BN603" s="540"/>
      <c r="BO603" s="540"/>
      <c r="BP603" s="540"/>
      <c r="BQ603" s="540"/>
      <c r="BR603" s="540"/>
      <c r="BS603" s="540"/>
      <c r="BT603" s="540"/>
      <c r="BU603" s="540"/>
      <c r="BV603" s="540"/>
      <c r="BW603" s="540"/>
      <c r="BX603" s="540"/>
      <c r="BY603" s="540"/>
      <c r="BZ603" s="540"/>
      <c r="DK603" s="540"/>
      <c r="DL603" s="540"/>
      <c r="DM603" s="540"/>
      <c r="DN603" s="540"/>
      <c r="DO603" s="540"/>
      <c r="DP603" s="540"/>
      <c r="DQ603" s="540"/>
      <c r="DR603" s="540"/>
      <c r="DS603" s="540"/>
      <c r="DT603" s="540"/>
      <c r="DU603" s="540"/>
      <c r="DV603" s="540"/>
      <c r="DW603" s="540"/>
      <c r="DX603" s="540"/>
      <c r="DY603" s="540"/>
      <c r="DZ603" s="540"/>
      <c r="EA603" s="540"/>
      <c r="EB603" s="540"/>
      <c r="EC603" s="540"/>
      <c r="ED603" s="540"/>
      <c r="EE603" s="540"/>
      <c r="EF603" s="540"/>
      <c r="EG603" s="540"/>
      <c r="EH603" s="540"/>
    </row>
    <row r="604" spans="2:138">
      <c r="B604" s="540"/>
      <c r="C604" s="658"/>
      <c r="D604" s="540"/>
      <c r="F604" s="540"/>
      <c r="G604" s="540"/>
      <c r="H604" s="540"/>
      <c r="I604" s="540"/>
      <c r="J604" s="540"/>
      <c r="K604" s="540"/>
      <c r="L604" s="540"/>
      <c r="M604" s="540"/>
      <c r="N604" s="540"/>
      <c r="O604" s="540"/>
      <c r="P604" s="540"/>
      <c r="Q604" s="540"/>
      <c r="R604" s="540"/>
      <c r="S604" s="540"/>
      <c r="T604" s="540"/>
      <c r="U604" s="540"/>
      <c r="V604" s="540"/>
      <c r="W604" s="540"/>
      <c r="X604" s="540"/>
      <c r="Y604" s="540"/>
      <c r="Z604" s="540"/>
      <c r="AA604" s="540"/>
      <c r="AB604" s="540"/>
      <c r="AC604" s="540"/>
      <c r="AD604" s="540"/>
      <c r="AE604" s="540"/>
      <c r="AF604" s="540"/>
      <c r="AG604" s="540"/>
      <c r="AH604" s="540"/>
      <c r="AI604" s="540"/>
      <c r="AJ604" s="540"/>
      <c r="AK604" s="540"/>
      <c r="AL604" s="540"/>
      <c r="AM604" s="540"/>
      <c r="AN604" s="540"/>
      <c r="AO604" s="540"/>
      <c r="AP604" s="540"/>
      <c r="AQ604" s="540"/>
      <c r="AR604" s="540"/>
      <c r="AS604" s="540"/>
      <c r="AT604" s="540"/>
      <c r="AU604" s="540"/>
      <c r="AV604" s="540"/>
      <c r="AW604" s="540"/>
      <c r="AX604" s="540"/>
      <c r="AY604" s="540"/>
      <c r="AZ604" s="540"/>
      <c r="BA604" s="540"/>
      <c r="BB604" s="540"/>
      <c r="BC604" s="540"/>
      <c r="BD604" s="540"/>
      <c r="BE604" s="540"/>
      <c r="BF604" s="540"/>
      <c r="BG604" s="540"/>
      <c r="BH604" s="540"/>
      <c r="BI604" s="540"/>
      <c r="BJ604" s="540"/>
      <c r="BK604" s="540"/>
      <c r="BL604" s="540"/>
      <c r="BM604" s="540"/>
      <c r="BN604" s="540"/>
      <c r="BO604" s="540"/>
      <c r="BP604" s="540"/>
      <c r="BQ604" s="540"/>
      <c r="BR604" s="540"/>
      <c r="BS604" s="540"/>
      <c r="BT604" s="540"/>
      <c r="BU604" s="540"/>
      <c r="BV604" s="540"/>
      <c r="BW604" s="540"/>
      <c r="BX604" s="540"/>
      <c r="BY604" s="540"/>
      <c r="BZ604" s="540"/>
      <c r="DK604" s="540"/>
      <c r="DL604" s="540"/>
      <c r="DM604" s="540"/>
      <c r="DN604" s="540"/>
      <c r="DO604" s="540"/>
      <c r="DP604" s="540"/>
      <c r="DQ604" s="540"/>
      <c r="DR604" s="540"/>
      <c r="DS604" s="540"/>
      <c r="DT604" s="540"/>
      <c r="DU604" s="540"/>
      <c r="DV604" s="540"/>
      <c r="DW604" s="540"/>
      <c r="DX604" s="540"/>
      <c r="DY604" s="540"/>
      <c r="DZ604" s="540"/>
      <c r="EA604" s="540"/>
      <c r="EB604" s="540"/>
      <c r="EC604" s="540"/>
      <c r="ED604" s="540"/>
      <c r="EE604" s="540"/>
      <c r="EF604" s="540"/>
      <c r="EG604" s="540"/>
      <c r="EH604" s="540"/>
    </row>
    <row r="605" spans="2:138">
      <c r="B605" s="540"/>
      <c r="C605" s="658"/>
      <c r="D605" s="540"/>
      <c r="F605" s="540"/>
      <c r="G605" s="540"/>
      <c r="H605" s="540"/>
      <c r="I605" s="540"/>
      <c r="J605" s="540"/>
      <c r="K605" s="540"/>
      <c r="L605" s="540"/>
      <c r="M605" s="540"/>
      <c r="N605" s="540"/>
      <c r="O605" s="540"/>
      <c r="P605" s="540"/>
      <c r="Q605" s="540"/>
      <c r="R605" s="540"/>
      <c r="S605" s="540"/>
      <c r="T605" s="540"/>
      <c r="U605" s="540"/>
      <c r="V605" s="540"/>
      <c r="W605" s="540"/>
      <c r="X605" s="540"/>
      <c r="Y605" s="540"/>
      <c r="Z605" s="540"/>
      <c r="AA605" s="540"/>
      <c r="AB605" s="540"/>
      <c r="AC605" s="540"/>
      <c r="AD605" s="540"/>
      <c r="AE605" s="540"/>
      <c r="AF605" s="540"/>
      <c r="AG605" s="540"/>
      <c r="AH605" s="540"/>
      <c r="AI605" s="540"/>
      <c r="AJ605" s="540"/>
      <c r="AK605" s="540"/>
      <c r="AL605" s="540"/>
      <c r="AM605" s="540"/>
      <c r="AN605" s="540"/>
      <c r="AO605" s="540"/>
      <c r="AP605" s="540"/>
      <c r="AQ605" s="540"/>
      <c r="AR605" s="540"/>
      <c r="AS605" s="540"/>
      <c r="AT605" s="540"/>
      <c r="AU605" s="540"/>
      <c r="AV605" s="540"/>
      <c r="AW605" s="540"/>
      <c r="AX605" s="540"/>
      <c r="AY605" s="540"/>
      <c r="AZ605" s="540"/>
      <c r="BA605" s="540"/>
      <c r="BB605" s="540"/>
      <c r="BC605" s="540"/>
      <c r="BD605" s="540"/>
      <c r="BE605" s="540"/>
      <c r="BF605" s="540"/>
      <c r="BG605" s="540"/>
      <c r="BH605" s="540"/>
      <c r="BI605" s="540"/>
      <c r="BJ605" s="540"/>
      <c r="BK605" s="540"/>
      <c r="BL605" s="540"/>
      <c r="BM605" s="540"/>
      <c r="BN605" s="540"/>
      <c r="BO605" s="540"/>
      <c r="BP605" s="540"/>
      <c r="BQ605" s="540"/>
      <c r="BR605" s="540"/>
      <c r="BS605" s="540"/>
      <c r="BT605" s="540"/>
      <c r="BU605" s="540"/>
      <c r="BV605" s="540"/>
      <c r="BW605" s="540"/>
      <c r="BX605" s="540"/>
      <c r="BY605" s="540"/>
      <c r="BZ605" s="540"/>
      <c r="DK605" s="540"/>
      <c r="DL605" s="540"/>
      <c r="DM605" s="540"/>
      <c r="DN605" s="540"/>
      <c r="DO605" s="540"/>
      <c r="DP605" s="540"/>
      <c r="DQ605" s="540"/>
      <c r="DR605" s="540"/>
      <c r="DS605" s="540"/>
      <c r="DT605" s="540"/>
      <c r="DU605" s="540"/>
      <c r="DV605" s="540"/>
      <c r="DW605" s="540"/>
      <c r="DX605" s="540"/>
      <c r="DY605" s="540"/>
      <c r="DZ605" s="540"/>
      <c r="EA605" s="540"/>
      <c r="EB605" s="540"/>
      <c r="EC605" s="540"/>
      <c r="ED605" s="540"/>
      <c r="EE605" s="540"/>
      <c r="EF605" s="540"/>
      <c r="EG605" s="540"/>
      <c r="EH605" s="540"/>
    </row>
    <row r="606" spans="2:138">
      <c r="B606" s="540"/>
      <c r="C606" s="658"/>
      <c r="D606" s="540"/>
      <c r="F606" s="540"/>
      <c r="G606" s="540"/>
      <c r="H606" s="540"/>
      <c r="I606" s="540"/>
      <c r="J606" s="540"/>
      <c r="K606" s="540"/>
      <c r="L606" s="540"/>
      <c r="M606" s="540"/>
      <c r="N606" s="540"/>
      <c r="O606" s="540"/>
      <c r="P606" s="540"/>
      <c r="Q606" s="540"/>
      <c r="R606" s="540"/>
      <c r="S606" s="540"/>
      <c r="T606" s="540"/>
      <c r="U606" s="540"/>
      <c r="V606" s="540"/>
      <c r="W606" s="540"/>
      <c r="X606" s="540"/>
      <c r="Y606" s="540"/>
      <c r="Z606" s="540"/>
      <c r="AA606" s="540"/>
      <c r="AB606" s="540"/>
      <c r="AC606" s="540"/>
      <c r="AD606" s="540"/>
      <c r="AE606" s="540"/>
      <c r="AF606" s="540"/>
      <c r="AG606" s="540"/>
      <c r="AH606" s="540"/>
      <c r="AI606" s="540"/>
      <c r="AJ606" s="540"/>
      <c r="AK606" s="540"/>
      <c r="AL606" s="540"/>
      <c r="AM606" s="540"/>
      <c r="AN606" s="540"/>
      <c r="AO606" s="540"/>
      <c r="AP606" s="540"/>
      <c r="AQ606" s="540"/>
      <c r="AR606" s="540"/>
      <c r="AS606" s="540"/>
      <c r="AT606" s="540"/>
      <c r="AU606" s="540"/>
      <c r="AV606" s="540"/>
      <c r="AW606" s="540"/>
      <c r="AX606" s="540"/>
      <c r="AY606" s="540"/>
      <c r="AZ606" s="540"/>
      <c r="BA606" s="540"/>
      <c r="BB606" s="540"/>
      <c r="BC606" s="540"/>
      <c r="BD606" s="540"/>
      <c r="BE606" s="540"/>
      <c r="BF606" s="540"/>
      <c r="BG606" s="540"/>
      <c r="BH606" s="540"/>
      <c r="BI606" s="540"/>
      <c r="BJ606" s="540"/>
      <c r="BK606" s="540"/>
      <c r="BL606" s="540"/>
      <c r="BM606" s="540"/>
      <c r="BN606" s="540"/>
      <c r="BO606" s="540"/>
      <c r="BP606" s="540"/>
      <c r="BQ606" s="540"/>
      <c r="BR606" s="540"/>
      <c r="BS606" s="540"/>
      <c r="BT606" s="540"/>
      <c r="BU606" s="540"/>
      <c r="BV606" s="540"/>
      <c r="BW606" s="540"/>
      <c r="BX606" s="540"/>
      <c r="BY606" s="540"/>
      <c r="BZ606" s="540"/>
      <c r="DK606" s="540"/>
      <c r="DL606" s="540"/>
      <c r="DM606" s="540"/>
      <c r="DN606" s="540"/>
      <c r="DO606" s="540"/>
      <c r="DP606" s="540"/>
      <c r="DQ606" s="540"/>
      <c r="DR606" s="540"/>
      <c r="DS606" s="540"/>
      <c r="DT606" s="540"/>
      <c r="DU606" s="540"/>
      <c r="DV606" s="540"/>
      <c r="DW606" s="540"/>
      <c r="DX606" s="540"/>
      <c r="DY606" s="540"/>
      <c r="DZ606" s="540"/>
      <c r="EA606" s="540"/>
      <c r="EB606" s="540"/>
      <c r="EC606" s="540"/>
      <c r="ED606" s="540"/>
      <c r="EE606" s="540"/>
      <c r="EF606" s="540"/>
      <c r="EG606" s="540"/>
      <c r="EH606" s="540"/>
    </row>
    <row r="607" spans="2:138">
      <c r="B607" s="540"/>
      <c r="C607" s="658"/>
      <c r="D607" s="540"/>
      <c r="F607" s="540"/>
      <c r="G607" s="540"/>
      <c r="H607" s="540"/>
      <c r="I607" s="540"/>
      <c r="J607" s="540"/>
      <c r="K607" s="540"/>
      <c r="L607" s="540"/>
      <c r="M607" s="540"/>
      <c r="N607" s="540"/>
      <c r="O607" s="540"/>
      <c r="P607" s="540"/>
      <c r="Q607" s="540"/>
      <c r="R607" s="540"/>
      <c r="S607" s="540"/>
      <c r="T607" s="540"/>
      <c r="U607" s="540"/>
      <c r="V607" s="540"/>
      <c r="W607" s="540"/>
      <c r="X607" s="540"/>
      <c r="Y607" s="540"/>
      <c r="Z607" s="540"/>
      <c r="AA607" s="540"/>
      <c r="AB607" s="540"/>
      <c r="AC607" s="540"/>
      <c r="AD607" s="540"/>
      <c r="AE607" s="540"/>
      <c r="AF607" s="540"/>
      <c r="AG607" s="540"/>
      <c r="AH607" s="540"/>
      <c r="AI607" s="540"/>
      <c r="AJ607" s="540"/>
      <c r="AK607" s="540"/>
      <c r="AL607" s="540"/>
      <c r="AM607" s="540"/>
      <c r="AN607" s="540"/>
      <c r="AO607" s="540"/>
      <c r="AP607" s="540"/>
      <c r="AQ607" s="540"/>
      <c r="AR607" s="540"/>
      <c r="AS607" s="540"/>
      <c r="AT607" s="540"/>
      <c r="AU607" s="540"/>
      <c r="AV607" s="540"/>
      <c r="AW607" s="540"/>
      <c r="AX607" s="540"/>
      <c r="AY607" s="540"/>
      <c r="AZ607" s="540"/>
      <c r="BA607" s="540"/>
      <c r="BB607" s="540"/>
      <c r="BC607" s="540"/>
      <c r="BD607" s="540"/>
      <c r="BE607" s="540"/>
      <c r="BF607" s="540"/>
      <c r="BG607" s="540"/>
      <c r="BH607" s="540"/>
      <c r="BI607" s="540"/>
      <c r="BJ607" s="540"/>
      <c r="BK607" s="540"/>
      <c r="BL607" s="540"/>
      <c r="BM607" s="540"/>
      <c r="BN607" s="540"/>
      <c r="BO607" s="540"/>
      <c r="BP607" s="540"/>
      <c r="BQ607" s="540"/>
      <c r="BR607" s="540"/>
      <c r="BS607" s="540"/>
      <c r="BT607" s="540"/>
      <c r="BU607" s="540"/>
      <c r="BV607" s="540"/>
      <c r="BW607" s="540"/>
      <c r="BX607" s="540"/>
      <c r="BY607" s="540"/>
      <c r="BZ607" s="540"/>
      <c r="DK607" s="540"/>
      <c r="DL607" s="540"/>
      <c r="DM607" s="540"/>
      <c r="DN607" s="540"/>
      <c r="DO607" s="540"/>
      <c r="DP607" s="540"/>
      <c r="DQ607" s="540"/>
      <c r="DR607" s="540"/>
      <c r="DS607" s="540"/>
      <c r="DT607" s="540"/>
      <c r="DU607" s="540"/>
      <c r="DV607" s="540"/>
      <c r="DW607" s="540"/>
      <c r="DX607" s="540"/>
      <c r="DY607" s="540"/>
      <c r="DZ607" s="540"/>
      <c r="EA607" s="540"/>
      <c r="EB607" s="540"/>
      <c r="EC607" s="540"/>
      <c r="ED607" s="540"/>
      <c r="EE607" s="540"/>
      <c r="EF607" s="540"/>
      <c r="EG607" s="540"/>
      <c r="EH607" s="540"/>
    </row>
    <row r="608" spans="2:138">
      <c r="B608" s="540"/>
      <c r="C608" s="658"/>
      <c r="D608" s="540"/>
      <c r="F608" s="540"/>
      <c r="G608" s="540"/>
      <c r="H608" s="540"/>
      <c r="I608" s="540"/>
      <c r="J608" s="540"/>
      <c r="K608" s="540"/>
      <c r="L608" s="540"/>
      <c r="M608" s="540"/>
      <c r="N608" s="540"/>
      <c r="O608" s="540"/>
      <c r="P608" s="540"/>
      <c r="Q608" s="540"/>
      <c r="R608" s="540"/>
      <c r="S608" s="540"/>
      <c r="T608" s="540"/>
      <c r="U608" s="540"/>
      <c r="V608" s="540"/>
      <c r="W608" s="540"/>
      <c r="X608" s="540"/>
      <c r="Y608" s="540"/>
      <c r="Z608" s="540"/>
      <c r="AA608" s="540"/>
      <c r="AB608" s="540"/>
      <c r="AC608" s="540"/>
      <c r="AD608" s="540"/>
      <c r="AE608" s="540"/>
      <c r="AF608" s="540"/>
      <c r="AG608" s="540"/>
      <c r="AH608" s="540"/>
      <c r="AI608" s="540"/>
      <c r="AJ608" s="540"/>
      <c r="AK608" s="540"/>
      <c r="AL608" s="540"/>
      <c r="AM608" s="540"/>
      <c r="AN608" s="540"/>
      <c r="AO608" s="540"/>
      <c r="AP608" s="540"/>
      <c r="AQ608" s="540"/>
      <c r="AR608" s="540"/>
      <c r="AS608" s="540"/>
      <c r="AT608" s="540"/>
      <c r="AU608" s="540"/>
      <c r="AV608" s="540"/>
      <c r="AW608" s="540"/>
      <c r="AX608" s="540"/>
      <c r="AY608" s="540"/>
      <c r="AZ608" s="540"/>
      <c r="BA608" s="540"/>
      <c r="BB608" s="540"/>
      <c r="BC608" s="540"/>
      <c r="BD608" s="540"/>
      <c r="BE608" s="540"/>
      <c r="BF608" s="540"/>
      <c r="BG608" s="540"/>
      <c r="BH608" s="540"/>
      <c r="BI608" s="540"/>
      <c r="BJ608" s="540"/>
      <c r="BK608" s="540"/>
      <c r="BL608" s="540"/>
      <c r="BM608" s="540"/>
      <c r="BN608" s="540"/>
      <c r="BO608" s="540"/>
      <c r="BP608" s="540"/>
      <c r="BQ608" s="540"/>
      <c r="BR608" s="540"/>
      <c r="BS608" s="540"/>
      <c r="BT608" s="540"/>
      <c r="BU608" s="540"/>
      <c r="BV608" s="540"/>
      <c r="BW608" s="540"/>
      <c r="BX608" s="540"/>
      <c r="BY608" s="540"/>
      <c r="BZ608" s="540"/>
      <c r="DK608" s="540"/>
      <c r="DL608" s="540"/>
      <c r="DM608" s="540"/>
      <c r="DN608" s="540"/>
      <c r="DO608" s="540"/>
      <c r="DP608" s="540"/>
      <c r="DQ608" s="540"/>
      <c r="DR608" s="540"/>
      <c r="DS608" s="540"/>
      <c r="DT608" s="540"/>
      <c r="DU608" s="540"/>
      <c r="DV608" s="540"/>
      <c r="DW608" s="540"/>
      <c r="DX608" s="540"/>
      <c r="DY608" s="540"/>
      <c r="DZ608" s="540"/>
      <c r="EA608" s="540"/>
      <c r="EB608" s="540"/>
      <c r="EC608" s="540"/>
      <c r="ED608" s="540"/>
      <c r="EE608" s="540"/>
      <c r="EF608" s="540"/>
      <c r="EG608" s="540"/>
      <c r="EH608" s="540"/>
    </row>
    <row r="609" spans="2:138">
      <c r="B609" s="540"/>
      <c r="C609" s="658"/>
      <c r="D609" s="540"/>
      <c r="F609" s="540"/>
      <c r="G609" s="540"/>
      <c r="H609" s="540"/>
      <c r="I609" s="540"/>
      <c r="J609" s="540"/>
      <c r="K609" s="540"/>
      <c r="L609" s="540"/>
      <c r="M609" s="540"/>
      <c r="N609" s="540"/>
      <c r="O609" s="540"/>
      <c r="P609" s="540"/>
      <c r="Q609" s="540"/>
      <c r="R609" s="540"/>
      <c r="S609" s="540"/>
      <c r="T609" s="540"/>
      <c r="U609" s="540"/>
      <c r="V609" s="540"/>
      <c r="W609" s="540"/>
      <c r="X609" s="540"/>
      <c r="Y609" s="540"/>
      <c r="Z609" s="540"/>
      <c r="AA609" s="540"/>
      <c r="AB609" s="540"/>
      <c r="AC609" s="540"/>
      <c r="AD609" s="540"/>
      <c r="AE609" s="540"/>
      <c r="AF609" s="540"/>
      <c r="AG609" s="540"/>
      <c r="AH609" s="540"/>
      <c r="AI609" s="540"/>
      <c r="AJ609" s="540"/>
      <c r="AK609" s="540"/>
      <c r="AL609" s="540"/>
      <c r="AM609" s="540"/>
      <c r="AN609" s="540"/>
      <c r="AO609" s="540"/>
      <c r="AP609" s="540"/>
      <c r="AQ609" s="540"/>
      <c r="AR609" s="540"/>
      <c r="AS609" s="540"/>
      <c r="AT609" s="540"/>
      <c r="AU609" s="540"/>
      <c r="AV609" s="540"/>
      <c r="AW609" s="540"/>
      <c r="AX609" s="540"/>
      <c r="AY609" s="540"/>
      <c r="AZ609" s="540"/>
      <c r="BA609" s="540"/>
      <c r="BB609" s="540"/>
      <c r="BC609" s="540"/>
      <c r="BD609" s="540"/>
      <c r="BE609" s="540"/>
      <c r="BF609" s="540"/>
      <c r="BG609" s="540"/>
      <c r="BH609" s="540"/>
      <c r="BI609" s="540"/>
      <c r="BJ609" s="540"/>
      <c r="BK609" s="540"/>
      <c r="BL609" s="540"/>
      <c r="BM609" s="540"/>
      <c r="BN609" s="540"/>
      <c r="BO609" s="540"/>
      <c r="BP609" s="540"/>
      <c r="BQ609" s="540"/>
      <c r="BR609" s="540"/>
      <c r="BS609" s="540"/>
      <c r="BT609" s="540"/>
      <c r="BU609" s="540"/>
      <c r="BV609" s="540"/>
      <c r="BW609" s="540"/>
      <c r="BX609" s="540"/>
      <c r="BY609" s="540"/>
      <c r="BZ609" s="540"/>
      <c r="DK609" s="540"/>
      <c r="DL609" s="540"/>
      <c r="DM609" s="540"/>
      <c r="DN609" s="540"/>
      <c r="DO609" s="540"/>
      <c r="DP609" s="540"/>
      <c r="DQ609" s="540"/>
      <c r="DR609" s="540"/>
      <c r="DS609" s="540"/>
      <c r="DT609" s="540"/>
      <c r="DU609" s="540"/>
      <c r="DV609" s="540"/>
      <c r="DW609" s="540"/>
      <c r="DX609" s="540"/>
      <c r="DY609" s="540"/>
      <c r="DZ609" s="540"/>
      <c r="EA609" s="540"/>
      <c r="EB609" s="540"/>
      <c r="EC609" s="540"/>
      <c r="ED609" s="540"/>
      <c r="EE609" s="540"/>
      <c r="EF609" s="540"/>
      <c r="EG609" s="540"/>
      <c r="EH609" s="540"/>
    </row>
    <row r="610" spans="2:138">
      <c r="B610" s="540"/>
      <c r="C610" s="658"/>
      <c r="D610" s="540"/>
      <c r="F610" s="540"/>
      <c r="G610" s="540"/>
      <c r="H610" s="540"/>
      <c r="I610" s="540"/>
      <c r="J610" s="540"/>
      <c r="K610" s="540"/>
      <c r="L610" s="540"/>
      <c r="M610" s="540"/>
      <c r="N610" s="540"/>
      <c r="O610" s="540"/>
      <c r="P610" s="540"/>
      <c r="Q610" s="540"/>
      <c r="R610" s="540"/>
      <c r="S610" s="540"/>
      <c r="T610" s="540"/>
      <c r="U610" s="540"/>
      <c r="V610" s="540"/>
      <c r="W610" s="540"/>
      <c r="X610" s="540"/>
      <c r="Y610" s="540"/>
      <c r="Z610" s="540"/>
      <c r="AA610" s="540"/>
      <c r="AB610" s="540"/>
      <c r="AC610" s="540"/>
      <c r="AD610" s="540"/>
      <c r="AE610" s="540"/>
      <c r="AF610" s="540"/>
      <c r="AG610" s="540"/>
      <c r="AH610" s="540"/>
      <c r="AI610" s="540"/>
      <c r="AJ610" s="540"/>
      <c r="AK610" s="540"/>
      <c r="AL610" s="540"/>
      <c r="AM610" s="540"/>
      <c r="AN610" s="540"/>
      <c r="AO610" s="540"/>
      <c r="AP610" s="540"/>
      <c r="AQ610" s="540"/>
      <c r="AR610" s="540"/>
      <c r="AS610" s="540"/>
      <c r="AT610" s="540"/>
      <c r="AU610" s="540"/>
      <c r="AV610" s="540"/>
      <c r="AW610" s="540"/>
      <c r="AX610" s="540"/>
      <c r="AY610" s="540"/>
      <c r="AZ610" s="540"/>
      <c r="BA610" s="540"/>
      <c r="BB610" s="540"/>
      <c r="BC610" s="540"/>
      <c r="BD610" s="540"/>
      <c r="BE610" s="540"/>
      <c r="BF610" s="540"/>
      <c r="BG610" s="540"/>
      <c r="BH610" s="540"/>
      <c r="BI610" s="540"/>
      <c r="BJ610" s="540"/>
      <c r="BK610" s="540"/>
      <c r="BL610" s="540"/>
      <c r="BM610" s="540"/>
      <c r="BN610" s="540"/>
      <c r="BO610" s="540"/>
      <c r="BP610" s="540"/>
      <c r="BQ610" s="540"/>
      <c r="BR610" s="540"/>
      <c r="BS610" s="540"/>
      <c r="BT610" s="540"/>
      <c r="BU610" s="540"/>
      <c r="BV610" s="540"/>
      <c r="BW610" s="540"/>
      <c r="BX610" s="540"/>
      <c r="BY610" s="540"/>
      <c r="BZ610" s="540"/>
      <c r="DK610" s="540"/>
      <c r="DL610" s="540"/>
      <c r="DM610" s="540"/>
      <c r="DN610" s="540"/>
      <c r="DO610" s="540"/>
      <c r="DP610" s="540"/>
      <c r="DQ610" s="540"/>
      <c r="DR610" s="540"/>
      <c r="DS610" s="540"/>
      <c r="DT610" s="540"/>
      <c r="DU610" s="540"/>
      <c r="DV610" s="540"/>
      <c r="DW610" s="540"/>
      <c r="DX610" s="540"/>
      <c r="DY610" s="540"/>
      <c r="DZ610" s="540"/>
      <c r="EA610" s="540"/>
      <c r="EB610" s="540"/>
      <c r="EC610" s="540"/>
      <c r="ED610" s="540"/>
      <c r="EE610" s="540"/>
      <c r="EF610" s="540"/>
      <c r="EG610" s="540"/>
      <c r="EH610" s="540"/>
    </row>
    <row r="611" spans="2:138">
      <c r="B611" s="540"/>
      <c r="C611" s="658"/>
      <c r="D611" s="540"/>
      <c r="F611" s="540"/>
      <c r="G611" s="540"/>
      <c r="H611" s="540"/>
      <c r="I611" s="540"/>
      <c r="J611" s="540"/>
      <c r="K611" s="540"/>
      <c r="L611" s="540"/>
      <c r="M611" s="540"/>
      <c r="N611" s="540"/>
      <c r="O611" s="540"/>
      <c r="P611" s="540"/>
      <c r="Q611" s="540"/>
      <c r="R611" s="540"/>
      <c r="S611" s="540"/>
      <c r="T611" s="540"/>
      <c r="U611" s="540"/>
      <c r="V611" s="540"/>
      <c r="W611" s="540"/>
      <c r="X611" s="540"/>
      <c r="Y611" s="540"/>
      <c r="Z611" s="540"/>
      <c r="AA611" s="540"/>
      <c r="AB611" s="540"/>
      <c r="AC611" s="540"/>
      <c r="AD611" s="540"/>
      <c r="AE611" s="540"/>
      <c r="AF611" s="540"/>
      <c r="AG611" s="540"/>
      <c r="AH611" s="540"/>
      <c r="AI611" s="540"/>
      <c r="AJ611" s="540"/>
      <c r="AK611" s="540"/>
      <c r="AL611" s="540"/>
      <c r="AM611" s="540"/>
      <c r="AN611" s="540"/>
      <c r="AO611" s="540"/>
      <c r="AP611" s="540"/>
      <c r="AQ611" s="540"/>
      <c r="AR611" s="540"/>
      <c r="AS611" s="540"/>
      <c r="AT611" s="540"/>
      <c r="AU611" s="540"/>
      <c r="AV611" s="540"/>
      <c r="AW611" s="540"/>
      <c r="AX611" s="540"/>
      <c r="AY611" s="540"/>
      <c r="AZ611" s="540"/>
      <c r="BA611" s="540"/>
      <c r="BB611" s="540"/>
      <c r="BC611" s="540"/>
      <c r="BD611" s="540"/>
      <c r="BE611" s="540"/>
      <c r="BF611" s="540"/>
      <c r="BG611" s="540"/>
      <c r="BH611" s="540"/>
      <c r="BI611" s="540"/>
      <c r="BJ611" s="540"/>
      <c r="BK611" s="540"/>
      <c r="BL611" s="540"/>
      <c r="BM611" s="540"/>
      <c r="BN611" s="540"/>
      <c r="BO611" s="540"/>
      <c r="BP611" s="540"/>
      <c r="BQ611" s="540"/>
      <c r="BR611" s="540"/>
      <c r="BS611" s="540"/>
      <c r="BT611" s="540"/>
      <c r="BU611" s="540"/>
      <c r="BV611" s="540"/>
      <c r="BW611" s="540"/>
      <c r="BX611" s="540"/>
      <c r="BY611" s="540"/>
      <c r="BZ611" s="540"/>
      <c r="DK611" s="540"/>
      <c r="DL611" s="540"/>
      <c r="DM611" s="540"/>
      <c r="DN611" s="540"/>
      <c r="DO611" s="540"/>
      <c r="DP611" s="540"/>
      <c r="DQ611" s="540"/>
      <c r="DR611" s="540"/>
      <c r="DS611" s="540"/>
      <c r="DT611" s="540"/>
      <c r="DU611" s="540"/>
      <c r="DV611" s="540"/>
      <c r="DW611" s="540"/>
      <c r="DX611" s="540"/>
      <c r="DY611" s="540"/>
      <c r="DZ611" s="540"/>
      <c r="EA611" s="540"/>
      <c r="EB611" s="540"/>
      <c r="EC611" s="540"/>
      <c r="ED611" s="540"/>
      <c r="EE611" s="540"/>
      <c r="EF611" s="540"/>
      <c r="EG611" s="540"/>
      <c r="EH611" s="540"/>
    </row>
    <row r="612" spans="2:138">
      <c r="B612" s="540"/>
      <c r="C612" s="658"/>
      <c r="D612" s="540"/>
      <c r="F612" s="540"/>
      <c r="G612" s="540"/>
      <c r="H612" s="540"/>
      <c r="I612" s="540"/>
      <c r="J612" s="540"/>
      <c r="K612" s="540"/>
      <c r="L612" s="540"/>
      <c r="M612" s="540"/>
      <c r="N612" s="540"/>
      <c r="O612" s="540"/>
      <c r="P612" s="540"/>
      <c r="Q612" s="540"/>
      <c r="R612" s="540"/>
      <c r="S612" s="540"/>
      <c r="T612" s="540"/>
      <c r="U612" s="540"/>
      <c r="V612" s="540"/>
      <c r="W612" s="540"/>
      <c r="X612" s="540"/>
      <c r="Y612" s="540"/>
      <c r="Z612" s="540"/>
      <c r="AA612" s="540"/>
      <c r="AB612" s="540"/>
      <c r="AC612" s="540"/>
      <c r="AD612" s="540"/>
      <c r="AE612" s="540"/>
      <c r="AF612" s="540"/>
      <c r="AG612" s="540"/>
      <c r="AH612" s="540"/>
      <c r="AI612" s="540"/>
      <c r="AJ612" s="540"/>
      <c r="AK612" s="540"/>
      <c r="AL612" s="540"/>
      <c r="AM612" s="540"/>
      <c r="AN612" s="540"/>
      <c r="AO612" s="540"/>
      <c r="AP612" s="540"/>
      <c r="AQ612" s="540"/>
      <c r="AR612" s="540"/>
      <c r="AS612" s="540"/>
      <c r="AT612" s="540"/>
      <c r="AU612" s="540"/>
      <c r="AV612" s="540"/>
      <c r="AW612" s="540"/>
      <c r="AX612" s="540"/>
      <c r="AY612" s="540"/>
      <c r="AZ612" s="540"/>
      <c r="BA612" s="540"/>
      <c r="BB612" s="540"/>
      <c r="BC612" s="540"/>
      <c r="BD612" s="540"/>
      <c r="BE612" s="540"/>
      <c r="BF612" s="540"/>
      <c r="BG612" s="540"/>
      <c r="BH612" s="540"/>
      <c r="BI612" s="540"/>
      <c r="BJ612" s="540"/>
      <c r="BK612" s="540"/>
      <c r="BL612" s="540"/>
      <c r="BM612" s="540"/>
      <c r="BN612" s="540"/>
      <c r="BO612" s="540"/>
      <c r="BP612" s="540"/>
      <c r="BQ612" s="540"/>
      <c r="BR612" s="540"/>
      <c r="BS612" s="540"/>
      <c r="BT612" s="540"/>
      <c r="BU612" s="540"/>
      <c r="BV612" s="540"/>
      <c r="BW612" s="540"/>
      <c r="BX612" s="540"/>
      <c r="BY612" s="540"/>
      <c r="BZ612" s="540"/>
      <c r="DK612" s="540"/>
      <c r="DL612" s="540"/>
      <c r="DM612" s="540"/>
      <c r="DN612" s="540"/>
      <c r="DO612" s="540"/>
      <c r="DP612" s="540"/>
      <c r="DQ612" s="540"/>
      <c r="DR612" s="540"/>
      <c r="DS612" s="540"/>
      <c r="DT612" s="540"/>
      <c r="DU612" s="540"/>
      <c r="DV612" s="540"/>
      <c r="DW612" s="540"/>
      <c r="DX612" s="540"/>
      <c r="DY612" s="540"/>
      <c r="DZ612" s="540"/>
      <c r="EA612" s="540"/>
      <c r="EB612" s="540"/>
      <c r="EC612" s="540"/>
      <c r="ED612" s="540"/>
      <c r="EE612" s="540"/>
      <c r="EF612" s="540"/>
      <c r="EG612" s="540"/>
      <c r="EH612" s="540"/>
    </row>
    <row r="613" spans="2:138">
      <c r="B613" s="540"/>
      <c r="C613" s="658"/>
      <c r="D613" s="540"/>
      <c r="F613" s="540"/>
      <c r="G613" s="540"/>
      <c r="H613" s="540"/>
      <c r="I613" s="540"/>
      <c r="J613" s="540"/>
      <c r="K613" s="540"/>
      <c r="L613" s="540"/>
      <c r="M613" s="540"/>
      <c r="N613" s="540"/>
      <c r="O613" s="540"/>
      <c r="P613" s="540"/>
      <c r="Q613" s="540"/>
      <c r="R613" s="540"/>
      <c r="S613" s="540"/>
      <c r="T613" s="540"/>
      <c r="U613" s="540"/>
      <c r="V613" s="540"/>
      <c r="W613" s="540"/>
      <c r="X613" s="540"/>
      <c r="Y613" s="540"/>
      <c r="Z613" s="540"/>
      <c r="AA613" s="540"/>
      <c r="AB613" s="540"/>
      <c r="AC613" s="540"/>
      <c r="AD613" s="540"/>
      <c r="AE613" s="540"/>
      <c r="AF613" s="540"/>
      <c r="AG613" s="540"/>
      <c r="AH613" s="540"/>
      <c r="AI613" s="540"/>
      <c r="AJ613" s="540"/>
      <c r="AK613" s="540"/>
      <c r="AL613" s="540"/>
      <c r="AM613" s="540"/>
      <c r="AN613" s="540"/>
      <c r="AO613" s="540"/>
      <c r="AP613" s="540"/>
      <c r="AQ613" s="540"/>
      <c r="AR613" s="540"/>
      <c r="AS613" s="540"/>
      <c r="AT613" s="540"/>
      <c r="AU613" s="540"/>
      <c r="AV613" s="540"/>
      <c r="AW613" s="540"/>
      <c r="AX613" s="540"/>
      <c r="AY613" s="540"/>
      <c r="AZ613" s="540"/>
      <c r="BA613" s="540"/>
      <c r="BB613" s="540"/>
      <c r="BC613" s="540"/>
      <c r="BD613" s="540"/>
      <c r="BE613" s="540"/>
      <c r="BF613" s="540"/>
      <c r="BG613" s="540"/>
      <c r="BH613" s="540"/>
      <c r="BI613" s="540"/>
      <c r="BJ613" s="540"/>
      <c r="BK613" s="540"/>
      <c r="BL613" s="540"/>
      <c r="BM613" s="540"/>
      <c r="BN613" s="540"/>
      <c r="BO613" s="540"/>
      <c r="BP613" s="540"/>
      <c r="BQ613" s="540"/>
      <c r="BR613" s="540"/>
      <c r="BS613" s="540"/>
      <c r="BT613" s="540"/>
      <c r="BU613" s="540"/>
      <c r="BV613" s="540"/>
      <c r="BW613" s="540"/>
      <c r="BX613" s="540"/>
      <c r="BY613" s="540"/>
      <c r="BZ613" s="540"/>
      <c r="DK613" s="540"/>
      <c r="DL613" s="540"/>
      <c r="DM613" s="540"/>
      <c r="DN613" s="540"/>
      <c r="DO613" s="540"/>
      <c r="DP613" s="540"/>
      <c r="DQ613" s="540"/>
      <c r="DR613" s="540"/>
      <c r="DS613" s="540"/>
      <c r="DT613" s="540"/>
      <c r="DU613" s="540"/>
      <c r="DV613" s="540"/>
      <c r="DW613" s="540"/>
      <c r="DX613" s="540"/>
      <c r="DY613" s="540"/>
      <c r="DZ613" s="540"/>
      <c r="EA613" s="540"/>
      <c r="EB613" s="540"/>
      <c r="EC613" s="540"/>
      <c r="ED613" s="540"/>
      <c r="EE613" s="540"/>
      <c r="EF613" s="540"/>
      <c r="EG613" s="540"/>
      <c r="EH613" s="540"/>
    </row>
    <row r="614" spans="2:138">
      <c r="B614" s="540"/>
      <c r="C614" s="658"/>
      <c r="D614" s="540"/>
      <c r="F614" s="540"/>
      <c r="G614" s="540"/>
      <c r="H614" s="540"/>
      <c r="I614" s="540"/>
      <c r="J614" s="540"/>
      <c r="K614" s="540"/>
      <c r="L614" s="540"/>
      <c r="M614" s="540"/>
      <c r="N614" s="540"/>
      <c r="O614" s="540"/>
      <c r="P614" s="540"/>
      <c r="Q614" s="540"/>
      <c r="R614" s="540"/>
      <c r="S614" s="540"/>
      <c r="T614" s="540"/>
      <c r="U614" s="540"/>
      <c r="V614" s="540"/>
      <c r="W614" s="540"/>
      <c r="X614" s="540"/>
      <c r="Y614" s="540"/>
      <c r="Z614" s="540"/>
      <c r="AA614" s="540"/>
      <c r="AB614" s="540"/>
      <c r="AC614" s="540"/>
      <c r="AD614" s="540"/>
      <c r="AE614" s="540"/>
      <c r="AF614" s="540"/>
      <c r="AG614" s="540"/>
      <c r="AH614" s="540"/>
      <c r="AI614" s="540"/>
      <c r="AJ614" s="540"/>
      <c r="AK614" s="540"/>
      <c r="AL614" s="540"/>
      <c r="AM614" s="540"/>
      <c r="AN614" s="540"/>
      <c r="AO614" s="540"/>
      <c r="AP614" s="540"/>
      <c r="AQ614" s="540"/>
      <c r="AR614" s="540"/>
      <c r="AS614" s="540"/>
      <c r="AT614" s="540"/>
      <c r="AU614" s="540"/>
      <c r="AV614" s="540"/>
      <c r="AW614" s="540"/>
      <c r="AX614" s="540"/>
      <c r="AY614" s="540"/>
      <c r="AZ614" s="540"/>
      <c r="BA614" s="540"/>
      <c r="BB614" s="540"/>
      <c r="BC614" s="540"/>
      <c r="BD614" s="540"/>
      <c r="BE614" s="540"/>
      <c r="BF614" s="540"/>
      <c r="BG614" s="540"/>
      <c r="BH614" s="540"/>
      <c r="BI614" s="540"/>
      <c r="BJ614" s="540"/>
      <c r="BK614" s="540"/>
      <c r="BL614" s="540"/>
      <c r="BM614" s="540"/>
      <c r="BN614" s="540"/>
      <c r="BO614" s="540"/>
      <c r="BP614" s="540"/>
      <c r="BQ614" s="540"/>
      <c r="BR614" s="540"/>
      <c r="BS614" s="540"/>
      <c r="BT614" s="540"/>
      <c r="BU614" s="540"/>
      <c r="BV614" s="540"/>
      <c r="BW614" s="540"/>
      <c r="BX614" s="540"/>
      <c r="BY614" s="540"/>
      <c r="BZ614" s="540"/>
      <c r="DK614" s="540"/>
      <c r="DL614" s="540"/>
      <c r="DM614" s="540"/>
      <c r="DN614" s="540"/>
      <c r="DO614" s="540"/>
      <c r="DP614" s="540"/>
      <c r="DQ614" s="540"/>
      <c r="DR614" s="540"/>
      <c r="DS614" s="540"/>
      <c r="DT614" s="540"/>
      <c r="DU614" s="540"/>
      <c r="DV614" s="540"/>
      <c r="DW614" s="540"/>
      <c r="DX614" s="540"/>
      <c r="DY614" s="540"/>
      <c r="DZ614" s="540"/>
      <c r="EA614" s="540"/>
      <c r="EB614" s="540"/>
      <c r="EC614" s="540"/>
      <c r="ED614" s="540"/>
      <c r="EE614" s="540"/>
      <c r="EF614" s="540"/>
      <c r="EG614" s="540"/>
      <c r="EH614" s="540"/>
    </row>
    <row r="615" spans="2:138">
      <c r="B615" s="540"/>
      <c r="C615" s="658"/>
      <c r="D615" s="540"/>
      <c r="F615" s="540"/>
      <c r="G615" s="540"/>
      <c r="H615" s="540"/>
      <c r="I615" s="540"/>
      <c r="J615" s="540"/>
      <c r="K615" s="540"/>
      <c r="L615" s="540"/>
      <c r="M615" s="540"/>
      <c r="N615" s="540"/>
      <c r="O615" s="540"/>
      <c r="P615" s="540"/>
      <c r="Q615" s="540"/>
      <c r="R615" s="540"/>
      <c r="S615" s="540"/>
      <c r="T615" s="540"/>
      <c r="U615" s="540"/>
      <c r="V615" s="540"/>
      <c r="W615" s="540"/>
      <c r="X615" s="540"/>
      <c r="Y615" s="540"/>
      <c r="Z615" s="540"/>
      <c r="AA615" s="540"/>
      <c r="AB615" s="540"/>
      <c r="AC615" s="540"/>
      <c r="AD615" s="540"/>
      <c r="AE615" s="540"/>
      <c r="AF615" s="540"/>
      <c r="AG615" s="540"/>
      <c r="AH615" s="540"/>
      <c r="AI615" s="540"/>
      <c r="AJ615" s="540"/>
      <c r="AK615" s="540"/>
      <c r="AL615" s="540"/>
      <c r="AM615" s="540"/>
      <c r="AN615" s="540"/>
      <c r="AO615" s="540"/>
      <c r="AP615" s="540"/>
      <c r="AQ615" s="540"/>
      <c r="AR615" s="540"/>
      <c r="AS615" s="540"/>
      <c r="AT615" s="540"/>
      <c r="AU615" s="540"/>
      <c r="AV615" s="540"/>
      <c r="AW615" s="540"/>
      <c r="AX615" s="540"/>
      <c r="AY615" s="540"/>
      <c r="AZ615" s="540"/>
      <c r="BA615" s="540"/>
      <c r="BB615" s="540"/>
      <c r="BC615" s="540"/>
      <c r="BD615" s="540"/>
      <c r="BE615" s="540"/>
      <c r="BF615" s="540"/>
      <c r="BG615" s="540"/>
      <c r="BH615" s="540"/>
      <c r="BI615" s="540"/>
      <c r="BJ615" s="540"/>
      <c r="BK615" s="540"/>
      <c r="BL615" s="540"/>
      <c r="BM615" s="540"/>
      <c r="BN615" s="540"/>
      <c r="BO615" s="540"/>
      <c r="BP615" s="540"/>
      <c r="BQ615" s="540"/>
      <c r="BR615" s="540"/>
      <c r="BS615" s="540"/>
      <c r="BT615" s="540"/>
      <c r="BU615" s="540"/>
      <c r="BV615" s="540"/>
      <c r="BW615" s="540"/>
      <c r="BX615" s="540"/>
      <c r="BY615" s="540"/>
      <c r="BZ615" s="540"/>
      <c r="DK615" s="540"/>
      <c r="DL615" s="540"/>
      <c r="DM615" s="540"/>
      <c r="DN615" s="540"/>
      <c r="DO615" s="540"/>
      <c r="DP615" s="540"/>
      <c r="DQ615" s="540"/>
      <c r="DR615" s="540"/>
      <c r="DS615" s="540"/>
      <c r="DT615" s="540"/>
      <c r="DU615" s="540"/>
      <c r="DV615" s="540"/>
      <c r="DW615" s="540"/>
      <c r="DX615" s="540"/>
      <c r="DY615" s="540"/>
      <c r="DZ615" s="540"/>
      <c r="EA615" s="540"/>
      <c r="EB615" s="540"/>
      <c r="EC615" s="540"/>
      <c r="ED615" s="540"/>
      <c r="EE615" s="540"/>
      <c r="EF615" s="540"/>
      <c r="EG615" s="540"/>
      <c r="EH615" s="540"/>
    </row>
    <row r="616" spans="2:138">
      <c r="B616" s="540"/>
      <c r="C616" s="658"/>
      <c r="D616" s="540"/>
      <c r="F616" s="540"/>
      <c r="G616" s="540"/>
      <c r="H616" s="540"/>
      <c r="I616" s="540"/>
      <c r="J616" s="540"/>
      <c r="K616" s="540"/>
      <c r="L616" s="540"/>
      <c r="M616" s="540"/>
      <c r="N616" s="540"/>
      <c r="O616" s="540"/>
      <c r="P616" s="540"/>
      <c r="Q616" s="540"/>
      <c r="R616" s="540"/>
      <c r="S616" s="540"/>
      <c r="T616" s="540"/>
      <c r="U616" s="540"/>
      <c r="V616" s="540"/>
      <c r="W616" s="540"/>
      <c r="X616" s="540"/>
      <c r="Y616" s="540"/>
      <c r="Z616" s="540"/>
      <c r="AA616" s="540"/>
      <c r="AB616" s="540"/>
      <c r="AC616" s="540"/>
      <c r="AD616" s="540"/>
      <c r="AE616" s="540"/>
      <c r="AF616" s="540"/>
      <c r="AG616" s="540"/>
      <c r="AH616" s="540"/>
      <c r="AI616" s="540"/>
      <c r="AJ616" s="540"/>
      <c r="AK616" s="540"/>
      <c r="AL616" s="540"/>
      <c r="AM616" s="540"/>
      <c r="AN616" s="540"/>
      <c r="AO616" s="540"/>
      <c r="AP616" s="540"/>
      <c r="AQ616" s="540"/>
      <c r="AR616" s="540"/>
      <c r="AS616" s="540"/>
      <c r="AT616" s="540"/>
      <c r="AU616" s="540"/>
      <c r="AV616" s="540"/>
      <c r="AW616" s="540"/>
      <c r="AX616" s="540"/>
      <c r="AY616" s="540"/>
      <c r="AZ616" s="540"/>
      <c r="BA616" s="540"/>
      <c r="BB616" s="540"/>
      <c r="BC616" s="540"/>
      <c r="BD616" s="540"/>
      <c r="BE616" s="540"/>
      <c r="BF616" s="540"/>
      <c r="BG616" s="540"/>
      <c r="BH616" s="540"/>
      <c r="BI616" s="540"/>
      <c r="BJ616" s="540"/>
      <c r="BK616" s="540"/>
      <c r="BL616" s="540"/>
      <c r="BM616" s="540"/>
      <c r="BN616" s="540"/>
      <c r="BO616" s="540"/>
      <c r="BP616" s="540"/>
      <c r="BQ616" s="540"/>
      <c r="BR616" s="540"/>
      <c r="BS616" s="540"/>
      <c r="BT616" s="540"/>
      <c r="BU616" s="540"/>
      <c r="BV616" s="540"/>
      <c r="BW616" s="540"/>
      <c r="BX616" s="540"/>
      <c r="BY616" s="540"/>
      <c r="BZ616" s="540"/>
      <c r="DK616" s="540"/>
      <c r="DL616" s="540"/>
      <c r="DM616" s="540"/>
      <c r="DN616" s="540"/>
      <c r="DO616" s="540"/>
      <c r="DP616" s="540"/>
      <c r="DQ616" s="540"/>
      <c r="DR616" s="540"/>
      <c r="DS616" s="540"/>
      <c r="DT616" s="540"/>
      <c r="DU616" s="540"/>
      <c r="DV616" s="540"/>
      <c r="DW616" s="540"/>
      <c r="DX616" s="540"/>
      <c r="DY616" s="540"/>
      <c r="DZ616" s="540"/>
      <c r="EA616" s="540"/>
      <c r="EB616" s="540"/>
      <c r="EC616" s="540"/>
      <c r="ED616" s="540"/>
      <c r="EE616" s="540"/>
      <c r="EF616" s="540"/>
      <c r="EG616" s="540"/>
      <c r="EH616" s="540"/>
    </row>
    <row r="617" spans="2:138">
      <c r="B617" s="540"/>
      <c r="C617" s="658"/>
      <c r="D617" s="540"/>
      <c r="F617" s="540"/>
      <c r="G617" s="540"/>
      <c r="H617" s="540"/>
      <c r="I617" s="540"/>
      <c r="J617" s="540"/>
      <c r="K617" s="540"/>
      <c r="L617" s="540"/>
      <c r="M617" s="540"/>
      <c r="N617" s="540"/>
      <c r="O617" s="540"/>
      <c r="P617" s="540"/>
      <c r="Q617" s="540"/>
      <c r="R617" s="540"/>
      <c r="S617" s="540"/>
      <c r="T617" s="540"/>
      <c r="U617" s="540"/>
      <c r="V617" s="540"/>
      <c r="W617" s="540"/>
      <c r="X617" s="540"/>
      <c r="Y617" s="540"/>
      <c r="Z617" s="540"/>
      <c r="AA617" s="540"/>
      <c r="AB617" s="540"/>
      <c r="AC617" s="540"/>
      <c r="AD617" s="540"/>
      <c r="AE617" s="540"/>
      <c r="AF617" s="540"/>
      <c r="AG617" s="540"/>
      <c r="AH617" s="540"/>
      <c r="AI617" s="540"/>
      <c r="AJ617" s="540"/>
      <c r="AK617" s="540"/>
      <c r="AL617" s="540"/>
      <c r="AM617" s="540"/>
      <c r="AN617" s="540"/>
      <c r="AO617" s="540"/>
      <c r="AP617" s="540"/>
      <c r="AQ617" s="540"/>
      <c r="AR617" s="540"/>
      <c r="AS617" s="540"/>
      <c r="AT617" s="540"/>
      <c r="AU617" s="540"/>
      <c r="AV617" s="540"/>
      <c r="AW617" s="540"/>
      <c r="AX617" s="540"/>
      <c r="AY617" s="540"/>
      <c r="AZ617" s="540"/>
      <c r="BA617" s="540"/>
      <c r="BB617" s="540"/>
      <c r="BC617" s="540"/>
      <c r="BD617" s="540"/>
      <c r="BE617" s="540"/>
      <c r="BF617" s="540"/>
      <c r="BG617" s="540"/>
      <c r="BH617" s="540"/>
      <c r="BI617" s="540"/>
      <c r="BJ617" s="540"/>
      <c r="BK617" s="540"/>
      <c r="BL617" s="540"/>
      <c r="BM617" s="540"/>
      <c r="BN617" s="540"/>
      <c r="BO617" s="540"/>
      <c r="BP617" s="540"/>
      <c r="BQ617" s="540"/>
      <c r="BR617" s="540"/>
      <c r="BS617" s="540"/>
      <c r="BT617" s="540"/>
      <c r="BU617" s="540"/>
      <c r="BV617" s="540"/>
      <c r="BW617" s="540"/>
      <c r="BX617" s="540"/>
      <c r="BY617" s="540"/>
      <c r="BZ617" s="540"/>
      <c r="DK617" s="540"/>
      <c r="DL617" s="540"/>
      <c r="DM617" s="540"/>
      <c r="DN617" s="540"/>
      <c r="DO617" s="540"/>
      <c r="DP617" s="540"/>
      <c r="DQ617" s="540"/>
      <c r="DR617" s="540"/>
      <c r="DS617" s="540"/>
      <c r="DT617" s="540"/>
      <c r="DU617" s="540"/>
      <c r="DV617" s="540"/>
      <c r="DW617" s="540"/>
      <c r="DX617" s="540"/>
      <c r="DY617" s="540"/>
      <c r="DZ617" s="540"/>
      <c r="EA617" s="540"/>
      <c r="EB617" s="540"/>
      <c r="EC617" s="540"/>
      <c r="ED617" s="540"/>
      <c r="EE617" s="540"/>
      <c r="EF617" s="540"/>
      <c r="EG617" s="540"/>
      <c r="EH617" s="540"/>
    </row>
    <row r="618" spans="2:138">
      <c r="B618" s="540"/>
      <c r="C618" s="658"/>
      <c r="D618" s="540"/>
      <c r="F618" s="540"/>
      <c r="G618" s="540"/>
      <c r="H618" s="540"/>
      <c r="I618" s="540"/>
      <c r="J618" s="540"/>
      <c r="K618" s="540"/>
      <c r="L618" s="540"/>
      <c r="M618" s="540"/>
      <c r="N618" s="540"/>
      <c r="O618" s="540"/>
      <c r="P618" s="540"/>
      <c r="Q618" s="540"/>
      <c r="R618" s="540"/>
      <c r="S618" s="540"/>
      <c r="T618" s="540"/>
      <c r="U618" s="540"/>
      <c r="V618" s="540"/>
      <c r="W618" s="540"/>
      <c r="X618" s="540"/>
      <c r="Y618" s="540"/>
      <c r="Z618" s="540"/>
      <c r="AA618" s="540"/>
      <c r="AB618" s="540"/>
      <c r="AC618" s="540"/>
      <c r="AD618" s="540"/>
      <c r="AE618" s="540"/>
      <c r="AF618" s="540"/>
      <c r="AG618" s="540"/>
      <c r="AH618" s="540"/>
      <c r="AI618" s="540"/>
      <c r="AJ618" s="540"/>
      <c r="AK618" s="540"/>
      <c r="AL618" s="540"/>
      <c r="AM618" s="540"/>
      <c r="AN618" s="540"/>
      <c r="AO618" s="540"/>
      <c r="AP618" s="540"/>
      <c r="AQ618" s="540"/>
      <c r="AR618" s="540"/>
      <c r="AS618" s="540"/>
      <c r="AT618" s="540"/>
      <c r="AU618" s="540"/>
      <c r="AV618" s="540"/>
      <c r="AW618" s="540"/>
      <c r="AX618" s="540"/>
      <c r="AY618" s="540"/>
      <c r="AZ618" s="540"/>
      <c r="BA618" s="540"/>
      <c r="BB618" s="540"/>
      <c r="BC618" s="540"/>
      <c r="BD618" s="540"/>
      <c r="BE618" s="540"/>
      <c r="BF618" s="540"/>
      <c r="BG618" s="540"/>
      <c r="BH618" s="540"/>
      <c r="BI618" s="540"/>
      <c r="BJ618" s="540"/>
      <c r="BK618" s="540"/>
      <c r="BL618" s="540"/>
      <c r="BM618" s="540"/>
      <c r="BN618" s="540"/>
      <c r="BO618" s="540"/>
      <c r="BP618" s="540"/>
      <c r="BQ618" s="540"/>
      <c r="BR618" s="540"/>
      <c r="BS618" s="540"/>
      <c r="BT618" s="540"/>
      <c r="BU618" s="540"/>
      <c r="BV618" s="540"/>
      <c r="BW618" s="540"/>
      <c r="BX618" s="540"/>
      <c r="BY618" s="540"/>
      <c r="BZ618" s="540"/>
      <c r="DK618" s="540"/>
      <c r="DL618" s="540"/>
      <c r="DM618" s="540"/>
      <c r="DN618" s="540"/>
      <c r="DO618" s="540"/>
      <c r="DP618" s="540"/>
      <c r="DQ618" s="540"/>
      <c r="DR618" s="540"/>
      <c r="DS618" s="540"/>
      <c r="DT618" s="540"/>
      <c r="DU618" s="540"/>
      <c r="DV618" s="540"/>
      <c r="DW618" s="540"/>
      <c r="DX618" s="540"/>
      <c r="DY618" s="540"/>
      <c r="DZ618" s="540"/>
      <c r="EA618" s="540"/>
      <c r="EB618" s="540"/>
      <c r="EC618" s="540"/>
      <c r="ED618" s="540"/>
      <c r="EE618" s="540"/>
      <c r="EF618" s="540"/>
      <c r="EG618" s="540"/>
      <c r="EH618" s="540"/>
    </row>
    <row r="619" spans="2:138">
      <c r="B619" s="540"/>
      <c r="C619" s="658"/>
      <c r="D619" s="540"/>
      <c r="F619" s="540"/>
      <c r="G619" s="540"/>
      <c r="H619" s="540"/>
      <c r="I619" s="540"/>
      <c r="J619" s="540"/>
      <c r="K619" s="540"/>
      <c r="L619" s="540"/>
      <c r="M619" s="540"/>
      <c r="N619" s="540"/>
      <c r="O619" s="540"/>
      <c r="P619" s="540"/>
      <c r="Q619" s="540"/>
      <c r="R619" s="540"/>
      <c r="S619" s="540"/>
      <c r="T619" s="540"/>
      <c r="U619" s="540"/>
      <c r="V619" s="540"/>
      <c r="W619" s="540"/>
      <c r="X619" s="540"/>
      <c r="Y619" s="540"/>
      <c r="Z619" s="540"/>
      <c r="AA619" s="540"/>
      <c r="AB619" s="540"/>
      <c r="AC619" s="540"/>
      <c r="AD619" s="540"/>
      <c r="AE619" s="540"/>
      <c r="AF619" s="540"/>
      <c r="AG619" s="540"/>
      <c r="AH619" s="540"/>
      <c r="AI619" s="540"/>
      <c r="AJ619" s="540"/>
      <c r="AK619" s="540"/>
      <c r="AL619" s="540"/>
      <c r="AM619" s="540"/>
      <c r="AN619" s="540"/>
      <c r="AO619" s="540"/>
      <c r="AP619" s="540"/>
      <c r="AQ619" s="540"/>
      <c r="AR619" s="540"/>
      <c r="AS619" s="540"/>
      <c r="AT619" s="540"/>
      <c r="AU619" s="540"/>
      <c r="AV619" s="540"/>
      <c r="AW619" s="540"/>
      <c r="AX619" s="540"/>
      <c r="AY619" s="540"/>
      <c r="AZ619" s="540"/>
      <c r="BA619" s="540"/>
      <c r="BB619" s="540"/>
      <c r="BC619" s="540"/>
      <c r="BD619" s="540"/>
      <c r="BE619" s="540"/>
      <c r="BF619" s="540"/>
      <c r="BG619" s="540"/>
      <c r="BH619" s="540"/>
      <c r="BI619" s="540"/>
      <c r="BJ619" s="540"/>
      <c r="BK619" s="540"/>
      <c r="BL619" s="540"/>
      <c r="BM619" s="540"/>
      <c r="BN619" s="540"/>
      <c r="BO619" s="540"/>
      <c r="BP619" s="540"/>
      <c r="BQ619" s="540"/>
      <c r="BR619" s="540"/>
      <c r="BS619" s="540"/>
      <c r="BT619" s="540"/>
      <c r="BU619" s="540"/>
      <c r="BV619" s="540"/>
      <c r="BW619" s="540"/>
      <c r="BX619" s="540"/>
      <c r="BY619" s="540"/>
      <c r="BZ619" s="540"/>
      <c r="DK619" s="540"/>
      <c r="DL619" s="540"/>
      <c r="DM619" s="540"/>
      <c r="DN619" s="540"/>
      <c r="DO619" s="540"/>
      <c r="DP619" s="540"/>
      <c r="DQ619" s="540"/>
      <c r="DR619" s="540"/>
      <c r="DS619" s="540"/>
      <c r="DT619" s="540"/>
      <c r="DU619" s="540"/>
      <c r="DV619" s="540"/>
      <c r="DW619" s="540"/>
      <c r="DX619" s="540"/>
      <c r="DY619" s="540"/>
      <c r="DZ619" s="540"/>
      <c r="EA619" s="540"/>
      <c r="EB619" s="540"/>
      <c r="EC619" s="540"/>
      <c r="ED619" s="540"/>
      <c r="EE619" s="540"/>
      <c r="EF619" s="540"/>
      <c r="EG619" s="540"/>
      <c r="EH619" s="540"/>
    </row>
    <row r="620" spans="2:138">
      <c r="B620" s="540"/>
      <c r="C620" s="658"/>
      <c r="D620" s="540"/>
      <c r="F620" s="540"/>
      <c r="G620" s="540"/>
      <c r="H620" s="540"/>
      <c r="I620" s="540"/>
      <c r="J620" s="540"/>
      <c r="K620" s="540"/>
      <c r="L620" s="540"/>
      <c r="M620" s="540"/>
      <c r="N620" s="540"/>
      <c r="O620" s="540"/>
      <c r="P620" s="540"/>
      <c r="Q620" s="540"/>
      <c r="R620" s="540"/>
      <c r="S620" s="540"/>
      <c r="T620" s="540"/>
      <c r="U620" s="540"/>
      <c r="V620" s="540"/>
      <c r="W620" s="540"/>
      <c r="X620" s="540"/>
      <c r="Y620" s="540"/>
      <c r="Z620" s="540"/>
      <c r="AA620" s="540"/>
      <c r="AB620" s="540"/>
      <c r="AC620" s="540"/>
      <c r="AD620" s="540"/>
      <c r="AE620" s="540"/>
      <c r="AF620" s="540"/>
      <c r="AG620" s="540"/>
      <c r="AH620" s="540"/>
      <c r="AI620" s="540"/>
      <c r="AJ620" s="540"/>
      <c r="AK620" s="540"/>
      <c r="AL620" s="540"/>
      <c r="AM620" s="540"/>
      <c r="AN620" s="540"/>
      <c r="AO620" s="540"/>
      <c r="AP620" s="540"/>
      <c r="AQ620" s="540"/>
      <c r="AR620" s="540"/>
      <c r="AS620" s="540"/>
      <c r="AT620" s="540"/>
      <c r="AU620" s="540"/>
      <c r="AV620" s="540"/>
      <c r="AW620" s="540"/>
      <c r="AX620" s="540"/>
      <c r="AY620" s="540"/>
      <c r="AZ620" s="540"/>
      <c r="BA620" s="540"/>
      <c r="BB620" s="540"/>
      <c r="BC620" s="540"/>
      <c r="BD620" s="540"/>
      <c r="BE620" s="540"/>
      <c r="BF620" s="540"/>
      <c r="BG620" s="540"/>
      <c r="BH620" s="540"/>
      <c r="BI620" s="540"/>
      <c r="BJ620" s="540"/>
      <c r="BK620" s="540"/>
      <c r="BL620" s="540"/>
      <c r="BM620" s="540"/>
      <c r="BN620" s="540"/>
      <c r="BO620" s="540"/>
      <c r="BP620" s="540"/>
      <c r="BQ620" s="540"/>
      <c r="BR620" s="540"/>
      <c r="BS620" s="540"/>
      <c r="BT620" s="540"/>
      <c r="BU620" s="540"/>
      <c r="BV620" s="540"/>
      <c r="BW620" s="540"/>
      <c r="BX620" s="540"/>
      <c r="BY620" s="540"/>
      <c r="BZ620" s="540"/>
      <c r="DK620" s="540"/>
      <c r="DL620" s="540"/>
      <c r="DM620" s="540"/>
      <c r="DN620" s="540"/>
      <c r="DO620" s="540"/>
      <c r="DP620" s="540"/>
      <c r="DQ620" s="540"/>
      <c r="DR620" s="540"/>
      <c r="DS620" s="540"/>
      <c r="DT620" s="540"/>
      <c r="DU620" s="540"/>
      <c r="DV620" s="540"/>
      <c r="DW620" s="540"/>
      <c r="DX620" s="540"/>
      <c r="DY620" s="540"/>
      <c r="DZ620" s="540"/>
      <c r="EA620" s="540"/>
      <c r="EB620" s="540"/>
      <c r="EC620" s="540"/>
      <c r="ED620" s="540"/>
      <c r="EE620" s="540"/>
      <c r="EF620" s="540"/>
      <c r="EG620" s="540"/>
      <c r="EH620" s="540"/>
    </row>
    <row r="621" spans="2:138">
      <c r="B621" s="540"/>
      <c r="C621" s="658"/>
      <c r="D621" s="540"/>
      <c r="F621" s="540"/>
      <c r="G621" s="540"/>
      <c r="H621" s="540"/>
      <c r="I621" s="540"/>
      <c r="J621" s="540"/>
      <c r="K621" s="540"/>
      <c r="L621" s="540"/>
      <c r="M621" s="540"/>
      <c r="N621" s="540"/>
      <c r="O621" s="540"/>
      <c r="P621" s="540"/>
      <c r="Q621" s="540"/>
      <c r="R621" s="540"/>
      <c r="S621" s="540"/>
      <c r="T621" s="540"/>
      <c r="U621" s="540"/>
      <c r="V621" s="540"/>
      <c r="W621" s="540"/>
      <c r="X621" s="540"/>
      <c r="Y621" s="540"/>
      <c r="Z621" s="540"/>
      <c r="AA621" s="540"/>
      <c r="AB621" s="540"/>
      <c r="AC621" s="540"/>
      <c r="AD621" s="540"/>
      <c r="AE621" s="540"/>
      <c r="AF621" s="540"/>
      <c r="AG621" s="540"/>
      <c r="AH621" s="540"/>
      <c r="AI621" s="540"/>
      <c r="AJ621" s="540"/>
      <c r="AK621" s="540"/>
      <c r="AL621" s="540"/>
      <c r="AM621" s="540"/>
      <c r="AN621" s="540"/>
      <c r="AO621" s="540"/>
      <c r="AP621" s="540"/>
      <c r="AQ621" s="540"/>
      <c r="AR621" s="540"/>
      <c r="AS621" s="540"/>
      <c r="AT621" s="540"/>
      <c r="AU621" s="540"/>
      <c r="AV621" s="540"/>
      <c r="AW621" s="540"/>
      <c r="AX621" s="540"/>
      <c r="AY621" s="540"/>
      <c r="AZ621" s="540"/>
      <c r="BA621" s="540"/>
      <c r="BB621" s="540"/>
      <c r="BC621" s="540"/>
      <c r="BD621" s="540"/>
      <c r="BE621" s="540"/>
      <c r="BF621" s="540"/>
      <c r="BG621" s="540"/>
      <c r="BH621" s="540"/>
      <c r="BI621" s="540"/>
      <c r="BJ621" s="540"/>
      <c r="BK621" s="540"/>
      <c r="BL621" s="540"/>
      <c r="BM621" s="540"/>
      <c r="BN621" s="540"/>
      <c r="BO621" s="540"/>
      <c r="BP621" s="540"/>
      <c r="BQ621" s="540"/>
      <c r="BR621" s="540"/>
      <c r="BS621" s="540"/>
      <c r="BT621" s="540"/>
      <c r="BU621" s="540"/>
      <c r="BV621" s="540"/>
      <c r="BW621" s="540"/>
      <c r="BX621" s="540"/>
      <c r="BY621" s="540"/>
      <c r="BZ621" s="540"/>
      <c r="DK621" s="540"/>
      <c r="DL621" s="540"/>
      <c r="DM621" s="540"/>
      <c r="DN621" s="540"/>
      <c r="DO621" s="540"/>
      <c r="DP621" s="540"/>
      <c r="DQ621" s="540"/>
      <c r="DR621" s="540"/>
      <c r="DS621" s="540"/>
      <c r="DT621" s="540"/>
      <c r="DU621" s="540"/>
      <c r="DV621" s="540"/>
      <c r="DW621" s="540"/>
      <c r="DX621" s="540"/>
      <c r="DY621" s="540"/>
      <c r="DZ621" s="540"/>
      <c r="EA621" s="540"/>
      <c r="EB621" s="540"/>
      <c r="EC621" s="540"/>
      <c r="ED621" s="540"/>
      <c r="EE621" s="540"/>
      <c r="EF621" s="540"/>
      <c r="EG621" s="540"/>
      <c r="EH621" s="540"/>
    </row>
    <row r="622" spans="2:138">
      <c r="B622" s="540"/>
      <c r="C622" s="658"/>
      <c r="D622" s="540"/>
      <c r="F622" s="540"/>
      <c r="G622" s="540"/>
      <c r="H622" s="540"/>
      <c r="I622" s="540"/>
      <c r="J622" s="540"/>
      <c r="K622" s="540"/>
      <c r="L622" s="540"/>
      <c r="M622" s="540"/>
      <c r="N622" s="540"/>
      <c r="O622" s="540"/>
      <c r="P622" s="540"/>
      <c r="Q622" s="540"/>
      <c r="R622" s="540"/>
      <c r="S622" s="540"/>
      <c r="T622" s="540"/>
      <c r="U622" s="540"/>
      <c r="V622" s="540"/>
      <c r="W622" s="540"/>
      <c r="X622" s="540"/>
      <c r="Y622" s="540"/>
      <c r="Z622" s="540"/>
      <c r="AA622" s="540"/>
      <c r="AB622" s="540"/>
      <c r="AC622" s="540"/>
      <c r="AD622" s="540"/>
      <c r="AE622" s="540"/>
      <c r="AF622" s="540"/>
      <c r="AG622" s="540"/>
      <c r="AH622" s="540"/>
      <c r="AI622" s="540"/>
      <c r="AJ622" s="540"/>
      <c r="AK622" s="540"/>
      <c r="AL622" s="540"/>
      <c r="AM622" s="540"/>
      <c r="AN622" s="540"/>
      <c r="AO622" s="540"/>
      <c r="AP622" s="540"/>
      <c r="AQ622" s="540"/>
      <c r="AR622" s="540"/>
      <c r="AS622" s="540"/>
      <c r="AT622" s="540"/>
      <c r="AU622" s="540"/>
      <c r="AV622" s="540"/>
      <c r="AW622" s="540"/>
      <c r="AX622" s="540"/>
      <c r="AY622" s="540"/>
      <c r="AZ622" s="540"/>
      <c r="BA622" s="540"/>
      <c r="BB622" s="540"/>
      <c r="BC622" s="540"/>
      <c r="BD622" s="540"/>
      <c r="BE622" s="540"/>
      <c r="BF622" s="540"/>
      <c r="BG622" s="540"/>
      <c r="BH622" s="540"/>
      <c r="BI622" s="540"/>
      <c r="BJ622" s="540"/>
      <c r="BK622" s="540"/>
      <c r="BL622" s="540"/>
      <c r="BM622" s="540"/>
      <c r="BN622" s="540"/>
      <c r="BO622" s="540"/>
      <c r="BP622" s="540"/>
      <c r="BQ622" s="540"/>
      <c r="BR622" s="540"/>
      <c r="BS622" s="540"/>
      <c r="BT622" s="540"/>
      <c r="BU622" s="540"/>
      <c r="BV622" s="540"/>
      <c r="BW622" s="540"/>
      <c r="BX622" s="540"/>
      <c r="BY622" s="540"/>
      <c r="BZ622" s="540"/>
      <c r="DK622" s="540"/>
      <c r="DL622" s="540"/>
      <c r="DM622" s="540"/>
      <c r="DN622" s="540"/>
      <c r="DO622" s="540"/>
      <c r="DP622" s="540"/>
      <c r="DQ622" s="540"/>
      <c r="DR622" s="540"/>
      <c r="DS622" s="540"/>
      <c r="DT622" s="540"/>
      <c r="DU622" s="540"/>
      <c r="DV622" s="540"/>
      <c r="DW622" s="540"/>
      <c r="DX622" s="540"/>
      <c r="DY622" s="540"/>
      <c r="DZ622" s="540"/>
      <c r="EA622" s="540"/>
      <c r="EB622" s="540"/>
      <c r="EC622" s="540"/>
      <c r="ED622" s="540"/>
      <c r="EE622" s="540"/>
      <c r="EF622" s="540"/>
      <c r="EG622" s="540"/>
      <c r="EH622" s="540"/>
    </row>
    <row r="623" spans="2:138">
      <c r="B623" s="540"/>
      <c r="C623" s="658"/>
      <c r="D623" s="540"/>
      <c r="F623" s="540"/>
      <c r="G623" s="540"/>
      <c r="H623" s="540"/>
      <c r="I623" s="540"/>
      <c r="J623" s="540"/>
      <c r="K623" s="540"/>
      <c r="L623" s="540"/>
      <c r="M623" s="540"/>
      <c r="N623" s="540"/>
      <c r="O623" s="540"/>
      <c r="P623" s="540"/>
      <c r="Q623" s="540"/>
      <c r="R623" s="540"/>
      <c r="S623" s="540"/>
      <c r="T623" s="540"/>
      <c r="U623" s="540"/>
      <c r="V623" s="540"/>
      <c r="W623" s="540"/>
      <c r="X623" s="540"/>
      <c r="Y623" s="540"/>
      <c r="Z623" s="540"/>
      <c r="AA623" s="540"/>
      <c r="AB623" s="540"/>
      <c r="AC623" s="540"/>
      <c r="AD623" s="540"/>
      <c r="AE623" s="540"/>
      <c r="AF623" s="540"/>
      <c r="AG623" s="540"/>
      <c r="AH623" s="540"/>
      <c r="AI623" s="540"/>
      <c r="AJ623" s="540"/>
      <c r="AK623" s="540"/>
      <c r="AL623" s="540"/>
      <c r="AM623" s="540"/>
      <c r="AN623" s="540"/>
      <c r="AO623" s="540"/>
      <c r="AP623" s="540"/>
      <c r="AQ623" s="540"/>
      <c r="AR623" s="540"/>
      <c r="AS623" s="540"/>
      <c r="AT623" s="540"/>
      <c r="AU623" s="540"/>
      <c r="AV623" s="540"/>
      <c r="AW623" s="540"/>
      <c r="AX623" s="540"/>
      <c r="AY623" s="540"/>
      <c r="AZ623" s="540"/>
      <c r="BA623" s="540"/>
      <c r="BB623" s="540"/>
      <c r="BC623" s="540"/>
      <c r="BD623" s="540"/>
      <c r="BE623" s="540"/>
      <c r="BF623" s="540"/>
      <c r="BG623" s="540"/>
      <c r="BH623" s="540"/>
      <c r="BI623" s="540"/>
      <c r="BJ623" s="540"/>
      <c r="BK623" s="540"/>
      <c r="BL623" s="540"/>
      <c r="BM623" s="540"/>
      <c r="BN623" s="540"/>
      <c r="BO623" s="540"/>
      <c r="BP623" s="540"/>
      <c r="BQ623" s="540"/>
      <c r="BR623" s="540"/>
      <c r="BS623" s="540"/>
      <c r="BT623" s="540"/>
      <c r="BU623" s="540"/>
      <c r="BV623" s="540"/>
      <c r="BW623" s="540"/>
      <c r="BX623" s="540"/>
      <c r="BY623" s="540"/>
      <c r="BZ623" s="540"/>
      <c r="DK623" s="540"/>
      <c r="DL623" s="540"/>
      <c r="DM623" s="540"/>
      <c r="DN623" s="540"/>
      <c r="DO623" s="540"/>
      <c r="DP623" s="540"/>
      <c r="DQ623" s="540"/>
      <c r="DR623" s="540"/>
      <c r="DS623" s="540"/>
      <c r="DT623" s="540"/>
      <c r="DU623" s="540"/>
      <c r="DV623" s="540"/>
      <c r="DW623" s="540"/>
      <c r="DX623" s="540"/>
      <c r="DY623" s="540"/>
      <c r="DZ623" s="540"/>
      <c r="EA623" s="540"/>
      <c r="EB623" s="540"/>
      <c r="EC623" s="540"/>
      <c r="ED623" s="540"/>
      <c r="EE623" s="540"/>
      <c r="EF623" s="540"/>
      <c r="EG623" s="540"/>
      <c r="EH623" s="540"/>
    </row>
    <row r="624" spans="2:138">
      <c r="B624" s="540"/>
      <c r="C624" s="658"/>
      <c r="D624" s="540"/>
      <c r="F624" s="540"/>
      <c r="G624" s="540"/>
      <c r="H624" s="540"/>
      <c r="I624" s="540"/>
      <c r="J624" s="540"/>
      <c r="K624" s="540"/>
      <c r="L624" s="540"/>
      <c r="M624" s="540"/>
      <c r="N624" s="540"/>
      <c r="O624" s="540"/>
      <c r="P624" s="540"/>
      <c r="Q624" s="540"/>
      <c r="R624" s="540"/>
      <c r="S624" s="540"/>
      <c r="T624" s="540"/>
      <c r="U624" s="540"/>
      <c r="V624" s="540"/>
      <c r="W624" s="540"/>
      <c r="X624" s="540"/>
      <c r="Y624" s="540"/>
      <c r="Z624" s="540"/>
      <c r="AA624" s="540"/>
      <c r="AB624" s="540"/>
      <c r="AC624" s="540"/>
      <c r="AD624" s="540"/>
      <c r="AE624" s="540"/>
      <c r="AF624" s="540"/>
      <c r="AG624" s="540"/>
      <c r="AH624" s="540"/>
      <c r="AI624" s="540"/>
      <c r="AJ624" s="540"/>
      <c r="AK624" s="540"/>
      <c r="AL624" s="540"/>
      <c r="AM624" s="540"/>
      <c r="AN624" s="540"/>
      <c r="AO624" s="540"/>
      <c r="AP624" s="540"/>
      <c r="AQ624" s="540"/>
      <c r="AR624" s="540"/>
      <c r="AS624" s="540"/>
      <c r="AT624" s="540"/>
      <c r="AU624" s="540"/>
      <c r="AV624" s="540"/>
      <c r="AW624" s="540"/>
      <c r="AX624" s="540"/>
      <c r="AY624" s="540"/>
      <c r="AZ624" s="540"/>
      <c r="BA624" s="540"/>
      <c r="BB624" s="540"/>
      <c r="BC624" s="540"/>
      <c r="BD624" s="540"/>
      <c r="BE624" s="540"/>
      <c r="BF624" s="540"/>
      <c r="BG624" s="540"/>
      <c r="BH624" s="540"/>
      <c r="BI624" s="540"/>
      <c r="BJ624" s="540"/>
      <c r="BK624" s="540"/>
      <c r="BL624" s="540"/>
      <c r="BM624" s="540"/>
      <c r="BN624" s="540"/>
      <c r="BO624" s="540"/>
      <c r="BP624" s="540"/>
      <c r="BQ624" s="540"/>
      <c r="BR624" s="540"/>
      <c r="BS624" s="540"/>
      <c r="BT624" s="540"/>
      <c r="BU624" s="540"/>
      <c r="BV624" s="540"/>
      <c r="BW624" s="540"/>
      <c r="BX624" s="540"/>
      <c r="BY624" s="540"/>
      <c r="BZ624" s="540"/>
      <c r="DK624" s="540"/>
      <c r="DL624" s="540"/>
      <c r="DM624" s="540"/>
      <c r="DN624" s="540"/>
      <c r="DO624" s="540"/>
      <c r="DP624" s="540"/>
      <c r="DQ624" s="540"/>
      <c r="DR624" s="540"/>
      <c r="DS624" s="540"/>
      <c r="DT624" s="540"/>
      <c r="DU624" s="540"/>
      <c r="DV624" s="540"/>
      <c r="DW624" s="540"/>
      <c r="DX624" s="540"/>
      <c r="DY624" s="540"/>
      <c r="DZ624" s="540"/>
      <c r="EA624" s="540"/>
      <c r="EB624" s="540"/>
      <c r="EC624" s="540"/>
      <c r="ED624" s="540"/>
      <c r="EE624" s="540"/>
      <c r="EF624" s="540"/>
      <c r="EG624" s="540"/>
      <c r="EH624" s="540"/>
    </row>
    <row r="625" spans="2:138">
      <c r="B625" s="540"/>
      <c r="C625" s="658"/>
      <c r="D625" s="540"/>
      <c r="F625" s="540"/>
      <c r="G625" s="540"/>
      <c r="H625" s="540"/>
      <c r="I625" s="540"/>
      <c r="J625" s="540"/>
      <c r="K625" s="540"/>
      <c r="L625" s="540"/>
      <c r="M625" s="540"/>
      <c r="N625" s="540"/>
      <c r="O625" s="540"/>
      <c r="P625" s="540"/>
      <c r="Q625" s="540"/>
      <c r="R625" s="540"/>
      <c r="S625" s="540"/>
      <c r="T625" s="540"/>
      <c r="U625" s="540"/>
      <c r="V625" s="540"/>
      <c r="W625" s="540"/>
      <c r="X625" s="540"/>
      <c r="Y625" s="540"/>
      <c r="Z625" s="540"/>
      <c r="AA625" s="540"/>
      <c r="AB625" s="540"/>
      <c r="AC625" s="540"/>
      <c r="AD625" s="540"/>
      <c r="AE625" s="540"/>
      <c r="AF625" s="540"/>
      <c r="AG625" s="540"/>
      <c r="AH625" s="540"/>
      <c r="AI625" s="540"/>
      <c r="AJ625" s="540"/>
      <c r="AK625" s="540"/>
      <c r="AL625" s="540"/>
      <c r="AM625" s="540"/>
      <c r="AN625" s="540"/>
      <c r="AO625" s="540"/>
      <c r="AP625" s="540"/>
      <c r="AQ625" s="540"/>
      <c r="AR625" s="540"/>
      <c r="AS625" s="540"/>
      <c r="AT625" s="540"/>
      <c r="AU625" s="540"/>
      <c r="AV625" s="540"/>
      <c r="AW625" s="540"/>
      <c r="AX625" s="540"/>
      <c r="AY625" s="540"/>
      <c r="AZ625" s="540"/>
      <c r="BA625" s="540"/>
      <c r="BB625" s="540"/>
      <c r="BC625" s="540"/>
      <c r="BD625" s="540"/>
      <c r="BE625" s="540"/>
      <c r="BF625" s="540"/>
      <c r="BG625" s="540"/>
      <c r="BH625" s="540"/>
      <c r="BI625" s="540"/>
      <c r="BJ625" s="540"/>
      <c r="BK625" s="540"/>
      <c r="BL625" s="540"/>
      <c r="BM625" s="540"/>
      <c r="BN625" s="540"/>
      <c r="BO625" s="540"/>
      <c r="BP625" s="540"/>
      <c r="BQ625" s="540"/>
      <c r="BR625" s="540"/>
      <c r="BS625" s="540"/>
      <c r="BT625" s="540"/>
      <c r="BU625" s="540"/>
      <c r="BV625" s="540"/>
      <c r="BW625" s="540"/>
      <c r="BX625" s="540"/>
      <c r="BY625" s="540"/>
      <c r="BZ625" s="540"/>
      <c r="DK625" s="540"/>
      <c r="DL625" s="540"/>
      <c r="DM625" s="540"/>
      <c r="DN625" s="540"/>
      <c r="DO625" s="540"/>
      <c r="DP625" s="540"/>
      <c r="DQ625" s="540"/>
      <c r="DR625" s="540"/>
      <c r="DS625" s="540"/>
      <c r="DT625" s="540"/>
      <c r="DU625" s="540"/>
      <c r="DV625" s="540"/>
      <c r="DW625" s="540"/>
      <c r="DX625" s="540"/>
      <c r="DY625" s="540"/>
      <c r="DZ625" s="540"/>
      <c r="EA625" s="540"/>
      <c r="EB625" s="540"/>
      <c r="EC625" s="540"/>
      <c r="ED625" s="540"/>
      <c r="EE625" s="540"/>
      <c r="EF625" s="540"/>
      <c r="EG625" s="540"/>
      <c r="EH625" s="540"/>
    </row>
    <row r="626" spans="2:138">
      <c r="B626" s="540"/>
      <c r="C626" s="658"/>
      <c r="D626" s="540"/>
      <c r="F626" s="540"/>
      <c r="G626" s="540"/>
      <c r="H626" s="540"/>
      <c r="I626" s="540"/>
      <c r="J626" s="540"/>
      <c r="K626" s="540"/>
      <c r="L626" s="540"/>
      <c r="M626" s="540"/>
      <c r="N626" s="540"/>
      <c r="O626" s="540"/>
      <c r="P626" s="540"/>
      <c r="Q626" s="540"/>
      <c r="R626" s="540"/>
      <c r="S626" s="540"/>
      <c r="T626" s="540"/>
      <c r="U626" s="540"/>
      <c r="V626" s="540"/>
      <c r="W626" s="540"/>
      <c r="X626" s="540"/>
      <c r="Y626" s="540"/>
      <c r="Z626" s="540"/>
      <c r="AA626" s="540"/>
      <c r="AB626" s="540"/>
      <c r="AC626" s="540"/>
      <c r="AD626" s="540"/>
      <c r="AE626" s="540"/>
      <c r="AF626" s="540"/>
      <c r="AG626" s="540"/>
      <c r="AH626" s="540"/>
      <c r="AI626" s="540"/>
      <c r="AJ626" s="540"/>
      <c r="AK626" s="540"/>
      <c r="AL626" s="540"/>
      <c r="AM626" s="540"/>
      <c r="AN626" s="540"/>
      <c r="AO626" s="540"/>
      <c r="AP626" s="540"/>
      <c r="AQ626" s="540"/>
      <c r="AR626" s="540"/>
      <c r="AS626" s="540"/>
      <c r="AT626" s="540"/>
      <c r="AU626" s="540"/>
      <c r="AV626" s="540"/>
      <c r="AW626" s="540"/>
      <c r="AX626" s="540"/>
      <c r="AY626" s="540"/>
      <c r="AZ626" s="540"/>
      <c r="BA626" s="540"/>
      <c r="BB626" s="540"/>
      <c r="BC626" s="540"/>
      <c r="BD626" s="540"/>
      <c r="BE626" s="540"/>
      <c r="BF626" s="540"/>
      <c r="BG626" s="540"/>
      <c r="BH626" s="540"/>
      <c r="BI626" s="540"/>
      <c r="BJ626" s="540"/>
      <c r="BK626" s="540"/>
      <c r="BL626" s="540"/>
      <c r="BM626" s="540"/>
      <c r="BN626" s="540"/>
      <c r="BO626" s="540"/>
      <c r="BP626" s="540"/>
      <c r="BQ626" s="540"/>
      <c r="BR626" s="540"/>
      <c r="BS626" s="540"/>
      <c r="BT626" s="540"/>
      <c r="BU626" s="540"/>
      <c r="BV626" s="540"/>
      <c r="BW626" s="540"/>
      <c r="BX626" s="540"/>
      <c r="BY626" s="540"/>
      <c r="BZ626" s="540"/>
      <c r="DK626" s="540"/>
      <c r="DL626" s="540"/>
      <c r="DM626" s="540"/>
      <c r="DN626" s="540"/>
      <c r="DO626" s="540"/>
      <c r="DP626" s="540"/>
      <c r="DQ626" s="540"/>
      <c r="DR626" s="540"/>
      <c r="DS626" s="540"/>
      <c r="DT626" s="540"/>
      <c r="DU626" s="540"/>
      <c r="DV626" s="540"/>
      <c r="DW626" s="540"/>
      <c r="DX626" s="540"/>
      <c r="DY626" s="540"/>
      <c r="DZ626" s="540"/>
      <c r="EA626" s="540"/>
      <c r="EB626" s="540"/>
      <c r="EC626" s="540"/>
      <c r="ED626" s="540"/>
      <c r="EE626" s="540"/>
      <c r="EF626" s="540"/>
      <c r="EG626" s="540"/>
      <c r="EH626" s="540"/>
    </row>
    <row r="627" spans="2:138">
      <c r="B627" s="540"/>
      <c r="C627" s="658"/>
      <c r="D627" s="540"/>
      <c r="F627" s="540"/>
      <c r="G627" s="540"/>
      <c r="H627" s="540"/>
      <c r="I627" s="540"/>
      <c r="J627" s="540"/>
      <c r="K627" s="540"/>
      <c r="L627" s="540"/>
      <c r="M627" s="540"/>
      <c r="N627" s="540"/>
      <c r="O627" s="540"/>
      <c r="P627" s="540"/>
      <c r="Q627" s="540"/>
      <c r="R627" s="540"/>
      <c r="S627" s="540"/>
      <c r="T627" s="540"/>
      <c r="U627" s="540"/>
      <c r="V627" s="540"/>
      <c r="W627" s="540"/>
      <c r="X627" s="540"/>
      <c r="Y627" s="540"/>
      <c r="Z627" s="540"/>
      <c r="AA627" s="540"/>
      <c r="AB627" s="540"/>
      <c r="AC627" s="540"/>
      <c r="AD627" s="540"/>
      <c r="AE627" s="540"/>
      <c r="AF627" s="540"/>
      <c r="AG627" s="540"/>
      <c r="AH627" s="540"/>
      <c r="AI627" s="540"/>
      <c r="AJ627" s="540"/>
      <c r="AK627" s="540"/>
      <c r="AL627" s="540"/>
      <c r="AM627" s="540"/>
      <c r="AN627" s="540"/>
      <c r="AO627" s="540"/>
      <c r="AP627" s="540"/>
      <c r="AQ627" s="540"/>
      <c r="AR627" s="540"/>
      <c r="AS627" s="540"/>
      <c r="AT627" s="540"/>
      <c r="AU627" s="540"/>
      <c r="AV627" s="540"/>
      <c r="AW627" s="540"/>
      <c r="AX627" s="540"/>
      <c r="AY627" s="540"/>
      <c r="AZ627" s="540"/>
      <c r="BA627" s="540"/>
      <c r="BB627" s="540"/>
      <c r="BC627" s="540"/>
      <c r="BD627" s="540"/>
      <c r="BE627" s="540"/>
      <c r="BF627" s="540"/>
      <c r="BG627" s="540"/>
      <c r="BH627" s="540"/>
      <c r="BI627" s="540"/>
      <c r="BJ627" s="540"/>
      <c r="BK627" s="540"/>
      <c r="BL627" s="540"/>
      <c r="BM627" s="540"/>
      <c r="BN627" s="540"/>
      <c r="BO627" s="540"/>
      <c r="BP627" s="540"/>
      <c r="BQ627" s="540"/>
      <c r="BR627" s="540"/>
      <c r="BS627" s="540"/>
      <c r="BT627" s="540"/>
      <c r="BU627" s="540"/>
      <c r="BV627" s="540"/>
      <c r="BW627" s="540"/>
      <c r="BX627" s="540"/>
      <c r="BY627" s="540"/>
      <c r="BZ627" s="540"/>
      <c r="DK627" s="540"/>
      <c r="DL627" s="540"/>
      <c r="DM627" s="540"/>
      <c r="DN627" s="540"/>
      <c r="DO627" s="540"/>
      <c r="DP627" s="540"/>
      <c r="DQ627" s="540"/>
      <c r="DR627" s="540"/>
      <c r="DS627" s="540"/>
      <c r="DT627" s="540"/>
      <c r="DU627" s="540"/>
      <c r="DV627" s="540"/>
      <c r="DW627" s="540"/>
      <c r="DX627" s="540"/>
      <c r="DY627" s="540"/>
      <c r="DZ627" s="540"/>
      <c r="EA627" s="540"/>
      <c r="EB627" s="540"/>
      <c r="EC627" s="540"/>
      <c r="ED627" s="540"/>
      <c r="EE627" s="540"/>
      <c r="EF627" s="540"/>
      <c r="EG627" s="540"/>
      <c r="EH627" s="540"/>
    </row>
    <row r="628" spans="2:138">
      <c r="B628" s="540"/>
      <c r="C628" s="658"/>
      <c r="D628" s="540"/>
      <c r="F628" s="540"/>
      <c r="G628" s="540"/>
      <c r="H628" s="540"/>
      <c r="I628" s="540"/>
      <c r="J628" s="540"/>
      <c r="K628" s="540"/>
      <c r="L628" s="540"/>
      <c r="M628" s="540"/>
      <c r="N628" s="540"/>
      <c r="O628" s="540"/>
      <c r="P628" s="540"/>
      <c r="Q628" s="540"/>
      <c r="R628" s="540"/>
      <c r="S628" s="540"/>
      <c r="T628" s="540"/>
      <c r="U628" s="540"/>
      <c r="V628" s="540"/>
      <c r="W628" s="540"/>
      <c r="X628" s="540"/>
      <c r="Y628" s="540"/>
      <c r="Z628" s="540"/>
      <c r="AA628" s="540"/>
      <c r="AB628" s="540"/>
      <c r="AC628" s="540"/>
      <c r="AD628" s="540"/>
      <c r="AE628" s="540"/>
      <c r="AF628" s="540"/>
      <c r="AG628" s="540"/>
      <c r="AH628" s="540"/>
      <c r="AI628" s="540"/>
      <c r="AJ628" s="540"/>
      <c r="AK628" s="540"/>
      <c r="AL628" s="540"/>
      <c r="AM628" s="540"/>
      <c r="AN628" s="540"/>
      <c r="AO628" s="540"/>
      <c r="AP628" s="540"/>
      <c r="AQ628" s="540"/>
      <c r="AR628" s="540"/>
      <c r="AS628" s="540"/>
      <c r="AT628" s="540"/>
      <c r="AU628" s="540"/>
      <c r="AV628" s="540"/>
      <c r="AW628" s="540"/>
      <c r="AX628" s="540"/>
      <c r="AY628" s="540"/>
      <c r="AZ628" s="540"/>
      <c r="BA628" s="540"/>
      <c r="BB628" s="540"/>
      <c r="BC628" s="540"/>
      <c r="BD628" s="540"/>
      <c r="BE628" s="540"/>
      <c r="BF628" s="540"/>
      <c r="BG628" s="540"/>
      <c r="BH628" s="540"/>
      <c r="BI628" s="540"/>
      <c r="BJ628" s="540"/>
      <c r="BK628" s="540"/>
      <c r="BL628" s="540"/>
      <c r="BM628" s="540"/>
      <c r="BN628" s="540"/>
      <c r="BO628" s="540"/>
      <c r="BP628" s="540"/>
      <c r="BQ628" s="540"/>
      <c r="BR628" s="540"/>
      <c r="BS628" s="540"/>
      <c r="BT628" s="540"/>
      <c r="BU628" s="540"/>
      <c r="BV628" s="540"/>
      <c r="BW628" s="540"/>
      <c r="BX628" s="540"/>
      <c r="BY628" s="540"/>
      <c r="BZ628" s="540"/>
      <c r="DK628" s="540"/>
      <c r="DL628" s="540"/>
      <c r="DM628" s="540"/>
      <c r="DN628" s="540"/>
      <c r="DO628" s="540"/>
      <c r="DP628" s="540"/>
      <c r="DQ628" s="540"/>
      <c r="DR628" s="540"/>
      <c r="DS628" s="540"/>
      <c r="DT628" s="540"/>
      <c r="DU628" s="540"/>
      <c r="DV628" s="540"/>
      <c r="DW628" s="540"/>
      <c r="DX628" s="540"/>
      <c r="DY628" s="540"/>
      <c r="DZ628" s="540"/>
      <c r="EA628" s="540"/>
      <c r="EB628" s="540"/>
      <c r="EC628" s="540"/>
      <c r="ED628" s="540"/>
      <c r="EE628" s="540"/>
      <c r="EF628" s="540"/>
      <c r="EG628" s="540"/>
      <c r="EH628" s="540"/>
    </row>
    <row r="629" spans="2:138">
      <c r="B629" s="540"/>
      <c r="C629" s="658"/>
      <c r="D629" s="540"/>
      <c r="F629" s="540"/>
      <c r="G629" s="540"/>
      <c r="H629" s="540"/>
      <c r="I629" s="540"/>
      <c r="J629" s="540"/>
      <c r="K629" s="540"/>
      <c r="L629" s="540"/>
      <c r="M629" s="540"/>
      <c r="N629" s="540"/>
      <c r="O629" s="540"/>
      <c r="P629" s="540"/>
      <c r="Q629" s="540"/>
      <c r="R629" s="540"/>
      <c r="S629" s="540"/>
      <c r="T629" s="540"/>
      <c r="U629" s="540"/>
      <c r="V629" s="540"/>
      <c r="W629" s="540"/>
      <c r="X629" s="540"/>
      <c r="Y629" s="540"/>
      <c r="Z629" s="540"/>
      <c r="AA629" s="540"/>
      <c r="AB629" s="540"/>
      <c r="AC629" s="540"/>
      <c r="AD629" s="540"/>
      <c r="AE629" s="540"/>
      <c r="AF629" s="540"/>
      <c r="AG629" s="540"/>
      <c r="AH629" s="540"/>
      <c r="AI629" s="540"/>
      <c r="AJ629" s="540"/>
      <c r="AK629" s="540"/>
      <c r="AL629" s="540"/>
      <c r="AM629" s="540"/>
      <c r="AN629" s="540"/>
      <c r="AO629" s="540"/>
      <c r="AP629" s="540"/>
      <c r="AQ629" s="540"/>
      <c r="AR629" s="540"/>
      <c r="AS629" s="540"/>
      <c r="AT629" s="540"/>
      <c r="AU629" s="540"/>
      <c r="AV629" s="540"/>
      <c r="AW629" s="540"/>
      <c r="AX629" s="540"/>
      <c r="AY629" s="540"/>
      <c r="AZ629" s="540"/>
      <c r="BA629" s="540"/>
      <c r="BB629" s="540"/>
      <c r="BC629" s="540"/>
      <c r="BD629" s="540"/>
      <c r="BE629" s="540"/>
      <c r="BF629" s="540"/>
      <c r="BG629" s="540"/>
      <c r="BH629" s="540"/>
      <c r="BI629" s="540"/>
      <c r="BJ629" s="540"/>
      <c r="BK629" s="540"/>
      <c r="BL629" s="540"/>
      <c r="BM629" s="540"/>
      <c r="BN629" s="540"/>
      <c r="BO629" s="540"/>
      <c r="BP629" s="540"/>
      <c r="BQ629" s="540"/>
      <c r="BR629" s="540"/>
      <c r="BS629" s="540"/>
      <c r="BT629" s="540"/>
      <c r="BU629" s="540"/>
      <c r="BV629" s="540"/>
      <c r="BW629" s="540"/>
      <c r="BX629" s="540"/>
      <c r="BY629" s="540"/>
      <c r="BZ629" s="540"/>
      <c r="DK629" s="540"/>
      <c r="DL629" s="540"/>
      <c r="DM629" s="540"/>
      <c r="DN629" s="540"/>
      <c r="DO629" s="540"/>
      <c r="DP629" s="540"/>
      <c r="DQ629" s="540"/>
      <c r="DR629" s="540"/>
      <c r="DS629" s="540"/>
      <c r="DT629" s="540"/>
      <c r="DU629" s="540"/>
      <c r="DV629" s="540"/>
      <c r="DW629" s="540"/>
      <c r="DX629" s="540"/>
      <c r="DY629" s="540"/>
      <c r="DZ629" s="540"/>
      <c r="EA629" s="540"/>
      <c r="EB629" s="540"/>
      <c r="EC629" s="540"/>
      <c r="ED629" s="540"/>
      <c r="EE629" s="540"/>
      <c r="EF629" s="540"/>
      <c r="EG629" s="540"/>
      <c r="EH629" s="540"/>
    </row>
    <row r="630" spans="2:138">
      <c r="B630" s="540"/>
      <c r="C630" s="658"/>
      <c r="D630" s="540"/>
      <c r="F630" s="540"/>
      <c r="G630" s="540"/>
      <c r="H630" s="540"/>
      <c r="I630" s="540"/>
      <c r="J630" s="540"/>
      <c r="K630" s="540"/>
      <c r="L630" s="540"/>
      <c r="M630" s="540"/>
      <c r="N630" s="540"/>
      <c r="O630" s="540"/>
      <c r="P630" s="540"/>
      <c r="Q630" s="540"/>
      <c r="R630" s="540"/>
      <c r="S630" s="540"/>
      <c r="T630" s="540"/>
      <c r="U630" s="540"/>
      <c r="V630" s="540"/>
      <c r="W630" s="540"/>
      <c r="X630" s="540"/>
      <c r="Y630" s="540"/>
      <c r="Z630" s="540"/>
      <c r="AA630" s="540"/>
      <c r="AB630" s="540"/>
      <c r="AC630" s="540"/>
      <c r="AD630" s="540"/>
      <c r="AE630" s="540"/>
      <c r="AF630" s="540"/>
      <c r="AG630" s="540"/>
      <c r="AH630" s="540"/>
      <c r="AI630" s="540"/>
      <c r="AJ630" s="540"/>
      <c r="AK630" s="540"/>
      <c r="AL630" s="540"/>
      <c r="AM630" s="540"/>
      <c r="AN630" s="540"/>
      <c r="AO630" s="540"/>
      <c r="AP630" s="540"/>
      <c r="AQ630" s="540"/>
      <c r="AR630" s="540"/>
      <c r="AS630" s="540"/>
      <c r="AT630" s="540"/>
      <c r="AU630" s="540"/>
      <c r="AV630" s="540"/>
      <c r="AW630" s="540"/>
      <c r="AX630" s="540"/>
      <c r="AY630" s="540"/>
      <c r="AZ630" s="540"/>
      <c r="BA630" s="540"/>
      <c r="BB630" s="540"/>
      <c r="BC630" s="540"/>
      <c r="BD630" s="540"/>
      <c r="BE630" s="540"/>
      <c r="BF630" s="540"/>
      <c r="BG630" s="540"/>
      <c r="BH630" s="540"/>
      <c r="BI630" s="540"/>
      <c r="BJ630" s="540"/>
      <c r="BK630" s="540"/>
      <c r="BL630" s="540"/>
      <c r="BM630" s="540"/>
      <c r="BN630" s="540"/>
      <c r="BO630" s="540"/>
      <c r="BP630" s="540"/>
      <c r="BQ630" s="540"/>
      <c r="BR630" s="540"/>
      <c r="BS630" s="540"/>
      <c r="BT630" s="540"/>
      <c r="BU630" s="540"/>
      <c r="BV630" s="540"/>
      <c r="BW630" s="540"/>
      <c r="BX630" s="540"/>
      <c r="BY630" s="540"/>
      <c r="BZ630" s="540"/>
      <c r="DK630" s="540"/>
      <c r="DL630" s="540"/>
      <c r="DM630" s="540"/>
      <c r="DN630" s="540"/>
      <c r="DO630" s="540"/>
      <c r="DP630" s="540"/>
      <c r="DQ630" s="540"/>
      <c r="DR630" s="540"/>
      <c r="DS630" s="540"/>
      <c r="DT630" s="540"/>
      <c r="DU630" s="540"/>
      <c r="DV630" s="540"/>
      <c r="DW630" s="540"/>
      <c r="DX630" s="540"/>
      <c r="DY630" s="540"/>
      <c r="DZ630" s="540"/>
      <c r="EA630" s="540"/>
      <c r="EB630" s="540"/>
      <c r="EC630" s="540"/>
      <c r="ED630" s="540"/>
      <c r="EE630" s="540"/>
      <c r="EF630" s="540"/>
      <c r="EG630" s="540"/>
      <c r="EH630" s="540"/>
    </row>
    <row r="631" spans="2:138">
      <c r="B631" s="540"/>
      <c r="C631" s="658"/>
      <c r="D631" s="540"/>
      <c r="F631" s="540"/>
      <c r="G631" s="540"/>
      <c r="H631" s="540"/>
      <c r="I631" s="540"/>
      <c r="J631" s="540"/>
      <c r="K631" s="540"/>
      <c r="L631" s="540"/>
      <c r="M631" s="540"/>
      <c r="N631" s="540"/>
      <c r="O631" s="540"/>
      <c r="P631" s="540"/>
      <c r="Q631" s="540"/>
      <c r="R631" s="540"/>
      <c r="S631" s="540"/>
      <c r="T631" s="540"/>
      <c r="U631" s="540"/>
      <c r="V631" s="540"/>
      <c r="W631" s="540"/>
      <c r="X631" s="540"/>
      <c r="Y631" s="540"/>
      <c r="Z631" s="540"/>
      <c r="AA631" s="540"/>
      <c r="AB631" s="540"/>
      <c r="AC631" s="540"/>
      <c r="AD631" s="540"/>
      <c r="AE631" s="540"/>
      <c r="AF631" s="540"/>
      <c r="AG631" s="540"/>
      <c r="AH631" s="540"/>
      <c r="AI631" s="540"/>
      <c r="AJ631" s="540"/>
      <c r="AK631" s="540"/>
      <c r="AL631" s="540"/>
      <c r="AM631" s="540"/>
      <c r="AN631" s="540"/>
      <c r="AO631" s="540"/>
      <c r="AP631" s="540"/>
      <c r="AQ631" s="540"/>
      <c r="AR631" s="540"/>
      <c r="AS631" s="540"/>
      <c r="AT631" s="540"/>
      <c r="AU631" s="540"/>
      <c r="AV631" s="540"/>
      <c r="AW631" s="540"/>
      <c r="AX631" s="540"/>
      <c r="AY631" s="540"/>
      <c r="AZ631" s="540"/>
      <c r="BA631" s="540"/>
      <c r="BB631" s="540"/>
      <c r="BC631" s="540"/>
      <c r="BD631" s="540"/>
      <c r="BE631" s="540"/>
      <c r="BF631" s="540"/>
      <c r="BG631" s="540"/>
      <c r="BH631" s="540"/>
      <c r="BI631" s="540"/>
      <c r="BJ631" s="540"/>
      <c r="BK631" s="540"/>
      <c r="BL631" s="540"/>
      <c r="BM631" s="540"/>
      <c r="BN631" s="540"/>
      <c r="BO631" s="540"/>
      <c r="BP631" s="540"/>
      <c r="BQ631" s="540"/>
      <c r="BR631" s="540"/>
      <c r="BS631" s="540"/>
      <c r="BT631" s="540"/>
      <c r="BU631" s="540"/>
      <c r="BV631" s="540"/>
      <c r="BW631" s="540"/>
      <c r="BX631" s="540"/>
      <c r="BY631" s="540"/>
      <c r="BZ631" s="540"/>
      <c r="DK631" s="540"/>
      <c r="DL631" s="540"/>
      <c r="DM631" s="540"/>
      <c r="DN631" s="540"/>
      <c r="DO631" s="540"/>
      <c r="DP631" s="540"/>
      <c r="DQ631" s="540"/>
      <c r="DR631" s="540"/>
      <c r="DS631" s="540"/>
      <c r="DT631" s="540"/>
      <c r="DU631" s="540"/>
      <c r="DV631" s="540"/>
      <c r="DW631" s="540"/>
      <c r="DX631" s="540"/>
      <c r="DY631" s="540"/>
      <c r="DZ631" s="540"/>
      <c r="EA631" s="540"/>
      <c r="EB631" s="540"/>
      <c r="EC631" s="540"/>
      <c r="ED631" s="540"/>
      <c r="EE631" s="540"/>
      <c r="EF631" s="540"/>
      <c r="EG631" s="540"/>
      <c r="EH631" s="540"/>
    </row>
    <row r="632" spans="2:138">
      <c r="B632" s="540"/>
      <c r="C632" s="658"/>
      <c r="D632" s="540"/>
      <c r="F632" s="540"/>
      <c r="G632" s="540"/>
      <c r="H632" s="540"/>
      <c r="I632" s="540"/>
      <c r="J632" s="540"/>
      <c r="K632" s="540"/>
      <c r="L632" s="540"/>
      <c r="M632" s="540"/>
      <c r="N632" s="540"/>
      <c r="O632" s="540"/>
      <c r="P632" s="540"/>
      <c r="Q632" s="540"/>
      <c r="R632" s="540"/>
      <c r="S632" s="540"/>
      <c r="T632" s="540"/>
      <c r="U632" s="540"/>
      <c r="V632" s="540"/>
      <c r="W632" s="540"/>
      <c r="X632" s="540"/>
      <c r="Y632" s="540"/>
      <c r="Z632" s="540"/>
      <c r="AA632" s="540"/>
      <c r="AB632" s="540"/>
      <c r="AC632" s="540"/>
      <c r="AD632" s="540"/>
      <c r="AE632" s="540"/>
      <c r="AF632" s="540"/>
      <c r="AG632" s="540"/>
      <c r="AH632" s="540"/>
      <c r="AI632" s="540"/>
      <c r="AJ632" s="540"/>
      <c r="AK632" s="540"/>
      <c r="AL632" s="540"/>
      <c r="AM632" s="540"/>
      <c r="AN632" s="540"/>
      <c r="AO632" s="540"/>
      <c r="AP632" s="540"/>
      <c r="AQ632" s="540"/>
      <c r="AR632" s="540"/>
      <c r="AS632" s="540"/>
      <c r="AT632" s="540"/>
      <c r="AU632" s="540"/>
      <c r="AV632" s="540"/>
      <c r="AW632" s="540"/>
      <c r="AX632" s="540"/>
      <c r="AY632" s="540"/>
      <c r="AZ632" s="540"/>
      <c r="BA632" s="540"/>
      <c r="BB632" s="540"/>
      <c r="BC632" s="540"/>
      <c r="BD632" s="540"/>
      <c r="BE632" s="540"/>
      <c r="BF632" s="540"/>
      <c r="BG632" s="540"/>
      <c r="BH632" s="540"/>
      <c r="BI632" s="540"/>
      <c r="BJ632" s="540"/>
      <c r="BK632" s="540"/>
      <c r="BL632" s="540"/>
      <c r="BM632" s="540"/>
      <c r="BN632" s="540"/>
      <c r="BO632" s="540"/>
      <c r="BP632" s="540"/>
      <c r="BQ632" s="540"/>
      <c r="BR632" s="540"/>
      <c r="BS632" s="540"/>
      <c r="BT632" s="540"/>
      <c r="BU632" s="540"/>
      <c r="BV632" s="540"/>
      <c r="BW632" s="540"/>
      <c r="BX632" s="540"/>
      <c r="BY632" s="540"/>
      <c r="BZ632" s="540"/>
      <c r="DK632" s="540"/>
      <c r="DL632" s="540"/>
      <c r="DM632" s="540"/>
      <c r="DN632" s="540"/>
      <c r="DO632" s="540"/>
      <c r="DP632" s="540"/>
      <c r="DQ632" s="540"/>
      <c r="DR632" s="540"/>
      <c r="DS632" s="540"/>
      <c r="DT632" s="540"/>
      <c r="DU632" s="540"/>
      <c r="DV632" s="540"/>
      <c r="DW632" s="540"/>
      <c r="DX632" s="540"/>
      <c r="DY632" s="540"/>
      <c r="DZ632" s="540"/>
      <c r="EA632" s="540"/>
      <c r="EB632" s="540"/>
      <c r="EC632" s="540"/>
      <c r="ED632" s="540"/>
      <c r="EE632" s="540"/>
      <c r="EF632" s="540"/>
      <c r="EG632" s="540"/>
      <c r="EH632" s="540"/>
    </row>
    <row r="633" spans="2:138">
      <c r="B633" s="540"/>
      <c r="C633" s="658"/>
      <c r="D633" s="540"/>
      <c r="F633" s="540"/>
      <c r="G633" s="540"/>
      <c r="H633" s="540"/>
      <c r="I633" s="540"/>
      <c r="J633" s="540"/>
      <c r="K633" s="540"/>
      <c r="L633" s="540"/>
      <c r="M633" s="540"/>
      <c r="N633" s="540"/>
      <c r="O633" s="540"/>
      <c r="P633" s="540"/>
      <c r="Q633" s="540"/>
      <c r="R633" s="540"/>
      <c r="S633" s="540"/>
      <c r="T633" s="540"/>
      <c r="U633" s="540"/>
      <c r="V633" s="540"/>
      <c r="W633" s="540"/>
      <c r="X633" s="540"/>
      <c r="Y633" s="540"/>
      <c r="Z633" s="540"/>
      <c r="AA633" s="540"/>
      <c r="AB633" s="540"/>
      <c r="AC633" s="540"/>
      <c r="AD633" s="540"/>
      <c r="AE633" s="540"/>
      <c r="AF633" s="540"/>
      <c r="AG633" s="540"/>
      <c r="AH633" s="540"/>
      <c r="AI633" s="540"/>
      <c r="AJ633" s="540"/>
      <c r="AK633" s="540"/>
      <c r="AL633" s="540"/>
      <c r="AM633" s="540"/>
      <c r="AN633" s="540"/>
      <c r="AO633" s="540"/>
      <c r="AP633" s="540"/>
      <c r="AQ633" s="540"/>
      <c r="AR633" s="540"/>
      <c r="AS633" s="540"/>
      <c r="AT633" s="540"/>
      <c r="AU633" s="540"/>
      <c r="AV633" s="540"/>
      <c r="AW633" s="540"/>
      <c r="AX633" s="540"/>
      <c r="AY633" s="540"/>
      <c r="AZ633" s="540"/>
      <c r="BA633" s="540"/>
      <c r="BB633" s="540"/>
      <c r="BC633" s="540"/>
      <c r="BD633" s="540"/>
      <c r="BE633" s="540"/>
      <c r="BF633" s="540"/>
      <c r="BG633" s="540"/>
      <c r="BH633" s="540"/>
      <c r="BI633" s="540"/>
      <c r="BJ633" s="540"/>
      <c r="BK633" s="540"/>
      <c r="BL633" s="540"/>
      <c r="BM633" s="540"/>
      <c r="BN633" s="540"/>
      <c r="BO633" s="540"/>
      <c r="BP633" s="540"/>
      <c r="BQ633" s="540"/>
      <c r="BR633" s="540"/>
      <c r="BS633" s="540"/>
      <c r="BT633" s="540"/>
      <c r="BU633" s="540"/>
      <c r="BV633" s="540"/>
      <c r="BW633" s="540"/>
      <c r="BX633" s="540"/>
      <c r="BY633" s="540"/>
      <c r="BZ633" s="540"/>
      <c r="DK633" s="540"/>
      <c r="DL633" s="540"/>
      <c r="DM633" s="540"/>
      <c r="DN633" s="540"/>
      <c r="DO633" s="540"/>
      <c r="DP633" s="540"/>
      <c r="DQ633" s="540"/>
      <c r="DR633" s="540"/>
      <c r="DS633" s="540"/>
      <c r="DT633" s="540"/>
      <c r="DU633" s="540"/>
      <c r="DV633" s="540"/>
      <c r="DW633" s="540"/>
      <c r="DX633" s="540"/>
      <c r="DY633" s="540"/>
      <c r="DZ633" s="540"/>
      <c r="EA633" s="540"/>
      <c r="EB633" s="540"/>
      <c r="EC633" s="540"/>
      <c r="ED633" s="540"/>
      <c r="EE633" s="540"/>
      <c r="EF633" s="540"/>
      <c r="EG633" s="540"/>
      <c r="EH633" s="540"/>
    </row>
    <row r="634" spans="2:138">
      <c r="B634" s="540"/>
      <c r="C634" s="658"/>
      <c r="D634" s="540"/>
      <c r="F634" s="540"/>
      <c r="G634" s="540"/>
      <c r="H634" s="540"/>
      <c r="I634" s="540"/>
      <c r="J634" s="540"/>
      <c r="K634" s="540"/>
      <c r="L634" s="540"/>
      <c r="M634" s="540"/>
      <c r="N634" s="540"/>
      <c r="O634" s="540"/>
      <c r="P634" s="540"/>
      <c r="Q634" s="540"/>
      <c r="R634" s="540"/>
      <c r="S634" s="540"/>
      <c r="T634" s="540"/>
      <c r="U634" s="540"/>
      <c r="V634" s="540"/>
      <c r="W634" s="540"/>
      <c r="X634" s="540"/>
      <c r="Y634" s="540"/>
      <c r="Z634" s="540"/>
      <c r="AA634" s="540"/>
      <c r="AB634" s="540"/>
      <c r="AC634" s="540"/>
      <c r="AD634" s="540"/>
      <c r="AE634" s="540"/>
      <c r="AF634" s="540"/>
      <c r="AG634" s="540"/>
      <c r="AH634" s="540"/>
      <c r="AI634" s="540"/>
      <c r="AJ634" s="540"/>
      <c r="AK634" s="540"/>
      <c r="AL634" s="540"/>
      <c r="AM634" s="540"/>
      <c r="AN634" s="540"/>
      <c r="AO634" s="540"/>
      <c r="AP634" s="540"/>
      <c r="AQ634" s="540"/>
      <c r="AR634" s="540"/>
      <c r="AS634" s="540"/>
      <c r="AT634" s="540"/>
      <c r="AU634" s="540"/>
      <c r="AV634" s="540"/>
      <c r="AW634" s="540"/>
      <c r="AX634" s="540"/>
      <c r="AY634" s="540"/>
      <c r="AZ634" s="540"/>
      <c r="BA634" s="540"/>
      <c r="BB634" s="540"/>
      <c r="BC634" s="540"/>
      <c r="BD634" s="540"/>
      <c r="BE634" s="540"/>
      <c r="BF634" s="540"/>
      <c r="BG634" s="540"/>
      <c r="BH634" s="540"/>
      <c r="BI634" s="540"/>
      <c r="BJ634" s="540"/>
      <c r="BK634" s="540"/>
      <c r="BL634" s="540"/>
      <c r="BM634" s="540"/>
      <c r="BN634" s="540"/>
      <c r="BO634" s="540"/>
      <c r="BP634" s="540"/>
      <c r="BQ634" s="540"/>
      <c r="BR634" s="540"/>
      <c r="BS634" s="540"/>
      <c r="BT634" s="540"/>
      <c r="BU634" s="540"/>
      <c r="BV634" s="540"/>
      <c r="BW634" s="540"/>
      <c r="BX634" s="540"/>
      <c r="BY634" s="540"/>
      <c r="BZ634" s="540"/>
      <c r="DK634" s="540"/>
      <c r="DL634" s="540"/>
      <c r="DM634" s="540"/>
      <c r="DN634" s="540"/>
      <c r="DO634" s="540"/>
      <c r="DP634" s="540"/>
      <c r="DQ634" s="540"/>
      <c r="DR634" s="540"/>
      <c r="DS634" s="540"/>
      <c r="DT634" s="540"/>
      <c r="DU634" s="540"/>
      <c r="DV634" s="540"/>
      <c r="DW634" s="540"/>
      <c r="DX634" s="540"/>
      <c r="DY634" s="540"/>
      <c r="DZ634" s="540"/>
      <c r="EA634" s="540"/>
      <c r="EB634" s="540"/>
      <c r="EC634" s="540"/>
      <c r="ED634" s="540"/>
      <c r="EE634" s="540"/>
      <c r="EF634" s="540"/>
      <c r="EG634" s="540"/>
      <c r="EH634" s="540"/>
    </row>
    <row r="635" spans="2:138">
      <c r="B635" s="540"/>
      <c r="C635" s="658"/>
      <c r="D635" s="540"/>
      <c r="F635" s="540"/>
      <c r="G635" s="540"/>
      <c r="H635" s="540"/>
      <c r="I635" s="540"/>
      <c r="J635" s="540"/>
      <c r="K635" s="540"/>
      <c r="L635" s="540"/>
      <c r="M635" s="540"/>
      <c r="N635" s="540"/>
      <c r="O635" s="540"/>
      <c r="P635" s="540"/>
      <c r="Q635" s="540"/>
      <c r="R635" s="540"/>
      <c r="S635" s="540"/>
      <c r="T635" s="540"/>
      <c r="U635" s="540"/>
      <c r="V635" s="540"/>
      <c r="W635" s="540"/>
      <c r="X635" s="540"/>
      <c r="Y635" s="540"/>
      <c r="Z635" s="540"/>
      <c r="AA635" s="540"/>
      <c r="AB635" s="540"/>
      <c r="AC635" s="540"/>
      <c r="AD635" s="540"/>
      <c r="AE635" s="540"/>
      <c r="AF635" s="540"/>
      <c r="AG635" s="540"/>
      <c r="AH635" s="540"/>
      <c r="AI635" s="540"/>
      <c r="AJ635" s="540"/>
      <c r="AK635" s="540"/>
      <c r="AL635" s="540"/>
      <c r="AM635" s="540"/>
      <c r="AN635" s="540"/>
      <c r="AO635" s="540"/>
      <c r="AP635" s="540"/>
      <c r="AQ635" s="540"/>
      <c r="AR635" s="540"/>
      <c r="AS635" s="540"/>
      <c r="AT635" s="540"/>
      <c r="AU635" s="540"/>
      <c r="AV635" s="540"/>
      <c r="AW635" s="540"/>
      <c r="AX635" s="540"/>
      <c r="AY635" s="540"/>
      <c r="AZ635" s="540"/>
      <c r="BA635" s="540"/>
      <c r="BB635" s="540"/>
      <c r="BC635" s="540"/>
      <c r="BD635" s="540"/>
      <c r="BE635" s="540"/>
      <c r="BF635" s="540"/>
      <c r="BG635" s="540"/>
      <c r="BH635" s="540"/>
      <c r="BI635" s="540"/>
      <c r="BJ635" s="540"/>
      <c r="BK635" s="540"/>
      <c r="BL635" s="540"/>
      <c r="BM635" s="540"/>
      <c r="BN635" s="540"/>
      <c r="BO635" s="540"/>
      <c r="BP635" s="540"/>
      <c r="BQ635" s="540"/>
      <c r="BR635" s="540"/>
      <c r="BS635" s="540"/>
      <c r="BT635" s="540"/>
      <c r="BU635" s="540"/>
      <c r="BV635" s="540"/>
      <c r="BW635" s="540"/>
      <c r="BX635" s="540"/>
      <c r="BY635" s="540"/>
      <c r="BZ635" s="540"/>
      <c r="DK635" s="540"/>
      <c r="DL635" s="540"/>
      <c r="DM635" s="540"/>
      <c r="DN635" s="540"/>
      <c r="DO635" s="540"/>
      <c r="DP635" s="540"/>
      <c r="DQ635" s="540"/>
      <c r="DR635" s="540"/>
      <c r="DS635" s="540"/>
      <c r="DT635" s="540"/>
      <c r="DU635" s="540"/>
      <c r="DV635" s="540"/>
      <c r="DW635" s="540"/>
      <c r="DX635" s="540"/>
      <c r="DY635" s="540"/>
      <c r="DZ635" s="540"/>
      <c r="EA635" s="540"/>
      <c r="EB635" s="540"/>
      <c r="EC635" s="540"/>
      <c r="ED635" s="540"/>
      <c r="EE635" s="540"/>
      <c r="EF635" s="540"/>
      <c r="EG635" s="540"/>
      <c r="EH635" s="540"/>
    </row>
    <row r="636" spans="2:138">
      <c r="B636" s="540"/>
      <c r="C636" s="658"/>
      <c r="D636" s="540"/>
      <c r="F636" s="540"/>
      <c r="G636" s="540"/>
      <c r="H636" s="540"/>
      <c r="I636" s="540"/>
      <c r="J636" s="540"/>
      <c r="K636" s="540"/>
      <c r="L636" s="540"/>
      <c r="M636" s="540"/>
      <c r="N636" s="540"/>
      <c r="O636" s="540"/>
      <c r="P636" s="540"/>
      <c r="Q636" s="540"/>
      <c r="R636" s="540"/>
      <c r="S636" s="540"/>
      <c r="T636" s="540"/>
      <c r="U636" s="540"/>
      <c r="V636" s="540"/>
      <c r="W636" s="540"/>
      <c r="X636" s="540"/>
      <c r="Y636" s="540"/>
      <c r="Z636" s="540"/>
      <c r="AA636" s="540"/>
      <c r="AB636" s="540"/>
      <c r="AC636" s="540"/>
      <c r="AD636" s="540"/>
      <c r="AE636" s="540"/>
      <c r="AF636" s="540"/>
      <c r="AG636" s="540"/>
      <c r="AH636" s="540"/>
      <c r="AI636" s="540"/>
      <c r="AJ636" s="540"/>
      <c r="AK636" s="540"/>
      <c r="AL636" s="540"/>
      <c r="AM636" s="540"/>
      <c r="AN636" s="540"/>
      <c r="AO636" s="540"/>
      <c r="AP636" s="540"/>
      <c r="AQ636" s="540"/>
      <c r="AR636" s="540"/>
      <c r="AS636" s="540"/>
      <c r="AT636" s="540"/>
      <c r="AU636" s="540"/>
      <c r="AV636" s="540"/>
      <c r="AW636" s="540"/>
      <c r="AX636" s="540"/>
      <c r="AY636" s="540"/>
      <c r="AZ636" s="540"/>
      <c r="BA636" s="540"/>
      <c r="BB636" s="540"/>
      <c r="BC636" s="540"/>
      <c r="BD636" s="540"/>
      <c r="BE636" s="540"/>
      <c r="BF636" s="540"/>
      <c r="BG636" s="540"/>
      <c r="BH636" s="540"/>
      <c r="BI636" s="540"/>
      <c r="BJ636" s="540"/>
      <c r="BK636" s="540"/>
      <c r="BL636" s="540"/>
      <c r="BM636" s="540"/>
      <c r="BN636" s="540"/>
      <c r="BO636" s="540"/>
      <c r="BP636" s="540"/>
      <c r="BQ636" s="540"/>
      <c r="BR636" s="540"/>
      <c r="BS636" s="540"/>
      <c r="BT636" s="540"/>
      <c r="BU636" s="540"/>
      <c r="BV636" s="540"/>
      <c r="BW636" s="540"/>
      <c r="BX636" s="540"/>
      <c r="BY636" s="540"/>
      <c r="BZ636" s="540"/>
      <c r="DK636" s="540"/>
      <c r="DL636" s="540"/>
      <c r="DM636" s="540"/>
      <c r="DN636" s="540"/>
      <c r="DO636" s="540"/>
      <c r="DP636" s="540"/>
      <c r="DQ636" s="540"/>
      <c r="DR636" s="540"/>
      <c r="DS636" s="540"/>
      <c r="DT636" s="540"/>
      <c r="DU636" s="540"/>
      <c r="DV636" s="540"/>
      <c r="DW636" s="540"/>
      <c r="DX636" s="540"/>
      <c r="DY636" s="540"/>
      <c r="DZ636" s="540"/>
      <c r="EA636" s="540"/>
      <c r="EB636" s="540"/>
      <c r="EC636" s="540"/>
      <c r="ED636" s="540"/>
      <c r="EE636" s="540"/>
      <c r="EF636" s="540"/>
      <c r="EG636" s="540"/>
      <c r="EH636" s="540"/>
    </row>
    <row r="637" spans="2:138">
      <c r="B637" s="540"/>
      <c r="C637" s="658"/>
      <c r="D637" s="540"/>
      <c r="F637" s="540"/>
      <c r="G637" s="540"/>
      <c r="H637" s="540"/>
      <c r="I637" s="540"/>
      <c r="J637" s="540"/>
      <c r="K637" s="540"/>
      <c r="L637" s="540"/>
      <c r="M637" s="540"/>
      <c r="N637" s="540"/>
      <c r="O637" s="540"/>
      <c r="P637" s="540"/>
      <c r="Q637" s="540"/>
      <c r="R637" s="540"/>
      <c r="S637" s="540"/>
      <c r="T637" s="540"/>
      <c r="U637" s="540"/>
      <c r="V637" s="540"/>
      <c r="W637" s="540"/>
      <c r="X637" s="540"/>
      <c r="Y637" s="540"/>
      <c r="Z637" s="540"/>
      <c r="AA637" s="540"/>
      <c r="AB637" s="540"/>
      <c r="AC637" s="540"/>
      <c r="AD637" s="540"/>
      <c r="AE637" s="540"/>
      <c r="AF637" s="540"/>
      <c r="AG637" s="540"/>
      <c r="AH637" s="540"/>
      <c r="AI637" s="540"/>
      <c r="AJ637" s="540"/>
      <c r="AK637" s="540"/>
      <c r="AL637" s="540"/>
      <c r="AM637" s="540"/>
      <c r="AN637" s="540"/>
      <c r="AO637" s="540"/>
      <c r="AP637" s="540"/>
      <c r="AQ637" s="540"/>
      <c r="AR637" s="540"/>
      <c r="AS637" s="540"/>
      <c r="AT637" s="540"/>
      <c r="AU637" s="540"/>
      <c r="AV637" s="540"/>
      <c r="AW637" s="540"/>
      <c r="AX637" s="540"/>
      <c r="AY637" s="540"/>
      <c r="AZ637" s="540"/>
      <c r="BA637" s="540"/>
      <c r="BB637" s="540"/>
      <c r="BC637" s="540"/>
      <c r="BD637" s="540"/>
      <c r="BE637" s="540"/>
      <c r="BF637" s="540"/>
      <c r="BG637" s="540"/>
      <c r="BH637" s="540"/>
      <c r="BI637" s="540"/>
      <c r="BJ637" s="540"/>
      <c r="BK637" s="540"/>
      <c r="BL637" s="540"/>
      <c r="BM637" s="540"/>
      <c r="BN637" s="540"/>
      <c r="BO637" s="540"/>
      <c r="BP637" s="540"/>
      <c r="BQ637" s="540"/>
      <c r="BR637" s="540"/>
      <c r="BS637" s="540"/>
      <c r="BT637" s="540"/>
      <c r="BU637" s="540"/>
      <c r="BV637" s="540"/>
      <c r="BW637" s="540"/>
      <c r="BX637" s="540"/>
      <c r="BY637" s="540"/>
      <c r="BZ637" s="540"/>
      <c r="DK637" s="540"/>
      <c r="DL637" s="540"/>
      <c r="DM637" s="540"/>
      <c r="DN637" s="540"/>
      <c r="DO637" s="540"/>
      <c r="DP637" s="540"/>
      <c r="DQ637" s="540"/>
      <c r="DR637" s="540"/>
      <c r="DS637" s="540"/>
      <c r="DT637" s="540"/>
      <c r="DU637" s="540"/>
      <c r="DV637" s="540"/>
      <c r="DW637" s="540"/>
      <c r="DX637" s="540"/>
      <c r="DY637" s="540"/>
      <c r="DZ637" s="540"/>
      <c r="EA637" s="540"/>
      <c r="EB637" s="540"/>
      <c r="EC637" s="540"/>
      <c r="ED637" s="540"/>
      <c r="EE637" s="540"/>
      <c r="EF637" s="540"/>
      <c r="EG637" s="540"/>
      <c r="EH637" s="540"/>
    </row>
    <row r="638" spans="2:138">
      <c r="B638" s="540"/>
      <c r="C638" s="658"/>
      <c r="D638" s="540"/>
      <c r="F638" s="540"/>
      <c r="G638" s="540"/>
      <c r="H638" s="540"/>
      <c r="I638" s="540"/>
      <c r="J638" s="540"/>
      <c r="K638" s="540"/>
      <c r="L638" s="540"/>
      <c r="M638" s="540"/>
      <c r="N638" s="540"/>
      <c r="O638" s="540"/>
      <c r="P638" s="540"/>
      <c r="Q638" s="540"/>
      <c r="R638" s="540"/>
      <c r="S638" s="540"/>
      <c r="T638" s="540"/>
      <c r="U638" s="540"/>
      <c r="V638" s="540"/>
      <c r="W638" s="540"/>
      <c r="X638" s="540"/>
      <c r="Y638" s="540"/>
      <c r="Z638" s="540"/>
      <c r="AA638" s="540"/>
      <c r="AB638" s="540"/>
      <c r="AC638" s="540"/>
      <c r="AD638" s="540"/>
      <c r="AE638" s="540"/>
      <c r="AF638" s="540"/>
      <c r="AG638" s="540"/>
      <c r="AH638" s="540"/>
      <c r="AI638" s="540"/>
      <c r="AJ638" s="540"/>
      <c r="AK638" s="540"/>
      <c r="AL638" s="540"/>
      <c r="AM638" s="540"/>
      <c r="AN638" s="540"/>
      <c r="AO638" s="540"/>
      <c r="AP638" s="540"/>
      <c r="AQ638" s="540"/>
      <c r="AR638" s="540"/>
      <c r="AS638" s="540"/>
      <c r="AT638" s="540"/>
      <c r="AU638" s="540"/>
      <c r="AV638" s="540"/>
      <c r="AW638" s="540"/>
      <c r="AX638" s="540"/>
      <c r="AY638" s="540"/>
      <c r="AZ638" s="540"/>
      <c r="BA638" s="540"/>
      <c r="BB638" s="540"/>
      <c r="BC638" s="540"/>
      <c r="BD638" s="540"/>
      <c r="BE638" s="540"/>
      <c r="BF638" s="540"/>
      <c r="BG638" s="540"/>
      <c r="BH638" s="540"/>
      <c r="BI638" s="540"/>
      <c r="BJ638" s="540"/>
      <c r="BK638" s="540"/>
      <c r="BL638" s="540"/>
      <c r="BM638" s="540"/>
      <c r="BN638" s="540"/>
      <c r="BO638" s="540"/>
      <c r="BP638" s="540"/>
      <c r="BQ638" s="540"/>
      <c r="BR638" s="540"/>
      <c r="BS638" s="540"/>
      <c r="BT638" s="540"/>
      <c r="BU638" s="540"/>
      <c r="BV638" s="540"/>
      <c r="BW638" s="540"/>
      <c r="BX638" s="540"/>
      <c r="BY638" s="540"/>
      <c r="BZ638" s="540"/>
      <c r="DK638" s="540"/>
      <c r="DL638" s="540"/>
      <c r="DM638" s="540"/>
      <c r="DN638" s="540"/>
      <c r="DO638" s="540"/>
      <c r="DP638" s="540"/>
      <c r="DQ638" s="540"/>
      <c r="DR638" s="540"/>
      <c r="DS638" s="540"/>
      <c r="DT638" s="540"/>
      <c r="DU638" s="540"/>
      <c r="DV638" s="540"/>
      <c r="DW638" s="540"/>
      <c r="DX638" s="540"/>
      <c r="DY638" s="540"/>
      <c r="DZ638" s="540"/>
      <c r="EA638" s="540"/>
      <c r="EB638" s="540"/>
      <c r="EC638" s="540"/>
      <c r="ED638" s="540"/>
      <c r="EE638" s="540"/>
      <c r="EF638" s="540"/>
      <c r="EG638" s="540"/>
      <c r="EH638" s="540"/>
    </row>
    <row r="639" spans="2:138">
      <c r="B639" s="540"/>
      <c r="C639" s="658"/>
      <c r="D639" s="540"/>
      <c r="F639" s="540"/>
      <c r="G639" s="540"/>
      <c r="H639" s="540"/>
      <c r="I639" s="540"/>
      <c r="J639" s="540"/>
      <c r="K639" s="540"/>
      <c r="L639" s="540"/>
      <c r="M639" s="540"/>
      <c r="N639" s="540"/>
      <c r="O639" s="540"/>
      <c r="P639" s="540"/>
      <c r="Q639" s="540"/>
      <c r="R639" s="540"/>
      <c r="S639" s="540"/>
      <c r="T639" s="540"/>
      <c r="U639" s="540"/>
      <c r="V639" s="540"/>
      <c r="W639" s="540"/>
      <c r="X639" s="540"/>
      <c r="Y639" s="540"/>
      <c r="Z639" s="540"/>
      <c r="AA639" s="540"/>
      <c r="AB639" s="540"/>
      <c r="AC639" s="540"/>
      <c r="AD639" s="540"/>
      <c r="AE639" s="540"/>
      <c r="AF639" s="540"/>
      <c r="AG639" s="540"/>
      <c r="AH639" s="540"/>
      <c r="AI639" s="540"/>
      <c r="AJ639" s="540"/>
      <c r="AK639" s="540"/>
      <c r="AL639" s="540"/>
      <c r="AM639" s="540"/>
      <c r="AN639" s="540"/>
      <c r="AO639" s="540"/>
      <c r="AP639" s="540"/>
      <c r="AQ639" s="540"/>
      <c r="AR639" s="540"/>
      <c r="AS639" s="540"/>
      <c r="AT639" s="540"/>
      <c r="AU639" s="540"/>
      <c r="AV639" s="540"/>
      <c r="AW639" s="540"/>
      <c r="AX639" s="540"/>
      <c r="AY639" s="540"/>
      <c r="AZ639" s="540"/>
      <c r="BA639" s="540"/>
      <c r="BB639" s="540"/>
      <c r="BC639" s="540"/>
      <c r="BD639" s="540"/>
      <c r="BE639" s="540"/>
      <c r="BF639" s="540"/>
      <c r="BG639" s="540"/>
      <c r="BH639" s="540"/>
      <c r="BI639" s="540"/>
      <c r="BJ639" s="540"/>
      <c r="BK639" s="540"/>
      <c r="BL639" s="540"/>
      <c r="BM639" s="540"/>
      <c r="BN639" s="540"/>
      <c r="BO639" s="540"/>
      <c r="BP639" s="540"/>
      <c r="BQ639" s="540"/>
      <c r="BR639" s="540"/>
      <c r="BS639" s="540"/>
      <c r="BT639" s="540"/>
      <c r="BU639" s="540"/>
      <c r="BV639" s="540"/>
      <c r="BW639" s="540"/>
      <c r="BX639" s="540"/>
      <c r="BY639" s="540"/>
      <c r="BZ639" s="540"/>
      <c r="DK639" s="540"/>
      <c r="DL639" s="540"/>
      <c r="DM639" s="540"/>
      <c r="DN639" s="540"/>
      <c r="DO639" s="540"/>
      <c r="DP639" s="540"/>
      <c r="DQ639" s="540"/>
      <c r="DR639" s="540"/>
      <c r="DS639" s="540"/>
      <c r="DT639" s="540"/>
      <c r="DU639" s="540"/>
      <c r="DV639" s="540"/>
      <c r="DW639" s="540"/>
      <c r="DX639" s="540"/>
      <c r="DY639" s="540"/>
      <c r="DZ639" s="540"/>
      <c r="EA639" s="540"/>
      <c r="EB639" s="540"/>
      <c r="EC639" s="540"/>
      <c r="ED639" s="540"/>
      <c r="EE639" s="540"/>
      <c r="EF639" s="540"/>
      <c r="EG639" s="540"/>
      <c r="EH639" s="540"/>
    </row>
    <row r="640" spans="2:138">
      <c r="B640" s="540"/>
      <c r="C640" s="658"/>
      <c r="D640" s="540"/>
      <c r="F640" s="540"/>
      <c r="G640" s="540"/>
      <c r="H640" s="540"/>
      <c r="I640" s="540"/>
      <c r="J640" s="540"/>
      <c r="K640" s="540"/>
      <c r="L640" s="540"/>
      <c r="M640" s="540"/>
      <c r="N640" s="540"/>
      <c r="O640" s="540"/>
      <c r="P640" s="540"/>
      <c r="Q640" s="540"/>
      <c r="R640" s="540"/>
      <c r="S640" s="540"/>
      <c r="T640" s="540"/>
      <c r="U640" s="540"/>
      <c r="V640" s="540"/>
      <c r="W640" s="540"/>
      <c r="X640" s="540"/>
      <c r="Y640" s="540"/>
      <c r="Z640" s="540"/>
      <c r="AA640" s="540"/>
      <c r="AB640" s="540"/>
      <c r="AC640" s="540"/>
      <c r="AD640" s="540"/>
      <c r="AE640" s="540"/>
      <c r="AF640" s="540"/>
      <c r="AG640" s="540"/>
      <c r="AH640" s="540"/>
      <c r="AI640" s="540"/>
      <c r="AJ640" s="540"/>
      <c r="AK640" s="540"/>
      <c r="AL640" s="540"/>
      <c r="AM640" s="540"/>
      <c r="AN640" s="540"/>
      <c r="AO640" s="540"/>
      <c r="AP640" s="540"/>
      <c r="AQ640" s="540"/>
      <c r="AR640" s="540"/>
      <c r="AS640" s="540"/>
      <c r="AT640" s="540"/>
      <c r="AU640" s="540"/>
      <c r="AV640" s="540"/>
      <c r="AW640" s="540"/>
      <c r="AX640" s="540"/>
      <c r="AY640" s="540"/>
      <c r="AZ640" s="540"/>
      <c r="BA640" s="540"/>
      <c r="BB640" s="540"/>
      <c r="BC640" s="540"/>
      <c r="BD640" s="540"/>
      <c r="BE640" s="540"/>
      <c r="BF640" s="540"/>
      <c r="BG640" s="540"/>
      <c r="BH640" s="540"/>
      <c r="BI640" s="540"/>
      <c r="BJ640" s="540"/>
      <c r="BK640" s="540"/>
      <c r="BL640" s="540"/>
      <c r="BM640" s="540"/>
      <c r="BN640" s="540"/>
      <c r="BO640" s="540"/>
      <c r="BP640" s="540"/>
      <c r="BQ640" s="540"/>
      <c r="BR640" s="540"/>
      <c r="BS640" s="540"/>
      <c r="BT640" s="540"/>
      <c r="BU640" s="540"/>
      <c r="BV640" s="540"/>
      <c r="BW640" s="540"/>
      <c r="BX640" s="540"/>
      <c r="BY640" s="540"/>
      <c r="BZ640" s="540"/>
      <c r="DK640" s="540"/>
      <c r="DL640" s="540"/>
      <c r="DM640" s="540"/>
      <c r="DN640" s="540"/>
      <c r="DO640" s="540"/>
      <c r="DP640" s="540"/>
      <c r="DQ640" s="540"/>
      <c r="DR640" s="540"/>
      <c r="DS640" s="540"/>
      <c r="DT640" s="540"/>
      <c r="DU640" s="540"/>
      <c r="DV640" s="540"/>
      <c r="DW640" s="540"/>
      <c r="DX640" s="540"/>
      <c r="DY640" s="540"/>
      <c r="DZ640" s="540"/>
      <c r="EA640" s="540"/>
      <c r="EB640" s="540"/>
      <c r="EC640" s="540"/>
      <c r="ED640" s="540"/>
      <c r="EE640" s="540"/>
      <c r="EF640" s="540"/>
      <c r="EG640" s="540"/>
      <c r="EH640" s="540"/>
    </row>
    <row r="641" spans="2:138">
      <c r="B641" s="540"/>
      <c r="C641" s="658"/>
      <c r="D641" s="540"/>
      <c r="F641" s="540"/>
      <c r="G641" s="540"/>
      <c r="H641" s="540"/>
      <c r="I641" s="540"/>
      <c r="J641" s="540"/>
      <c r="K641" s="540"/>
      <c r="L641" s="540"/>
      <c r="M641" s="540"/>
      <c r="N641" s="540"/>
      <c r="O641" s="540"/>
      <c r="P641" s="540"/>
      <c r="Q641" s="540"/>
      <c r="R641" s="540"/>
      <c r="S641" s="540"/>
      <c r="T641" s="540"/>
      <c r="U641" s="540"/>
      <c r="V641" s="540"/>
      <c r="W641" s="540"/>
      <c r="X641" s="540"/>
      <c r="Y641" s="540"/>
      <c r="Z641" s="540"/>
      <c r="AA641" s="540"/>
      <c r="AB641" s="540"/>
      <c r="AC641" s="540"/>
      <c r="AD641" s="540"/>
      <c r="AE641" s="540"/>
      <c r="AF641" s="540"/>
      <c r="AG641" s="540"/>
      <c r="AH641" s="540"/>
      <c r="AI641" s="540"/>
      <c r="AJ641" s="540"/>
      <c r="AK641" s="540"/>
      <c r="AL641" s="540"/>
      <c r="AM641" s="540"/>
      <c r="AN641" s="540"/>
      <c r="AO641" s="540"/>
      <c r="AP641" s="540"/>
      <c r="AQ641" s="540"/>
      <c r="AR641" s="540"/>
      <c r="AS641" s="540"/>
      <c r="AT641" s="540"/>
      <c r="AU641" s="540"/>
      <c r="AV641" s="540"/>
      <c r="AW641" s="540"/>
      <c r="AX641" s="540"/>
      <c r="AY641" s="540"/>
      <c r="AZ641" s="540"/>
      <c r="BA641" s="540"/>
      <c r="BB641" s="540"/>
      <c r="BC641" s="540"/>
      <c r="BD641" s="540"/>
      <c r="BE641" s="540"/>
      <c r="BF641" s="540"/>
      <c r="BG641" s="540"/>
      <c r="BH641" s="540"/>
      <c r="BI641" s="540"/>
      <c r="BJ641" s="540"/>
      <c r="BK641" s="540"/>
      <c r="BL641" s="540"/>
      <c r="BM641" s="540"/>
      <c r="BN641" s="540"/>
      <c r="BO641" s="540"/>
      <c r="BP641" s="540"/>
      <c r="BQ641" s="540"/>
      <c r="BR641" s="540"/>
      <c r="BS641" s="540"/>
      <c r="BT641" s="540"/>
      <c r="BU641" s="540"/>
      <c r="BV641" s="540"/>
      <c r="BW641" s="540"/>
      <c r="BX641" s="540"/>
      <c r="BY641" s="540"/>
      <c r="BZ641" s="540"/>
      <c r="DK641" s="540"/>
      <c r="DL641" s="540"/>
      <c r="DM641" s="540"/>
      <c r="DN641" s="540"/>
      <c r="DO641" s="540"/>
      <c r="DP641" s="540"/>
      <c r="DQ641" s="540"/>
      <c r="DR641" s="540"/>
      <c r="DS641" s="540"/>
      <c r="DT641" s="540"/>
      <c r="DU641" s="540"/>
      <c r="DV641" s="540"/>
      <c r="DW641" s="540"/>
      <c r="DX641" s="540"/>
      <c r="DY641" s="540"/>
      <c r="DZ641" s="540"/>
      <c r="EA641" s="540"/>
      <c r="EB641" s="540"/>
      <c r="EC641" s="540"/>
      <c r="ED641" s="540"/>
      <c r="EE641" s="540"/>
      <c r="EF641" s="540"/>
      <c r="EG641" s="540"/>
      <c r="EH641" s="540"/>
    </row>
    <row r="642" spans="2:138">
      <c r="B642" s="540"/>
      <c r="C642" s="658"/>
      <c r="D642" s="540"/>
      <c r="F642" s="540"/>
      <c r="G642" s="540"/>
      <c r="H642" s="540"/>
      <c r="I642" s="540"/>
      <c r="J642" s="540"/>
      <c r="K642" s="540"/>
      <c r="L642" s="540"/>
      <c r="M642" s="540"/>
      <c r="N642" s="540"/>
      <c r="O642" s="540"/>
      <c r="P642" s="540"/>
      <c r="Q642" s="540"/>
      <c r="R642" s="540"/>
      <c r="S642" s="540"/>
      <c r="T642" s="540"/>
      <c r="U642" s="540"/>
      <c r="V642" s="540"/>
      <c r="W642" s="540"/>
      <c r="X642" s="540"/>
      <c r="Y642" s="540"/>
      <c r="Z642" s="540"/>
      <c r="AA642" s="540"/>
      <c r="AB642" s="540"/>
      <c r="AC642" s="540"/>
      <c r="AD642" s="540"/>
      <c r="AE642" s="540"/>
      <c r="AF642" s="540"/>
      <c r="AG642" s="540"/>
      <c r="AH642" s="540"/>
      <c r="AI642" s="540"/>
      <c r="AJ642" s="540"/>
      <c r="AK642" s="540"/>
      <c r="AL642" s="540"/>
      <c r="AM642" s="540"/>
      <c r="AN642" s="540"/>
      <c r="AO642" s="540"/>
      <c r="AP642" s="540"/>
      <c r="AQ642" s="540"/>
      <c r="AR642" s="540"/>
      <c r="AS642" s="540"/>
      <c r="AT642" s="540"/>
      <c r="AU642" s="540"/>
      <c r="AV642" s="540"/>
      <c r="AW642" s="540"/>
      <c r="AX642" s="540"/>
      <c r="AY642" s="540"/>
      <c r="AZ642" s="540"/>
      <c r="BA642" s="540"/>
      <c r="BB642" s="540"/>
      <c r="BC642" s="540"/>
      <c r="BD642" s="540"/>
      <c r="BE642" s="540"/>
      <c r="BF642" s="540"/>
      <c r="BG642" s="540"/>
      <c r="BH642" s="540"/>
      <c r="BI642" s="540"/>
      <c r="BJ642" s="540"/>
      <c r="BK642" s="540"/>
      <c r="BL642" s="540"/>
      <c r="BM642" s="540"/>
      <c r="BN642" s="540"/>
      <c r="BO642" s="540"/>
      <c r="BP642" s="540"/>
      <c r="BQ642" s="540"/>
      <c r="BR642" s="540"/>
      <c r="BS642" s="540"/>
      <c r="BT642" s="540"/>
      <c r="BU642" s="540"/>
      <c r="BV642" s="540"/>
      <c r="BW642" s="540"/>
      <c r="BX642" s="540"/>
      <c r="BY642" s="540"/>
      <c r="BZ642" s="540"/>
      <c r="DK642" s="540"/>
      <c r="DL642" s="540"/>
      <c r="DM642" s="540"/>
      <c r="DN642" s="540"/>
      <c r="DO642" s="540"/>
      <c r="DP642" s="540"/>
      <c r="DQ642" s="540"/>
      <c r="DR642" s="540"/>
      <c r="DS642" s="540"/>
      <c r="DT642" s="540"/>
      <c r="DU642" s="540"/>
      <c r="DV642" s="540"/>
      <c r="DW642" s="540"/>
      <c r="DX642" s="540"/>
      <c r="DY642" s="540"/>
      <c r="DZ642" s="540"/>
      <c r="EA642" s="540"/>
      <c r="EB642" s="540"/>
      <c r="EC642" s="540"/>
      <c r="ED642" s="540"/>
      <c r="EE642" s="540"/>
      <c r="EF642" s="540"/>
      <c r="EG642" s="540"/>
      <c r="EH642" s="540"/>
    </row>
    <row r="643" spans="2:138">
      <c r="B643" s="540"/>
      <c r="C643" s="658"/>
      <c r="D643" s="540"/>
      <c r="F643" s="540"/>
      <c r="G643" s="540"/>
      <c r="H643" s="540"/>
      <c r="I643" s="540"/>
      <c r="J643" s="540"/>
      <c r="K643" s="540"/>
      <c r="L643" s="540"/>
      <c r="M643" s="540"/>
      <c r="N643" s="540"/>
      <c r="O643" s="540"/>
      <c r="P643" s="540"/>
      <c r="Q643" s="540"/>
      <c r="R643" s="540"/>
      <c r="S643" s="540"/>
      <c r="T643" s="540"/>
      <c r="U643" s="540"/>
      <c r="V643" s="540"/>
      <c r="W643" s="540"/>
      <c r="X643" s="540"/>
      <c r="Y643" s="540"/>
      <c r="Z643" s="540"/>
      <c r="AA643" s="540"/>
      <c r="AB643" s="540"/>
      <c r="AC643" s="540"/>
      <c r="AD643" s="540"/>
      <c r="AE643" s="540"/>
      <c r="AF643" s="540"/>
      <c r="AG643" s="540"/>
      <c r="AH643" s="540"/>
      <c r="AI643" s="540"/>
      <c r="AJ643" s="540"/>
      <c r="AK643" s="540"/>
      <c r="AL643" s="540"/>
      <c r="AM643" s="540"/>
      <c r="AN643" s="540"/>
      <c r="AO643" s="540"/>
      <c r="AP643" s="540"/>
      <c r="AQ643" s="540"/>
      <c r="AR643" s="540"/>
      <c r="AS643" s="540"/>
      <c r="AT643" s="540"/>
      <c r="AU643" s="540"/>
      <c r="AV643" s="540"/>
      <c r="AW643" s="540"/>
      <c r="AX643" s="540"/>
      <c r="AY643" s="540"/>
      <c r="AZ643" s="540"/>
      <c r="BA643" s="540"/>
      <c r="BB643" s="540"/>
      <c r="BC643" s="540"/>
      <c r="BD643" s="540"/>
      <c r="BE643" s="540"/>
      <c r="BF643" s="540"/>
      <c r="BG643" s="540"/>
      <c r="BH643" s="540"/>
      <c r="BI643" s="540"/>
      <c r="BJ643" s="540"/>
      <c r="BK643" s="540"/>
      <c r="BL643" s="540"/>
      <c r="BM643" s="540"/>
      <c r="BN643" s="540"/>
      <c r="BO643" s="540"/>
      <c r="BP643" s="540"/>
      <c r="BQ643" s="540"/>
      <c r="BR643" s="540"/>
      <c r="BS643" s="540"/>
      <c r="BT643" s="540"/>
      <c r="BU643" s="540"/>
      <c r="BV643" s="540"/>
      <c r="BW643" s="540"/>
      <c r="BX643" s="540"/>
      <c r="BY643" s="540"/>
      <c r="BZ643" s="540"/>
      <c r="DK643" s="540"/>
      <c r="DL643" s="540"/>
      <c r="DM643" s="540"/>
      <c r="DN643" s="540"/>
      <c r="DO643" s="540"/>
      <c r="DP643" s="540"/>
      <c r="DQ643" s="540"/>
      <c r="DR643" s="540"/>
      <c r="DS643" s="540"/>
      <c r="DT643" s="540"/>
      <c r="DU643" s="540"/>
      <c r="DV643" s="540"/>
      <c r="DW643" s="540"/>
      <c r="DX643" s="540"/>
      <c r="DY643" s="540"/>
      <c r="DZ643" s="540"/>
      <c r="EA643" s="540"/>
      <c r="EB643" s="540"/>
      <c r="EC643" s="540"/>
      <c r="ED643" s="540"/>
      <c r="EE643" s="540"/>
      <c r="EF643" s="540"/>
      <c r="EG643" s="540"/>
      <c r="EH643" s="540"/>
    </row>
    <row r="644" spans="2:138">
      <c r="B644" s="540"/>
      <c r="C644" s="658"/>
      <c r="D644" s="540"/>
      <c r="F644" s="540"/>
      <c r="G644" s="540"/>
      <c r="H644" s="540"/>
      <c r="I644" s="540"/>
      <c r="J644" s="540"/>
      <c r="K644" s="540"/>
      <c r="L644" s="540"/>
      <c r="M644" s="540"/>
      <c r="N644" s="540"/>
      <c r="O644" s="540"/>
      <c r="P644" s="540"/>
      <c r="Q644" s="540"/>
      <c r="R644" s="540"/>
      <c r="S644" s="540"/>
      <c r="T644" s="540"/>
      <c r="U644" s="540"/>
      <c r="V644" s="540"/>
      <c r="W644" s="540"/>
      <c r="X644" s="540"/>
      <c r="Y644" s="540"/>
      <c r="Z644" s="540"/>
      <c r="AA644" s="540"/>
      <c r="AB644" s="540"/>
      <c r="AC644" s="540"/>
      <c r="AD644" s="540"/>
      <c r="AE644" s="540"/>
      <c r="AF644" s="540"/>
      <c r="AG644" s="540"/>
      <c r="AH644" s="540"/>
      <c r="AI644" s="540"/>
      <c r="AJ644" s="540"/>
      <c r="AK644" s="540"/>
      <c r="AL644" s="540"/>
      <c r="AM644" s="540"/>
      <c r="AN644" s="540"/>
      <c r="AO644" s="540"/>
      <c r="AP644" s="540"/>
      <c r="AQ644" s="540"/>
      <c r="AR644" s="540"/>
      <c r="AS644" s="540"/>
      <c r="AT644" s="540"/>
      <c r="AU644" s="540"/>
      <c r="AV644" s="540"/>
      <c r="AW644" s="540"/>
      <c r="AX644" s="540"/>
      <c r="AY644" s="540"/>
      <c r="AZ644" s="540"/>
      <c r="BA644" s="540"/>
      <c r="BB644" s="540"/>
      <c r="BC644" s="540"/>
      <c r="BD644" s="540"/>
      <c r="BE644" s="540"/>
      <c r="BF644" s="540"/>
      <c r="BG644" s="540"/>
      <c r="BH644" s="540"/>
      <c r="BI644" s="540"/>
      <c r="BJ644" s="540"/>
      <c r="BK644" s="540"/>
      <c r="BL644" s="540"/>
      <c r="BM644" s="540"/>
      <c r="BN644" s="540"/>
      <c r="BO644" s="540"/>
      <c r="BP644" s="540"/>
      <c r="BQ644" s="540"/>
      <c r="BR644" s="540"/>
      <c r="BS644" s="540"/>
      <c r="BT644" s="540"/>
      <c r="BU644" s="540"/>
      <c r="BV644" s="540"/>
      <c r="BW644" s="540"/>
      <c r="BX644" s="540"/>
      <c r="BY644" s="540"/>
      <c r="BZ644" s="540"/>
      <c r="DK644" s="540"/>
      <c r="DL644" s="540"/>
      <c r="DM644" s="540"/>
      <c r="DN644" s="540"/>
      <c r="DO644" s="540"/>
      <c r="DP644" s="540"/>
      <c r="DQ644" s="540"/>
      <c r="DR644" s="540"/>
      <c r="DS644" s="540"/>
      <c r="DT644" s="540"/>
      <c r="DU644" s="540"/>
      <c r="DV644" s="540"/>
      <c r="DW644" s="540"/>
      <c r="DX644" s="540"/>
      <c r="DY644" s="540"/>
      <c r="DZ644" s="540"/>
      <c r="EA644" s="540"/>
      <c r="EB644" s="540"/>
      <c r="EC644" s="540"/>
      <c r="ED644" s="540"/>
      <c r="EE644" s="540"/>
      <c r="EF644" s="540"/>
      <c r="EG644" s="540"/>
      <c r="EH644" s="540"/>
    </row>
    <row r="645" spans="2:138">
      <c r="B645" s="540"/>
      <c r="C645" s="658"/>
      <c r="D645" s="540"/>
      <c r="F645" s="540"/>
      <c r="G645" s="540"/>
      <c r="H645" s="540"/>
      <c r="I645" s="540"/>
      <c r="J645" s="540"/>
      <c r="K645" s="540"/>
      <c r="L645" s="540"/>
      <c r="M645" s="540"/>
      <c r="N645" s="540"/>
      <c r="O645" s="540"/>
      <c r="P645" s="540"/>
      <c r="Q645" s="540"/>
      <c r="R645" s="540"/>
      <c r="S645" s="540"/>
      <c r="T645" s="540"/>
      <c r="U645" s="540"/>
      <c r="V645" s="540"/>
      <c r="W645" s="540"/>
      <c r="X645" s="540"/>
      <c r="Y645" s="540"/>
      <c r="Z645" s="540"/>
      <c r="AA645" s="540"/>
      <c r="AB645" s="540"/>
      <c r="AC645" s="540"/>
      <c r="AD645" s="540"/>
      <c r="AE645" s="540"/>
      <c r="AF645" s="540"/>
      <c r="AG645" s="540"/>
      <c r="AH645" s="540"/>
      <c r="AI645" s="540"/>
      <c r="AJ645" s="540"/>
      <c r="AK645" s="540"/>
      <c r="AL645" s="540"/>
      <c r="AM645" s="540"/>
      <c r="AN645" s="540"/>
      <c r="AO645" s="540"/>
      <c r="AP645" s="540"/>
      <c r="AQ645" s="540"/>
      <c r="AR645" s="540"/>
      <c r="AS645" s="540"/>
      <c r="AT645" s="540"/>
      <c r="AU645" s="540"/>
      <c r="AV645" s="540"/>
      <c r="AW645" s="540"/>
      <c r="AX645" s="540"/>
      <c r="AY645" s="540"/>
      <c r="AZ645" s="540"/>
      <c r="BA645" s="540"/>
      <c r="BB645" s="540"/>
      <c r="BC645" s="540"/>
      <c r="BD645" s="540"/>
      <c r="BE645" s="540"/>
      <c r="BF645" s="540"/>
      <c r="BG645" s="540"/>
      <c r="BH645" s="540"/>
      <c r="BI645" s="540"/>
      <c r="BJ645" s="540"/>
      <c r="BK645" s="540"/>
      <c r="BL645" s="540"/>
      <c r="BM645" s="540"/>
      <c r="BN645" s="540"/>
      <c r="BO645" s="540"/>
      <c r="BP645" s="540"/>
      <c r="BQ645" s="540"/>
      <c r="BR645" s="540"/>
      <c r="BS645" s="540"/>
      <c r="BT645" s="540"/>
      <c r="BU645" s="540"/>
      <c r="BV645" s="540"/>
      <c r="BW645" s="540"/>
      <c r="BX645" s="540"/>
      <c r="BY645" s="540"/>
      <c r="BZ645" s="540"/>
      <c r="DK645" s="540"/>
      <c r="DL645" s="540"/>
      <c r="DM645" s="540"/>
      <c r="DN645" s="540"/>
      <c r="DO645" s="540"/>
      <c r="DP645" s="540"/>
      <c r="DQ645" s="540"/>
      <c r="DR645" s="540"/>
      <c r="DS645" s="540"/>
      <c r="DT645" s="540"/>
      <c r="DU645" s="540"/>
      <c r="DV645" s="540"/>
      <c r="DW645" s="540"/>
      <c r="DX645" s="540"/>
      <c r="DY645" s="540"/>
      <c r="DZ645" s="540"/>
      <c r="EA645" s="540"/>
      <c r="EB645" s="540"/>
      <c r="EC645" s="540"/>
      <c r="ED645" s="540"/>
      <c r="EE645" s="540"/>
      <c r="EF645" s="540"/>
      <c r="EG645" s="540"/>
      <c r="EH645" s="540"/>
    </row>
    <row r="646" spans="2:138">
      <c r="B646" s="540"/>
      <c r="C646" s="658"/>
      <c r="D646" s="540"/>
      <c r="F646" s="540"/>
      <c r="G646" s="540"/>
      <c r="H646" s="540"/>
      <c r="I646" s="540"/>
      <c r="J646" s="540"/>
      <c r="K646" s="540"/>
      <c r="L646" s="540"/>
      <c r="M646" s="540"/>
      <c r="N646" s="540"/>
      <c r="O646" s="540"/>
      <c r="P646" s="540"/>
      <c r="Q646" s="540"/>
      <c r="R646" s="540"/>
      <c r="S646" s="540"/>
      <c r="T646" s="540"/>
      <c r="U646" s="540"/>
      <c r="V646" s="540"/>
      <c r="W646" s="540"/>
      <c r="X646" s="540"/>
      <c r="Y646" s="540"/>
      <c r="Z646" s="540"/>
      <c r="AA646" s="540"/>
      <c r="AB646" s="540"/>
      <c r="AC646" s="540"/>
      <c r="AD646" s="540"/>
      <c r="AE646" s="540"/>
      <c r="AF646" s="540"/>
      <c r="AG646" s="540"/>
      <c r="AH646" s="540"/>
      <c r="AI646" s="540"/>
      <c r="AJ646" s="540"/>
      <c r="AK646" s="540"/>
      <c r="AL646" s="540"/>
      <c r="AM646" s="540"/>
      <c r="AN646" s="540"/>
      <c r="AO646" s="540"/>
      <c r="AP646" s="540"/>
      <c r="AQ646" s="540"/>
      <c r="AR646" s="540"/>
      <c r="AS646" s="540"/>
      <c r="AT646" s="540"/>
      <c r="AU646" s="540"/>
      <c r="AV646" s="540"/>
      <c r="AW646" s="540"/>
      <c r="AX646" s="540"/>
      <c r="AY646" s="540"/>
      <c r="AZ646" s="540"/>
      <c r="BA646" s="540"/>
      <c r="BB646" s="540"/>
      <c r="BC646" s="540"/>
      <c r="BD646" s="540"/>
      <c r="BE646" s="540"/>
      <c r="BF646" s="540"/>
      <c r="BG646" s="540"/>
      <c r="BH646" s="540"/>
      <c r="BI646" s="540"/>
      <c r="BJ646" s="540"/>
      <c r="BK646" s="540"/>
      <c r="BL646" s="540"/>
      <c r="BM646" s="540"/>
      <c r="BN646" s="540"/>
      <c r="BO646" s="540"/>
      <c r="BP646" s="540"/>
      <c r="BQ646" s="540"/>
      <c r="BR646" s="540"/>
      <c r="BS646" s="540"/>
      <c r="BT646" s="540"/>
      <c r="BU646" s="540"/>
      <c r="BV646" s="540"/>
      <c r="BW646" s="540"/>
      <c r="BX646" s="540"/>
      <c r="BY646" s="540"/>
      <c r="BZ646" s="540"/>
      <c r="DK646" s="540"/>
      <c r="DL646" s="540"/>
      <c r="DM646" s="540"/>
      <c r="DN646" s="540"/>
      <c r="DO646" s="540"/>
      <c r="DP646" s="540"/>
      <c r="DQ646" s="540"/>
      <c r="DR646" s="540"/>
      <c r="DS646" s="540"/>
      <c r="DT646" s="540"/>
      <c r="DU646" s="540"/>
      <c r="DV646" s="540"/>
      <c r="DW646" s="540"/>
      <c r="DX646" s="540"/>
      <c r="DY646" s="540"/>
      <c r="DZ646" s="540"/>
      <c r="EA646" s="540"/>
      <c r="EB646" s="540"/>
      <c r="EC646" s="540"/>
      <c r="ED646" s="540"/>
      <c r="EE646" s="540"/>
      <c r="EF646" s="540"/>
      <c r="EG646" s="540"/>
      <c r="EH646" s="540"/>
    </row>
    <row r="647" spans="2:138">
      <c r="B647" s="540"/>
      <c r="C647" s="658"/>
      <c r="D647" s="540"/>
      <c r="F647" s="540"/>
      <c r="G647" s="540"/>
      <c r="H647" s="540"/>
      <c r="I647" s="540"/>
      <c r="J647" s="540"/>
      <c r="K647" s="540"/>
      <c r="L647" s="540"/>
      <c r="M647" s="540"/>
      <c r="N647" s="540"/>
      <c r="O647" s="540"/>
      <c r="P647" s="540"/>
      <c r="Q647" s="540"/>
      <c r="R647" s="540"/>
      <c r="S647" s="540"/>
      <c r="T647" s="540"/>
      <c r="U647" s="540"/>
      <c r="V647" s="540"/>
      <c r="W647" s="540"/>
      <c r="X647" s="540"/>
      <c r="Y647" s="540"/>
      <c r="Z647" s="540"/>
      <c r="AA647" s="540"/>
      <c r="AB647" s="540"/>
      <c r="AC647" s="540"/>
      <c r="AD647" s="540"/>
      <c r="AE647" s="540"/>
      <c r="AF647" s="540"/>
      <c r="AG647" s="540"/>
      <c r="AH647" s="540"/>
      <c r="AI647" s="540"/>
      <c r="AJ647" s="540"/>
      <c r="AK647" s="540"/>
      <c r="AL647" s="540"/>
      <c r="AM647" s="540"/>
      <c r="AN647" s="540"/>
      <c r="AO647" s="540"/>
      <c r="AP647" s="540"/>
      <c r="AQ647" s="540"/>
      <c r="AR647" s="540"/>
      <c r="AS647" s="540"/>
      <c r="AT647" s="540"/>
      <c r="AU647" s="540"/>
      <c r="AV647" s="540"/>
      <c r="AW647" s="540"/>
      <c r="AX647" s="540"/>
      <c r="AY647" s="540"/>
      <c r="AZ647" s="540"/>
      <c r="BA647" s="540"/>
      <c r="BB647" s="540"/>
      <c r="BC647" s="540"/>
      <c r="BD647" s="540"/>
      <c r="BE647" s="540"/>
      <c r="BF647" s="540"/>
      <c r="BG647" s="540"/>
      <c r="BH647" s="540"/>
      <c r="BI647" s="540"/>
      <c r="BJ647" s="540"/>
      <c r="BK647" s="540"/>
      <c r="BL647" s="540"/>
      <c r="BM647" s="540"/>
      <c r="BN647" s="540"/>
      <c r="BO647" s="540"/>
      <c r="BP647" s="540"/>
      <c r="BQ647" s="540"/>
      <c r="BR647" s="540"/>
      <c r="BS647" s="540"/>
      <c r="BT647" s="540"/>
      <c r="BU647" s="540"/>
      <c r="BV647" s="540"/>
      <c r="BW647" s="540"/>
      <c r="BX647" s="540"/>
      <c r="BY647" s="540"/>
      <c r="BZ647" s="540"/>
      <c r="DK647" s="540"/>
      <c r="DL647" s="540"/>
      <c r="DM647" s="540"/>
      <c r="DN647" s="540"/>
      <c r="DO647" s="540"/>
      <c r="DP647" s="540"/>
      <c r="DQ647" s="540"/>
      <c r="DR647" s="540"/>
      <c r="DS647" s="540"/>
      <c r="DT647" s="540"/>
      <c r="DU647" s="540"/>
      <c r="DV647" s="540"/>
      <c r="DW647" s="540"/>
      <c r="DX647" s="540"/>
      <c r="DY647" s="540"/>
      <c r="DZ647" s="540"/>
      <c r="EA647" s="540"/>
      <c r="EB647" s="540"/>
      <c r="EC647" s="540"/>
      <c r="ED647" s="540"/>
      <c r="EE647" s="540"/>
      <c r="EF647" s="540"/>
      <c r="EG647" s="540"/>
      <c r="EH647" s="540"/>
    </row>
    <row r="648" spans="2:138">
      <c r="B648" s="540"/>
      <c r="C648" s="658"/>
      <c r="D648" s="540"/>
      <c r="F648" s="540"/>
      <c r="G648" s="540"/>
      <c r="H648" s="540"/>
      <c r="I648" s="540"/>
      <c r="J648" s="540"/>
      <c r="K648" s="540"/>
      <c r="L648" s="540"/>
      <c r="M648" s="540"/>
      <c r="N648" s="540"/>
      <c r="O648" s="540"/>
      <c r="P648" s="540"/>
      <c r="Q648" s="540"/>
      <c r="R648" s="540"/>
      <c r="S648" s="540"/>
      <c r="T648" s="540"/>
      <c r="U648" s="540"/>
      <c r="V648" s="540"/>
      <c r="W648" s="540"/>
      <c r="X648" s="540"/>
      <c r="Y648" s="540"/>
      <c r="Z648" s="540"/>
      <c r="AA648" s="540"/>
      <c r="AB648" s="540"/>
      <c r="AC648" s="540"/>
      <c r="AD648" s="540"/>
      <c r="AE648" s="540"/>
      <c r="AF648" s="540"/>
      <c r="AG648" s="540"/>
      <c r="AH648" s="540"/>
      <c r="AI648" s="540"/>
      <c r="AJ648" s="540"/>
      <c r="AK648" s="540"/>
      <c r="AL648" s="540"/>
      <c r="AM648" s="540"/>
      <c r="AN648" s="540"/>
      <c r="AO648" s="540"/>
      <c r="AP648" s="540"/>
      <c r="AQ648" s="540"/>
      <c r="AR648" s="540"/>
      <c r="AS648" s="540"/>
      <c r="AT648" s="540"/>
      <c r="AU648" s="540"/>
      <c r="AV648" s="540"/>
      <c r="AW648" s="540"/>
      <c r="AX648" s="540"/>
      <c r="AY648" s="540"/>
      <c r="AZ648" s="540"/>
      <c r="BA648" s="540"/>
      <c r="BB648" s="540"/>
      <c r="BC648" s="540"/>
      <c r="BD648" s="540"/>
      <c r="BE648" s="540"/>
      <c r="BF648" s="540"/>
      <c r="BG648" s="540"/>
      <c r="BH648" s="540"/>
      <c r="BI648" s="540"/>
      <c r="BJ648" s="540"/>
      <c r="BK648" s="540"/>
      <c r="BL648" s="540"/>
      <c r="BM648" s="540"/>
      <c r="BN648" s="540"/>
      <c r="BO648" s="540"/>
      <c r="BP648" s="540"/>
      <c r="BQ648" s="540"/>
      <c r="BR648" s="540"/>
      <c r="BS648" s="540"/>
      <c r="BT648" s="540"/>
      <c r="BU648" s="540"/>
      <c r="BV648" s="540"/>
      <c r="BW648" s="540"/>
      <c r="BX648" s="540"/>
      <c r="BY648" s="540"/>
      <c r="BZ648" s="540"/>
      <c r="DK648" s="540"/>
      <c r="DL648" s="540"/>
      <c r="DM648" s="540"/>
      <c r="DN648" s="540"/>
      <c r="DO648" s="540"/>
      <c r="DP648" s="540"/>
      <c r="DQ648" s="540"/>
      <c r="DR648" s="540"/>
      <c r="DS648" s="540"/>
      <c r="DT648" s="540"/>
      <c r="DU648" s="540"/>
      <c r="DV648" s="540"/>
      <c r="DW648" s="540"/>
      <c r="DX648" s="540"/>
      <c r="DY648" s="540"/>
      <c r="DZ648" s="540"/>
      <c r="EA648" s="540"/>
      <c r="EB648" s="540"/>
      <c r="EC648" s="540"/>
      <c r="ED648" s="540"/>
      <c r="EE648" s="540"/>
      <c r="EF648" s="540"/>
      <c r="EG648" s="540"/>
      <c r="EH648" s="540"/>
    </row>
    <row r="649" spans="2:138">
      <c r="B649" s="540"/>
      <c r="C649" s="658"/>
      <c r="D649" s="540"/>
      <c r="F649" s="540"/>
      <c r="G649" s="540"/>
      <c r="H649" s="540"/>
      <c r="I649" s="540"/>
      <c r="J649" s="540"/>
      <c r="K649" s="540"/>
      <c r="L649" s="540"/>
      <c r="M649" s="540"/>
      <c r="N649" s="540"/>
      <c r="O649" s="540"/>
      <c r="P649" s="540"/>
      <c r="Q649" s="540"/>
      <c r="R649" s="540"/>
      <c r="S649" s="540"/>
      <c r="T649" s="540"/>
      <c r="U649" s="540"/>
      <c r="V649" s="540"/>
      <c r="W649" s="540"/>
      <c r="X649" s="540"/>
      <c r="Y649" s="540"/>
      <c r="Z649" s="540"/>
      <c r="AA649" s="540"/>
      <c r="AB649" s="540"/>
      <c r="AC649" s="540"/>
      <c r="AD649" s="540"/>
      <c r="AE649" s="540"/>
      <c r="AF649" s="540"/>
      <c r="AG649" s="540"/>
      <c r="AH649" s="540"/>
      <c r="AI649" s="540"/>
      <c r="AJ649" s="540"/>
      <c r="AK649" s="540"/>
      <c r="AL649" s="540"/>
      <c r="AM649" s="540"/>
      <c r="AN649" s="540"/>
      <c r="AO649" s="540"/>
      <c r="AP649" s="540"/>
      <c r="AQ649" s="540"/>
      <c r="AR649" s="540"/>
      <c r="AS649" s="540"/>
      <c r="AT649" s="540"/>
      <c r="AU649" s="540"/>
      <c r="AV649" s="540"/>
      <c r="AW649" s="540"/>
      <c r="AX649" s="540"/>
      <c r="AY649" s="540"/>
      <c r="AZ649" s="540"/>
      <c r="BA649" s="540"/>
      <c r="BB649" s="540"/>
      <c r="BC649" s="540"/>
      <c r="BD649" s="540"/>
      <c r="BE649" s="540"/>
      <c r="BF649" s="540"/>
      <c r="BG649" s="540"/>
      <c r="BH649" s="540"/>
      <c r="BI649" s="540"/>
      <c r="BJ649" s="540"/>
      <c r="BK649" s="540"/>
      <c r="BL649" s="540"/>
      <c r="BM649" s="540"/>
      <c r="BN649" s="540"/>
      <c r="BO649" s="540"/>
      <c r="BP649" s="540"/>
      <c r="BQ649" s="540"/>
      <c r="BR649" s="540"/>
      <c r="BS649" s="540"/>
      <c r="BT649" s="540"/>
      <c r="BU649" s="540"/>
      <c r="BV649" s="540"/>
      <c r="BW649" s="540"/>
      <c r="BX649" s="540"/>
      <c r="BY649" s="540"/>
      <c r="BZ649" s="540"/>
      <c r="DK649" s="540"/>
      <c r="DL649" s="540"/>
      <c r="DM649" s="540"/>
      <c r="DN649" s="540"/>
      <c r="DO649" s="540"/>
      <c r="DP649" s="540"/>
      <c r="DQ649" s="540"/>
      <c r="DR649" s="540"/>
      <c r="DS649" s="540"/>
      <c r="DT649" s="540"/>
      <c r="DU649" s="540"/>
      <c r="DV649" s="540"/>
      <c r="DW649" s="540"/>
      <c r="DX649" s="540"/>
      <c r="DY649" s="540"/>
      <c r="DZ649" s="540"/>
      <c r="EA649" s="540"/>
      <c r="EB649" s="540"/>
      <c r="EC649" s="540"/>
      <c r="ED649" s="540"/>
      <c r="EE649" s="540"/>
      <c r="EF649" s="540"/>
      <c r="EG649" s="540"/>
      <c r="EH649" s="540"/>
    </row>
    <row r="650" spans="2:138">
      <c r="B650" s="540"/>
      <c r="C650" s="658"/>
      <c r="D650" s="540"/>
      <c r="F650" s="540"/>
      <c r="G650" s="540"/>
      <c r="H650" s="540"/>
      <c r="I650" s="540"/>
      <c r="J650" s="540"/>
      <c r="K650" s="540"/>
      <c r="L650" s="540"/>
      <c r="M650" s="540"/>
      <c r="N650" s="540"/>
      <c r="O650" s="540"/>
      <c r="P650" s="540"/>
      <c r="Q650" s="540"/>
      <c r="R650" s="540"/>
      <c r="S650" s="540"/>
      <c r="T650" s="540"/>
      <c r="U650" s="540"/>
      <c r="V650" s="540"/>
      <c r="W650" s="540"/>
      <c r="X650" s="540"/>
      <c r="Y650" s="540"/>
      <c r="Z650" s="540"/>
      <c r="AA650" s="540"/>
      <c r="AB650" s="540"/>
      <c r="AC650" s="540"/>
      <c r="AD650" s="540"/>
      <c r="AE650" s="540"/>
      <c r="AF650" s="540"/>
      <c r="AG650" s="540"/>
      <c r="AH650" s="540"/>
      <c r="AI650" s="540"/>
      <c r="AJ650" s="540"/>
      <c r="AK650" s="540"/>
      <c r="AL650" s="540"/>
      <c r="AM650" s="540"/>
      <c r="AN650" s="540"/>
      <c r="AO650" s="540"/>
      <c r="AP650" s="540"/>
      <c r="AQ650" s="540"/>
      <c r="AR650" s="540"/>
      <c r="AS650" s="540"/>
      <c r="AT650" s="540"/>
      <c r="AU650" s="540"/>
      <c r="AV650" s="540"/>
      <c r="AW650" s="540"/>
      <c r="AX650" s="540"/>
      <c r="AY650" s="540"/>
      <c r="AZ650" s="540"/>
      <c r="BA650" s="540"/>
      <c r="BB650" s="540"/>
      <c r="BC650" s="540"/>
      <c r="BD650" s="540"/>
      <c r="BE650" s="540"/>
      <c r="BF650" s="540"/>
      <c r="BG650" s="540"/>
      <c r="BH650" s="540"/>
      <c r="BI650" s="540"/>
      <c r="BJ650" s="540"/>
      <c r="BK650" s="540"/>
      <c r="BL650" s="540"/>
      <c r="BM650" s="540"/>
      <c r="BN650" s="540"/>
      <c r="BO650" s="540"/>
      <c r="BP650" s="540"/>
      <c r="BQ650" s="540"/>
      <c r="BR650" s="540"/>
      <c r="BS650" s="540"/>
      <c r="BT650" s="540"/>
      <c r="BU650" s="540"/>
      <c r="BV650" s="540"/>
      <c r="BW650" s="540"/>
      <c r="BX650" s="540"/>
      <c r="BY650" s="540"/>
      <c r="BZ650" s="540"/>
      <c r="DK650" s="540"/>
      <c r="DL650" s="540"/>
      <c r="DM650" s="540"/>
      <c r="DN650" s="540"/>
      <c r="DO650" s="540"/>
      <c r="DP650" s="540"/>
      <c r="DQ650" s="540"/>
      <c r="DR650" s="540"/>
      <c r="DS650" s="540"/>
      <c r="DT650" s="540"/>
      <c r="DU650" s="540"/>
      <c r="DV650" s="540"/>
      <c r="DW650" s="540"/>
      <c r="DX650" s="540"/>
      <c r="DY650" s="540"/>
      <c r="DZ650" s="540"/>
      <c r="EA650" s="540"/>
      <c r="EB650" s="540"/>
      <c r="EC650" s="540"/>
      <c r="ED650" s="540"/>
      <c r="EE650" s="540"/>
      <c r="EF650" s="540"/>
      <c r="EG650" s="540"/>
      <c r="EH650" s="540"/>
    </row>
    <row r="651" spans="2:138">
      <c r="B651" s="540"/>
      <c r="C651" s="658"/>
      <c r="D651" s="540"/>
      <c r="F651" s="540"/>
      <c r="G651" s="540"/>
      <c r="H651" s="540"/>
      <c r="I651" s="540"/>
      <c r="J651" s="540"/>
      <c r="K651" s="540"/>
      <c r="L651" s="540"/>
      <c r="M651" s="540"/>
      <c r="N651" s="540"/>
      <c r="O651" s="540"/>
      <c r="P651" s="540"/>
      <c r="Q651" s="540"/>
      <c r="R651" s="540"/>
      <c r="S651" s="540"/>
      <c r="T651" s="540"/>
      <c r="U651" s="540"/>
      <c r="V651" s="540"/>
      <c r="W651" s="540"/>
      <c r="X651" s="540"/>
      <c r="Y651" s="540"/>
      <c r="Z651" s="540"/>
      <c r="AA651" s="540"/>
      <c r="AB651" s="540"/>
      <c r="AC651" s="540"/>
      <c r="AD651" s="540"/>
      <c r="AE651" s="540"/>
      <c r="AF651" s="540"/>
      <c r="AG651" s="540"/>
      <c r="AH651" s="540"/>
      <c r="AI651" s="540"/>
      <c r="AJ651" s="540"/>
      <c r="AK651" s="540"/>
      <c r="AL651" s="540"/>
      <c r="AM651" s="540"/>
      <c r="AN651" s="540"/>
      <c r="AO651" s="540"/>
      <c r="AP651" s="540"/>
      <c r="AQ651" s="540"/>
      <c r="AR651" s="540"/>
      <c r="AS651" s="540"/>
      <c r="AT651" s="540"/>
      <c r="AU651" s="540"/>
      <c r="AV651" s="540"/>
      <c r="AW651" s="540"/>
      <c r="AX651" s="540"/>
      <c r="AY651" s="540"/>
      <c r="AZ651" s="540"/>
      <c r="BA651" s="540"/>
      <c r="BB651" s="540"/>
      <c r="BC651" s="540"/>
      <c r="BD651" s="540"/>
      <c r="BE651" s="540"/>
      <c r="BF651" s="540"/>
      <c r="BG651" s="540"/>
      <c r="BH651" s="540"/>
      <c r="BI651" s="540"/>
      <c r="BJ651" s="540"/>
      <c r="BK651" s="540"/>
      <c r="BL651" s="540"/>
      <c r="BM651" s="540"/>
      <c r="BN651" s="540"/>
      <c r="BO651" s="540"/>
      <c r="BP651" s="540"/>
      <c r="BQ651" s="540"/>
      <c r="BR651" s="540"/>
      <c r="BS651" s="540"/>
      <c r="BT651" s="540"/>
      <c r="BU651" s="540"/>
      <c r="BV651" s="540"/>
      <c r="BW651" s="540"/>
      <c r="BX651" s="540"/>
      <c r="BY651" s="540"/>
      <c r="BZ651" s="540"/>
      <c r="DK651" s="540"/>
      <c r="DL651" s="540"/>
      <c r="DM651" s="540"/>
      <c r="DN651" s="540"/>
      <c r="DO651" s="540"/>
      <c r="DP651" s="540"/>
      <c r="DQ651" s="540"/>
      <c r="DR651" s="540"/>
      <c r="DS651" s="540"/>
      <c r="DT651" s="540"/>
      <c r="DU651" s="540"/>
      <c r="DV651" s="540"/>
      <c r="DW651" s="540"/>
      <c r="DX651" s="540"/>
      <c r="DY651" s="540"/>
      <c r="DZ651" s="540"/>
      <c r="EA651" s="540"/>
      <c r="EB651" s="540"/>
      <c r="EC651" s="540"/>
      <c r="ED651" s="540"/>
      <c r="EE651" s="540"/>
      <c r="EF651" s="540"/>
      <c r="EG651" s="540"/>
      <c r="EH651" s="540"/>
    </row>
    <row r="652" spans="2:138">
      <c r="B652" s="540"/>
      <c r="C652" s="658"/>
      <c r="D652" s="540"/>
      <c r="F652" s="540"/>
      <c r="G652" s="540"/>
      <c r="H652" s="540"/>
      <c r="I652" s="540"/>
      <c r="J652" s="540"/>
      <c r="K652" s="540"/>
      <c r="L652" s="540"/>
      <c r="M652" s="540"/>
      <c r="N652" s="540"/>
      <c r="O652" s="540"/>
      <c r="P652" s="540"/>
      <c r="Q652" s="540"/>
      <c r="R652" s="540"/>
      <c r="S652" s="540"/>
      <c r="T652" s="540"/>
      <c r="U652" s="540"/>
      <c r="V652" s="540"/>
      <c r="W652" s="540"/>
      <c r="X652" s="540"/>
      <c r="Y652" s="540"/>
      <c r="Z652" s="540"/>
      <c r="AA652" s="540"/>
      <c r="AB652" s="540"/>
      <c r="AC652" s="540"/>
      <c r="AD652" s="540"/>
      <c r="AE652" s="540"/>
      <c r="AF652" s="540"/>
      <c r="AG652" s="540"/>
      <c r="AH652" s="540"/>
      <c r="AI652" s="540"/>
      <c r="AJ652" s="540"/>
      <c r="AK652" s="540"/>
      <c r="AL652" s="540"/>
      <c r="AM652" s="540"/>
      <c r="AN652" s="540"/>
      <c r="AO652" s="540"/>
      <c r="AP652" s="540"/>
      <c r="AQ652" s="540"/>
      <c r="AR652" s="540"/>
      <c r="AS652" s="540"/>
      <c r="AT652" s="540"/>
      <c r="AU652" s="540"/>
      <c r="AV652" s="540"/>
      <c r="AW652" s="540"/>
      <c r="AX652" s="540"/>
      <c r="AY652" s="540"/>
      <c r="AZ652" s="540"/>
      <c r="BA652" s="540"/>
      <c r="BB652" s="540"/>
      <c r="BC652" s="540"/>
      <c r="BD652" s="540"/>
      <c r="BE652" s="540"/>
      <c r="BF652" s="540"/>
      <c r="BG652" s="540"/>
      <c r="BH652" s="540"/>
      <c r="BI652" s="540"/>
      <c r="BJ652" s="540"/>
      <c r="BK652" s="540"/>
      <c r="BL652" s="540"/>
      <c r="BM652" s="540"/>
      <c r="BN652" s="540"/>
      <c r="BO652" s="540"/>
      <c r="BP652" s="540"/>
      <c r="BQ652" s="540"/>
      <c r="BR652" s="540"/>
      <c r="BS652" s="540"/>
      <c r="BT652" s="540"/>
      <c r="BU652" s="540"/>
      <c r="BV652" s="540"/>
      <c r="BW652" s="540"/>
      <c r="BX652" s="540"/>
      <c r="BY652" s="540"/>
      <c r="BZ652" s="540"/>
      <c r="DK652" s="540"/>
      <c r="DL652" s="540"/>
      <c r="DM652" s="540"/>
      <c r="DN652" s="540"/>
      <c r="DO652" s="540"/>
      <c r="DP652" s="540"/>
      <c r="DQ652" s="540"/>
      <c r="DR652" s="540"/>
      <c r="DS652" s="540"/>
      <c r="DT652" s="540"/>
      <c r="DU652" s="540"/>
      <c r="DV652" s="540"/>
      <c r="DW652" s="540"/>
      <c r="DX652" s="540"/>
      <c r="DY652" s="540"/>
      <c r="DZ652" s="540"/>
      <c r="EA652" s="540"/>
      <c r="EB652" s="540"/>
      <c r="EC652" s="540"/>
      <c r="ED652" s="540"/>
      <c r="EE652" s="540"/>
      <c r="EF652" s="540"/>
      <c r="EG652" s="540"/>
      <c r="EH652" s="540"/>
    </row>
    <row r="653" spans="2:138">
      <c r="B653" s="540"/>
      <c r="C653" s="658"/>
      <c r="D653" s="540"/>
      <c r="F653" s="540"/>
      <c r="G653" s="540"/>
      <c r="H653" s="540"/>
      <c r="I653" s="540"/>
      <c r="J653" s="540"/>
      <c r="K653" s="540"/>
      <c r="L653" s="540"/>
      <c r="M653" s="540"/>
      <c r="N653" s="540"/>
      <c r="O653" s="540"/>
      <c r="P653" s="540"/>
      <c r="Q653" s="540"/>
      <c r="R653" s="540"/>
      <c r="S653" s="540"/>
      <c r="T653" s="540"/>
      <c r="U653" s="540"/>
      <c r="V653" s="540"/>
      <c r="W653" s="540"/>
      <c r="X653" s="540"/>
      <c r="Y653" s="540"/>
      <c r="Z653" s="540"/>
      <c r="AA653" s="540"/>
      <c r="AB653" s="540"/>
      <c r="AC653" s="540"/>
      <c r="AD653" s="540"/>
      <c r="AE653" s="540"/>
      <c r="AF653" s="540"/>
      <c r="AG653" s="540"/>
      <c r="AH653" s="540"/>
      <c r="AI653" s="540"/>
      <c r="AJ653" s="540"/>
      <c r="AK653" s="540"/>
      <c r="AL653" s="540"/>
      <c r="AM653" s="540"/>
      <c r="AN653" s="540"/>
      <c r="AO653" s="540"/>
      <c r="AP653" s="540"/>
      <c r="AQ653" s="540"/>
      <c r="AR653" s="540"/>
      <c r="AS653" s="540"/>
      <c r="AT653" s="540"/>
      <c r="AU653" s="540"/>
      <c r="AV653" s="540"/>
      <c r="AW653" s="540"/>
      <c r="AX653" s="540"/>
      <c r="AY653" s="540"/>
      <c r="AZ653" s="540"/>
      <c r="BA653" s="540"/>
      <c r="BB653" s="540"/>
      <c r="BC653" s="540"/>
      <c r="BD653" s="540"/>
      <c r="BE653" s="540"/>
      <c r="BF653" s="540"/>
      <c r="BG653" s="540"/>
      <c r="BH653" s="540"/>
      <c r="BI653" s="540"/>
      <c r="BJ653" s="540"/>
      <c r="BK653" s="540"/>
      <c r="BL653" s="540"/>
      <c r="BM653" s="540"/>
      <c r="BN653" s="540"/>
      <c r="BO653" s="540"/>
      <c r="BP653" s="540"/>
      <c r="BQ653" s="540"/>
      <c r="BR653" s="540"/>
      <c r="BS653" s="540"/>
      <c r="BT653" s="540"/>
      <c r="BU653" s="540"/>
      <c r="BV653" s="540"/>
      <c r="BW653" s="540"/>
      <c r="BX653" s="540"/>
      <c r="BY653" s="540"/>
      <c r="BZ653" s="540"/>
      <c r="DK653" s="540"/>
      <c r="DL653" s="540"/>
      <c r="DM653" s="540"/>
      <c r="DN653" s="540"/>
      <c r="DO653" s="540"/>
      <c r="DP653" s="540"/>
      <c r="DQ653" s="540"/>
      <c r="DR653" s="540"/>
      <c r="DS653" s="540"/>
      <c r="DT653" s="540"/>
      <c r="DU653" s="540"/>
      <c r="DV653" s="540"/>
      <c r="DW653" s="540"/>
      <c r="DX653" s="540"/>
      <c r="DY653" s="540"/>
      <c r="DZ653" s="540"/>
      <c r="EA653" s="540"/>
      <c r="EB653" s="540"/>
      <c r="EC653" s="540"/>
      <c r="ED653" s="540"/>
      <c r="EE653" s="540"/>
      <c r="EF653" s="540"/>
      <c r="EG653" s="540"/>
      <c r="EH653" s="540"/>
    </row>
    <row r="654" spans="2:138">
      <c r="B654" s="540"/>
      <c r="C654" s="658"/>
      <c r="D654" s="540"/>
      <c r="F654" s="540"/>
      <c r="G654" s="540"/>
      <c r="H654" s="540"/>
      <c r="I654" s="540"/>
      <c r="J654" s="540"/>
      <c r="K654" s="540"/>
      <c r="L654" s="540"/>
      <c r="M654" s="540"/>
      <c r="N654" s="540"/>
      <c r="O654" s="540"/>
      <c r="P654" s="540"/>
      <c r="Q654" s="540"/>
      <c r="R654" s="540"/>
      <c r="S654" s="540"/>
      <c r="T654" s="540"/>
      <c r="U654" s="540"/>
      <c r="V654" s="540"/>
      <c r="W654" s="540"/>
      <c r="X654" s="540"/>
      <c r="Y654" s="540"/>
      <c r="Z654" s="540"/>
      <c r="AA654" s="540"/>
      <c r="AB654" s="540"/>
      <c r="AC654" s="540"/>
      <c r="AD654" s="540"/>
      <c r="AE654" s="540"/>
      <c r="AF654" s="540"/>
      <c r="AG654" s="540"/>
      <c r="AH654" s="540"/>
      <c r="AI654" s="540"/>
      <c r="AJ654" s="540"/>
      <c r="AK654" s="540"/>
      <c r="AL654" s="540"/>
      <c r="AM654" s="540"/>
      <c r="AN654" s="540"/>
      <c r="AO654" s="540"/>
      <c r="AP654" s="540"/>
      <c r="AQ654" s="540"/>
      <c r="AR654" s="540"/>
      <c r="AS654" s="540"/>
      <c r="AT654" s="540"/>
      <c r="AU654" s="540"/>
      <c r="AV654" s="540"/>
      <c r="AW654" s="540"/>
      <c r="AX654" s="540"/>
      <c r="AY654" s="540"/>
      <c r="AZ654" s="540"/>
      <c r="BA654" s="540"/>
      <c r="BB654" s="540"/>
      <c r="BC654" s="540"/>
      <c r="BD654" s="540"/>
      <c r="BE654" s="540"/>
      <c r="BF654" s="540"/>
      <c r="BG654" s="540"/>
      <c r="BH654" s="540"/>
      <c r="BI654" s="540"/>
      <c r="BJ654" s="540"/>
      <c r="BK654" s="540"/>
      <c r="BL654" s="540"/>
      <c r="BM654" s="540"/>
      <c r="BN654" s="540"/>
      <c r="BO654" s="540"/>
      <c r="BP654" s="540"/>
      <c r="BQ654" s="540"/>
      <c r="BR654" s="540"/>
      <c r="BS654" s="540"/>
      <c r="BT654" s="540"/>
      <c r="BU654" s="540"/>
      <c r="BV654" s="540"/>
      <c r="BW654" s="540"/>
      <c r="BX654" s="540"/>
      <c r="BY654" s="540"/>
      <c r="BZ654" s="540"/>
      <c r="DK654" s="540"/>
      <c r="DL654" s="540"/>
      <c r="DM654" s="540"/>
      <c r="DN654" s="540"/>
      <c r="DO654" s="540"/>
      <c r="DP654" s="540"/>
      <c r="DQ654" s="540"/>
      <c r="DR654" s="540"/>
      <c r="DS654" s="540"/>
      <c r="DT654" s="540"/>
      <c r="DU654" s="540"/>
      <c r="DV654" s="540"/>
      <c r="DW654" s="540"/>
      <c r="DX654" s="540"/>
      <c r="DY654" s="540"/>
      <c r="DZ654" s="540"/>
      <c r="EA654" s="540"/>
      <c r="EB654" s="540"/>
      <c r="EC654" s="540"/>
      <c r="ED654" s="540"/>
      <c r="EE654" s="540"/>
      <c r="EF654" s="540"/>
      <c r="EG654" s="540"/>
      <c r="EH654" s="540"/>
    </row>
    <row r="655" spans="2:138">
      <c r="B655" s="540"/>
      <c r="C655" s="658"/>
      <c r="D655" s="540"/>
      <c r="F655" s="540"/>
      <c r="G655" s="540"/>
      <c r="H655" s="540"/>
      <c r="I655" s="540"/>
      <c r="J655" s="540"/>
      <c r="K655" s="540"/>
      <c r="L655" s="540"/>
      <c r="M655" s="540"/>
      <c r="N655" s="540"/>
      <c r="O655" s="540"/>
      <c r="P655" s="540"/>
      <c r="Q655" s="540"/>
      <c r="R655" s="540"/>
      <c r="S655" s="540"/>
      <c r="T655" s="540"/>
      <c r="U655" s="540"/>
      <c r="V655" s="540"/>
      <c r="W655" s="540"/>
      <c r="X655" s="540"/>
      <c r="Y655" s="540"/>
      <c r="Z655" s="540"/>
      <c r="AA655" s="540"/>
      <c r="AB655" s="540"/>
      <c r="AC655" s="540"/>
      <c r="AD655" s="540"/>
      <c r="AE655" s="540"/>
      <c r="AF655" s="540"/>
      <c r="AG655" s="540"/>
      <c r="AH655" s="540"/>
      <c r="AI655" s="540"/>
      <c r="AJ655" s="540"/>
      <c r="AK655" s="540"/>
      <c r="AL655" s="540"/>
      <c r="AM655" s="540"/>
      <c r="AN655" s="540"/>
      <c r="AO655" s="540"/>
      <c r="AP655" s="540"/>
      <c r="AQ655" s="540"/>
      <c r="AR655" s="540"/>
      <c r="AS655" s="540"/>
      <c r="AT655" s="540"/>
      <c r="AU655" s="540"/>
      <c r="AV655" s="540"/>
      <c r="AW655" s="540"/>
      <c r="AX655" s="540"/>
      <c r="AY655" s="540"/>
      <c r="AZ655" s="540"/>
      <c r="BA655" s="540"/>
      <c r="BB655" s="540"/>
      <c r="BC655" s="540"/>
      <c r="BD655" s="540"/>
      <c r="BE655" s="540"/>
      <c r="BF655" s="540"/>
      <c r="BG655" s="540"/>
      <c r="BH655" s="540"/>
      <c r="BI655" s="540"/>
      <c r="BJ655" s="540"/>
      <c r="BK655" s="540"/>
      <c r="BL655" s="540"/>
      <c r="BM655" s="540"/>
      <c r="BN655" s="540"/>
      <c r="BO655" s="540"/>
      <c r="BP655" s="540"/>
      <c r="BQ655" s="540"/>
      <c r="BR655" s="540"/>
      <c r="BS655" s="540"/>
      <c r="BT655" s="540"/>
      <c r="BU655" s="540"/>
      <c r="BV655" s="540"/>
      <c r="BW655" s="540"/>
      <c r="BX655" s="540"/>
      <c r="BY655" s="540"/>
      <c r="BZ655" s="540"/>
      <c r="DK655" s="540"/>
      <c r="DL655" s="540"/>
      <c r="DM655" s="540"/>
      <c r="DN655" s="540"/>
      <c r="DO655" s="540"/>
      <c r="DP655" s="540"/>
      <c r="DQ655" s="540"/>
      <c r="DR655" s="540"/>
      <c r="DS655" s="540"/>
      <c r="DT655" s="540"/>
      <c r="DU655" s="540"/>
      <c r="DV655" s="540"/>
      <c r="DW655" s="540"/>
      <c r="DX655" s="540"/>
      <c r="DY655" s="540"/>
      <c r="DZ655" s="540"/>
      <c r="EA655" s="540"/>
      <c r="EB655" s="540"/>
      <c r="EC655" s="540"/>
      <c r="ED655" s="540"/>
      <c r="EE655" s="540"/>
      <c r="EF655" s="540"/>
      <c r="EG655" s="540"/>
      <c r="EH655" s="540"/>
    </row>
    <row r="656" spans="2:138">
      <c r="B656" s="540"/>
      <c r="C656" s="658"/>
      <c r="D656" s="540"/>
      <c r="F656" s="540"/>
      <c r="G656" s="540"/>
      <c r="H656" s="540"/>
      <c r="I656" s="540"/>
      <c r="J656" s="540"/>
      <c r="K656" s="540"/>
      <c r="L656" s="540"/>
      <c r="M656" s="540"/>
      <c r="N656" s="540"/>
      <c r="O656" s="540"/>
      <c r="P656" s="540"/>
      <c r="Q656" s="540"/>
      <c r="R656" s="540"/>
      <c r="S656" s="540"/>
      <c r="T656" s="540"/>
      <c r="U656" s="540"/>
      <c r="V656" s="540"/>
      <c r="W656" s="540"/>
      <c r="X656" s="540"/>
      <c r="Y656" s="540"/>
      <c r="Z656" s="540"/>
      <c r="AA656" s="540"/>
      <c r="AB656" s="540"/>
      <c r="AC656" s="540"/>
      <c r="AD656" s="540"/>
      <c r="AE656" s="540"/>
      <c r="AF656" s="540"/>
      <c r="AG656" s="540"/>
      <c r="AH656" s="540"/>
      <c r="AI656" s="540"/>
      <c r="AJ656" s="540"/>
      <c r="AK656" s="540"/>
      <c r="AL656" s="540"/>
      <c r="AM656" s="540"/>
      <c r="AN656" s="540"/>
      <c r="AO656" s="540"/>
      <c r="AP656" s="540"/>
      <c r="AQ656" s="540"/>
      <c r="AR656" s="540"/>
      <c r="AS656" s="540"/>
      <c r="AT656" s="540"/>
      <c r="AU656" s="540"/>
      <c r="AV656" s="540"/>
      <c r="AW656" s="540"/>
      <c r="AX656" s="540"/>
      <c r="AY656" s="540"/>
      <c r="AZ656" s="540"/>
      <c r="BA656" s="540"/>
      <c r="BB656" s="540"/>
      <c r="BC656" s="540"/>
      <c r="BD656" s="540"/>
      <c r="BE656" s="540"/>
      <c r="BF656" s="540"/>
      <c r="BG656" s="540"/>
      <c r="BH656" s="540"/>
      <c r="BI656" s="540"/>
      <c r="BJ656" s="540"/>
      <c r="BK656" s="540"/>
      <c r="BL656" s="540"/>
      <c r="BM656" s="540"/>
      <c r="BN656" s="540"/>
      <c r="BO656" s="540"/>
      <c r="BP656" s="540"/>
      <c r="BQ656" s="540"/>
      <c r="BR656" s="540"/>
      <c r="BS656" s="540"/>
      <c r="BT656" s="540"/>
      <c r="BU656" s="540"/>
      <c r="BV656" s="540"/>
      <c r="BW656" s="540"/>
      <c r="BX656" s="540"/>
      <c r="BY656" s="540"/>
      <c r="BZ656" s="540"/>
      <c r="DK656" s="540"/>
      <c r="DL656" s="540"/>
      <c r="DM656" s="540"/>
      <c r="DN656" s="540"/>
      <c r="DO656" s="540"/>
      <c r="DP656" s="540"/>
      <c r="DQ656" s="540"/>
      <c r="DR656" s="540"/>
      <c r="DS656" s="540"/>
      <c r="DT656" s="540"/>
      <c r="DU656" s="540"/>
      <c r="DV656" s="540"/>
      <c r="DW656" s="540"/>
      <c r="DX656" s="540"/>
      <c r="DY656" s="540"/>
      <c r="DZ656" s="540"/>
      <c r="EA656" s="540"/>
      <c r="EB656" s="540"/>
      <c r="EC656" s="540"/>
      <c r="ED656" s="540"/>
      <c r="EE656" s="540"/>
      <c r="EF656" s="540"/>
      <c r="EG656" s="540"/>
      <c r="EH656" s="540"/>
    </row>
    <row r="657" spans="2:138">
      <c r="B657" s="540"/>
      <c r="C657" s="658"/>
      <c r="D657" s="540"/>
      <c r="F657" s="540"/>
      <c r="G657" s="540"/>
      <c r="H657" s="540"/>
      <c r="I657" s="540"/>
      <c r="J657" s="540"/>
      <c r="K657" s="540"/>
      <c r="L657" s="540"/>
      <c r="M657" s="540"/>
      <c r="N657" s="540"/>
      <c r="O657" s="540"/>
      <c r="P657" s="540"/>
      <c r="Q657" s="540"/>
      <c r="R657" s="540"/>
      <c r="S657" s="540"/>
      <c r="T657" s="540"/>
      <c r="U657" s="540"/>
      <c r="V657" s="540"/>
      <c r="W657" s="540"/>
      <c r="X657" s="540"/>
      <c r="Y657" s="540"/>
      <c r="Z657" s="540"/>
      <c r="AA657" s="540"/>
      <c r="AB657" s="540"/>
      <c r="AC657" s="540"/>
      <c r="AD657" s="540"/>
      <c r="AE657" s="540"/>
      <c r="AF657" s="540"/>
      <c r="AG657" s="540"/>
      <c r="AH657" s="540"/>
      <c r="AI657" s="540"/>
      <c r="AJ657" s="540"/>
      <c r="AK657" s="540"/>
      <c r="AL657" s="540"/>
      <c r="AM657" s="540"/>
      <c r="AN657" s="540"/>
      <c r="AO657" s="540"/>
      <c r="AP657" s="540"/>
      <c r="AQ657" s="540"/>
      <c r="AR657" s="540"/>
      <c r="AS657" s="540"/>
      <c r="AT657" s="540"/>
      <c r="AU657" s="540"/>
      <c r="AV657" s="540"/>
      <c r="AW657" s="540"/>
      <c r="AX657" s="540"/>
      <c r="AY657" s="540"/>
      <c r="AZ657" s="540"/>
      <c r="BA657" s="540"/>
      <c r="BB657" s="540"/>
      <c r="BC657" s="540"/>
      <c r="BD657" s="540"/>
      <c r="BE657" s="540"/>
      <c r="BF657" s="540"/>
      <c r="BG657" s="540"/>
      <c r="BH657" s="540"/>
      <c r="BI657" s="540"/>
      <c r="BJ657" s="540"/>
      <c r="BK657" s="540"/>
      <c r="BL657" s="540"/>
      <c r="BM657" s="540"/>
      <c r="BN657" s="540"/>
      <c r="BO657" s="540"/>
      <c r="BP657" s="540"/>
      <c r="BQ657" s="540"/>
      <c r="BR657" s="540"/>
      <c r="BS657" s="540"/>
      <c r="BT657" s="540"/>
      <c r="BU657" s="540"/>
      <c r="BV657" s="540"/>
      <c r="BW657" s="540"/>
      <c r="BX657" s="540"/>
      <c r="BY657" s="540"/>
      <c r="BZ657" s="540"/>
      <c r="DK657" s="540"/>
      <c r="DL657" s="540"/>
      <c r="DM657" s="540"/>
      <c r="DN657" s="540"/>
      <c r="DO657" s="540"/>
      <c r="DP657" s="540"/>
      <c r="DQ657" s="540"/>
      <c r="DR657" s="540"/>
      <c r="DS657" s="540"/>
      <c r="DT657" s="540"/>
      <c r="DU657" s="540"/>
      <c r="DV657" s="540"/>
      <c r="DW657" s="540"/>
      <c r="DX657" s="540"/>
      <c r="DY657" s="540"/>
      <c r="DZ657" s="540"/>
      <c r="EA657" s="540"/>
      <c r="EB657" s="540"/>
      <c r="EC657" s="540"/>
      <c r="ED657" s="540"/>
      <c r="EE657" s="540"/>
      <c r="EF657" s="540"/>
      <c r="EG657" s="540"/>
      <c r="EH657" s="540"/>
    </row>
    <row r="658" spans="2:138">
      <c r="B658" s="540"/>
      <c r="C658" s="658"/>
      <c r="D658" s="540"/>
      <c r="F658" s="540"/>
      <c r="G658" s="540"/>
      <c r="H658" s="540"/>
      <c r="I658" s="540"/>
      <c r="J658" s="540"/>
      <c r="K658" s="540"/>
      <c r="L658" s="540"/>
      <c r="M658" s="540"/>
      <c r="N658" s="540"/>
      <c r="O658" s="540"/>
      <c r="P658" s="540"/>
      <c r="Q658" s="540"/>
      <c r="R658" s="540"/>
      <c r="S658" s="540"/>
      <c r="T658" s="540"/>
      <c r="U658" s="540"/>
      <c r="V658" s="540"/>
      <c r="W658" s="540"/>
      <c r="X658" s="540"/>
      <c r="Y658" s="540"/>
      <c r="Z658" s="540"/>
      <c r="AA658" s="540"/>
      <c r="AB658" s="540"/>
      <c r="AC658" s="540"/>
      <c r="AD658" s="540"/>
      <c r="AE658" s="540"/>
      <c r="AF658" s="540"/>
      <c r="AG658" s="540"/>
      <c r="AH658" s="540"/>
      <c r="AI658" s="540"/>
      <c r="AJ658" s="540"/>
      <c r="AK658" s="540"/>
      <c r="AL658" s="540"/>
      <c r="AM658" s="540"/>
      <c r="AN658" s="540"/>
      <c r="AO658" s="540"/>
      <c r="AP658" s="540"/>
      <c r="AQ658" s="540"/>
      <c r="AR658" s="540"/>
      <c r="AS658" s="540"/>
      <c r="AT658" s="540"/>
      <c r="AU658" s="540"/>
      <c r="AV658" s="540"/>
      <c r="AW658" s="540"/>
      <c r="AX658" s="540"/>
      <c r="AY658" s="540"/>
      <c r="AZ658" s="540"/>
      <c r="BA658" s="540"/>
      <c r="BB658" s="540"/>
      <c r="BC658" s="540"/>
      <c r="BD658" s="540"/>
      <c r="BE658" s="540"/>
      <c r="BF658" s="540"/>
      <c r="BG658" s="540"/>
      <c r="BH658" s="540"/>
      <c r="BI658" s="540"/>
      <c r="BJ658" s="540"/>
      <c r="BK658" s="540"/>
      <c r="BL658" s="540"/>
      <c r="BM658" s="540"/>
      <c r="BN658" s="540"/>
      <c r="BO658" s="540"/>
      <c r="BP658" s="540"/>
      <c r="BQ658" s="540"/>
      <c r="BR658" s="540"/>
      <c r="BS658" s="540"/>
      <c r="BT658" s="540"/>
      <c r="BU658" s="540"/>
      <c r="BV658" s="540"/>
      <c r="BW658" s="540"/>
      <c r="BX658" s="540"/>
      <c r="BY658" s="540"/>
      <c r="BZ658" s="540"/>
      <c r="DK658" s="540"/>
      <c r="DL658" s="540"/>
      <c r="DM658" s="540"/>
      <c r="DN658" s="540"/>
      <c r="DO658" s="540"/>
      <c r="DP658" s="540"/>
      <c r="DQ658" s="540"/>
      <c r="DR658" s="540"/>
      <c r="DS658" s="540"/>
      <c r="DT658" s="540"/>
      <c r="DU658" s="540"/>
      <c r="DV658" s="540"/>
      <c r="DW658" s="540"/>
      <c r="DX658" s="540"/>
      <c r="DY658" s="540"/>
      <c r="DZ658" s="540"/>
      <c r="EA658" s="540"/>
      <c r="EB658" s="540"/>
      <c r="EC658" s="540"/>
      <c r="ED658" s="540"/>
      <c r="EE658" s="540"/>
      <c r="EF658" s="540"/>
      <c r="EG658" s="540"/>
      <c r="EH658" s="540"/>
    </row>
    <row r="659" spans="2:138">
      <c r="B659" s="540"/>
      <c r="C659" s="658"/>
      <c r="D659" s="540"/>
      <c r="F659" s="540"/>
      <c r="G659" s="540"/>
      <c r="H659" s="540"/>
      <c r="I659" s="540"/>
      <c r="J659" s="540"/>
      <c r="K659" s="540"/>
      <c r="L659" s="540"/>
      <c r="M659" s="540"/>
      <c r="N659" s="540"/>
      <c r="O659" s="540"/>
      <c r="P659" s="540"/>
      <c r="Q659" s="540"/>
      <c r="R659" s="540"/>
      <c r="S659" s="540"/>
      <c r="T659" s="540"/>
      <c r="U659" s="540"/>
      <c r="V659" s="540"/>
      <c r="W659" s="540"/>
      <c r="X659" s="540"/>
      <c r="Y659" s="540"/>
      <c r="Z659" s="540"/>
      <c r="AA659" s="540"/>
      <c r="AB659" s="540"/>
      <c r="AC659" s="540"/>
      <c r="AD659" s="540"/>
      <c r="AE659" s="540"/>
      <c r="AF659" s="540"/>
      <c r="AG659" s="540"/>
      <c r="AH659" s="540"/>
      <c r="AI659" s="540"/>
      <c r="AJ659" s="540"/>
      <c r="AK659" s="540"/>
      <c r="AL659" s="540"/>
      <c r="AM659" s="540"/>
      <c r="AN659" s="540"/>
      <c r="AO659" s="540"/>
      <c r="AP659" s="540"/>
      <c r="AQ659" s="540"/>
      <c r="AR659" s="540"/>
      <c r="AS659" s="540"/>
      <c r="AT659" s="540"/>
      <c r="AU659" s="540"/>
      <c r="AV659" s="540"/>
      <c r="AW659" s="540"/>
      <c r="AX659" s="540"/>
      <c r="AY659" s="540"/>
      <c r="AZ659" s="540"/>
      <c r="BA659" s="540"/>
      <c r="BB659" s="540"/>
      <c r="BC659" s="540"/>
      <c r="BD659" s="540"/>
      <c r="BE659" s="540"/>
      <c r="BF659" s="540"/>
      <c r="BG659" s="540"/>
      <c r="BH659" s="540"/>
      <c r="BI659" s="540"/>
      <c r="BJ659" s="540"/>
      <c r="BK659" s="540"/>
      <c r="BL659" s="540"/>
      <c r="BM659" s="540"/>
      <c r="BN659" s="540"/>
      <c r="BO659" s="540"/>
      <c r="BP659" s="540"/>
      <c r="BQ659" s="540"/>
      <c r="BR659" s="540"/>
      <c r="BS659" s="540"/>
      <c r="BT659" s="540"/>
      <c r="BU659" s="540"/>
      <c r="BV659" s="540"/>
      <c r="BW659" s="540"/>
      <c r="BX659" s="540"/>
      <c r="BY659" s="540"/>
      <c r="BZ659" s="540"/>
      <c r="DK659" s="540"/>
      <c r="DL659" s="540"/>
      <c r="DM659" s="540"/>
      <c r="DN659" s="540"/>
      <c r="DO659" s="540"/>
      <c r="DP659" s="540"/>
      <c r="DQ659" s="540"/>
      <c r="DR659" s="540"/>
      <c r="DS659" s="540"/>
      <c r="DT659" s="540"/>
      <c r="DU659" s="540"/>
      <c r="DV659" s="540"/>
      <c r="DW659" s="540"/>
      <c r="DX659" s="540"/>
      <c r="DY659" s="540"/>
      <c r="DZ659" s="540"/>
      <c r="EA659" s="540"/>
      <c r="EB659" s="540"/>
      <c r="EC659" s="540"/>
      <c r="ED659" s="540"/>
      <c r="EE659" s="540"/>
      <c r="EF659" s="540"/>
      <c r="EG659" s="540"/>
      <c r="EH659" s="540"/>
    </row>
    <row r="660" spans="2:138">
      <c r="B660" s="540"/>
      <c r="C660" s="658"/>
      <c r="D660" s="540"/>
      <c r="F660" s="540"/>
      <c r="G660" s="540"/>
      <c r="H660" s="540"/>
      <c r="I660" s="540"/>
      <c r="J660" s="540"/>
      <c r="K660" s="540"/>
      <c r="L660" s="540"/>
      <c r="M660" s="540"/>
      <c r="N660" s="540"/>
      <c r="O660" s="540"/>
      <c r="P660" s="540"/>
      <c r="Q660" s="540"/>
      <c r="R660" s="540"/>
      <c r="S660" s="540"/>
      <c r="T660" s="540"/>
      <c r="U660" s="540"/>
      <c r="V660" s="540"/>
      <c r="W660" s="540"/>
      <c r="X660" s="540"/>
      <c r="Y660" s="540"/>
      <c r="Z660" s="540"/>
      <c r="AA660" s="540"/>
      <c r="AB660" s="540"/>
      <c r="AC660" s="540"/>
      <c r="AD660" s="540"/>
      <c r="AE660" s="540"/>
      <c r="AF660" s="540"/>
      <c r="AG660" s="540"/>
      <c r="AH660" s="540"/>
      <c r="AI660" s="540"/>
      <c r="AJ660" s="540"/>
      <c r="AK660" s="540"/>
      <c r="AL660" s="540"/>
      <c r="AM660" s="540"/>
      <c r="AN660" s="540"/>
      <c r="AO660" s="540"/>
      <c r="AP660" s="540"/>
      <c r="AQ660" s="540"/>
      <c r="AR660" s="540"/>
      <c r="AS660" s="540"/>
      <c r="AT660" s="540"/>
      <c r="AU660" s="540"/>
      <c r="AV660" s="540"/>
      <c r="AW660" s="540"/>
      <c r="AX660" s="540"/>
      <c r="AY660" s="540"/>
      <c r="AZ660" s="540"/>
      <c r="BA660" s="540"/>
      <c r="BB660" s="540"/>
      <c r="BC660" s="540"/>
      <c r="BD660" s="540"/>
      <c r="BE660" s="540"/>
      <c r="BF660" s="540"/>
      <c r="BG660" s="540"/>
      <c r="BH660" s="540"/>
      <c r="BI660" s="540"/>
      <c r="BJ660" s="540"/>
      <c r="BK660" s="540"/>
      <c r="BL660" s="540"/>
      <c r="BM660" s="540"/>
      <c r="BN660" s="540"/>
      <c r="BO660" s="540"/>
      <c r="BP660" s="540"/>
      <c r="BQ660" s="540"/>
      <c r="BR660" s="540"/>
      <c r="BS660" s="540"/>
      <c r="BT660" s="540"/>
      <c r="BU660" s="540"/>
      <c r="BV660" s="540"/>
      <c r="BW660" s="540"/>
      <c r="BX660" s="540"/>
      <c r="BY660" s="540"/>
      <c r="BZ660" s="540"/>
      <c r="DK660" s="540"/>
      <c r="DL660" s="540"/>
      <c r="DM660" s="540"/>
      <c r="DN660" s="540"/>
      <c r="DO660" s="540"/>
      <c r="DP660" s="540"/>
      <c r="DQ660" s="540"/>
      <c r="DR660" s="540"/>
      <c r="DS660" s="540"/>
      <c r="DT660" s="540"/>
      <c r="DU660" s="540"/>
      <c r="DV660" s="540"/>
      <c r="DW660" s="540"/>
      <c r="DX660" s="540"/>
      <c r="DY660" s="540"/>
      <c r="DZ660" s="540"/>
      <c r="EA660" s="540"/>
      <c r="EB660" s="540"/>
      <c r="EC660" s="540"/>
      <c r="ED660" s="540"/>
      <c r="EE660" s="540"/>
      <c r="EF660" s="540"/>
      <c r="EG660" s="540"/>
      <c r="EH660" s="540"/>
    </row>
    <row r="661" spans="2:138">
      <c r="B661" s="540"/>
      <c r="C661" s="658"/>
      <c r="D661" s="540"/>
      <c r="F661" s="540"/>
      <c r="G661" s="540"/>
      <c r="H661" s="540"/>
      <c r="I661" s="540"/>
      <c r="J661" s="540"/>
      <c r="K661" s="540"/>
      <c r="L661" s="540"/>
      <c r="M661" s="540"/>
      <c r="N661" s="540"/>
      <c r="O661" s="540"/>
      <c r="P661" s="540"/>
      <c r="Q661" s="540"/>
      <c r="R661" s="540"/>
      <c r="S661" s="540"/>
      <c r="T661" s="540"/>
      <c r="U661" s="540"/>
      <c r="V661" s="540"/>
      <c r="W661" s="540"/>
      <c r="X661" s="540"/>
      <c r="Y661" s="540"/>
      <c r="Z661" s="540"/>
      <c r="AA661" s="540"/>
      <c r="AB661" s="540"/>
      <c r="AC661" s="540"/>
      <c r="AD661" s="540"/>
      <c r="AE661" s="540"/>
      <c r="AF661" s="540"/>
      <c r="AG661" s="540"/>
      <c r="AH661" s="540"/>
      <c r="AI661" s="540"/>
      <c r="AJ661" s="540"/>
      <c r="AK661" s="540"/>
      <c r="AL661" s="540"/>
      <c r="AM661" s="540"/>
      <c r="AN661" s="540"/>
      <c r="AO661" s="540"/>
      <c r="AP661" s="540"/>
      <c r="AQ661" s="540"/>
      <c r="AR661" s="540"/>
      <c r="AS661" s="540"/>
      <c r="AT661" s="540"/>
      <c r="AU661" s="540"/>
      <c r="AV661" s="540"/>
      <c r="AW661" s="540"/>
      <c r="AX661" s="540"/>
      <c r="AY661" s="540"/>
      <c r="AZ661" s="540"/>
      <c r="BA661" s="540"/>
      <c r="BB661" s="540"/>
      <c r="BC661" s="540"/>
      <c r="BD661" s="540"/>
      <c r="BE661" s="540"/>
      <c r="BF661" s="540"/>
      <c r="BG661" s="540"/>
      <c r="BH661" s="540"/>
      <c r="BI661" s="540"/>
      <c r="BJ661" s="540"/>
      <c r="BK661" s="540"/>
      <c r="BL661" s="540"/>
      <c r="BM661" s="540"/>
      <c r="BN661" s="540"/>
      <c r="BO661" s="540"/>
      <c r="BP661" s="540"/>
      <c r="BQ661" s="540"/>
      <c r="BR661" s="540"/>
      <c r="BS661" s="540"/>
      <c r="BT661" s="540"/>
      <c r="BU661" s="540"/>
      <c r="BV661" s="540"/>
      <c r="BW661" s="540"/>
      <c r="BX661" s="540"/>
      <c r="BY661" s="540"/>
      <c r="BZ661" s="540"/>
      <c r="DK661" s="540"/>
      <c r="DL661" s="540"/>
      <c r="DM661" s="540"/>
      <c r="DN661" s="540"/>
      <c r="DO661" s="540"/>
      <c r="DP661" s="540"/>
      <c r="DQ661" s="540"/>
      <c r="DR661" s="540"/>
      <c r="DS661" s="540"/>
      <c r="DT661" s="540"/>
      <c r="DU661" s="540"/>
      <c r="DV661" s="540"/>
      <c r="DW661" s="540"/>
      <c r="DX661" s="540"/>
      <c r="DY661" s="540"/>
      <c r="DZ661" s="540"/>
      <c r="EA661" s="540"/>
      <c r="EB661" s="540"/>
      <c r="EC661" s="540"/>
      <c r="ED661" s="540"/>
      <c r="EE661" s="540"/>
      <c r="EF661" s="540"/>
      <c r="EG661" s="540"/>
      <c r="EH661" s="540"/>
    </row>
    <row r="662" spans="2:138">
      <c r="B662" s="540"/>
      <c r="C662" s="658"/>
      <c r="D662" s="540"/>
      <c r="F662" s="540"/>
      <c r="G662" s="540"/>
      <c r="H662" s="540"/>
      <c r="I662" s="540"/>
      <c r="J662" s="540"/>
      <c r="K662" s="540"/>
      <c r="L662" s="540"/>
      <c r="M662" s="540"/>
      <c r="N662" s="540"/>
      <c r="O662" s="540"/>
      <c r="P662" s="540"/>
      <c r="Q662" s="540"/>
      <c r="R662" s="540"/>
      <c r="S662" s="540"/>
      <c r="T662" s="540"/>
      <c r="U662" s="540"/>
      <c r="V662" s="540"/>
      <c r="W662" s="540"/>
      <c r="X662" s="540"/>
      <c r="Y662" s="540"/>
      <c r="Z662" s="540"/>
      <c r="AA662" s="540"/>
      <c r="AB662" s="540"/>
      <c r="AC662" s="540"/>
      <c r="AD662" s="540"/>
      <c r="AE662" s="540"/>
      <c r="AF662" s="540"/>
      <c r="AG662" s="540"/>
      <c r="AH662" s="540"/>
      <c r="AI662" s="540"/>
      <c r="AJ662" s="540"/>
      <c r="AK662" s="540"/>
      <c r="AL662" s="540"/>
      <c r="AM662" s="540"/>
      <c r="AN662" s="540"/>
      <c r="AO662" s="540"/>
      <c r="AP662" s="540"/>
      <c r="AQ662" s="540"/>
      <c r="AR662" s="540"/>
      <c r="AS662" s="540"/>
      <c r="AT662" s="540"/>
      <c r="AU662" s="540"/>
      <c r="AV662" s="540"/>
      <c r="AW662" s="540"/>
      <c r="AX662" s="540"/>
      <c r="AY662" s="540"/>
      <c r="AZ662" s="540"/>
      <c r="BA662" s="540"/>
      <c r="BB662" s="540"/>
      <c r="BC662" s="540"/>
      <c r="BD662" s="540"/>
      <c r="BE662" s="540"/>
      <c r="BF662" s="540"/>
      <c r="BG662" s="540"/>
      <c r="BH662" s="540"/>
      <c r="BI662" s="540"/>
      <c r="BJ662" s="540"/>
      <c r="BK662" s="540"/>
      <c r="BL662" s="540"/>
      <c r="BM662" s="540"/>
      <c r="BN662" s="540"/>
      <c r="BO662" s="540"/>
      <c r="BP662" s="540"/>
      <c r="BQ662" s="540"/>
      <c r="BR662" s="540"/>
      <c r="BS662" s="540"/>
      <c r="BT662" s="540"/>
      <c r="BU662" s="540"/>
      <c r="BV662" s="540"/>
      <c r="BW662" s="540"/>
      <c r="BX662" s="540"/>
      <c r="BY662" s="540"/>
      <c r="BZ662" s="540"/>
      <c r="DK662" s="540"/>
      <c r="DL662" s="540"/>
      <c r="DM662" s="540"/>
      <c r="DN662" s="540"/>
      <c r="DO662" s="540"/>
      <c r="DP662" s="540"/>
      <c r="DQ662" s="540"/>
      <c r="DR662" s="540"/>
      <c r="DS662" s="540"/>
      <c r="DT662" s="540"/>
      <c r="DU662" s="540"/>
      <c r="DV662" s="540"/>
      <c r="DW662" s="540"/>
      <c r="DX662" s="540"/>
      <c r="DY662" s="540"/>
      <c r="DZ662" s="540"/>
      <c r="EA662" s="540"/>
      <c r="EB662" s="540"/>
      <c r="EC662" s="540"/>
      <c r="ED662" s="540"/>
      <c r="EE662" s="540"/>
      <c r="EF662" s="540"/>
      <c r="EG662" s="540"/>
      <c r="EH662" s="540"/>
    </row>
    <row r="663" spans="2:138">
      <c r="B663" s="540"/>
      <c r="C663" s="658"/>
      <c r="D663" s="540"/>
      <c r="F663" s="540"/>
      <c r="G663" s="540"/>
      <c r="H663" s="540"/>
      <c r="I663" s="540"/>
      <c r="J663" s="540"/>
      <c r="K663" s="540"/>
      <c r="L663" s="540"/>
      <c r="M663" s="540"/>
      <c r="N663" s="540"/>
      <c r="O663" s="540"/>
      <c r="P663" s="540"/>
      <c r="Q663" s="540"/>
      <c r="R663" s="540"/>
      <c r="S663" s="540"/>
      <c r="T663" s="540"/>
      <c r="U663" s="540"/>
      <c r="V663" s="540"/>
      <c r="W663" s="540"/>
      <c r="X663" s="540"/>
      <c r="Y663" s="540"/>
      <c r="Z663" s="540"/>
      <c r="AA663" s="540"/>
      <c r="AB663" s="540"/>
      <c r="AC663" s="540"/>
      <c r="AD663" s="540"/>
      <c r="AE663" s="540"/>
      <c r="AF663" s="540"/>
      <c r="AG663" s="540"/>
      <c r="AH663" s="540"/>
      <c r="AI663" s="540"/>
      <c r="AJ663" s="540"/>
      <c r="AK663" s="540"/>
      <c r="AL663" s="540"/>
      <c r="AM663" s="540"/>
      <c r="AN663" s="540"/>
      <c r="AO663" s="540"/>
      <c r="AP663" s="540"/>
      <c r="AQ663" s="540"/>
      <c r="AR663" s="540"/>
      <c r="AS663" s="540"/>
      <c r="AT663" s="540"/>
      <c r="AU663" s="540"/>
      <c r="AV663" s="540"/>
      <c r="AW663" s="540"/>
      <c r="AX663" s="540"/>
      <c r="AY663" s="540"/>
      <c r="AZ663" s="540"/>
      <c r="BA663" s="540"/>
      <c r="BB663" s="540"/>
      <c r="BC663" s="540"/>
      <c r="BD663" s="540"/>
      <c r="BE663" s="540"/>
      <c r="BF663" s="540"/>
      <c r="BG663" s="540"/>
      <c r="BH663" s="540"/>
      <c r="BI663" s="540"/>
      <c r="BJ663" s="540"/>
      <c r="BK663" s="540"/>
      <c r="BL663" s="540"/>
      <c r="BM663" s="540"/>
      <c r="BN663" s="540"/>
      <c r="BO663" s="540"/>
      <c r="BP663" s="540"/>
      <c r="BQ663" s="540"/>
      <c r="BR663" s="540"/>
      <c r="BS663" s="540"/>
      <c r="BT663" s="540"/>
      <c r="BU663" s="540"/>
      <c r="BV663" s="540"/>
      <c r="BW663" s="540"/>
      <c r="BX663" s="540"/>
      <c r="BY663" s="540"/>
      <c r="BZ663" s="540"/>
      <c r="DK663" s="540"/>
      <c r="DL663" s="540"/>
      <c r="DM663" s="540"/>
      <c r="DN663" s="540"/>
      <c r="DO663" s="540"/>
      <c r="DP663" s="540"/>
      <c r="DQ663" s="540"/>
      <c r="DR663" s="540"/>
      <c r="DS663" s="540"/>
      <c r="DT663" s="540"/>
      <c r="DU663" s="540"/>
      <c r="DV663" s="540"/>
      <c r="DW663" s="540"/>
      <c r="DX663" s="540"/>
      <c r="DY663" s="540"/>
      <c r="DZ663" s="540"/>
      <c r="EA663" s="540"/>
      <c r="EB663" s="540"/>
      <c r="EC663" s="540"/>
      <c r="ED663" s="540"/>
      <c r="EE663" s="540"/>
      <c r="EF663" s="540"/>
      <c r="EG663" s="540"/>
      <c r="EH663" s="540"/>
    </row>
    <row r="664" spans="2:138">
      <c r="B664" s="540"/>
      <c r="C664" s="658"/>
      <c r="D664" s="540"/>
      <c r="F664" s="540"/>
      <c r="G664" s="540"/>
      <c r="H664" s="540"/>
      <c r="I664" s="540"/>
      <c r="J664" s="540"/>
      <c r="K664" s="540"/>
      <c r="L664" s="540"/>
      <c r="M664" s="540"/>
      <c r="N664" s="540"/>
      <c r="O664" s="540"/>
      <c r="P664" s="540"/>
      <c r="Q664" s="540"/>
      <c r="R664" s="540"/>
      <c r="S664" s="540"/>
      <c r="T664" s="540"/>
      <c r="U664" s="540"/>
      <c r="V664" s="540"/>
      <c r="W664" s="540"/>
      <c r="X664" s="540"/>
      <c r="Y664" s="540"/>
      <c r="Z664" s="540"/>
      <c r="AA664" s="540"/>
      <c r="AB664" s="540"/>
      <c r="AC664" s="540"/>
      <c r="AD664" s="540"/>
      <c r="AE664" s="540"/>
      <c r="AF664" s="540"/>
      <c r="AG664" s="540"/>
      <c r="AH664" s="540"/>
      <c r="AI664" s="540"/>
      <c r="AJ664" s="540"/>
      <c r="AK664" s="540"/>
      <c r="AL664" s="540"/>
      <c r="AM664" s="540"/>
      <c r="AN664" s="540"/>
      <c r="AO664" s="540"/>
      <c r="AP664" s="540"/>
      <c r="AQ664" s="540"/>
      <c r="AR664" s="540"/>
      <c r="AS664" s="540"/>
      <c r="AT664" s="540"/>
      <c r="AU664" s="540"/>
      <c r="AV664" s="540"/>
      <c r="AW664" s="540"/>
      <c r="AX664" s="540"/>
      <c r="AY664" s="540"/>
      <c r="AZ664" s="540"/>
      <c r="BA664" s="540"/>
      <c r="BB664" s="540"/>
      <c r="BC664" s="540"/>
      <c r="BD664" s="540"/>
      <c r="BE664" s="540"/>
      <c r="BF664" s="540"/>
      <c r="BG664" s="540"/>
      <c r="BH664" s="540"/>
      <c r="BI664" s="540"/>
      <c r="BJ664" s="540"/>
      <c r="BK664" s="540"/>
      <c r="BL664" s="540"/>
      <c r="BM664" s="540"/>
      <c r="BN664" s="540"/>
      <c r="BO664" s="540"/>
      <c r="BP664" s="540"/>
      <c r="BQ664" s="540"/>
      <c r="BR664" s="540"/>
      <c r="BS664" s="540"/>
      <c r="BT664" s="540"/>
      <c r="BU664" s="540"/>
      <c r="BV664" s="540"/>
      <c r="BW664" s="540"/>
      <c r="BX664" s="540"/>
      <c r="BY664" s="540"/>
      <c r="BZ664" s="540"/>
      <c r="DK664" s="540"/>
      <c r="DL664" s="540"/>
      <c r="DM664" s="540"/>
      <c r="DN664" s="540"/>
      <c r="DO664" s="540"/>
      <c r="DP664" s="540"/>
      <c r="DQ664" s="540"/>
      <c r="DR664" s="540"/>
      <c r="DS664" s="540"/>
      <c r="DT664" s="540"/>
      <c r="DU664" s="540"/>
      <c r="DV664" s="540"/>
      <c r="DW664" s="540"/>
      <c r="DX664" s="540"/>
      <c r="DY664" s="540"/>
      <c r="DZ664" s="540"/>
      <c r="EA664" s="540"/>
      <c r="EB664" s="540"/>
      <c r="EC664" s="540"/>
      <c r="ED664" s="540"/>
      <c r="EE664" s="540"/>
      <c r="EF664" s="540"/>
      <c r="EG664" s="540"/>
      <c r="EH664" s="540"/>
    </row>
    <row r="665" spans="2:138">
      <c r="B665" s="540"/>
      <c r="C665" s="658"/>
      <c r="D665" s="540"/>
      <c r="F665" s="540"/>
      <c r="G665" s="540"/>
      <c r="H665" s="540"/>
      <c r="I665" s="540"/>
      <c r="J665" s="540"/>
      <c r="K665" s="540"/>
      <c r="L665" s="540"/>
      <c r="M665" s="540"/>
      <c r="N665" s="540"/>
      <c r="O665" s="540"/>
      <c r="P665" s="540"/>
      <c r="Q665" s="540"/>
      <c r="R665" s="540"/>
      <c r="S665" s="540"/>
      <c r="T665" s="540"/>
      <c r="U665" s="540"/>
      <c r="V665" s="540"/>
      <c r="W665" s="540"/>
      <c r="X665" s="540"/>
      <c r="Y665" s="540"/>
      <c r="Z665" s="540"/>
      <c r="AA665" s="540"/>
      <c r="AB665" s="540"/>
      <c r="AC665" s="540"/>
      <c r="AD665" s="540"/>
      <c r="AE665" s="540"/>
      <c r="AF665" s="540"/>
      <c r="AG665" s="540"/>
      <c r="AH665" s="540"/>
      <c r="AI665" s="540"/>
      <c r="AJ665" s="540"/>
      <c r="AK665" s="540"/>
      <c r="AL665" s="540"/>
      <c r="AM665" s="540"/>
      <c r="AN665" s="540"/>
      <c r="AO665" s="540"/>
      <c r="AP665" s="540"/>
      <c r="AQ665" s="540"/>
      <c r="AR665" s="540"/>
      <c r="AS665" s="540"/>
      <c r="AT665" s="540"/>
      <c r="AU665" s="540"/>
      <c r="AV665" s="540"/>
      <c r="AW665" s="540"/>
      <c r="AX665" s="540"/>
      <c r="AY665" s="540"/>
      <c r="AZ665" s="540"/>
      <c r="BA665" s="540"/>
      <c r="BB665" s="540"/>
      <c r="BC665" s="540"/>
      <c r="BD665" s="540"/>
      <c r="BE665" s="540"/>
      <c r="BF665" s="540"/>
      <c r="BG665" s="540"/>
      <c r="BH665" s="540"/>
      <c r="BI665" s="540"/>
      <c r="BJ665" s="540"/>
      <c r="BK665" s="540"/>
      <c r="BL665" s="540"/>
      <c r="BM665" s="540"/>
      <c r="BN665" s="540"/>
      <c r="BO665" s="540"/>
      <c r="BP665" s="540"/>
      <c r="BQ665" s="540"/>
      <c r="BR665" s="540"/>
      <c r="BS665" s="540"/>
      <c r="BT665" s="540"/>
      <c r="BU665" s="540"/>
      <c r="BV665" s="540"/>
      <c r="BW665" s="540"/>
      <c r="BX665" s="540"/>
      <c r="BY665" s="540"/>
      <c r="BZ665" s="540"/>
      <c r="DK665" s="540"/>
      <c r="DL665" s="540"/>
      <c r="DM665" s="540"/>
      <c r="DN665" s="540"/>
      <c r="DO665" s="540"/>
      <c r="DP665" s="540"/>
      <c r="DQ665" s="540"/>
      <c r="DR665" s="540"/>
      <c r="DS665" s="540"/>
      <c r="DT665" s="540"/>
      <c r="DU665" s="540"/>
      <c r="DV665" s="540"/>
      <c r="DW665" s="540"/>
      <c r="DX665" s="540"/>
      <c r="DY665" s="540"/>
      <c r="DZ665" s="540"/>
      <c r="EA665" s="540"/>
      <c r="EB665" s="540"/>
      <c r="EC665" s="540"/>
      <c r="ED665" s="540"/>
      <c r="EE665" s="540"/>
      <c r="EF665" s="540"/>
      <c r="EG665" s="540"/>
      <c r="EH665" s="540"/>
    </row>
    <row r="666" spans="2:138">
      <c r="B666" s="540"/>
      <c r="C666" s="658"/>
      <c r="D666" s="540"/>
      <c r="F666" s="540"/>
      <c r="G666" s="540"/>
      <c r="H666" s="540"/>
      <c r="I666" s="540"/>
      <c r="J666" s="540"/>
      <c r="K666" s="540"/>
      <c r="L666" s="540"/>
      <c r="M666" s="540"/>
      <c r="N666" s="540"/>
      <c r="O666" s="540"/>
      <c r="P666" s="540"/>
      <c r="Q666" s="540"/>
      <c r="R666" s="540"/>
      <c r="S666" s="540"/>
      <c r="T666" s="540"/>
      <c r="U666" s="540"/>
      <c r="V666" s="540"/>
      <c r="W666" s="540"/>
      <c r="X666" s="540"/>
      <c r="Y666" s="540"/>
      <c r="Z666" s="540"/>
      <c r="AA666" s="540"/>
      <c r="AB666" s="540"/>
      <c r="AC666" s="540"/>
      <c r="AD666" s="540"/>
      <c r="AE666" s="540"/>
      <c r="AF666" s="540"/>
      <c r="AG666" s="540"/>
      <c r="AH666" s="540"/>
      <c r="AI666" s="540"/>
      <c r="AJ666" s="540"/>
      <c r="AK666" s="540"/>
      <c r="AL666" s="540"/>
      <c r="AM666" s="540"/>
      <c r="AN666" s="540"/>
      <c r="AO666" s="540"/>
      <c r="AP666" s="540"/>
      <c r="AQ666" s="540"/>
      <c r="AR666" s="540"/>
      <c r="AS666" s="540"/>
      <c r="AT666" s="540"/>
      <c r="AU666" s="540"/>
      <c r="AV666" s="540"/>
      <c r="AW666" s="540"/>
      <c r="AX666" s="540"/>
      <c r="AY666" s="540"/>
      <c r="AZ666" s="540"/>
      <c r="BA666" s="540"/>
      <c r="BB666" s="540"/>
      <c r="BC666" s="540"/>
      <c r="BD666" s="540"/>
      <c r="BE666" s="540"/>
      <c r="BF666" s="540"/>
      <c r="BG666" s="540"/>
      <c r="BH666" s="540"/>
      <c r="BI666" s="540"/>
      <c r="BJ666" s="540"/>
      <c r="BK666" s="540"/>
      <c r="BL666" s="540"/>
      <c r="BM666" s="540"/>
      <c r="BN666" s="540"/>
      <c r="BO666" s="540"/>
      <c r="BP666" s="540"/>
      <c r="BQ666" s="540"/>
      <c r="BR666" s="540"/>
      <c r="BS666" s="540"/>
      <c r="BT666" s="540"/>
      <c r="BU666" s="540"/>
      <c r="BV666" s="540"/>
      <c r="BW666" s="540"/>
      <c r="BX666" s="540"/>
      <c r="BY666" s="540"/>
      <c r="BZ666" s="540"/>
      <c r="DK666" s="540"/>
      <c r="DL666" s="540"/>
      <c r="DM666" s="540"/>
      <c r="DN666" s="540"/>
      <c r="DO666" s="540"/>
      <c r="DP666" s="540"/>
      <c r="DQ666" s="540"/>
      <c r="DR666" s="540"/>
      <c r="DS666" s="540"/>
      <c r="DT666" s="540"/>
      <c r="DU666" s="540"/>
      <c r="DV666" s="540"/>
      <c r="DW666" s="540"/>
      <c r="DX666" s="540"/>
      <c r="DY666" s="540"/>
      <c r="DZ666" s="540"/>
      <c r="EA666" s="540"/>
      <c r="EB666" s="540"/>
      <c r="EC666" s="540"/>
      <c r="ED666" s="540"/>
      <c r="EE666" s="540"/>
      <c r="EF666" s="540"/>
      <c r="EG666" s="540"/>
      <c r="EH666" s="540"/>
    </row>
    <row r="667" spans="2:138">
      <c r="B667" s="540"/>
      <c r="C667" s="658"/>
      <c r="D667" s="540"/>
      <c r="F667" s="540"/>
      <c r="G667" s="540"/>
      <c r="H667" s="540"/>
      <c r="I667" s="540"/>
      <c r="J667" s="540"/>
      <c r="K667" s="540"/>
      <c r="L667" s="540"/>
      <c r="M667" s="540"/>
      <c r="N667" s="540"/>
      <c r="O667" s="540"/>
      <c r="P667" s="540"/>
      <c r="Q667" s="540"/>
      <c r="R667" s="540"/>
      <c r="S667" s="540"/>
      <c r="T667" s="540"/>
      <c r="U667" s="540"/>
      <c r="V667" s="540"/>
      <c r="W667" s="540"/>
      <c r="X667" s="540"/>
      <c r="Y667" s="540"/>
      <c r="Z667" s="540"/>
      <c r="AA667" s="540"/>
      <c r="AB667" s="540"/>
      <c r="AC667" s="540"/>
      <c r="AD667" s="540"/>
      <c r="AE667" s="540"/>
      <c r="AF667" s="540"/>
      <c r="AG667" s="540"/>
      <c r="AH667" s="540"/>
      <c r="AI667" s="540"/>
      <c r="AJ667" s="540"/>
      <c r="AK667" s="540"/>
      <c r="AL667" s="540"/>
      <c r="AM667" s="540"/>
      <c r="AN667" s="540"/>
      <c r="AO667" s="540"/>
      <c r="AP667" s="540"/>
      <c r="AQ667" s="540"/>
      <c r="AR667" s="540"/>
      <c r="AS667" s="540"/>
      <c r="AT667" s="540"/>
      <c r="AU667" s="540"/>
      <c r="AV667" s="540"/>
      <c r="AW667" s="540"/>
      <c r="AX667" s="540"/>
      <c r="AY667" s="540"/>
      <c r="AZ667" s="540"/>
      <c r="BA667" s="540"/>
      <c r="BB667" s="540"/>
      <c r="BC667" s="540"/>
      <c r="BD667" s="540"/>
      <c r="BE667" s="540"/>
      <c r="BF667" s="540"/>
      <c r="BG667" s="540"/>
      <c r="BH667" s="540"/>
      <c r="BI667" s="540"/>
      <c r="BJ667" s="540"/>
      <c r="BK667" s="540"/>
      <c r="BL667" s="540"/>
      <c r="BM667" s="540"/>
      <c r="BN667" s="540"/>
      <c r="BO667" s="540"/>
      <c r="BP667" s="540"/>
      <c r="BQ667" s="540"/>
      <c r="BR667" s="540"/>
      <c r="BS667" s="540"/>
      <c r="BT667" s="540"/>
      <c r="BU667" s="540"/>
      <c r="BV667" s="540"/>
      <c r="BW667" s="540"/>
      <c r="BX667" s="540"/>
      <c r="BY667" s="540"/>
      <c r="BZ667" s="540"/>
      <c r="DK667" s="540"/>
      <c r="DL667" s="540"/>
      <c r="DM667" s="540"/>
      <c r="DN667" s="540"/>
      <c r="DO667" s="540"/>
      <c r="DP667" s="540"/>
      <c r="DQ667" s="540"/>
      <c r="DR667" s="540"/>
      <c r="DS667" s="540"/>
      <c r="DT667" s="540"/>
      <c r="DU667" s="540"/>
      <c r="DV667" s="540"/>
      <c r="DW667" s="540"/>
      <c r="DX667" s="540"/>
      <c r="DY667" s="540"/>
      <c r="DZ667" s="540"/>
      <c r="EA667" s="540"/>
      <c r="EB667" s="540"/>
      <c r="EC667" s="540"/>
      <c r="ED667" s="540"/>
      <c r="EE667" s="540"/>
      <c r="EF667" s="540"/>
      <c r="EG667" s="540"/>
      <c r="EH667" s="540"/>
    </row>
    <row r="668" spans="2:138">
      <c r="B668" s="540"/>
      <c r="C668" s="658"/>
      <c r="D668" s="540"/>
      <c r="F668" s="540"/>
      <c r="G668" s="540"/>
      <c r="H668" s="540"/>
      <c r="I668" s="540"/>
      <c r="J668" s="540"/>
      <c r="K668" s="540"/>
      <c r="L668" s="540"/>
      <c r="M668" s="540"/>
      <c r="N668" s="540"/>
      <c r="O668" s="540"/>
      <c r="P668" s="540"/>
      <c r="Q668" s="540"/>
      <c r="R668" s="540"/>
      <c r="S668" s="540"/>
      <c r="T668" s="540"/>
      <c r="U668" s="540"/>
      <c r="V668" s="540"/>
      <c r="W668" s="540"/>
      <c r="X668" s="540"/>
      <c r="Y668" s="540"/>
      <c r="Z668" s="540"/>
      <c r="AA668" s="540"/>
      <c r="AB668" s="540"/>
      <c r="AC668" s="540"/>
      <c r="AD668" s="540"/>
      <c r="AE668" s="540"/>
      <c r="AF668" s="540"/>
      <c r="AG668" s="540"/>
      <c r="AH668" s="540"/>
      <c r="AI668" s="540"/>
      <c r="AJ668" s="540"/>
      <c r="AK668" s="540"/>
      <c r="AL668" s="540"/>
      <c r="AM668" s="540"/>
      <c r="AN668" s="540"/>
      <c r="AO668" s="540"/>
      <c r="AP668" s="540"/>
      <c r="AQ668" s="540"/>
      <c r="AR668" s="540"/>
      <c r="AS668" s="540"/>
      <c r="AT668" s="540"/>
      <c r="AU668" s="540"/>
      <c r="AV668" s="540"/>
      <c r="AW668" s="540"/>
      <c r="AX668" s="540"/>
      <c r="AY668" s="540"/>
      <c r="AZ668" s="540"/>
      <c r="BA668" s="540"/>
      <c r="BB668" s="540"/>
      <c r="BC668" s="540"/>
      <c r="BD668" s="540"/>
      <c r="BE668" s="540"/>
      <c r="BF668" s="540"/>
      <c r="BG668" s="540"/>
      <c r="BH668" s="540"/>
      <c r="BI668" s="540"/>
      <c r="BJ668" s="540"/>
      <c r="BK668" s="540"/>
      <c r="BL668" s="540"/>
      <c r="BM668" s="540"/>
      <c r="BN668" s="540"/>
      <c r="BO668" s="540"/>
      <c r="BP668" s="540"/>
      <c r="BQ668" s="540"/>
      <c r="BR668" s="540"/>
      <c r="BS668" s="540"/>
      <c r="BT668" s="540"/>
      <c r="BU668" s="540"/>
      <c r="BV668" s="540"/>
      <c r="BW668" s="540"/>
      <c r="BX668" s="540"/>
      <c r="BY668" s="540"/>
      <c r="BZ668" s="540"/>
      <c r="DK668" s="540"/>
      <c r="DL668" s="540"/>
      <c r="DM668" s="540"/>
      <c r="DN668" s="540"/>
      <c r="DO668" s="540"/>
      <c r="DP668" s="540"/>
      <c r="DQ668" s="540"/>
      <c r="DR668" s="540"/>
      <c r="DS668" s="540"/>
      <c r="DT668" s="540"/>
      <c r="DU668" s="540"/>
      <c r="DV668" s="540"/>
      <c r="DW668" s="540"/>
      <c r="DX668" s="540"/>
      <c r="DY668" s="540"/>
      <c r="DZ668" s="540"/>
      <c r="EA668" s="540"/>
      <c r="EB668" s="540"/>
      <c r="EC668" s="540"/>
      <c r="ED668" s="540"/>
      <c r="EE668" s="540"/>
      <c r="EF668" s="540"/>
      <c r="EG668" s="540"/>
      <c r="EH668" s="540"/>
    </row>
    <row r="669" spans="2:138">
      <c r="B669" s="540"/>
      <c r="C669" s="658"/>
      <c r="D669" s="540"/>
      <c r="F669" s="540"/>
      <c r="G669" s="540"/>
      <c r="H669" s="540"/>
      <c r="I669" s="540"/>
      <c r="J669" s="540"/>
      <c r="K669" s="540"/>
      <c r="L669" s="540"/>
      <c r="M669" s="540"/>
      <c r="N669" s="540"/>
      <c r="O669" s="540"/>
      <c r="P669" s="540"/>
      <c r="Q669" s="540"/>
      <c r="R669" s="540"/>
      <c r="S669" s="540"/>
      <c r="T669" s="540"/>
      <c r="U669" s="540"/>
      <c r="V669" s="540"/>
      <c r="W669" s="540"/>
      <c r="X669" s="540"/>
      <c r="Y669" s="540"/>
      <c r="Z669" s="540"/>
      <c r="AA669" s="540"/>
      <c r="AB669" s="540"/>
      <c r="AC669" s="540"/>
      <c r="AD669" s="540"/>
      <c r="AE669" s="540"/>
      <c r="AF669" s="540"/>
      <c r="AG669" s="540"/>
      <c r="AH669" s="540"/>
      <c r="AI669" s="540"/>
      <c r="AJ669" s="540"/>
      <c r="AK669" s="540"/>
      <c r="AL669" s="540"/>
      <c r="AM669" s="540"/>
      <c r="AN669" s="540"/>
      <c r="AO669" s="540"/>
      <c r="AP669" s="540"/>
      <c r="AQ669" s="540"/>
      <c r="AR669" s="540"/>
      <c r="AS669" s="540"/>
      <c r="AT669" s="540"/>
      <c r="AU669" s="540"/>
      <c r="AV669" s="540"/>
      <c r="AW669" s="540"/>
      <c r="AX669" s="540"/>
      <c r="AY669" s="540"/>
      <c r="AZ669" s="540"/>
      <c r="BA669" s="540"/>
      <c r="BB669" s="540"/>
      <c r="BC669" s="540"/>
      <c r="BD669" s="540"/>
      <c r="BE669" s="540"/>
      <c r="BF669" s="540"/>
      <c r="BG669" s="540"/>
      <c r="BH669" s="540"/>
      <c r="BI669" s="540"/>
      <c r="BJ669" s="540"/>
      <c r="BK669" s="540"/>
      <c r="BL669" s="540"/>
      <c r="BM669" s="540"/>
      <c r="BN669" s="540"/>
      <c r="BO669" s="540"/>
      <c r="BP669" s="540"/>
      <c r="BQ669" s="540"/>
      <c r="BR669" s="540"/>
      <c r="BS669" s="540"/>
      <c r="BT669" s="540"/>
      <c r="BU669" s="540"/>
      <c r="BV669" s="540"/>
      <c r="BW669" s="540"/>
      <c r="BX669" s="540"/>
      <c r="BY669" s="540"/>
      <c r="BZ669" s="540"/>
      <c r="DK669" s="540"/>
      <c r="DL669" s="540"/>
      <c r="DM669" s="540"/>
      <c r="DN669" s="540"/>
      <c r="DO669" s="540"/>
      <c r="DP669" s="540"/>
      <c r="DQ669" s="540"/>
      <c r="DR669" s="540"/>
      <c r="DS669" s="540"/>
      <c r="DT669" s="540"/>
      <c r="DU669" s="540"/>
      <c r="DV669" s="540"/>
      <c r="DW669" s="540"/>
      <c r="DX669" s="540"/>
      <c r="DY669" s="540"/>
      <c r="DZ669" s="540"/>
      <c r="EA669" s="540"/>
      <c r="EB669" s="540"/>
      <c r="EC669" s="540"/>
      <c r="ED669" s="540"/>
      <c r="EE669" s="540"/>
      <c r="EF669" s="540"/>
      <c r="EG669" s="540"/>
      <c r="EH669" s="540"/>
    </row>
    <row r="670" spans="2:138">
      <c r="B670" s="540"/>
      <c r="C670" s="658"/>
      <c r="D670" s="540"/>
      <c r="F670" s="540"/>
      <c r="G670" s="540"/>
      <c r="H670" s="540"/>
      <c r="I670" s="540"/>
      <c r="J670" s="540"/>
      <c r="K670" s="540"/>
      <c r="L670" s="540"/>
      <c r="M670" s="540"/>
      <c r="N670" s="540"/>
      <c r="O670" s="540"/>
      <c r="P670" s="540"/>
      <c r="Q670" s="540"/>
      <c r="R670" s="540"/>
      <c r="S670" s="540"/>
      <c r="T670" s="540"/>
      <c r="U670" s="540"/>
      <c r="V670" s="540"/>
      <c r="W670" s="540"/>
      <c r="X670" s="540"/>
      <c r="Y670" s="540"/>
      <c r="Z670" s="540"/>
      <c r="AA670" s="540"/>
      <c r="AB670" s="540"/>
      <c r="AC670" s="540"/>
      <c r="AD670" s="540"/>
      <c r="AE670" s="540"/>
      <c r="AF670" s="540"/>
      <c r="AG670" s="540"/>
      <c r="AH670" s="540"/>
      <c r="AI670" s="540"/>
      <c r="AJ670" s="540"/>
      <c r="AK670" s="540"/>
      <c r="AL670" s="540"/>
      <c r="AM670" s="540"/>
      <c r="AN670" s="540"/>
      <c r="AO670" s="540"/>
      <c r="AP670" s="540"/>
      <c r="AQ670" s="540"/>
      <c r="AR670" s="540"/>
      <c r="AS670" s="540"/>
      <c r="AT670" s="540"/>
      <c r="AU670" s="540"/>
      <c r="AV670" s="540"/>
      <c r="AW670" s="540"/>
      <c r="AX670" s="540"/>
      <c r="AY670" s="540"/>
      <c r="AZ670" s="540"/>
      <c r="BA670" s="540"/>
      <c r="BB670" s="540"/>
      <c r="BC670" s="540"/>
      <c r="BD670" s="540"/>
      <c r="BE670" s="540"/>
      <c r="BF670" s="540"/>
      <c r="BG670" s="540"/>
      <c r="BH670" s="540"/>
      <c r="BI670" s="540"/>
      <c r="BJ670" s="540"/>
      <c r="BK670" s="540"/>
      <c r="BL670" s="540"/>
      <c r="BM670" s="540"/>
      <c r="BN670" s="540"/>
      <c r="BO670" s="540"/>
      <c r="BP670" s="540"/>
      <c r="BQ670" s="540"/>
      <c r="BR670" s="540"/>
      <c r="BS670" s="540"/>
      <c r="BT670" s="540"/>
      <c r="BU670" s="540"/>
      <c r="BV670" s="540"/>
      <c r="BW670" s="540"/>
      <c r="BX670" s="540"/>
      <c r="BY670" s="540"/>
      <c r="BZ670" s="540"/>
      <c r="DK670" s="540"/>
      <c r="DL670" s="540"/>
      <c r="DM670" s="540"/>
      <c r="DN670" s="540"/>
      <c r="DO670" s="540"/>
      <c r="DP670" s="540"/>
      <c r="DQ670" s="540"/>
      <c r="DR670" s="540"/>
      <c r="DS670" s="540"/>
      <c r="DT670" s="540"/>
      <c r="DU670" s="540"/>
      <c r="DV670" s="540"/>
      <c r="DW670" s="540"/>
      <c r="DX670" s="540"/>
      <c r="DY670" s="540"/>
      <c r="DZ670" s="540"/>
      <c r="EA670" s="540"/>
      <c r="EB670" s="540"/>
      <c r="EC670" s="540"/>
      <c r="ED670" s="540"/>
      <c r="EE670" s="540"/>
      <c r="EF670" s="540"/>
      <c r="EG670" s="540"/>
      <c r="EH670" s="540"/>
    </row>
    <row r="671" spans="2:138">
      <c r="B671" s="540"/>
      <c r="C671" s="658"/>
      <c r="D671" s="540"/>
      <c r="F671" s="540"/>
      <c r="G671" s="540"/>
      <c r="H671" s="540"/>
      <c r="I671" s="540"/>
      <c r="J671" s="540"/>
      <c r="K671" s="540"/>
      <c r="L671" s="540"/>
      <c r="M671" s="540"/>
      <c r="N671" s="540"/>
      <c r="O671" s="540"/>
      <c r="P671" s="540"/>
      <c r="Q671" s="540"/>
      <c r="R671" s="540"/>
      <c r="S671" s="540"/>
      <c r="T671" s="540"/>
      <c r="U671" s="540"/>
      <c r="V671" s="540"/>
      <c r="W671" s="540"/>
      <c r="X671" s="540"/>
      <c r="Y671" s="540"/>
      <c r="Z671" s="540"/>
      <c r="AA671" s="540"/>
      <c r="AB671" s="540"/>
      <c r="AC671" s="540"/>
      <c r="AD671" s="540"/>
      <c r="AE671" s="540"/>
      <c r="AF671" s="540"/>
      <c r="AG671" s="540"/>
      <c r="AH671" s="540"/>
      <c r="AI671" s="540"/>
      <c r="AJ671" s="540"/>
      <c r="AK671" s="540"/>
      <c r="AL671" s="540"/>
      <c r="AM671" s="540"/>
      <c r="AN671" s="540"/>
      <c r="AO671" s="540"/>
      <c r="AP671" s="540"/>
      <c r="AQ671" s="540"/>
      <c r="AR671" s="540"/>
      <c r="AS671" s="540"/>
      <c r="AT671" s="540"/>
      <c r="AU671" s="540"/>
      <c r="AV671" s="540"/>
      <c r="AW671" s="540"/>
      <c r="AX671" s="540"/>
      <c r="AY671" s="540"/>
      <c r="AZ671" s="540"/>
      <c r="BA671" s="540"/>
      <c r="BB671" s="540"/>
      <c r="BC671" s="540"/>
      <c r="BD671" s="540"/>
      <c r="BE671" s="540"/>
      <c r="BF671" s="540"/>
      <c r="BG671" s="540"/>
      <c r="BH671" s="540"/>
      <c r="BI671" s="540"/>
      <c r="BJ671" s="540"/>
      <c r="BK671" s="540"/>
      <c r="BL671" s="540"/>
      <c r="BM671" s="540"/>
      <c r="BN671" s="540"/>
      <c r="BO671" s="540"/>
      <c r="BP671" s="540"/>
      <c r="BQ671" s="540"/>
      <c r="BR671" s="540"/>
      <c r="BS671" s="540"/>
      <c r="BT671" s="540"/>
      <c r="BU671" s="540"/>
      <c r="BV671" s="540"/>
      <c r="BW671" s="540"/>
      <c r="BX671" s="540"/>
      <c r="BY671" s="540"/>
      <c r="BZ671" s="540"/>
      <c r="DK671" s="540"/>
      <c r="DL671" s="540"/>
      <c r="DM671" s="540"/>
      <c r="DN671" s="540"/>
      <c r="DO671" s="540"/>
      <c r="DP671" s="540"/>
      <c r="DQ671" s="540"/>
      <c r="DR671" s="540"/>
      <c r="DS671" s="540"/>
      <c r="DT671" s="540"/>
      <c r="DU671" s="540"/>
      <c r="DV671" s="540"/>
      <c r="DW671" s="540"/>
      <c r="DX671" s="540"/>
      <c r="DY671" s="540"/>
      <c r="DZ671" s="540"/>
      <c r="EA671" s="540"/>
      <c r="EB671" s="540"/>
      <c r="EC671" s="540"/>
      <c r="ED671" s="540"/>
      <c r="EE671" s="540"/>
      <c r="EF671" s="540"/>
      <c r="EG671" s="540"/>
      <c r="EH671" s="540"/>
    </row>
    <row r="672" spans="2:138">
      <c r="B672" s="540"/>
      <c r="C672" s="658"/>
      <c r="D672" s="540"/>
      <c r="F672" s="540"/>
      <c r="G672" s="540"/>
      <c r="H672" s="540"/>
      <c r="I672" s="540"/>
      <c r="J672" s="540"/>
      <c r="K672" s="540"/>
      <c r="L672" s="540"/>
      <c r="M672" s="540"/>
      <c r="N672" s="540"/>
      <c r="O672" s="540"/>
      <c r="P672" s="540"/>
      <c r="Q672" s="540"/>
      <c r="R672" s="540"/>
      <c r="S672" s="540"/>
      <c r="T672" s="540"/>
      <c r="U672" s="540"/>
      <c r="V672" s="540"/>
      <c r="W672" s="540"/>
      <c r="X672" s="540"/>
      <c r="Y672" s="540"/>
      <c r="Z672" s="540"/>
      <c r="AA672" s="540"/>
      <c r="AB672" s="540"/>
      <c r="AC672" s="540"/>
      <c r="AD672" s="540"/>
      <c r="AE672" s="540"/>
      <c r="AF672" s="540"/>
      <c r="AG672" s="540"/>
      <c r="AH672" s="540"/>
      <c r="AI672" s="540"/>
      <c r="AJ672" s="540"/>
      <c r="AK672" s="540"/>
      <c r="AL672" s="540"/>
      <c r="AM672" s="540"/>
      <c r="AN672" s="540"/>
      <c r="AO672" s="540"/>
      <c r="AP672" s="540"/>
      <c r="AQ672" s="540"/>
      <c r="AR672" s="540"/>
      <c r="AS672" s="540"/>
      <c r="AT672" s="540"/>
      <c r="AU672" s="540"/>
      <c r="AV672" s="540"/>
      <c r="AW672" s="540"/>
      <c r="AX672" s="540"/>
      <c r="AY672" s="540"/>
      <c r="AZ672" s="540"/>
      <c r="BA672" s="540"/>
      <c r="BB672" s="540"/>
      <c r="BC672" s="540"/>
      <c r="BD672" s="540"/>
      <c r="BE672" s="540"/>
      <c r="BF672" s="540"/>
      <c r="BG672" s="540"/>
      <c r="BH672" s="540"/>
      <c r="BI672" s="540"/>
      <c r="BJ672" s="540"/>
      <c r="BK672" s="540"/>
      <c r="BL672" s="540"/>
      <c r="BM672" s="540"/>
      <c r="BN672" s="540"/>
      <c r="BO672" s="540"/>
      <c r="BP672" s="540"/>
      <c r="BQ672" s="540"/>
      <c r="BR672" s="540"/>
      <c r="BS672" s="540"/>
      <c r="BT672" s="540"/>
      <c r="BU672" s="540"/>
      <c r="BV672" s="540"/>
      <c r="BW672" s="540"/>
      <c r="BX672" s="540"/>
      <c r="BY672" s="540"/>
      <c r="BZ672" s="540"/>
      <c r="DK672" s="540"/>
      <c r="DL672" s="540"/>
      <c r="DM672" s="540"/>
      <c r="DN672" s="540"/>
      <c r="DO672" s="540"/>
      <c r="DP672" s="540"/>
      <c r="DQ672" s="540"/>
      <c r="DR672" s="540"/>
      <c r="DS672" s="540"/>
      <c r="DT672" s="540"/>
      <c r="DU672" s="540"/>
      <c r="DV672" s="540"/>
      <c r="DW672" s="540"/>
      <c r="DX672" s="540"/>
      <c r="DY672" s="540"/>
      <c r="DZ672" s="540"/>
      <c r="EA672" s="540"/>
      <c r="EB672" s="540"/>
      <c r="EC672" s="540"/>
      <c r="ED672" s="540"/>
      <c r="EE672" s="540"/>
      <c r="EF672" s="540"/>
      <c r="EG672" s="540"/>
      <c r="EH672" s="540"/>
    </row>
    <row r="673" spans="2:138">
      <c r="B673" s="540"/>
      <c r="C673" s="658"/>
      <c r="D673" s="540"/>
      <c r="F673" s="540"/>
      <c r="G673" s="540"/>
      <c r="H673" s="540"/>
      <c r="I673" s="540"/>
      <c r="J673" s="540"/>
      <c r="K673" s="540"/>
      <c r="L673" s="540"/>
      <c r="M673" s="540"/>
      <c r="N673" s="540"/>
      <c r="O673" s="540"/>
      <c r="P673" s="540"/>
      <c r="Q673" s="540"/>
      <c r="R673" s="540"/>
      <c r="S673" s="540"/>
      <c r="T673" s="540"/>
      <c r="U673" s="540"/>
      <c r="V673" s="540"/>
      <c r="W673" s="540"/>
      <c r="X673" s="540"/>
      <c r="Y673" s="540"/>
      <c r="Z673" s="540"/>
      <c r="AA673" s="540"/>
      <c r="AB673" s="540"/>
      <c r="AC673" s="540"/>
      <c r="AD673" s="540"/>
      <c r="AE673" s="540"/>
      <c r="AF673" s="540"/>
      <c r="AG673" s="540"/>
      <c r="AH673" s="540"/>
      <c r="AI673" s="540"/>
      <c r="AJ673" s="540"/>
      <c r="AK673" s="540"/>
      <c r="AL673" s="540"/>
      <c r="AM673" s="540"/>
      <c r="AN673" s="540"/>
      <c r="AO673" s="540"/>
      <c r="AP673" s="540"/>
      <c r="AQ673" s="540"/>
      <c r="AR673" s="540"/>
      <c r="AS673" s="540"/>
      <c r="AT673" s="540"/>
      <c r="AU673" s="540"/>
      <c r="AV673" s="540"/>
      <c r="AW673" s="540"/>
      <c r="AX673" s="540"/>
      <c r="AY673" s="540"/>
      <c r="AZ673" s="540"/>
      <c r="BA673" s="540"/>
      <c r="BB673" s="540"/>
      <c r="BC673" s="540"/>
      <c r="BD673" s="540"/>
      <c r="BE673" s="540"/>
      <c r="BF673" s="540"/>
      <c r="BG673" s="540"/>
      <c r="BH673" s="540"/>
      <c r="BI673" s="540"/>
      <c r="BJ673" s="540"/>
      <c r="BK673" s="540"/>
      <c r="BL673" s="540"/>
      <c r="BM673" s="540"/>
      <c r="BN673" s="540"/>
      <c r="BO673" s="540"/>
      <c r="BP673" s="540"/>
      <c r="BQ673" s="540"/>
      <c r="BR673" s="540"/>
      <c r="BS673" s="540"/>
      <c r="BT673" s="540"/>
      <c r="BU673" s="540"/>
      <c r="BV673" s="540"/>
      <c r="BW673" s="540"/>
      <c r="BX673" s="540"/>
      <c r="BY673" s="540"/>
      <c r="BZ673" s="540"/>
      <c r="DK673" s="540"/>
      <c r="DL673" s="540"/>
      <c r="DM673" s="540"/>
      <c r="DN673" s="540"/>
      <c r="DO673" s="540"/>
      <c r="DP673" s="540"/>
      <c r="DQ673" s="540"/>
      <c r="DR673" s="540"/>
      <c r="DS673" s="540"/>
      <c r="DT673" s="540"/>
      <c r="DU673" s="540"/>
      <c r="DV673" s="540"/>
      <c r="DW673" s="540"/>
      <c r="DX673" s="540"/>
      <c r="DY673" s="540"/>
      <c r="DZ673" s="540"/>
      <c r="EA673" s="540"/>
      <c r="EB673" s="540"/>
      <c r="EC673" s="540"/>
      <c r="ED673" s="540"/>
      <c r="EE673" s="540"/>
      <c r="EF673" s="540"/>
      <c r="EG673" s="540"/>
      <c r="EH673" s="540"/>
    </row>
    <row r="674" spans="2:138">
      <c r="B674" s="540"/>
      <c r="C674" s="658"/>
      <c r="D674" s="540"/>
      <c r="F674" s="540"/>
      <c r="G674" s="540"/>
      <c r="H674" s="540"/>
      <c r="I674" s="540"/>
      <c r="J674" s="540"/>
      <c r="K674" s="540"/>
      <c r="L674" s="540"/>
      <c r="M674" s="540"/>
      <c r="N674" s="540"/>
      <c r="O674" s="540"/>
      <c r="P674" s="540"/>
      <c r="Q674" s="540"/>
      <c r="R674" s="540"/>
      <c r="S674" s="540"/>
      <c r="T674" s="540"/>
      <c r="U674" s="540"/>
      <c r="V674" s="540"/>
      <c r="W674" s="540"/>
      <c r="X674" s="540"/>
      <c r="Y674" s="540"/>
      <c r="Z674" s="540"/>
      <c r="AA674" s="540"/>
      <c r="AB674" s="540"/>
      <c r="AC674" s="540"/>
      <c r="AD674" s="540"/>
      <c r="AE674" s="540"/>
      <c r="AF674" s="540"/>
      <c r="AG674" s="540"/>
      <c r="AH674" s="540"/>
      <c r="AI674" s="540"/>
      <c r="AJ674" s="540"/>
      <c r="AK674" s="540"/>
      <c r="AL674" s="540"/>
      <c r="AM674" s="540"/>
      <c r="AN674" s="540"/>
      <c r="AO674" s="540"/>
      <c r="AP674" s="540"/>
      <c r="AQ674" s="540"/>
      <c r="AR674" s="540"/>
      <c r="AS674" s="540"/>
      <c r="AT674" s="540"/>
      <c r="AU674" s="540"/>
      <c r="AV674" s="540"/>
      <c r="AW674" s="540"/>
      <c r="AX674" s="540"/>
      <c r="AY674" s="540"/>
      <c r="AZ674" s="540"/>
      <c r="BA674" s="540"/>
      <c r="BB674" s="540"/>
      <c r="BC674" s="540"/>
      <c r="BD674" s="540"/>
      <c r="BE674" s="540"/>
      <c r="BF674" s="540"/>
      <c r="BG674" s="540"/>
      <c r="BH674" s="540"/>
      <c r="BI674" s="540"/>
      <c r="BJ674" s="540"/>
      <c r="BK674" s="540"/>
      <c r="BL674" s="540"/>
      <c r="BM674" s="540"/>
      <c r="BN674" s="540"/>
      <c r="BO674" s="540"/>
      <c r="BP674" s="540"/>
      <c r="BQ674" s="540"/>
      <c r="BR674" s="540"/>
      <c r="BS674" s="540"/>
      <c r="BT674" s="540"/>
      <c r="BU674" s="540"/>
      <c r="BV674" s="540"/>
      <c r="BW674" s="540"/>
      <c r="BX674" s="540"/>
      <c r="BY674" s="540"/>
      <c r="BZ674" s="540"/>
      <c r="DK674" s="540"/>
      <c r="DL674" s="540"/>
      <c r="DM674" s="540"/>
      <c r="DN674" s="540"/>
      <c r="DO674" s="540"/>
      <c r="DP674" s="540"/>
      <c r="DQ674" s="540"/>
      <c r="DR674" s="540"/>
      <c r="DS674" s="540"/>
      <c r="DT674" s="540"/>
      <c r="DU674" s="540"/>
      <c r="DV674" s="540"/>
      <c r="DW674" s="540"/>
      <c r="DX674" s="540"/>
      <c r="DY674" s="540"/>
      <c r="DZ674" s="540"/>
      <c r="EA674" s="540"/>
      <c r="EB674" s="540"/>
      <c r="EC674" s="540"/>
      <c r="ED674" s="540"/>
      <c r="EE674" s="540"/>
      <c r="EF674" s="540"/>
      <c r="EG674" s="540"/>
      <c r="EH674" s="540"/>
    </row>
    <row r="675" spans="2:138">
      <c r="B675" s="540"/>
      <c r="C675" s="658"/>
      <c r="D675" s="540"/>
      <c r="F675" s="540"/>
      <c r="G675" s="540"/>
      <c r="H675" s="540"/>
      <c r="I675" s="540"/>
      <c r="J675" s="540"/>
      <c r="K675" s="540"/>
      <c r="L675" s="540"/>
      <c r="M675" s="540"/>
      <c r="N675" s="540"/>
      <c r="O675" s="540"/>
      <c r="P675" s="540"/>
      <c r="Q675" s="540"/>
      <c r="R675" s="540"/>
      <c r="S675" s="540"/>
      <c r="T675" s="540"/>
      <c r="U675" s="540"/>
      <c r="V675" s="540"/>
      <c r="W675" s="540"/>
      <c r="X675" s="540"/>
      <c r="Y675" s="540"/>
      <c r="Z675" s="540"/>
      <c r="AA675" s="540"/>
      <c r="AB675" s="540"/>
      <c r="AC675" s="540"/>
      <c r="AD675" s="540"/>
      <c r="AE675" s="540"/>
      <c r="AF675" s="540"/>
      <c r="AG675" s="540"/>
      <c r="AH675" s="540"/>
      <c r="AI675" s="540"/>
      <c r="AJ675" s="540"/>
      <c r="AK675" s="540"/>
      <c r="AL675" s="540"/>
      <c r="AM675" s="540"/>
      <c r="AN675" s="540"/>
      <c r="AO675" s="540"/>
      <c r="AP675" s="540"/>
      <c r="AQ675" s="540"/>
      <c r="AR675" s="540"/>
      <c r="AS675" s="540"/>
      <c r="AT675" s="540"/>
      <c r="AU675" s="540"/>
      <c r="AV675" s="540"/>
      <c r="AW675" s="540"/>
      <c r="AX675" s="540"/>
      <c r="AY675" s="540"/>
      <c r="AZ675" s="540"/>
      <c r="BA675" s="540"/>
      <c r="BB675" s="540"/>
      <c r="BC675" s="540"/>
      <c r="BD675" s="540"/>
      <c r="BE675" s="540"/>
      <c r="BF675" s="540"/>
      <c r="BG675" s="540"/>
      <c r="BH675" s="540"/>
      <c r="BI675" s="540"/>
      <c r="BJ675" s="540"/>
      <c r="BK675" s="540"/>
      <c r="BL675" s="540"/>
      <c r="BM675" s="540"/>
      <c r="BN675" s="540"/>
      <c r="BO675" s="540"/>
      <c r="BP675" s="540"/>
      <c r="BQ675" s="540"/>
      <c r="BR675" s="540"/>
      <c r="BS675" s="540"/>
      <c r="BT675" s="540"/>
      <c r="BU675" s="540"/>
      <c r="BV675" s="540"/>
      <c r="BW675" s="540"/>
      <c r="BX675" s="540"/>
      <c r="BY675" s="540"/>
      <c r="BZ675" s="540"/>
      <c r="DK675" s="540"/>
      <c r="DL675" s="540"/>
      <c r="DM675" s="540"/>
      <c r="DN675" s="540"/>
      <c r="DO675" s="540"/>
      <c r="DP675" s="540"/>
      <c r="DQ675" s="540"/>
      <c r="DR675" s="540"/>
      <c r="DS675" s="540"/>
      <c r="DT675" s="540"/>
      <c r="DU675" s="540"/>
      <c r="DV675" s="540"/>
      <c r="DW675" s="540"/>
      <c r="DX675" s="540"/>
      <c r="DY675" s="540"/>
      <c r="DZ675" s="540"/>
      <c r="EA675" s="540"/>
      <c r="EB675" s="540"/>
      <c r="EC675" s="540"/>
      <c r="ED675" s="540"/>
      <c r="EE675" s="540"/>
      <c r="EF675" s="540"/>
      <c r="EG675" s="540"/>
      <c r="EH675" s="540"/>
    </row>
    <row r="676" spans="2:138">
      <c r="B676" s="540"/>
      <c r="C676" s="658"/>
      <c r="D676" s="540"/>
      <c r="F676" s="540"/>
      <c r="G676" s="540"/>
      <c r="H676" s="540"/>
      <c r="I676" s="540"/>
      <c r="J676" s="540"/>
      <c r="K676" s="540"/>
      <c r="L676" s="540"/>
      <c r="M676" s="540"/>
      <c r="N676" s="540"/>
      <c r="O676" s="540"/>
      <c r="P676" s="540"/>
      <c r="Q676" s="540"/>
      <c r="R676" s="540"/>
      <c r="S676" s="540"/>
      <c r="T676" s="540"/>
      <c r="U676" s="540"/>
      <c r="V676" s="540"/>
      <c r="W676" s="540"/>
      <c r="X676" s="540"/>
      <c r="Y676" s="540"/>
      <c r="Z676" s="540"/>
      <c r="AA676" s="540"/>
      <c r="AB676" s="540"/>
      <c r="AC676" s="540"/>
      <c r="AD676" s="540"/>
      <c r="AE676" s="540"/>
      <c r="AF676" s="540"/>
      <c r="AG676" s="540"/>
      <c r="AH676" s="540"/>
      <c r="AI676" s="540"/>
      <c r="AJ676" s="540"/>
      <c r="AK676" s="540"/>
      <c r="AL676" s="540"/>
      <c r="AM676" s="540"/>
      <c r="AN676" s="540"/>
      <c r="AO676" s="540"/>
      <c r="AP676" s="540"/>
      <c r="AQ676" s="540"/>
      <c r="AR676" s="540"/>
      <c r="AS676" s="540"/>
      <c r="AT676" s="540"/>
      <c r="AU676" s="540"/>
      <c r="AV676" s="540"/>
      <c r="AW676" s="540"/>
      <c r="AX676" s="540"/>
      <c r="AY676" s="540"/>
      <c r="AZ676" s="540"/>
      <c r="BA676" s="540"/>
      <c r="BB676" s="540"/>
      <c r="BC676" s="540"/>
      <c r="BD676" s="540"/>
      <c r="BE676" s="540"/>
      <c r="BF676" s="540"/>
      <c r="BG676" s="540"/>
      <c r="BH676" s="540"/>
      <c r="BI676" s="540"/>
      <c r="BJ676" s="540"/>
      <c r="BK676" s="540"/>
      <c r="BL676" s="540"/>
      <c r="BM676" s="540"/>
      <c r="BN676" s="540"/>
      <c r="BO676" s="540"/>
      <c r="BP676" s="540"/>
      <c r="BQ676" s="540"/>
      <c r="BR676" s="540"/>
      <c r="BS676" s="540"/>
      <c r="BT676" s="540"/>
      <c r="BU676" s="540"/>
      <c r="BV676" s="540"/>
      <c r="BW676" s="540"/>
      <c r="BX676" s="540"/>
      <c r="BY676" s="540"/>
      <c r="BZ676" s="540"/>
      <c r="DK676" s="540"/>
      <c r="DL676" s="540"/>
      <c r="DM676" s="540"/>
      <c r="DN676" s="540"/>
      <c r="DO676" s="540"/>
      <c r="DP676" s="540"/>
      <c r="DQ676" s="540"/>
      <c r="DR676" s="540"/>
      <c r="DS676" s="540"/>
      <c r="DT676" s="540"/>
      <c r="DU676" s="540"/>
      <c r="DV676" s="540"/>
      <c r="DW676" s="540"/>
      <c r="DX676" s="540"/>
      <c r="DY676" s="540"/>
      <c r="DZ676" s="540"/>
      <c r="EA676" s="540"/>
      <c r="EB676" s="540"/>
      <c r="EC676" s="540"/>
      <c r="ED676" s="540"/>
      <c r="EE676" s="540"/>
      <c r="EF676" s="540"/>
      <c r="EG676" s="540"/>
      <c r="EH676" s="540"/>
    </row>
    <row r="677" spans="2:138">
      <c r="B677" s="540"/>
      <c r="C677" s="658"/>
      <c r="D677" s="540"/>
      <c r="F677" s="540"/>
      <c r="G677" s="540"/>
      <c r="H677" s="540"/>
      <c r="I677" s="540"/>
      <c r="J677" s="540"/>
      <c r="K677" s="540"/>
      <c r="L677" s="540"/>
      <c r="M677" s="540"/>
      <c r="N677" s="540"/>
      <c r="O677" s="540"/>
      <c r="P677" s="540"/>
      <c r="Q677" s="540"/>
      <c r="R677" s="540"/>
      <c r="S677" s="540"/>
      <c r="T677" s="540"/>
      <c r="U677" s="540"/>
      <c r="V677" s="540"/>
      <c r="W677" s="540"/>
      <c r="X677" s="540"/>
      <c r="Y677" s="540"/>
      <c r="Z677" s="540"/>
      <c r="AA677" s="540"/>
      <c r="AB677" s="540"/>
      <c r="AC677" s="540"/>
      <c r="AD677" s="540"/>
      <c r="AE677" s="540"/>
      <c r="AF677" s="540"/>
      <c r="AG677" s="540"/>
      <c r="AH677" s="540"/>
      <c r="AI677" s="540"/>
      <c r="AJ677" s="540"/>
      <c r="AK677" s="540"/>
      <c r="AL677" s="540"/>
      <c r="AM677" s="540"/>
      <c r="AN677" s="540"/>
      <c r="AO677" s="540"/>
      <c r="AP677" s="540"/>
      <c r="AQ677" s="540"/>
      <c r="AR677" s="540"/>
      <c r="AS677" s="540"/>
      <c r="AT677" s="540"/>
      <c r="AU677" s="540"/>
      <c r="AV677" s="540"/>
      <c r="AW677" s="540"/>
      <c r="AX677" s="540"/>
      <c r="AY677" s="540"/>
      <c r="AZ677" s="540"/>
      <c r="BA677" s="540"/>
      <c r="BB677" s="540"/>
      <c r="BC677" s="540"/>
      <c r="BD677" s="540"/>
      <c r="BE677" s="540"/>
      <c r="BF677" s="540"/>
      <c r="BG677" s="540"/>
      <c r="BH677" s="540"/>
      <c r="BI677" s="540"/>
      <c r="BJ677" s="540"/>
      <c r="BK677" s="540"/>
      <c r="BL677" s="540"/>
      <c r="BM677" s="540"/>
      <c r="BN677" s="540"/>
      <c r="BO677" s="540"/>
      <c r="BP677" s="540"/>
      <c r="BQ677" s="540"/>
      <c r="BR677" s="540"/>
      <c r="BS677" s="540"/>
      <c r="BT677" s="540"/>
      <c r="BU677" s="540"/>
      <c r="BV677" s="540"/>
      <c r="BW677" s="540"/>
      <c r="BX677" s="540"/>
      <c r="BY677" s="540"/>
      <c r="BZ677" s="540"/>
      <c r="DK677" s="540"/>
      <c r="DL677" s="540"/>
      <c r="DM677" s="540"/>
      <c r="DN677" s="540"/>
      <c r="DO677" s="540"/>
      <c r="DP677" s="540"/>
      <c r="DQ677" s="540"/>
      <c r="DR677" s="540"/>
      <c r="DS677" s="540"/>
      <c r="DT677" s="540"/>
      <c r="DU677" s="540"/>
      <c r="DV677" s="540"/>
      <c r="DW677" s="540"/>
      <c r="DX677" s="540"/>
      <c r="DY677" s="540"/>
      <c r="DZ677" s="540"/>
      <c r="EA677" s="540"/>
      <c r="EB677" s="540"/>
      <c r="EC677" s="540"/>
      <c r="ED677" s="540"/>
      <c r="EE677" s="540"/>
      <c r="EF677" s="540"/>
      <c r="EG677" s="540"/>
      <c r="EH677" s="540"/>
    </row>
    <row r="678" spans="2:138">
      <c r="B678" s="540"/>
      <c r="C678" s="658"/>
      <c r="D678" s="540"/>
      <c r="F678" s="540"/>
      <c r="G678" s="540"/>
      <c r="H678" s="540"/>
      <c r="I678" s="540"/>
      <c r="J678" s="540"/>
      <c r="K678" s="540"/>
      <c r="L678" s="540"/>
      <c r="M678" s="540"/>
      <c r="N678" s="540"/>
      <c r="O678" s="540"/>
      <c r="P678" s="540"/>
      <c r="Q678" s="540"/>
      <c r="R678" s="540"/>
      <c r="S678" s="540"/>
      <c r="T678" s="540"/>
      <c r="U678" s="540"/>
      <c r="V678" s="540"/>
      <c r="W678" s="540"/>
      <c r="X678" s="540"/>
      <c r="Y678" s="540"/>
      <c r="Z678" s="540"/>
      <c r="AA678" s="540"/>
      <c r="AB678" s="540"/>
      <c r="AC678" s="540"/>
      <c r="AD678" s="540"/>
      <c r="AE678" s="540"/>
      <c r="AF678" s="540"/>
      <c r="AG678" s="540"/>
      <c r="AH678" s="540"/>
      <c r="AI678" s="540"/>
      <c r="AJ678" s="540"/>
      <c r="AK678" s="540"/>
      <c r="AL678" s="540"/>
      <c r="AM678" s="540"/>
      <c r="AN678" s="540"/>
      <c r="AO678" s="540"/>
      <c r="AP678" s="540"/>
      <c r="AQ678" s="540"/>
      <c r="AR678" s="540"/>
      <c r="AS678" s="540"/>
      <c r="AT678" s="540"/>
      <c r="AU678" s="540"/>
      <c r="AV678" s="540"/>
      <c r="AW678" s="540"/>
      <c r="AX678" s="540"/>
      <c r="AY678" s="540"/>
      <c r="AZ678" s="540"/>
      <c r="BA678" s="540"/>
      <c r="BB678" s="540"/>
      <c r="BC678" s="540"/>
      <c r="BD678" s="540"/>
      <c r="BE678" s="540"/>
      <c r="BF678" s="540"/>
      <c r="BG678" s="540"/>
      <c r="BH678" s="540"/>
      <c r="BI678" s="540"/>
      <c r="BJ678" s="540"/>
      <c r="BK678" s="540"/>
      <c r="BL678" s="540"/>
      <c r="BM678" s="540"/>
      <c r="BN678" s="540"/>
      <c r="BO678" s="540"/>
      <c r="BP678" s="540"/>
      <c r="BQ678" s="540"/>
      <c r="BR678" s="540"/>
      <c r="BS678" s="540"/>
      <c r="BT678" s="540"/>
      <c r="BU678" s="540"/>
      <c r="BV678" s="540"/>
      <c r="BW678" s="540"/>
      <c r="BX678" s="540"/>
      <c r="BY678" s="540"/>
      <c r="BZ678" s="540"/>
      <c r="DK678" s="540"/>
      <c r="DL678" s="540"/>
      <c r="DM678" s="540"/>
      <c r="DN678" s="540"/>
      <c r="DO678" s="540"/>
      <c r="DP678" s="540"/>
      <c r="DQ678" s="540"/>
      <c r="DR678" s="540"/>
      <c r="DS678" s="540"/>
      <c r="DT678" s="540"/>
      <c r="DU678" s="540"/>
      <c r="DV678" s="540"/>
      <c r="DW678" s="540"/>
      <c r="DX678" s="540"/>
      <c r="DY678" s="540"/>
      <c r="DZ678" s="540"/>
      <c r="EA678" s="540"/>
      <c r="EB678" s="540"/>
      <c r="EC678" s="540"/>
      <c r="ED678" s="540"/>
      <c r="EE678" s="540"/>
      <c r="EF678" s="540"/>
      <c r="EG678" s="540"/>
      <c r="EH678" s="540"/>
    </row>
    <row r="679" spans="2:138">
      <c r="B679" s="540"/>
      <c r="C679" s="658"/>
      <c r="D679" s="540"/>
      <c r="F679" s="540"/>
      <c r="G679" s="540"/>
      <c r="H679" s="540"/>
      <c r="I679" s="540"/>
      <c r="J679" s="540"/>
      <c r="K679" s="540"/>
      <c r="L679" s="540"/>
      <c r="M679" s="540"/>
      <c r="N679" s="540"/>
      <c r="O679" s="540"/>
      <c r="P679" s="540"/>
      <c r="Q679" s="540"/>
      <c r="R679" s="540"/>
      <c r="S679" s="540"/>
      <c r="T679" s="540"/>
      <c r="U679" s="540"/>
      <c r="V679" s="540"/>
      <c r="W679" s="540"/>
      <c r="X679" s="540"/>
      <c r="Y679" s="540"/>
      <c r="Z679" s="540"/>
      <c r="AA679" s="540"/>
      <c r="AB679" s="540"/>
      <c r="AC679" s="540"/>
      <c r="AD679" s="540"/>
      <c r="AE679" s="540"/>
      <c r="AF679" s="540"/>
      <c r="AG679" s="540"/>
      <c r="AH679" s="540"/>
      <c r="AI679" s="540"/>
      <c r="AJ679" s="540"/>
      <c r="AK679" s="540"/>
      <c r="AL679" s="540"/>
      <c r="AM679" s="540"/>
      <c r="AN679" s="540"/>
      <c r="AO679" s="540"/>
      <c r="AP679" s="540"/>
      <c r="AQ679" s="540"/>
      <c r="AR679" s="540"/>
      <c r="AS679" s="540"/>
      <c r="AT679" s="540"/>
      <c r="AU679" s="540"/>
      <c r="AV679" s="540"/>
      <c r="AW679" s="540"/>
      <c r="AX679" s="540"/>
      <c r="AY679" s="540"/>
      <c r="AZ679" s="540"/>
      <c r="BA679" s="540"/>
      <c r="BB679" s="540"/>
      <c r="BC679" s="540"/>
      <c r="BD679" s="540"/>
      <c r="BE679" s="540"/>
      <c r="BF679" s="540"/>
      <c r="BG679" s="540"/>
      <c r="BH679" s="540"/>
      <c r="BI679" s="540"/>
      <c r="BJ679" s="540"/>
      <c r="BK679" s="540"/>
      <c r="BL679" s="540"/>
      <c r="BM679" s="540"/>
      <c r="BN679" s="540"/>
      <c r="BO679" s="540"/>
      <c r="BP679" s="540"/>
      <c r="BQ679" s="540"/>
      <c r="BR679" s="540"/>
      <c r="BS679" s="540"/>
      <c r="BT679" s="540"/>
      <c r="BU679" s="540"/>
      <c r="BV679" s="540"/>
      <c r="BW679" s="540"/>
      <c r="BX679" s="540"/>
      <c r="BY679" s="540"/>
      <c r="BZ679" s="540"/>
      <c r="DK679" s="540"/>
      <c r="DL679" s="540"/>
      <c r="DM679" s="540"/>
      <c r="DN679" s="540"/>
      <c r="DO679" s="540"/>
      <c r="DP679" s="540"/>
      <c r="DQ679" s="540"/>
      <c r="DR679" s="540"/>
      <c r="DS679" s="540"/>
      <c r="DT679" s="540"/>
      <c r="DU679" s="540"/>
      <c r="DV679" s="540"/>
      <c r="DW679" s="540"/>
      <c r="DX679" s="540"/>
      <c r="DY679" s="540"/>
      <c r="DZ679" s="540"/>
      <c r="EA679" s="540"/>
      <c r="EB679" s="540"/>
      <c r="EC679" s="540"/>
      <c r="ED679" s="540"/>
      <c r="EE679" s="540"/>
      <c r="EF679" s="540"/>
      <c r="EG679" s="540"/>
      <c r="EH679" s="540"/>
    </row>
    <row r="680" spans="2:138">
      <c r="B680" s="540"/>
      <c r="C680" s="658"/>
      <c r="D680" s="540"/>
      <c r="F680" s="540"/>
      <c r="G680" s="540"/>
      <c r="H680" s="540"/>
      <c r="I680" s="540"/>
      <c r="J680" s="540"/>
      <c r="K680" s="540"/>
      <c r="L680" s="540"/>
      <c r="M680" s="540"/>
      <c r="N680" s="540"/>
      <c r="O680" s="540"/>
      <c r="P680" s="540"/>
      <c r="Q680" s="540"/>
      <c r="R680" s="540"/>
      <c r="S680" s="540"/>
      <c r="T680" s="540"/>
      <c r="U680" s="540"/>
      <c r="V680" s="540"/>
      <c r="W680" s="540"/>
      <c r="X680" s="540"/>
      <c r="Y680" s="540"/>
      <c r="Z680" s="540"/>
      <c r="AA680" s="540"/>
      <c r="AB680" s="540"/>
      <c r="AC680" s="540"/>
      <c r="AD680" s="540"/>
      <c r="AE680" s="540"/>
      <c r="AF680" s="540"/>
      <c r="AG680" s="540"/>
      <c r="AH680" s="540"/>
      <c r="AI680" s="540"/>
      <c r="AJ680" s="540"/>
      <c r="AK680" s="540"/>
      <c r="AL680" s="540"/>
      <c r="AM680" s="540"/>
      <c r="AN680" s="540"/>
      <c r="AO680" s="540"/>
      <c r="AP680" s="540"/>
      <c r="AQ680" s="540"/>
      <c r="AR680" s="540"/>
      <c r="AS680" s="540"/>
      <c r="AT680" s="540"/>
      <c r="AU680" s="540"/>
      <c r="AV680" s="540"/>
      <c r="AW680" s="540"/>
      <c r="AX680" s="540"/>
      <c r="AY680" s="540"/>
      <c r="AZ680" s="540"/>
      <c r="BA680" s="540"/>
      <c r="BB680" s="540"/>
      <c r="BC680" s="540"/>
      <c r="BD680" s="540"/>
      <c r="BE680" s="540"/>
      <c r="BF680" s="540"/>
      <c r="BG680" s="540"/>
      <c r="BH680" s="540"/>
      <c r="BI680" s="540"/>
      <c r="BJ680" s="540"/>
      <c r="BK680" s="540"/>
      <c r="BL680" s="540"/>
      <c r="BM680" s="540"/>
      <c r="BN680" s="540"/>
      <c r="BO680" s="540"/>
      <c r="BP680" s="540"/>
      <c r="BQ680" s="540"/>
      <c r="BR680" s="540"/>
      <c r="BS680" s="540"/>
      <c r="BT680" s="540"/>
      <c r="BU680" s="540"/>
      <c r="BV680" s="540"/>
      <c r="BW680" s="540"/>
      <c r="BX680" s="540"/>
      <c r="BY680" s="540"/>
      <c r="BZ680" s="540"/>
      <c r="DK680" s="540"/>
      <c r="DL680" s="540"/>
      <c r="DM680" s="540"/>
      <c r="DN680" s="540"/>
      <c r="DO680" s="540"/>
      <c r="DP680" s="540"/>
      <c r="DQ680" s="540"/>
      <c r="DR680" s="540"/>
      <c r="DS680" s="540"/>
      <c r="DT680" s="540"/>
      <c r="DU680" s="540"/>
      <c r="DV680" s="540"/>
      <c r="DW680" s="540"/>
      <c r="DX680" s="540"/>
      <c r="DY680" s="540"/>
      <c r="DZ680" s="540"/>
      <c r="EA680" s="540"/>
      <c r="EB680" s="540"/>
      <c r="EC680" s="540"/>
      <c r="ED680" s="540"/>
      <c r="EE680" s="540"/>
      <c r="EF680" s="540"/>
      <c r="EG680" s="540"/>
      <c r="EH680" s="540"/>
    </row>
    <row r="681" spans="2:138">
      <c r="B681" s="540"/>
      <c r="C681" s="658"/>
      <c r="D681" s="540"/>
      <c r="F681" s="540"/>
      <c r="G681" s="540"/>
      <c r="H681" s="540"/>
      <c r="I681" s="540"/>
      <c r="J681" s="540"/>
      <c r="K681" s="540"/>
      <c r="L681" s="540"/>
      <c r="M681" s="540"/>
      <c r="N681" s="540"/>
      <c r="O681" s="540"/>
      <c r="P681" s="540"/>
      <c r="Q681" s="540"/>
      <c r="R681" s="540"/>
      <c r="S681" s="540"/>
      <c r="T681" s="540"/>
      <c r="U681" s="540"/>
      <c r="V681" s="540"/>
      <c r="W681" s="540"/>
      <c r="X681" s="540"/>
      <c r="Y681" s="540"/>
      <c r="Z681" s="540"/>
      <c r="AA681" s="540"/>
      <c r="AB681" s="540"/>
      <c r="AC681" s="540"/>
      <c r="AD681" s="540"/>
      <c r="AE681" s="540"/>
      <c r="AF681" s="540"/>
      <c r="AG681" s="540"/>
      <c r="AH681" s="540"/>
      <c r="AI681" s="540"/>
      <c r="AJ681" s="540"/>
      <c r="AK681" s="540"/>
      <c r="AL681" s="540"/>
      <c r="AM681" s="540"/>
      <c r="AN681" s="540"/>
      <c r="AO681" s="540"/>
      <c r="AP681" s="540"/>
      <c r="AQ681" s="540"/>
      <c r="AR681" s="540"/>
      <c r="AS681" s="540"/>
      <c r="AT681" s="540"/>
      <c r="AU681" s="540"/>
      <c r="AV681" s="540"/>
      <c r="AW681" s="540"/>
      <c r="AX681" s="540"/>
      <c r="AY681" s="540"/>
      <c r="AZ681" s="540"/>
      <c r="BA681" s="540"/>
      <c r="BB681" s="540"/>
      <c r="BC681" s="540"/>
      <c r="BD681" s="540"/>
      <c r="BE681" s="540"/>
      <c r="BF681" s="540"/>
      <c r="BG681" s="540"/>
      <c r="BH681" s="540"/>
      <c r="BI681" s="540"/>
      <c r="BJ681" s="540"/>
      <c r="BK681" s="540"/>
      <c r="BL681" s="540"/>
      <c r="BM681" s="540"/>
      <c r="BN681" s="540"/>
      <c r="BO681" s="540"/>
      <c r="BP681" s="540"/>
      <c r="BQ681" s="540"/>
      <c r="BR681" s="540"/>
      <c r="BS681" s="540"/>
      <c r="BT681" s="540"/>
      <c r="BU681" s="540"/>
      <c r="BV681" s="540"/>
      <c r="BW681" s="540"/>
      <c r="BX681" s="540"/>
      <c r="BY681" s="540"/>
      <c r="BZ681" s="540"/>
      <c r="DK681" s="540"/>
      <c r="DL681" s="540"/>
      <c r="DM681" s="540"/>
      <c r="DN681" s="540"/>
      <c r="DO681" s="540"/>
      <c r="DP681" s="540"/>
      <c r="DQ681" s="540"/>
      <c r="DR681" s="540"/>
      <c r="DS681" s="540"/>
      <c r="DT681" s="540"/>
      <c r="DU681" s="540"/>
      <c r="DV681" s="540"/>
      <c r="DW681" s="540"/>
      <c r="DX681" s="540"/>
      <c r="DY681" s="540"/>
      <c r="DZ681" s="540"/>
      <c r="EA681" s="540"/>
      <c r="EB681" s="540"/>
      <c r="EC681" s="540"/>
      <c r="ED681" s="540"/>
      <c r="EE681" s="540"/>
      <c r="EF681" s="540"/>
      <c r="EG681" s="540"/>
      <c r="EH681" s="540"/>
    </row>
    <row r="682" spans="2:138">
      <c r="B682" s="540"/>
      <c r="C682" s="658"/>
      <c r="D682" s="540"/>
      <c r="F682" s="540"/>
      <c r="G682" s="540"/>
      <c r="H682" s="540"/>
      <c r="I682" s="540"/>
      <c r="J682" s="540"/>
      <c r="K682" s="540"/>
      <c r="L682" s="540"/>
      <c r="M682" s="540"/>
      <c r="N682" s="540"/>
      <c r="O682" s="540"/>
      <c r="P682" s="540"/>
      <c r="Q682" s="540"/>
      <c r="R682" s="540"/>
      <c r="S682" s="540"/>
      <c r="T682" s="540"/>
      <c r="U682" s="540"/>
      <c r="V682" s="540"/>
      <c r="W682" s="540"/>
      <c r="X682" s="540"/>
      <c r="Y682" s="540"/>
      <c r="Z682" s="540"/>
      <c r="AA682" s="540"/>
      <c r="AB682" s="540"/>
      <c r="AC682" s="540"/>
      <c r="AD682" s="540"/>
      <c r="AE682" s="540"/>
      <c r="AF682" s="540"/>
      <c r="AG682" s="540"/>
      <c r="AH682" s="540"/>
      <c r="AI682" s="540"/>
      <c r="AJ682" s="540"/>
      <c r="AK682" s="540"/>
      <c r="AL682" s="540"/>
      <c r="AM682" s="540"/>
      <c r="AN682" s="540"/>
      <c r="AO682" s="540"/>
      <c r="AP682" s="540"/>
      <c r="AQ682" s="540"/>
      <c r="AR682" s="540"/>
      <c r="AS682" s="540"/>
      <c r="AT682" s="540"/>
      <c r="AU682" s="540"/>
      <c r="AV682" s="540"/>
      <c r="AW682" s="540"/>
      <c r="AX682" s="540"/>
      <c r="AY682" s="540"/>
      <c r="AZ682" s="540"/>
      <c r="BA682" s="540"/>
      <c r="BB682" s="540"/>
      <c r="BC682" s="540"/>
      <c r="BD682" s="540"/>
      <c r="BE682" s="540"/>
      <c r="BF682" s="540"/>
      <c r="BG682" s="540"/>
      <c r="BH682" s="540"/>
      <c r="BI682" s="540"/>
      <c r="BJ682" s="540"/>
      <c r="BK682" s="540"/>
      <c r="BL682" s="540"/>
      <c r="BM682" s="540"/>
      <c r="BN682" s="540"/>
      <c r="BO682" s="540"/>
      <c r="BP682" s="540"/>
      <c r="BQ682" s="540"/>
      <c r="BR682" s="540"/>
      <c r="BS682" s="540"/>
      <c r="BT682" s="540"/>
      <c r="BU682" s="540"/>
      <c r="BV682" s="540"/>
      <c r="BW682" s="540"/>
      <c r="BX682" s="540"/>
      <c r="BY682" s="540"/>
      <c r="BZ682" s="540"/>
      <c r="DK682" s="540"/>
      <c r="DL682" s="540"/>
      <c r="DM682" s="540"/>
      <c r="DN682" s="540"/>
      <c r="DO682" s="540"/>
      <c r="DP682" s="540"/>
      <c r="DQ682" s="540"/>
      <c r="DR682" s="540"/>
      <c r="DS682" s="540"/>
      <c r="DT682" s="540"/>
      <c r="DU682" s="540"/>
      <c r="DV682" s="540"/>
      <c r="DW682" s="540"/>
      <c r="DX682" s="540"/>
      <c r="DY682" s="540"/>
      <c r="DZ682" s="540"/>
      <c r="EA682" s="540"/>
      <c r="EB682" s="540"/>
      <c r="EC682" s="540"/>
      <c r="ED682" s="540"/>
      <c r="EE682" s="540"/>
      <c r="EF682" s="540"/>
      <c r="EG682" s="540"/>
      <c r="EH682" s="540"/>
    </row>
    <row r="683" spans="2:138">
      <c r="B683" s="540"/>
      <c r="C683" s="658"/>
      <c r="D683" s="540"/>
      <c r="F683" s="540"/>
      <c r="G683" s="540"/>
      <c r="H683" s="540"/>
      <c r="I683" s="540"/>
      <c r="J683" s="540"/>
      <c r="K683" s="540"/>
      <c r="L683" s="540"/>
      <c r="M683" s="540"/>
      <c r="N683" s="540"/>
      <c r="O683" s="540"/>
      <c r="P683" s="540"/>
      <c r="Q683" s="540"/>
      <c r="R683" s="540"/>
      <c r="S683" s="540"/>
      <c r="T683" s="540"/>
      <c r="U683" s="540"/>
      <c r="V683" s="540"/>
      <c r="W683" s="540"/>
      <c r="X683" s="540"/>
      <c r="Y683" s="540"/>
      <c r="Z683" s="540"/>
      <c r="AA683" s="540"/>
      <c r="AB683" s="540"/>
      <c r="AC683" s="540"/>
      <c r="AD683" s="540"/>
      <c r="AE683" s="540"/>
      <c r="AF683" s="540"/>
      <c r="AG683" s="540"/>
      <c r="AH683" s="540"/>
      <c r="AI683" s="540"/>
      <c r="AJ683" s="540"/>
      <c r="AK683" s="540"/>
      <c r="AL683" s="540"/>
      <c r="AM683" s="540"/>
      <c r="AN683" s="540"/>
      <c r="AO683" s="540"/>
      <c r="AP683" s="540"/>
      <c r="AQ683" s="540"/>
      <c r="AR683" s="540"/>
      <c r="AS683" s="540"/>
      <c r="AT683" s="540"/>
      <c r="AU683" s="540"/>
      <c r="AV683" s="540"/>
      <c r="AW683" s="540"/>
      <c r="AX683" s="540"/>
      <c r="AY683" s="540"/>
      <c r="AZ683" s="540"/>
      <c r="BA683" s="540"/>
      <c r="BB683" s="540"/>
      <c r="BC683" s="540"/>
      <c r="BD683" s="540"/>
      <c r="BE683" s="540"/>
      <c r="BF683" s="540"/>
      <c r="BG683" s="540"/>
      <c r="BH683" s="540"/>
      <c r="BI683" s="540"/>
      <c r="BJ683" s="540"/>
      <c r="BK683" s="540"/>
      <c r="BL683" s="540"/>
      <c r="BM683" s="540"/>
      <c r="BN683" s="540"/>
      <c r="BO683" s="540"/>
      <c r="BP683" s="540"/>
      <c r="BQ683" s="540"/>
      <c r="BR683" s="540"/>
      <c r="BS683" s="540"/>
      <c r="BT683" s="540"/>
      <c r="BU683" s="540"/>
      <c r="BV683" s="540"/>
      <c r="BW683" s="540"/>
      <c r="BX683" s="540"/>
      <c r="BY683" s="540"/>
      <c r="BZ683" s="540"/>
      <c r="DK683" s="540"/>
      <c r="DL683" s="540"/>
      <c r="DM683" s="540"/>
      <c r="DN683" s="540"/>
      <c r="DO683" s="540"/>
      <c r="DP683" s="540"/>
      <c r="DQ683" s="540"/>
      <c r="DR683" s="540"/>
      <c r="DS683" s="540"/>
      <c r="DT683" s="540"/>
      <c r="DU683" s="540"/>
      <c r="DV683" s="540"/>
      <c r="DW683" s="540"/>
      <c r="DX683" s="540"/>
      <c r="DY683" s="540"/>
      <c r="DZ683" s="540"/>
      <c r="EA683" s="540"/>
      <c r="EB683" s="540"/>
      <c r="EC683" s="540"/>
      <c r="ED683" s="540"/>
      <c r="EE683" s="540"/>
      <c r="EF683" s="540"/>
      <c r="EG683" s="540"/>
      <c r="EH683" s="540"/>
    </row>
    <row r="684" spans="2:138">
      <c r="B684" s="540"/>
      <c r="C684" s="658"/>
      <c r="D684" s="540"/>
      <c r="F684" s="540"/>
      <c r="G684" s="540"/>
      <c r="H684" s="540"/>
      <c r="I684" s="540"/>
      <c r="J684" s="540"/>
      <c r="K684" s="540"/>
      <c r="L684" s="540"/>
      <c r="M684" s="540"/>
      <c r="N684" s="540"/>
      <c r="O684" s="540"/>
      <c r="P684" s="540"/>
      <c r="Q684" s="540"/>
      <c r="R684" s="540"/>
      <c r="S684" s="540"/>
      <c r="T684" s="540"/>
      <c r="U684" s="540"/>
      <c r="V684" s="540"/>
      <c r="W684" s="540"/>
      <c r="X684" s="540"/>
      <c r="Y684" s="540"/>
      <c r="Z684" s="540"/>
      <c r="AA684" s="540"/>
      <c r="AB684" s="540"/>
      <c r="AC684" s="540"/>
      <c r="AD684" s="540"/>
      <c r="AE684" s="540"/>
      <c r="AF684" s="540"/>
      <c r="AG684" s="540"/>
      <c r="AH684" s="540"/>
      <c r="AI684" s="540"/>
      <c r="AJ684" s="540"/>
      <c r="AK684" s="540"/>
      <c r="AL684" s="540"/>
      <c r="AM684" s="540"/>
      <c r="AN684" s="540"/>
      <c r="AO684" s="540"/>
      <c r="AP684" s="540"/>
      <c r="AQ684" s="540"/>
      <c r="AR684" s="540"/>
      <c r="AS684" s="540"/>
      <c r="AT684" s="540"/>
      <c r="AU684" s="540"/>
      <c r="AV684" s="540"/>
      <c r="AW684" s="540"/>
      <c r="AX684" s="540"/>
      <c r="AY684" s="540"/>
      <c r="AZ684" s="540"/>
      <c r="BA684" s="540"/>
      <c r="BB684" s="540"/>
      <c r="BC684" s="540"/>
      <c r="BD684" s="540"/>
      <c r="BE684" s="540"/>
      <c r="BF684" s="540"/>
      <c r="BG684" s="540"/>
      <c r="BH684" s="540"/>
      <c r="BI684" s="540"/>
      <c r="BJ684" s="540"/>
      <c r="BK684" s="540"/>
      <c r="BL684" s="540"/>
      <c r="BM684" s="540"/>
      <c r="BN684" s="540"/>
      <c r="BO684" s="540"/>
      <c r="BP684" s="540"/>
      <c r="BQ684" s="540"/>
      <c r="BR684" s="540"/>
      <c r="BS684" s="540"/>
      <c r="BT684" s="540"/>
      <c r="BU684" s="540"/>
      <c r="BV684" s="540"/>
      <c r="BW684" s="540"/>
      <c r="BX684" s="540"/>
      <c r="BY684" s="540"/>
      <c r="BZ684" s="540"/>
      <c r="DK684" s="540"/>
      <c r="DL684" s="540"/>
      <c r="DM684" s="540"/>
      <c r="DN684" s="540"/>
      <c r="DO684" s="540"/>
      <c r="DP684" s="540"/>
      <c r="DQ684" s="540"/>
      <c r="DR684" s="540"/>
      <c r="DS684" s="540"/>
      <c r="DT684" s="540"/>
      <c r="DU684" s="540"/>
      <c r="DV684" s="540"/>
      <c r="DW684" s="540"/>
      <c r="DX684" s="540"/>
      <c r="DY684" s="540"/>
      <c r="DZ684" s="540"/>
      <c r="EA684" s="540"/>
      <c r="EB684" s="540"/>
      <c r="EC684" s="540"/>
      <c r="ED684" s="540"/>
      <c r="EE684" s="540"/>
      <c r="EF684" s="540"/>
      <c r="EG684" s="540"/>
      <c r="EH684" s="540"/>
    </row>
    <row r="685" spans="2:138">
      <c r="B685" s="540"/>
      <c r="C685" s="658"/>
      <c r="D685" s="540"/>
      <c r="F685" s="540"/>
      <c r="G685" s="540"/>
      <c r="H685" s="540"/>
      <c r="I685" s="540"/>
      <c r="J685" s="540"/>
      <c r="K685" s="540"/>
      <c r="L685" s="540"/>
      <c r="M685" s="540"/>
      <c r="N685" s="540"/>
      <c r="O685" s="540"/>
      <c r="P685" s="540"/>
      <c r="Q685" s="540"/>
      <c r="R685" s="540"/>
      <c r="S685" s="540"/>
      <c r="T685" s="540"/>
      <c r="U685" s="540"/>
      <c r="V685" s="540"/>
      <c r="W685" s="540"/>
      <c r="X685" s="540"/>
      <c r="Y685" s="540"/>
      <c r="Z685" s="540"/>
      <c r="AA685" s="540"/>
      <c r="AB685" s="540"/>
      <c r="AC685" s="540"/>
      <c r="AD685" s="540"/>
      <c r="AE685" s="540"/>
      <c r="AF685" s="540"/>
      <c r="AG685" s="540"/>
      <c r="AH685" s="540"/>
      <c r="AI685" s="540"/>
      <c r="AJ685" s="540"/>
      <c r="AK685" s="540"/>
      <c r="AL685" s="540"/>
      <c r="AM685" s="540"/>
      <c r="AN685" s="540"/>
      <c r="AO685" s="540"/>
      <c r="AP685" s="540"/>
      <c r="AQ685" s="540"/>
      <c r="AR685" s="540"/>
      <c r="AS685" s="540"/>
      <c r="AT685" s="540"/>
      <c r="AU685" s="540"/>
      <c r="AV685" s="540"/>
      <c r="AW685" s="540"/>
      <c r="AX685" s="540"/>
      <c r="AY685" s="540"/>
      <c r="AZ685" s="540"/>
      <c r="BA685" s="540"/>
      <c r="BB685" s="540"/>
      <c r="BC685" s="540"/>
      <c r="BD685" s="540"/>
      <c r="BE685" s="540"/>
      <c r="BF685" s="540"/>
      <c r="BG685" s="540"/>
      <c r="BH685" s="540"/>
      <c r="BI685" s="540"/>
      <c r="BJ685" s="540"/>
      <c r="BK685" s="540"/>
      <c r="BL685" s="540"/>
      <c r="BM685" s="540"/>
      <c r="BN685" s="540"/>
      <c r="BO685" s="540"/>
      <c r="BP685" s="540"/>
      <c r="BQ685" s="540"/>
      <c r="BR685" s="540"/>
      <c r="BS685" s="540"/>
      <c r="BT685" s="540"/>
      <c r="BU685" s="540"/>
      <c r="BV685" s="540"/>
      <c r="BW685" s="540"/>
      <c r="BX685" s="540"/>
      <c r="BY685" s="540"/>
      <c r="BZ685" s="540"/>
      <c r="DK685" s="540"/>
      <c r="DL685" s="540"/>
      <c r="DM685" s="540"/>
      <c r="DN685" s="540"/>
      <c r="DO685" s="540"/>
      <c r="DP685" s="540"/>
      <c r="DQ685" s="540"/>
      <c r="DR685" s="540"/>
      <c r="DS685" s="540"/>
      <c r="DT685" s="540"/>
      <c r="DU685" s="540"/>
      <c r="DV685" s="540"/>
      <c r="DW685" s="540"/>
      <c r="DX685" s="540"/>
      <c r="DY685" s="540"/>
      <c r="DZ685" s="540"/>
      <c r="EA685" s="540"/>
      <c r="EB685" s="540"/>
      <c r="EC685" s="540"/>
      <c r="ED685" s="540"/>
      <c r="EE685" s="540"/>
      <c r="EF685" s="540"/>
      <c r="EG685" s="540"/>
      <c r="EH685" s="540"/>
    </row>
    <row r="686" spans="2:138">
      <c r="B686" s="540"/>
      <c r="C686" s="658"/>
      <c r="D686" s="540"/>
      <c r="F686" s="540"/>
      <c r="G686" s="540"/>
      <c r="H686" s="540"/>
      <c r="I686" s="540"/>
      <c r="J686" s="540"/>
      <c r="K686" s="540"/>
      <c r="L686" s="540"/>
      <c r="M686" s="540"/>
      <c r="N686" s="540"/>
      <c r="O686" s="540"/>
      <c r="P686" s="540"/>
      <c r="Q686" s="540"/>
      <c r="R686" s="540"/>
      <c r="S686" s="540"/>
      <c r="T686" s="540"/>
      <c r="U686" s="540"/>
      <c r="V686" s="540"/>
      <c r="W686" s="540"/>
      <c r="X686" s="540"/>
      <c r="Y686" s="540"/>
      <c r="Z686" s="540"/>
      <c r="AA686" s="540"/>
      <c r="AB686" s="540"/>
      <c r="AC686" s="540"/>
      <c r="AD686" s="540"/>
      <c r="AE686" s="540"/>
      <c r="AF686" s="540"/>
      <c r="AG686" s="540"/>
      <c r="AH686" s="540"/>
      <c r="AI686" s="540"/>
      <c r="AJ686" s="540"/>
      <c r="AK686" s="540"/>
      <c r="AL686" s="540"/>
      <c r="AM686" s="540"/>
      <c r="AN686" s="540"/>
      <c r="AO686" s="540"/>
      <c r="AP686" s="540"/>
      <c r="AQ686" s="540"/>
      <c r="AR686" s="540"/>
      <c r="AS686" s="540"/>
      <c r="AT686" s="540"/>
      <c r="AU686" s="540"/>
      <c r="AV686" s="540"/>
      <c r="AW686" s="540"/>
      <c r="AX686" s="540"/>
      <c r="AY686" s="540"/>
      <c r="AZ686" s="540"/>
      <c r="BA686" s="540"/>
      <c r="BB686" s="540"/>
      <c r="BC686" s="540"/>
      <c r="BD686" s="540"/>
      <c r="BE686" s="540"/>
      <c r="BF686" s="540"/>
      <c r="BG686" s="540"/>
      <c r="BH686" s="540"/>
      <c r="BI686" s="540"/>
      <c r="BJ686" s="540"/>
      <c r="BK686" s="540"/>
      <c r="BL686" s="540"/>
      <c r="BM686" s="540"/>
      <c r="BN686" s="540"/>
      <c r="BO686" s="540"/>
      <c r="BP686" s="540"/>
      <c r="BQ686" s="540"/>
      <c r="BR686" s="540"/>
      <c r="BS686" s="540"/>
      <c r="BT686" s="540"/>
      <c r="BU686" s="540"/>
      <c r="BV686" s="540"/>
      <c r="BW686" s="540"/>
      <c r="BX686" s="540"/>
      <c r="BY686" s="540"/>
      <c r="BZ686" s="540"/>
      <c r="DK686" s="540"/>
      <c r="DL686" s="540"/>
      <c r="DM686" s="540"/>
      <c r="DN686" s="540"/>
      <c r="DO686" s="540"/>
      <c r="DP686" s="540"/>
      <c r="DQ686" s="540"/>
      <c r="DR686" s="540"/>
      <c r="DS686" s="540"/>
      <c r="DT686" s="540"/>
      <c r="DU686" s="540"/>
      <c r="DV686" s="540"/>
      <c r="DW686" s="540"/>
      <c r="DX686" s="540"/>
      <c r="DY686" s="540"/>
      <c r="DZ686" s="540"/>
      <c r="EA686" s="540"/>
      <c r="EB686" s="540"/>
      <c r="EC686" s="540"/>
      <c r="ED686" s="540"/>
      <c r="EE686" s="540"/>
      <c r="EF686" s="540"/>
      <c r="EG686" s="540"/>
      <c r="EH686" s="540"/>
    </row>
    <row r="687" spans="2:138">
      <c r="B687" s="540"/>
      <c r="C687" s="658"/>
      <c r="D687" s="540"/>
      <c r="F687" s="540"/>
      <c r="G687" s="540"/>
      <c r="H687" s="540"/>
      <c r="I687" s="540"/>
      <c r="J687" s="540"/>
      <c r="K687" s="540"/>
      <c r="L687" s="540"/>
      <c r="M687" s="540"/>
      <c r="N687" s="540"/>
      <c r="O687" s="540"/>
      <c r="P687" s="540"/>
      <c r="Q687" s="540"/>
      <c r="R687" s="540"/>
      <c r="S687" s="540"/>
      <c r="T687" s="540"/>
      <c r="U687" s="540"/>
      <c r="V687" s="540"/>
      <c r="W687" s="540"/>
      <c r="X687" s="540"/>
      <c r="Y687" s="540"/>
      <c r="Z687" s="540"/>
      <c r="AA687" s="540"/>
      <c r="AB687" s="540"/>
      <c r="AC687" s="540"/>
      <c r="AD687" s="540"/>
      <c r="AE687" s="540"/>
      <c r="AF687" s="540"/>
      <c r="AG687" s="540"/>
      <c r="AH687" s="540"/>
      <c r="AI687" s="540"/>
      <c r="AJ687" s="540"/>
      <c r="AK687" s="540"/>
      <c r="AL687" s="540"/>
      <c r="AM687" s="540"/>
      <c r="AN687" s="540"/>
      <c r="AO687" s="540"/>
      <c r="AP687" s="540"/>
      <c r="AQ687" s="540"/>
      <c r="AR687" s="540"/>
      <c r="AS687" s="540"/>
      <c r="AT687" s="540"/>
      <c r="AU687" s="540"/>
      <c r="AV687" s="540"/>
      <c r="AW687" s="540"/>
      <c r="AX687" s="540"/>
      <c r="AY687" s="540"/>
      <c r="AZ687" s="540"/>
      <c r="BA687" s="540"/>
      <c r="BB687" s="540"/>
      <c r="BC687" s="540"/>
      <c r="BD687" s="540"/>
      <c r="BE687" s="540"/>
      <c r="BF687" s="540"/>
      <c r="BG687" s="540"/>
      <c r="BH687" s="540"/>
      <c r="BI687" s="540"/>
      <c r="BJ687" s="540"/>
      <c r="BK687" s="540"/>
      <c r="BL687" s="540"/>
      <c r="BM687" s="540"/>
      <c r="BN687" s="540"/>
      <c r="BO687" s="540"/>
      <c r="BP687" s="540"/>
      <c r="BQ687" s="540"/>
      <c r="BR687" s="540"/>
      <c r="BS687" s="540"/>
      <c r="BT687" s="540"/>
      <c r="BU687" s="540"/>
      <c r="BV687" s="540"/>
      <c r="BW687" s="540"/>
      <c r="BX687" s="540"/>
      <c r="BY687" s="540"/>
      <c r="BZ687" s="540"/>
      <c r="DK687" s="540"/>
      <c r="DL687" s="540"/>
      <c r="DM687" s="540"/>
      <c r="DN687" s="540"/>
      <c r="DO687" s="540"/>
      <c r="DP687" s="540"/>
      <c r="DQ687" s="540"/>
      <c r="DR687" s="540"/>
      <c r="DS687" s="540"/>
      <c r="DT687" s="540"/>
      <c r="DU687" s="540"/>
      <c r="DV687" s="540"/>
      <c r="DW687" s="540"/>
      <c r="DX687" s="540"/>
      <c r="DY687" s="540"/>
      <c r="DZ687" s="540"/>
      <c r="EA687" s="540"/>
      <c r="EB687" s="540"/>
      <c r="EC687" s="540"/>
      <c r="ED687" s="540"/>
      <c r="EE687" s="540"/>
      <c r="EF687" s="540"/>
      <c r="EG687" s="540"/>
      <c r="EH687" s="540"/>
    </row>
    <row r="688" spans="2:138">
      <c r="B688" s="540"/>
      <c r="C688" s="658"/>
      <c r="D688" s="540"/>
      <c r="F688" s="540"/>
      <c r="G688" s="540"/>
      <c r="H688" s="540"/>
      <c r="I688" s="540"/>
      <c r="J688" s="540"/>
      <c r="K688" s="540"/>
      <c r="L688" s="540"/>
      <c r="M688" s="540"/>
      <c r="N688" s="540"/>
      <c r="O688" s="540"/>
      <c r="P688" s="540"/>
      <c r="Q688" s="540"/>
      <c r="R688" s="540"/>
      <c r="S688" s="540"/>
      <c r="T688" s="540"/>
      <c r="U688" s="540"/>
      <c r="V688" s="540"/>
      <c r="W688" s="540"/>
      <c r="X688" s="540"/>
      <c r="Y688" s="540"/>
      <c r="Z688" s="540"/>
      <c r="AA688" s="540"/>
      <c r="AB688" s="540"/>
      <c r="AC688" s="540"/>
      <c r="AD688" s="540"/>
      <c r="AE688" s="540"/>
      <c r="AF688" s="540"/>
      <c r="AG688" s="540"/>
      <c r="AH688" s="540"/>
      <c r="AI688" s="540"/>
      <c r="AJ688" s="540"/>
      <c r="AK688" s="540"/>
      <c r="AL688" s="540"/>
      <c r="AM688" s="540"/>
      <c r="AN688" s="540"/>
      <c r="AO688" s="540"/>
      <c r="AP688" s="540"/>
      <c r="AQ688" s="540"/>
      <c r="AR688" s="540"/>
      <c r="AS688" s="540"/>
      <c r="AT688" s="540"/>
      <c r="AU688" s="540"/>
      <c r="AV688" s="540"/>
      <c r="AW688" s="540"/>
      <c r="AX688" s="540"/>
      <c r="AY688" s="540"/>
      <c r="AZ688" s="540"/>
      <c r="BA688" s="540"/>
      <c r="BB688" s="540"/>
      <c r="BC688" s="540"/>
      <c r="BD688" s="540"/>
      <c r="BE688" s="540"/>
      <c r="BF688" s="540"/>
      <c r="BG688" s="540"/>
      <c r="BH688" s="540"/>
      <c r="BI688" s="540"/>
      <c r="BJ688" s="540"/>
      <c r="BK688" s="540"/>
      <c r="BL688" s="540"/>
      <c r="BM688" s="540"/>
      <c r="BN688" s="540"/>
      <c r="BO688" s="540"/>
      <c r="BP688" s="540"/>
      <c r="BQ688" s="540"/>
      <c r="BR688" s="540"/>
      <c r="BS688" s="540"/>
      <c r="BT688" s="540"/>
      <c r="BU688" s="540"/>
      <c r="BV688" s="540"/>
      <c r="BW688" s="540"/>
      <c r="BX688" s="540"/>
      <c r="BY688" s="540"/>
      <c r="BZ688" s="540"/>
      <c r="DK688" s="540"/>
      <c r="DL688" s="540"/>
      <c r="DM688" s="540"/>
      <c r="DN688" s="540"/>
      <c r="DO688" s="540"/>
      <c r="DP688" s="540"/>
      <c r="DQ688" s="540"/>
      <c r="DR688" s="540"/>
      <c r="DS688" s="540"/>
      <c r="DT688" s="540"/>
      <c r="DU688" s="540"/>
      <c r="DV688" s="540"/>
      <c r="DW688" s="540"/>
      <c r="DX688" s="540"/>
      <c r="DY688" s="540"/>
      <c r="DZ688" s="540"/>
      <c r="EA688" s="540"/>
      <c r="EB688" s="540"/>
      <c r="EC688" s="540"/>
      <c r="ED688" s="540"/>
      <c r="EE688" s="540"/>
      <c r="EF688" s="540"/>
      <c r="EG688" s="540"/>
      <c r="EH688" s="540"/>
    </row>
    <row r="689" spans="2:138">
      <c r="B689" s="540"/>
      <c r="C689" s="658"/>
      <c r="D689" s="540"/>
      <c r="F689" s="540"/>
      <c r="G689" s="540"/>
      <c r="H689" s="540"/>
      <c r="I689" s="540"/>
      <c r="J689" s="540"/>
      <c r="K689" s="540"/>
      <c r="L689" s="540"/>
      <c r="M689" s="540"/>
      <c r="N689" s="540"/>
      <c r="O689" s="540"/>
      <c r="P689" s="540"/>
      <c r="Q689" s="540"/>
      <c r="R689" s="540"/>
      <c r="S689" s="540"/>
      <c r="T689" s="540"/>
      <c r="U689" s="540"/>
      <c r="V689" s="540"/>
      <c r="W689" s="540"/>
      <c r="X689" s="540"/>
      <c r="Y689" s="540"/>
      <c r="Z689" s="540"/>
      <c r="AA689" s="540"/>
      <c r="AB689" s="540"/>
      <c r="AC689" s="540"/>
      <c r="AD689" s="540"/>
      <c r="AE689" s="540"/>
      <c r="AF689" s="540"/>
      <c r="AG689" s="540"/>
      <c r="AH689" s="540"/>
      <c r="AI689" s="540"/>
      <c r="AJ689" s="540"/>
      <c r="AK689" s="540"/>
      <c r="AL689" s="540"/>
      <c r="AM689" s="540"/>
      <c r="AN689" s="540"/>
      <c r="AO689" s="540"/>
      <c r="AP689" s="540"/>
      <c r="AQ689" s="540"/>
      <c r="AR689" s="540"/>
      <c r="AS689" s="540"/>
      <c r="AT689" s="540"/>
      <c r="AU689" s="540"/>
      <c r="AV689" s="540"/>
      <c r="AW689" s="540"/>
      <c r="AX689" s="540"/>
      <c r="AY689" s="540"/>
      <c r="AZ689" s="540"/>
      <c r="BA689" s="540"/>
      <c r="BB689" s="540"/>
      <c r="BC689" s="540"/>
      <c r="BD689" s="540"/>
      <c r="BE689" s="540"/>
      <c r="BF689" s="540"/>
      <c r="BG689" s="540"/>
      <c r="BH689" s="540"/>
      <c r="BI689" s="540"/>
      <c r="BJ689" s="540"/>
      <c r="BK689" s="540"/>
      <c r="BL689" s="540"/>
      <c r="BM689" s="540"/>
      <c r="BN689" s="540"/>
      <c r="BO689" s="540"/>
      <c r="BP689" s="540"/>
      <c r="BQ689" s="540"/>
      <c r="BR689" s="540"/>
      <c r="BS689" s="540"/>
      <c r="BT689" s="540"/>
      <c r="BU689" s="540"/>
      <c r="BV689" s="540"/>
      <c r="BW689" s="540"/>
      <c r="BX689" s="540"/>
      <c r="BY689" s="540"/>
      <c r="BZ689" s="540"/>
      <c r="DK689" s="540"/>
      <c r="DL689" s="540"/>
      <c r="DM689" s="540"/>
      <c r="DN689" s="540"/>
      <c r="DO689" s="540"/>
      <c r="DP689" s="540"/>
      <c r="DQ689" s="540"/>
      <c r="DR689" s="540"/>
      <c r="DS689" s="540"/>
      <c r="DT689" s="540"/>
      <c r="DU689" s="540"/>
      <c r="DV689" s="540"/>
      <c r="DW689" s="540"/>
      <c r="DX689" s="540"/>
      <c r="DY689" s="540"/>
      <c r="DZ689" s="540"/>
      <c r="EA689" s="540"/>
      <c r="EB689" s="540"/>
      <c r="EC689" s="540"/>
      <c r="ED689" s="540"/>
      <c r="EE689" s="540"/>
      <c r="EF689" s="540"/>
      <c r="EG689" s="540"/>
      <c r="EH689" s="540"/>
    </row>
    <row r="690" spans="2:138">
      <c r="B690" s="540"/>
      <c r="C690" s="658"/>
      <c r="D690" s="540"/>
      <c r="F690" s="540"/>
      <c r="G690" s="540"/>
      <c r="H690" s="540"/>
      <c r="I690" s="540"/>
      <c r="J690" s="540"/>
      <c r="K690" s="540"/>
      <c r="L690" s="540"/>
      <c r="M690" s="540"/>
      <c r="N690" s="540"/>
      <c r="O690" s="540"/>
      <c r="P690" s="540"/>
      <c r="Q690" s="540"/>
      <c r="R690" s="540"/>
      <c r="S690" s="540"/>
      <c r="T690" s="540"/>
      <c r="U690" s="540"/>
      <c r="V690" s="540"/>
      <c r="W690" s="540"/>
      <c r="X690" s="540"/>
      <c r="Y690" s="540"/>
      <c r="Z690" s="540"/>
      <c r="AA690" s="540"/>
      <c r="AB690" s="540"/>
      <c r="AC690" s="540"/>
      <c r="AD690" s="540"/>
      <c r="AE690" s="540"/>
      <c r="AF690" s="540"/>
      <c r="AG690" s="540"/>
      <c r="AH690" s="540"/>
      <c r="AI690" s="540"/>
      <c r="AJ690" s="540"/>
      <c r="AK690" s="540"/>
      <c r="AL690" s="540"/>
      <c r="AM690" s="540"/>
      <c r="AN690" s="540"/>
      <c r="AO690" s="540"/>
      <c r="AP690" s="540"/>
      <c r="AQ690" s="540"/>
      <c r="AR690" s="540"/>
      <c r="AS690" s="540"/>
      <c r="AT690" s="540"/>
      <c r="AU690" s="540"/>
      <c r="AV690" s="540"/>
      <c r="AW690" s="540"/>
      <c r="AX690" s="540"/>
      <c r="AY690" s="540"/>
      <c r="AZ690" s="540"/>
      <c r="BA690" s="540"/>
      <c r="BB690" s="540"/>
      <c r="BC690" s="540"/>
      <c r="BD690" s="540"/>
      <c r="BE690" s="540"/>
      <c r="BF690" s="540"/>
      <c r="BG690" s="540"/>
      <c r="BH690" s="540"/>
      <c r="BI690" s="540"/>
      <c r="BJ690" s="540"/>
      <c r="BK690" s="540"/>
      <c r="BL690" s="540"/>
      <c r="BM690" s="540"/>
      <c r="BN690" s="540"/>
      <c r="BO690" s="540"/>
      <c r="BP690" s="540"/>
      <c r="BQ690" s="540"/>
      <c r="BR690" s="540"/>
      <c r="BS690" s="540"/>
      <c r="BT690" s="540"/>
      <c r="BU690" s="540"/>
      <c r="BV690" s="540"/>
      <c r="BW690" s="540"/>
      <c r="BX690" s="540"/>
      <c r="BY690" s="540"/>
      <c r="BZ690" s="540"/>
      <c r="DK690" s="540"/>
      <c r="DL690" s="540"/>
      <c r="DM690" s="540"/>
      <c r="DN690" s="540"/>
      <c r="DO690" s="540"/>
      <c r="DP690" s="540"/>
      <c r="DQ690" s="540"/>
      <c r="DR690" s="540"/>
      <c r="DS690" s="540"/>
      <c r="DT690" s="540"/>
      <c r="DU690" s="540"/>
      <c r="DV690" s="540"/>
      <c r="DW690" s="540"/>
      <c r="DX690" s="540"/>
      <c r="DY690" s="540"/>
      <c r="DZ690" s="540"/>
      <c r="EA690" s="540"/>
      <c r="EB690" s="540"/>
      <c r="EC690" s="540"/>
      <c r="ED690" s="540"/>
      <c r="EE690" s="540"/>
      <c r="EF690" s="540"/>
      <c r="EG690" s="540"/>
      <c r="EH690" s="540"/>
    </row>
    <row r="691" spans="2:138">
      <c r="B691" s="540"/>
      <c r="C691" s="658"/>
      <c r="D691" s="540"/>
      <c r="F691" s="540"/>
      <c r="G691" s="540"/>
      <c r="H691" s="540"/>
      <c r="I691" s="540"/>
      <c r="J691" s="540"/>
      <c r="K691" s="540"/>
      <c r="L691" s="540"/>
      <c r="M691" s="540"/>
      <c r="N691" s="540"/>
      <c r="O691" s="540"/>
      <c r="P691" s="540"/>
      <c r="Q691" s="540"/>
      <c r="R691" s="540"/>
      <c r="S691" s="540"/>
      <c r="T691" s="540"/>
      <c r="U691" s="540"/>
      <c r="V691" s="540"/>
      <c r="W691" s="540"/>
      <c r="X691" s="540"/>
      <c r="Y691" s="540"/>
      <c r="Z691" s="540"/>
      <c r="AA691" s="540"/>
      <c r="AB691" s="540"/>
      <c r="AC691" s="540"/>
      <c r="AD691" s="540"/>
      <c r="AE691" s="540"/>
      <c r="AF691" s="540"/>
      <c r="AG691" s="540"/>
      <c r="AH691" s="540"/>
      <c r="AI691" s="540"/>
      <c r="AJ691" s="540"/>
      <c r="AK691" s="540"/>
      <c r="AL691" s="540"/>
      <c r="AM691" s="540"/>
      <c r="AN691" s="540"/>
      <c r="AO691" s="540"/>
      <c r="AP691" s="540"/>
      <c r="AQ691" s="540"/>
      <c r="AR691" s="540"/>
      <c r="AS691" s="540"/>
      <c r="AT691" s="540"/>
      <c r="AU691" s="540"/>
      <c r="AV691" s="540"/>
      <c r="AW691" s="540"/>
      <c r="AX691" s="540"/>
      <c r="AY691" s="540"/>
      <c r="AZ691" s="540"/>
      <c r="BA691" s="540"/>
      <c r="BB691" s="540"/>
      <c r="BC691" s="540"/>
      <c r="BD691" s="540"/>
      <c r="BE691" s="540"/>
      <c r="BF691" s="540"/>
      <c r="BG691" s="540"/>
      <c r="BH691" s="540"/>
      <c r="BI691" s="540"/>
      <c r="BJ691" s="540"/>
      <c r="BK691" s="540"/>
      <c r="BL691" s="540"/>
      <c r="BM691" s="540"/>
      <c r="BN691" s="540"/>
      <c r="BO691" s="540"/>
      <c r="BP691" s="540"/>
      <c r="BQ691" s="540"/>
      <c r="BR691" s="540"/>
      <c r="BS691" s="540"/>
      <c r="BT691" s="540"/>
      <c r="BU691" s="540"/>
      <c r="BV691" s="540"/>
      <c r="BW691" s="540"/>
      <c r="BX691" s="540"/>
      <c r="BY691" s="540"/>
      <c r="BZ691" s="540"/>
      <c r="DK691" s="540"/>
      <c r="DL691" s="540"/>
      <c r="DM691" s="540"/>
      <c r="DN691" s="540"/>
      <c r="DO691" s="540"/>
      <c r="DP691" s="540"/>
      <c r="DQ691" s="540"/>
      <c r="DR691" s="540"/>
      <c r="DS691" s="540"/>
      <c r="DT691" s="540"/>
      <c r="DU691" s="540"/>
      <c r="DV691" s="540"/>
      <c r="DW691" s="540"/>
      <c r="DX691" s="540"/>
      <c r="DY691" s="540"/>
      <c r="DZ691" s="540"/>
      <c r="EA691" s="540"/>
      <c r="EB691" s="540"/>
      <c r="EC691" s="540"/>
      <c r="ED691" s="540"/>
      <c r="EE691" s="540"/>
      <c r="EF691" s="540"/>
      <c r="EG691" s="540"/>
      <c r="EH691" s="540"/>
    </row>
    <row r="692" spans="2:138">
      <c r="B692" s="540"/>
      <c r="C692" s="658"/>
      <c r="D692" s="540"/>
      <c r="F692" s="540"/>
      <c r="G692" s="540"/>
      <c r="H692" s="540"/>
      <c r="I692" s="540"/>
      <c r="J692" s="540"/>
      <c r="K692" s="540"/>
      <c r="L692" s="540"/>
      <c r="M692" s="540"/>
      <c r="N692" s="540"/>
      <c r="O692" s="540"/>
      <c r="P692" s="540"/>
      <c r="Q692" s="540"/>
      <c r="R692" s="540"/>
      <c r="S692" s="540"/>
      <c r="T692" s="540"/>
      <c r="U692" s="540"/>
      <c r="V692" s="540"/>
      <c r="W692" s="540"/>
      <c r="X692" s="540"/>
      <c r="Y692" s="540"/>
      <c r="Z692" s="540"/>
      <c r="AA692" s="540"/>
      <c r="AB692" s="540"/>
      <c r="AC692" s="540"/>
      <c r="AD692" s="540"/>
      <c r="AE692" s="540"/>
      <c r="AF692" s="540"/>
      <c r="AG692" s="540"/>
      <c r="AH692" s="540"/>
      <c r="AI692" s="540"/>
      <c r="AJ692" s="540"/>
      <c r="AK692" s="540"/>
      <c r="AL692" s="540"/>
      <c r="AM692" s="540"/>
      <c r="AN692" s="540"/>
      <c r="AO692" s="540"/>
      <c r="AP692" s="540"/>
      <c r="AQ692" s="540"/>
      <c r="AR692" s="540"/>
      <c r="AS692" s="540"/>
      <c r="AT692" s="540"/>
      <c r="AU692" s="540"/>
      <c r="AV692" s="540"/>
      <c r="AW692" s="540"/>
      <c r="AX692" s="540"/>
      <c r="AY692" s="540"/>
      <c r="AZ692" s="540"/>
      <c r="BA692" s="540"/>
      <c r="BB692" s="540"/>
      <c r="BC692" s="540"/>
      <c r="BD692" s="540"/>
      <c r="BE692" s="540"/>
      <c r="BF692" s="540"/>
      <c r="BG692" s="540"/>
      <c r="BH692" s="540"/>
      <c r="BI692" s="540"/>
      <c r="BJ692" s="540"/>
      <c r="BK692" s="540"/>
      <c r="BL692" s="540"/>
      <c r="BM692" s="540"/>
      <c r="BN692" s="540"/>
      <c r="BO692" s="540"/>
      <c r="BP692" s="540"/>
      <c r="BQ692" s="540"/>
      <c r="BR692" s="540"/>
      <c r="BS692" s="540"/>
      <c r="BT692" s="540"/>
      <c r="BU692" s="540"/>
      <c r="BV692" s="540"/>
      <c r="BW692" s="540"/>
      <c r="BX692" s="540"/>
      <c r="BY692" s="540"/>
      <c r="BZ692" s="540"/>
      <c r="DK692" s="540"/>
      <c r="DL692" s="540"/>
      <c r="DM692" s="540"/>
      <c r="DN692" s="540"/>
      <c r="DO692" s="540"/>
      <c r="DP692" s="540"/>
      <c r="DQ692" s="540"/>
      <c r="DR692" s="540"/>
      <c r="DS692" s="540"/>
      <c r="DT692" s="540"/>
      <c r="DU692" s="540"/>
      <c r="DV692" s="540"/>
      <c r="DW692" s="540"/>
      <c r="DX692" s="540"/>
      <c r="DY692" s="540"/>
      <c r="DZ692" s="540"/>
      <c r="EA692" s="540"/>
      <c r="EB692" s="540"/>
      <c r="EC692" s="540"/>
      <c r="ED692" s="540"/>
      <c r="EE692" s="540"/>
      <c r="EF692" s="540"/>
      <c r="EG692" s="540"/>
      <c r="EH692" s="540"/>
    </row>
    <row r="693" spans="2:138">
      <c r="B693" s="540"/>
      <c r="C693" s="658"/>
      <c r="D693" s="540"/>
      <c r="F693" s="540"/>
      <c r="G693" s="540"/>
      <c r="H693" s="540"/>
      <c r="I693" s="540"/>
      <c r="J693" s="540"/>
      <c r="K693" s="540"/>
      <c r="L693" s="540"/>
      <c r="M693" s="540"/>
      <c r="N693" s="540"/>
      <c r="O693" s="540"/>
      <c r="P693" s="540"/>
      <c r="Q693" s="540"/>
      <c r="R693" s="540"/>
      <c r="S693" s="540"/>
      <c r="T693" s="540"/>
      <c r="U693" s="540"/>
      <c r="V693" s="540"/>
      <c r="W693" s="540"/>
      <c r="X693" s="540"/>
      <c r="Y693" s="540"/>
      <c r="Z693" s="540"/>
      <c r="AA693" s="540"/>
      <c r="AB693" s="540"/>
      <c r="AC693" s="540"/>
      <c r="AD693" s="540"/>
      <c r="AE693" s="540"/>
      <c r="AF693" s="540"/>
      <c r="AG693" s="540"/>
      <c r="AH693" s="540"/>
      <c r="AI693" s="540"/>
      <c r="AJ693" s="540"/>
      <c r="AK693" s="540"/>
      <c r="AL693" s="540"/>
      <c r="AM693" s="540"/>
      <c r="AN693" s="540"/>
      <c r="AO693" s="540"/>
      <c r="AP693" s="540"/>
      <c r="AQ693" s="540"/>
      <c r="AR693" s="540"/>
      <c r="AS693" s="540"/>
      <c r="AT693" s="540"/>
      <c r="AU693" s="540"/>
      <c r="AV693" s="540"/>
      <c r="AW693" s="540"/>
      <c r="AX693" s="540"/>
      <c r="AY693" s="540"/>
      <c r="AZ693" s="540"/>
      <c r="BA693" s="540"/>
      <c r="BB693" s="540"/>
      <c r="BC693" s="540"/>
      <c r="BD693" s="540"/>
      <c r="BE693" s="540"/>
      <c r="BF693" s="540"/>
      <c r="BG693" s="540"/>
      <c r="BH693" s="540"/>
      <c r="BI693" s="540"/>
      <c r="BJ693" s="540"/>
      <c r="BK693" s="540"/>
      <c r="BL693" s="540"/>
      <c r="BM693" s="540"/>
      <c r="BN693" s="540"/>
      <c r="BO693" s="540"/>
      <c r="BP693" s="540"/>
      <c r="BQ693" s="540"/>
      <c r="BR693" s="540"/>
      <c r="BS693" s="540"/>
      <c r="BT693" s="540"/>
      <c r="BU693" s="540"/>
      <c r="BV693" s="540"/>
      <c r="BW693" s="540"/>
      <c r="BX693" s="540"/>
      <c r="BY693" s="540"/>
      <c r="BZ693" s="540"/>
      <c r="DK693" s="540"/>
      <c r="DL693" s="540"/>
      <c r="DM693" s="540"/>
      <c r="DN693" s="540"/>
      <c r="DO693" s="540"/>
      <c r="DP693" s="540"/>
      <c r="DQ693" s="540"/>
      <c r="DR693" s="540"/>
      <c r="DS693" s="540"/>
      <c r="DT693" s="540"/>
      <c r="DU693" s="540"/>
      <c r="DV693" s="540"/>
      <c r="DW693" s="540"/>
      <c r="DX693" s="540"/>
      <c r="DY693" s="540"/>
      <c r="DZ693" s="540"/>
      <c r="EA693" s="540"/>
      <c r="EB693" s="540"/>
      <c r="EC693" s="540"/>
      <c r="ED693" s="540"/>
      <c r="EE693" s="540"/>
      <c r="EF693" s="540"/>
      <c r="EG693" s="540"/>
      <c r="EH693" s="540"/>
    </row>
    <row r="694" spans="2:138">
      <c r="B694" s="540"/>
      <c r="C694" s="658"/>
      <c r="D694" s="540"/>
      <c r="F694" s="540"/>
      <c r="G694" s="540"/>
      <c r="H694" s="540"/>
      <c r="I694" s="540"/>
      <c r="J694" s="540"/>
      <c r="K694" s="540"/>
      <c r="L694" s="540"/>
      <c r="M694" s="540"/>
      <c r="N694" s="540"/>
      <c r="O694" s="540"/>
      <c r="P694" s="540"/>
      <c r="Q694" s="540"/>
      <c r="R694" s="540"/>
      <c r="S694" s="540"/>
      <c r="T694" s="540"/>
      <c r="U694" s="540"/>
      <c r="V694" s="540"/>
      <c r="W694" s="540"/>
      <c r="X694" s="540"/>
      <c r="Y694" s="540"/>
      <c r="Z694" s="540"/>
      <c r="AA694" s="540"/>
      <c r="AB694" s="540"/>
      <c r="AC694" s="540"/>
      <c r="AD694" s="540"/>
      <c r="AE694" s="540"/>
      <c r="AF694" s="540"/>
      <c r="AG694" s="540"/>
      <c r="AH694" s="540"/>
      <c r="AI694" s="540"/>
      <c r="AJ694" s="540"/>
      <c r="AK694" s="540"/>
      <c r="AL694" s="540"/>
      <c r="AM694" s="540"/>
      <c r="AN694" s="540"/>
      <c r="AO694" s="540"/>
      <c r="AP694" s="540"/>
      <c r="AQ694" s="540"/>
      <c r="AR694" s="540"/>
      <c r="AS694" s="540"/>
      <c r="AT694" s="540"/>
      <c r="AU694" s="540"/>
      <c r="AV694" s="540"/>
      <c r="AW694" s="540"/>
      <c r="AX694" s="540"/>
      <c r="AY694" s="540"/>
      <c r="AZ694" s="540"/>
      <c r="BA694" s="540"/>
      <c r="BB694" s="540"/>
      <c r="BC694" s="540"/>
      <c r="BD694" s="540"/>
      <c r="BE694" s="540"/>
      <c r="BF694" s="540"/>
      <c r="BG694" s="540"/>
      <c r="BH694" s="540"/>
      <c r="BI694" s="540"/>
      <c r="BJ694" s="540"/>
      <c r="BK694" s="540"/>
      <c r="BL694" s="540"/>
      <c r="BM694" s="540"/>
      <c r="BN694" s="540"/>
      <c r="BO694" s="540"/>
      <c r="BP694" s="540"/>
      <c r="BQ694" s="540"/>
      <c r="BR694" s="540"/>
      <c r="BS694" s="540"/>
      <c r="BT694" s="540"/>
      <c r="BU694" s="540"/>
      <c r="BV694" s="540"/>
      <c r="BW694" s="540"/>
      <c r="BX694" s="540"/>
      <c r="BY694" s="540"/>
      <c r="BZ694" s="540"/>
      <c r="DK694" s="540"/>
      <c r="DL694" s="540"/>
      <c r="DM694" s="540"/>
      <c r="DN694" s="540"/>
      <c r="DO694" s="540"/>
      <c r="DP694" s="540"/>
      <c r="DQ694" s="540"/>
      <c r="DR694" s="540"/>
      <c r="DS694" s="540"/>
      <c r="DT694" s="540"/>
      <c r="DU694" s="540"/>
      <c r="DV694" s="540"/>
      <c r="DW694" s="540"/>
      <c r="DX694" s="540"/>
      <c r="DY694" s="540"/>
      <c r="DZ694" s="540"/>
      <c r="EA694" s="540"/>
      <c r="EB694" s="540"/>
      <c r="EC694" s="540"/>
      <c r="ED694" s="540"/>
      <c r="EE694" s="540"/>
      <c r="EF694" s="540"/>
      <c r="EG694" s="540"/>
      <c r="EH694" s="540"/>
    </row>
    <row r="695" spans="2:138">
      <c r="B695" s="540"/>
      <c r="C695" s="658"/>
      <c r="D695" s="540"/>
      <c r="F695" s="540"/>
      <c r="G695" s="540"/>
      <c r="H695" s="540"/>
      <c r="I695" s="540"/>
      <c r="J695" s="540"/>
      <c r="K695" s="540"/>
      <c r="L695" s="540"/>
      <c r="M695" s="540"/>
      <c r="N695" s="540"/>
      <c r="O695" s="540"/>
      <c r="P695" s="540"/>
      <c r="Q695" s="540"/>
      <c r="R695" s="540"/>
      <c r="S695" s="540"/>
      <c r="T695" s="540"/>
      <c r="U695" s="540"/>
      <c r="V695" s="540"/>
      <c r="W695" s="540"/>
      <c r="X695" s="540"/>
      <c r="Y695" s="540"/>
      <c r="Z695" s="540"/>
      <c r="AA695" s="540"/>
      <c r="AB695" s="540"/>
      <c r="AC695" s="540"/>
      <c r="AD695" s="540"/>
      <c r="AE695" s="540"/>
      <c r="AF695" s="540"/>
      <c r="AG695" s="540"/>
      <c r="AH695" s="540"/>
      <c r="AI695" s="540"/>
      <c r="AJ695" s="540"/>
      <c r="AK695" s="540"/>
      <c r="AL695" s="540"/>
      <c r="AM695" s="540"/>
      <c r="AN695" s="540"/>
      <c r="AO695" s="540"/>
      <c r="AP695" s="540"/>
      <c r="AQ695" s="540"/>
      <c r="AR695" s="540"/>
      <c r="AS695" s="540"/>
      <c r="AT695" s="540"/>
      <c r="AU695" s="540"/>
      <c r="AV695" s="540"/>
      <c r="AW695" s="540"/>
      <c r="AX695" s="540"/>
      <c r="AY695" s="540"/>
      <c r="AZ695" s="540"/>
      <c r="BA695" s="540"/>
      <c r="BB695" s="540"/>
      <c r="BC695" s="540"/>
      <c r="BD695" s="540"/>
      <c r="BE695" s="540"/>
      <c r="BF695" s="540"/>
      <c r="BG695" s="540"/>
      <c r="BH695" s="540"/>
      <c r="BI695" s="540"/>
      <c r="BJ695" s="540"/>
      <c r="BK695" s="540"/>
      <c r="BL695" s="540"/>
      <c r="BM695" s="540"/>
      <c r="BN695" s="540"/>
      <c r="BO695" s="540"/>
      <c r="BP695" s="540"/>
      <c r="BQ695" s="540"/>
      <c r="BR695" s="540"/>
      <c r="BS695" s="540"/>
      <c r="BT695" s="540"/>
      <c r="BU695" s="540"/>
      <c r="BV695" s="540"/>
      <c r="BW695" s="540"/>
      <c r="BX695" s="540"/>
      <c r="BY695" s="540"/>
      <c r="BZ695" s="540"/>
      <c r="DK695" s="540"/>
      <c r="DL695" s="540"/>
      <c r="DM695" s="540"/>
      <c r="DN695" s="540"/>
      <c r="DO695" s="540"/>
      <c r="DP695" s="540"/>
      <c r="DQ695" s="540"/>
      <c r="DR695" s="540"/>
      <c r="DS695" s="540"/>
      <c r="DT695" s="540"/>
      <c r="DU695" s="540"/>
      <c r="DV695" s="540"/>
      <c r="DW695" s="540"/>
      <c r="DX695" s="540"/>
      <c r="DY695" s="540"/>
      <c r="DZ695" s="540"/>
      <c r="EA695" s="540"/>
      <c r="EB695" s="540"/>
      <c r="EC695" s="540"/>
      <c r="ED695" s="540"/>
      <c r="EE695" s="540"/>
      <c r="EF695" s="540"/>
      <c r="EG695" s="540"/>
      <c r="EH695" s="540"/>
    </row>
    <row r="696" spans="2:138">
      <c r="B696" s="540"/>
      <c r="C696" s="658"/>
      <c r="D696" s="540"/>
      <c r="F696" s="540"/>
      <c r="G696" s="540"/>
      <c r="H696" s="540"/>
      <c r="I696" s="540"/>
      <c r="J696" s="540"/>
      <c r="K696" s="540"/>
      <c r="L696" s="540"/>
      <c r="M696" s="540"/>
      <c r="N696" s="540"/>
      <c r="O696" s="540"/>
      <c r="P696" s="540"/>
      <c r="Q696" s="540"/>
      <c r="R696" s="540"/>
      <c r="S696" s="540"/>
      <c r="T696" s="540"/>
      <c r="U696" s="540"/>
      <c r="V696" s="540"/>
      <c r="W696" s="540"/>
      <c r="X696" s="540"/>
      <c r="Y696" s="540"/>
      <c r="Z696" s="540"/>
      <c r="AA696" s="540"/>
      <c r="AB696" s="540"/>
      <c r="AC696" s="540"/>
      <c r="AD696" s="540"/>
      <c r="AE696" s="540"/>
      <c r="AF696" s="540"/>
      <c r="AG696" s="540"/>
      <c r="AH696" s="540"/>
      <c r="AI696" s="540"/>
      <c r="AJ696" s="540"/>
      <c r="AK696" s="540"/>
      <c r="AL696" s="540"/>
      <c r="AM696" s="540"/>
      <c r="AN696" s="540"/>
      <c r="AO696" s="540"/>
      <c r="AP696" s="540"/>
      <c r="AQ696" s="540"/>
      <c r="AR696" s="540"/>
      <c r="AS696" s="540"/>
      <c r="AT696" s="540"/>
      <c r="AU696" s="540"/>
      <c r="AV696" s="540"/>
      <c r="AW696" s="540"/>
      <c r="AX696" s="540"/>
      <c r="AY696" s="540"/>
      <c r="AZ696" s="540"/>
      <c r="BA696" s="540"/>
      <c r="BB696" s="540"/>
      <c r="BC696" s="540"/>
      <c r="BD696" s="540"/>
      <c r="BE696" s="540"/>
      <c r="BF696" s="540"/>
      <c r="BG696" s="540"/>
      <c r="BH696" s="540"/>
      <c r="BI696" s="540"/>
      <c r="BJ696" s="540"/>
      <c r="BK696" s="540"/>
      <c r="BL696" s="540"/>
      <c r="BM696" s="540"/>
      <c r="BN696" s="540"/>
      <c r="BO696" s="540"/>
      <c r="BP696" s="540"/>
      <c r="BQ696" s="540"/>
      <c r="BR696" s="540"/>
      <c r="BS696" s="540"/>
      <c r="BT696" s="540"/>
      <c r="BU696" s="540"/>
      <c r="BV696" s="540"/>
      <c r="BW696" s="540"/>
      <c r="BX696" s="540"/>
      <c r="BY696" s="540"/>
      <c r="BZ696" s="540"/>
      <c r="DK696" s="540"/>
      <c r="DL696" s="540"/>
      <c r="DM696" s="540"/>
      <c r="DN696" s="540"/>
      <c r="DO696" s="540"/>
      <c r="DP696" s="540"/>
      <c r="DQ696" s="540"/>
      <c r="DR696" s="540"/>
      <c r="DS696" s="540"/>
      <c r="DT696" s="540"/>
      <c r="DU696" s="540"/>
      <c r="DV696" s="540"/>
      <c r="DW696" s="540"/>
      <c r="DX696" s="540"/>
      <c r="DY696" s="540"/>
      <c r="DZ696" s="540"/>
      <c r="EA696" s="540"/>
      <c r="EB696" s="540"/>
      <c r="EC696" s="540"/>
      <c r="ED696" s="540"/>
      <c r="EE696" s="540"/>
      <c r="EF696" s="540"/>
      <c r="EG696" s="540"/>
      <c r="EH696" s="540"/>
    </row>
    <row r="697" spans="2:138">
      <c r="B697" s="540"/>
      <c r="C697" s="658"/>
      <c r="D697" s="540"/>
      <c r="F697" s="540"/>
      <c r="G697" s="540"/>
      <c r="H697" s="540"/>
      <c r="I697" s="540"/>
      <c r="J697" s="540"/>
      <c r="K697" s="540"/>
      <c r="L697" s="540"/>
      <c r="M697" s="540"/>
      <c r="N697" s="540"/>
      <c r="O697" s="540"/>
      <c r="P697" s="540"/>
      <c r="Q697" s="540"/>
      <c r="R697" s="540"/>
      <c r="S697" s="540"/>
      <c r="T697" s="540"/>
      <c r="U697" s="540"/>
      <c r="V697" s="540"/>
      <c r="W697" s="540"/>
      <c r="X697" s="540"/>
      <c r="Y697" s="540"/>
      <c r="Z697" s="540"/>
      <c r="AA697" s="540"/>
      <c r="AB697" s="540"/>
      <c r="AC697" s="540"/>
      <c r="AD697" s="540"/>
      <c r="AE697" s="540"/>
      <c r="AF697" s="540"/>
      <c r="AG697" s="540"/>
      <c r="AH697" s="540"/>
      <c r="AI697" s="540"/>
      <c r="AJ697" s="540"/>
      <c r="AK697" s="540"/>
      <c r="AL697" s="540"/>
      <c r="AM697" s="540"/>
      <c r="AN697" s="540"/>
      <c r="AO697" s="540"/>
      <c r="AP697" s="540"/>
      <c r="AQ697" s="540"/>
      <c r="AR697" s="540"/>
      <c r="AS697" s="540"/>
      <c r="AT697" s="540"/>
      <c r="AU697" s="540"/>
      <c r="AV697" s="540"/>
      <c r="AW697" s="540"/>
      <c r="AX697" s="540"/>
      <c r="AY697" s="540"/>
      <c r="AZ697" s="540"/>
      <c r="BA697" s="540"/>
      <c r="BB697" s="540"/>
      <c r="BC697" s="540"/>
      <c r="BD697" s="540"/>
      <c r="BE697" s="540"/>
      <c r="BF697" s="540"/>
      <c r="BG697" s="540"/>
      <c r="BH697" s="540"/>
      <c r="BI697" s="540"/>
      <c r="BJ697" s="540"/>
      <c r="BK697" s="540"/>
      <c r="BL697" s="540"/>
      <c r="BM697" s="540"/>
      <c r="BN697" s="540"/>
      <c r="BO697" s="540"/>
      <c r="BP697" s="540"/>
      <c r="BQ697" s="540"/>
      <c r="BR697" s="540"/>
      <c r="BS697" s="540"/>
      <c r="BT697" s="540"/>
      <c r="BU697" s="540"/>
      <c r="BV697" s="540"/>
      <c r="BW697" s="540"/>
      <c r="BX697" s="540"/>
      <c r="BY697" s="540"/>
      <c r="BZ697" s="540"/>
      <c r="DK697" s="540"/>
      <c r="DL697" s="540"/>
      <c r="DM697" s="540"/>
      <c r="DN697" s="540"/>
      <c r="DO697" s="540"/>
      <c r="DP697" s="540"/>
      <c r="DQ697" s="540"/>
      <c r="DR697" s="540"/>
      <c r="DS697" s="540"/>
      <c r="DT697" s="540"/>
      <c r="DU697" s="540"/>
      <c r="DV697" s="540"/>
      <c r="DW697" s="540"/>
      <c r="DX697" s="540"/>
      <c r="DY697" s="540"/>
      <c r="DZ697" s="540"/>
      <c r="EA697" s="540"/>
      <c r="EB697" s="540"/>
      <c r="EC697" s="540"/>
      <c r="ED697" s="540"/>
      <c r="EE697" s="540"/>
      <c r="EF697" s="540"/>
      <c r="EG697" s="540"/>
      <c r="EH697" s="540"/>
    </row>
    <row r="698" spans="2:138">
      <c r="B698" s="540"/>
      <c r="C698" s="658"/>
      <c r="D698" s="540"/>
      <c r="F698" s="540"/>
      <c r="G698" s="540"/>
      <c r="H698" s="540"/>
      <c r="I698" s="540"/>
      <c r="J698" s="540"/>
      <c r="K698" s="540"/>
      <c r="L698" s="540"/>
      <c r="M698" s="540"/>
      <c r="N698" s="540"/>
      <c r="O698" s="540"/>
      <c r="P698" s="540"/>
      <c r="Q698" s="540"/>
      <c r="R698" s="540"/>
      <c r="S698" s="540"/>
      <c r="T698" s="540"/>
      <c r="U698" s="540"/>
      <c r="V698" s="540"/>
      <c r="W698" s="540"/>
      <c r="X698" s="540"/>
      <c r="Y698" s="540"/>
      <c r="Z698" s="540"/>
      <c r="AA698" s="540"/>
      <c r="AB698" s="540"/>
      <c r="AC698" s="540"/>
      <c r="AD698" s="540"/>
      <c r="AE698" s="540"/>
      <c r="AF698" s="540"/>
      <c r="AG698" s="540"/>
      <c r="AH698" s="540"/>
      <c r="AI698" s="540"/>
      <c r="AJ698" s="540"/>
      <c r="AK698" s="540"/>
      <c r="AL698" s="540"/>
      <c r="AM698" s="540"/>
      <c r="AN698" s="540"/>
      <c r="AO698" s="540"/>
      <c r="AP698" s="540"/>
      <c r="AQ698" s="540"/>
      <c r="AR698" s="540"/>
      <c r="AS698" s="540"/>
      <c r="AT698" s="540"/>
      <c r="AU698" s="540"/>
      <c r="AV698" s="540"/>
      <c r="AW698" s="540"/>
      <c r="AX698" s="540"/>
      <c r="AY698" s="540"/>
      <c r="AZ698" s="540"/>
      <c r="BA698" s="540"/>
      <c r="BB698" s="540"/>
      <c r="BC698" s="540"/>
      <c r="BD698" s="540"/>
      <c r="BE698" s="540"/>
      <c r="BF698" s="540"/>
      <c r="BG698" s="540"/>
      <c r="BH698" s="540"/>
      <c r="BI698" s="540"/>
      <c r="BJ698" s="540"/>
      <c r="BK698" s="540"/>
      <c r="BL698" s="540"/>
      <c r="BM698" s="540"/>
      <c r="BN698" s="540"/>
      <c r="BO698" s="540"/>
      <c r="BP698" s="540"/>
      <c r="BQ698" s="540"/>
      <c r="BR698" s="540"/>
      <c r="BS698" s="540"/>
      <c r="BT698" s="540"/>
      <c r="BU698" s="540"/>
      <c r="BV698" s="540"/>
      <c r="BW698" s="540"/>
      <c r="BX698" s="540"/>
      <c r="BY698" s="540"/>
      <c r="BZ698" s="540"/>
      <c r="DK698" s="540"/>
      <c r="DL698" s="540"/>
      <c r="DM698" s="540"/>
      <c r="DN698" s="540"/>
      <c r="DO698" s="540"/>
      <c r="DP698" s="540"/>
      <c r="DQ698" s="540"/>
      <c r="DR698" s="540"/>
      <c r="DS698" s="540"/>
      <c r="DT698" s="540"/>
      <c r="DU698" s="540"/>
      <c r="DV698" s="540"/>
      <c r="DW698" s="540"/>
      <c r="DX698" s="540"/>
      <c r="DY698" s="540"/>
      <c r="DZ698" s="540"/>
      <c r="EA698" s="540"/>
      <c r="EB698" s="540"/>
      <c r="EC698" s="540"/>
      <c r="ED698" s="540"/>
      <c r="EE698" s="540"/>
      <c r="EF698" s="540"/>
      <c r="EG698" s="540"/>
      <c r="EH698" s="540"/>
    </row>
    <row r="699" spans="2:138">
      <c r="B699" s="540"/>
      <c r="C699" s="658"/>
      <c r="D699" s="540"/>
      <c r="F699" s="540"/>
      <c r="G699" s="540"/>
      <c r="H699" s="540"/>
      <c r="I699" s="540"/>
      <c r="J699" s="540"/>
      <c r="K699" s="540"/>
      <c r="L699" s="540"/>
      <c r="M699" s="540"/>
      <c r="N699" s="540"/>
      <c r="O699" s="540"/>
      <c r="P699" s="540"/>
      <c r="Q699" s="540"/>
      <c r="R699" s="540"/>
      <c r="S699" s="540"/>
      <c r="T699" s="540"/>
      <c r="U699" s="540"/>
      <c r="V699" s="540"/>
      <c r="W699" s="540"/>
      <c r="X699" s="540"/>
      <c r="Y699" s="540"/>
      <c r="Z699" s="540"/>
      <c r="AA699" s="540"/>
      <c r="AB699" s="540"/>
      <c r="AC699" s="540"/>
      <c r="AD699" s="540"/>
      <c r="AE699" s="540"/>
      <c r="AF699" s="540"/>
      <c r="AG699" s="540"/>
      <c r="AH699" s="540"/>
      <c r="AI699" s="540"/>
      <c r="AJ699" s="540"/>
      <c r="AK699" s="540"/>
      <c r="AL699" s="540"/>
      <c r="AM699" s="540"/>
      <c r="AN699" s="540"/>
      <c r="AO699" s="540"/>
      <c r="AP699" s="540"/>
      <c r="AQ699" s="540"/>
      <c r="AR699" s="540"/>
      <c r="AS699" s="540"/>
      <c r="AT699" s="540"/>
      <c r="AU699" s="540"/>
      <c r="AV699" s="540"/>
      <c r="AW699" s="540"/>
      <c r="AX699" s="540"/>
      <c r="AY699" s="540"/>
      <c r="AZ699" s="540"/>
      <c r="BA699" s="540"/>
      <c r="BB699" s="540"/>
      <c r="BC699" s="540"/>
      <c r="BD699" s="540"/>
      <c r="BE699" s="540"/>
      <c r="BF699" s="540"/>
      <c r="BG699" s="540"/>
      <c r="BH699" s="540"/>
      <c r="BI699" s="540"/>
      <c r="BJ699" s="540"/>
      <c r="BK699" s="540"/>
      <c r="BL699" s="540"/>
      <c r="BM699" s="540"/>
      <c r="BN699" s="540"/>
      <c r="BO699" s="540"/>
      <c r="BP699" s="540"/>
      <c r="BQ699" s="540"/>
      <c r="BR699" s="540"/>
      <c r="BS699" s="540"/>
      <c r="BT699" s="540"/>
      <c r="BU699" s="540"/>
      <c r="BV699" s="540"/>
      <c r="BW699" s="540"/>
      <c r="BX699" s="540"/>
      <c r="BY699" s="540"/>
      <c r="BZ699" s="540"/>
      <c r="DK699" s="540"/>
      <c r="DL699" s="540"/>
      <c r="DM699" s="540"/>
      <c r="DN699" s="540"/>
      <c r="DO699" s="540"/>
      <c r="DP699" s="540"/>
      <c r="DQ699" s="540"/>
      <c r="DR699" s="540"/>
      <c r="DS699" s="540"/>
      <c r="DT699" s="540"/>
      <c r="DU699" s="540"/>
      <c r="DV699" s="540"/>
      <c r="DW699" s="540"/>
      <c r="DX699" s="540"/>
      <c r="DY699" s="540"/>
      <c r="DZ699" s="540"/>
      <c r="EA699" s="540"/>
      <c r="EB699" s="540"/>
      <c r="EC699" s="540"/>
      <c r="ED699" s="540"/>
      <c r="EE699" s="540"/>
      <c r="EF699" s="540"/>
      <c r="EG699" s="540"/>
      <c r="EH699" s="540"/>
    </row>
    <row r="700" spans="2:138">
      <c r="B700" s="540"/>
      <c r="C700" s="658"/>
      <c r="D700" s="540"/>
      <c r="F700" s="540"/>
      <c r="G700" s="540"/>
      <c r="H700" s="540"/>
      <c r="I700" s="540"/>
      <c r="J700" s="540"/>
      <c r="K700" s="540"/>
      <c r="L700" s="540"/>
      <c r="M700" s="540"/>
      <c r="N700" s="540"/>
      <c r="O700" s="540"/>
      <c r="P700" s="540"/>
      <c r="Q700" s="540"/>
      <c r="R700" s="540"/>
      <c r="S700" s="540"/>
      <c r="T700" s="540"/>
      <c r="U700" s="540"/>
      <c r="V700" s="540"/>
      <c r="W700" s="540"/>
      <c r="X700" s="540"/>
      <c r="Y700" s="540"/>
      <c r="Z700" s="540"/>
      <c r="AA700" s="540"/>
      <c r="AB700" s="540"/>
      <c r="AC700" s="540"/>
      <c r="AD700" s="540"/>
      <c r="AE700" s="540"/>
      <c r="AF700" s="540"/>
      <c r="AG700" s="540"/>
      <c r="AH700" s="540"/>
      <c r="AI700" s="540"/>
      <c r="AJ700" s="540"/>
      <c r="AK700" s="540"/>
      <c r="AL700" s="540"/>
      <c r="AM700" s="540"/>
      <c r="AN700" s="540"/>
      <c r="AO700" s="540"/>
      <c r="AP700" s="540"/>
      <c r="AQ700" s="540"/>
      <c r="AR700" s="540"/>
      <c r="AS700" s="540"/>
      <c r="AT700" s="540"/>
      <c r="AU700" s="540"/>
      <c r="AV700" s="540"/>
      <c r="AW700" s="540"/>
      <c r="AX700" s="540"/>
      <c r="AY700" s="540"/>
      <c r="AZ700" s="540"/>
      <c r="BA700" s="540"/>
      <c r="BB700" s="540"/>
      <c r="BC700" s="540"/>
      <c r="BD700" s="540"/>
      <c r="BE700" s="540"/>
      <c r="BF700" s="540"/>
      <c r="BG700" s="540"/>
      <c r="BH700" s="540"/>
      <c r="BI700" s="540"/>
      <c r="BJ700" s="540"/>
      <c r="BK700" s="540"/>
      <c r="BL700" s="540"/>
      <c r="BM700" s="540"/>
      <c r="BN700" s="540"/>
      <c r="BO700" s="540"/>
      <c r="BP700" s="540"/>
      <c r="BQ700" s="540"/>
      <c r="BR700" s="540"/>
      <c r="BS700" s="540"/>
      <c r="BT700" s="540"/>
      <c r="BU700" s="540"/>
      <c r="BV700" s="540"/>
      <c r="BW700" s="540"/>
      <c r="BX700" s="540"/>
      <c r="BY700" s="540"/>
      <c r="BZ700" s="540"/>
      <c r="DK700" s="540"/>
      <c r="DL700" s="540"/>
      <c r="DM700" s="540"/>
      <c r="DN700" s="540"/>
      <c r="DO700" s="540"/>
      <c r="DP700" s="540"/>
      <c r="DQ700" s="540"/>
      <c r="DR700" s="540"/>
      <c r="DS700" s="540"/>
      <c r="DT700" s="540"/>
      <c r="DU700" s="540"/>
      <c r="DV700" s="540"/>
      <c r="DW700" s="540"/>
      <c r="DX700" s="540"/>
      <c r="DY700" s="540"/>
      <c r="DZ700" s="540"/>
      <c r="EA700" s="540"/>
      <c r="EB700" s="540"/>
      <c r="EC700" s="540"/>
      <c r="ED700" s="540"/>
      <c r="EE700" s="540"/>
      <c r="EF700" s="540"/>
      <c r="EG700" s="540"/>
      <c r="EH700" s="540"/>
    </row>
    <row r="701" spans="2:138">
      <c r="B701" s="540"/>
      <c r="C701" s="658"/>
      <c r="D701" s="540"/>
      <c r="F701" s="540"/>
      <c r="G701" s="540"/>
      <c r="H701" s="540"/>
      <c r="I701" s="540"/>
      <c r="J701" s="540"/>
      <c r="K701" s="540"/>
      <c r="L701" s="540"/>
      <c r="M701" s="540"/>
      <c r="N701" s="540"/>
      <c r="O701" s="540"/>
      <c r="P701" s="540"/>
      <c r="Q701" s="540"/>
      <c r="R701" s="540"/>
      <c r="S701" s="540"/>
      <c r="T701" s="540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0"/>
      <c r="AF701" s="540"/>
      <c r="AG701" s="540"/>
      <c r="AH701" s="540"/>
      <c r="AI701" s="540"/>
      <c r="AJ701" s="540"/>
      <c r="AK701" s="540"/>
      <c r="AL701" s="540"/>
      <c r="AM701" s="540"/>
      <c r="AN701" s="540"/>
      <c r="AO701" s="540"/>
      <c r="AP701" s="540"/>
      <c r="AQ701" s="540"/>
      <c r="AR701" s="540"/>
      <c r="AS701" s="540"/>
      <c r="AT701" s="540"/>
      <c r="AU701" s="540"/>
      <c r="AV701" s="540"/>
      <c r="AW701" s="540"/>
      <c r="AX701" s="540"/>
      <c r="AY701" s="540"/>
      <c r="AZ701" s="540"/>
      <c r="BA701" s="540"/>
      <c r="BB701" s="540"/>
      <c r="BC701" s="540"/>
      <c r="BD701" s="540"/>
      <c r="BE701" s="540"/>
      <c r="BF701" s="540"/>
      <c r="BG701" s="540"/>
      <c r="BH701" s="540"/>
      <c r="BI701" s="540"/>
      <c r="BJ701" s="540"/>
      <c r="BK701" s="540"/>
      <c r="BL701" s="540"/>
      <c r="BM701" s="540"/>
      <c r="BN701" s="540"/>
      <c r="BO701" s="540"/>
      <c r="BP701" s="540"/>
      <c r="BQ701" s="540"/>
      <c r="BR701" s="540"/>
      <c r="BS701" s="540"/>
      <c r="BT701" s="540"/>
      <c r="BU701" s="540"/>
      <c r="BV701" s="540"/>
      <c r="BW701" s="540"/>
      <c r="BX701" s="540"/>
      <c r="BY701" s="540"/>
      <c r="BZ701" s="540"/>
      <c r="DK701" s="540"/>
      <c r="DL701" s="540"/>
      <c r="DM701" s="540"/>
      <c r="DN701" s="540"/>
      <c r="DO701" s="540"/>
      <c r="DP701" s="540"/>
      <c r="DQ701" s="540"/>
      <c r="DR701" s="540"/>
      <c r="DS701" s="540"/>
      <c r="DT701" s="540"/>
      <c r="DU701" s="540"/>
      <c r="DV701" s="540"/>
      <c r="DW701" s="540"/>
      <c r="DX701" s="540"/>
      <c r="DY701" s="540"/>
      <c r="DZ701" s="540"/>
      <c r="EA701" s="540"/>
      <c r="EB701" s="540"/>
      <c r="EC701" s="540"/>
      <c r="ED701" s="540"/>
      <c r="EE701" s="540"/>
      <c r="EF701" s="540"/>
      <c r="EG701" s="540"/>
      <c r="EH701" s="540"/>
    </row>
    <row r="702" spans="2:138">
      <c r="B702" s="540"/>
      <c r="C702" s="658"/>
      <c r="D702" s="540"/>
      <c r="F702" s="540"/>
      <c r="G702" s="540"/>
      <c r="H702" s="540"/>
      <c r="I702" s="540"/>
      <c r="J702" s="540"/>
      <c r="K702" s="540"/>
      <c r="L702" s="540"/>
      <c r="M702" s="540"/>
      <c r="N702" s="540"/>
      <c r="O702" s="540"/>
      <c r="P702" s="540"/>
      <c r="Q702" s="540"/>
      <c r="R702" s="540"/>
      <c r="S702" s="540"/>
      <c r="T702" s="540"/>
      <c r="U702" s="540"/>
      <c r="V702" s="540"/>
      <c r="W702" s="540"/>
      <c r="X702" s="540"/>
      <c r="Y702" s="540"/>
      <c r="Z702" s="540"/>
      <c r="AA702" s="540"/>
      <c r="AB702" s="540"/>
      <c r="AC702" s="540"/>
      <c r="AD702" s="540"/>
      <c r="AE702" s="540"/>
      <c r="AF702" s="540"/>
      <c r="AG702" s="540"/>
      <c r="AH702" s="540"/>
      <c r="AI702" s="540"/>
      <c r="AJ702" s="540"/>
      <c r="AK702" s="540"/>
      <c r="AL702" s="540"/>
      <c r="AM702" s="540"/>
      <c r="AN702" s="540"/>
      <c r="AO702" s="540"/>
      <c r="AP702" s="540"/>
      <c r="AQ702" s="540"/>
      <c r="AR702" s="540"/>
      <c r="AS702" s="540"/>
      <c r="AT702" s="540"/>
      <c r="AU702" s="540"/>
      <c r="AV702" s="540"/>
      <c r="AW702" s="540"/>
      <c r="AX702" s="540"/>
      <c r="AY702" s="540"/>
      <c r="AZ702" s="540"/>
      <c r="BA702" s="540"/>
      <c r="BB702" s="540"/>
      <c r="BC702" s="540"/>
      <c r="BD702" s="540"/>
      <c r="BE702" s="540"/>
      <c r="BF702" s="540"/>
      <c r="BG702" s="540"/>
      <c r="BH702" s="540"/>
      <c r="BI702" s="540"/>
      <c r="BJ702" s="540"/>
      <c r="BK702" s="540"/>
      <c r="BL702" s="540"/>
      <c r="BM702" s="540"/>
      <c r="BN702" s="540"/>
      <c r="BO702" s="540"/>
      <c r="BP702" s="540"/>
      <c r="BQ702" s="540"/>
      <c r="BR702" s="540"/>
      <c r="BS702" s="540"/>
      <c r="BT702" s="540"/>
      <c r="BU702" s="540"/>
      <c r="BV702" s="540"/>
      <c r="BW702" s="540"/>
      <c r="BX702" s="540"/>
      <c r="BY702" s="540"/>
      <c r="BZ702" s="540"/>
      <c r="DK702" s="540"/>
      <c r="DL702" s="540"/>
      <c r="DM702" s="540"/>
      <c r="DN702" s="540"/>
      <c r="DO702" s="540"/>
      <c r="DP702" s="540"/>
      <c r="DQ702" s="540"/>
      <c r="DR702" s="540"/>
      <c r="DS702" s="540"/>
      <c r="DT702" s="540"/>
      <c r="DU702" s="540"/>
      <c r="DV702" s="540"/>
      <c r="DW702" s="540"/>
      <c r="DX702" s="540"/>
      <c r="DY702" s="540"/>
      <c r="DZ702" s="540"/>
      <c r="EA702" s="540"/>
      <c r="EB702" s="540"/>
      <c r="EC702" s="540"/>
      <c r="ED702" s="540"/>
      <c r="EE702" s="540"/>
      <c r="EF702" s="540"/>
      <c r="EG702" s="540"/>
      <c r="EH702" s="540"/>
    </row>
    <row r="703" spans="2:138">
      <c r="B703" s="540"/>
      <c r="C703" s="658"/>
      <c r="D703" s="540"/>
      <c r="F703" s="540"/>
      <c r="G703" s="540"/>
      <c r="H703" s="540"/>
      <c r="I703" s="540"/>
      <c r="J703" s="540"/>
      <c r="K703" s="540"/>
      <c r="L703" s="540"/>
      <c r="M703" s="540"/>
      <c r="N703" s="540"/>
      <c r="O703" s="540"/>
      <c r="P703" s="540"/>
      <c r="Q703" s="540"/>
      <c r="R703" s="540"/>
      <c r="S703" s="540"/>
      <c r="T703" s="540"/>
      <c r="U703" s="540"/>
      <c r="V703" s="540"/>
      <c r="W703" s="540"/>
      <c r="X703" s="540"/>
      <c r="Y703" s="540"/>
      <c r="Z703" s="540"/>
      <c r="AA703" s="540"/>
      <c r="AB703" s="540"/>
      <c r="AC703" s="540"/>
      <c r="AD703" s="540"/>
      <c r="AE703" s="540"/>
      <c r="AF703" s="540"/>
      <c r="AG703" s="540"/>
      <c r="AH703" s="540"/>
      <c r="AI703" s="540"/>
      <c r="AJ703" s="540"/>
      <c r="AK703" s="540"/>
      <c r="AL703" s="540"/>
      <c r="AM703" s="540"/>
      <c r="AN703" s="540"/>
      <c r="AO703" s="540"/>
      <c r="AP703" s="540"/>
      <c r="AQ703" s="540"/>
      <c r="AR703" s="540"/>
      <c r="AS703" s="540"/>
      <c r="AT703" s="540"/>
      <c r="AU703" s="540"/>
      <c r="AV703" s="540"/>
      <c r="AW703" s="540"/>
      <c r="AX703" s="540"/>
      <c r="AY703" s="540"/>
      <c r="AZ703" s="540"/>
      <c r="BA703" s="540"/>
      <c r="BB703" s="540"/>
      <c r="BC703" s="540"/>
      <c r="BD703" s="540"/>
      <c r="BE703" s="540"/>
      <c r="BF703" s="540"/>
      <c r="BG703" s="540"/>
      <c r="BH703" s="540"/>
      <c r="BI703" s="540"/>
      <c r="BJ703" s="540"/>
      <c r="BK703" s="540"/>
      <c r="BL703" s="540"/>
      <c r="BM703" s="540"/>
      <c r="BN703" s="540"/>
      <c r="BO703" s="540"/>
      <c r="BP703" s="540"/>
      <c r="BQ703" s="540"/>
      <c r="BR703" s="540"/>
      <c r="BS703" s="540"/>
      <c r="BT703" s="540"/>
      <c r="BU703" s="540"/>
      <c r="BV703" s="540"/>
      <c r="BW703" s="540"/>
      <c r="BX703" s="540"/>
      <c r="BY703" s="540"/>
      <c r="BZ703" s="540"/>
      <c r="DK703" s="540"/>
      <c r="DL703" s="540"/>
      <c r="DM703" s="540"/>
      <c r="DN703" s="540"/>
      <c r="DO703" s="540"/>
      <c r="DP703" s="540"/>
      <c r="DQ703" s="540"/>
      <c r="DR703" s="540"/>
      <c r="DS703" s="540"/>
      <c r="DT703" s="540"/>
      <c r="DU703" s="540"/>
      <c r="DV703" s="540"/>
      <c r="DW703" s="540"/>
      <c r="DX703" s="540"/>
      <c r="DY703" s="540"/>
      <c r="DZ703" s="540"/>
      <c r="EA703" s="540"/>
      <c r="EB703" s="540"/>
      <c r="EC703" s="540"/>
      <c r="ED703" s="540"/>
      <c r="EE703" s="540"/>
      <c r="EF703" s="540"/>
      <c r="EG703" s="540"/>
      <c r="EH703" s="540"/>
    </row>
    <row r="704" spans="2:138">
      <c r="B704" s="540"/>
      <c r="C704" s="658"/>
      <c r="D704" s="540"/>
      <c r="F704" s="540"/>
      <c r="G704" s="540"/>
      <c r="H704" s="540"/>
      <c r="I704" s="540"/>
      <c r="J704" s="540"/>
      <c r="K704" s="540"/>
      <c r="L704" s="540"/>
      <c r="M704" s="540"/>
      <c r="N704" s="540"/>
      <c r="O704" s="540"/>
      <c r="P704" s="540"/>
      <c r="Q704" s="540"/>
      <c r="R704" s="540"/>
      <c r="S704" s="540"/>
      <c r="T704" s="540"/>
      <c r="U704" s="540"/>
      <c r="V704" s="540"/>
      <c r="W704" s="540"/>
      <c r="X704" s="540"/>
      <c r="Y704" s="540"/>
      <c r="Z704" s="540"/>
      <c r="AA704" s="540"/>
      <c r="AB704" s="540"/>
      <c r="AC704" s="540"/>
      <c r="AD704" s="540"/>
      <c r="AE704" s="540"/>
      <c r="AF704" s="540"/>
      <c r="AG704" s="540"/>
      <c r="AH704" s="540"/>
      <c r="AI704" s="540"/>
      <c r="AJ704" s="540"/>
      <c r="AK704" s="540"/>
      <c r="AL704" s="540"/>
      <c r="AM704" s="540"/>
      <c r="AN704" s="540"/>
      <c r="AO704" s="540"/>
      <c r="AP704" s="540"/>
      <c r="AQ704" s="540"/>
      <c r="AR704" s="540"/>
      <c r="AS704" s="540"/>
      <c r="AT704" s="540"/>
      <c r="AU704" s="540"/>
      <c r="AV704" s="540"/>
      <c r="AW704" s="540"/>
      <c r="AX704" s="540"/>
      <c r="AY704" s="540"/>
      <c r="AZ704" s="540"/>
      <c r="BA704" s="540"/>
      <c r="BB704" s="540"/>
      <c r="BC704" s="540"/>
      <c r="BD704" s="540"/>
      <c r="BE704" s="540"/>
      <c r="BF704" s="540"/>
      <c r="BG704" s="540"/>
      <c r="BH704" s="540"/>
      <c r="BI704" s="540"/>
      <c r="BJ704" s="540"/>
      <c r="BK704" s="540"/>
      <c r="BL704" s="540"/>
      <c r="BM704" s="540"/>
      <c r="BN704" s="540"/>
      <c r="BO704" s="540"/>
      <c r="BP704" s="540"/>
      <c r="BQ704" s="540"/>
      <c r="BR704" s="540"/>
      <c r="BS704" s="540"/>
      <c r="BT704" s="540"/>
      <c r="BU704" s="540"/>
      <c r="BV704" s="540"/>
      <c r="BW704" s="540"/>
      <c r="BX704" s="540"/>
      <c r="BY704" s="540"/>
      <c r="BZ704" s="540"/>
      <c r="DK704" s="540"/>
      <c r="DL704" s="540"/>
      <c r="DM704" s="540"/>
      <c r="DN704" s="540"/>
      <c r="DO704" s="540"/>
      <c r="DP704" s="540"/>
      <c r="DQ704" s="540"/>
      <c r="DR704" s="540"/>
      <c r="DS704" s="540"/>
      <c r="DT704" s="540"/>
      <c r="DU704" s="540"/>
      <c r="DV704" s="540"/>
      <c r="DW704" s="540"/>
      <c r="DX704" s="540"/>
      <c r="DY704" s="540"/>
      <c r="DZ704" s="540"/>
      <c r="EA704" s="540"/>
      <c r="EB704" s="540"/>
      <c r="EC704" s="540"/>
      <c r="ED704" s="540"/>
      <c r="EE704" s="540"/>
      <c r="EF704" s="540"/>
      <c r="EG704" s="540"/>
      <c r="EH704" s="540"/>
    </row>
    <row r="705" spans="2:138">
      <c r="B705" s="540"/>
      <c r="C705" s="658"/>
      <c r="D705" s="540"/>
      <c r="F705" s="540"/>
      <c r="G705" s="540"/>
      <c r="H705" s="540"/>
      <c r="I705" s="540"/>
      <c r="J705" s="540"/>
      <c r="K705" s="540"/>
      <c r="L705" s="540"/>
      <c r="M705" s="540"/>
      <c r="N705" s="540"/>
      <c r="O705" s="540"/>
      <c r="P705" s="540"/>
      <c r="Q705" s="540"/>
      <c r="R705" s="540"/>
      <c r="S705" s="540"/>
      <c r="T705" s="540"/>
      <c r="U705" s="540"/>
      <c r="V705" s="540"/>
      <c r="W705" s="540"/>
      <c r="X705" s="540"/>
      <c r="Y705" s="540"/>
      <c r="Z705" s="540"/>
      <c r="AA705" s="540"/>
      <c r="AB705" s="540"/>
      <c r="AC705" s="540"/>
      <c r="AD705" s="540"/>
      <c r="AE705" s="540"/>
      <c r="AF705" s="540"/>
      <c r="AG705" s="540"/>
      <c r="AH705" s="540"/>
      <c r="AI705" s="540"/>
      <c r="AJ705" s="540"/>
      <c r="AK705" s="540"/>
      <c r="AL705" s="540"/>
      <c r="AM705" s="540"/>
      <c r="AN705" s="540"/>
      <c r="AO705" s="540"/>
      <c r="AP705" s="540"/>
      <c r="AQ705" s="540"/>
      <c r="AR705" s="540"/>
      <c r="AS705" s="540"/>
      <c r="AT705" s="540"/>
      <c r="AU705" s="540"/>
      <c r="AV705" s="540"/>
      <c r="AW705" s="540"/>
      <c r="AX705" s="540"/>
      <c r="AY705" s="540"/>
      <c r="AZ705" s="540"/>
      <c r="BA705" s="540"/>
      <c r="BB705" s="540"/>
      <c r="BC705" s="540"/>
      <c r="BD705" s="540"/>
      <c r="BE705" s="540"/>
      <c r="BF705" s="540"/>
      <c r="BG705" s="540"/>
      <c r="BH705" s="540"/>
      <c r="BI705" s="540"/>
      <c r="BJ705" s="540"/>
      <c r="BK705" s="540"/>
      <c r="BL705" s="540"/>
      <c r="BM705" s="540"/>
      <c r="BN705" s="540"/>
      <c r="BO705" s="540"/>
      <c r="BP705" s="540"/>
      <c r="BQ705" s="540"/>
      <c r="BR705" s="540"/>
      <c r="BS705" s="540"/>
      <c r="BT705" s="540"/>
      <c r="BU705" s="540"/>
      <c r="BV705" s="540"/>
      <c r="BW705" s="540"/>
      <c r="BX705" s="540"/>
      <c r="BY705" s="540"/>
      <c r="BZ705" s="540"/>
      <c r="DK705" s="540"/>
      <c r="DL705" s="540"/>
      <c r="DM705" s="540"/>
      <c r="DN705" s="540"/>
      <c r="DO705" s="540"/>
      <c r="DP705" s="540"/>
      <c r="DQ705" s="540"/>
      <c r="DR705" s="540"/>
      <c r="DS705" s="540"/>
      <c r="DT705" s="540"/>
      <c r="DU705" s="540"/>
      <c r="DV705" s="540"/>
      <c r="DW705" s="540"/>
      <c r="DX705" s="540"/>
      <c r="DY705" s="540"/>
      <c r="DZ705" s="540"/>
      <c r="EA705" s="540"/>
      <c r="EB705" s="540"/>
      <c r="EC705" s="540"/>
      <c r="ED705" s="540"/>
      <c r="EE705" s="540"/>
      <c r="EF705" s="540"/>
      <c r="EG705" s="540"/>
      <c r="EH705" s="540"/>
    </row>
    <row r="706" spans="2:138">
      <c r="B706" s="540"/>
      <c r="C706" s="658"/>
      <c r="D706" s="540"/>
      <c r="F706" s="540"/>
      <c r="G706" s="540"/>
      <c r="H706" s="540"/>
      <c r="I706" s="540"/>
      <c r="J706" s="540"/>
      <c r="K706" s="540"/>
      <c r="L706" s="540"/>
      <c r="M706" s="540"/>
      <c r="N706" s="540"/>
      <c r="O706" s="540"/>
      <c r="P706" s="540"/>
      <c r="Q706" s="540"/>
      <c r="R706" s="540"/>
      <c r="S706" s="540"/>
      <c r="T706" s="540"/>
      <c r="U706" s="540"/>
      <c r="V706" s="540"/>
      <c r="W706" s="540"/>
      <c r="X706" s="540"/>
      <c r="Y706" s="540"/>
      <c r="Z706" s="540"/>
      <c r="AA706" s="540"/>
      <c r="AB706" s="540"/>
      <c r="AC706" s="540"/>
      <c r="AD706" s="540"/>
      <c r="AE706" s="540"/>
      <c r="AF706" s="540"/>
      <c r="AG706" s="540"/>
      <c r="AH706" s="540"/>
      <c r="AI706" s="540"/>
      <c r="AJ706" s="540"/>
      <c r="AK706" s="540"/>
      <c r="AL706" s="540"/>
      <c r="AM706" s="540"/>
      <c r="AN706" s="540"/>
      <c r="AO706" s="540"/>
      <c r="AP706" s="540"/>
      <c r="AQ706" s="540"/>
      <c r="AR706" s="540"/>
      <c r="AS706" s="540"/>
      <c r="AT706" s="540"/>
      <c r="AU706" s="540"/>
      <c r="AV706" s="540"/>
      <c r="AW706" s="540"/>
      <c r="AX706" s="540"/>
      <c r="AY706" s="540"/>
      <c r="AZ706" s="540"/>
      <c r="BA706" s="540"/>
      <c r="BB706" s="540"/>
      <c r="BC706" s="540"/>
      <c r="BD706" s="540"/>
      <c r="BE706" s="540"/>
      <c r="BF706" s="540"/>
      <c r="BG706" s="540"/>
      <c r="BH706" s="540"/>
      <c r="BI706" s="540"/>
      <c r="BJ706" s="540"/>
      <c r="BK706" s="540"/>
      <c r="BL706" s="540"/>
      <c r="BM706" s="540"/>
      <c r="BN706" s="540"/>
      <c r="BO706" s="540"/>
      <c r="BP706" s="540"/>
      <c r="BQ706" s="540"/>
      <c r="BR706" s="540"/>
      <c r="BS706" s="540"/>
      <c r="BT706" s="540"/>
      <c r="BU706" s="540"/>
      <c r="BV706" s="540"/>
      <c r="BW706" s="540"/>
      <c r="BX706" s="540"/>
      <c r="BY706" s="540"/>
      <c r="BZ706" s="540"/>
      <c r="DK706" s="540"/>
      <c r="DL706" s="540"/>
      <c r="DM706" s="540"/>
      <c r="DN706" s="540"/>
      <c r="DO706" s="540"/>
      <c r="DP706" s="540"/>
      <c r="DQ706" s="540"/>
      <c r="DR706" s="540"/>
      <c r="DS706" s="540"/>
      <c r="DT706" s="540"/>
      <c r="DU706" s="540"/>
      <c r="DV706" s="540"/>
      <c r="DW706" s="540"/>
      <c r="DX706" s="540"/>
      <c r="DY706" s="540"/>
      <c r="DZ706" s="540"/>
      <c r="EA706" s="540"/>
      <c r="EB706" s="540"/>
      <c r="EC706" s="540"/>
      <c r="ED706" s="540"/>
      <c r="EE706" s="540"/>
      <c r="EF706" s="540"/>
      <c r="EG706" s="540"/>
      <c r="EH706" s="540"/>
    </row>
    <row r="707" spans="2:138">
      <c r="B707" s="540"/>
      <c r="C707" s="658"/>
      <c r="D707" s="540"/>
      <c r="F707" s="540"/>
      <c r="G707" s="540"/>
      <c r="H707" s="540"/>
      <c r="I707" s="540"/>
      <c r="J707" s="540"/>
      <c r="K707" s="540"/>
      <c r="L707" s="540"/>
      <c r="M707" s="540"/>
      <c r="N707" s="540"/>
      <c r="O707" s="540"/>
      <c r="P707" s="540"/>
      <c r="Q707" s="540"/>
      <c r="R707" s="540"/>
      <c r="S707" s="540"/>
      <c r="T707" s="540"/>
      <c r="U707" s="540"/>
      <c r="V707" s="540"/>
      <c r="W707" s="540"/>
      <c r="X707" s="540"/>
      <c r="Y707" s="540"/>
      <c r="Z707" s="540"/>
      <c r="AA707" s="540"/>
      <c r="AB707" s="540"/>
      <c r="AC707" s="540"/>
      <c r="AD707" s="540"/>
      <c r="AE707" s="540"/>
      <c r="AF707" s="540"/>
      <c r="AG707" s="540"/>
      <c r="AH707" s="540"/>
      <c r="AI707" s="540"/>
      <c r="AJ707" s="540"/>
      <c r="AK707" s="540"/>
      <c r="AL707" s="540"/>
      <c r="AM707" s="540"/>
      <c r="AN707" s="540"/>
      <c r="AO707" s="540"/>
      <c r="AP707" s="540"/>
      <c r="AQ707" s="540"/>
      <c r="AR707" s="540"/>
      <c r="AS707" s="540"/>
      <c r="AT707" s="540"/>
      <c r="AU707" s="540"/>
      <c r="AV707" s="540"/>
      <c r="AW707" s="540"/>
      <c r="AX707" s="540"/>
      <c r="AY707" s="540"/>
      <c r="AZ707" s="540"/>
      <c r="BA707" s="540"/>
      <c r="BB707" s="540"/>
      <c r="BC707" s="540"/>
      <c r="BD707" s="540"/>
      <c r="BE707" s="540"/>
      <c r="BF707" s="540"/>
      <c r="BG707" s="540"/>
      <c r="BH707" s="540"/>
      <c r="BI707" s="540"/>
      <c r="BJ707" s="540"/>
      <c r="BK707" s="540"/>
      <c r="BL707" s="540"/>
      <c r="BM707" s="540"/>
      <c r="BN707" s="540"/>
      <c r="BO707" s="540"/>
      <c r="BP707" s="540"/>
      <c r="BQ707" s="540"/>
      <c r="BR707" s="540"/>
      <c r="BS707" s="540"/>
      <c r="BT707" s="540"/>
      <c r="BU707" s="540"/>
      <c r="BV707" s="540"/>
      <c r="BW707" s="540"/>
      <c r="BX707" s="540"/>
      <c r="BY707" s="540"/>
      <c r="BZ707" s="540"/>
      <c r="DK707" s="540"/>
      <c r="DL707" s="540"/>
      <c r="DM707" s="540"/>
      <c r="DN707" s="540"/>
      <c r="DO707" s="540"/>
      <c r="DP707" s="540"/>
      <c r="DQ707" s="540"/>
      <c r="DR707" s="540"/>
      <c r="DS707" s="540"/>
      <c r="DT707" s="540"/>
      <c r="DU707" s="540"/>
      <c r="DV707" s="540"/>
      <c r="DW707" s="540"/>
      <c r="DX707" s="540"/>
      <c r="DY707" s="540"/>
      <c r="DZ707" s="540"/>
      <c r="EA707" s="540"/>
      <c r="EB707" s="540"/>
      <c r="EC707" s="540"/>
      <c r="ED707" s="540"/>
      <c r="EE707" s="540"/>
      <c r="EF707" s="540"/>
      <c r="EG707" s="540"/>
      <c r="EH707" s="540"/>
    </row>
    <row r="708" spans="2:138">
      <c r="B708" s="540"/>
      <c r="C708" s="658"/>
      <c r="D708" s="540"/>
      <c r="F708" s="540"/>
      <c r="G708" s="540"/>
      <c r="H708" s="540"/>
      <c r="I708" s="540"/>
      <c r="J708" s="540"/>
      <c r="K708" s="540"/>
      <c r="L708" s="540"/>
      <c r="M708" s="540"/>
      <c r="N708" s="540"/>
      <c r="O708" s="540"/>
      <c r="P708" s="540"/>
      <c r="Q708" s="540"/>
      <c r="R708" s="540"/>
      <c r="S708" s="540"/>
      <c r="T708" s="540"/>
      <c r="U708" s="540"/>
      <c r="V708" s="540"/>
      <c r="W708" s="540"/>
      <c r="X708" s="540"/>
      <c r="Y708" s="540"/>
      <c r="Z708" s="540"/>
      <c r="AA708" s="540"/>
      <c r="AB708" s="540"/>
      <c r="AC708" s="540"/>
      <c r="AD708" s="540"/>
      <c r="AE708" s="540"/>
      <c r="AF708" s="540"/>
      <c r="AG708" s="540"/>
      <c r="AH708" s="540"/>
      <c r="AI708" s="540"/>
      <c r="AJ708" s="540"/>
      <c r="AK708" s="540"/>
      <c r="AL708" s="540"/>
      <c r="AM708" s="540"/>
      <c r="AN708" s="540"/>
      <c r="AO708" s="540"/>
      <c r="AP708" s="540"/>
      <c r="AQ708" s="540"/>
      <c r="AR708" s="540"/>
      <c r="AS708" s="540"/>
      <c r="AT708" s="540"/>
      <c r="AU708" s="540"/>
      <c r="AV708" s="540"/>
      <c r="AW708" s="540"/>
      <c r="AX708" s="540"/>
      <c r="AY708" s="540"/>
      <c r="AZ708" s="540"/>
      <c r="BA708" s="540"/>
      <c r="BB708" s="540"/>
      <c r="BC708" s="540"/>
      <c r="BD708" s="540"/>
      <c r="BE708" s="540"/>
      <c r="BF708" s="540"/>
      <c r="BG708" s="540"/>
      <c r="BH708" s="540"/>
      <c r="BI708" s="540"/>
      <c r="BJ708" s="540"/>
      <c r="BK708" s="540"/>
      <c r="BL708" s="540"/>
      <c r="BM708" s="540"/>
      <c r="BN708" s="540"/>
      <c r="BO708" s="540"/>
      <c r="BP708" s="540"/>
      <c r="BQ708" s="540"/>
      <c r="BR708" s="540"/>
      <c r="BS708" s="540"/>
      <c r="BT708" s="540"/>
      <c r="BU708" s="540"/>
      <c r="BV708" s="540"/>
      <c r="BW708" s="540"/>
      <c r="BX708" s="540"/>
      <c r="BY708" s="540"/>
      <c r="BZ708" s="540"/>
      <c r="DK708" s="540"/>
      <c r="DL708" s="540"/>
      <c r="DM708" s="540"/>
      <c r="DN708" s="540"/>
      <c r="DO708" s="540"/>
      <c r="DP708" s="540"/>
      <c r="DQ708" s="540"/>
      <c r="DR708" s="540"/>
      <c r="DS708" s="540"/>
      <c r="DT708" s="540"/>
      <c r="DU708" s="540"/>
      <c r="DV708" s="540"/>
      <c r="DW708" s="540"/>
      <c r="DX708" s="540"/>
      <c r="DY708" s="540"/>
      <c r="DZ708" s="540"/>
      <c r="EA708" s="540"/>
      <c r="EB708" s="540"/>
      <c r="EC708" s="540"/>
      <c r="ED708" s="540"/>
      <c r="EE708" s="540"/>
      <c r="EF708" s="540"/>
      <c r="EG708" s="540"/>
      <c r="EH708" s="540"/>
    </row>
    <row r="709" spans="2:138">
      <c r="B709" s="540"/>
      <c r="C709" s="658"/>
      <c r="D709" s="540"/>
      <c r="F709" s="540"/>
      <c r="G709" s="540"/>
      <c r="H709" s="540"/>
      <c r="I709" s="540"/>
      <c r="J709" s="540"/>
      <c r="K709" s="540"/>
      <c r="L709" s="540"/>
      <c r="M709" s="540"/>
      <c r="N709" s="540"/>
      <c r="O709" s="540"/>
      <c r="P709" s="540"/>
      <c r="Q709" s="540"/>
      <c r="R709" s="540"/>
      <c r="S709" s="540"/>
      <c r="T709" s="540"/>
      <c r="U709" s="540"/>
      <c r="V709" s="540"/>
      <c r="W709" s="540"/>
      <c r="X709" s="540"/>
      <c r="Y709" s="540"/>
      <c r="Z709" s="540"/>
      <c r="AA709" s="540"/>
      <c r="AB709" s="540"/>
      <c r="AC709" s="540"/>
      <c r="AD709" s="540"/>
      <c r="AE709" s="540"/>
      <c r="AF709" s="540"/>
      <c r="AG709" s="540"/>
      <c r="AH709" s="540"/>
      <c r="AI709" s="540"/>
      <c r="AJ709" s="540"/>
      <c r="AK709" s="540"/>
      <c r="AL709" s="540"/>
      <c r="AM709" s="540"/>
      <c r="AN709" s="540"/>
      <c r="AO709" s="540"/>
      <c r="AP709" s="540"/>
      <c r="AQ709" s="540"/>
      <c r="AR709" s="540"/>
      <c r="AS709" s="540"/>
      <c r="AT709" s="540"/>
      <c r="AU709" s="540"/>
      <c r="AV709" s="540"/>
      <c r="AW709" s="540"/>
      <c r="AX709" s="540"/>
      <c r="AY709" s="540"/>
      <c r="AZ709" s="540"/>
      <c r="BA709" s="540"/>
      <c r="BB709" s="540"/>
      <c r="BC709" s="540"/>
      <c r="BD709" s="540"/>
      <c r="BE709" s="540"/>
      <c r="BF709" s="540"/>
      <c r="BG709" s="540"/>
      <c r="BH709" s="540"/>
      <c r="BI709" s="540"/>
      <c r="BJ709" s="540"/>
      <c r="BK709" s="540"/>
      <c r="BL709" s="540"/>
      <c r="BM709" s="540"/>
      <c r="BN709" s="540"/>
      <c r="BO709" s="540"/>
      <c r="BP709" s="540"/>
      <c r="BQ709" s="540"/>
      <c r="BR709" s="540"/>
      <c r="BS709" s="540"/>
      <c r="BT709" s="540"/>
      <c r="BU709" s="540"/>
      <c r="BV709" s="540"/>
      <c r="BW709" s="540"/>
      <c r="BX709" s="540"/>
      <c r="BY709" s="540"/>
      <c r="BZ709" s="540"/>
      <c r="DK709" s="540"/>
      <c r="DL709" s="540"/>
      <c r="DM709" s="540"/>
      <c r="DN709" s="540"/>
      <c r="DO709" s="540"/>
      <c r="DP709" s="540"/>
      <c r="DQ709" s="540"/>
      <c r="DR709" s="540"/>
      <c r="DS709" s="540"/>
      <c r="DT709" s="540"/>
      <c r="DU709" s="540"/>
      <c r="DV709" s="540"/>
      <c r="DW709" s="540"/>
      <c r="DX709" s="540"/>
      <c r="DY709" s="540"/>
      <c r="DZ709" s="540"/>
      <c r="EA709" s="540"/>
      <c r="EB709" s="540"/>
      <c r="EC709" s="540"/>
      <c r="ED709" s="540"/>
      <c r="EE709" s="540"/>
      <c r="EF709" s="540"/>
      <c r="EG709" s="540"/>
      <c r="EH709" s="540"/>
    </row>
    <row r="710" spans="2:138">
      <c r="B710" s="540"/>
      <c r="C710" s="658"/>
      <c r="D710" s="540"/>
      <c r="F710" s="540"/>
      <c r="G710" s="540"/>
      <c r="H710" s="540"/>
      <c r="I710" s="540"/>
      <c r="J710" s="540"/>
      <c r="K710" s="540"/>
      <c r="L710" s="540"/>
      <c r="M710" s="540"/>
      <c r="N710" s="540"/>
      <c r="O710" s="540"/>
      <c r="P710" s="540"/>
      <c r="Q710" s="540"/>
      <c r="R710" s="540"/>
      <c r="S710" s="540"/>
      <c r="T710" s="540"/>
      <c r="U710" s="540"/>
      <c r="V710" s="540"/>
      <c r="W710" s="540"/>
      <c r="X710" s="540"/>
      <c r="Y710" s="540"/>
      <c r="Z710" s="540"/>
      <c r="AA710" s="540"/>
      <c r="AB710" s="540"/>
      <c r="AC710" s="540"/>
      <c r="AD710" s="540"/>
      <c r="AE710" s="540"/>
      <c r="AF710" s="540"/>
      <c r="AG710" s="540"/>
      <c r="AH710" s="540"/>
      <c r="AI710" s="540"/>
      <c r="AJ710" s="540"/>
      <c r="AK710" s="540"/>
      <c r="AL710" s="540"/>
      <c r="AM710" s="540"/>
      <c r="AN710" s="540"/>
      <c r="AO710" s="540"/>
      <c r="AP710" s="540"/>
      <c r="AQ710" s="540"/>
      <c r="AR710" s="540"/>
      <c r="AS710" s="540"/>
      <c r="AT710" s="540"/>
      <c r="AU710" s="540"/>
      <c r="AV710" s="540"/>
      <c r="AW710" s="540"/>
      <c r="AX710" s="540"/>
      <c r="AY710" s="540"/>
      <c r="AZ710" s="540"/>
      <c r="BA710" s="540"/>
      <c r="BB710" s="540"/>
      <c r="BC710" s="540"/>
      <c r="BD710" s="540"/>
      <c r="BE710" s="540"/>
      <c r="BF710" s="540"/>
      <c r="BG710" s="540"/>
      <c r="BH710" s="540"/>
      <c r="BI710" s="540"/>
      <c r="BJ710" s="540"/>
      <c r="BK710" s="540"/>
      <c r="BL710" s="540"/>
      <c r="BM710" s="540"/>
      <c r="BN710" s="540"/>
      <c r="BO710" s="540"/>
      <c r="BP710" s="540"/>
      <c r="BQ710" s="540"/>
      <c r="BR710" s="540"/>
      <c r="BS710" s="540"/>
      <c r="BT710" s="540"/>
      <c r="BU710" s="540"/>
      <c r="BV710" s="540"/>
      <c r="BW710" s="540"/>
      <c r="BX710" s="540"/>
      <c r="BY710" s="540"/>
      <c r="BZ710" s="540"/>
      <c r="DK710" s="540"/>
      <c r="DL710" s="540"/>
      <c r="DM710" s="540"/>
      <c r="DN710" s="540"/>
      <c r="DO710" s="540"/>
      <c r="DP710" s="540"/>
      <c r="DQ710" s="540"/>
      <c r="DR710" s="540"/>
      <c r="DS710" s="540"/>
      <c r="DT710" s="540"/>
      <c r="DU710" s="540"/>
      <c r="DV710" s="540"/>
      <c r="DW710" s="540"/>
      <c r="DX710" s="540"/>
      <c r="DY710" s="540"/>
      <c r="DZ710" s="540"/>
      <c r="EA710" s="540"/>
      <c r="EB710" s="540"/>
      <c r="EC710" s="540"/>
      <c r="ED710" s="540"/>
      <c r="EE710" s="540"/>
      <c r="EF710" s="540"/>
      <c r="EG710" s="540"/>
      <c r="EH710" s="540"/>
    </row>
    <row r="711" spans="2:138">
      <c r="B711" s="540"/>
      <c r="C711" s="658"/>
      <c r="D711" s="540"/>
      <c r="F711" s="540"/>
      <c r="G711" s="540"/>
      <c r="H711" s="540"/>
      <c r="I711" s="540"/>
      <c r="J711" s="540"/>
      <c r="K711" s="540"/>
      <c r="L711" s="540"/>
      <c r="M711" s="540"/>
      <c r="N711" s="540"/>
      <c r="O711" s="540"/>
      <c r="P711" s="540"/>
      <c r="Q711" s="540"/>
      <c r="R711" s="540"/>
      <c r="S711" s="540"/>
      <c r="T711" s="540"/>
      <c r="U711" s="540"/>
      <c r="V711" s="540"/>
      <c r="W711" s="540"/>
      <c r="X711" s="540"/>
      <c r="Y711" s="540"/>
      <c r="Z711" s="540"/>
      <c r="AA711" s="540"/>
      <c r="AB711" s="540"/>
      <c r="AC711" s="540"/>
      <c r="AD711" s="540"/>
      <c r="AE711" s="540"/>
      <c r="AF711" s="540"/>
      <c r="AG711" s="540"/>
      <c r="AH711" s="540"/>
      <c r="AI711" s="540"/>
      <c r="AJ711" s="540"/>
      <c r="AK711" s="540"/>
      <c r="AL711" s="540"/>
      <c r="AM711" s="540"/>
      <c r="AN711" s="540"/>
      <c r="AO711" s="540"/>
      <c r="AP711" s="540"/>
      <c r="AQ711" s="540"/>
      <c r="AR711" s="540"/>
      <c r="AS711" s="540"/>
      <c r="AT711" s="540"/>
      <c r="AU711" s="540"/>
      <c r="AV711" s="540"/>
      <c r="AW711" s="540"/>
      <c r="AX711" s="540"/>
      <c r="AY711" s="540"/>
      <c r="AZ711" s="540"/>
      <c r="BA711" s="540"/>
      <c r="BB711" s="540"/>
      <c r="BC711" s="540"/>
      <c r="BD711" s="540"/>
      <c r="BE711" s="540"/>
      <c r="BF711" s="540"/>
      <c r="BG711" s="540"/>
      <c r="BH711" s="540"/>
      <c r="BI711" s="540"/>
      <c r="BJ711" s="540"/>
      <c r="BK711" s="540"/>
      <c r="BL711" s="540"/>
      <c r="BM711" s="540"/>
      <c r="BN711" s="540"/>
      <c r="BO711" s="540"/>
      <c r="BP711" s="540"/>
      <c r="BQ711" s="540"/>
      <c r="BR711" s="540"/>
      <c r="BS711" s="540"/>
      <c r="BT711" s="540"/>
      <c r="BU711" s="540"/>
      <c r="BV711" s="540"/>
      <c r="BW711" s="540"/>
      <c r="BX711" s="540"/>
      <c r="BY711" s="540"/>
      <c r="BZ711" s="540"/>
      <c r="DK711" s="540"/>
      <c r="DL711" s="540"/>
      <c r="DM711" s="540"/>
      <c r="DN711" s="540"/>
      <c r="DO711" s="540"/>
      <c r="DP711" s="540"/>
      <c r="DQ711" s="540"/>
      <c r="DR711" s="540"/>
      <c r="DS711" s="540"/>
      <c r="DT711" s="540"/>
      <c r="DU711" s="540"/>
      <c r="DV711" s="540"/>
      <c r="DW711" s="540"/>
      <c r="DX711" s="540"/>
      <c r="DY711" s="540"/>
      <c r="DZ711" s="540"/>
      <c r="EA711" s="540"/>
      <c r="EB711" s="540"/>
      <c r="EC711" s="540"/>
      <c r="ED711" s="540"/>
      <c r="EE711" s="540"/>
      <c r="EF711" s="540"/>
      <c r="EG711" s="540"/>
      <c r="EH711" s="540"/>
    </row>
    <row r="712" spans="2:138">
      <c r="B712" s="540"/>
      <c r="C712" s="658"/>
      <c r="D712" s="540"/>
      <c r="F712" s="540"/>
      <c r="G712" s="540"/>
      <c r="H712" s="540"/>
      <c r="I712" s="540"/>
      <c r="J712" s="540"/>
      <c r="K712" s="540"/>
      <c r="L712" s="540"/>
      <c r="M712" s="540"/>
      <c r="N712" s="540"/>
      <c r="O712" s="540"/>
      <c r="P712" s="540"/>
      <c r="Q712" s="540"/>
      <c r="R712" s="540"/>
      <c r="S712" s="540"/>
      <c r="T712" s="540"/>
      <c r="U712" s="540"/>
      <c r="V712" s="540"/>
      <c r="W712" s="540"/>
      <c r="X712" s="540"/>
      <c r="Y712" s="540"/>
      <c r="Z712" s="540"/>
      <c r="AA712" s="540"/>
      <c r="AB712" s="540"/>
      <c r="AC712" s="540"/>
      <c r="AD712" s="540"/>
      <c r="AE712" s="540"/>
      <c r="AF712" s="540"/>
      <c r="AG712" s="540"/>
      <c r="AH712" s="540"/>
      <c r="AI712" s="540"/>
      <c r="AJ712" s="540"/>
      <c r="AK712" s="540"/>
      <c r="AL712" s="540"/>
      <c r="AM712" s="540"/>
      <c r="AN712" s="540"/>
      <c r="AO712" s="540"/>
      <c r="AP712" s="540"/>
      <c r="AQ712" s="540"/>
      <c r="AR712" s="540"/>
      <c r="AS712" s="540"/>
      <c r="AT712" s="540"/>
      <c r="AU712" s="540"/>
      <c r="AV712" s="540"/>
      <c r="AW712" s="540"/>
      <c r="AX712" s="540"/>
      <c r="AY712" s="540"/>
      <c r="AZ712" s="540"/>
      <c r="BA712" s="540"/>
      <c r="BB712" s="540"/>
      <c r="BC712" s="540"/>
      <c r="BD712" s="540"/>
      <c r="BE712" s="540"/>
      <c r="BF712" s="540"/>
      <c r="BG712" s="540"/>
      <c r="BH712" s="540"/>
      <c r="BI712" s="540"/>
      <c r="BJ712" s="540"/>
      <c r="BK712" s="540"/>
      <c r="BL712" s="540"/>
      <c r="BM712" s="540"/>
      <c r="BN712" s="540"/>
      <c r="BO712" s="540"/>
      <c r="BP712" s="540"/>
      <c r="BQ712" s="540"/>
      <c r="BR712" s="540"/>
      <c r="BS712" s="540"/>
      <c r="BT712" s="540"/>
      <c r="BU712" s="540"/>
      <c r="BV712" s="540"/>
      <c r="BW712" s="540"/>
      <c r="BX712" s="540"/>
      <c r="BY712" s="540"/>
      <c r="BZ712" s="540"/>
      <c r="DK712" s="540"/>
      <c r="DL712" s="540"/>
      <c r="DM712" s="540"/>
      <c r="DN712" s="540"/>
      <c r="DO712" s="540"/>
      <c r="DP712" s="540"/>
      <c r="DQ712" s="540"/>
      <c r="DR712" s="540"/>
      <c r="DS712" s="540"/>
      <c r="DT712" s="540"/>
      <c r="DU712" s="540"/>
      <c r="DV712" s="540"/>
      <c r="DW712" s="540"/>
      <c r="DX712" s="540"/>
      <c r="DY712" s="540"/>
      <c r="DZ712" s="540"/>
      <c r="EA712" s="540"/>
      <c r="EB712" s="540"/>
      <c r="EC712" s="540"/>
      <c r="ED712" s="540"/>
      <c r="EE712" s="540"/>
      <c r="EF712" s="540"/>
      <c r="EG712" s="540"/>
      <c r="EH712" s="540"/>
    </row>
    <row r="713" spans="2:138">
      <c r="B713" s="540"/>
      <c r="C713" s="658"/>
      <c r="D713" s="540"/>
      <c r="F713" s="540"/>
      <c r="G713" s="540"/>
      <c r="H713" s="540"/>
      <c r="I713" s="540"/>
      <c r="J713" s="540"/>
      <c r="K713" s="540"/>
      <c r="L713" s="540"/>
      <c r="M713" s="540"/>
      <c r="N713" s="540"/>
      <c r="O713" s="540"/>
      <c r="P713" s="540"/>
      <c r="Q713" s="540"/>
      <c r="R713" s="540"/>
      <c r="S713" s="540"/>
      <c r="T713" s="540"/>
      <c r="U713" s="540"/>
      <c r="V713" s="540"/>
      <c r="W713" s="540"/>
      <c r="X713" s="540"/>
      <c r="Y713" s="540"/>
      <c r="Z713" s="540"/>
      <c r="AA713" s="540"/>
      <c r="AB713" s="540"/>
      <c r="AC713" s="540"/>
      <c r="AD713" s="540"/>
      <c r="AE713" s="540"/>
      <c r="AF713" s="540"/>
      <c r="AG713" s="540"/>
      <c r="AH713" s="540"/>
      <c r="AI713" s="540"/>
      <c r="AJ713" s="540"/>
      <c r="AK713" s="540"/>
      <c r="AL713" s="540"/>
      <c r="AM713" s="540"/>
      <c r="AN713" s="540"/>
      <c r="AO713" s="540"/>
      <c r="AP713" s="540"/>
      <c r="AQ713" s="540"/>
      <c r="AR713" s="540"/>
      <c r="AS713" s="540"/>
      <c r="AT713" s="540"/>
      <c r="AU713" s="540"/>
      <c r="AV713" s="540"/>
      <c r="AW713" s="540"/>
      <c r="AX713" s="540"/>
      <c r="AY713" s="540"/>
      <c r="AZ713" s="540"/>
      <c r="BA713" s="540"/>
      <c r="BB713" s="540"/>
      <c r="BC713" s="540"/>
      <c r="BD713" s="540"/>
      <c r="BE713" s="540"/>
      <c r="BF713" s="540"/>
      <c r="BG713" s="540"/>
      <c r="BH713" s="540"/>
      <c r="BI713" s="540"/>
      <c r="BJ713" s="540"/>
      <c r="BK713" s="540"/>
      <c r="BL713" s="540"/>
      <c r="BM713" s="540"/>
      <c r="BN713" s="540"/>
      <c r="BO713" s="540"/>
      <c r="BP713" s="540"/>
      <c r="BQ713" s="540"/>
      <c r="BR713" s="540"/>
      <c r="BS713" s="540"/>
      <c r="BT713" s="540"/>
      <c r="BU713" s="540"/>
      <c r="BV713" s="540"/>
      <c r="BW713" s="540"/>
      <c r="BX713" s="540"/>
      <c r="BY713" s="540"/>
      <c r="BZ713" s="540"/>
      <c r="DK713" s="540"/>
      <c r="DL713" s="540"/>
      <c r="DM713" s="540"/>
      <c r="DN713" s="540"/>
      <c r="DO713" s="540"/>
      <c r="DP713" s="540"/>
      <c r="DQ713" s="540"/>
      <c r="DR713" s="540"/>
      <c r="DS713" s="540"/>
      <c r="DT713" s="540"/>
      <c r="DU713" s="540"/>
      <c r="DV713" s="540"/>
      <c r="DW713" s="540"/>
      <c r="DX713" s="540"/>
      <c r="DY713" s="540"/>
      <c r="DZ713" s="540"/>
      <c r="EA713" s="540"/>
      <c r="EB713" s="540"/>
      <c r="EC713" s="540"/>
      <c r="ED713" s="540"/>
      <c r="EE713" s="540"/>
      <c r="EF713" s="540"/>
      <c r="EG713" s="540"/>
      <c r="EH713" s="540"/>
    </row>
    <row r="714" spans="2:138">
      <c r="B714" s="540"/>
      <c r="C714" s="658"/>
      <c r="D714" s="540"/>
      <c r="F714" s="540"/>
      <c r="G714" s="540"/>
      <c r="H714" s="540"/>
      <c r="I714" s="540"/>
      <c r="J714" s="540"/>
      <c r="K714" s="540"/>
      <c r="L714" s="540"/>
      <c r="M714" s="540"/>
      <c r="N714" s="540"/>
      <c r="O714" s="540"/>
      <c r="P714" s="540"/>
      <c r="Q714" s="540"/>
      <c r="R714" s="540"/>
      <c r="S714" s="540"/>
      <c r="T714" s="540"/>
      <c r="U714" s="540"/>
      <c r="V714" s="540"/>
      <c r="W714" s="540"/>
      <c r="X714" s="540"/>
      <c r="Y714" s="540"/>
      <c r="Z714" s="540"/>
      <c r="AA714" s="540"/>
      <c r="AB714" s="540"/>
      <c r="AC714" s="540"/>
      <c r="AD714" s="540"/>
      <c r="AE714" s="540"/>
      <c r="AF714" s="540"/>
      <c r="AG714" s="540"/>
      <c r="AH714" s="540"/>
      <c r="AI714" s="540"/>
      <c r="AJ714" s="540"/>
      <c r="AK714" s="540"/>
      <c r="AL714" s="540"/>
      <c r="AM714" s="540"/>
      <c r="AN714" s="540"/>
      <c r="AO714" s="540"/>
      <c r="AP714" s="540"/>
      <c r="AQ714" s="540"/>
      <c r="AR714" s="540"/>
      <c r="AS714" s="540"/>
      <c r="AT714" s="540"/>
      <c r="AU714" s="540"/>
      <c r="AV714" s="540"/>
      <c r="AW714" s="540"/>
      <c r="AX714" s="540"/>
      <c r="AY714" s="540"/>
      <c r="AZ714" s="540"/>
      <c r="BA714" s="540"/>
      <c r="BB714" s="540"/>
      <c r="BC714" s="540"/>
      <c r="BD714" s="540"/>
      <c r="BE714" s="540"/>
      <c r="BF714" s="540"/>
      <c r="BG714" s="540"/>
      <c r="BH714" s="540"/>
      <c r="BI714" s="540"/>
      <c r="BJ714" s="540"/>
      <c r="BK714" s="540"/>
      <c r="BL714" s="540"/>
      <c r="BM714" s="540"/>
      <c r="BN714" s="540"/>
      <c r="BO714" s="540"/>
      <c r="BP714" s="540"/>
      <c r="BQ714" s="540"/>
      <c r="BR714" s="540"/>
      <c r="BS714" s="540"/>
      <c r="BT714" s="540"/>
      <c r="BU714" s="540"/>
      <c r="BV714" s="540"/>
      <c r="BW714" s="540"/>
      <c r="BX714" s="540"/>
      <c r="BY714" s="540"/>
      <c r="BZ714" s="540"/>
      <c r="DK714" s="540"/>
      <c r="DL714" s="540"/>
      <c r="DM714" s="540"/>
      <c r="DN714" s="540"/>
      <c r="DO714" s="540"/>
      <c r="DP714" s="540"/>
      <c r="DQ714" s="540"/>
      <c r="DR714" s="540"/>
      <c r="DS714" s="540"/>
      <c r="DT714" s="540"/>
      <c r="DU714" s="540"/>
      <c r="DV714" s="540"/>
      <c r="DW714" s="540"/>
      <c r="DX714" s="540"/>
      <c r="DY714" s="540"/>
      <c r="DZ714" s="540"/>
      <c r="EA714" s="540"/>
      <c r="EB714" s="540"/>
      <c r="EC714" s="540"/>
      <c r="ED714" s="540"/>
      <c r="EE714" s="540"/>
      <c r="EF714" s="540"/>
      <c r="EG714" s="540"/>
      <c r="EH714" s="540"/>
    </row>
    <row r="715" spans="2:138">
      <c r="B715" s="540"/>
      <c r="C715" s="658"/>
      <c r="D715" s="540"/>
      <c r="F715" s="540"/>
      <c r="G715" s="540"/>
      <c r="H715" s="540"/>
      <c r="I715" s="540"/>
      <c r="J715" s="540"/>
      <c r="K715" s="540"/>
      <c r="L715" s="540"/>
      <c r="M715" s="540"/>
      <c r="N715" s="540"/>
      <c r="O715" s="540"/>
      <c r="P715" s="540"/>
      <c r="Q715" s="540"/>
      <c r="R715" s="540"/>
      <c r="S715" s="540"/>
      <c r="T715" s="540"/>
      <c r="U715" s="540"/>
      <c r="V715" s="540"/>
      <c r="W715" s="540"/>
      <c r="X715" s="540"/>
      <c r="Y715" s="540"/>
      <c r="Z715" s="540"/>
      <c r="AA715" s="540"/>
      <c r="AB715" s="540"/>
      <c r="AC715" s="540"/>
      <c r="AD715" s="540"/>
      <c r="AE715" s="540"/>
      <c r="AF715" s="540"/>
      <c r="AG715" s="540"/>
      <c r="AH715" s="540"/>
      <c r="AI715" s="540"/>
      <c r="AJ715" s="540"/>
      <c r="AK715" s="540"/>
      <c r="AL715" s="540"/>
      <c r="AM715" s="540"/>
      <c r="AN715" s="540"/>
      <c r="AO715" s="540"/>
      <c r="AP715" s="540"/>
      <c r="AQ715" s="540"/>
      <c r="AR715" s="540"/>
      <c r="AS715" s="540"/>
      <c r="AT715" s="540"/>
      <c r="AU715" s="540"/>
      <c r="AV715" s="540"/>
      <c r="AW715" s="540"/>
      <c r="AX715" s="540"/>
      <c r="AY715" s="540"/>
      <c r="AZ715" s="540"/>
      <c r="BA715" s="540"/>
      <c r="BB715" s="540"/>
      <c r="BC715" s="540"/>
      <c r="BD715" s="540"/>
      <c r="BE715" s="540"/>
      <c r="BF715" s="540"/>
      <c r="BG715" s="540"/>
      <c r="BH715" s="540"/>
      <c r="BI715" s="540"/>
      <c r="BJ715" s="540"/>
      <c r="BK715" s="540"/>
      <c r="BL715" s="540"/>
      <c r="BM715" s="540"/>
      <c r="BN715" s="540"/>
      <c r="BO715" s="540"/>
      <c r="BP715" s="540"/>
      <c r="BQ715" s="540"/>
      <c r="BR715" s="540"/>
      <c r="BS715" s="540"/>
      <c r="BT715" s="540"/>
      <c r="BU715" s="540"/>
      <c r="BV715" s="540"/>
      <c r="BW715" s="540"/>
      <c r="BX715" s="540"/>
      <c r="BY715" s="540"/>
      <c r="BZ715" s="540"/>
      <c r="DK715" s="540"/>
      <c r="DL715" s="540"/>
      <c r="DM715" s="540"/>
      <c r="DN715" s="540"/>
      <c r="DO715" s="540"/>
      <c r="DP715" s="540"/>
      <c r="DQ715" s="540"/>
      <c r="DR715" s="540"/>
      <c r="DS715" s="540"/>
      <c r="DT715" s="540"/>
      <c r="DU715" s="540"/>
      <c r="DV715" s="540"/>
      <c r="DW715" s="540"/>
      <c r="DX715" s="540"/>
      <c r="DY715" s="540"/>
      <c r="DZ715" s="540"/>
      <c r="EA715" s="540"/>
      <c r="EB715" s="540"/>
      <c r="EC715" s="540"/>
      <c r="ED715" s="540"/>
      <c r="EE715" s="540"/>
      <c r="EF715" s="540"/>
      <c r="EG715" s="540"/>
      <c r="EH715" s="540"/>
    </row>
    <row r="716" spans="2:138">
      <c r="B716" s="540"/>
      <c r="C716" s="658"/>
      <c r="D716" s="540"/>
      <c r="F716" s="540"/>
      <c r="G716" s="540"/>
      <c r="H716" s="540"/>
      <c r="I716" s="540"/>
      <c r="J716" s="540"/>
      <c r="K716" s="540"/>
      <c r="L716" s="540"/>
      <c r="M716" s="540"/>
      <c r="N716" s="540"/>
      <c r="O716" s="540"/>
      <c r="P716" s="540"/>
      <c r="Q716" s="540"/>
      <c r="R716" s="540"/>
      <c r="S716" s="540"/>
      <c r="T716" s="540"/>
      <c r="U716" s="540"/>
      <c r="V716" s="540"/>
      <c r="W716" s="540"/>
      <c r="X716" s="540"/>
      <c r="Y716" s="540"/>
      <c r="Z716" s="540"/>
      <c r="AA716" s="540"/>
      <c r="AB716" s="540"/>
      <c r="AC716" s="540"/>
      <c r="AD716" s="540"/>
      <c r="AE716" s="540"/>
      <c r="AF716" s="540"/>
      <c r="AG716" s="540"/>
      <c r="AH716" s="540"/>
      <c r="AI716" s="540"/>
      <c r="AJ716" s="540"/>
      <c r="AK716" s="540"/>
      <c r="AL716" s="540"/>
      <c r="AM716" s="540"/>
      <c r="AN716" s="540"/>
      <c r="AO716" s="540"/>
      <c r="AP716" s="540"/>
      <c r="AQ716" s="540"/>
      <c r="AR716" s="540"/>
      <c r="AS716" s="540"/>
      <c r="AT716" s="540"/>
      <c r="AU716" s="540"/>
      <c r="AV716" s="540"/>
      <c r="AW716" s="540"/>
      <c r="AX716" s="540"/>
      <c r="AY716" s="540"/>
      <c r="AZ716" s="540"/>
      <c r="BA716" s="540"/>
      <c r="BB716" s="540"/>
      <c r="BC716" s="540"/>
      <c r="BD716" s="540"/>
      <c r="BE716" s="540"/>
      <c r="BF716" s="540"/>
      <c r="BG716" s="540"/>
      <c r="BH716" s="540"/>
      <c r="BI716" s="540"/>
      <c r="BJ716" s="540"/>
      <c r="BK716" s="540"/>
      <c r="BL716" s="540"/>
      <c r="BM716" s="540"/>
      <c r="BN716" s="540"/>
      <c r="BO716" s="540"/>
      <c r="BP716" s="540"/>
      <c r="BQ716" s="540"/>
      <c r="BR716" s="540"/>
      <c r="BS716" s="540"/>
      <c r="BT716" s="540"/>
      <c r="BU716" s="540"/>
      <c r="BV716" s="540"/>
      <c r="BW716" s="540"/>
      <c r="BX716" s="540"/>
      <c r="BY716" s="540"/>
      <c r="BZ716" s="540"/>
      <c r="DK716" s="540"/>
      <c r="DL716" s="540"/>
      <c r="DM716" s="540"/>
      <c r="DN716" s="540"/>
      <c r="DO716" s="540"/>
      <c r="DP716" s="540"/>
      <c r="DQ716" s="540"/>
      <c r="DR716" s="540"/>
      <c r="DS716" s="540"/>
      <c r="DT716" s="540"/>
      <c r="DU716" s="540"/>
      <c r="DV716" s="540"/>
      <c r="DW716" s="540"/>
      <c r="DX716" s="540"/>
      <c r="DY716" s="540"/>
      <c r="DZ716" s="540"/>
      <c r="EA716" s="540"/>
      <c r="EB716" s="540"/>
      <c r="EC716" s="540"/>
      <c r="ED716" s="540"/>
      <c r="EE716" s="540"/>
      <c r="EF716" s="540"/>
      <c r="EG716" s="540"/>
      <c r="EH716" s="540"/>
    </row>
    <row r="717" spans="2:138">
      <c r="B717" s="540"/>
      <c r="C717" s="658"/>
      <c r="D717" s="540"/>
      <c r="F717" s="540"/>
      <c r="G717" s="540"/>
      <c r="H717" s="540"/>
      <c r="I717" s="540"/>
      <c r="J717" s="540"/>
      <c r="K717" s="540"/>
      <c r="L717" s="540"/>
      <c r="M717" s="540"/>
      <c r="N717" s="540"/>
      <c r="O717" s="540"/>
      <c r="P717" s="540"/>
      <c r="Q717" s="540"/>
      <c r="R717" s="540"/>
      <c r="S717" s="540"/>
      <c r="T717" s="540"/>
      <c r="U717" s="540"/>
      <c r="V717" s="540"/>
      <c r="W717" s="540"/>
      <c r="X717" s="540"/>
      <c r="Y717" s="540"/>
      <c r="Z717" s="540"/>
      <c r="AA717" s="540"/>
      <c r="AB717" s="540"/>
      <c r="AC717" s="540"/>
      <c r="AD717" s="540"/>
      <c r="AE717" s="540"/>
      <c r="AF717" s="540"/>
      <c r="AG717" s="540"/>
      <c r="AH717" s="540"/>
      <c r="AI717" s="540"/>
      <c r="AJ717" s="540"/>
      <c r="AK717" s="540"/>
      <c r="AL717" s="540"/>
      <c r="AM717" s="540"/>
      <c r="AN717" s="540"/>
      <c r="AO717" s="540"/>
      <c r="AP717" s="540"/>
      <c r="AQ717" s="540"/>
      <c r="AR717" s="540"/>
      <c r="AS717" s="540"/>
      <c r="AT717" s="540"/>
      <c r="AU717" s="540"/>
      <c r="AV717" s="540"/>
      <c r="AW717" s="540"/>
      <c r="AX717" s="540"/>
      <c r="AY717" s="540"/>
      <c r="AZ717" s="540"/>
      <c r="BA717" s="540"/>
      <c r="BB717" s="540"/>
      <c r="BC717" s="540"/>
      <c r="BD717" s="540"/>
      <c r="BE717" s="540"/>
      <c r="BF717" s="540"/>
      <c r="BG717" s="540"/>
      <c r="BH717" s="540"/>
      <c r="BI717" s="540"/>
      <c r="BJ717" s="540"/>
      <c r="BK717" s="540"/>
      <c r="BL717" s="540"/>
      <c r="BM717" s="540"/>
      <c r="BN717" s="540"/>
      <c r="BO717" s="540"/>
      <c r="BP717" s="540"/>
      <c r="BQ717" s="540"/>
      <c r="BR717" s="540"/>
      <c r="BS717" s="540"/>
      <c r="BT717" s="540"/>
      <c r="BU717" s="540"/>
      <c r="BV717" s="540"/>
      <c r="BW717" s="540"/>
      <c r="BX717" s="540"/>
      <c r="BY717" s="540"/>
      <c r="BZ717" s="540"/>
      <c r="DK717" s="540"/>
      <c r="DL717" s="540"/>
      <c r="DM717" s="540"/>
      <c r="DN717" s="540"/>
      <c r="DO717" s="540"/>
      <c r="DP717" s="540"/>
      <c r="DQ717" s="540"/>
      <c r="DR717" s="540"/>
      <c r="DS717" s="540"/>
      <c r="DT717" s="540"/>
      <c r="DU717" s="540"/>
      <c r="DV717" s="540"/>
      <c r="DW717" s="540"/>
      <c r="DX717" s="540"/>
      <c r="DY717" s="540"/>
      <c r="DZ717" s="540"/>
      <c r="EA717" s="540"/>
      <c r="EB717" s="540"/>
      <c r="EC717" s="540"/>
      <c r="ED717" s="540"/>
      <c r="EE717" s="540"/>
      <c r="EF717" s="540"/>
      <c r="EG717" s="540"/>
      <c r="EH717" s="540"/>
    </row>
    <row r="718" spans="2:138">
      <c r="B718" s="540"/>
      <c r="C718" s="658"/>
      <c r="D718" s="540"/>
      <c r="F718" s="540"/>
      <c r="G718" s="540"/>
      <c r="H718" s="540"/>
      <c r="I718" s="540"/>
      <c r="J718" s="540"/>
      <c r="K718" s="540"/>
      <c r="L718" s="540"/>
      <c r="M718" s="540"/>
      <c r="N718" s="540"/>
      <c r="O718" s="540"/>
      <c r="P718" s="540"/>
      <c r="Q718" s="540"/>
      <c r="R718" s="540"/>
      <c r="S718" s="540"/>
      <c r="T718" s="540"/>
      <c r="U718" s="540"/>
      <c r="V718" s="540"/>
      <c r="W718" s="540"/>
      <c r="X718" s="540"/>
      <c r="Y718" s="540"/>
      <c r="Z718" s="540"/>
      <c r="AA718" s="540"/>
      <c r="AB718" s="540"/>
      <c r="AC718" s="540"/>
      <c r="AD718" s="540"/>
      <c r="AE718" s="540"/>
      <c r="AF718" s="540"/>
      <c r="AG718" s="540"/>
      <c r="AH718" s="540"/>
      <c r="AI718" s="540"/>
      <c r="AJ718" s="540"/>
      <c r="AK718" s="540"/>
      <c r="AL718" s="540"/>
      <c r="AM718" s="540"/>
      <c r="AN718" s="540"/>
      <c r="AO718" s="540"/>
      <c r="AP718" s="540"/>
      <c r="AQ718" s="540"/>
      <c r="AR718" s="540"/>
      <c r="AS718" s="540"/>
      <c r="AT718" s="540"/>
      <c r="AU718" s="540"/>
      <c r="AV718" s="540"/>
      <c r="AW718" s="540"/>
      <c r="AX718" s="540"/>
      <c r="AY718" s="540"/>
      <c r="AZ718" s="540"/>
      <c r="BA718" s="540"/>
      <c r="BB718" s="540"/>
      <c r="BC718" s="540"/>
      <c r="BD718" s="540"/>
      <c r="BE718" s="540"/>
      <c r="BF718" s="540"/>
      <c r="BG718" s="540"/>
      <c r="BH718" s="540"/>
      <c r="BI718" s="540"/>
      <c r="BJ718" s="540"/>
      <c r="BK718" s="540"/>
      <c r="BL718" s="540"/>
      <c r="BM718" s="540"/>
      <c r="BN718" s="540"/>
      <c r="BO718" s="540"/>
      <c r="BP718" s="540"/>
      <c r="BQ718" s="540"/>
      <c r="BR718" s="540"/>
      <c r="BS718" s="540"/>
      <c r="BT718" s="540"/>
      <c r="BU718" s="540"/>
      <c r="BV718" s="540"/>
      <c r="BW718" s="540"/>
      <c r="BX718" s="540"/>
      <c r="BY718" s="540"/>
      <c r="BZ718" s="540"/>
      <c r="DK718" s="540"/>
      <c r="DL718" s="540"/>
      <c r="DM718" s="540"/>
      <c r="DN718" s="540"/>
      <c r="DO718" s="540"/>
      <c r="DP718" s="540"/>
      <c r="DQ718" s="540"/>
      <c r="DR718" s="540"/>
      <c r="DS718" s="540"/>
      <c r="DT718" s="540"/>
      <c r="DU718" s="540"/>
      <c r="DV718" s="540"/>
      <c r="DW718" s="540"/>
      <c r="DX718" s="540"/>
      <c r="DY718" s="540"/>
      <c r="DZ718" s="540"/>
      <c r="EA718" s="540"/>
      <c r="EB718" s="540"/>
      <c r="EC718" s="540"/>
      <c r="ED718" s="540"/>
      <c r="EE718" s="540"/>
      <c r="EF718" s="540"/>
      <c r="EG718" s="540"/>
      <c r="EH718" s="540"/>
    </row>
    <row r="719" spans="2:138">
      <c r="B719" s="540"/>
      <c r="C719" s="658"/>
      <c r="D719" s="540"/>
      <c r="F719" s="540"/>
      <c r="G719" s="540"/>
      <c r="H719" s="540"/>
      <c r="I719" s="540"/>
      <c r="J719" s="540"/>
      <c r="K719" s="540"/>
      <c r="L719" s="540"/>
      <c r="M719" s="540"/>
      <c r="N719" s="540"/>
      <c r="O719" s="540"/>
      <c r="P719" s="540"/>
      <c r="Q719" s="540"/>
      <c r="R719" s="540"/>
      <c r="S719" s="540"/>
      <c r="T719" s="540"/>
      <c r="U719" s="540"/>
      <c r="V719" s="540"/>
      <c r="W719" s="540"/>
      <c r="X719" s="540"/>
      <c r="Y719" s="540"/>
      <c r="Z719" s="540"/>
      <c r="AA719" s="540"/>
      <c r="AB719" s="540"/>
      <c r="AC719" s="540"/>
      <c r="AD719" s="540"/>
      <c r="AE719" s="540"/>
      <c r="AF719" s="540"/>
      <c r="AG719" s="540"/>
      <c r="AH719" s="540"/>
      <c r="AI719" s="540"/>
      <c r="AJ719" s="540"/>
      <c r="AK719" s="540"/>
      <c r="AL719" s="540"/>
      <c r="AM719" s="540"/>
      <c r="AN719" s="540"/>
      <c r="AO719" s="540"/>
      <c r="AP719" s="540"/>
      <c r="AQ719" s="540"/>
      <c r="AR719" s="540"/>
      <c r="AS719" s="540"/>
      <c r="AT719" s="540"/>
      <c r="AU719" s="540"/>
      <c r="AV719" s="540"/>
      <c r="AW719" s="540"/>
      <c r="AX719" s="540"/>
      <c r="AY719" s="540"/>
      <c r="AZ719" s="540"/>
      <c r="BA719" s="540"/>
      <c r="BB719" s="540"/>
      <c r="BC719" s="540"/>
      <c r="BD719" s="540"/>
      <c r="BE719" s="540"/>
      <c r="BF719" s="540"/>
      <c r="BG719" s="540"/>
      <c r="BH719" s="540"/>
      <c r="BI719" s="540"/>
      <c r="BJ719" s="540"/>
      <c r="BK719" s="540"/>
      <c r="BL719" s="540"/>
      <c r="BM719" s="540"/>
      <c r="BN719" s="540"/>
      <c r="BO719" s="540"/>
      <c r="BP719" s="540"/>
      <c r="BQ719" s="540"/>
      <c r="BR719" s="540"/>
      <c r="BS719" s="540"/>
      <c r="BT719" s="540"/>
      <c r="BU719" s="540"/>
      <c r="BV719" s="540"/>
      <c r="BW719" s="540"/>
      <c r="BX719" s="540"/>
      <c r="BY719" s="540"/>
      <c r="BZ719" s="540"/>
      <c r="DK719" s="540"/>
      <c r="DL719" s="540"/>
      <c r="DM719" s="540"/>
      <c r="DN719" s="540"/>
      <c r="DO719" s="540"/>
      <c r="DP719" s="540"/>
      <c r="DQ719" s="540"/>
      <c r="DR719" s="540"/>
      <c r="DS719" s="540"/>
      <c r="DT719" s="540"/>
      <c r="DU719" s="540"/>
      <c r="DV719" s="540"/>
      <c r="DW719" s="540"/>
      <c r="DX719" s="540"/>
      <c r="DY719" s="540"/>
      <c r="DZ719" s="540"/>
      <c r="EA719" s="540"/>
      <c r="EB719" s="540"/>
      <c r="EC719" s="540"/>
      <c r="ED719" s="540"/>
      <c r="EE719" s="540"/>
      <c r="EF719" s="540"/>
      <c r="EG719" s="540"/>
      <c r="EH719" s="540"/>
    </row>
    <row r="720" spans="2:138">
      <c r="B720" s="540"/>
      <c r="C720" s="658"/>
      <c r="D720" s="540"/>
      <c r="F720" s="540"/>
      <c r="G720" s="540"/>
      <c r="H720" s="540"/>
      <c r="I720" s="540"/>
      <c r="J720" s="540"/>
      <c r="K720" s="540"/>
      <c r="L720" s="540"/>
      <c r="M720" s="540"/>
      <c r="N720" s="540"/>
      <c r="O720" s="540"/>
      <c r="P720" s="540"/>
      <c r="Q720" s="540"/>
      <c r="R720" s="540"/>
      <c r="S720" s="540"/>
      <c r="T720" s="540"/>
      <c r="U720" s="540"/>
      <c r="V720" s="540"/>
      <c r="W720" s="540"/>
      <c r="X720" s="540"/>
      <c r="Y720" s="540"/>
      <c r="Z720" s="540"/>
      <c r="AA720" s="540"/>
      <c r="AB720" s="540"/>
      <c r="AC720" s="540"/>
      <c r="AD720" s="540"/>
      <c r="AE720" s="540"/>
      <c r="AF720" s="540"/>
      <c r="AG720" s="540"/>
      <c r="AH720" s="540"/>
      <c r="AI720" s="540"/>
      <c r="AJ720" s="540"/>
      <c r="AK720" s="540"/>
      <c r="AL720" s="540"/>
      <c r="AM720" s="540"/>
      <c r="AN720" s="540"/>
      <c r="AO720" s="540"/>
      <c r="AP720" s="540"/>
      <c r="AQ720" s="540"/>
      <c r="AR720" s="540"/>
      <c r="AS720" s="540"/>
      <c r="AT720" s="540"/>
      <c r="AU720" s="540"/>
      <c r="AV720" s="540"/>
      <c r="AW720" s="540"/>
      <c r="AX720" s="540"/>
      <c r="AY720" s="540"/>
      <c r="AZ720" s="540"/>
      <c r="BA720" s="540"/>
      <c r="BB720" s="540"/>
      <c r="BC720" s="540"/>
      <c r="BD720" s="540"/>
      <c r="BE720" s="540"/>
      <c r="BF720" s="540"/>
      <c r="BG720" s="540"/>
      <c r="BH720" s="540"/>
      <c r="BI720" s="540"/>
      <c r="BJ720" s="540"/>
      <c r="BK720" s="540"/>
      <c r="BL720" s="540"/>
      <c r="BM720" s="540"/>
      <c r="BN720" s="540"/>
      <c r="BO720" s="540"/>
      <c r="BP720" s="540"/>
      <c r="BQ720" s="540"/>
      <c r="BR720" s="540"/>
      <c r="BS720" s="540"/>
      <c r="BT720" s="540"/>
      <c r="BU720" s="540"/>
      <c r="BV720" s="540"/>
      <c r="BW720" s="540"/>
      <c r="BX720" s="540"/>
      <c r="BY720" s="540"/>
      <c r="BZ720" s="540"/>
      <c r="DK720" s="540"/>
      <c r="DL720" s="540"/>
      <c r="DM720" s="540"/>
      <c r="DN720" s="540"/>
      <c r="DO720" s="540"/>
      <c r="DP720" s="540"/>
      <c r="DQ720" s="540"/>
      <c r="DR720" s="540"/>
      <c r="DS720" s="540"/>
      <c r="DT720" s="540"/>
      <c r="DU720" s="540"/>
      <c r="DV720" s="540"/>
      <c r="DW720" s="540"/>
      <c r="DX720" s="540"/>
      <c r="DY720" s="540"/>
      <c r="DZ720" s="540"/>
      <c r="EA720" s="540"/>
      <c r="EB720" s="540"/>
      <c r="EC720" s="540"/>
      <c r="ED720" s="540"/>
      <c r="EE720" s="540"/>
      <c r="EF720" s="540"/>
      <c r="EG720" s="540"/>
      <c r="EH720" s="540"/>
    </row>
    <row r="721" spans="2:138">
      <c r="B721" s="540"/>
      <c r="C721" s="658"/>
      <c r="D721" s="540"/>
      <c r="F721" s="540"/>
      <c r="G721" s="540"/>
      <c r="H721" s="540"/>
      <c r="I721" s="540"/>
      <c r="J721" s="540"/>
      <c r="K721" s="540"/>
      <c r="L721" s="540"/>
      <c r="M721" s="540"/>
      <c r="N721" s="540"/>
      <c r="O721" s="540"/>
      <c r="P721" s="540"/>
      <c r="Q721" s="540"/>
      <c r="R721" s="540"/>
      <c r="S721" s="540"/>
      <c r="T721" s="540"/>
      <c r="U721" s="540"/>
      <c r="V721" s="540"/>
      <c r="W721" s="540"/>
      <c r="X721" s="540"/>
      <c r="Y721" s="540"/>
      <c r="Z721" s="540"/>
      <c r="AA721" s="540"/>
      <c r="AB721" s="540"/>
      <c r="AC721" s="540"/>
      <c r="AD721" s="540"/>
      <c r="AE721" s="540"/>
      <c r="AF721" s="540"/>
      <c r="AG721" s="540"/>
      <c r="AH721" s="540"/>
      <c r="AI721" s="540"/>
      <c r="AJ721" s="540"/>
      <c r="AK721" s="540"/>
      <c r="AL721" s="540"/>
      <c r="AM721" s="540"/>
      <c r="AN721" s="540"/>
      <c r="AO721" s="540"/>
      <c r="AP721" s="540"/>
      <c r="AQ721" s="540"/>
      <c r="AR721" s="540"/>
      <c r="AS721" s="540"/>
      <c r="AT721" s="540"/>
      <c r="AU721" s="540"/>
      <c r="AV721" s="540"/>
      <c r="AW721" s="540"/>
      <c r="AX721" s="540"/>
      <c r="AY721" s="540"/>
      <c r="AZ721" s="540"/>
      <c r="BA721" s="540"/>
      <c r="BB721" s="540"/>
      <c r="BC721" s="540"/>
      <c r="BD721" s="540"/>
      <c r="BE721" s="540"/>
      <c r="BF721" s="540"/>
      <c r="BG721" s="540"/>
      <c r="BH721" s="540"/>
      <c r="BI721" s="540"/>
      <c r="BJ721" s="540"/>
      <c r="BK721" s="540"/>
      <c r="BL721" s="540"/>
      <c r="BM721" s="540"/>
      <c r="BN721" s="540"/>
      <c r="BO721" s="540"/>
      <c r="BP721" s="540"/>
      <c r="BQ721" s="540"/>
      <c r="BR721" s="540"/>
      <c r="BS721" s="540"/>
      <c r="BT721" s="540"/>
      <c r="BU721" s="540"/>
      <c r="BV721" s="540"/>
      <c r="BW721" s="540"/>
      <c r="BX721" s="540"/>
      <c r="BY721" s="540"/>
      <c r="BZ721" s="540"/>
      <c r="DK721" s="540"/>
      <c r="DL721" s="540"/>
      <c r="DM721" s="540"/>
      <c r="DN721" s="540"/>
      <c r="DO721" s="540"/>
      <c r="DP721" s="540"/>
      <c r="DQ721" s="540"/>
      <c r="DR721" s="540"/>
      <c r="DS721" s="540"/>
      <c r="DT721" s="540"/>
      <c r="DU721" s="540"/>
      <c r="DV721" s="540"/>
      <c r="DW721" s="540"/>
      <c r="DX721" s="540"/>
      <c r="DY721" s="540"/>
      <c r="DZ721" s="540"/>
      <c r="EA721" s="540"/>
      <c r="EB721" s="540"/>
      <c r="EC721" s="540"/>
      <c r="ED721" s="540"/>
      <c r="EE721" s="540"/>
      <c r="EF721" s="540"/>
      <c r="EG721" s="540"/>
      <c r="EH721" s="540"/>
    </row>
    <row r="722" spans="2:138">
      <c r="B722" s="540"/>
      <c r="C722" s="658"/>
      <c r="D722" s="540"/>
      <c r="F722" s="540"/>
      <c r="G722" s="540"/>
      <c r="H722" s="540"/>
      <c r="I722" s="540"/>
      <c r="J722" s="540"/>
      <c r="K722" s="540"/>
      <c r="L722" s="540"/>
      <c r="M722" s="540"/>
      <c r="N722" s="540"/>
      <c r="O722" s="540"/>
      <c r="P722" s="540"/>
      <c r="Q722" s="540"/>
      <c r="R722" s="540"/>
      <c r="S722" s="540"/>
      <c r="T722" s="540"/>
      <c r="U722" s="540"/>
      <c r="V722" s="540"/>
      <c r="W722" s="540"/>
      <c r="X722" s="540"/>
      <c r="Y722" s="540"/>
      <c r="Z722" s="540"/>
      <c r="AA722" s="540"/>
      <c r="AB722" s="540"/>
      <c r="AC722" s="540"/>
      <c r="AD722" s="540"/>
      <c r="AE722" s="540"/>
      <c r="AF722" s="540"/>
      <c r="AG722" s="540"/>
      <c r="AH722" s="540"/>
      <c r="AI722" s="540"/>
      <c r="AJ722" s="540"/>
      <c r="AK722" s="540"/>
      <c r="AL722" s="540"/>
      <c r="AM722" s="540"/>
      <c r="AN722" s="540"/>
      <c r="AO722" s="540"/>
      <c r="AP722" s="540"/>
      <c r="AQ722" s="540"/>
      <c r="AR722" s="540"/>
      <c r="AS722" s="540"/>
      <c r="AT722" s="540"/>
      <c r="AU722" s="540"/>
      <c r="AV722" s="540"/>
      <c r="AW722" s="540"/>
      <c r="AX722" s="540"/>
      <c r="AY722" s="540"/>
      <c r="AZ722" s="540"/>
      <c r="BA722" s="540"/>
      <c r="BB722" s="540"/>
      <c r="BC722" s="540"/>
      <c r="BD722" s="540"/>
      <c r="BE722" s="540"/>
      <c r="BF722" s="540"/>
      <c r="BG722" s="540"/>
      <c r="BH722" s="540"/>
      <c r="BI722" s="540"/>
      <c r="BJ722" s="540"/>
      <c r="BK722" s="540"/>
      <c r="BL722" s="540"/>
      <c r="BM722" s="540"/>
      <c r="BN722" s="540"/>
      <c r="BO722" s="540"/>
      <c r="BP722" s="540"/>
      <c r="BQ722" s="540"/>
      <c r="BR722" s="540"/>
      <c r="BS722" s="540"/>
      <c r="BT722" s="540"/>
      <c r="BU722" s="540"/>
      <c r="BV722" s="540"/>
      <c r="BW722" s="540"/>
      <c r="BX722" s="540"/>
      <c r="BY722" s="540"/>
      <c r="BZ722" s="540"/>
      <c r="DK722" s="540"/>
      <c r="DL722" s="540"/>
      <c r="DM722" s="540"/>
      <c r="DN722" s="540"/>
      <c r="DO722" s="540"/>
      <c r="DP722" s="540"/>
      <c r="DQ722" s="540"/>
      <c r="DR722" s="540"/>
      <c r="DS722" s="540"/>
      <c r="DT722" s="540"/>
      <c r="DU722" s="540"/>
      <c r="DV722" s="540"/>
      <c r="DW722" s="540"/>
      <c r="DX722" s="540"/>
      <c r="DY722" s="540"/>
      <c r="DZ722" s="540"/>
      <c r="EA722" s="540"/>
      <c r="EB722" s="540"/>
      <c r="EC722" s="540"/>
      <c r="ED722" s="540"/>
      <c r="EE722" s="540"/>
      <c r="EF722" s="540"/>
      <c r="EG722" s="540"/>
      <c r="EH722" s="540"/>
    </row>
    <row r="723" spans="2:138">
      <c r="B723" s="540"/>
      <c r="C723" s="658"/>
      <c r="D723" s="540"/>
      <c r="F723" s="540"/>
      <c r="G723" s="540"/>
      <c r="H723" s="540"/>
      <c r="I723" s="540"/>
      <c r="J723" s="540"/>
      <c r="K723" s="540"/>
      <c r="L723" s="540"/>
      <c r="M723" s="540"/>
      <c r="N723" s="540"/>
      <c r="O723" s="540"/>
      <c r="P723" s="540"/>
      <c r="Q723" s="540"/>
      <c r="R723" s="540"/>
      <c r="S723" s="540"/>
      <c r="T723" s="540"/>
      <c r="U723" s="540"/>
      <c r="V723" s="540"/>
      <c r="W723" s="540"/>
      <c r="X723" s="540"/>
      <c r="Y723" s="540"/>
      <c r="Z723" s="540"/>
      <c r="AA723" s="540"/>
      <c r="AB723" s="540"/>
      <c r="AC723" s="540"/>
      <c r="AD723" s="540"/>
      <c r="AE723" s="540"/>
      <c r="AF723" s="540"/>
      <c r="AG723" s="540"/>
      <c r="AH723" s="540"/>
      <c r="AI723" s="540"/>
      <c r="AJ723" s="540"/>
      <c r="AK723" s="540"/>
      <c r="AL723" s="540"/>
      <c r="AM723" s="540"/>
      <c r="AN723" s="540"/>
      <c r="AO723" s="540"/>
      <c r="AP723" s="540"/>
      <c r="AQ723" s="540"/>
      <c r="AR723" s="540"/>
      <c r="AS723" s="540"/>
      <c r="AT723" s="540"/>
      <c r="AU723" s="540"/>
      <c r="AV723" s="540"/>
      <c r="AW723" s="540"/>
      <c r="AX723" s="540"/>
      <c r="AY723" s="540"/>
      <c r="AZ723" s="540"/>
      <c r="BA723" s="540"/>
      <c r="BB723" s="540"/>
      <c r="BC723" s="540"/>
      <c r="BD723" s="540"/>
      <c r="BE723" s="540"/>
      <c r="BF723" s="540"/>
      <c r="BG723" s="540"/>
      <c r="BH723" s="540"/>
      <c r="BI723" s="540"/>
      <c r="BJ723" s="540"/>
      <c r="BK723" s="540"/>
      <c r="BL723" s="540"/>
      <c r="BM723" s="540"/>
      <c r="BN723" s="540"/>
      <c r="BO723" s="540"/>
      <c r="BP723" s="540"/>
      <c r="BQ723" s="540"/>
      <c r="BR723" s="540"/>
      <c r="BS723" s="540"/>
      <c r="BT723" s="540"/>
      <c r="BU723" s="540"/>
      <c r="BV723" s="540"/>
      <c r="BW723" s="540"/>
      <c r="BX723" s="540"/>
      <c r="BY723" s="540"/>
      <c r="BZ723" s="540"/>
      <c r="DK723" s="540"/>
      <c r="DL723" s="540"/>
      <c r="DM723" s="540"/>
      <c r="DN723" s="540"/>
      <c r="DO723" s="540"/>
      <c r="DP723" s="540"/>
      <c r="DQ723" s="540"/>
      <c r="DR723" s="540"/>
      <c r="DS723" s="540"/>
      <c r="DT723" s="540"/>
      <c r="DU723" s="540"/>
      <c r="DV723" s="540"/>
      <c r="DW723" s="540"/>
      <c r="DX723" s="540"/>
      <c r="DY723" s="540"/>
      <c r="DZ723" s="540"/>
      <c r="EA723" s="540"/>
      <c r="EB723" s="540"/>
      <c r="EC723" s="540"/>
      <c r="ED723" s="540"/>
      <c r="EE723" s="540"/>
      <c r="EF723" s="540"/>
      <c r="EG723" s="540"/>
      <c r="EH723" s="540"/>
    </row>
    <row r="724" spans="2:138">
      <c r="B724" s="540"/>
      <c r="C724" s="658"/>
      <c r="D724" s="540"/>
      <c r="F724" s="540"/>
      <c r="G724" s="540"/>
      <c r="H724" s="540"/>
      <c r="I724" s="540"/>
      <c r="J724" s="540"/>
      <c r="K724" s="540"/>
      <c r="L724" s="540"/>
      <c r="M724" s="540"/>
      <c r="N724" s="540"/>
      <c r="O724" s="540"/>
      <c r="P724" s="540"/>
      <c r="Q724" s="540"/>
      <c r="R724" s="540"/>
      <c r="S724" s="540"/>
      <c r="T724" s="540"/>
      <c r="U724" s="540"/>
      <c r="V724" s="540"/>
      <c r="W724" s="540"/>
      <c r="X724" s="540"/>
      <c r="Y724" s="540"/>
      <c r="Z724" s="540"/>
      <c r="AA724" s="540"/>
      <c r="AB724" s="540"/>
      <c r="AC724" s="540"/>
      <c r="AD724" s="540"/>
      <c r="AE724" s="540"/>
      <c r="AF724" s="540"/>
      <c r="AG724" s="540"/>
      <c r="AH724" s="540"/>
      <c r="AI724" s="540"/>
      <c r="AJ724" s="540"/>
      <c r="AK724" s="540"/>
      <c r="AL724" s="540"/>
      <c r="AM724" s="540"/>
      <c r="AN724" s="540"/>
      <c r="AO724" s="540"/>
      <c r="AP724" s="540"/>
      <c r="AQ724" s="540"/>
      <c r="AR724" s="540"/>
      <c r="AS724" s="540"/>
      <c r="AT724" s="540"/>
      <c r="AU724" s="540"/>
      <c r="AV724" s="540"/>
      <c r="AW724" s="540"/>
      <c r="AX724" s="540"/>
      <c r="AY724" s="540"/>
      <c r="AZ724" s="540"/>
      <c r="BA724" s="540"/>
      <c r="BB724" s="540"/>
      <c r="BC724" s="540"/>
      <c r="BD724" s="540"/>
      <c r="BE724" s="540"/>
      <c r="BF724" s="540"/>
      <c r="BG724" s="540"/>
      <c r="BH724" s="540"/>
      <c r="BI724" s="540"/>
      <c r="BJ724" s="540"/>
      <c r="BK724" s="540"/>
      <c r="BL724" s="540"/>
      <c r="BM724" s="540"/>
      <c r="BN724" s="540"/>
      <c r="BO724" s="540"/>
      <c r="BP724" s="540"/>
      <c r="BQ724" s="540"/>
      <c r="BR724" s="540"/>
      <c r="BS724" s="540"/>
      <c r="BT724" s="540"/>
      <c r="BU724" s="540"/>
      <c r="BV724" s="540"/>
      <c r="BW724" s="540"/>
      <c r="BX724" s="540"/>
      <c r="BY724" s="540"/>
      <c r="BZ724" s="540"/>
      <c r="DK724" s="540"/>
      <c r="DL724" s="540"/>
      <c r="DM724" s="540"/>
      <c r="DN724" s="540"/>
      <c r="DO724" s="540"/>
      <c r="DP724" s="540"/>
      <c r="DQ724" s="540"/>
      <c r="DR724" s="540"/>
      <c r="DS724" s="540"/>
      <c r="DT724" s="540"/>
      <c r="DU724" s="540"/>
      <c r="DV724" s="540"/>
      <c r="DW724" s="540"/>
      <c r="DX724" s="540"/>
      <c r="DY724" s="540"/>
      <c r="DZ724" s="540"/>
      <c r="EA724" s="540"/>
      <c r="EB724" s="540"/>
      <c r="EC724" s="540"/>
      <c r="ED724" s="540"/>
      <c r="EE724" s="540"/>
      <c r="EF724" s="540"/>
      <c r="EG724" s="540"/>
      <c r="EH724" s="540"/>
    </row>
    <row r="725" spans="2:138">
      <c r="B725" s="540"/>
      <c r="C725" s="658"/>
      <c r="D725" s="540"/>
      <c r="F725" s="540"/>
      <c r="G725" s="540"/>
      <c r="H725" s="540"/>
      <c r="I725" s="540"/>
      <c r="J725" s="540"/>
      <c r="K725" s="540"/>
      <c r="L725" s="540"/>
      <c r="M725" s="540"/>
      <c r="N725" s="540"/>
      <c r="O725" s="540"/>
      <c r="P725" s="540"/>
      <c r="Q725" s="540"/>
      <c r="R725" s="540"/>
      <c r="S725" s="540"/>
      <c r="T725" s="540"/>
      <c r="U725" s="540"/>
      <c r="V725" s="540"/>
      <c r="W725" s="540"/>
      <c r="X725" s="540"/>
      <c r="Y725" s="540"/>
      <c r="Z725" s="540"/>
      <c r="AA725" s="540"/>
      <c r="AB725" s="540"/>
      <c r="AC725" s="540"/>
      <c r="AD725" s="540"/>
      <c r="AE725" s="540"/>
      <c r="AF725" s="540"/>
      <c r="AG725" s="540"/>
      <c r="AH725" s="540"/>
      <c r="AI725" s="540"/>
      <c r="AJ725" s="540"/>
      <c r="AK725" s="540"/>
      <c r="AL725" s="540"/>
      <c r="AM725" s="540"/>
      <c r="AN725" s="540"/>
      <c r="AO725" s="540"/>
      <c r="AP725" s="540"/>
      <c r="AQ725" s="540"/>
      <c r="AR725" s="540"/>
      <c r="AS725" s="540"/>
      <c r="AT725" s="540"/>
      <c r="AU725" s="540"/>
      <c r="AV725" s="540"/>
      <c r="AW725" s="540"/>
      <c r="AX725" s="540"/>
      <c r="AY725" s="540"/>
      <c r="AZ725" s="540"/>
      <c r="BA725" s="540"/>
      <c r="BB725" s="540"/>
      <c r="BC725" s="540"/>
      <c r="BD725" s="540"/>
      <c r="BE725" s="540"/>
      <c r="BF725" s="540"/>
      <c r="BG725" s="540"/>
      <c r="BH725" s="540"/>
      <c r="BI725" s="540"/>
      <c r="BJ725" s="540"/>
      <c r="BK725" s="540"/>
      <c r="BL725" s="540"/>
      <c r="BM725" s="540"/>
      <c r="BN725" s="540"/>
      <c r="BO725" s="540"/>
      <c r="BP725" s="540"/>
      <c r="BQ725" s="540"/>
      <c r="BR725" s="540"/>
      <c r="BS725" s="540"/>
      <c r="BT725" s="540"/>
      <c r="BU725" s="540"/>
      <c r="BV725" s="540"/>
      <c r="BW725" s="540"/>
      <c r="BX725" s="540"/>
      <c r="BY725" s="540"/>
      <c r="BZ725" s="540"/>
      <c r="DK725" s="540"/>
      <c r="DL725" s="540"/>
      <c r="DM725" s="540"/>
      <c r="DN725" s="540"/>
      <c r="DO725" s="540"/>
      <c r="DP725" s="540"/>
      <c r="DQ725" s="540"/>
      <c r="DR725" s="540"/>
      <c r="DS725" s="540"/>
      <c r="DT725" s="540"/>
      <c r="DU725" s="540"/>
      <c r="DV725" s="540"/>
      <c r="DW725" s="540"/>
      <c r="DX725" s="540"/>
      <c r="DY725" s="540"/>
      <c r="DZ725" s="540"/>
      <c r="EA725" s="540"/>
      <c r="EB725" s="540"/>
      <c r="EC725" s="540"/>
      <c r="ED725" s="540"/>
      <c r="EE725" s="540"/>
      <c r="EF725" s="540"/>
      <c r="EG725" s="540"/>
      <c r="EH725" s="540"/>
    </row>
    <row r="726" spans="2:138">
      <c r="B726" s="540"/>
      <c r="C726" s="658"/>
      <c r="D726" s="540"/>
      <c r="F726" s="540"/>
      <c r="G726" s="540"/>
      <c r="H726" s="540"/>
      <c r="I726" s="540"/>
      <c r="J726" s="540"/>
      <c r="K726" s="540"/>
      <c r="L726" s="540"/>
      <c r="M726" s="540"/>
      <c r="N726" s="540"/>
      <c r="O726" s="540"/>
      <c r="P726" s="540"/>
      <c r="Q726" s="540"/>
      <c r="R726" s="540"/>
      <c r="S726" s="540"/>
      <c r="T726" s="540"/>
      <c r="U726" s="540"/>
      <c r="V726" s="540"/>
      <c r="W726" s="540"/>
      <c r="X726" s="540"/>
      <c r="Y726" s="540"/>
      <c r="Z726" s="540"/>
      <c r="AA726" s="540"/>
      <c r="AB726" s="540"/>
      <c r="AC726" s="540"/>
      <c r="AD726" s="540"/>
      <c r="AE726" s="540"/>
      <c r="AF726" s="540"/>
      <c r="AG726" s="540"/>
      <c r="AH726" s="540"/>
      <c r="AI726" s="540"/>
      <c r="AJ726" s="540"/>
      <c r="AK726" s="540"/>
      <c r="AL726" s="540"/>
      <c r="AM726" s="540"/>
      <c r="AN726" s="540"/>
      <c r="AO726" s="540"/>
      <c r="AP726" s="540"/>
      <c r="AQ726" s="540"/>
      <c r="AR726" s="540"/>
      <c r="AS726" s="540"/>
      <c r="AT726" s="540"/>
      <c r="AU726" s="540"/>
      <c r="AV726" s="540"/>
      <c r="AW726" s="540"/>
      <c r="AX726" s="540"/>
      <c r="AY726" s="540"/>
      <c r="AZ726" s="540"/>
      <c r="BA726" s="540"/>
      <c r="BB726" s="540"/>
      <c r="BC726" s="540"/>
      <c r="BD726" s="540"/>
      <c r="BE726" s="540"/>
      <c r="BF726" s="540"/>
      <c r="BG726" s="540"/>
      <c r="BH726" s="540"/>
      <c r="BI726" s="540"/>
      <c r="BJ726" s="540"/>
      <c r="BK726" s="540"/>
      <c r="BL726" s="540"/>
      <c r="BM726" s="540"/>
      <c r="BN726" s="540"/>
      <c r="BO726" s="540"/>
      <c r="BP726" s="540"/>
      <c r="BQ726" s="540"/>
      <c r="BR726" s="540"/>
      <c r="BS726" s="540"/>
      <c r="BT726" s="540"/>
      <c r="BU726" s="540"/>
      <c r="BV726" s="540"/>
      <c r="BW726" s="540"/>
      <c r="BX726" s="540"/>
      <c r="BY726" s="540"/>
      <c r="BZ726" s="540"/>
      <c r="DK726" s="540"/>
      <c r="DL726" s="540"/>
      <c r="DM726" s="540"/>
      <c r="DN726" s="540"/>
      <c r="DO726" s="540"/>
      <c r="DP726" s="540"/>
      <c r="DQ726" s="540"/>
      <c r="DR726" s="540"/>
      <c r="DS726" s="540"/>
      <c r="DT726" s="540"/>
      <c r="DU726" s="540"/>
      <c r="DV726" s="540"/>
      <c r="DW726" s="540"/>
      <c r="DX726" s="540"/>
      <c r="DY726" s="540"/>
      <c r="DZ726" s="540"/>
      <c r="EA726" s="540"/>
      <c r="EB726" s="540"/>
      <c r="EC726" s="540"/>
      <c r="ED726" s="540"/>
      <c r="EE726" s="540"/>
      <c r="EF726" s="540"/>
      <c r="EG726" s="540"/>
      <c r="EH726" s="540"/>
    </row>
    <row r="727" spans="2:138">
      <c r="B727" s="540"/>
      <c r="C727" s="658"/>
      <c r="D727" s="540"/>
      <c r="F727" s="540"/>
      <c r="G727" s="540"/>
      <c r="H727" s="540"/>
      <c r="I727" s="540"/>
      <c r="J727" s="540"/>
      <c r="K727" s="540"/>
      <c r="L727" s="540"/>
      <c r="M727" s="540"/>
      <c r="N727" s="540"/>
      <c r="O727" s="540"/>
      <c r="P727" s="540"/>
      <c r="Q727" s="540"/>
      <c r="R727" s="540"/>
      <c r="S727" s="540"/>
      <c r="T727" s="540"/>
      <c r="U727" s="540"/>
      <c r="V727" s="540"/>
      <c r="W727" s="540"/>
      <c r="X727" s="540"/>
      <c r="Y727" s="540"/>
      <c r="Z727" s="540"/>
      <c r="AA727" s="540"/>
      <c r="AB727" s="540"/>
      <c r="AC727" s="540"/>
      <c r="AD727" s="540"/>
      <c r="AE727" s="540"/>
      <c r="AF727" s="540"/>
      <c r="AG727" s="540"/>
      <c r="AH727" s="540"/>
      <c r="AI727" s="540"/>
      <c r="AJ727" s="540"/>
      <c r="AK727" s="540"/>
      <c r="AL727" s="540"/>
      <c r="AM727" s="540"/>
      <c r="AN727" s="540"/>
      <c r="AO727" s="540"/>
      <c r="AP727" s="540"/>
      <c r="AQ727" s="540"/>
      <c r="AR727" s="540"/>
      <c r="AS727" s="540"/>
      <c r="AT727" s="540"/>
      <c r="AU727" s="540"/>
      <c r="AV727" s="540"/>
      <c r="AW727" s="540"/>
      <c r="AX727" s="540"/>
      <c r="AY727" s="540"/>
      <c r="AZ727" s="540"/>
      <c r="BA727" s="540"/>
      <c r="BB727" s="540"/>
      <c r="BC727" s="540"/>
      <c r="BD727" s="540"/>
      <c r="BE727" s="540"/>
      <c r="BF727" s="540"/>
      <c r="BG727" s="540"/>
      <c r="BH727" s="540"/>
      <c r="BI727" s="540"/>
      <c r="BJ727" s="540"/>
      <c r="BK727" s="540"/>
      <c r="BL727" s="540"/>
      <c r="BM727" s="540"/>
      <c r="BN727" s="540"/>
      <c r="BO727" s="540"/>
      <c r="BP727" s="540"/>
      <c r="BQ727" s="540"/>
      <c r="BR727" s="540"/>
      <c r="BS727" s="540"/>
      <c r="BT727" s="540"/>
      <c r="BU727" s="540"/>
      <c r="BV727" s="540"/>
      <c r="BW727" s="540"/>
      <c r="BX727" s="540"/>
      <c r="BY727" s="540"/>
      <c r="BZ727" s="540"/>
      <c r="DK727" s="540"/>
      <c r="DL727" s="540"/>
      <c r="DM727" s="540"/>
      <c r="DN727" s="540"/>
      <c r="DO727" s="540"/>
      <c r="DP727" s="540"/>
      <c r="DQ727" s="540"/>
      <c r="DR727" s="540"/>
      <c r="DS727" s="540"/>
      <c r="DT727" s="540"/>
      <c r="DU727" s="540"/>
      <c r="DV727" s="540"/>
      <c r="DW727" s="540"/>
      <c r="DX727" s="540"/>
      <c r="DY727" s="540"/>
      <c r="DZ727" s="540"/>
      <c r="EA727" s="540"/>
      <c r="EB727" s="540"/>
      <c r="EC727" s="540"/>
      <c r="ED727" s="540"/>
      <c r="EE727" s="540"/>
      <c r="EF727" s="540"/>
      <c r="EG727" s="540"/>
      <c r="EH727" s="540"/>
    </row>
    <row r="728" spans="2:138">
      <c r="B728" s="540"/>
      <c r="C728" s="658"/>
      <c r="D728" s="540"/>
      <c r="F728" s="540"/>
      <c r="G728" s="540"/>
      <c r="H728" s="540"/>
      <c r="I728" s="540"/>
      <c r="J728" s="540"/>
      <c r="K728" s="540"/>
      <c r="L728" s="540"/>
      <c r="M728" s="540"/>
      <c r="N728" s="540"/>
      <c r="O728" s="540"/>
      <c r="P728" s="540"/>
      <c r="Q728" s="540"/>
      <c r="R728" s="540"/>
      <c r="S728" s="540"/>
      <c r="T728" s="540"/>
      <c r="U728" s="540"/>
      <c r="V728" s="540"/>
      <c r="W728" s="540"/>
      <c r="X728" s="540"/>
      <c r="Y728" s="540"/>
      <c r="Z728" s="540"/>
      <c r="AA728" s="540"/>
      <c r="AB728" s="540"/>
      <c r="AC728" s="540"/>
      <c r="AD728" s="540"/>
      <c r="AE728" s="540"/>
      <c r="AF728" s="540"/>
      <c r="AG728" s="540"/>
      <c r="AH728" s="540"/>
      <c r="AI728" s="540"/>
      <c r="AJ728" s="540"/>
      <c r="AK728" s="540"/>
      <c r="AL728" s="540"/>
      <c r="AM728" s="540"/>
      <c r="AN728" s="540"/>
      <c r="AO728" s="540"/>
      <c r="AP728" s="540"/>
      <c r="AQ728" s="540"/>
      <c r="AR728" s="540"/>
      <c r="AS728" s="540"/>
      <c r="AT728" s="540"/>
      <c r="AU728" s="540"/>
      <c r="AV728" s="540"/>
      <c r="AW728" s="540"/>
      <c r="AX728" s="540"/>
      <c r="AY728" s="540"/>
      <c r="AZ728" s="540"/>
      <c r="BA728" s="540"/>
      <c r="BB728" s="540"/>
      <c r="BC728" s="540"/>
      <c r="BD728" s="540"/>
      <c r="BE728" s="540"/>
      <c r="BF728" s="540"/>
      <c r="BG728" s="540"/>
      <c r="BH728" s="540"/>
      <c r="BI728" s="540"/>
      <c r="BJ728" s="540"/>
      <c r="BK728" s="540"/>
      <c r="BL728" s="540"/>
      <c r="BM728" s="540"/>
      <c r="BN728" s="540"/>
      <c r="BO728" s="540"/>
      <c r="BP728" s="540"/>
      <c r="BQ728" s="540"/>
      <c r="BR728" s="540"/>
      <c r="BS728" s="540"/>
      <c r="BT728" s="540"/>
      <c r="BU728" s="540"/>
      <c r="BV728" s="540"/>
      <c r="BW728" s="540"/>
      <c r="BX728" s="540"/>
      <c r="BY728" s="540"/>
      <c r="BZ728" s="540"/>
      <c r="DK728" s="540"/>
      <c r="DL728" s="540"/>
      <c r="DM728" s="540"/>
      <c r="DN728" s="540"/>
      <c r="DO728" s="540"/>
      <c r="DP728" s="540"/>
      <c r="DQ728" s="540"/>
      <c r="DR728" s="540"/>
      <c r="DS728" s="540"/>
      <c r="DT728" s="540"/>
      <c r="DU728" s="540"/>
      <c r="DV728" s="540"/>
      <c r="DW728" s="540"/>
      <c r="DX728" s="540"/>
      <c r="DY728" s="540"/>
      <c r="DZ728" s="540"/>
      <c r="EA728" s="540"/>
      <c r="EB728" s="540"/>
      <c r="EC728" s="540"/>
      <c r="ED728" s="540"/>
      <c r="EE728" s="540"/>
      <c r="EF728" s="540"/>
      <c r="EG728" s="540"/>
      <c r="EH728" s="540"/>
    </row>
    <row r="729" spans="2:138">
      <c r="B729" s="540"/>
      <c r="C729" s="658"/>
      <c r="D729" s="540"/>
      <c r="F729" s="540"/>
      <c r="G729" s="540"/>
      <c r="H729" s="540"/>
      <c r="I729" s="540"/>
      <c r="J729" s="540"/>
      <c r="K729" s="540"/>
      <c r="L729" s="540"/>
      <c r="M729" s="540"/>
      <c r="N729" s="540"/>
      <c r="O729" s="540"/>
      <c r="P729" s="540"/>
      <c r="Q729" s="540"/>
      <c r="R729" s="540"/>
      <c r="S729" s="540"/>
      <c r="T729" s="540"/>
      <c r="U729" s="540"/>
      <c r="V729" s="540"/>
      <c r="W729" s="540"/>
      <c r="X729" s="540"/>
      <c r="Y729" s="540"/>
      <c r="Z729" s="540"/>
      <c r="AA729" s="540"/>
      <c r="AB729" s="540"/>
      <c r="AC729" s="540"/>
      <c r="AD729" s="540"/>
      <c r="AE729" s="540"/>
      <c r="AF729" s="540"/>
      <c r="AG729" s="540"/>
      <c r="AH729" s="540"/>
      <c r="AI729" s="540"/>
      <c r="AJ729" s="540"/>
      <c r="AK729" s="540"/>
      <c r="AL729" s="540"/>
      <c r="AM729" s="540"/>
      <c r="AN729" s="540"/>
      <c r="AO729" s="540"/>
      <c r="AP729" s="540"/>
      <c r="AQ729" s="540"/>
      <c r="AR729" s="540"/>
      <c r="AS729" s="540"/>
      <c r="AT729" s="540"/>
      <c r="AU729" s="540"/>
      <c r="AV729" s="540"/>
      <c r="AW729" s="540"/>
      <c r="AX729" s="540"/>
      <c r="AY729" s="540"/>
      <c r="AZ729" s="540"/>
      <c r="BA729" s="540"/>
      <c r="BB729" s="540"/>
      <c r="BC729" s="540"/>
      <c r="BD729" s="540"/>
      <c r="BE729" s="540"/>
      <c r="BF729" s="540"/>
      <c r="BG729" s="540"/>
      <c r="BH729" s="540"/>
      <c r="BI729" s="540"/>
      <c r="BJ729" s="540"/>
      <c r="BK729" s="540"/>
      <c r="BL729" s="540"/>
      <c r="BM729" s="540"/>
      <c r="BN729" s="540"/>
      <c r="BO729" s="540"/>
      <c r="BP729" s="540"/>
      <c r="BQ729" s="540"/>
      <c r="BR729" s="540"/>
      <c r="BS729" s="540"/>
      <c r="BT729" s="540"/>
      <c r="BU729" s="540"/>
      <c r="BV729" s="540"/>
      <c r="BW729" s="540"/>
      <c r="BX729" s="540"/>
      <c r="BY729" s="540"/>
      <c r="BZ729" s="540"/>
      <c r="DK729" s="540"/>
      <c r="DL729" s="540"/>
      <c r="DM729" s="540"/>
      <c r="DN729" s="540"/>
      <c r="DO729" s="540"/>
      <c r="DP729" s="540"/>
      <c r="DQ729" s="540"/>
      <c r="DR729" s="540"/>
      <c r="DS729" s="540"/>
      <c r="DT729" s="540"/>
      <c r="DU729" s="540"/>
      <c r="DV729" s="540"/>
      <c r="DW729" s="540"/>
      <c r="DX729" s="540"/>
      <c r="DY729" s="540"/>
      <c r="DZ729" s="540"/>
      <c r="EA729" s="540"/>
      <c r="EB729" s="540"/>
      <c r="EC729" s="540"/>
      <c r="ED729" s="540"/>
      <c r="EE729" s="540"/>
      <c r="EF729" s="540"/>
      <c r="EG729" s="540"/>
      <c r="EH729" s="540"/>
    </row>
    <row r="730" spans="2:138">
      <c r="B730" s="540"/>
      <c r="C730" s="658"/>
      <c r="D730" s="540"/>
      <c r="F730" s="540"/>
      <c r="G730" s="540"/>
      <c r="H730" s="540"/>
      <c r="I730" s="540"/>
      <c r="J730" s="540"/>
      <c r="K730" s="540"/>
      <c r="L730" s="540"/>
      <c r="M730" s="540"/>
      <c r="N730" s="540"/>
      <c r="O730" s="540"/>
      <c r="P730" s="540"/>
      <c r="Q730" s="540"/>
      <c r="R730" s="540"/>
      <c r="S730" s="540"/>
      <c r="T730" s="540"/>
      <c r="U730" s="540"/>
      <c r="V730" s="540"/>
      <c r="W730" s="540"/>
      <c r="X730" s="540"/>
      <c r="Y730" s="540"/>
      <c r="Z730" s="540"/>
      <c r="AA730" s="540"/>
      <c r="AB730" s="540"/>
      <c r="AC730" s="540"/>
      <c r="AD730" s="540"/>
      <c r="AE730" s="540"/>
      <c r="AF730" s="540"/>
      <c r="AG730" s="540"/>
      <c r="AH730" s="540"/>
      <c r="AI730" s="540"/>
      <c r="AJ730" s="540"/>
      <c r="AK730" s="540"/>
      <c r="AL730" s="540"/>
      <c r="AM730" s="540"/>
      <c r="AN730" s="540"/>
      <c r="AO730" s="540"/>
      <c r="AP730" s="540"/>
      <c r="AQ730" s="540"/>
      <c r="AR730" s="540"/>
      <c r="AS730" s="540"/>
      <c r="AT730" s="540"/>
      <c r="AU730" s="540"/>
      <c r="AV730" s="540"/>
      <c r="AW730" s="540"/>
      <c r="AX730" s="540"/>
      <c r="AY730" s="540"/>
      <c r="AZ730" s="540"/>
      <c r="BA730" s="540"/>
      <c r="BB730" s="540"/>
      <c r="BC730" s="540"/>
      <c r="BD730" s="540"/>
      <c r="BE730" s="540"/>
      <c r="BF730" s="540"/>
      <c r="BG730" s="540"/>
      <c r="BH730" s="540"/>
      <c r="BI730" s="540"/>
      <c r="BJ730" s="540"/>
      <c r="BK730" s="540"/>
      <c r="BL730" s="540"/>
      <c r="BM730" s="540"/>
      <c r="BN730" s="540"/>
      <c r="BO730" s="540"/>
      <c r="BP730" s="540"/>
      <c r="BQ730" s="540"/>
      <c r="BR730" s="540"/>
      <c r="BS730" s="540"/>
      <c r="BT730" s="540"/>
      <c r="BU730" s="540"/>
      <c r="BV730" s="540"/>
      <c r="BW730" s="540"/>
      <c r="BX730" s="540"/>
      <c r="BY730" s="540"/>
      <c r="BZ730" s="540"/>
      <c r="DK730" s="540"/>
      <c r="DL730" s="540"/>
      <c r="DM730" s="540"/>
      <c r="DN730" s="540"/>
      <c r="DO730" s="540"/>
      <c r="DP730" s="540"/>
      <c r="DQ730" s="540"/>
      <c r="DR730" s="540"/>
      <c r="DS730" s="540"/>
      <c r="DT730" s="540"/>
      <c r="DU730" s="540"/>
      <c r="DV730" s="540"/>
      <c r="DW730" s="540"/>
      <c r="DX730" s="540"/>
      <c r="DY730" s="540"/>
      <c r="DZ730" s="540"/>
      <c r="EA730" s="540"/>
      <c r="EB730" s="540"/>
      <c r="EC730" s="540"/>
      <c r="ED730" s="540"/>
      <c r="EE730" s="540"/>
      <c r="EF730" s="540"/>
      <c r="EG730" s="540"/>
      <c r="EH730" s="540"/>
    </row>
    <row r="731" spans="2:138">
      <c r="B731" s="540"/>
      <c r="C731" s="658"/>
      <c r="D731" s="540"/>
      <c r="F731" s="540"/>
      <c r="G731" s="540"/>
      <c r="H731" s="540"/>
      <c r="I731" s="540"/>
      <c r="J731" s="540"/>
      <c r="K731" s="540"/>
      <c r="L731" s="540"/>
      <c r="M731" s="540"/>
      <c r="N731" s="540"/>
      <c r="O731" s="540"/>
      <c r="P731" s="540"/>
      <c r="Q731" s="540"/>
      <c r="R731" s="540"/>
      <c r="S731" s="540"/>
      <c r="T731" s="540"/>
      <c r="U731" s="540"/>
      <c r="V731" s="540"/>
      <c r="W731" s="540"/>
      <c r="X731" s="540"/>
      <c r="Y731" s="540"/>
      <c r="Z731" s="540"/>
      <c r="AA731" s="540"/>
      <c r="AB731" s="540"/>
      <c r="AC731" s="540"/>
      <c r="AD731" s="540"/>
      <c r="AE731" s="540"/>
      <c r="AF731" s="540"/>
      <c r="AG731" s="540"/>
      <c r="AH731" s="540"/>
      <c r="AI731" s="540"/>
      <c r="AJ731" s="540"/>
      <c r="AK731" s="540"/>
      <c r="AL731" s="540"/>
      <c r="AM731" s="540"/>
      <c r="AN731" s="540"/>
      <c r="AO731" s="540"/>
      <c r="AP731" s="540"/>
      <c r="AQ731" s="540"/>
      <c r="AR731" s="540"/>
      <c r="AS731" s="540"/>
      <c r="AT731" s="540"/>
      <c r="AU731" s="540"/>
      <c r="AV731" s="540"/>
      <c r="AW731" s="540"/>
      <c r="AX731" s="540"/>
      <c r="AY731" s="540"/>
      <c r="AZ731" s="540"/>
      <c r="BA731" s="540"/>
      <c r="BB731" s="540"/>
      <c r="BC731" s="540"/>
      <c r="BD731" s="540"/>
      <c r="BE731" s="540"/>
      <c r="BF731" s="540"/>
      <c r="BG731" s="540"/>
      <c r="BH731" s="540"/>
      <c r="BI731" s="540"/>
      <c r="BJ731" s="540"/>
      <c r="BK731" s="540"/>
      <c r="BL731" s="540"/>
      <c r="BM731" s="540"/>
      <c r="BN731" s="540"/>
      <c r="BO731" s="540"/>
      <c r="BP731" s="540"/>
      <c r="BQ731" s="540"/>
      <c r="BR731" s="540"/>
      <c r="BS731" s="540"/>
      <c r="BT731" s="540"/>
      <c r="BU731" s="540"/>
      <c r="BV731" s="540"/>
      <c r="BW731" s="540"/>
      <c r="BX731" s="540"/>
      <c r="BY731" s="540"/>
      <c r="BZ731" s="540"/>
      <c r="DK731" s="540"/>
      <c r="DL731" s="540"/>
      <c r="DM731" s="540"/>
      <c r="DN731" s="540"/>
      <c r="DO731" s="540"/>
      <c r="DP731" s="540"/>
      <c r="DQ731" s="540"/>
      <c r="DR731" s="540"/>
      <c r="DS731" s="540"/>
      <c r="DT731" s="540"/>
      <c r="DU731" s="540"/>
      <c r="DV731" s="540"/>
      <c r="DW731" s="540"/>
      <c r="DX731" s="540"/>
      <c r="DY731" s="540"/>
      <c r="DZ731" s="540"/>
      <c r="EA731" s="540"/>
      <c r="EB731" s="540"/>
      <c r="EC731" s="540"/>
      <c r="ED731" s="540"/>
      <c r="EE731" s="540"/>
      <c r="EF731" s="540"/>
      <c r="EG731" s="540"/>
      <c r="EH731" s="540"/>
    </row>
    <row r="732" spans="2:138">
      <c r="B732" s="540"/>
      <c r="C732" s="658"/>
      <c r="D732" s="540"/>
      <c r="F732" s="540"/>
      <c r="G732" s="540"/>
      <c r="H732" s="540"/>
      <c r="I732" s="540"/>
      <c r="J732" s="540"/>
      <c r="K732" s="540"/>
      <c r="L732" s="540"/>
      <c r="M732" s="540"/>
      <c r="N732" s="540"/>
      <c r="O732" s="540"/>
      <c r="P732" s="540"/>
      <c r="Q732" s="540"/>
      <c r="R732" s="540"/>
      <c r="S732" s="540"/>
      <c r="T732" s="540"/>
      <c r="U732" s="540"/>
      <c r="V732" s="540"/>
      <c r="W732" s="540"/>
      <c r="X732" s="540"/>
      <c r="Y732" s="540"/>
      <c r="Z732" s="540"/>
      <c r="AA732" s="540"/>
      <c r="AB732" s="540"/>
      <c r="AC732" s="540"/>
      <c r="AD732" s="540"/>
      <c r="AE732" s="540"/>
      <c r="AF732" s="540"/>
      <c r="AG732" s="540"/>
      <c r="AH732" s="540"/>
      <c r="AI732" s="540"/>
      <c r="AJ732" s="540"/>
      <c r="AK732" s="540"/>
      <c r="AL732" s="540"/>
      <c r="AM732" s="540"/>
      <c r="AN732" s="540"/>
      <c r="AO732" s="540"/>
      <c r="AP732" s="540"/>
      <c r="AQ732" s="540"/>
      <c r="AR732" s="540"/>
      <c r="AS732" s="540"/>
      <c r="AT732" s="540"/>
      <c r="AU732" s="540"/>
      <c r="AV732" s="540"/>
      <c r="AW732" s="540"/>
      <c r="AX732" s="540"/>
      <c r="AY732" s="540"/>
      <c r="AZ732" s="540"/>
      <c r="BA732" s="540"/>
      <c r="BB732" s="540"/>
      <c r="BC732" s="540"/>
      <c r="BD732" s="540"/>
      <c r="BE732" s="540"/>
      <c r="BF732" s="540"/>
      <c r="BG732" s="540"/>
      <c r="BH732" s="540"/>
      <c r="BI732" s="540"/>
      <c r="BJ732" s="540"/>
      <c r="BK732" s="540"/>
      <c r="BL732" s="540"/>
      <c r="BM732" s="540"/>
      <c r="BN732" s="540"/>
      <c r="BO732" s="540"/>
      <c r="BP732" s="540"/>
      <c r="BQ732" s="540"/>
      <c r="BR732" s="540"/>
      <c r="BS732" s="540"/>
      <c r="BT732" s="540"/>
      <c r="BU732" s="540"/>
      <c r="BV732" s="540"/>
      <c r="BW732" s="540"/>
      <c r="BX732" s="540"/>
      <c r="BY732" s="540"/>
      <c r="BZ732" s="540"/>
      <c r="DK732" s="540"/>
      <c r="DL732" s="540"/>
      <c r="DM732" s="540"/>
      <c r="DN732" s="540"/>
      <c r="DO732" s="540"/>
      <c r="DP732" s="540"/>
      <c r="DQ732" s="540"/>
      <c r="DR732" s="540"/>
      <c r="DS732" s="540"/>
      <c r="DT732" s="540"/>
      <c r="DU732" s="540"/>
      <c r="DV732" s="540"/>
      <c r="DW732" s="540"/>
      <c r="DX732" s="540"/>
      <c r="DY732" s="540"/>
      <c r="DZ732" s="540"/>
      <c r="EA732" s="540"/>
      <c r="EB732" s="540"/>
      <c r="EC732" s="540"/>
      <c r="ED732" s="540"/>
      <c r="EE732" s="540"/>
      <c r="EF732" s="540"/>
      <c r="EG732" s="540"/>
      <c r="EH732" s="540"/>
    </row>
    <row r="733" spans="2:138">
      <c r="B733" s="540"/>
      <c r="C733" s="658"/>
      <c r="D733" s="540"/>
      <c r="F733" s="540"/>
      <c r="G733" s="540"/>
      <c r="H733" s="540"/>
      <c r="I733" s="540"/>
      <c r="J733" s="540"/>
      <c r="K733" s="540"/>
      <c r="L733" s="540"/>
      <c r="M733" s="540"/>
      <c r="N733" s="540"/>
      <c r="O733" s="540"/>
      <c r="P733" s="540"/>
      <c r="Q733" s="540"/>
      <c r="R733" s="540"/>
      <c r="S733" s="540"/>
      <c r="T733" s="540"/>
      <c r="U733" s="540"/>
      <c r="V733" s="540"/>
      <c r="W733" s="540"/>
      <c r="X733" s="540"/>
      <c r="Y733" s="540"/>
      <c r="Z733" s="540"/>
      <c r="AA733" s="540"/>
      <c r="AB733" s="540"/>
      <c r="AC733" s="540"/>
      <c r="AD733" s="540"/>
      <c r="AE733" s="540"/>
      <c r="AF733" s="540"/>
      <c r="AG733" s="540"/>
      <c r="AH733" s="540"/>
      <c r="AI733" s="540"/>
      <c r="AJ733" s="540"/>
      <c r="AK733" s="540"/>
      <c r="AL733" s="540"/>
      <c r="AM733" s="540"/>
      <c r="AN733" s="540"/>
      <c r="AO733" s="540"/>
      <c r="AP733" s="540"/>
      <c r="AQ733" s="540"/>
      <c r="AR733" s="540"/>
      <c r="AS733" s="540"/>
      <c r="AT733" s="540"/>
      <c r="AU733" s="540"/>
      <c r="AV733" s="540"/>
      <c r="AW733" s="540"/>
      <c r="AX733" s="540"/>
      <c r="AY733" s="540"/>
      <c r="AZ733" s="540"/>
      <c r="BA733" s="540"/>
      <c r="BB733" s="540"/>
      <c r="BC733" s="540"/>
      <c r="BD733" s="540"/>
      <c r="BE733" s="540"/>
      <c r="BF733" s="540"/>
      <c r="BG733" s="540"/>
      <c r="BH733" s="540"/>
      <c r="BI733" s="540"/>
      <c r="BJ733" s="540"/>
      <c r="BK733" s="540"/>
      <c r="BL733" s="540"/>
      <c r="BM733" s="540"/>
      <c r="BN733" s="540"/>
      <c r="BO733" s="540"/>
      <c r="BP733" s="540"/>
      <c r="BQ733" s="540"/>
      <c r="BR733" s="540"/>
      <c r="BS733" s="540"/>
      <c r="BT733" s="540"/>
      <c r="BU733" s="540"/>
      <c r="BV733" s="540"/>
      <c r="BW733" s="540"/>
      <c r="BX733" s="540"/>
      <c r="BY733" s="540"/>
      <c r="BZ733" s="540"/>
      <c r="DK733" s="540"/>
      <c r="DL733" s="540"/>
      <c r="DM733" s="540"/>
      <c r="DN733" s="540"/>
      <c r="DO733" s="540"/>
      <c r="DP733" s="540"/>
      <c r="DQ733" s="540"/>
      <c r="DR733" s="540"/>
      <c r="DS733" s="540"/>
      <c r="DT733" s="540"/>
      <c r="DU733" s="540"/>
      <c r="DV733" s="540"/>
      <c r="DW733" s="540"/>
      <c r="DX733" s="540"/>
      <c r="DY733" s="540"/>
      <c r="DZ733" s="540"/>
      <c r="EA733" s="540"/>
      <c r="EB733" s="540"/>
      <c r="EC733" s="540"/>
      <c r="ED733" s="540"/>
      <c r="EE733" s="540"/>
      <c r="EF733" s="540"/>
      <c r="EG733" s="540"/>
      <c r="EH733" s="540"/>
    </row>
    <row r="734" spans="2:138">
      <c r="B734" s="540"/>
      <c r="C734" s="658"/>
      <c r="D734" s="540"/>
      <c r="F734" s="540"/>
      <c r="G734" s="540"/>
      <c r="H734" s="540"/>
      <c r="I734" s="540"/>
      <c r="J734" s="540"/>
      <c r="K734" s="540"/>
      <c r="L734" s="540"/>
      <c r="M734" s="540"/>
      <c r="N734" s="540"/>
      <c r="O734" s="540"/>
      <c r="P734" s="540"/>
      <c r="Q734" s="540"/>
      <c r="R734" s="540"/>
      <c r="S734" s="540"/>
      <c r="T734" s="540"/>
      <c r="U734" s="540"/>
      <c r="V734" s="540"/>
      <c r="W734" s="540"/>
      <c r="X734" s="540"/>
      <c r="Y734" s="540"/>
      <c r="Z734" s="540"/>
      <c r="AA734" s="540"/>
      <c r="AB734" s="540"/>
      <c r="AC734" s="540"/>
      <c r="AD734" s="540"/>
      <c r="AE734" s="540"/>
      <c r="AF734" s="540"/>
      <c r="AG734" s="540"/>
      <c r="AH734" s="540"/>
      <c r="AI734" s="540"/>
      <c r="AJ734" s="540"/>
      <c r="AK734" s="540"/>
      <c r="AL734" s="540"/>
      <c r="AM734" s="540"/>
      <c r="AN734" s="540"/>
      <c r="AO734" s="540"/>
      <c r="AP734" s="540"/>
      <c r="AQ734" s="540"/>
      <c r="AR734" s="540"/>
      <c r="AS734" s="540"/>
      <c r="AT734" s="540"/>
      <c r="AU734" s="540"/>
      <c r="AV734" s="540"/>
      <c r="AW734" s="540"/>
      <c r="AX734" s="540"/>
      <c r="AY734" s="540"/>
      <c r="AZ734" s="540"/>
      <c r="BA734" s="540"/>
      <c r="BB734" s="540"/>
      <c r="BC734" s="540"/>
      <c r="BD734" s="540"/>
      <c r="BE734" s="540"/>
      <c r="BF734" s="540"/>
      <c r="BG734" s="540"/>
      <c r="BH734" s="540"/>
      <c r="BI734" s="540"/>
      <c r="BJ734" s="540"/>
      <c r="BK734" s="540"/>
      <c r="BL734" s="540"/>
      <c r="BM734" s="540"/>
      <c r="BN734" s="540"/>
      <c r="BO734" s="540"/>
      <c r="BP734" s="540"/>
      <c r="BQ734" s="540"/>
      <c r="BR734" s="540"/>
      <c r="BS734" s="540"/>
      <c r="BT734" s="540"/>
      <c r="BU734" s="540"/>
      <c r="BV734" s="540"/>
      <c r="BW734" s="540"/>
      <c r="BX734" s="540"/>
      <c r="BY734" s="540"/>
      <c r="BZ734" s="540"/>
      <c r="DK734" s="540"/>
      <c r="DL734" s="540"/>
      <c r="DM734" s="540"/>
      <c r="DN734" s="540"/>
      <c r="DO734" s="540"/>
      <c r="DP734" s="540"/>
      <c r="DQ734" s="540"/>
      <c r="DR734" s="540"/>
      <c r="DS734" s="540"/>
      <c r="DT734" s="540"/>
      <c r="DU734" s="540"/>
      <c r="DV734" s="540"/>
      <c r="DW734" s="540"/>
      <c r="DX734" s="540"/>
      <c r="DY734" s="540"/>
      <c r="DZ734" s="540"/>
      <c r="EA734" s="540"/>
      <c r="EB734" s="540"/>
      <c r="EC734" s="540"/>
      <c r="ED734" s="540"/>
      <c r="EE734" s="540"/>
      <c r="EF734" s="540"/>
      <c r="EG734" s="540"/>
      <c r="EH734" s="540"/>
    </row>
    <row r="735" spans="2:138">
      <c r="B735" s="540"/>
      <c r="C735" s="658"/>
      <c r="D735" s="540"/>
      <c r="F735" s="540"/>
      <c r="G735" s="540"/>
      <c r="H735" s="540"/>
      <c r="I735" s="540"/>
      <c r="J735" s="540"/>
      <c r="K735" s="540"/>
      <c r="L735" s="540"/>
      <c r="M735" s="540"/>
      <c r="N735" s="540"/>
      <c r="O735" s="540"/>
      <c r="P735" s="540"/>
      <c r="Q735" s="540"/>
      <c r="R735" s="540"/>
      <c r="S735" s="540"/>
      <c r="T735" s="540"/>
      <c r="U735" s="540"/>
      <c r="V735" s="540"/>
      <c r="W735" s="540"/>
      <c r="X735" s="540"/>
      <c r="Y735" s="540"/>
      <c r="Z735" s="540"/>
      <c r="AA735" s="540"/>
      <c r="AB735" s="540"/>
      <c r="AC735" s="540"/>
      <c r="AD735" s="540"/>
      <c r="AE735" s="540"/>
      <c r="AF735" s="540"/>
      <c r="AG735" s="540"/>
      <c r="AH735" s="540"/>
      <c r="AI735" s="540"/>
      <c r="AJ735" s="540"/>
      <c r="AK735" s="540"/>
      <c r="AL735" s="540"/>
      <c r="AM735" s="540"/>
      <c r="AN735" s="540"/>
      <c r="AO735" s="540"/>
      <c r="AP735" s="540"/>
      <c r="AQ735" s="540"/>
      <c r="AR735" s="540"/>
      <c r="AS735" s="540"/>
      <c r="AT735" s="540"/>
      <c r="AU735" s="540"/>
      <c r="AV735" s="540"/>
      <c r="AW735" s="540"/>
      <c r="AX735" s="540"/>
      <c r="AY735" s="540"/>
      <c r="AZ735" s="540"/>
      <c r="BA735" s="540"/>
      <c r="BB735" s="540"/>
      <c r="BC735" s="540"/>
      <c r="BD735" s="540"/>
      <c r="BE735" s="540"/>
      <c r="BF735" s="540"/>
      <c r="BG735" s="540"/>
      <c r="BH735" s="540"/>
      <c r="BI735" s="540"/>
      <c r="BJ735" s="540"/>
      <c r="BK735" s="540"/>
      <c r="BL735" s="540"/>
      <c r="BM735" s="540"/>
      <c r="BN735" s="540"/>
      <c r="BO735" s="540"/>
      <c r="BP735" s="540"/>
      <c r="BQ735" s="540"/>
      <c r="BR735" s="540"/>
      <c r="BS735" s="540"/>
      <c r="BT735" s="540"/>
      <c r="BU735" s="540"/>
      <c r="BV735" s="540"/>
      <c r="BW735" s="540"/>
      <c r="BX735" s="540"/>
      <c r="BY735" s="540"/>
      <c r="BZ735" s="540"/>
      <c r="DK735" s="540"/>
      <c r="DL735" s="540"/>
      <c r="DM735" s="540"/>
      <c r="DN735" s="540"/>
      <c r="DO735" s="540"/>
      <c r="DP735" s="540"/>
      <c r="DQ735" s="540"/>
      <c r="DR735" s="540"/>
      <c r="DS735" s="540"/>
      <c r="DT735" s="540"/>
      <c r="DU735" s="540"/>
      <c r="DV735" s="540"/>
      <c r="DW735" s="540"/>
      <c r="DX735" s="540"/>
      <c r="DY735" s="540"/>
      <c r="DZ735" s="540"/>
      <c r="EA735" s="540"/>
      <c r="EB735" s="540"/>
      <c r="EC735" s="540"/>
      <c r="ED735" s="540"/>
      <c r="EE735" s="540"/>
      <c r="EF735" s="540"/>
      <c r="EG735" s="540"/>
      <c r="EH735" s="540"/>
    </row>
    <row r="736" spans="2:138">
      <c r="B736" s="540"/>
      <c r="C736" s="658"/>
      <c r="D736" s="540"/>
      <c r="F736" s="540"/>
      <c r="G736" s="540"/>
      <c r="H736" s="540"/>
      <c r="I736" s="540"/>
      <c r="J736" s="540"/>
      <c r="K736" s="540"/>
      <c r="L736" s="540"/>
      <c r="M736" s="540"/>
      <c r="N736" s="540"/>
      <c r="O736" s="540"/>
      <c r="P736" s="540"/>
      <c r="Q736" s="540"/>
      <c r="R736" s="540"/>
      <c r="S736" s="540"/>
      <c r="T736" s="540"/>
      <c r="U736" s="540"/>
      <c r="V736" s="540"/>
      <c r="W736" s="540"/>
      <c r="X736" s="540"/>
      <c r="Y736" s="540"/>
      <c r="Z736" s="540"/>
      <c r="AA736" s="540"/>
      <c r="AB736" s="540"/>
      <c r="AC736" s="540"/>
      <c r="AD736" s="540"/>
      <c r="AE736" s="540"/>
      <c r="AF736" s="540"/>
      <c r="AG736" s="540"/>
      <c r="AH736" s="540"/>
      <c r="AI736" s="540"/>
      <c r="AJ736" s="540"/>
      <c r="AK736" s="540"/>
      <c r="AL736" s="540"/>
      <c r="AM736" s="540"/>
      <c r="AN736" s="540"/>
      <c r="AO736" s="540"/>
      <c r="AP736" s="540"/>
      <c r="AQ736" s="540"/>
      <c r="AR736" s="540"/>
      <c r="AS736" s="540"/>
      <c r="AT736" s="540"/>
      <c r="AU736" s="540"/>
      <c r="AV736" s="540"/>
      <c r="AW736" s="540"/>
      <c r="AX736" s="540"/>
      <c r="AY736" s="540"/>
      <c r="AZ736" s="540"/>
      <c r="BA736" s="540"/>
      <c r="BB736" s="540"/>
      <c r="BC736" s="540"/>
      <c r="BD736" s="540"/>
      <c r="BE736" s="540"/>
      <c r="BF736" s="540"/>
      <c r="BG736" s="540"/>
      <c r="BH736" s="540"/>
      <c r="BI736" s="540"/>
      <c r="BJ736" s="540"/>
      <c r="BK736" s="540"/>
      <c r="BL736" s="540"/>
      <c r="BM736" s="540"/>
      <c r="BN736" s="540"/>
      <c r="BO736" s="540"/>
      <c r="BP736" s="540"/>
      <c r="BQ736" s="540"/>
      <c r="BR736" s="540"/>
      <c r="BS736" s="540"/>
      <c r="BT736" s="540"/>
      <c r="BU736" s="540"/>
      <c r="BV736" s="540"/>
      <c r="BW736" s="540"/>
      <c r="BX736" s="540"/>
      <c r="BY736" s="540"/>
      <c r="BZ736" s="540"/>
      <c r="DK736" s="540"/>
      <c r="DL736" s="540"/>
      <c r="DM736" s="540"/>
      <c r="DN736" s="540"/>
      <c r="DO736" s="540"/>
      <c r="DP736" s="540"/>
      <c r="DQ736" s="540"/>
      <c r="DR736" s="540"/>
      <c r="DS736" s="540"/>
      <c r="DT736" s="540"/>
      <c r="DU736" s="540"/>
      <c r="DV736" s="540"/>
      <c r="DW736" s="540"/>
      <c r="DX736" s="540"/>
      <c r="DY736" s="540"/>
      <c r="DZ736" s="540"/>
      <c r="EA736" s="540"/>
      <c r="EB736" s="540"/>
      <c r="EC736" s="540"/>
      <c r="ED736" s="540"/>
      <c r="EE736" s="540"/>
      <c r="EF736" s="540"/>
      <c r="EG736" s="540"/>
      <c r="EH736" s="540"/>
    </row>
    <row r="737" spans="2:138">
      <c r="B737" s="540"/>
      <c r="C737" s="658"/>
      <c r="D737" s="540"/>
      <c r="F737" s="540"/>
      <c r="G737" s="540"/>
      <c r="H737" s="540"/>
      <c r="I737" s="540"/>
      <c r="J737" s="540"/>
      <c r="K737" s="540"/>
      <c r="L737" s="540"/>
      <c r="M737" s="540"/>
      <c r="N737" s="540"/>
      <c r="O737" s="540"/>
      <c r="P737" s="540"/>
      <c r="Q737" s="540"/>
      <c r="R737" s="540"/>
      <c r="S737" s="540"/>
      <c r="T737" s="540"/>
      <c r="U737" s="540"/>
      <c r="V737" s="540"/>
      <c r="W737" s="540"/>
      <c r="X737" s="540"/>
      <c r="Y737" s="540"/>
      <c r="Z737" s="540"/>
      <c r="AA737" s="540"/>
      <c r="AB737" s="540"/>
      <c r="AC737" s="540"/>
      <c r="AD737" s="540"/>
      <c r="AE737" s="540"/>
      <c r="AF737" s="540"/>
      <c r="AG737" s="540"/>
      <c r="AH737" s="540"/>
      <c r="AI737" s="540"/>
      <c r="AJ737" s="540"/>
      <c r="AK737" s="540"/>
      <c r="AL737" s="540"/>
      <c r="AM737" s="540"/>
      <c r="AN737" s="540"/>
      <c r="AO737" s="540"/>
      <c r="AP737" s="540"/>
      <c r="AQ737" s="540"/>
      <c r="AR737" s="540"/>
      <c r="AS737" s="540"/>
      <c r="AT737" s="540"/>
      <c r="AU737" s="540"/>
      <c r="AV737" s="540"/>
      <c r="AW737" s="540"/>
      <c r="AX737" s="540"/>
      <c r="AY737" s="540"/>
      <c r="AZ737" s="540"/>
      <c r="BA737" s="540"/>
      <c r="BB737" s="540"/>
      <c r="BC737" s="540"/>
      <c r="BD737" s="540"/>
      <c r="BE737" s="540"/>
      <c r="BF737" s="540"/>
      <c r="BG737" s="540"/>
      <c r="BH737" s="540"/>
      <c r="BI737" s="540"/>
      <c r="BJ737" s="540"/>
      <c r="BK737" s="540"/>
      <c r="BL737" s="540"/>
      <c r="BM737" s="540"/>
      <c r="BN737" s="540"/>
      <c r="BO737" s="540"/>
      <c r="BP737" s="540"/>
      <c r="BQ737" s="540"/>
      <c r="BR737" s="540"/>
      <c r="BS737" s="540"/>
      <c r="BT737" s="540"/>
      <c r="BU737" s="540"/>
      <c r="BV737" s="540"/>
      <c r="BW737" s="540"/>
      <c r="BX737" s="540"/>
      <c r="BY737" s="540"/>
      <c r="BZ737" s="540"/>
      <c r="DK737" s="540"/>
      <c r="DL737" s="540"/>
      <c r="DM737" s="540"/>
      <c r="DN737" s="540"/>
      <c r="DO737" s="540"/>
      <c r="DP737" s="540"/>
      <c r="DQ737" s="540"/>
      <c r="DR737" s="540"/>
      <c r="DS737" s="540"/>
      <c r="DT737" s="540"/>
      <c r="DU737" s="540"/>
      <c r="DV737" s="540"/>
      <c r="DW737" s="540"/>
      <c r="DX737" s="540"/>
      <c r="DY737" s="540"/>
      <c r="DZ737" s="540"/>
      <c r="EA737" s="540"/>
      <c r="EB737" s="540"/>
      <c r="EC737" s="540"/>
      <c r="ED737" s="540"/>
      <c r="EE737" s="540"/>
      <c r="EF737" s="540"/>
      <c r="EG737" s="540"/>
      <c r="EH737" s="540"/>
    </row>
    <row r="738" spans="2:138">
      <c r="B738" s="540"/>
      <c r="C738" s="658"/>
      <c r="D738" s="540"/>
      <c r="F738" s="540"/>
      <c r="G738" s="540"/>
      <c r="H738" s="540"/>
      <c r="I738" s="540"/>
      <c r="J738" s="540"/>
      <c r="K738" s="540"/>
      <c r="L738" s="540"/>
      <c r="M738" s="540"/>
      <c r="N738" s="540"/>
      <c r="O738" s="540"/>
      <c r="P738" s="540"/>
      <c r="Q738" s="540"/>
      <c r="R738" s="540"/>
      <c r="S738" s="540"/>
      <c r="T738" s="540"/>
      <c r="U738" s="540"/>
      <c r="V738" s="540"/>
      <c r="W738" s="540"/>
      <c r="X738" s="540"/>
      <c r="Y738" s="540"/>
      <c r="Z738" s="540"/>
      <c r="AA738" s="540"/>
      <c r="AB738" s="540"/>
      <c r="AC738" s="540"/>
      <c r="AD738" s="540"/>
      <c r="AE738" s="540"/>
      <c r="AF738" s="540"/>
      <c r="AG738" s="540"/>
      <c r="AH738" s="540"/>
      <c r="AI738" s="540"/>
      <c r="AJ738" s="540"/>
      <c r="AK738" s="540"/>
      <c r="AL738" s="540"/>
      <c r="AM738" s="540"/>
      <c r="AN738" s="540"/>
      <c r="AO738" s="540"/>
      <c r="AP738" s="540"/>
      <c r="AQ738" s="540"/>
      <c r="AR738" s="540"/>
      <c r="AS738" s="540"/>
      <c r="AT738" s="540"/>
      <c r="AU738" s="540"/>
      <c r="AV738" s="540"/>
      <c r="AW738" s="540"/>
      <c r="AX738" s="540"/>
      <c r="AY738" s="540"/>
      <c r="AZ738" s="540"/>
      <c r="BA738" s="540"/>
      <c r="BB738" s="540"/>
      <c r="BC738" s="540"/>
      <c r="BD738" s="540"/>
      <c r="BE738" s="540"/>
      <c r="BF738" s="540"/>
      <c r="BG738" s="540"/>
      <c r="BH738" s="540"/>
      <c r="BI738" s="540"/>
      <c r="BJ738" s="540"/>
      <c r="BK738" s="540"/>
      <c r="BL738" s="540"/>
      <c r="BM738" s="540"/>
      <c r="BN738" s="540"/>
      <c r="BO738" s="540"/>
      <c r="BP738" s="540"/>
      <c r="BQ738" s="540"/>
      <c r="BR738" s="540"/>
      <c r="BS738" s="540"/>
      <c r="BT738" s="540"/>
      <c r="BU738" s="540"/>
      <c r="BV738" s="540"/>
      <c r="BW738" s="540"/>
      <c r="BX738" s="540"/>
      <c r="BY738" s="540"/>
      <c r="BZ738" s="540"/>
      <c r="DK738" s="540"/>
      <c r="DL738" s="540"/>
      <c r="DM738" s="540"/>
      <c r="DN738" s="540"/>
      <c r="DO738" s="540"/>
      <c r="DP738" s="540"/>
      <c r="DQ738" s="540"/>
      <c r="DR738" s="540"/>
      <c r="DS738" s="540"/>
      <c r="DT738" s="540"/>
      <c r="DU738" s="540"/>
      <c r="DV738" s="540"/>
      <c r="DW738" s="540"/>
      <c r="DX738" s="540"/>
      <c r="DY738" s="540"/>
      <c r="DZ738" s="540"/>
      <c r="EA738" s="540"/>
      <c r="EB738" s="540"/>
      <c r="EC738" s="540"/>
      <c r="ED738" s="540"/>
      <c r="EE738" s="540"/>
      <c r="EF738" s="540"/>
      <c r="EG738" s="540"/>
      <c r="EH738" s="540"/>
    </row>
    <row r="739" spans="2:138">
      <c r="B739" s="540"/>
      <c r="C739" s="658"/>
      <c r="D739" s="540"/>
      <c r="F739" s="540"/>
      <c r="G739" s="540"/>
      <c r="H739" s="540"/>
      <c r="I739" s="540"/>
      <c r="J739" s="540"/>
      <c r="K739" s="540"/>
      <c r="L739" s="540"/>
      <c r="M739" s="540"/>
      <c r="N739" s="540"/>
      <c r="O739" s="540"/>
      <c r="P739" s="540"/>
      <c r="Q739" s="540"/>
      <c r="R739" s="540"/>
      <c r="S739" s="540"/>
      <c r="T739" s="540"/>
      <c r="U739" s="540"/>
      <c r="V739" s="540"/>
      <c r="W739" s="540"/>
      <c r="X739" s="540"/>
      <c r="Y739" s="540"/>
      <c r="Z739" s="540"/>
      <c r="AA739" s="540"/>
      <c r="AB739" s="540"/>
      <c r="AC739" s="540"/>
      <c r="AD739" s="540"/>
      <c r="AE739" s="540"/>
      <c r="AF739" s="540"/>
      <c r="AG739" s="540"/>
      <c r="AH739" s="540"/>
      <c r="AI739" s="540"/>
      <c r="AJ739" s="540"/>
      <c r="AK739" s="540"/>
      <c r="AL739" s="540"/>
      <c r="AM739" s="540"/>
      <c r="AN739" s="540"/>
      <c r="AO739" s="540"/>
      <c r="AP739" s="540"/>
      <c r="AQ739" s="540"/>
      <c r="AR739" s="540"/>
      <c r="AS739" s="540"/>
      <c r="AT739" s="540"/>
      <c r="AU739" s="540"/>
      <c r="AV739" s="540"/>
      <c r="AW739" s="540"/>
      <c r="AX739" s="540"/>
      <c r="AY739" s="540"/>
      <c r="AZ739" s="540"/>
      <c r="BA739" s="540"/>
      <c r="BB739" s="540"/>
      <c r="BC739" s="540"/>
      <c r="BD739" s="540"/>
      <c r="BE739" s="540"/>
      <c r="BF739" s="540"/>
      <c r="BG739" s="540"/>
      <c r="BH739" s="540"/>
      <c r="BI739" s="540"/>
      <c r="BJ739" s="540"/>
      <c r="BK739" s="540"/>
      <c r="BL739" s="540"/>
      <c r="BM739" s="540"/>
      <c r="BN739" s="540"/>
      <c r="BO739" s="540"/>
      <c r="BP739" s="540"/>
      <c r="BQ739" s="540"/>
      <c r="BR739" s="540"/>
      <c r="BS739" s="540"/>
      <c r="BT739" s="540"/>
      <c r="BU739" s="540"/>
      <c r="BV739" s="540"/>
      <c r="BW739" s="540"/>
      <c r="BX739" s="540"/>
      <c r="BY739" s="540"/>
      <c r="BZ739" s="540"/>
      <c r="DK739" s="540"/>
      <c r="DL739" s="540"/>
      <c r="DM739" s="540"/>
      <c r="DN739" s="540"/>
      <c r="DO739" s="540"/>
      <c r="DP739" s="540"/>
      <c r="DQ739" s="540"/>
      <c r="DR739" s="540"/>
      <c r="DS739" s="540"/>
      <c r="DT739" s="540"/>
      <c r="DU739" s="540"/>
      <c r="DV739" s="540"/>
      <c r="DW739" s="540"/>
      <c r="DX739" s="540"/>
      <c r="DY739" s="540"/>
      <c r="DZ739" s="540"/>
      <c r="EA739" s="540"/>
      <c r="EB739" s="540"/>
      <c r="EC739" s="540"/>
      <c r="ED739" s="540"/>
      <c r="EE739" s="540"/>
      <c r="EF739" s="540"/>
      <c r="EG739" s="540"/>
      <c r="EH739" s="540"/>
    </row>
    <row r="740" spans="2:138">
      <c r="B740" s="540"/>
      <c r="C740" s="658"/>
      <c r="D740" s="540"/>
      <c r="F740" s="540"/>
      <c r="G740" s="540"/>
      <c r="H740" s="540"/>
      <c r="I740" s="540"/>
      <c r="J740" s="540"/>
      <c r="K740" s="540"/>
      <c r="L740" s="540"/>
      <c r="M740" s="540"/>
      <c r="N740" s="540"/>
      <c r="O740" s="540"/>
      <c r="P740" s="540"/>
      <c r="Q740" s="540"/>
      <c r="R740" s="540"/>
      <c r="S740" s="540"/>
      <c r="T740" s="540"/>
      <c r="U740" s="540"/>
      <c r="V740" s="540"/>
      <c r="W740" s="540"/>
      <c r="X740" s="540"/>
      <c r="Y740" s="540"/>
      <c r="Z740" s="540"/>
      <c r="AA740" s="540"/>
      <c r="AB740" s="540"/>
      <c r="AC740" s="540"/>
      <c r="AD740" s="540"/>
      <c r="AE740" s="540"/>
      <c r="AF740" s="540"/>
      <c r="AG740" s="540"/>
      <c r="AH740" s="540"/>
      <c r="AI740" s="540"/>
      <c r="AJ740" s="540"/>
      <c r="AK740" s="540"/>
      <c r="AL740" s="540"/>
      <c r="AM740" s="540"/>
      <c r="AN740" s="540"/>
      <c r="AO740" s="540"/>
      <c r="AP740" s="540"/>
      <c r="AQ740" s="540"/>
      <c r="AR740" s="540"/>
      <c r="AS740" s="540"/>
      <c r="AT740" s="540"/>
      <c r="AU740" s="540"/>
      <c r="AV740" s="540"/>
      <c r="AW740" s="540"/>
      <c r="AX740" s="540"/>
      <c r="AY740" s="540"/>
      <c r="AZ740" s="540"/>
      <c r="BA740" s="540"/>
      <c r="BB740" s="540"/>
      <c r="BC740" s="540"/>
      <c r="BD740" s="540"/>
      <c r="BE740" s="540"/>
      <c r="BF740" s="540"/>
      <c r="BG740" s="540"/>
      <c r="BH740" s="540"/>
      <c r="BI740" s="540"/>
      <c r="BJ740" s="540"/>
      <c r="BK740" s="540"/>
      <c r="BL740" s="540"/>
      <c r="BM740" s="540"/>
      <c r="BN740" s="540"/>
      <c r="BO740" s="540"/>
      <c r="BP740" s="540"/>
      <c r="BQ740" s="540"/>
      <c r="BR740" s="540"/>
      <c r="BS740" s="540"/>
      <c r="BT740" s="540"/>
      <c r="BU740" s="540"/>
      <c r="BV740" s="540"/>
      <c r="BW740" s="540"/>
      <c r="BX740" s="540"/>
      <c r="BY740" s="540"/>
      <c r="BZ740" s="540"/>
      <c r="DK740" s="540"/>
      <c r="DL740" s="540"/>
      <c r="DM740" s="540"/>
      <c r="DN740" s="540"/>
      <c r="DO740" s="540"/>
      <c r="DP740" s="540"/>
      <c r="DQ740" s="540"/>
      <c r="DR740" s="540"/>
      <c r="DS740" s="540"/>
      <c r="DT740" s="540"/>
      <c r="DU740" s="540"/>
      <c r="DV740" s="540"/>
      <c r="DW740" s="540"/>
      <c r="DX740" s="540"/>
      <c r="DY740" s="540"/>
      <c r="DZ740" s="540"/>
      <c r="EA740" s="540"/>
      <c r="EB740" s="540"/>
      <c r="EC740" s="540"/>
      <c r="ED740" s="540"/>
      <c r="EE740" s="540"/>
      <c r="EF740" s="540"/>
      <c r="EG740" s="540"/>
      <c r="EH740" s="540"/>
    </row>
    <row r="741" spans="2:138">
      <c r="B741" s="540"/>
      <c r="C741" s="658"/>
      <c r="D741" s="540"/>
      <c r="F741" s="540"/>
      <c r="G741" s="540"/>
      <c r="H741" s="540"/>
      <c r="I741" s="540"/>
      <c r="J741" s="540"/>
      <c r="K741" s="540"/>
      <c r="L741" s="540"/>
      <c r="M741" s="540"/>
      <c r="N741" s="540"/>
      <c r="O741" s="540"/>
      <c r="P741" s="540"/>
      <c r="Q741" s="540"/>
      <c r="R741" s="540"/>
      <c r="S741" s="540"/>
      <c r="T741" s="540"/>
      <c r="U741" s="540"/>
      <c r="V741" s="540"/>
      <c r="W741" s="540"/>
      <c r="X741" s="540"/>
      <c r="Y741" s="540"/>
      <c r="Z741" s="540"/>
      <c r="AA741" s="540"/>
      <c r="AB741" s="540"/>
      <c r="AC741" s="540"/>
      <c r="AD741" s="540"/>
      <c r="AE741" s="540"/>
      <c r="AF741" s="540"/>
      <c r="AG741" s="540"/>
      <c r="AH741" s="540"/>
      <c r="AI741" s="540"/>
      <c r="AJ741" s="540"/>
      <c r="AK741" s="540"/>
      <c r="AL741" s="540"/>
      <c r="AM741" s="540"/>
      <c r="AN741" s="540"/>
      <c r="AO741" s="540"/>
      <c r="AP741" s="540"/>
      <c r="AQ741" s="540"/>
      <c r="AR741" s="540"/>
      <c r="AS741" s="540"/>
      <c r="AT741" s="540"/>
      <c r="AU741" s="540"/>
      <c r="AV741" s="540"/>
      <c r="AW741" s="540"/>
      <c r="AX741" s="540"/>
      <c r="AY741" s="540"/>
      <c r="AZ741" s="540"/>
      <c r="BA741" s="540"/>
      <c r="BB741" s="540"/>
      <c r="BC741" s="540"/>
      <c r="BD741" s="540"/>
      <c r="BE741" s="540"/>
      <c r="BF741" s="540"/>
      <c r="BG741" s="540"/>
      <c r="BH741" s="540"/>
      <c r="BI741" s="540"/>
      <c r="BJ741" s="540"/>
      <c r="BK741" s="540"/>
      <c r="BL741" s="540"/>
      <c r="BM741" s="540"/>
      <c r="BN741" s="540"/>
      <c r="BO741" s="540"/>
      <c r="BP741" s="540"/>
      <c r="BQ741" s="540"/>
      <c r="BR741" s="540"/>
      <c r="BS741" s="540"/>
      <c r="BT741" s="540"/>
      <c r="BU741" s="540"/>
      <c r="BV741" s="540"/>
      <c r="BW741" s="540"/>
      <c r="BX741" s="540"/>
      <c r="BY741" s="540"/>
      <c r="BZ741" s="540"/>
      <c r="DK741" s="540"/>
      <c r="DL741" s="540"/>
      <c r="DM741" s="540"/>
      <c r="DN741" s="540"/>
      <c r="DO741" s="540"/>
      <c r="DP741" s="540"/>
      <c r="DQ741" s="540"/>
      <c r="DR741" s="540"/>
      <c r="DS741" s="540"/>
      <c r="DT741" s="540"/>
      <c r="DU741" s="540"/>
      <c r="DV741" s="540"/>
      <c r="DW741" s="540"/>
      <c r="DX741" s="540"/>
      <c r="DY741" s="540"/>
      <c r="DZ741" s="540"/>
      <c r="EA741" s="540"/>
      <c r="EB741" s="540"/>
      <c r="EC741" s="540"/>
      <c r="ED741" s="540"/>
      <c r="EE741" s="540"/>
      <c r="EF741" s="540"/>
      <c r="EG741" s="540"/>
      <c r="EH741" s="540"/>
    </row>
    <row r="742" spans="2:138">
      <c r="B742" s="540"/>
      <c r="C742" s="658"/>
      <c r="D742" s="540"/>
      <c r="F742" s="540"/>
      <c r="G742" s="540"/>
      <c r="H742" s="540"/>
      <c r="I742" s="540"/>
      <c r="J742" s="540"/>
      <c r="K742" s="540"/>
      <c r="L742" s="540"/>
      <c r="M742" s="540"/>
      <c r="N742" s="540"/>
      <c r="O742" s="540"/>
      <c r="P742" s="540"/>
      <c r="Q742" s="540"/>
      <c r="R742" s="540"/>
      <c r="S742" s="540"/>
      <c r="T742" s="540"/>
      <c r="U742" s="540"/>
      <c r="V742" s="540"/>
      <c r="W742" s="540"/>
      <c r="X742" s="540"/>
      <c r="Y742" s="540"/>
      <c r="Z742" s="540"/>
      <c r="AA742" s="540"/>
      <c r="AB742" s="540"/>
      <c r="AC742" s="540"/>
      <c r="AD742" s="540"/>
      <c r="AE742" s="540"/>
      <c r="AF742" s="540"/>
      <c r="AG742" s="540"/>
      <c r="AH742" s="540"/>
      <c r="AI742" s="540"/>
      <c r="AJ742" s="540"/>
      <c r="AK742" s="540"/>
      <c r="AL742" s="540"/>
      <c r="AM742" s="540"/>
      <c r="AN742" s="540"/>
      <c r="AO742" s="540"/>
      <c r="AP742" s="540"/>
      <c r="AQ742" s="540"/>
      <c r="AR742" s="540"/>
      <c r="AS742" s="540"/>
      <c r="AT742" s="540"/>
      <c r="AU742" s="540"/>
      <c r="AV742" s="540"/>
      <c r="AW742" s="540"/>
      <c r="AX742" s="540"/>
      <c r="AY742" s="540"/>
      <c r="AZ742" s="540"/>
      <c r="BA742" s="540"/>
      <c r="BB742" s="540"/>
      <c r="BC742" s="540"/>
      <c r="BD742" s="540"/>
      <c r="BE742" s="540"/>
      <c r="BF742" s="540"/>
      <c r="BG742" s="540"/>
      <c r="BH742" s="540"/>
      <c r="BI742" s="540"/>
      <c r="BJ742" s="540"/>
      <c r="BK742" s="540"/>
      <c r="BL742" s="540"/>
      <c r="BM742" s="540"/>
      <c r="BN742" s="540"/>
      <c r="BO742" s="540"/>
      <c r="BP742" s="540"/>
      <c r="BQ742" s="540"/>
      <c r="BR742" s="540"/>
      <c r="BS742" s="540"/>
      <c r="BT742" s="540"/>
      <c r="BU742" s="540"/>
      <c r="BV742" s="540"/>
      <c r="BW742" s="540"/>
      <c r="BX742" s="540"/>
      <c r="BY742" s="540"/>
      <c r="BZ742" s="540"/>
      <c r="DK742" s="540"/>
      <c r="DL742" s="540"/>
      <c r="DM742" s="540"/>
      <c r="DN742" s="540"/>
      <c r="DO742" s="540"/>
      <c r="DP742" s="540"/>
      <c r="DQ742" s="540"/>
      <c r="DR742" s="540"/>
      <c r="DS742" s="540"/>
      <c r="DT742" s="540"/>
      <c r="DU742" s="540"/>
      <c r="DV742" s="540"/>
      <c r="DW742" s="540"/>
      <c r="DX742" s="540"/>
      <c r="DY742" s="540"/>
      <c r="DZ742" s="540"/>
      <c r="EA742" s="540"/>
      <c r="EB742" s="540"/>
      <c r="EC742" s="540"/>
      <c r="ED742" s="540"/>
      <c r="EE742" s="540"/>
      <c r="EF742" s="540"/>
      <c r="EG742" s="540"/>
      <c r="EH742" s="540"/>
    </row>
    <row r="743" spans="2:138">
      <c r="B743" s="540"/>
      <c r="C743" s="658"/>
      <c r="D743" s="540"/>
      <c r="F743" s="540"/>
      <c r="G743" s="540"/>
      <c r="H743" s="540"/>
      <c r="I743" s="540"/>
      <c r="J743" s="540"/>
      <c r="K743" s="540"/>
      <c r="L743" s="540"/>
      <c r="M743" s="540"/>
      <c r="N743" s="540"/>
      <c r="O743" s="540"/>
      <c r="P743" s="540"/>
      <c r="Q743" s="540"/>
      <c r="R743" s="540"/>
      <c r="S743" s="540"/>
      <c r="T743" s="540"/>
      <c r="U743" s="540"/>
      <c r="V743" s="540"/>
      <c r="W743" s="540"/>
      <c r="X743" s="540"/>
      <c r="Y743" s="540"/>
      <c r="Z743" s="540"/>
      <c r="AA743" s="540"/>
      <c r="AB743" s="540"/>
      <c r="AC743" s="540"/>
      <c r="AD743" s="540"/>
      <c r="AE743" s="540"/>
      <c r="AF743" s="540"/>
      <c r="AG743" s="540"/>
      <c r="AH743" s="540"/>
      <c r="AI743" s="540"/>
      <c r="AJ743" s="540"/>
      <c r="AK743" s="540"/>
      <c r="AL743" s="540"/>
      <c r="AM743" s="540"/>
      <c r="AN743" s="540"/>
      <c r="AO743" s="540"/>
      <c r="AP743" s="540"/>
      <c r="AQ743" s="540"/>
      <c r="AR743" s="540"/>
      <c r="AS743" s="540"/>
      <c r="AT743" s="540"/>
      <c r="AU743" s="540"/>
      <c r="AV743" s="540"/>
      <c r="AW743" s="540"/>
      <c r="AX743" s="540"/>
      <c r="AY743" s="540"/>
      <c r="AZ743" s="540"/>
      <c r="BA743" s="540"/>
      <c r="BB743" s="540"/>
      <c r="BC743" s="540"/>
      <c r="BD743" s="540"/>
      <c r="BE743" s="540"/>
      <c r="BF743" s="540"/>
      <c r="BG743" s="540"/>
      <c r="BH743" s="540"/>
      <c r="BI743" s="540"/>
      <c r="BJ743" s="540"/>
      <c r="BK743" s="540"/>
      <c r="BL743" s="540"/>
      <c r="BM743" s="540"/>
      <c r="BN743" s="540"/>
      <c r="BO743" s="540"/>
      <c r="BP743" s="540"/>
      <c r="BQ743" s="540"/>
      <c r="BR743" s="540"/>
      <c r="BS743" s="540"/>
      <c r="BT743" s="540"/>
      <c r="BU743" s="540"/>
      <c r="BV743" s="540"/>
      <c r="BW743" s="540"/>
      <c r="BX743" s="540"/>
      <c r="BY743" s="540"/>
      <c r="BZ743" s="540"/>
      <c r="DK743" s="540"/>
      <c r="DL743" s="540"/>
      <c r="DM743" s="540"/>
      <c r="DN743" s="540"/>
      <c r="DO743" s="540"/>
      <c r="DP743" s="540"/>
      <c r="DQ743" s="540"/>
      <c r="DR743" s="540"/>
      <c r="DS743" s="540"/>
      <c r="DT743" s="540"/>
      <c r="DU743" s="540"/>
      <c r="DV743" s="540"/>
      <c r="DW743" s="540"/>
      <c r="DX743" s="540"/>
      <c r="DY743" s="540"/>
      <c r="DZ743" s="540"/>
      <c r="EA743" s="540"/>
      <c r="EB743" s="540"/>
      <c r="EC743" s="540"/>
      <c r="ED743" s="540"/>
      <c r="EE743" s="540"/>
      <c r="EF743" s="540"/>
      <c r="EG743" s="540"/>
      <c r="EH743" s="540"/>
    </row>
    <row r="744" spans="2:138">
      <c r="B744" s="540"/>
      <c r="C744" s="658"/>
      <c r="D744" s="540"/>
      <c r="F744" s="540"/>
      <c r="G744" s="540"/>
      <c r="H744" s="540"/>
      <c r="I744" s="540"/>
      <c r="J744" s="540"/>
      <c r="K744" s="540"/>
      <c r="L744" s="540"/>
      <c r="M744" s="540"/>
      <c r="N744" s="540"/>
      <c r="O744" s="540"/>
      <c r="P744" s="540"/>
      <c r="Q744" s="540"/>
      <c r="R744" s="540"/>
      <c r="S744" s="540"/>
      <c r="T744" s="540"/>
      <c r="U744" s="540"/>
      <c r="V744" s="540"/>
      <c r="W744" s="540"/>
      <c r="X744" s="540"/>
      <c r="Y744" s="540"/>
      <c r="Z744" s="540"/>
      <c r="AA744" s="540"/>
      <c r="AB744" s="540"/>
      <c r="AC744" s="540"/>
      <c r="AD744" s="540"/>
      <c r="AE744" s="540"/>
      <c r="AF744" s="540"/>
      <c r="AG744" s="540"/>
      <c r="AH744" s="540"/>
      <c r="AI744" s="540"/>
      <c r="AJ744" s="540"/>
      <c r="AK744" s="540"/>
      <c r="AL744" s="540"/>
      <c r="AM744" s="540"/>
      <c r="AN744" s="540"/>
      <c r="AO744" s="540"/>
      <c r="AP744" s="540"/>
      <c r="AQ744" s="540"/>
      <c r="AR744" s="540"/>
      <c r="AS744" s="540"/>
      <c r="AT744" s="540"/>
      <c r="AU744" s="540"/>
      <c r="AV744" s="540"/>
      <c r="AW744" s="540"/>
      <c r="AX744" s="540"/>
      <c r="AY744" s="540"/>
      <c r="AZ744" s="540"/>
      <c r="BA744" s="540"/>
      <c r="BB744" s="540"/>
      <c r="BC744" s="540"/>
      <c r="BD744" s="540"/>
      <c r="BE744" s="540"/>
      <c r="BF744" s="540"/>
      <c r="BG744" s="540"/>
      <c r="BH744" s="540"/>
      <c r="BI744" s="540"/>
      <c r="BJ744" s="540"/>
      <c r="BK744" s="540"/>
      <c r="BL744" s="540"/>
      <c r="BM744" s="540"/>
      <c r="BN744" s="540"/>
      <c r="BO744" s="540"/>
      <c r="BP744" s="540"/>
      <c r="BQ744" s="540"/>
      <c r="BR744" s="540"/>
      <c r="BS744" s="540"/>
      <c r="BT744" s="540"/>
      <c r="BU744" s="540"/>
      <c r="BV744" s="540"/>
      <c r="BW744" s="540"/>
      <c r="BX744" s="540"/>
      <c r="BY744" s="540"/>
      <c r="BZ744" s="540"/>
      <c r="DK744" s="540"/>
      <c r="DL744" s="540"/>
      <c r="DM744" s="540"/>
      <c r="DN744" s="540"/>
      <c r="DO744" s="540"/>
      <c r="DP744" s="540"/>
      <c r="DQ744" s="540"/>
      <c r="DR744" s="540"/>
      <c r="DS744" s="540"/>
      <c r="DT744" s="540"/>
      <c r="DU744" s="540"/>
      <c r="DV744" s="540"/>
      <c r="DW744" s="540"/>
      <c r="DX744" s="540"/>
      <c r="DY744" s="540"/>
      <c r="DZ744" s="540"/>
      <c r="EA744" s="540"/>
      <c r="EB744" s="540"/>
      <c r="EC744" s="540"/>
      <c r="ED744" s="540"/>
      <c r="EE744" s="540"/>
      <c r="EF744" s="540"/>
      <c r="EG744" s="540"/>
      <c r="EH744" s="540"/>
    </row>
    <row r="745" spans="2:138">
      <c r="B745" s="540"/>
      <c r="C745" s="658"/>
      <c r="D745" s="540"/>
      <c r="F745" s="540"/>
      <c r="G745" s="540"/>
      <c r="H745" s="540"/>
      <c r="I745" s="540"/>
      <c r="J745" s="540"/>
      <c r="K745" s="540"/>
      <c r="L745" s="540"/>
      <c r="M745" s="540"/>
      <c r="N745" s="540"/>
      <c r="O745" s="540"/>
      <c r="P745" s="540"/>
      <c r="Q745" s="540"/>
      <c r="R745" s="540"/>
      <c r="S745" s="540"/>
      <c r="T745" s="540"/>
      <c r="U745" s="540"/>
      <c r="V745" s="540"/>
      <c r="W745" s="540"/>
      <c r="X745" s="540"/>
      <c r="Y745" s="540"/>
      <c r="Z745" s="540"/>
      <c r="AA745" s="540"/>
      <c r="AB745" s="540"/>
      <c r="AC745" s="540"/>
      <c r="AD745" s="540"/>
      <c r="AE745" s="540"/>
      <c r="AF745" s="540"/>
      <c r="AG745" s="540"/>
      <c r="AH745" s="540"/>
      <c r="AI745" s="540"/>
      <c r="AJ745" s="540"/>
      <c r="AK745" s="540"/>
      <c r="AL745" s="540"/>
      <c r="AM745" s="540"/>
      <c r="AN745" s="540"/>
      <c r="AO745" s="540"/>
      <c r="AP745" s="540"/>
      <c r="AQ745" s="540"/>
      <c r="AR745" s="540"/>
      <c r="AS745" s="540"/>
      <c r="AT745" s="540"/>
      <c r="AU745" s="540"/>
      <c r="AV745" s="540"/>
      <c r="AW745" s="540"/>
      <c r="AX745" s="540"/>
      <c r="AY745" s="540"/>
      <c r="AZ745" s="540"/>
      <c r="BA745" s="540"/>
      <c r="BB745" s="540"/>
      <c r="BC745" s="540"/>
      <c r="BD745" s="540"/>
      <c r="BE745" s="540"/>
      <c r="BF745" s="540"/>
      <c r="BG745" s="540"/>
      <c r="BH745" s="540"/>
      <c r="BI745" s="540"/>
      <c r="BJ745" s="540"/>
      <c r="BK745" s="540"/>
      <c r="BL745" s="540"/>
      <c r="BM745" s="540"/>
      <c r="BN745" s="540"/>
      <c r="BO745" s="540"/>
      <c r="BP745" s="540"/>
      <c r="BQ745" s="540"/>
      <c r="BR745" s="540"/>
      <c r="BS745" s="540"/>
      <c r="BT745" s="540"/>
      <c r="BU745" s="540"/>
      <c r="BV745" s="540"/>
      <c r="BW745" s="540"/>
      <c r="BX745" s="540"/>
      <c r="BY745" s="540"/>
      <c r="BZ745" s="540"/>
      <c r="DK745" s="540"/>
      <c r="DL745" s="540"/>
      <c r="DM745" s="540"/>
      <c r="DN745" s="540"/>
      <c r="DO745" s="540"/>
      <c r="DP745" s="540"/>
      <c r="DQ745" s="540"/>
      <c r="DR745" s="540"/>
      <c r="DS745" s="540"/>
      <c r="DT745" s="540"/>
      <c r="DU745" s="540"/>
      <c r="DV745" s="540"/>
      <c r="DW745" s="540"/>
      <c r="DX745" s="540"/>
      <c r="DY745" s="540"/>
      <c r="DZ745" s="540"/>
      <c r="EA745" s="540"/>
      <c r="EB745" s="540"/>
      <c r="EC745" s="540"/>
      <c r="ED745" s="540"/>
      <c r="EE745" s="540"/>
      <c r="EF745" s="540"/>
      <c r="EG745" s="540"/>
      <c r="EH745" s="540"/>
    </row>
    <row r="746" spans="2:138">
      <c r="B746" s="540"/>
      <c r="C746" s="658"/>
      <c r="D746" s="540"/>
      <c r="F746" s="540"/>
      <c r="G746" s="540"/>
      <c r="H746" s="540"/>
      <c r="I746" s="540"/>
      <c r="J746" s="540"/>
      <c r="K746" s="540"/>
      <c r="L746" s="540"/>
      <c r="M746" s="540"/>
      <c r="N746" s="540"/>
      <c r="O746" s="540"/>
      <c r="P746" s="540"/>
      <c r="Q746" s="540"/>
      <c r="R746" s="540"/>
      <c r="S746" s="540"/>
      <c r="T746" s="540"/>
      <c r="U746" s="540"/>
      <c r="V746" s="540"/>
      <c r="W746" s="540"/>
      <c r="X746" s="540"/>
      <c r="Y746" s="540"/>
      <c r="Z746" s="540"/>
      <c r="AA746" s="540"/>
      <c r="AB746" s="540"/>
      <c r="AC746" s="540"/>
      <c r="AD746" s="540"/>
      <c r="AE746" s="540"/>
      <c r="AF746" s="540"/>
      <c r="AG746" s="540"/>
      <c r="AH746" s="540"/>
      <c r="AI746" s="540"/>
      <c r="AJ746" s="540"/>
      <c r="AK746" s="540"/>
      <c r="AL746" s="540"/>
      <c r="AM746" s="540"/>
      <c r="AN746" s="540"/>
      <c r="AO746" s="540"/>
      <c r="AP746" s="540"/>
      <c r="AQ746" s="540"/>
      <c r="AR746" s="540"/>
      <c r="AS746" s="540"/>
      <c r="AT746" s="540"/>
      <c r="AU746" s="540"/>
      <c r="AV746" s="540"/>
      <c r="AW746" s="540"/>
      <c r="AX746" s="540"/>
      <c r="AY746" s="540"/>
      <c r="AZ746" s="540"/>
      <c r="BA746" s="540"/>
      <c r="BB746" s="540"/>
      <c r="BC746" s="540"/>
      <c r="BD746" s="540"/>
      <c r="BE746" s="540"/>
      <c r="BF746" s="540"/>
      <c r="BG746" s="540"/>
      <c r="BH746" s="540"/>
      <c r="BI746" s="540"/>
      <c r="BJ746" s="540"/>
      <c r="BK746" s="540"/>
      <c r="BL746" s="540"/>
      <c r="BM746" s="540"/>
      <c r="BN746" s="540"/>
      <c r="BO746" s="540"/>
      <c r="BP746" s="540"/>
      <c r="BQ746" s="540"/>
      <c r="BR746" s="540"/>
      <c r="BS746" s="540"/>
      <c r="BT746" s="540"/>
      <c r="BU746" s="540"/>
      <c r="BV746" s="540"/>
      <c r="BW746" s="540"/>
      <c r="BX746" s="540"/>
      <c r="BY746" s="540"/>
      <c r="BZ746" s="540"/>
      <c r="DK746" s="540"/>
      <c r="DL746" s="540"/>
      <c r="DM746" s="540"/>
      <c r="DN746" s="540"/>
      <c r="DO746" s="540"/>
      <c r="DP746" s="540"/>
      <c r="DQ746" s="540"/>
      <c r="DR746" s="540"/>
      <c r="DS746" s="540"/>
      <c r="DT746" s="540"/>
      <c r="DU746" s="540"/>
      <c r="DV746" s="540"/>
      <c r="DW746" s="540"/>
      <c r="DX746" s="540"/>
      <c r="DY746" s="540"/>
      <c r="DZ746" s="540"/>
      <c r="EA746" s="540"/>
      <c r="EB746" s="540"/>
      <c r="EC746" s="540"/>
      <c r="ED746" s="540"/>
      <c r="EE746" s="540"/>
      <c r="EF746" s="540"/>
      <c r="EG746" s="540"/>
      <c r="EH746" s="540"/>
    </row>
    <row r="747" spans="2:138">
      <c r="B747" s="540"/>
      <c r="C747" s="658"/>
      <c r="D747" s="540"/>
      <c r="F747" s="540"/>
      <c r="G747" s="540"/>
      <c r="H747" s="540"/>
      <c r="I747" s="540"/>
      <c r="J747" s="540"/>
      <c r="K747" s="540"/>
      <c r="L747" s="540"/>
      <c r="M747" s="540"/>
      <c r="N747" s="540"/>
      <c r="O747" s="540"/>
      <c r="P747" s="540"/>
      <c r="Q747" s="540"/>
      <c r="R747" s="540"/>
      <c r="S747" s="540"/>
      <c r="T747" s="540"/>
      <c r="U747" s="540"/>
      <c r="V747" s="540"/>
      <c r="W747" s="540"/>
      <c r="X747" s="540"/>
      <c r="Y747" s="540"/>
      <c r="Z747" s="540"/>
      <c r="AA747" s="540"/>
      <c r="AB747" s="540"/>
      <c r="AC747" s="540"/>
      <c r="AD747" s="540"/>
      <c r="AE747" s="540"/>
      <c r="AF747" s="540"/>
      <c r="AG747" s="540"/>
      <c r="AH747" s="540"/>
      <c r="AI747" s="540"/>
      <c r="AJ747" s="540"/>
      <c r="AK747" s="540"/>
      <c r="AL747" s="540"/>
      <c r="AM747" s="540"/>
      <c r="AN747" s="540"/>
      <c r="AO747" s="540"/>
      <c r="AP747" s="540"/>
      <c r="AQ747" s="540"/>
      <c r="AR747" s="540"/>
      <c r="AS747" s="540"/>
      <c r="AT747" s="540"/>
      <c r="AU747" s="540"/>
      <c r="AV747" s="540"/>
      <c r="AW747" s="540"/>
      <c r="AX747" s="540"/>
      <c r="AY747" s="540"/>
      <c r="AZ747" s="540"/>
      <c r="BA747" s="540"/>
      <c r="BB747" s="540"/>
      <c r="BC747" s="540"/>
      <c r="BD747" s="540"/>
      <c r="BE747" s="540"/>
      <c r="BF747" s="540"/>
      <c r="BG747" s="540"/>
      <c r="BH747" s="540"/>
      <c r="BI747" s="540"/>
      <c r="BJ747" s="540"/>
      <c r="BK747" s="540"/>
      <c r="BL747" s="540"/>
      <c r="BM747" s="540"/>
      <c r="BN747" s="540"/>
      <c r="BO747" s="540"/>
      <c r="BP747" s="540"/>
      <c r="BQ747" s="540"/>
      <c r="BR747" s="540"/>
      <c r="BS747" s="540"/>
      <c r="BT747" s="540"/>
      <c r="BU747" s="540"/>
      <c r="BV747" s="540"/>
      <c r="BW747" s="540"/>
      <c r="BX747" s="540"/>
      <c r="BY747" s="540"/>
      <c r="BZ747" s="540"/>
      <c r="DK747" s="540"/>
      <c r="DL747" s="540"/>
      <c r="DM747" s="540"/>
      <c r="DN747" s="540"/>
      <c r="DO747" s="540"/>
      <c r="DP747" s="540"/>
      <c r="DQ747" s="540"/>
      <c r="DR747" s="540"/>
      <c r="DS747" s="540"/>
      <c r="DT747" s="540"/>
      <c r="DU747" s="540"/>
      <c r="DV747" s="540"/>
      <c r="DW747" s="540"/>
      <c r="DX747" s="540"/>
      <c r="DY747" s="540"/>
      <c r="DZ747" s="540"/>
      <c r="EA747" s="540"/>
      <c r="EB747" s="540"/>
      <c r="EC747" s="540"/>
      <c r="ED747" s="540"/>
      <c r="EE747" s="540"/>
      <c r="EF747" s="540"/>
      <c r="EG747" s="540"/>
      <c r="EH747" s="540"/>
    </row>
    <row r="748" spans="2:138">
      <c r="B748" s="540"/>
      <c r="C748" s="658"/>
      <c r="D748" s="540"/>
      <c r="F748" s="540"/>
      <c r="G748" s="540"/>
      <c r="H748" s="540"/>
      <c r="I748" s="540"/>
      <c r="J748" s="540"/>
      <c r="K748" s="540"/>
      <c r="L748" s="540"/>
      <c r="M748" s="540"/>
      <c r="N748" s="540"/>
      <c r="O748" s="540"/>
      <c r="P748" s="540"/>
      <c r="Q748" s="540"/>
      <c r="R748" s="540"/>
      <c r="S748" s="540"/>
      <c r="T748" s="540"/>
      <c r="U748" s="540"/>
      <c r="V748" s="540"/>
      <c r="W748" s="540"/>
      <c r="X748" s="540"/>
      <c r="Y748" s="540"/>
      <c r="Z748" s="540"/>
      <c r="AA748" s="540"/>
      <c r="AB748" s="540"/>
      <c r="AC748" s="540"/>
      <c r="AD748" s="540"/>
      <c r="AE748" s="540"/>
      <c r="AF748" s="540"/>
      <c r="AG748" s="540"/>
      <c r="AH748" s="540"/>
      <c r="AI748" s="540"/>
      <c r="AJ748" s="540"/>
      <c r="AK748" s="540"/>
      <c r="AL748" s="540"/>
      <c r="AM748" s="540"/>
      <c r="AN748" s="540"/>
      <c r="AO748" s="540"/>
      <c r="AP748" s="540"/>
      <c r="AQ748" s="540"/>
      <c r="AR748" s="540"/>
      <c r="AS748" s="540"/>
      <c r="AT748" s="540"/>
      <c r="AU748" s="540"/>
      <c r="AV748" s="540"/>
      <c r="AW748" s="540"/>
      <c r="AX748" s="540"/>
      <c r="AY748" s="540"/>
      <c r="AZ748" s="540"/>
      <c r="BA748" s="540"/>
      <c r="BB748" s="540"/>
      <c r="BC748" s="540"/>
      <c r="BD748" s="540"/>
      <c r="BE748" s="540"/>
      <c r="BF748" s="540"/>
      <c r="BG748" s="540"/>
      <c r="BH748" s="540"/>
      <c r="BI748" s="540"/>
      <c r="BJ748" s="540"/>
      <c r="BK748" s="540"/>
      <c r="BL748" s="540"/>
      <c r="BM748" s="540"/>
      <c r="BN748" s="540"/>
      <c r="BO748" s="540"/>
      <c r="BP748" s="540"/>
      <c r="BQ748" s="540"/>
      <c r="BR748" s="540"/>
      <c r="BS748" s="540"/>
      <c r="BT748" s="540"/>
      <c r="BU748" s="540"/>
      <c r="BV748" s="540"/>
      <c r="BW748" s="540"/>
      <c r="BX748" s="540"/>
      <c r="BY748" s="540"/>
      <c r="BZ748" s="540"/>
      <c r="DK748" s="540"/>
      <c r="DL748" s="540"/>
      <c r="DM748" s="540"/>
      <c r="DN748" s="540"/>
      <c r="DO748" s="540"/>
      <c r="DP748" s="540"/>
      <c r="DQ748" s="540"/>
      <c r="DR748" s="540"/>
      <c r="DS748" s="540"/>
      <c r="DT748" s="540"/>
      <c r="DU748" s="540"/>
      <c r="DV748" s="540"/>
      <c r="DW748" s="540"/>
      <c r="DX748" s="540"/>
      <c r="DY748" s="540"/>
      <c r="DZ748" s="540"/>
      <c r="EA748" s="540"/>
      <c r="EB748" s="540"/>
      <c r="EC748" s="540"/>
      <c r="ED748" s="540"/>
      <c r="EE748" s="540"/>
      <c r="EF748" s="540"/>
      <c r="EG748" s="540"/>
      <c r="EH748" s="540"/>
    </row>
    <row r="749" spans="2:138">
      <c r="B749" s="540"/>
      <c r="C749" s="658"/>
      <c r="D749" s="540"/>
      <c r="F749" s="540"/>
      <c r="G749" s="540"/>
      <c r="H749" s="540"/>
      <c r="I749" s="540"/>
      <c r="J749" s="540"/>
      <c r="K749" s="540"/>
      <c r="L749" s="540"/>
      <c r="M749" s="540"/>
      <c r="N749" s="540"/>
      <c r="O749" s="540"/>
      <c r="P749" s="540"/>
      <c r="Q749" s="540"/>
      <c r="R749" s="540"/>
      <c r="S749" s="540"/>
      <c r="T749" s="540"/>
      <c r="U749" s="540"/>
      <c r="V749" s="540"/>
      <c r="W749" s="540"/>
      <c r="X749" s="540"/>
      <c r="Y749" s="540"/>
      <c r="Z749" s="540"/>
      <c r="AA749" s="540"/>
      <c r="AB749" s="540"/>
      <c r="AC749" s="540"/>
      <c r="AD749" s="540"/>
      <c r="AE749" s="540"/>
      <c r="AF749" s="540"/>
      <c r="AG749" s="540"/>
      <c r="AH749" s="540"/>
      <c r="AI749" s="540"/>
      <c r="AJ749" s="540"/>
      <c r="AK749" s="540"/>
      <c r="AL749" s="540"/>
      <c r="AM749" s="540"/>
      <c r="AN749" s="540"/>
      <c r="AO749" s="540"/>
      <c r="AP749" s="540"/>
      <c r="AQ749" s="540"/>
      <c r="AR749" s="540"/>
      <c r="AS749" s="540"/>
      <c r="AT749" s="540"/>
      <c r="AU749" s="540"/>
      <c r="AV749" s="540"/>
      <c r="AW749" s="540"/>
      <c r="AX749" s="540"/>
      <c r="AY749" s="540"/>
      <c r="AZ749" s="540"/>
      <c r="BA749" s="540"/>
      <c r="BB749" s="540"/>
      <c r="BC749" s="540"/>
      <c r="BD749" s="540"/>
      <c r="BE749" s="540"/>
      <c r="BF749" s="540"/>
      <c r="BG749" s="540"/>
      <c r="BH749" s="540"/>
      <c r="BI749" s="540"/>
      <c r="BJ749" s="540"/>
      <c r="BK749" s="540"/>
      <c r="BL749" s="540"/>
      <c r="BM749" s="540"/>
      <c r="BN749" s="540"/>
      <c r="BO749" s="540"/>
      <c r="BP749" s="540"/>
      <c r="BQ749" s="540"/>
      <c r="BR749" s="540"/>
      <c r="BS749" s="540"/>
      <c r="BT749" s="540"/>
      <c r="BU749" s="540"/>
      <c r="BV749" s="540"/>
      <c r="BW749" s="540"/>
      <c r="BX749" s="540"/>
      <c r="BY749" s="540"/>
      <c r="BZ749" s="540"/>
      <c r="DK749" s="540"/>
      <c r="DL749" s="540"/>
      <c r="DM749" s="540"/>
      <c r="DN749" s="540"/>
      <c r="DO749" s="540"/>
      <c r="DP749" s="540"/>
      <c r="DQ749" s="540"/>
      <c r="DR749" s="540"/>
      <c r="DS749" s="540"/>
      <c r="DT749" s="540"/>
      <c r="DU749" s="540"/>
      <c r="DV749" s="540"/>
      <c r="DW749" s="540"/>
      <c r="DX749" s="540"/>
      <c r="DY749" s="540"/>
      <c r="DZ749" s="540"/>
      <c r="EA749" s="540"/>
      <c r="EB749" s="540"/>
      <c r="EC749" s="540"/>
      <c r="ED749" s="540"/>
      <c r="EE749" s="540"/>
      <c r="EF749" s="540"/>
      <c r="EG749" s="540"/>
      <c r="EH749" s="540"/>
    </row>
    <row r="750" spans="2:138">
      <c r="B750" s="540"/>
      <c r="C750" s="658"/>
      <c r="D750" s="540"/>
      <c r="F750" s="540"/>
      <c r="G750" s="540"/>
      <c r="H750" s="540"/>
      <c r="I750" s="540"/>
      <c r="J750" s="540"/>
      <c r="K750" s="540"/>
      <c r="L750" s="540"/>
      <c r="M750" s="540"/>
      <c r="N750" s="540"/>
      <c r="O750" s="540"/>
      <c r="P750" s="540"/>
      <c r="Q750" s="540"/>
      <c r="R750" s="540"/>
      <c r="S750" s="540"/>
      <c r="T750" s="540"/>
      <c r="U750" s="540"/>
      <c r="V750" s="540"/>
      <c r="W750" s="540"/>
      <c r="X750" s="540"/>
      <c r="Y750" s="540"/>
      <c r="Z750" s="540"/>
      <c r="AA750" s="540"/>
      <c r="AB750" s="540"/>
      <c r="AC750" s="540"/>
      <c r="AD750" s="540"/>
      <c r="AE750" s="540"/>
      <c r="AF750" s="540"/>
      <c r="AG750" s="540"/>
      <c r="AH750" s="540"/>
      <c r="AI750" s="540"/>
      <c r="AJ750" s="540"/>
      <c r="AK750" s="540"/>
      <c r="AL750" s="540"/>
      <c r="AM750" s="540"/>
      <c r="AN750" s="540"/>
      <c r="AO750" s="540"/>
      <c r="AP750" s="540"/>
      <c r="AQ750" s="540"/>
      <c r="AR750" s="540"/>
      <c r="AS750" s="540"/>
      <c r="AT750" s="540"/>
      <c r="AU750" s="540"/>
      <c r="AV750" s="540"/>
      <c r="AW750" s="540"/>
      <c r="AX750" s="540"/>
      <c r="AY750" s="540"/>
      <c r="AZ750" s="540"/>
      <c r="BA750" s="540"/>
      <c r="BB750" s="540"/>
      <c r="BC750" s="540"/>
      <c r="BD750" s="540"/>
      <c r="BE750" s="540"/>
      <c r="BF750" s="540"/>
      <c r="BG750" s="540"/>
      <c r="BH750" s="540"/>
      <c r="BI750" s="540"/>
      <c r="BJ750" s="540"/>
      <c r="BK750" s="540"/>
      <c r="BL750" s="540"/>
      <c r="BM750" s="540"/>
      <c r="BN750" s="540"/>
      <c r="BO750" s="540"/>
      <c r="BP750" s="540"/>
      <c r="BQ750" s="540"/>
      <c r="BR750" s="540"/>
      <c r="BS750" s="540"/>
      <c r="BT750" s="540"/>
      <c r="BU750" s="540"/>
      <c r="BV750" s="540"/>
      <c r="BW750" s="540"/>
      <c r="BX750" s="540"/>
      <c r="BY750" s="540"/>
      <c r="BZ750" s="540"/>
      <c r="DK750" s="540"/>
      <c r="DL750" s="540"/>
      <c r="DM750" s="540"/>
      <c r="DN750" s="540"/>
      <c r="DO750" s="540"/>
      <c r="DP750" s="540"/>
      <c r="DQ750" s="540"/>
      <c r="DR750" s="540"/>
      <c r="DS750" s="540"/>
      <c r="DT750" s="540"/>
      <c r="DU750" s="540"/>
      <c r="DV750" s="540"/>
      <c r="DW750" s="540"/>
      <c r="DX750" s="540"/>
      <c r="DY750" s="540"/>
      <c r="DZ750" s="540"/>
      <c r="EA750" s="540"/>
      <c r="EB750" s="540"/>
      <c r="EC750" s="540"/>
      <c r="ED750" s="540"/>
      <c r="EE750" s="540"/>
      <c r="EF750" s="540"/>
      <c r="EG750" s="540"/>
      <c r="EH750" s="540"/>
    </row>
    <row r="751" spans="2:138">
      <c r="B751" s="540"/>
      <c r="C751" s="658"/>
      <c r="D751" s="540"/>
      <c r="F751" s="540"/>
      <c r="G751" s="540"/>
      <c r="H751" s="540"/>
      <c r="I751" s="540"/>
      <c r="J751" s="540"/>
      <c r="K751" s="540"/>
      <c r="L751" s="540"/>
      <c r="M751" s="540"/>
      <c r="N751" s="540"/>
      <c r="O751" s="540"/>
      <c r="P751" s="540"/>
      <c r="Q751" s="540"/>
      <c r="R751" s="540"/>
      <c r="S751" s="540"/>
      <c r="T751" s="540"/>
      <c r="U751" s="540"/>
      <c r="V751" s="540"/>
      <c r="W751" s="540"/>
      <c r="X751" s="540"/>
      <c r="Y751" s="540"/>
      <c r="Z751" s="540"/>
      <c r="AA751" s="540"/>
      <c r="AB751" s="540"/>
      <c r="AC751" s="540"/>
      <c r="AD751" s="540"/>
      <c r="AE751" s="540"/>
      <c r="AF751" s="540"/>
      <c r="AG751" s="540"/>
      <c r="AH751" s="540"/>
      <c r="AI751" s="540"/>
      <c r="AJ751" s="540"/>
      <c r="AK751" s="540"/>
      <c r="AL751" s="540"/>
      <c r="AM751" s="540"/>
      <c r="AN751" s="540"/>
      <c r="AO751" s="540"/>
      <c r="AP751" s="540"/>
      <c r="AQ751" s="540"/>
      <c r="AR751" s="540"/>
      <c r="AS751" s="540"/>
      <c r="AT751" s="540"/>
      <c r="AU751" s="540"/>
      <c r="AV751" s="540"/>
      <c r="AW751" s="540"/>
      <c r="AX751" s="540"/>
      <c r="AY751" s="540"/>
      <c r="AZ751" s="540"/>
      <c r="BA751" s="540"/>
      <c r="BB751" s="540"/>
      <c r="BC751" s="540"/>
      <c r="BD751" s="540"/>
      <c r="BE751" s="540"/>
      <c r="BF751" s="540"/>
      <c r="BG751" s="540"/>
      <c r="BH751" s="540"/>
      <c r="BI751" s="540"/>
      <c r="BJ751" s="540"/>
      <c r="BK751" s="540"/>
      <c r="BL751" s="540"/>
      <c r="BM751" s="540"/>
      <c r="BN751" s="540"/>
      <c r="BO751" s="540"/>
      <c r="BP751" s="540"/>
      <c r="BQ751" s="540"/>
      <c r="BR751" s="540"/>
      <c r="BS751" s="540"/>
      <c r="BT751" s="540"/>
      <c r="BU751" s="540"/>
      <c r="BV751" s="540"/>
      <c r="BW751" s="540"/>
      <c r="BX751" s="540"/>
      <c r="BY751" s="540"/>
      <c r="BZ751" s="540"/>
      <c r="DK751" s="540"/>
      <c r="DL751" s="540"/>
      <c r="DM751" s="540"/>
      <c r="DN751" s="540"/>
      <c r="DO751" s="540"/>
      <c r="DP751" s="540"/>
      <c r="DQ751" s="540"/>
      <c r="DR751" s="540"/>
      <c r="DS751" s="540"/>
      <c r="DT751" s="540"/>
      <c r="DU751" s="540"/>
      <c r="DV751" s="540"/>
      <c r="DW751" s="540"/>
      <c r="DX751" s="540"/>
      <c r="DY751" s="540"/>
      <c r="DZ751" s="540"/>
      <c r="EA751" s="540"/>
      <c r="EB751" s="540"/>
      <c r="EC751" s="540"/>
      <c r="ED751" s="540"/>
      <c r="EE751" s="540"/>
      <c r="EF751" s="540"/>
      <c r="EG751" s="540"/>
      <c r="EH751" s="540"/>
    </row>
    <row r="752" spans="2:138">
      <c r="B752" s="540"/>
      <c r="C752" s="658"/>
      <c r="D752" s="540"/>
      <c r="F752" s="540"/>
      <c r="G752" s="540"/>
      <c r="H752" s="540"/>
      <c r="I752" s="540"/>
      <c r="J752" s="540"/>
      <c r="K752" s="540"/>
      <c r="L752" s="540"/>
      <c r="M752" s="540"/>
      <c r="N752" s="540"/>
      <c r="O752" s="540"/>
      <c r="P752" s="540"/>
      <c r="Q752" s="540"/>
      <c r="R752" s="540"/>
      <c r="S752" s="540"/>
      <c r="T752" s="540"/>
      <c r="U752" s="540"/>
      <c r="V752" s="540"/>
      <c r="W752" s="540"/>
      <c r="X752" s="540"/>
      <c r="Y752" s="540"/>
      <c r="Z752" s="540"/>
      <c r="AA752" s="540"/>
      <c r="AB752" s="540"/>
      <c r="AC752" s="540"/>
      <c r="AD752" s="540"/>
      <c r="AE752" s="540"/>
      <c r="AF752" s="540"/>
      <c r="AG752" s="540"/>
      <c r="AH752" s="540"/>
      <c r="AI752" s="540"/>
      <c r="AJ752" s="540"/>
      <c r="AK752" s="540"/>
      <c r="AL752" s="540"/>
      <c r="AM752" s="540"/>
      <c r="AN752" s="540"/>
      <c r="AO752" s="540"/>
      <c r="AP752" s="540"/>
      <c r="AQ752" s="540"/>
      <c r="AR752" s="540"/>
      <c r="AS752" s="540"/>
      <c r="AT752" s="540"/>
      <c r="AU752" s="540"/>
      <c r="AV752" s="540"/>
      <c r="AW752" s="540"/>
      <c r="AX752" s="540"/>
      <c r="AY752" s="540"/>
      <c r="AZ752" s="540"/>
      <c r="BA752" s="540"/>
      <c r="BB752" s="540"/>
      <c r="BC752" s="540"/>
      <c r="BD752" s="540"/>
      <c r="BE752" s="540"/>
      <c r="BF752" s="540"/>
      <c r="BG752" s="540"/>
      <c r="BH752" s="540"/>
      <c r="BI752" s="540"/>
      <c r="BJ752" s="540"/>
      <c r="BK752" s="540"/>
      <c r="BL752" s="540"/>
      <c r="BM752" s="540"/>
      <c r="BN752" s="540"/>
      <c r="BO752" s="540"/>
      <c r="BP752" s="540"/>
      <c r="BQ752" s="540"/>
      <c r="BR752" s="540"/>
      <c r="BS752" s="540"/>
      <c r="BT752" s="540"/>
      <c r="BU752" s="540"/>
      <c r="BV752" s="540"/>
      <c r="BW752" s="540"/>
      <c r="BX752" s="540"/>
      <c r="BY752" s="540"/>
      <c r="BZ752" s="540"/>
      <c r="DK752" s="540"/>
      <c r="DL752" s="540"/>
      <c r="DM752" s="540"/>
      <c r="DN752" s="540"/>
      <c r="DO752" s="540"/>
      <c r="DP752" s="540"/>
      <c r="DQ752" s="540"/>
      <c r="DR752" s="540"/>
      <c r="DS752" s="540"/>
      <c r="DT752" s="540"/>
      <c r="DU752" s="540"/>
      <c r="DV752" s="540"/>
      <c r="DW752" s="540"/>
      <c r="DX752" s="540"/>
      <c r="DY752" s="540"/>
      <c r="DZ752" s="540"/>
      <c r="EA752" s="540"/>
      <c r="EB752" s="540"/>
      <c r="EC752" s="540"/>
      <c r="ED752" s="540"/>
      <c r="EE752" s="540"/>
      <c r="EF752" s="540"/>
      <c r="EG752" s="540"/>
      <c r="EH752" s="540"/>
    </row>
    <row r="753" spans="2:138">
      <c r="B753" s="540"/>
      <c r="C753" s="658"/>
      <c r="D753" s="540"/>
      <c r="F753" s="540"/>
      <c r="G753" s="540"/>
      <c r="H753" s="540"/>
      <c r="I753" s="540"/>
      <c r="J753" s="540"/>
      <c r="K753" s="540"/>
      <c r="L753" s="540"/>
      <c r="M753" s="540"/>
      <c r="N753" s="540"/>
      <c r="O753" s="540"/>
      <c r="P753" s="540"/>
      <c r="Q753" s="540"/>
      <c r="R753" s="540"/>
      <c r="S753" s="540"/>
      <c r="T753" s="540"/>
      <c r="U753" s="540"/>
      <c r="V753" s="540"/>
      <c r="W753" s="540"/>
      <c r="X753" s="540"/>
      <c r="Y753" s="540"/>
      <c r="Z753" s="540"/>
      <c r="AA753" s="540"/>
      <c r="AB753" s="540"/>
      <c r="AC753" s="540"/>
      <c r="AD753" s="540"/>
      <c r="AE753" s="540"/>
      <c r="AF753" s="540"/>
      <c r="AG753" s="540"/>
      <c r="AH753" s="540"/>
      <c r="AI753" s="540"/>
      <c r="AJ753" s="540"/>
      <c r="AK753" s="540"/>
      <c r="AL753" s="540"/>
      <c r="AM753" s="540"/>
      <c r="AN753" s="540"/>
      <c r="AO753" s="540"/>
      <c r="AP753" s="540"/>
      <c r="AQ753" s="540"/>
      <c r="AR753" s="540"/>
      <c r="AS753" s="540"/>
      <c r="AT753" s="540"/>
      <c r="AU753" s="540"/>
      <c r="AV753" s="540"/>
      <c r="AW753" s="540"/>
      <c r="AX753" s="540"/>
      <c r="AY753" s="540"/>
      <c r="AZ753" s="540"/>
      <c r="BA753" s="540"/>
      <c r="BB753" s="540"/>
      <c r="BC753" s="540"/>
      <c r="BD753" s="540"/>
      <c r="BE753" s="540"/>
      <c r="BF753" s="540"/>
      <c r="BG753" s="540"/>
      <c r="BH753" s="540"/>
      <c r="BI753" s="540"/>
      <c r="BJ753" s="540"/>
      <c r="BK753" s="540"/>
      <c r="BL753" s="540"/>
      <c r="BM753" s="540"/>
      <c r="BN753" s="540"/>
      <c r="BO753" s="540"/>
      <c r="BP753" s="540"/>
      <c r="BQ753" s="540"/>
      <c r="BR753" s="540"/>
      <c r="BS753" s="540"/>
      <c r="BT753" s="540"/>
      <c r="BU753" s="540"/>
      <c r="BV753" s="540"/>
      <c r="BW753" s="540"/>
      <c r="BX753" s="540"/>
      <c r="BY753" s="540"/>
      <c r="BZ753" s="540"/>
      <c r="DK753" s="540"/>
      <c r="DL753" s="540"/>
      <c r="DM753" s="540"/>
      <c r="DN753" s="540"/>
      <c r="DO753" s="540"/>
      <c r="DP753" s="540"/>
      <c r="DQ753" s="540"/>
      <c r="DR753" s="540"/>
      <c r="DS753" s="540"/>
      <c r="DT753" s="540"/>
      <c r="DU753" s="540"/>
      <c r="DV753" s="540"/>
      <c r="DW753" s="540"/>
      <c r="DX753" s="540"/>
      <c r="DY753" s="540"/>
      <c r="DZ753" s="540"/>
      <c r="EA753" s="540"/>
      <c r="EB753" s="540"/>
      <c r="EC753" s="540"/>
      <c r="ED753" s="540"/>
      <c r="EE753" s="540"/>
      <c r="EF753" s="540"/>
      <c r="EG753" s="540"/>
      <c r="EH753" s="540"/>
    </row>
    <row r="754" spans="2:138">
      <c r="B754" s="540"/>
      <c r="C754" s="658"/>
      <c r="D754" s="540"/>
      <c r="F754" s="540"/>
      <c r="G754" s="540"/>
      <c r="H754" s="540"/>
      <c r="I754" s="540"/>
      <c r="J754" s="540"/>
      <c r="K754" s="540"/>
      <c r="L754" s="540"/>
      <c r="M754" s="540"/>
      <c r="N754" s="540"/>
      <c r="O754" s="540"/>
      <c r="P754" s="540"/>
      <c r="Q754" s="540"/>
      <c r="R754" s="540"/>
      <c r="S754" s="540"/>
      <c r="T754" s="540"/>
      <c r="U754" s="540"/>
      <c r="V754" s="540"/>
      <c r="W754" s="540"/>
      <c r="X754" s="540"/>
      <c r="Y754" s="540"/>
      <c r="Z754" s="540"/>
      <c r="AA754" s="540"/>
      <c r="AB754" s="540"/>
      <c r="AC754" s="540"/>
      <c r="AD754" s="540"/>
      <c r="AE754" s="540"/>
      <c r="AF754" s="540"/>
      <c r="AG754" s="540"/>
      <c r="AH754" s="540"/>
      <c r="AI754" s="540"/>
      <c r="AJ754" s="540"/>
      <c r="AK754" s="540"/>
      <c r="AL754" s="540"/>
      <c r="AM754" s="540"/>
      <c r="AN754" s="540"/>
      <c r="AO754" s="540"/>
      <c r="AP754" s="540"/>
      <c r="AQ754" s="540"/>
      <c r="AR754" s="540"/>
      <c r="AS754" s="540"/>
      <c r="AT754" s="540"/>
      <c r="AU754" s="540"/>
      <c r="AV754" s="540"/>
      <c r="AW754" s="540"/>
      <c r="AX754" s="540"/>
      <c r="AY754" s="540"/>
      <c r="AZ754" s="540"/>
      <c r="BA754" s="540"/>
      <c r="BB754" s="540"/>
      <c r="BC754" s="540"/>
      <c r="BD754" s="540"/>
      <c r="BE754" s="540"/>
      <c r="BF754" s="540"/>
      <c r="BG754" s="540"/>
      <c r="BH754" s="540"/>
      <c r="BI754" s="540"/>
      <c r="BJ754" s="540"/>
      <c r="BK754" s="540"/>
      <c r="BL754" s="540"/>
      <c r="BM754" s="540"/>
      <c r="BN754" s="540"/>
      <c r="BO754" s="540"/>
      <c r="BP754" s="540"/>
      <c r="BQ754" s="540"/>
      <c r="BR754" s="540"/>
      <c r="BS754" s="540"/>
      <c r="BT754" s="540"/>
      <c r="BU754" s="540"/>
      <c r="BV754" s="540"/>
      <c r="BW754" s="540"/>
      <c r="BX754" s="540"/>
      <c r="BY754" s="540"/>
      <c r="BZ754" s="540"/>
      <c r="DK754" s="540"/>
      <c r="DL754" s="540"/>
      <c r="DM754" s="540"/>
      <c r="DN754" s="540"/>
      <c r="DO754" s="540"/>
      <c r="DP754" s="540"/>
      <c r="DQ754" s="540"/>
      <c r="DR754" s="540"/>
      <c r="DS754" s="540"/>
      <c r="DT754" s="540"/>
      <c r="DU754" s="540"/>
      <c r="DV754" s="540"/>
      <c r="DW754" s="540"/>
      <c r="DX754" s="540"/>
      <c r="DY754" s="540"/>
      <c r="DZ754" s="540"/>
      <c r="EA754" s="540"/>
      <c r="EB754" s="540"/>
      <c r="EC754" s="540"/>
      <c r="ED754" s="540"/>
      <c r="EE754" s="540"/>
      <c r="EF754" s="540"/>
      <c r="EG754" s="540"/>
      <c r="EH754" s="540"/>
    </row>
    <row r="755" spans="2:138">
      <c r="B755" s="540"/>
      <c r="C755" s="658"/>
      <c r="D755" s="540"/>
      <c r="F755" s="540"/>
      <c r="G755" s="540"/>
      <c r="H755" s="540"/>
      <c r="I755" s="540"/>
      <c r="J755" s="540"/>
      <c r="K755" s="540"/>
      <c r="L755" s="540"/>
      <c r="M755" s="540"/>
      <c r="N755" s="540"/>
      <c r="O755" s="540"/>
      <c r="P755" s="540"/>
      <c r="Q755" s="540"/>
      <c r="R755" s="540"/>
      <c r="S755" s="540"/>
      <c r="T755" s="540"/>
      <c r="U755" s="540"/>
      <c r="V755" s="540"/>
      <c r="W755" s="540"/>
      <c r="X755" s="540"/>
      <c r="Y755" s="540"/>
      <c r="Z755" s="540"/>
      <c r="AA755" s="540"/>
      <c r="AB755" s="540"/>
      <c r="AC755" s="540"/>
      <c r="AD755" s="540"/>
      <c r="AE755" s="540"/>
      <c r="AF755" s="540"/>
      <c r="AG755" s="540"/>
      <c r="AH755" s="540"/>
      <c r="AI755" s="540"/>
      <c r="AJ755" s="540"/>
      <c r="AK755" s="540"/>
      <c r="AL755" s="540"/>
      <c r="AM755" s="540"/>
      <c r="AN755" s="540"/>
      <c r="AO755" s="540"/>
      <c r="AP755" s="540"/>
      <c r="AQ755" s="540"/>
      <c r="AR755" s="540"/>
      <c r="AS755" s="540"/>
      <c r="AT755" s="540"/>
      <c r="AU755" s="540"/>
      <c r="AV755" s="540"/>
      <c r="AW755" s="540"/>
      <c r="AX755" s="540"/>
      <c r="AY755" s="540"/>
      <c r="AZ755" s="540"/>
      <c r="BA755" s="540"/>
      <c r="BB755" s="540"/>
      <c r="BC755" s="540"/>
      <c r="BD755" s="540"/>
      <c r="BE755" s="540"/>
      <c r="BF755" s="540"/>
      <c r="BG755" s="540"/>
      <c r="BH755" s="540"/>
      <c r="BI755" s="540"/>
      <c r="BJ755" s="540"/>
      <c r="BK755" s="540"/>
      <c r="BL755" s="540"/>
      <c r="BM755" s="540"/>
      <c r="BN755" s="540"/>
      <c r="BO755" s="540"/>
      <c r="BP755" s="540"/>
      <c r="BQ755" s="540"/>
      <c r="BR755" s="540"/>
      <c r="BS755" s="540"/>
      <c r="BT755" s="540"/>
      <c r="BU755" s="540"/>
      <c r="BV755" s="540"/>
      <c r="BW755" s="540"/>
      <c r="BX755" s="540"/>
      <c r="BY755" s="540"/>
      <c r="BZ755" s="540"/>
      <c r="DK755" s="540"/>
      <c r="DL755" s="540"/>
      <c r="DM755" s="540"/>
      <c r="DN755" s="540"/>
      <c r="DO755" s="540"/>
      <c r="DP755" s="540"/>
      <c r="DQ755" s="540"/>
      <c r="DR755" s="540"/>
      <c r="DS755" s="540"/>
      <c r="DT755" s="540"/>
      <c r="DU755" s="540"/>
      <c r="DV755" s="540"/>
      <c r="DW755" s="540"/>
      <c r="DX755" s="540"/>
      <c r="DY755" s="540"/>
      <c r="DZ755" s="540"/>
      <c r="EA755" s="540"/>
      <c r="EB755" s="540"/>
      <c r="EC755" s="540"/>
      <c r="ED755" s="540"/>
      <c r="EE755" s="540"/>
      <c r="EF755" s="540"/>
      <c r="EG755" s="540"/>
      <c r="EH755" s="540"/>
    </row>
    <row r="756" spans="2:138">
      <c r="B756" s="540"/>
      <c r="C756" s="658"/>
      <c r="D756" s="540"/>
      <c r="F756" s="540"/>
      <c r="G756" s="540"/>
      <c r="H756" s="540"/>
      <c r="I756" s="540"/>
      <c r="J756" s="540"/>
      <c r="K756" s="540"/>
      <c r="L756" s="540"/>
      <c r="M756" s="540"/>
      <c r="N756" s="540"/>
      <c r="O756" s="540"/>
      <c r="P756" s="540"/>
      <c r="Q756" s="540"/>
      <c r="R756" s="540"/>
      <c r="S756" s="540"/>
      <c r="T756" s="540"/>
      <c r="U756" s="540"/>
      <c r="V756" s="540"/>
      <c r="W756" s="540"/>
      <c r="X756" s="540"/>
      <c r="Y756" s="540"/>
      <c r="Z756" s="540"/>
      <c r="AA756" s="540"/>
      <c r="AB756" s="540"/>
      <c r="AC756" s="540"/>
      <c r="AD756" s="540"/>
      <c r="AE756" s="540"/>
      <c r="AF756" s="540"/>
      <c r="AG756" s="540"/>
      <c r="AH756" s="540"/>
      <c r="AI756" s="540"/>
      <c r="AJ756" s="540"/>
      <c r="AK756" s="540"/>
      <c r="AL756" s="540"/>
      <c r="AM756" s="540"/>
      <c r="AN756" s="540"/>
      <c r="AO756" s="540"/>
      <c r="AP756" s="540"/>
      <c r="AQ756" s="540"/>
      <c r="AR756" s="540"/>
      <c r="AS756" s="540"/>
      <c r="AT756" s="540"/>
      <c r="AU756" s="540"/>
      <c r="AV756" s="540"/>
      <c r="AW756" s="540"/>
      <c r="AX756" s="540"/>
      <c r="AY756" s="540"/>
      <c r="AZ756" s="540"/>
      <c r="BA756" s="540"/>
      <c r="BB756" s="540"/>
      <c r="BC756" s="540"/>
      <c r="BD756" s="540"/>
      <c r="BE756" s="540"/>
      <c r="BF756" s="540"/>
      <c r="BG756" s="540"/>
      <c r="BH756" s="540"/>
      <c r="BI756" s="540"/>
      <c r="BJ756" s="540"/>
      <c r="BK756" s="540"/>
      <c r="BL756" s="540"/>
      <c r="BM756" s="540"/>
      <c r="BN756" s="540"/>
      <c r="BO756" s="540"/>
      <c r="BP756" s="540"/>
      <c r="BQ756" s="540"/>
      <c r="BR756" s="540"/>
      <c r="BS756" s="540"/>
      <c r="BT756" s="540"/>
      <c r="BU756" s="540"/>
      <c r="BV756" s="540"/>
      <c r="BW756" s="540"/>
      <c r="BX756" s="540"/>
      <c r="BY756" s="540"/>
      <c r="BZ756" s="540"/>
      <c r="DK756" s="540"/>
      <c r="DL756" s="540"/>
      <c r="DM756" s="540"/>
      <c r="DN756" s="540"/>
      <c r="DO756" s="540"/>
      <c r="DP756" s="540"/>
      <c r="DQ756" s="540"/>
      <c r="DR756" s="540"/>
      <c r="DS756" s="540"/>
      <c r="DT756" s="540"/>
      <c r="DU756" s="540"/>
      <c r="DV756" s="540"/>
      <c r="DW756" s="540"/>
      <c r="DX756" s="540"/>
      <c r="DY756" s="540"/>
      <c r="DZ756" s="540"/>
      <c r="EA756" s="540"/>
      <c r="EB756" s="540"/>
      <c r="EC756" s="540"/>
      <c r="ED756" s="540"/>
      <c r="EE756" s="540"/>
      <c r="EF756" s="540"/>
      <c r="EG756" s="540"/>
      <c r="EH756" s="540"/>
    </row>
    <row r="757" spans="2:138">
      <c r="B757" s="540"/>
      <c r="C757" s="658"/>
      <c r="D757" s="540"/>
      <c r="F757" s="540"/>
      <c r="G757" s="540"/>
      <c r="H757" s="540"/>
      <c r="I757" s="540"/>
      <c r="J757" s="540"/>
      <c r="K757" s="540"/>
      <c r="L757" s="540"/>
      <c r="M757" s="540"/>
      <c r="N757" s="540"/>
      <c r="O757" s="540"/>
      <c r="P757" s="540"/>
      <c r="Q757" s="540"/>
      <c r="R757" s="540"/>
      <c r="S757" s="540"/>
      <c r="T757" s="540"/>
      <c r="U757" s="540"/>
      <c r="V757" s="540"/>
      <c r="W757" s="540"/>
      <c r="X757" s="540"/>
      <c r="Y757" s="540"/>
      <c r="Z757" s="540"/>
      <c r="AA757" s="540"/>
      <c r="AB757" s="540"/>
      <c r="AC757" s="540"/>
      <c r="AD757" s="540"/>
      <c r="AE757" s="540"/>
      <c r="AF757" s="540"/>
      <c r="AG757" s="540"/>
      <c r="AH757" s="540"/>
      <c r="AI757" s="540"/>
      <c r="AJ757" s="540"/>
      <c r="AK757" s="540"/>
      <c r="AL757" s="540"/>
      <c r="AM757" s="540"/>
      <c r="AN757" s="540"/>
      <c r="AO757" s="540"/>
      <c r="AP757" s="540"/>
      <c r="AQ757" s="540"/>
      <c r="AR757" s="540"/>
      <c r="AS757" s="540"/>
      <c r="AT757" s="540"/>
      <c r="AU757" s="540"/>
      <c r="AV757" s="540"/>
      <c r="AW757" s="540"/>
      <c r="AX757" s="540"/>
      <c r="AY757" s="540"/>
      <c r="AZ757" s="540"/>
      <c r="BA757" s="540"/>
      <c r="BB757" s="540"/>
      <c r="BC757" s="540"/>
      <c r="BD757" s="540"/>
      <c r="BE757" s="540"/>
      <c r="BF757" s="540"/>
      <c r="BG757" s="540"/>
      <c r="BH757" s="540"/>
      <c r="BI757" s="540"/>
      <c r="BJ757" s="540"/>
      <c r="BK757" s="540"/>
      <c r="BL757" s="540"/>
      <c r="BM757" s="540"/>
      <c r="BN757" s="540"/>
      <c r="BO757" s="540"/>
      <c r="BP757" s="540"/>
      <c r="BQ757" s="540"/>
      <c r="BR757" s="540"/>
      <c r="BS757" s="540"/>
      <c r="BT757" s="540"/>
      <c r="BU757" s="540"/>
      <c r="BV757" s="540"/>
      <c r="BW757" s="540"/>
      <c r="BX757" s="540"/>
      <c r="BY757" s="540"/>
      <c r="BZ757" s="540"/>
      <c r="DK757" s="540"/>
      <c r="DL757" s="540"/>
      <c r="DM757" s="540"/>
      <c r="DN757" s="540"/>
      <c r="DO757" s="540"/>
      <c r="DP757" s="540"/>
      <c r="DQ757" s="540"/>
      <c r="DR757" s="540"/>
      <c r="DS757" s="540"/>
      <c r="DT757" s="540"/>
      <c r="DU757" s="540"/>
      <c r="DV757" s="540"/>
      <c r="DW757" s="540"/>
      <c r="DX757" s="540"/>
      <c r="DY757" s="540"/>
      <c r="DZ757" s="540"/>
      <c r="EA757" s="540"/>
      <c r="EB757" s="540"/>
      <c r="EC757" s="540"/>
      <c r="ED757" s="540"/>
      <c r="EE757" s="540"/>
      <c r="EF757" s="540"/>
      <c r="EG757" s="540"/>
      <c r="EH757" s="540"/>
    </row>
    <row r="758" spans="2:138">
      <c r="B758" s="540"/>
      <c r="C758" s="658"/>
      <c r="D758" s="540"/>
      <c r="F758" s="540"/>
      <c r="G758" s="540"/>
      <c r="H758" s="540"/>
      <c r="I758" s="540"/>
      <c r="J758" s="540"/>
      <c r="K758" s="540"/>
      <c r="L758" s="540"/>
      <c r="M758" s="540"/>
      <c r="N758" s="540"/>
      <c r="O758" s="540"/>
      <c r="P758" s="540"/>
      <c r="Q758" s="540"/>
      <c r="R758" s="540"/>
      <c r="S758" s="540"/>
      <c r="T758" s="540"/>
      <c r="U758" s="540"/>
      <c r="V758" s="540"/>
      <c r="W758" s="540"/>
      <c r="X758" s="540"/>
      <c r="Y758" s="540"/>
      <c r="Z758" s="540"/>
      <c r="AA758" s="540"/>
      <c r="AB758" s="540"/>
      <c r="AC758" s="540"/>
      <c r="AD758" s="540"/>
      <c r="AE758" s="540"/>
      <c r="AF758" s="540"/>
      <c r="AG758" s="540"/>
      <c r="AH758" s="540"/>
      <c r="AI758" s="540"/>
      <c r="AJ758" s="540"/>
      <c r="AK758" s="540"/>
      <c r="AL758" s="540"/>
      <c r="AM758" s="540"/>
      <c r="AN758" s="540"/>
      <c r="AO758" s="540"/>
      <c r="AP758" s="540"/>
      <c r="AQ758" s="540"/>
      <c r="AR758" s="540"/>
      <c r="AS758" s="540"/>
      <c r="AT758" s="540"/>
      <c r="AU758" s="540"/>
      <c r="AV758" s="540"/>
      <c r="AW758" s="540"/>
      <c r="AX758" s="540"/>
      <c r="AY758" s="540"/>
      <c r="AZ758" s="540"/>
      <c r="BA758" s="540"/>
      <c r="BB758" s="540"/>
      <c r="BC758" s="540"/>
      <c r="BD758" s="540"/>
      <c r="BE758" s="540"/>
      <c r="BF758" s="540"/>
      <c r="BG758" s="540"/>
      <c r="BH758" s="540"/>
      <c r="BI758" s="540"/>
      <c r="BJ758" s="540"/>
      <c r="BK758" s="540"/>
      <c r="BL758" s="540"/>
      <c r="BM758" s="540"/>
      <c r="BN758" s="540"/>
      <c r="BO758" s="540"/>
      <c r="BP758" s="540"/>
      <c r="BQ758" s="540"/>
      <c r="BR758" s="540"/>
      <c r="BS758" s="540"/>
      <c r="BT758" s="540"/>
      <c r="BU758" s="540"/>
      <c r="BV758" s="540"/>
      <c r="BW758" s="540"/>
      <c r="BX758" s="540"/>
      <c r="BY758" s="540"/>
      <c r="BZ758" s="540"/>
      <c r="DK758" s="540"/>
      <c r="DL758" s="540"/>
      <c r="DM758" s="540"/>
      <c r="DN758" s="540"/>
      <c r="DO758" s="540"/>
      <c r="DP758" s="540"/>
      <c r="DQ758" s="540"/>
      <c r="DR758" s="540"/>
      <c r="DS758" s="540"/>
      <c r="DT758" s="540"/>
      <c r="DU758" s="540"/>
      <c r="DV758" s="540"/>
      <c r="DW758" s="540"/>
      <c r="DX758" s="540"/>
      <c r="DY758" s="540"/>
      <c r="DZ758" s="540"/>
      <c r="EA758" s="540"/>
      <c r="EB758" s="540"/>
      <c r="EC758" s="540"/>
      <c r="ED758" s="540"/>
      <c r="EE758" s="540"/>
      <c r="EF758" s="540"/>
      <c r="EG758" s="540"/>
      <c r="EH758" s="540"/>
    </row>
    <row r="759" spans="2:138">
      <c r="B759" s="540"/>
      <c r="C759" s="658"/>
      <c r="D759" s="540"/>
      <c r="F759" s="540"/>
      <c r="G759" s="540"/>
      <c r="H759" s="540"/>
      <c r="I759" s="540"/>
      <c r="J759" s="540"/>
      <c r="K759" s="540"/>
      <c r="L759" s="540"/>
      <c r="M759" s="540"/>
      <c r="N759" s="540"/>
      <c r="O759" s="540"/>
      <c r="P759" s="540"/>
      <c r="Q759" s="540"/>
      <c r="R759" s="540"/>
      <c r="S759" s="540"/>
      <c r="T759" s="540"/>
      <c r="U759" s="540"/>
      <c r="V759" s="540"/>
      <c r="W759" s="540"/>
      <c r="X759" s="540"/>
      <c r="Y759" s="540"/>
      <c r="Z759" s="540"/>
      <c r="AA759" s="540"/>
      <c r="AB759" s="540"/>
      <c r="AC759" s="540"/>
      <c r="AD759" s="540"/>
      <c r="AE759" s="540"/>
      <c r="AF759" s="540"/>
      <c r="AG759" s="540"/>
      <c r="AH759" s="540"/>
      <c r="AI759" s="540"/>
      <c r="AJ759" s="540"/>
      <c r="AK759" s="540"/>
      <c r="AL759" s="540"/>
      <c r="AM759" s="540"/>
      <c r="AN759" s="540"/>
      <c r="AO759" s="540"/>
      <c r="AP759" s="540"/>
      <c r="AQ759" s="540"/>
      <c r="AR759" s="540"/>
      <c r="AS759" s="540"/>
      <c r="AT759" s="540"/>
      <c r="AU759" s="540"/>
      <c r="AV759" s="540"/>
      <c r="AW759" s="540"/>
      <c r="AX759" s="540"/>
      <c r="AY759" s="540"/>
      <c r="AZ759" s="540"/>
      <c r="BA759" s="540"/>
      <c r="BB759" s="540"/>
      <c r="BC759" s="540"/>
      <c r="BD759" s="540"/>
      <c r="BE759" s="540"/>
      <c r="BF759" s="540"/>
      <c r="BG759" s="540"/>
      <c r="BH759" s="540"/>
      <c r="BI759" s="540"/>
      <c r="BJ759" s="540"/>
      <c r="BK759" s="540"/>
      <c r="BL759" s="540"/>
      <c r="BM759" s="540"/>
      <c r="BN759" s="540"/>
      <c r="BO759" s="540"/>
      <c r="BP759" s="540"/>
      <c r="BQ759" s="540"/>
      <c r="BR759" s="540"/>
      <c r="BS759" s="540"/>
      <c r="BT759" s="540"/>
      <c r="BU759" s="540"/>
      <c r="BV759" s="540"/>
      <c r="BW759" s="540"/>
      <c r="BX759" s="540"/>
      <c r="BY759" s="540"/>
      <c r="BZ759" s="540"/>
      <c r="DK759" s="540"/>
      <c r="DL759" s="540"/>
      <c r="DM759" s="540"/>
      <c r="DN759" s="540"/>
      <c r="DO759" s="540"/>
      <c r="DP759" s="540"/>
      <c r="DQ759" s="540"/>
      <c r="DR759" s="540"/>
      <c r="DS759" s="540"/>
      <c r="DT759" s="540"/>
      <c r="DU759" s="540"/>
      <c r="DV759" s="540"/>
      <c r="DW759" s="540"/>
      <c r="DX759" s="540"/>
      <c r="DY759" s="540"/>
      <c r="DZ759" s="540"/>
      <c r="EA759" s="540"/>
      <c r="EB759" s="540"/>
      <c r="EC759" s="540"/>
      <c r="ED759" s="540"/>
      <c r="EE759" s="540"/>
      <c r="EF759" s="540"/>
      <c r="EG759" s="540"/>
      <c r="EH759" s="540"/>
    </row>
    <row r="760" spans="2:138">
      <c r="B760" s="540"/>
      <c r="C760" s="658"/>
      <c r="D760" s="540"/>
      <c r="F760" s="540"/>
      <c r="G760" s="540"/>
      <c r="H760" s="540"/>
      <c r="I760" s="540"/>
      <c r="J760" s="540"/>
      <c r="K760" s="540"/>
      <c r="L760" s="540"/>
      <c r="M760" s="540"/>
      <c r="N760" s="540"/>
      <c r="O760" s="540"/>
      <c r="P760" s="540"/>
      <c r="Q760" s="540"/>
      <c r="R760" s="540"/>
      <c r="S760" s="540"/>
      <c r="T760" s="540"/>
      <c r="U760" s="540"/>
      <c r="V760" s="540"/>
      <c r="W760" s="540"/>
      <c r="X760" s="540"/>
      <c r="Y760" s="540"/>
      <c r="Z760" s="540"/>
      <c r="AA760" s="540"/>
      <c r="AB760" s="540"/>
      <c r="AC760" s="540"/>
      <c r="AD760" s="540"/>
      <c r="AE760" s="540"/>
      <c r="AF760" s="540"/>
      <c r="AG760" s="540"/>
      <c r="AH760" s="540"/>
      <c r="AI760" s="540"/>
      <c r="AJ760" s="540"/>
      <c r="AK760" s="540"/>
      <c r="AL760" s="540"/>
      <c r="AM760" s="540"/>
      <c r="AN760" s="540"/>
      <c r="AO760" s="540"/>
      <c r="AP760" s="540"/>
      <c r="AQ760" s="540"/>
      <c r="AR760" s="540"/>
      <c r="AS760" s="540"/>
      <c r="AT760" s="540"/>
      <c r="AU760" s="540"/>
      <c r="AV760" s="540"/>
      <c r="AW760" s="540"/>
      <c r="AX760" s="540"/>
      <c r="AY760" s="540"/>
      <c r="AZ760" s="540"/>
      <c r="BA760" s="540"/>
      <c r="BB760" s="540"/>
      <c r="BC760" s="540"/>
      <c r="BD760" s="540"/>
      <c r="BE760" s="540"/>
      <c r="BF760" s="540"/>
      <c r="BG760" s="540"/>
      <c r="BH760" s="540"/>
      <c r="BI760" s="540"/>
      <c r="BJ760" s="540"/>
      <c r="BK760" s="540"/>
      <c r="BL760" s="540"/>
      <c r="BM760" s="540"/>
      <c r="BN760" s="540"/>
      <c r="BO760" s="540"/>
      <c r="BP760" s="540"/>
      <c r="BQ760" s="540"/>
      <c r="BR760" s="540"/>
      <c r="BS760" s="540"/>
      <c r="BT760" s="540"/>
      <c r="BU760" s="540"/>
      <c r="BV760" s="540"/>
      <c r="BW760" s="540"/>
      <c r="BX760" s="540"/>
      <c r="BY760" s="540"/>
      <c r="BZ760" s="540"/>
      <c r="DK760" s="540"/>
      <c r="DL760" s="540"/>
      <c r="DM760" s="540"/>
      <c r="DN760" s="540"/>
      <c r="DO760" s="540"/>
      <c r="DP760" s="540"/>
      <c r="DQ760" s="540"/>
      <c r="DR760" s="540"/>
      <c r="DS760" s="540"/>
      <c r="DT760" s="540"/>
      <c r="DU760" s="540"/>
      <c r="DV760" s="540"/>
      <c r="DW760" s="540"/>
      <c r="DX760" s="540"/>
      <c r="DY760" s="540"/>
      <c r="DZ760" s="540"/>
      <c r="EA760" s="540"/>
      <c r="EB760" s="540"/>
      <c r="EC760" s="540"/>
      <c r="ED760" s="540"/>
      <c r="EE760" s="540"/>
      <c r="EF760" s="540"/>
      <c r="EG760" s="540"/>
      <c r="EH760" s="540"/>
    </row>
    <row r="761" spans="2:138">
      <c r="B761" s="540"/>
      <c r="C761" s="658"/>
      <c r="D761" s="540"/>
      <c r="F761" s="540"/>
      <c r="G761" s="540"/>
      <c r="H761" s="540"/>
      <c r="I761" s="540"/>
      <c r="J761" s="540"/>
      <c r="K761" s="540"/>
      <c r="L761" s="540"/>
      <c r="M761" s="540"/>
      <c r="N761" s="540"/>
      <c r="O761" s="540"/>
      <c r="P761" s="540"/>
      <c r="Q761" s="540"/>
      <c r="R761" s="540"/>
      <c r="S761" s="540"/>
      <c r="T761" s="540"/>
      <c r="U761" s="540"/>
      <c r="V761" s="540"/>
      <c r="W761" s="540"/>
      <c r="X761" s="540"/>
      <c r="Y761" s="540"/>
      <c r="Z761" s="540"/>
      <c r="AA761" s="540"/>
      <c r="AB761" s="540"/>
      <c r="AC761" s="540"/>
      <c r="AD761" s="540"/>
      <c r="AE761" s="540"/>
      <c r="AF761" s="540"/>
      <c r="AG761" s="540"/>
      <c r="AH761" s="540"/>
      <c r="AI761" s="540"/>
      <c r="AJ761" s="540"/>
      <c r="AK761" s="540"/>
      <c r="AL761" s="540"/>
      <c r="AM761" s="540"/>
      <c r="AN761" s="540"/>
      <c r="AO761" s="540"/>
      <c r="AP761" s="540"/>
      <c r="AQ761" s="540"/>
      <c r="AR761" s="540"/>
      <c r="AS761" s="540"/>
      <c r="AT761" s="540"/>
      <c r="AU761" s="540"/>
      <c r="AV761" s="540"/>
      <c r="AW761" s="540"/>
      <c r="AX761" s="540"/>
      <c r="AY761" s="540"/>
      <c r="AZ761" s="540"/>
      <c r="BA761" s="540"/>
      <c r="BB761" s="540"/>
      <c r="BC761" s="540"/>
      <c r="BD761" s="540"/>
      <c r="BE761" s="540"/>
      <c r="BF761" s="540"/>
      <c r="BG761" s="540"/>
      <c r="BH761" s="540"/>
      <c r="BI761" s="540"/>
      <c r="BJ761" s="540"/>
      <c r="BK761" s="540"/>
      <c r="BL761" s="540"/>
      <c r="BM761" s="540"/>
      <c r="BN761" s="540"/>
      <c r="BO761" s="540"/>
      <c r="BP761" s="540"/>
      <c r="BQ761" s="540"/>
      <c r="BR761" s="540"/>
      <c r="BS761" s="540"/>
      <c r="BT761" s="540"/>
      <c r="BU761" s="540"/>
      <c r="BV761" s="540"/>
      <c r="BW761" s="540"/>
      <c r="BX761" s="540"/>
      <c r="BY761" s="540"/>
      <c r="BZ761" s="540"/>
      <c r="DK761" s="540"/>
      <c r="DL761" s="540"/>
      <c r="DM761" s="540"/>
      <c r="DN761" s="540"/>
      <c r="DO761" s="540"/>
      <c r="DP761" s="540"/>
      <c r="DQ761" s="540"/>
      <c r="DR761" s="540"/>
      <c r="DS761" s="540"/>
      <c r="DT761" s="540"/>
      <c r="DU761" s="540"/>
      <c r="DV761" s="540"/>
      <c r="DW761" s="540"/>
      <c r="DX761" s="540"/>
      <c r="DY761" s="540"/>
      <c r="DZ761" s="540"/>
      <c r="EA761" s="540"/>
      <c r="EB761" s="540"/>
      <c r="EC761" s="540"/>
      <c r="ED761" s="540"/>
      <c r="EE761" s="540"/>
      <c r="EF761" s="540"/>
      <c r="EG761" s="540"/>
      <c r="EH761" s="540"/>
    </row>
    <row r="762" spans="2:138">
      <c r="B762" s="540"/>
      <c r="C762" s="658"/>
      <c r="D762" s="540"/>
      <c r="F762" s="540"/>
      <c r="G762" s="540"/>
      <c r="H762" s="540"/>
      <c r="I762" s="540"/>
      <c r="J762" s="540"/>
      <c r="K762" s="540"/>
      <c r="L762" s="540"/>
      <c r="M762" s="540"/>
      <c r="N762" s="540"/>
      <c r="O762" s="540"/>
      <c r="P762" s="540"/>
      <c r="Q762" s="540"/>
      <c r="R762" s="540"/>
      <c r="S762" s="540"/>
      <c r="T762" s="540"/>
      <c r="U762" s="540"/>
      <c r="V762" s="540"/>
      <c r="W762" s="540"/>
      <c r="X762" s="540"/>
      <c r="Y762" s="540"/>
      <c r="Z762" s="540"/>
      <c r="AA762" s="540"/>
      <c r="AB762" s="540"/>
      <c r="AC762" s="540"/>
      <c r="AD762" s="540"/>
      <c r="AE762" s="540"/>
      <c r="AF762" s="540"/>
      <c r="AG762" s="540"/>
      <c r="AH762" s="540"/>
      <c r="AI762" s="540"/>
      <c r="AJ762" s="540"/>
      <c r="AK762" s="540"/>
      <c r="AL762" s="540"/>
      <c r="AM762" s="540"/>
      <c r="AN762" s="540"/>
      <c r="AO762" s="540"/>
      <c r="AP762" s="540"/>
      <c r="AQ762" s="540"/>
      <c r="AR762" s="540"/>
      <c r="AS762" s="540"/>
      <c r="AT762" s="540"/>
      <c r="AU762" s="540"/>
      <c r="AV762" s="540"/>
      <c r="AW762" s="540"/>
      <c r="AX762" s="540"/>
      <c r="AY762" s="540"/>
      <c r="AZ762" s="540"/>
      <c r="BA762" s="540"/>
      <c r="BB762" s="540"/>
      <c r="BC762" s="540"/>
      <c r="BD762" s="540"/>
      <c r="BE762" s="540"/>
      <c r="BF762" s="540"/>
      <c r="BG762" s="540"/>
      <c r="BH762" s="540"/>
      <c r="BI762" s="540"/>
      <c r="BJ762" s="540"/>
      <c r="BK762" s="540"/>
      <c r="BL762" s="540"/>
      <c r="BM762" s="540"/>
      <c r="BN762" s="540"/>
      <c r="BO762" s="540"/>
      <c r="BP762" s="540"/>
      <c r="BQ762" s="540"/>
      <c r="BR762" s="540"/>
      <c r="BS762" s="540"/>
      <c r="BT762" s="540"/>
      <c r="BU762" s="540"/>
      <c r="BV762" s="540"/>
      <c r="BW762" s="540"/>
      <c r="BX762" s="540"/>
      <c r="BY762" s="540"/>
      <c r="BZ762" s="540"/>
      <c r="DK762" s="540"/>
      <c r="DL762" s="540"/>
      <c r="DM762" s="540"/>
      <c r="DN762" s="540"/>
      <c r="DO762" s="540"/>
      <c r="DP762" s="540"/>
      <c r="DQ762" s="540"/>
      <c r="DR762" s="540"/>
      <c r="DS762" s="540"/>
      <c r="DT762" s="540"/>
      <c r="DU762" s="540"/>
      <c r="DV762" s="540"/>
      <c r="DW762" s="540"/>
      <c r="DX762" s="540"/>
      <c r="DY762" s="540"/>
      <c r="DZ762" s="540"/>
      <c r="EA762" s="540"/>
      <c r="EB762" s="540"/>
      <c r="EC762" s="540"/>
      <c r="ED762" s="540"/>
      <c r="EE762" s="540"/>
      <c r="EF762" s="540"/>
      <c r="EG762" s="540"/>
      <c r="EH762" s="540"/>
    </row>
    <row r="763" spans="2:138">
      <c r="B763" s="540"/>
      <c r="C763" s="658"/>
      <c r="D763" s="540"/>
      <c r="F763" s="540"/>
      <c r="G763" s="540"/>
      <c r="H763" s="540"/>
      <c r="I763" s="540"/>
      <c r="J763" s="540"/>
      <c r="K763" s="540"/>
      <c r="L763" s="540"/>
      <c r="M763" s="540"/>
      <c r="N763" s="540"/>
      <c r="O763" s="540"/>
      <c r="P763" s="540"/>
      <c r="Q763" s="540"/>
      <c r="R763" s="540"/>
      <c r="S763" s="540"/>
      <c r="T763" s="540"/>
      <c r="U763" s="540"/>
      <c r="V763" s="540"/>
      <c r="W763" s="540"/>
      <c r="X763" s="540"/>
      <c r="Y763" s="540"/>
      <c r="Z763" s="540"/>
      <c r="AA763" s="540"/>
      <c r="AB763" s="540"/>
      <c r="AC763" s="540"/>
      <c r="AD763" s="540"/>
      <c r="AE763" s="540"/>
      <c r="AF763" s="540"/>
      <c r="AG763" s="540"/>
      <c r="AH763" s="540"/>
      <c r="AI763" s="540"/>
      <c r="AJ763" s="540"/>
      <c r="AK763" s="540"/>
      <c r="AL763" s="540"/>
      <c r="AM763" s="540"/>
      <c r="AN763" s="540"/>
      <c r="AO763" s="540"/>
      <c r="AP763" s="540"/>
      <c r="AQ763" s="540"/>
      <c r="AR763" s="540"/>
      <c r="AS763" s="540"/>
      <c r="AT763" s="540"/>
      <c r="AU763" s="540"/>
      <c r="AV763" s="540"/>
      <c r="AW763" s="540"/>
      <c r="AX763" s="540"/>
      <c r="AY763" s="540"/>
      <c r="AZ763" s="540"/>
      <c r="BA763" s="540"/>
      <c r="BB763" s="540"/>
      <c r="BC763" s="540"/>
      <c r="BD763" s="540"/>
      <c r="BE763" s="540"/>
      <c r="BF763" s="540"/>
      <c r="BG763" s="540"/>
      <c r="BH763" s="540"/>
      <c r="BI763" s="540"/>
      <c r="BJ763" s="540"/>
      <c r="BK763" s="540"/>
      <c r="BL763" s="540"/>
      <c r="BM763" s="540"/>
      <c r="BN763" s="540"/>
      <c r="BO763" s="540"/>
      <c r="BP763" s="540"/>
      <c r="BQ763" s="540"/>
      <c r="BR763" s="540"/>
      <c r="BS763" s="540"/>
      <c r="BT763" s="540"/>
      <c r="BU763" s="540"/>
      <c r="BV763" s="540"/>
      <c r="BW763" s="540"/>
      <c r="BX763" s="540"/>
      <c r="BY763" s="540"/>
      <c r="BZ763" s="540"/>
      <c r="DK763" s="540"/>
      <c r="DL763" s="540"/>
      <c r="DM763" s="540"/>
      <c r="DN763" s="540"/>
      <c r="DO763" s="540"/>
      <c r="DP763" s="540"/>
      <c r="DQ763" s="540"/>
      <c r="DR763" s="540"/>
      <c r="DS763" s="540"/>
      <c r="DT763" s="540"/>
      <c r="DU763" s="540"/>
      <c r="DV763" s="540"/>
      <c r="DW763" s="540"/>
      <c r="DX763" s="540"/>
      <c r="DY763" s="540"/>
      <c r="DZ763" s="540"/>
      <c r="EA763" s="540"/>
      <c r="EB763" s="540"/>
      <c r="EC763" s="540"/>
      <c r="ED763" s="540"/>
      <c r="EE763" s="540"/>
      <c r="EF763" s="540"/>
      <c r="EG763" s="540"/>
      <c r="EH763" s="540"/>
    </row>
    <row r="764" spans="2:138">
      <c r="B764" s="540"/>
      <c r="C764" s="658"/>
      <c r="D764" s="540"/>
      <c r="F764" s="540"/>
      <c r="G764" s="540"/>
      <c r="H764" s="540"/>
      <c r="I764" s="540"/>
      <c r="J764" s="540"/>
      <c r="K764" s="540"/>
      <c r="L764" s="540"/>
      <c r="M764" s="540"/>
      <c r="N764" s="540"/>
      <c r="O764" s="540"/>
      <c r="P764" s="540"/>
      <c r="Q764" s="540"/>
      <c r="R764" s="540"/>
      <c r="S764" s="540"/>
      <c r="T764" s="540"/>
      <c r="U764" s="540"/>
      <c r="V764" s="540"/>
      <c r="W764" s="540"/>
      <c r="X764" s="540"/>
      <c r="Y764" s="540"/>
      <c r="Z764" s="540"/>
      <c r="AA764" s="540"/>
      <c r="AB764" s="540"/>
      <c r="AC764" s="540"/>
      <c r="AD764" s="540"/>
      <c r="AE764" s="540"/>
      <c r="AF764" s="540"/>
      <c r="AG764" s="540"/>
      <c r="AH764" s="540"/>
      <c r="AI764" s="540"/>
      <c r="AJ764" s="540"/>
      <c r="AK764" s="540"/>
      <c r="AL764" s="540"/>
      <c r="AM764" s="540"/>
      <c r="AN764" s="540"/>
      <c r="AO764" s="540"/>
      <c r="AP764" s="540"/>
      <c r="AQ764" s="540"/>
      <c r="AR764" s="540"/>
      <c r="AS764" s="540"/>
      <c r="AT764" s="540"/>
      <c r="AU764" s="540"/>
      <c r="AV764" s="540"/>
      <c r="AW764" s="540"/>
      <c r="AX764" s="540"/>
      <c r="AY764" s="540"/>
      <c r="AZ764" s="540"/>
      <c r="BA764" s="540"/>
      <c r="BB764" s="540"/>
      <c r="BC764" s="540"/>
      <c r="BD764" s="540"/>
      <c r="BE764" s="540"/>
      <c r="BF764" s="540"/>
      <c r="BG764" s="540"/>
      <c r="BH764" s="540"/>
      <c r="BI764" s="540"/>
      <c r="BJ764" s="540"/>
      <c r="BK764" s="540"/>
      <c r="BL764" s="540"/>
      <c r="BM764" s="540"/>
      <c r="BN764" s="540"/>
      <c r="BO764" s="540"/>
      <c r="BP764" s="540"/>
      <c r="BQ764" s="540"/>
      <c r="BR764" s="540"/>
      <c r="BS764" s="540"/>
      <c r="BT764" s="540"/>
      <c r="BU764" s="540"/>
      <c r="BV764" s="540"/>
      <c r="BW764" s="540"/>
      <c r="BX764" s="540"/>
      <c r="BY764" s="540"/>
      <c r="BZ764" s="540"/>
      <c r="DK764" s="540"/>
      <c r="DL764" s="540"/>
      <c r="DM764" s="540"/>
      <c r="DN764" s="540"/>
      <c r="DO764" s="540"/>
      <c r="DP764" s="540"/>
      <c r="DQ764" s="540"/>
      <c r="DR764" s="540"/>
      <c r="DS764" s="540"/>
      <c r="DT764" s="540"/>
      <c r="DU764" s="540"/>
      <c r="DV764" s="540"/>
      <c r="DW764" s="540"/>
      <c r="DX764" s="540"/>
      <c r="DY764" s="540"/>
      <c r="DZ764" s="540"/>
      <c r="EA764" s="540"/>
      <c r="EB764" s="540"/>
      <c r="EC764" s="540"/>
      <c r="ED764" s="540"/>
      <c r="EE764" s="540"/>
      <c r="EF764" s="540"/>
      <c r="EG764" s="540"/>
      <c r="EH764" s="540"/>
    </row>
    <row r="765" spans="2:138">
      <c r="B765" s="540"/>
      <c r="C765" s="658"/>
      <c r="D765" s="540"/>
      <c r="F765" s="540"/>
      <c r="G765" s="540"/>
      <c r="H765" s="540"/>
      <c r="I765" s="540"/>
      <c r="J765" s="540"/>
      <c r="K765" s="540"/>
      <c r="L765" s="540"/>
      <c r="M765" s="540"/>
      <c r="N765" s="540"/>
      <c r="O765" s="540"/>
      <c r="P765" s="540"/>
      <c r="Q765" s="540"/>
      <c r="R765" s="540"/>
      <c r="S765" s="540"/>
      <c r="T765" s="540"/>
      <c r="U765" s="540"/>
      <c r="V765" s="540"/>
      <c r="W765" s="540"/>
      <c r="X765" s="540"/>
      <c r="Y765" s="540"/>
      <c r="Z765" s="540"/>
      <c r="AA765" s="540"/>
      <c r="AB765" s="540"/>
      <c r="AC765" s="540"/>
      <c r="AD765" s="540"/>
      <c r="AE765" s="540"/>
      <c r="AF765" s="540"/>
      <c r="AG765" s="540"/>
      <c r="AH765" s="540"/>
      <c r="AI765" s="540"/>
      <c r="AJ765" s="540"/>
      <c r="AK765" s="540"/>
      <c r="AL765" s="540"/>
      <c r="AM765" s="540"/>
      <c r="AN765" s="540"/>
      <c r="AO765" s="540"/>
      <c r="AP765" s="540"/>
      <c r="AQ765" s="540"/>
      <c r="AR765" s="540"/>
      <c r="AS765" s="540"/>
      <c r="AT765" s="540"/>
      <c r="AU765" s="540"/>
      <c r="AV765" s="540"/>
      <c r="AW765" s="540"/>
      <c r="AX765" s="540"/>
      <c r="AY765" s="540"/>
      <c r="AZ765" s="540"/>
      <c r="BA765" s="540"/>
      <c r="BB765" s="540"/>
      <c r="BC765" s="540"/>
      <c r="BD765" s="540"/>
      <c r="BE765" s="540"/>
      <c r="BF765" s="540"/>
      <c r="BG765" s="540"/>
      <c r="BH765" s="540"/>
      <c r="BI765" s="540"/>
      <c r="BJ765" s="540"/>
      <c r="BK765" s="540"/>
      <c r="BL765" s="540"/>
      <c r="BM765" s="540"/>
      <c r="BN765" s="540"/>
      <c r="BO765" s="540"/>
      <c r="BP765" s="540"/>
      <c r="BQ765" s="540"/>
      <c r="BR765" s="540"/>
      <c r="BS765" s="540"/>
      <c r="BT765" s="540"/>
      <c r="BU765" s="540"/>
      <c r="BV765" s="540"/>
      <c r="BW765" s="540"/>
      <c r="BX765" s="540"/>
      <c r="BY765" s="540"/>
      <c r="BZ765" s="540"/>
      <c r="DK765" s="540"/>
      <c r="DL765" s="540"/>
      <c r="DM765" s="540"/>
      <c r="DN765" s="540"/>
      <c r="DO765" s="540"/>
      <c r="DP765" s="540"/>
      <c r="DQ765" s="540"/>
      <c r="DR765" s="540"/>
      <c r="DS765" s="540"/>
      <c r="DT765" s="540"/>
      <c r="DU765" s="540"/>
      <c r="DV765" s="540"/>
      <c r="DW765" s="540"/>
      <c r="DX765" s="540"/>
      <c r="DY765" s="540"/>
      <c r="DZ765" s="540"/>
      <c r="EA765" s="540"/>
      <c r="EB765" s="540"/>
      <c r="EC765" s="540"/>
      <c r="ED765" s="540"/>
      <c r="EE765" s="540"/>
      <c r="EF765" s="540"/>
      <c r="EG765" s="540"/>
      <c r="EH765" s="540"/>
    </row>
    <row r="766" spans="2:138">
      <c r="B766" s="540"/>
      <c r="C766" s="658"/>
      <c r="D766" s="540"/>
      <c r="F766" s="540"/>
      <c r="G766" s="540"/>
      <c r="H766" s="540"/>
      <c r="I766" s="540"/>
      <c r="J766" s="540"/>
      <c r="K766" s="540"/>
      <c r="L766" s="540"/>
      <c r="M766" s="540"/>
      <c r="N766" s="540"/>
      <c r="O766" s="540"/>
      <c r="P766" s="540"/>
      <c r="Q766" s="540"/>
      <c r="R766" s="540"/>
      <c r="S766" s="540"/>
      <c r="T766" s="540"/>
      <c r="U766" s="540"/>
      <c r="V766" s="540"/>
      <c r="W766" s="540"/>
      <c r="X766" s="540"/>
      <c r="Y766" s="540"/>
      <c r="Z766" s="540"/>
      <c r="AA766" s="540"/>
      <c r="AB766" s="540"/>
      <c r="AC766" s="540"/>
      <c r="AD766" s="540"/>
      <c r="AE766" s="540"/>
      <c r="AF766" s="540"/>
      <c r="AG766" s="540"/>
      <c r="AH766" s="540"/>
      <c r="AI766" s="540"/>
      <c r="AJ766" s="540"/>
      <c r="AK766" s="540"/>
      <c r="AL766" s="540"/>
      <c r="AM766" s="540"/>
      <c r="AN766" s="540"/>
      <c r="AO766" s="540"/>
      <c r="AP766" s="540"/>
      <c r="AQ766" s="540"/>
      <c r="AR766" s="540"/>
      <c r="AS766" s="540"/>
      <c r="AT766" s="540"/>
      <c r="AU766" s="540"/>
      <c r="AV766" s="540"/>
      <c r="AW766" s="540"/>
      <c r="AX766" s="540"/>
      <c r="AY766" s="540"/>
      <c r="AZ766" s="540"/>
      <c r="BA766" s="540"/>
      <c r="BB766" s="540"/>
      <c r="BC766" s="540"/>
      <c r="BD766" s="540"/>
      <c r="BE766" s="540"/>
      <c r="BF766" s="540"/>
      <c r="BG766" s="540"/>
      <c r="BH766" s="540"/>
      <c r="BI766" s="540"/>
      <c r="BJ766" s="540"/>
      <c r="BK766" s="540"/>
      <c r="BL766" s="540"/>
      <c r="BM766" s="540"/>
      <c r="BN766" s="540"/>
      <c r="BO766" s="540"/>
      <c r="BP766" s="540"/>
      <c r="BQ766" s="540"/>
      <c r="BR766" s="540"/>
      <c r="BS766" s="540"/>
      <c r="BT766" s="540"/>
      <c r="BU766" s="540"/>
      <c r="BV766" s="540"/>
      <c r="BW766" s="540"/>
      <c r="BX766" s="540"/>
      <c r="BY766" s="540"/>
      <c r="BZ766" s="540"/>
      <c r="DK766" s="540"/>
      <c r="DL766" s="540"/>
      <c r="DM766" s="540"/>
      <c r="DN766" s="540"/>
      <c r="DO766" s="540"/>
      <c r="DP766" s="540"/>
      <c r="DQ766" s="540"/>
      <c r="DR766" s="540"/>
      <c r="DS766" s="540"/>
      <c r="DT766" s="540"/>
      <c r="DU766" s="540"/>
      <c r="DV766" s="540"/>
      <c r="DW766" s="540"/>
      <c r="DX766" s="540"/>
      <c r="DY766" s="540"/>
      <c r="DZ766" s="540"/>
      <c r="EA766" s="540"/>
      <c r="EB766" s="540"/>
      <c r="EC766" s="540"/>
      <c r="ED766" s="540"/>
      <c r="EE766" s="540"/>
      <c r="EF766" s="540"/>
      <c r="EG766" s="540"/>
      <c r="EH766" s="540"/>
    </row>
    <row r="767" spans="2:138">
      <c r="B767" s="540"/>
      <c r="C767" s="658"/>
      <c r="D767" s="540"/>
      <c r="F767" s="540"/>
      <c r="G767" s="540"/>
      <c r="H767" s="540"/>
      <c r="I767" s="540"/>
      <c r="J767" s="540"/>
      <c r="K767" s="540"/>
      <c r="L767" s="540"/>
      <c r="M767" s="540"/>
      <c r="N767" s="540"/>
      <c r="O767" s="540"/>
      <c r="P767" s="540"/>
      <c r="Q767" s="540"/>
      <c r="R767" s="540"/>
      <c r="S767" s="540"/>
      <c r="T767" s="540"/>
      <c r="U767" s="540"/>
      <c r="V767" s="540"/>
      <c r="W767" s="540"/>
      <c r="X767" s="540"/>
      <c r="Y767" s="540"/>
      <c r="Z767" s="540"/>
      <c r="AA767" s="540"/>
      <c r="AB767" s="540"/>
      <c r="AC767" s="540"/>
      <c r="AD767" s="540"/>
      <c r="AE767" s="540"/>
      <c r="AF767" s="540"/>
      <c r="AG767" s="540"/>
      <c r="AH767" s="540"/>
      <c r="AI767" s="540"/>
      <c r="AJ767" s="540"/>
      <c r="AK767" s="540"/>
      <c r="AL767" s="540"/>
      <c r="AM767" s="540"/>
      <c r="AN767" s="540"/>
      <c r="AO767" s="540"/>
      <c r="AP767" s="540"/>
      <c r="AQ767" s="540"/>
      <c r="AR767" s="540"/>
      <c r="AS767" s="540"/>
      <c r="AT767" s="540"/>
      <c r="AU767" s="540"/>
      <c r="AV767" s="540"/>
      <c r="AW767" s="540"/>
      <c r="AX767" s="540"/>
      <c r="AY767" s="540"/>
      <c r="AZ767" s="540"/>
      <c r="BA767" s="540"/>
      <c r="BB767" s="540"/>
      <c r="BC767" s="540"/>
      <c r="BD767" s="540"/>
      <c r="BE767" s="540"/>
      <c r="BF767" s="540"/>
      <c r="BG767" s="540"/>
      <c r="BH767" s="540"/>
      <c r="BI767" s="540"/>
      <c r="BJ767" s="540"/>
      <c r="BK767" s="540"/>
      <c r="BL767" s="540"/>
      <c r="BM767" s="540"/>
      <c r="BN767" s="540"/>
      <c r="BO767" s="540"/>
      <c r="BP767" s="540"/>
      <c r="BQ767" s="540"/>
      <c r="BR767" s="540"/>
      <c r="BS767" s="540"/>
      <c r="BT767" s="540"/>
      <c r="BU767" s="540"/>
      <c r="BV767" s="540"/>
      <c r="BW767" s="540"/>
      <c r="BX767" s="540"/>
      <c r="BY767" s="540"/>
      <c r="BZ767" s="540"/>
      <c r="DK767" s="540"/>
      <c r="DL767" s="540"/>
      <c r="DM767" s="540"/>
      <c r="DN767" s="540"/>
      <c r="DO767" s="540"/>
      <c r="DP767" s="540"/>
      <c r="DQ767" s="540"/>
      <c r="DR767" s="540"/>
      <c r="DS767" s="540"/>
      <c r="DT767" s="540"/>
      <c r="DU767" s="540"/>
      <c r="DV767" s="540"/>
      <c r="DW767" s="540"/>
      <c r="DX767" s="540"/>
      <c r="DY767" s="540"/>
      <c r="DZ767" s="540"/>
      <c r="EA767" s="540"/>
      <c r="EB767" s="540"/>
      <c r="EC767" s="540"/>
      <c r="ED767" s="540"/>
      <c r="EE767" s="540"/>
      <c r="EF767" s="540"/>
      <c r="EG767" s="540"/>
      <c r="EH767" s="540"/>
    </row>
    <row r="768" spans="2:138">
      <c r="B768" s="540"/>
      <c r="C768" s="658"/>
      <c r="D768" s="540"/>
      <c r="F768" s="540"/>
      <c r="G768" s="540"/>
      <c r="H768" s="540"/>
      <c r="I768" s="540"/>
      <c r="J768" s="540"/>
      <c r="K768" s="540"/>
      <c r="L768" s="540"/>
      <c r="M768" s="540"/>
      <c r="N768" s="540"/>
      <c r="O768" s="540"/>
      <c r="P768" s="540"/>
      <c r="Q768" s="540"/>
      <c r="R768" s="540"/>
      <c r="S768" s="540"/>
      <c r="T768" s="540"/>
      <c r="U768" s="540"/>
      <c r="V768" s="540"/>
      <c r="W768" s="540"/>
      <c r="X768" s="540"/>
      <c r="Y768" s="540"/>
      <c r="Z768" s="540"/>
      <c r="AA768" s="540"/>
      <c r="AB768" s="540"/>
      <c r="AC768" s="540"/>
      <c r="AD768" s="540"/>
      <c r="AE768" s="540"/>
      <c r="AF768" s="540"/>
      <c r="AG768" s="540"/>
      <c r="AH768" s="540"/>
      <c r="AI768" s="540"/>
      <c r="AJ768" s="540"/>
      <c r="AK768" s="540"/>
      <c r="AL768" s="540"/>
      <c r="AM768" s="540"/>
      <c r="AN768" s="540"/>
      <c r="AO768" s="540"/>
      <c r="AP768" s="540"/>
      <c r="AQ768" s="540"/>
      <c r="AR768" s="540"/>
      <c r="AS768" s="540"/>
      <c r="AT768" s="540"/>
      <c r="AU768" s="540"/>
      <c r="AV768" s="540"/>
      <c r="AW768" s="540"/>
      <c r="AX768" s="540"/>
      <c r="AY768" s="540"/>
      <c r="AZ768" s="540"/>
      <c r="BA768" s="540"/>
      <c r="BB768" s="540"/>
      <c r="BC768" s="540"/>
      <c r="BD768" s="540"/>
      <c r="BE768" s="540"/>
      <c r="BF768" s="540"/>
      <c r="BG768" s="540"/>
      <c r="BH768" s="540"/>
      <c r="BI768" s="540"/>
      <c r="BJ768" s="540"/>
      <c r="BK768" s="540"/>
      <c r="BL768" s="540"/>
      <c r="BM768" s="540"/>
      <c r="BN768" s="540"/>
      <c r="BO768" s="540"/>
      <c r="BP768" s="540"/>
      <c r="BQ768" s="540"/>
      <c r="BR768" s="540"/>
      <c r="BS768" s="540"/>
      <c r="BT768" s="540"/>
      <c r="BU768" s="540"/>
      <c r="BV768" s="540"/>
      <c r="BW768" s="540"/>
      <c r="BX768" s="540"/>
      <c r="BY768" s="540"/>
      <c r="BZ768" s="540"/>
      <c r="DK768" s="540"/>
      <c r="DL768" s="540"/>
      <c r="DM768" s="540"/>
      <c r="DN768" s="540"/>
      <c r="DO768" s="540"/>
      <c r="DP768" s="540"/>
      <c r="DQ768" s="540"/>
      <c r="DR768" s="540"/>
      <c r="DS768" s="540"/>
      <c r="DT768" s="540"/>
      <c r="DU768" s="540"/>
      <c r="DV768" s="540"/>
      <c r="DW768" s="540"/>
      <c r="DX768" s="540"/>
      <c r="DY768" s="540"/>
      <c r="DZ768" s="540"/>
      <c r="EA768" s="540"/>
      <c r="EB768" s="540"/>
      <c r="EC768" s="540"/>
      <c r="ED768" s="540"/>
      <c r="EE768" s="540"/>
      <c r="EF768" s="540"/>
      <c r="EG768" s="540"/>
      <c r="EH768" s="540"/>
    </row>
    <row r="769" spans="2:138">
      <c r="B769" s="540"/>
      <c r="C769" s="658"/>
      <c r="D769" s="540"/>
      <c r="F769" s="540"/>
      <c r="G769" s="540"/>
      <c r="H769" s="540"/>
      <c r="I769" s="540"/>
      <c r="J769" s="540"/>
      <c r="K769" s="540"/>
      <c r="L769" s="540"/>
      <c r="M769" s="540"/>
      <c r="N769" s="540"/>
      <c r="O769" s="540"/>
      <c r="P769" s="540"/>
      <c r="Q769" s="540"/>
      <c r="R769" s="540"/>
      <c r="S769" s="540"/>
      <c r="T769" s="540"/>
      <c r="U769" s="540"/>
      <c r="V769" s="540"/>
      <c r="W769" s="540"/>
      <c r="X769" s="540"/>
      <c r="Y769" s="540"/>
      <c r="Z769" s="540"/>
      <c r="AA769" s="540"/>
      <c r="AB769" s="540"/>
      <c r="AC769" s="540"/>
      <c r="AD769" s="540"/>
      <c r="AE769" s="540"/>
      <c r="AF769" s="540"/>
      <c r="AG769" s="540"/>
      <c r="AH769" s="540"/>
      <c r="AI769" s="540"/>
      <c r="AJ769" s="540"/>
      <c r="AK769" s="540"/>
      <c r="AL769" s="540"/>
      <c r="AM769" s="540"/>
      <c r="AN769" s="540"/>
      <c r="AO769" s="540"/>
      <c r="AP769" s="540"/>
      <c r="AQ769" s="540"/>
      <c r="AR769" s="540"/>
      <c r="AS769" s="540"/>
      <c r="AT769" s="540"/>
      <c r="AU769" s="540"/>
      <c r="AV769" s="540"/>
      <c r="AW769" s="540"/>
      <c r="AX769" s="540"/>
      <c r="AY769" s="540"/>
      <c r="AZ769" s="540"/>
      <c r="BA769" s="540"/>
      <c r="BB769" s="540"/>
      <c r="BC769" s="540"/>
      <c r="BD769" s="540"/>
      <c r="BE769" s="540"/>
      <c r="BF769" s="540"/>
      <c r="BG769" s="540"/>
      <c r="BH769" s="540"/>
      <c r="BI769" s="540"/>
      <c r="BJ769" s="540"/>
      <c r="BK769" s="540"/>
      <c r="BL769" s="540"/>
      <c r="BM769" s="540"/>
      <c r="BN769" s="540"/>
      <c r="BO769" s="540"/>
      <c r="BP769" s="540"/>
      <c r="BQ769" s="540"/>
      <c r="BR769" s="540"/>
      <c r="BS769" s="540"/>
      <c r="BT769" s="540"/>
      <c r="BU769" s="540"/>
      <c r="BV769" s="540"/>
      <c r="BW769" s="540"/>
      <c r="BX769" s="540"/>
      <c r="BY769" s="540"/>
      <c r="BZ769" s="540"/>
      <c r="DK769" s="540"/>
      <c r="DL769" s="540"/>
      <c r="DM769" s="540"/>
      <c r="DN769" s="540"/>
      <c r="DO769" s="540"/>
      <c r="DP769" s="540"/>
      <c r="DQ769" s="540"/>
      <c r="DR769" s="540"/>
      <c r="DS769" s="540"/>
      <c r="DT769" s="540"/>
      <c r="DU769" s="540"/>
      <c r="DV769" s="540"/>
      <c r="DW769" s="540"/>
      <c r="DX769" s="540"/>
      <c r="DY769" s="540"/>
      <c r="DZ769" s="540"/>
      <c r="EA769" s="540"/>
      <c r="EB769" s="540"/>
      <c r="EC769" s="540"/>
      <c r="ED769" s="540"/>
      <c r="EE769" s="540"/>
      <c r="EF769" s="540"/>
      <c r="EG769" s="540"/>
      <c r="EH769" s="540"/>
    </row>
    <row r="770" spans="2:138">
      <c r="B770" s="540"/>
      <c r="C770" s="658"/>
      <c r="D770" s="540"/>
      <c r="F770" s="540"/>
      <c r="G770" s="540"/>
      <c r="H770" s="540"/>
      <c r="I770" s="540"/>
      <c r="J770" s="540"/>
      <c r="K770" s="540"/>
      <c r="L770" s="540"/>
      <c r="M770" s="540"/>
      <c r="N770" s="540"/>
      <c r="O770" s="540"/>
      <c r="P770" s="540"/>
      <c r="Q770" s="540"/>
      <c r="R770" s="540"/>
      <c r="S770" s="540"/>
      <c r="T770" s="540"/>
      <c r="U770" s="540"/>
      <c r="V770" s="540"/>
      <c r="W770" s="540"/>
      <c r="X770" s="540"/>
      <c r="Y770" s="540"/>
      <c r="Z770" s="540"/>
      <c r="AA770" s="540"/>
      <c r="AB770" s="540"/>
      <c r="AC770" s="540"/>
      <c r="AD770" s="540"/>
      <c r="AE770" s="540"/>
      <c r="AF770" s="540"/>
      <c r="AG770" s="540"/>
      <c r="AH770" s="540"/>
      <c r="AI770" s="540"/>
      <c r="AJ770" s="540"/>
      <c r="AK770" s="540"/>
      <c r="AL770" s="540"/>
      <c r="AM770" s="540"/>
      <c r="AN770" s="540"/>
      <c r="AO770" s="540"/>
      <c r="AP770" s="540"/>
      <c r="AQ770" s="540"/>
      <c r="AR770" s="540"/>
      <c r="AS770" s="540"/>
      <c r="AT770" s="540"/>
      <c r="AU770" s="540"/>
      <c r="AV770" s="540"/>
      <c r="AW770" s="540"/>
      <c r="AX770" s="540"/>
      <c r="AY770" s="540"/>
      <c r="AZ770" s="540"/>
      <c r="BA770" s="540"/>
      <c r="BB770" s="540"/>
      <c r="BC770" s="540"/>
      <c r="BD770" s="540"/>
      <c r="BE770" s="540"/>
      <c r="BF770" s="540"/>
      <c r="BG770" s="540"/>
      <c r="BH770" s="540"/>
      <c r="BI770" s="540"/>
      <c r="BJ770" s="540"/>
      <c r="BK770" s="540"/>
      <c r="BL770" s="540"/>
      <c r="BM770" s="540"/>
      <c r="BN770" s="540"/>
      <c r="BO770" s="540"/>
      <c r="BP770" s="540"/>
      <c r="BQ770" s="540"/>
      <c r="BR770" s="540"/>
      <c r="BS770" s="540"/>
      <c r="BT770" s="540"/>
      <c r="BU770" s="540"/>
      <c r="BV770" s="540"/>
      <c r="BW770" s="540"/>
      <c r="BX770" s="540"/>
      <c r="BY770" s="540"/>
      <c r="BZ770" s="540"/>
      <c r="DK770" s="540"/>
      <c r="DL770" s="540"/>
      <c r="DM770" s="540"/>
      <c r="DN770" s="540"/>
      <c r="DO770" s="540"/>
      <c r="DP770" s="540"/>
      <c r="DQ770" s="540"/>
      <c r="DR770" s="540"/>
      <c r="DS770" s="540"/>
      <c r="DT770" s="540"/>
      <c r="DU770" s="540"/>
      <c r="DV770" s="540"/>
      <c r="DW770" s="540"/>
      <c r="DX770" s="540"/>
      <c r="DY770" s="540"/>
      <c r="DZ770" s="540"/>
      <c r="EA770" s="540"/>
      <c r="EB770" s="540"/>
      <c r="EC770" s="540"/>
      <c r="ED770" s="540"/>
      <c r="EE770" s="540"/>
      <c r="EF770" s="540"/>
      <c r="EG770" s="540"/>
      <c r="EH770" s="540"/>
    </row>
    <row r="771" spans="2:138">
      <c r="B771" s="540"/>
      <c r="C771" s="658"/>
      <c r="D771" s="540"/>
      <c r="F771" s="540"/>
      <c r="G771" s="540"/>
      <c r="H771" s="540"/>
      <c r="I771" s="540"/>
      <c r="J771" s="540"/>
      <c r="K771" s="540"/>
      <c r="L771" s="540"/>
      <c r="M771" s="540"/>
      <c r="N771" s="540"/>
      <c r="O771" s="540"/>
      <c r="P771" s="540"/>
      <c r="Q771" s="540"/>
      <c r="R771" s="540"/>
      <c r="S771" s="540"/>
      <c r="T771" s="540"/>
      <c r="U771" s="540"/>
      <c r="V771" s="540"/>
      <c r="W771" s="540"/>
      <c r="X771" s="540"/>
      <c r="Y771" s="540"/>
      <c r="Z771" s="540"/>
      <c r="AA771" s="540"/>
      <c r="AB771" s="540"/>
      <c r="AC771" s="540"/>
      <c r="AD771" s="540"/>
      <c r="AE771" s="540"/>
      <c r="AF771" s="540"/>
      <c r="AG771" s="540"/>
      <c r="AH771" s="540"/>
      <c r="AI771" s="540"/>
      <c r="AJ771" s="540"/>
      <c r="AK771" s="540"/>
      <c r="AL771" s="540"/>
      <c r="AM771" s="540"/>
      <c r="AN771" s="540"/>
      <c r="AO771" s="540"/>
      <c r="AP771" s="540"/>
      <c r="AQ771" s="540"/>
      <c r="AR771" s="540"/>
      <c r="AS771" s="540"/>
      <c r="AT771" s="540"/>
      <c r="AU771" s="540"/>
      <c r="AV771" s="540"/>
      <c r="AW771" s="540"/>
      <c r="AX771" s="540"/>
      <c r="AY771" s="540"/>
      <c r="AZ771" s="540"/>
      <c r="BA771" s="540"/>
      <c r="BB771" s="540"/>
      <c r="BC771" s="540"/>
      <c r="BD771" s="540"/>
      <c r="BE771" s="540"/>
      <c r="BF771" s="540"/>
      <c r="BG771" s="540"/>
      <c r="BH771" s="540"/>
      <c r="BI771" s="540"/>
      <c r="BJ771" s="540"/>
      <c r="BK771" s="540"/>
      <c r="BL771" s="540"/>
      <c r="BM771" s="540"/>
      <c r="BN771" s="540"/>
      <c r="BO771" s="540"/>
      <c r="BP771" s="540"/>
      <c r="BQ771" s="540"/>
      <c r="BR771" s="540"/>
      <c r="BS771" s="540"/>
      <c r="BT771" s="540"/>
      <c r="BU771" s="540"/>
      <c r="BV771" s="540"/>
      <c r="BW771" s="540"/>
      <c r="BX771" s="540"/>
      <c r="BY771" s="540"/>
      <c r="BZ771" s="540"/>
      <c r="DK771" s="540"/>
      <c r="DL771" s="540"/>
      <c r="DM771" s="540"/>
      <c r="DN771" s="540"/>
      <c r="DO771" s="540"/>
      <c r="DP771" s="540"/>
      <c r="DQ771" s="540"/>
      <c r="DR771" s="540"/>
      <c r="DS771" s="540"/>
      <c r="DT771" s="540"/>
      <c r="DU771" s="540"/>
      <c r="DV771" s="540"/>
      <c r="DW771" s="540"/>
      <c r="DX771" s="540"/>
      <c r="DY771" s="540"/>
      <c r="DZ771" s="540"/>
      <c r="EA771" s="540"/>
      <c r="EB771" s="540"/>
      <c r="EC771" s="540"/>
      <c r="ED771" s="540"/>
      <c r="EE771" s="540"/>
      <c r="EF771" s="540"/>
      <c r="EG771" s="540"/>
      <c r="EH771" s="540"/>
    </row>
    <row r="772" spans="2:138">
      <c r="B772" s="540"/>
      <c r="C772" s="658"/>
      <c r="D772" s="540"/>
      <c r="F772" s="540"/>
      <c r="G772" s="540"/>
      <c r="H772" s="540"/>
      <c r="I772" s="540"/>
      <c r="J772" s="540"/>
      <c r="K772" s="540"/>
      <c r="L772" s="540"/>
      <c r="M772" s="540"/>
      <c r="N772" s="540"/>
      <c r="O772" s="540"/>
      <c r="P772" s="540"/>
      <c r="Q772" s="540"/>
      <c r="R772" s="540"/>
      <c r="S772" s="540"/>
      <c r="T772" s="540"/>
      <c r="U772" s="540"/>
      <c r="V772" s="540"/>
      <c r="W772" s="540"/>
      <c r="X772" s="540"/>
      <c r="Y772" s="540"/>
      <c r="Z772" s="540"/>
      <c r="AA772" s="540"/>
      <c r="AB772" s="540"/>
      <c r="AC772" s="540"/>
      <c r="AD772" s="540"/>
      <c r="AE772" s="540"/>
      <c r="AF772" s="540"/>
      <c r="AG772" s="540"/>
      <c r="AH772" s="540"/>
      <c r="AI772" s="540"/>
      <c r="AJ772" s="540"/>
      <c r="AK772" s="540"/>
      <c r="AL772" s="540"/>
      <c r="AM772" s="540"/>
      <c r="AN772" s="540"/>
      <c r="AO772" s="540"/>
      <c r="AP772" s="540"/>
      <c r="AQ772" s="540"/>
      <c r="AR772" s="540"/>
      <c r="AS772" s="540"/>
      <c r="AT772" s="540"/>
      <c r="AU772" s="540"/>
      <c r="AV772" s="540"/>
      <c r="AW772" s="540"/>
      <c r="AX772" s="540"/>
      <c r="AY772" s="540"/>
      <c r="AZ772" s="540"/>
      <c r="BA772" s="540"/>
      <c r="BB772" s="540"/>
      <c r="BC772" s="540"/>
      <c r="BD772" s="540"/>
      <c r="BE772" s="540"/>
      <c r="BF772" s="540"/>
      <c r="BG772" s="540"/>
      <c r="BH772" s="540"/>
      <c r="BI772" s="540"/>
      <c r="BJ772" s="540"/>
      <c r="BK772" s="540"/>
      <c r="BL772" s="540"/>
      <c r="BM772" s="540"/>
      <c r="BN772" s="540"/>
      <c r="BO772" s="540"/>
      <c r="BP772" s="540"/>
      <c r="BQ772" s="540"/>
      <c r="BR772" s="540"/>
      <c r="BS772" s="540"/>
      <c r="BT772" s="540"/>
      <c r="BU772" s="540"/>
      <c r="BV772" s="540"/>
      <c r="BW772" s="540"/>
      <c r="BX772" s="540"/>
      <c r="BY772" s="540"/>
      <c r="BZ772" s="540"/>
      <c r="DK772" s="540"/>
      <c r="DL772" s="540"/>
      <c r="DM772" s="540"/>
      <c r="DN772" s="540"/>
      <c r="DO772" s="540"/>
      <c r="DP772" s="540"/>
      <c r="DQ772" s="540"/>
      <c r="DR772" s="540"/>
      <c r="DS772" s="540"/>
      <c r="DT772" s="540"/>
      <c r="DU772" s="540"/>
      <c r="DV772" s="540"/>
      <c r="DW772" s="540"/>
      <c r="DX772" s="540"/>
      <c r="DY772" s="540"/>
      <c r="DZ772" s="540"/>
      <c r="EA772" s="540"/>
      <c r="EB772" s="540"/>
      <c r="EC772" s="540"/>
      <c r="ED772" s="540"/>
      <c r="EE772" s="540"/>
      <c r="EF772" s="540"/>
      <c r="EG772" s="540"/>
      <c r="EH772" s="540"/>
    </row>
    <row r="773" spans="2:138">
      <c r="B773" s="540"/>
      <c r="C773" s="658"/>
      <c r="D773" s="540"/>
      <c r="F773" s="540"/>
      <c r="G773" s="540"/>
      <c r="H773" s="540"/>
      <c r="I773" s="540"/>
      <c r="J773" s="540"/>
      <c r="K773" s="540"/>
      <c r="L773" s="540"/>
      <c r="M773" s="540"/>
      <c r="N773" s="540"/>
      <c r="O773" s="540"/>
      <c r="P773" s="540"/>
      <c r="Q773" s="540"/>
      <c r="R773" s="540"/>
      <c r="S773" s="540"/>
      <c r="T773" s="540"/>
      <c r="U773" s="540"/>
      <c r="V773" s="540"/>
      <c r="W773" s="540"/>
      <c r="X773" s="540"/>
      <c r="Y773" s="540"/>
      <c r="Z773" s="540"/>
      <c r="AA773" s="540"/>
      <c r="AB773" s="540"/>
      <c r="AC773" s="540"/>
      <c r="AD773" s="540"/>
      <c r="AE773" s="540"/>
      <c r="AF773" s="540"/>
      <c r="AG773" s="540"/>
      <c r="AH773" s="540"/>
      <c r="AI773" s="540"/>
      <c r="AJ773" s="540"/>
      <c r="AK773" s="540"/>
      <c r="AL773" s="540"/>
      <c r="AM773" s="540"/>
      <c r="AN773" s="540"/>
      <c r="AO773" s="540"/>
      <c r="AP773" s="540"/>
      <c r="AQ773" s="540"/>
      <c r="AR773" s="540"/>
      <c r="AS773" s="540"/>
      <c r="AT773" s="540"/>
      <c r="AU773" s="540"/>
      <c r="AV773" s="540"/>
      <c r="AW773" s="540"/>
      <c r="AX773" s="540"/>
      <c r="AY773" s="540"/>
      <c r="AZ773" s="540"/>
      <c r="BA773" s="540"/>
      <c r="BB773" s="540"/>
      <c r="BC773" s="540"/>
      <c r="BD773" s="540"/>
      <c r="BE773" s="540"/>
      <c r="BF773" s="540"/>
      <c r="BG773" s="540"/>
      <c r="BH773" s="540"/>
      <c r="BI773" s="540"/>
      <c r="BJ773" s="540"/>
      <c r="BK773" s="540"/>
      <c r="BL773" s="540"/>
      <c r="BM773" s="540"/>
      <c r="BN773" s="540"/>
      <c r="BO773" s="540"/>
      <c r="BP773" s="540"/>
      <c r="BQ773" s="540"/>
      <c r="BR773" s="540"/>
      <c r="BS773" s="540"/>
      <c r="BT773" s="540"/>
      <c r="BU773" s="540"/>
      <c r="BV773" s="540"/>
      <c r="BW773" s="540"/>
      <c r="BX773" s="540"/>
      <c r="BY773" s="540"/>
      <c r="BZ773" s="540"/>
      <c r="DK773" s="540"/>
      <c r="DL773" s="540"/>
      <c r="DM773" s="540"/>
      <c r="DN773" s="540"/>
      <c r="DO773" s="540"/>
      <c r="DP773" s="540"/>
      <c r="DQ773" s="540"/>
      <c r="DR773" s="540"/>
      <c r="DS773" s="540"/>
      <c r="DT773" s="540"/>
      <c r="DU773" s="540"/>
      <c r="DV773" s="540"/>
      <c r="DW773" s="540"/>
      <c r="DX773" s="540"/>
      <c r="DY773" s="540"/>
      <c r="DZ773" s="540"/>
      <c r="EA773" s="540"/>
      <c r="EB773" s="540"/>
      <c r="EC773" s="540"/>
      <c r="ED773" s="540"/>
      <c r="EE773" s="540"/>
      <c r="EF773" s="540"/>
      <c r="EG773" s="540"/>
      <c r="EH773" s="540"/>
    </row>
    <row r="774" spans="2:138">
      <c r="B774" s="540"/>
      <c r="C774" s="658"/>
      <c r="D774" s="540"/>
      <c r="F774" s="540"/>
      <c r="G774" s="540"/>
      <c r="H774" s="540"/>
      <c r="I774" s="540"/>
      <c r="J774" s="540"/>
      <c r="K774" s="540"/>
      <c r="L774" s="540"/>
      <c r="M774" s="540"/>
      <c r="N774" s="540"/>
      <c r="O774" s="540"/>
      <c r="P774" s="540"/>
      <c r="Q774" s="540"/>
      <c r="R774" s="540"/>
      <c r="S774" s="540"/>
      <c r="T774" s="540"/>
      <c r="U774" s="540"/>
      <c r="V774" s="540"/>
      <c r="W774" s="540"/>
      <c r="X774" s="540"/>
      <c r="Y774" s="540"/>
      <c r="Z774" s="540"/>
      <c r="AA774" s="540"/>
      <c r="AB774" s="540"/>
      <c r="AC774" s="540"/>
      <c r="AD774" s="540"/>
      <c r="AE774" s="540"/>
      <c r="AF774" s="540"/>
      <c r="AG774" s="540"/>
      <c r="AH774" s="540"/>
      <c r="AI774" s="540"/>
      <c r="AJ774" s="540"/>
      <c r="AK774" s="540"/>
      <c r="AL774" s="540"/>
      <c r="AM774" s="540"/>
      <c r="AN774" s="540"/>
      <c r="AO774" s="540"/>
      <c r="AP774" s="540"/>
      <c r="AQ774" s="540"/>
      <c r="AR774" s="540"/>
      <c r="AS774" s="540"/>
      <c r="AT774" s="540"/>
      <c r="AU774" s="540"/>
      <c r="AV774" s="540"/>
      <c r="AW774" s="540"/>
      <c r="AX774" s="540"/>
      <c r="AY774" s="540"/>
      <c r="AZ774" s="540"/>
      <c r="BA774" s="540"/>
      <c r="BB774" s="540"/>
      <c r="BC774" s="540"/>
      <c r="BD774" s="540"/>
      <c r="BE774" s="540"/>
      <c r="BF774" s="540"/>
      <c r="BG774" s="540"/>
      <c r="BH774" s="540"/>
      <c r="BI774" s="540"/>
      <c r="BJ774" s="540"/>
      <c r="BK774" s="540"/>
      <c r="BL774" s="540"/>
      <c r="BM774" s="540"/>
      <c r="BN774" s="540"/>
      <c r="BO774" s="540"/>
      <c r="BP774" s="540"/>
      <c r="BQ774" s="540"/>
      <c r="BR774" s="540"/>
      <c r="BS774" s="540"/>
      <c r="BT774" s="540"/>
      <c r="BU774" s="540"/>
      <c r="BV774" s="540"/>
      <c r="BW774" s="540"/>
      <c r="BX774" s="540"/>
      <c r="BY774" s="540"/>
      <c r="BZ774" s="540"/>
      <c r="DK774" s="540"/>
      <c r="DL774" s="540"/>
      <c r="DM774" s="540"/>
      <c r="DN774" s="540"/>
      <c r="DO774" s="540"/>
      <c r="DP774" s="540"/>
      <c r="DQ774" s="540"/>
      <c r="DR774" s="540"/>
      <c r="DS774" s="540"/>
      <c r="DT774" s="540"/>
      <c r="DU774" s="540"/>
      <c r="DV774" s="540"/>
      <c r="DW774" s="540"/>
      <c r="DX774" s="540"/>
      <c r="DY774" s="540"/>
      <c r="DZ774" s="540"/>
      <c r="EA774" s="540"/>
      <c r="EB774" s="540"/>
      <c r="EC774" s="540"/>
      <c r="ED774" s="540"/>
      <c r="EE774" s="540"/>
      <c r="EF774" s="540"/>
      <c r="EG774" s="540"/>
      <c r="EH774" s="540"/>
    </row>
    <row r="775" spans="2:138">
      <c r="B775" s="540"/>
      <c r="C775" s="658"/>
      <c r="D775" s="540"/>
      <c r="F775" s="540"/>
      <c r="G775" s="540"/>
      <c r="H775" s="540"/>
      <c r="I775" s="540"/>
      <c r="J775" s="540"/>
      <c r="K775" s="540"/>
      <c r="L775" s="540"/>
      <c r="M775" s="540"/>
      <c r="N775" s="540"/>
      <c r="O775" s="540"/>
      <c r="P775" s="540"/>
      <c r="Q775" s="540"/>
      <c r="R775" s="540"/>
      <c r="S775" s="540"/>
      <c r="T775" s="540"/>
      <c r="U775" s="540"/>
      <c r="V775" s="540"/>
      <c r="W775" s="540"/>
      <c r="X775" s="540"/>
      <c r="Y775" s="540"/>
      <c r="Z775" s="540"/>
      <c r="AA775" s="540"/>
      <c r="AB775" s="540"/>
      <c r="AC775" s="540"/>
      <c r="AD775" s="540"/>
      <c r="AE775" s="540"/>
      <c r="AF775" s="540"/>
      <c r="AG775" s="540"/>
      <c r="AH775" s="540"/>
      <c r="AI775" s="540"/>
      <c r="AJ775" s="540"/>
      <c r="AK775" s="540"/>
      <c r="AL775" s="540"/>
      <c r="AM775" s="540"/>
      <c r="AN775" s="540"/>
      <c r="AO775" s="540"/>
      <c r="AP775" s="540"/>
      <c r="AQ775" s="540"/>
      <c r="AR775" s="540"/>
      <c r="AS775" s="540"/>
      <c r="AT775" s="540"/>
      <c r="AU775" s="540"/>
      <c r="AV775" s="540"/>
      <c r="AW775" s="540"/>
      <c r="AX775" s="540"/>
      <c r="AY775" s="540"/>
      <c r="AZ775" s="540"/>
      <c r="BA775" s="540"/>
      <c r="BB775" s="540"/>
      <c r="BC775" s="540"/>
      <c r="BD775" s="540"/>
      <c r="BE775" s="540"/>
      <c r="BF775" s="540"/>
      <c r="BG775" s="540"/>
      <c r="BH775" s="540"/>
      <c r="BI775" s="540"/>
      <c r="BJ775" s="540"/>
      <c r="BK775" s="540"/>
      <c r="BL775" s="540"/>
      <c r="BM775" s="540"/>
      <c r="BN775" s="540"/>
      <c r="BO775" s="540"/>
      <c r="BP775" s="540"/>
      <c r="BQ775" s="540"/>
      <c r="BR775" s="540"/>
      <c r="BS775" s="540"/>
      <c r="BT775" s="540"/>
      <c r="BU775" s="540"/>
      <c r="BV775" s="540"/>
      <c r="BW775" s="540"/>
      <c r="BX775" s="540"/>
      <c r="BY775" s="540"/>
      <c r="BZ775" s="540"/>
      <c r="DK775" s="540"/>
      <c r="DL775" s="540"/>
      <c r="DM775" s="540"/>
      <c r="DN775" s="540"/>
      <c r="DO775" s="540"/>
      <c r="DP775" s="540"/>
      <c r="DQ775" s="540"/>
      <c r="DR775" s="540"/>
      <c r="DS775" s="540"/>
      <c r="DT775" s="540"/>
      <c r="DU775" s="540"/>
      <c r="DV775" s="540"/>
      <c r="DW775" s="540"/>
      <c r="DX775" s="540"/>
      <c r="DY775" s="540"/>
      <c r="DZ775" s="540"/>
      <c r="EA775" s="540"/>
      <c r="EB775" s="540"/>
      <c r="EC775" s="540"/>
      <c r="ED775" s="540"/>
      <c r="EE775" s="540"/>
      <c r="EF775" s="540"/>
      <c r="EG775" s="540"/>
      <c r="EH775" s="540"/>
    </row>
    <row r="776" spans="2:138">
      <c r="B776" s="540"/>
      <c r="C776" s="658"/>
      <c r="D776" s="540"/>
      <c r="F776" s="540"/>
      <c r="G776" s="540"/>
      <c r="H776" s="540"/>
      <c r="I776" s="540"/>
      <c r="J776" s="540"/>
      <c r="K776" s="540"/>
      <c r="L776" s="540"/>
      <c r="M776" s="540"/>
      <c r="N776" s="540"/>
      <c r="O776" s="540"/>
      <c r="P776" s="540"/>
      <c r="Q776" s="540"/>
      <c r="R776" s="540"/>
      <c r="S776" s="540"/>
      <c r="T776" s="540"/>
      <c r="U776" s="540"/>
      <c r="V776" s="540"/>
      <c r="W776" s="540"/>
      <c r="X776" s="540"/>
      <c r="Y776" s="540"/>
      <c r="Z776" s="540"/>
      <c r="AA776" s="540"/>
      <c r="AB776" s="540"/>
      <c r="AC776" s="540"/>
      <c r="AD776" s="540"/>
      <c r="AE776" s="540"/>
      <c r="AF776" s="540"/>
      <c r="AG776" s="540"/>
      <c r="AH776" s="540"/>
      <c r="AI776" s="540"/>
      <c r="AJ776" s="540"/>
      <c r="AK776" s="540"/>
      <c r="AL776" s="540"/>
      <c r="AM776" s="540"/>
      <c r="AN776" s="540"/>
      <c r="AO776" s="540"/>
      <c r="AP776" s="540"/>
      <c r="AQ776" s="540"/>
      <c r="AR776" s="540"/>
      <c r="AS776" s="540"/>
      <c r="AT776" s="540"/>
      <c r="AU776" s="540"/>
      <c r="AV776" s="540"/>
      <c r="AW776" s="540"/>
      <c r="AX776" s="540"/>
      <c r="AY776" s="540"/>
      <c r="AZ776" s="540"/>
      <c r="BA776" s="540"/>
      <c r="BB776" s="540"/>
      <c r="BC776" s="540"/>
      <c r="BD776" s="540"/>
      <c r="BE776" s="540"/>
      <c r="BF776" s="540"/>
      <c r="BG776" s="540"/>
      <c r="BH776" s="540"/>
      <c r="BI776" s="540"/>
      <c r="BJ776" s="540"/>
      <c r="BK776" s="540"/>
      <c r="BL776" s="540"/>
      <c r="BM776" s="540"/>
      <c r="BN776" s="540"/>
      <c r="BO776" s="540"/>
      <c r="BP776" s="540"/>
      <c r="BQ776" s="540"/>
      <c r="BR776" s="540"/>
      <c r="BS776" s="540"/>
      <c r="BT776" s="540"/>
      <c r="BU776" s="540"/>
      <c r="BV776" s="540"/>
      <c r="BW776" s="540"/>
      <c r="BX776" s="540"/>
      <c r="BY776" s="540"/>
      <c r="BZ776" s="540"/>
      <c r="DK776" s="540"/>
      <c r="DL776" s="540"/>
      <c r="DM776" s="540"/>
      <c r="DN776" s="540"/>
      <c r="DO776" s="540"/>
      <c r="DP776" s="540"/>
      <c r="DQ776" s="540"/>
      <c r="DR776" s="540"/>
      <c r="DS776" s="540"/>
      <c r="DT776" s="540"/>
      <c r="DU776" s="540"/>
      <c r="DV776" s="540"/>
      <c r="DW776" s="540"/>
      <c r="DX776" s="540"/>
      <c r="DY776" s="540"/>
      <c r="DZ776" s="540"/>
      <c r="EA776" s="540"/>
      <c r="EB776" s="540"/>
      <c r="EC776" s="540"/>
      <c r="ED776" s="540"/>
      <c r="EE776" s="540"/>
      <c r="EF776" s="540"/>
      <c r="EG776" s="540"/>
      <c r="EH776" s="540"/>
    </row>
    <row r="777" spans="2:138">
      <c r="B777" s="540"/>
      <c r="C777" s="658"/>
      <c r="D777" s="540"/>
      <c r="F777" s="540"/>
      <c r="G777" s="540"/>
      <c r="H777" s="540"/>
      <c r="I777" s="540"/>
      <c r="J777" s="540"/>
      <c r="K777" s="540"/>
      <c r="L777" s="540"/>
      <c r="M777" s="540"/>
      <c r="N777" s="540"/>
      <c r="O777" s="540"/>
      <c r="P777" s="540"/>
      <c r="Q777" s="540"/>
      <c r="R777" s="540"/>
      <c r="S777" s="540"/>
      <c r="T777" s="540"/>
      <c r="U777" s="540"/>
      <c r="V777" s="540"/>
      <c r="W777" s="540"/>
      <c r="X777" s="540"/>
      <c r="Y777" s="540"/>
      <c r="Z777" s="540"/>
      <c r="AA777" s="540"/>
      <c r="AB777" s="540"/>
      <c r="AC777" s="540"/>
      <c r="AD777" s="540"/>
      <c r="AE777" s="540"/>
      <c r="AF777" s="540"/>
      <c r="AG777" s="540"/>
      <c r="AH777" s="540"/>
      <c r="AI777" s="540"/>
      <c r="AJ777" s="540"/>
      <c r="AK777" s="540"/>
      <c r="AL777" s="540"/>
      <c r="AM777" s="540"/>
      <c r="AN777" s="540"/>
      <c r="AO777" s="540"/>
      <c r="AP777" s="540"/>
      <c r="AQ777" s="540"/>
      <c r="AR777" s="540"/>
      <c r="AS777" s="540"/>
      <c r="AT777" s="540"/>
      <c r="AU777" s="540"/>
      <c r="AV777" s="540"/>
      <c r="AW777" s="540"/>
      <c r="AX777" s="540"/>
      <c r="AY777" s="540"/>
      <c r="AZ777" s="540"/>
      <c r="BA777" s="540"/>
      <c r="BB777" s="540"/>
      <c r="BC777" s="540"/>
      <c r="BD777" s="540"/>
      <c r="BE777" s="540"/>
      <c r="BF777" s="540"/>
      <c r="BG777" s="540"/>
      <c r="BH777" s="540"/>
      <c r="BI777" s="540"/>
      <c r="BJ777" s="540"/>
      <c r="BK777" s="540"/>
      <c r="BL777" s="540"/>
      <c r="BM777" s="540"/>
      <c r="BN777" s="540"/>
      <c r="BO777" s="540"/>
      <c r="BP777" s="540"/>
      <c r="BQ777" s="540"/>
      <c r="BR777" s="540"/>
      <c r="BS777" s="540"/>
      <c r="BT777" s="540"/>
      <c r="BU777" s="540"/>
      <c r="BV777" s="540"/>
      <c r="BW777" s="540"/>
      <c r="BX777" s="540"/>
      <c r="BY777" s="540"/>
      <c r="BZ777" s="540"/>
      <c r="DK777" s="540"/>
      <c r="DL777" s="540"/>
      <c r="DM777" s="540"/>
      <c r="DN777" s="540"/>
      <c r="DO777" s="540"/>
      <c r="DP777" s="540"/>
      <c r="DQ777" s="540"/>
      <c r="DR777" s="540"/>
      <c r="DS777" s="540"/>
      <c r="DT777" s="540"/>
      <c r="DU777" s="540"/>
      <c r="DV777" s="540"/>
      <c r="DW777" s="540"/>
      <c r="DX777" s="540"/>
      <c r="DY777" s="540"/>
      <c r="DZ777" s="540"/>
      <c r="EA777" s="540"/>
      <c r="EB777" s="540"/>
      <c r="EC777" s="540"/>
      <c r="ED777" s="540"/>
      <c r="EE777" s="540"/>
      <c r="EF777" s="540"/>
      <c r="EG777" s="540"/>
      <c r="EH777" s="540"/>
    </row>
    <row r="778" spans="2:138">
      <c r="B778" s="540"/>
      <c r="C778" s="658"/>
      <c r="D778" s="540"/>
      <c r="F778" s="540"/>
      <c r="G778" s="540"/>
      <c r="H778" s="540"/>
      <c r="I778" s="540"/>
      <c r="J778" s="540"/>
      <c r="K778" s="540"/>
      <c r="L778" s="540"/>
      <c r="M778" s="540"/>
      <c r="N778" s="540"/>
      <c r="O778" s="540"/>
      <c r="P778" s="540"/>
      <c r="Q778" s="540"/>
      <c r="R778" s="540"/>
      <c r="S778" s="540"/>
      <c r="T778" s="540"/>
      <c r="U778" s="540"/>
      <c r="V778" s="540"/>
      <c r="W778" s="540"/>
      <c r="X778" s="540"/>
      <c r="Y778" s="540"/>
      <c r="Z778" s="540"/>
      <c r="AA778" s="540"/>
      <c r="AB778" s="540"/>
      <c r="AC778" s="540"/>
      <c r="AD778" s="540"/>
      <c r="AE778" s="540"/>
      <c r="AF778" s="540"/>
      <c r="AG778" s="540"/>
      <c r="AH778" s="540"/>
      <c r="AI778" s="540"/>
      <c r="AJ778" s="540"/>
      <c r="AK778" s="540"/>
      <c r="AL778" s="540"/>
      <c r="AM778" s="540"/>
      <c r="AN778" s="540"/>
      <c r="AO778" s="540"/>
      <c r="AP778" s="540"/>
      <c r="AQ778" s="540"/>
      <c r="AR778" s="540"/>
      <c r="AS778" s="540"/>
      <c r="AT778" s="540"/>
      <c r="AU778" s="540"/>
      <c r="AV778" s="540"/>
      <c r="AW778" s="540"/>
      <c r="AX778" s="540"/>
      <c r="AY778" s="540"/>
      <c r="AZ778" s="540"/>
      <c r="BA778" s="540"/>
      <c r="BB778" s="540"/>
      <c r="BC778" s="540"/>
      <c r="BD778" s="540"/>
      <c r="BE778" s="540"/>
      <c r="BF778" s="540"/>
      <c r="BG778" s="540"/>
      <c r="BH778" s="540"/>
      <c r="BI778" s="540"/>
      <c r="BJ778" s="540"/>
      <c r="BK778" s="540"/>
      <c r="BL778" s="540"/>
      <c r="BM778" s="540"/>
      <c r="BN778" s="540"/>
      <c r="BO778" s="540"/>
      <c r="BP778" s="540"/>
      <c r="BQ778" s="540"/>
      <c r="BR778" s="540"/>
      <c r="BS778" s="540"/>
      <c r="BT778" s="540"/>
      <c r="BU778" s="540"/>
      <c r="BV778" s="540"/>
      <c r="BW778" s="540"/>
      <c r="BX778" s="540"/>
      <c r="BY778" s="540"/>
      <c r="BZ778" s="540"/>
      <c r="DK778" s="540"/>
      <c r="DL778" s="540"/>
      <c r="DM778" s="540"/>
      <c r="DN778" s="540"/>
      <c r="DO778" s="540"/>
      <c r="DP778" s="540"/>
      <c r="DQ778" s="540"/>
      <c r="DR778" s="540"/>
      <c r="DS778" s="540"/>
      <c r="DT778" s="540"/>
      <c r="DU778" s="540"/>
      <c r="DV778" s="540"/>
      <c r="DW778" s="540"/>
      <c r="DX778" s="540"/>
      <c r="DY778" s="540"/>
      <c r="DZ778" s="540"/>
      <c r="EA778" s="540"/>
      <c r="EB778" s="540"/>
      <c r="EC778" s="540"/>
      <c r="ED778" s="540"/>
      <c r="EE778" s="540"/>
      <c r="EF778" s="540"/>
      <c r="EG778" s="540"/>
      <c r="EH778" s="540"/>
    </row>
    <row r="779" spans="2:138">
      <c r="B779" s="540"/>
      <c r="C779" s="658"/>
      <c r="D779" s="540"/>
      <c r="F779" s="540"/>
      <c r="G779" s="540"/>
      <c r="H779" s="540"/>
      <c r="I779" s="540"/>
      <c r="J779" s="540"/>
      <c r="K779" s="540"/>
      <c r="L779" s="540"/>
      <c r="M779" s="540"/>
      <c r="N779" s="540"/>
      <c r="O779" s="540"/>
      <c r="P779" s="540"/>
      <c r="Q779" s="540"/>
      <c r="R779" s="540"/>
      <c r="S779" s="540"/>
      <c r="T779" s="540"/>
      <c r="U779" s="540"/>
      <c r="V779" s="540"/>
      <c r="W779" s="540"/>
      <c r="X779" s="540"/>
      <c r="Y779" s="540"/>
      <c r="Z779" s="540"/>
      <c r="AA779" s="540"/>
      <c r="AB779" s="540"/>
      <c r="AC779" s="540"/>
      <c r="AD779" s="540"/>
      <c r="AE779" s="540"/>
      <c r="AF779" s="540"/>
      <c r="AG779" s="540"/>
      <c r="AH779" s="540"/>
      <c r="AI779" s="540"/>
      <c r="AJ779" s="540"/>
      <c r="AK779" s="540"/>
      <c r="AL779" s="540"/>
      <c r="AM779" s="540"/>
      <c r="AN779" s="540"/>
      <c r="AO779" s="540"/>
      <c r="AP779" s="540"/>
      <c r="AQ779" s="540"/>
      <c r="AR779" s="540"/>
      <c r="AS779" s="540"/>
      <c r="AT779" s="540"/>
      <c r="AU779" s="540"/>
      <c r="AV779" s="540"/>
      <c r="AW779" s="540"/>
      <c r="AX779" s="540"/>
      <c r="AY779" s="540"/>
      <c r="AZ779" s="540"/>
      <c r="BA779" s="540"/>
      <c r="BB779" s="540"/>
      <c r="BC779" s="540"/>
      <c r="BD779" s="540"/>
      <c r="BE779" s="540"/>
      <c r="BF779" s="540"/>
      <c r="BG779" s="540"/>
      <c r="BH779" s="540"/>
      <c r="BI779" s="540"/>
      <c r="BJ779" s="540"/>
      <c r="BK779" s="540"/>
      <c r="BL779" s="540"/>
      <c r="BM779" s="540"/>
      <c r="BN779" s="540"/>
      <c r="BO779" s="540"/>
      <c r="BP779" s="540"/>
      <c r="BQ779" s="540"/>
      <c r="BR779" s="540"/>
      <c r="BS779" s="540"/>
      <c r="BT779" s="540"/>
      <c r="BU779" s="540"/>
      <c r="BV779" s="540"/>
      <c r="BW779" s="540"/>
      <c r="BX779" s="540"/>
      <c r="BY779" s="540"/>
      <c r="BZ779" s="540"/>
      <c r="DK779" s="540"/>
      <c r="DL779" s="540"/>
      <c r="DM779" s="540"/>
      <c r="DN779" s="540"/>
      <c r="DO779" s="540"/>
      <c r="DP779" s="540"/>
      <c r="DQ779" s="540"/>
      <c r="DR779" s="540"/>
      <c r="DS779" s="540"/>
      <c r="DT779" s="540"/>
      <c r="DU779" s="540"/>
      <c r="DV779" s="540"/>
      <c r="DW779" s="540"/>
      <c r="DX779" s="540"/>
      <c r="DY779" s="540"/>
      <c r="DZ779" s="540"/>
      <c r="EA779" s="540"/>
      <c r="EB779" s="540"/>
      <c r="EC779" s="540"/>
      <c r="ED779" s="540"/>
      <c r="EE779" s="540"/>
      <c r="EF779" s="540"/>
      <c r="EG779" s="540"/>
      <c r="EH779" s="540"/>
    </row>
    <row r="780" spans="2:138">
      <c r="B780" s="540"/>
      <c r="C780" s="658"/>
      <c r="D780" s="540"/>
      <c r="F780" s="540"/>
      <c r="G780" s="540"/>
      <c r="H780" s="540"/>
      <c r="I780" s="540"/>
      <c r="J780" s="540"/>
      <c r="K780" s="540"/>
      <c r="L780" s="540"/>
      <c r="M780" s="540"/>
      <c r="N780" s="540"/>
      <c r="O780" s="540"/>
      <c r="P780" s="540"/>
      <c r="Q780" s="540"/>
      <c r="R780" s="540"/>
      <c r="S780" s="540"/>
      <c r="T780" s="540"/>
      <c r="U780" s="540"/>
      <c r="V780" s="540"/>
      <c r="W780" s="540"/>
      <c r="X780" s="540"/>
      <c r="Y780" s="540"/>
      <c r="Z780" s="540"/>
      <c r="AA780" s="540"/>
      <c r="AB780" s="540"/>
      <c r="AC780" s="540"/>
      <c r="AD780" s="540"/>
      <c r="AE780" s="540"/>
      <c r="AF780" s="540"/>
      <c r="AG780" s="540"/>
      <c r="AH780" s="540"/>
      <c r="AI780" s="540"/>
      <c r="AJ780" s="540"/>
      <c r="AK780" s="540"/>
      <c r="AL780" s="540"/>
      <c r="AM780" s="540"/>
      <c r="AN780" s="540"/>
      <c r="AO780" s="540"/>
      <c r="AP780" s="540"/>
      <c r="AQ780" s="540"/>
      <c r="AR780" s="540"/>
      <c r="AS780" s="540"/>
      <c r="AT780" s="540"/>
      <c r="AU780" s="540"/>
      <c r="AV780" s="540"/>
      <c r="AW780" s="540"/>
      <c r="AX780" s="540"/>
      <c r="AY780" s="540"/>
      <c r="AZ780" s="540"/>
      <c r="BA780" s="540"/>
      <c r="BB780" s="540"/>
      <c r="BC780" s="540"/>
      <c r="BD780" s="540"/>
      <c r="BE780" s="540"/>
      <c r="BF780" s="540"/>
      <c r="BG780" s="540"/>
      <c r="BH780" s="540"/>
      <c r="BI780" s="540"/>
      <c r="BJ780" s="540"/>
      <c r="BK780" s="540"/>
      <c r="BL780" s="540"/>
      <c r="BM780" s="540"/>
      <c r="BN780" s="540"/>
      <c r="BO780" s="540"/>
      <c r="BP780" s="540"/>
      <c r="BQ780" s="540"/>
      <c r="BR780" s="540"/>
      <c r="BS780" s="540"/>
      <c r="BT780" s="540"/>
      <c r="BU780" s="540"/>
      <c r="BV780" s="540"/>
      <c r="BW780" s="540"/>
      <c r="BX780" s="540"/>
      <c r="BY780" s="540"/>
      <c r="BZ780" s="540"/>
      <c r="DK780" s="540"/>
      <c r="DL780" s="540"/>
      <c r="DM780" s="540"/>
      <c r="DN780" s="540"/>
      <c r="DO780" s="540"/>
      <c r="DP780" s="540"/>
      <c r="DQ780" s="540"/>
      <c r="DR780" s="540"/>
      <c r="DS780" s="540"/>
      <c r="DT780" s="540"/>
      <c r="DU780" s="540"/>
      <c r="DV780" s="540"/>
      <c r="DW780" s="540"/>
      <c r="DX780" s="540"/>
      <c r="DY780" s="540"/>
      <c r="DZ780" s="540"/>
      <c r="EA780" s="540"/>
      <c r="EB780" s="540"/>
      <c r="EC780" s="540"/>
      <c r="ED780" s="540"/>
      <c r="EE780" s="540"/>
      <c r="EF780" s="540"/>
      <c r="EG780" s="540"/>
      <c r="EH780" s="540"/>
    </row>
    <row r="781" spans="2:138">
      <c r="B781" s="540"/>
      <c r="C781" s="658"/>
      <c r="D781" s="540"/>
      <c r="F781" s="540"/>
      <c r="G781" s="540"/>
      <c r="H781" s="540"/>
      <c r="I781" s="540"/>
      <c r="J781" s="540"/>
      <c r="K781" s="540"/>
      <c r="L781" s="540"/>
      <c r="M781" s="540"/>
      <c r="N781" s="540"/>
      <c r="O781" s="540"/>
      <c r="P781" s="540"/>
      <c r="Q781" s="540"/>
      <c r="R781" s="540"/>
      <c r="S781" s="540"/>
      <c r="T781" s="540"/>
      <c r="U781" s="540"/>
      <c r="V781" s="540"/>
      <c r="W781" s="540"/>
      <c r="X781" s="540"/>
      <c r="Y781" s="540"/>
      <c r="Z781" s="540"/>
      <c r="AA781" s="540"/>
      <c r="AB781" s="540"/>
      <c r="AC781" s="540"/>
      <c r="AD781" s="540"/>
      <c r="AE781" s="540"/>
      <c r="AF781" s="540"/>
      <c r="AG781" s="540"/>
      <c r="AH781" s="540"/>
      <c r="AI781" s="540"/>
      <c r="AJ781" s="540"/>
      <c r="AK781" s="540"/>
      <c r="AL781" s="540"/>
      <c r="AM781" s="540"/>
      <c r="AN781" s="540"/>
      <c r="AO781" s="540"/>
      <c r="AP781" s="540"/>
      <c r="AQ781" s="540"/>
      <c r="AR781" s="540"/>
      <c r="AS781" s="540"/>
      <c r="AT781" s="540"/>
      <c r="AU781" s="540"/>
      <c r="AV781" s="540"/>
      <c r="AW781" s="540"/>
      <c r="AX781" s="540"/>
      <c r="AY781" s="540"/>
      <c r="AZ781" s="540"/>
      <c r="BA781" s="540"/>
      <c r="BB781" s="540"/>
      <c r="BC781" s="540"/>
      <c r="BD781" s="540"/>
      <c r="BE781" s="540"/>
      <c r="BF781" s="540"/>
      <c r="BG781" s="540"/>
      <c r="BH781" s="540"/>
      <c r="BI781" s="540"/>
      <c r="BJ781" s="540"/>
      <c r="BK781" s="540"/>
      <c r="BL781" s="540"/>
      <c r="BM781" s="540"/>
      <c r="BN781" s="540"/>
      <c r="BO781" s="540"/>
      <c r="BP781" s="540"/>
      <c r="BQ781" s="540"/>
      <c r="BR781" s="540"/>
      <c r="BS781" s="540"/>
      <c r="BT781" s="540"/>
      <c r="BU781" s="540"/>
      <c r="BV781" s="540"/>
      <c r="BW781" s="540"/>
      <c r="BX781" s="540"/>
      <c r="BY781" s="540"/>
      <c r="BZ781" s="540"/>
      <c r="DK781" s="540"/>
      <c r="DL781" s="540"/>
      <c r="DM781" s="540"/>
      <c r="DN781" s="540"/>
      <c r="DO781" s="540"/>
      <c r="DP781" s="540"/>
      <c r="DQ781" s="540"/>
      <c r="DR781" s="540"/>
      <c r="DS781" s="540"/>
      <c r="DT781" s="540"/>
      <c r="DU781" s="540"/>
      <c r="DV781" s="540"/>
      <c r="DW781" s="540"/>
      <c r="DX781" s="540"/>
      <c r="DY781" s="540"/>
      <c r="DZ781" s="540"/>
      <c r="EA781" s="540"/>
      <c r="EB781" s="540"/>
      <c r="EC781" s="540"/>
      <c r="ED781" s="540"/>
      <c r="EE781" s="540"/>
      <c r="EF781" s="540"/>
      <c r="EG781" s="540"/>
      <c r="EH781" s="540"/>
    </row>
    <row r="782" spans="2:138">
      <c r="B782" s="540"/>
      <c r="C782" s="658"/>
      <c r="D782" s="540"/>
      <c r="F782" s="540"/>
      <c r="G782" s="540"/>
      <c r="H782" s="540"/>
      <c r="I782" s="540"/>
      <c r="J782" s="540"/>
      <c r="K782" s="540"/>
      <c r="L782" s="540"/>
      <c r="M782" s="540"/>
      <c r="N782" s="540"/>
      <c r="O782" s="540"/>
      <c r="P782" s="540"/>
      <c r="Q782" s="540"/>
      <c r="R782" s="540"/>
      <c r="S782" s="540"/>
      <c r="T782" s="540"/>
      <c r="U782" s="540"/>
      <c r="V782" s="540"/>
      <c r="W782" s="540"/>
      <c r="X782" s="540"/>
      <c r="Y782" s="540"/>
      <c r="Z782" s="540"/>
      <c r="AA782" s="540"/>
      <c r="AB782" s="540"/>
      <c r="AC782" s="540"/>
      <c r="AD782" s="540"/>
      <c r="AE782" s="540"/>
      <c r="AF782" s="540"/>
      <c r="AG782" s="540"/>
      <c r="AH782" s="540"/>
      <c r="AI782" s="540"/>
      <c r="AJ782" s="540"/>
      <c r="AK782" s="540"/>
      <c r="AL782" s="540"/>
      <c r="AM782" s="540"/>
      <c r="AN782" s="540"/>
      <c r="AO782" s="540"/>
      <c r="AP782" s="540"/>
      <c r="AQ782" s="540"/>
      <c r="AR782" s="540"/>
      <c r="AS782" s="540"/>
      <c r="AT782" s="540"/>
      <c r="AU782" s="540"/>
      <c r="AV782" s="540"/>
      <c r="AW782" s="540"/>
      <c r="AX782" s="540"/>
      <c r="AY782" s="540"/>
      <c r="AZ782" s="540"/>
      <c r="BA782" s="540"/>
      <c r="BB782" s="540"/>
      <c r="BC782" s="540"/>
      <c r="BD782" s="540"/>
      <c r="BE782" s="540"/>
      <c r="BF782" s="540"/>
      <c r="BG782" s="540"/>
      <c r="BH782" s="540"/>
      <c r="BI782" s="540"/>
      <c r="BJ782" s="540"/>
      <c r="BK782" s="540"/>
      <c r="BL782" s="540"/>
      <c r="BM782" s="540"/>
      <c r="BN782" s="540"/>
      <c r="BO782" s="540"/>
      <c r="BP782" s="540"/>
      <c r="BQ782" s="540"/>
      <c r="BR782" s="540"/>
      <c r="BS782" s="540"/>
      <c r="BT782" s="540"/>
      <c r="BU782" s="540"/>
      <c r="BV782" s="540"/>
      <c r="BW782" s="540"/>
      <c r="BX782" s="540"/>
      <c r="BY782" s="540"/>
      <c r="BZ782" s="540"/>
      <c r="DK782" s="540"/>
      <c r="DL782" s="540"/>
      <c r="DM782" s="540"/>
      <c r="DN782" s="540"/>
      <c r="DO782" s="540"/>
      <c r="DP782" s="540"/>
      <c r="DQ782" s="540"/>
      <c r="DR782" s="540"/>
      <c r="DS782" s="540"/>
      <c r="DT782" s="540"/>
      <c r="DU782" s="540"/>
      <c r="DV782" s="540"/>
      <c r="DW782" s="540"/>
      <c r="DX782" s="540"/>
      <c r="DY782" s="540"/>
      <c r="DZ782" s="540"/>
      <c r="EA782" s="540"/>
      <c r="EB782" s="540"/>
      <c r="EC782" s="540"/>
      <c r="ED782" s="540"/>
      <c r="EE782" s="540"/>
      <c r="EF782" s="540"/>
      <c r="EG782" s="540"/>
      <c r="EH782" s="540"/>
    </row>
    <row r="783" spans="2:138">
      <c r="B783" s="540"/>
      <c r="C783" s="658"/>
      <c r="D783" s="540"/>
      <c r="F783" s="540"/>
      <c r="G783" s="540"/>
      <c r="H783" s="540"/>
      <c r="I783" s="540"/>
      <c r="J783" s="540"/>
      <c r="K783" s="540"/>
      <c r="L783" s="540"/>
      <c r="M783" s="540"/>
      <c r="N783" s="540"/>
      <c r="O783" s="540"/>
      <c r="P783" s="540"/>
      <c r="Q783" s="540"/>
      <c r="R783" s="540"/>
      <c r="S783" s="540"/>
      <c r="T783" s="540"/>
      <c r="U783" s="540"/>
      <c r="V783" s="540"/>
      <c r="W783" s="540"/>
      <c r="X783" s="540"/>
      <c r="Y783" s="540"/>
      <c r="Z783" s="540"/>
      <c r="AA783" s="540"/>
      <c r="AB783" s="540"/>
      <c r="AC783" s="540"/>
      <c r="AD783" s="540"/>
      <c r="AE783" s="540"/>
      <c r="AF783" s="540"/>
      <c r="AG783" s="540"/>
      <c r="AH783" s="540"/>
      <c r="AI783" s="540"/>
      <c r="AJ783" s="540"/>
      <c r="AK783" s="540"/>
      <c r="AL783" s="540"/>
      <c r="AM783" s="540"/>
      <c r="AN783" s="540"/>
      <c r="AO783" s="540"/>
      <c r="AP783" s="540"/>
      <c r="AQ783" s="540"/>
      <c r="AR783" s="540"/>
      <c r="AS783" s="540"/>
      <c r="AT783" s="540"/>
      <c r="AU783" s="540"/>
      <c r="AV783" s="540"/>
      <c r="AW783" s="540"/>
      <c r="AX783" s="540"/>
      <c r="AY783" s="540"/>
      <c r="AZ783" s="540"/>
      <c r="BA783" s="540"/>
      <c r="BB783" s="540"/>
      <c r="BC783" s="540"/>
      <c r="BD783" s="540"/>
      <c r="BE783" s="540"/>
      <c r="BF783" s="540"/>
      <c r="BG783" s="540"/>
      <c r="BH783" s="540"/>
      <c r="BI783" s="540"/>
      <c r="BJ783" s="540"/>
      <c r="BK783" s="540"/>
      <c r="BL783" s="540"/>
      <c r="BM783" s="540"/>
      <c r="BN783" s="540"/>
      <c r="BO783" s="540"/>
      <c r="BP783" s="540"/>
      <c r="BQ783" s="540"/>
      <c r="BR783" s="540"/>
      <c r="BS783" s="540"/>
      <c r="BT783" s="540"/>
      <c r="BU783" s="540"/>
      <c r="BV783" s="540"/>
      <c r="BW783" s="540"/>
      <c r="BX783" s="540"/>
      <c r="BY783" s="540"/>
      <c r="BZ783" s="540"/>
      <c r="DK783" s="540"/>
      <c r="DL783" s="540"/>
      <c r="DM783" s="540"/>
      <c r="DN783" s="540"/>
      <c r="DO783" s="540"/>
      <c r="DP783" s="540"/>
      <c r="DQ783" s="540"/>
      <c r="DR783" s="540"/>
      <c r="DS783" s="540"/>
      <c r="DT783" s="540"/>
      <c r="DU783" s="540"/>
      <c r="DV783" s="540"/>
      <c r="DW783" s="540"/>
      <c r="DX783" s="540"/>
      <c r="DY783" s="540"/>
      <c r="DZ783" s="540"/>
      <c r="EA783" s="540"/>
      <c r="EB783" s="540"/>
      <c r="EC783" s="540"/>
      <c r="ED783" s="540"/>
      <c r="EE783" s="540"/>
      <c r="EF783" s="540"/>
      <c r="EG783" s="540"/>
      <c r="EH783" s="540"/>
    </row>
    <row r="784" spans="2:138">
      <c r="B784" s="540"/>
      <c r="C784" s="658"/>
      <c r="D784" s="540"/>
      <c r="F784" s="540"/>
      <c r="G784" s="540"/>
      <c r="H784" s="540"/>
      <c r="I784" s="540"/>
      <c r="J784" s="540"/>
      <c r="K784" s="540"/>
      <c r="L784" s="540"/>
      <c r="M784" s="540"/>
      <c r="N784" s="540"/>
      <c r="O784" s="540"/>
      <c r="P784" s="540"/>
      <c r="Q784" s="540"/>
      <c r="R784" s="540"/>
      <c r="S784" s="540"/>
      <c r="T784" s="540"/>
      <c r="U784" s="540"/>
      <c r="V784" s="540"/>
      <c r="W784" s="540"/>
      <c r="X784" s="540"/>
      <c r="Y784" s="540"/>
      <c r="Z784" s="540"/>
      <c r="AA784" s="540"/>
      <c r="AB784" s="540"/>
      <c r="AC784" s="540"/>
      <c r="AD784" s="540"/>
      <c r="AE784" s="540"/>
      <c r="AF784" s="540"/>
      <c r="AG784" s="540"/>
      <c r="AH784" s="540"/>
      <c r="AI784" s="540"/>
      <c r="AJ784" s="540"/>
      <c r="AK784" s="540"/>
      <c r="AL784" s="540"/>
      <c r="AM784" s="540"/>
      <c r="AN784" s="540"/>
      <c r="AO784" s="540"/>
      <c r="AP784" s="540"/>
      <c r="AQ784" s="540"/>
      <c r="AR784" s="540"/>
      <c r="AS784" s="540"/>
      <c r="AT784" s="540"/>
      <c r="AU784" s="540"/>
      <c r="AV784" s="540"/>
      <c r="AW784" s="540"/>
      <c r="AX784" s="540"/>
      <c r="AY784" s="540"/>
      <c r="AZ784" s="540"/>
      <c r="BA784" s="540"/>
      <c r="BB784" s="540"/>
      <c r="BC784" s="540"/>
      <c r="BD784" s="540"/>
      <c r="BE784" s="540"/>
      <c r="BF784" s="540"/>
      <c r="BG784" s="540"/>
      <c r="BH784" s="540"/>
      <c r="BI784" s="540"/>
      <c r="BJ784" s="540"/>
      <c r="BK784" s="540"/>
      <c r="BL784" s="540"/>
      <c r="BM784" s="540"/>
      <c r="BN784" s="540"/>
      <c r="BO784" s="540"/>
      <c r="BP784" s="540"/>
      <c r="BQ784" s="540"/>
      <c r="BR784" s="540"/>
      <c r="BS784" s="540"/>
      <c r="BT784" s="540"/>
      <c r="BU784" s="540"/>
      <c r="BV784" s="540"/>
      <c r="BW784" s="540"/>
      <c r="BX784" s="540"/>
      <c r="BY784" s="540"/>
      <c r="BZ784" s="540"/>
      <c r="DK784" s="540"/>
      <c r="DL784" s="540"/>
      <c r="DM784" s="540"/>
      <c r="DN784" s="540"/>
      <c r="DO784" s="540"/>
      <c r="DP784" s="540"/>
      <c r="DQ784" s="540"/>
      <c r="DR784" s="540"/>
      <c r="DS784" s="540"/>
      <c r="DT784" s="540"/>
      <c r="DU784" s="540"/>
      <c r="DV784" s="540"/>
      <c r="DW784" s="540"/>
      <c r="DX784" s="540"/>
      <c r="DY784" s="540"/>
      <c r="DZ784" s="540"/>
      <c r="EA784" s="540"/>
      <c r="EB784" s="540"/>
      <c r="EC784" s="540"/>
      <c r="ED784" s="540"/>
      <c r="EE784" s="540"/>
      <c r="EF784" s="540"/>
      <c r="EG784" s="540"/>
      <c r="EH784" s="540"/>
    </row>
    <row r="785" spans="2:138">
      <c r="B785" s="540"/>
      <c r="C785" s="658"/>
      <c r="D785" s="540"/>
      <c r="F785" s="540"/>
      <c r="G785" s="540"/>
      <c r="H785" s="540"/>
      <c r="I785" s="540"/>
      <c r="J785" s="540"/>
      <c r="K785" s="540"/>
      <c r="L785" s="540"/>
      <c r="M785" s="540"/>
      <c r="N785" s="540"/>
      <c r="O785" s="540"/>
      <c r="P785" s="540"/>
      <c r="Q785" s="540"/>
      <c r="R785" s="540"/>
      <c r="S785" s="540"/>
      <c r="T785" s="540"/>
      <c r="U785" s="540"/>
      <c r="V785" s="540"/>
      <c r="W785" s="540"/>
      <c r="X785" s="540"/>
      <c r="Y785" s="540"/>
      <c r="Z785" s="540"/>
      <c r="AA785" s="540"/>
      <c r="AB785" s="540"/>
      <c r="AC785" s="540"/>
      <c r="AD785" s="540"/>
      <c r="AE785" s="540"/>
      <c r="AF785" s="540"/>
      <c r="AG785" s="540"/>
      <c r="AH785" s="540"/>
      <c r="AI785" s="540"/>
      <c r="AJ785" s="540"/>
      <c r="AK785" s="540"/>
      <c r="AL785" s="540"/>
      <c r="AM785" s="540"/>
      <c r="AN785" s="540"/>
      <c r="AO785" s="540"/>
      <c r="AP785" s="540"/>
      <c r="AQ785" s="540"/>
      <c r="AR785" s="540"/>
      <c r="AS785" s="540"/>
      <c r="AT785" s="540"/>
      <c r="AU785" s="540"/>
      <c r="AV785" s="540"/>
      <c r="AW785" s="540"/>
      <c r="AX785" s="540"/>
      <c r="AY785" s="540"/>
      <c r="AZ785" s="540"/>
      <c r="BA785" s="540"/>
      <c r="BB785" s="540"/>
      <c r="BC785" s="540"/>
      <c r="BD785" s="540"/>
      <c r="BE785" s="540"/>
      <c r="BF785" s="540"/>
      <c r="BG785" s="540"/>
      <c r="BH785" s="540"/>
      <c r="BI785" s="540"/>
      <c r="BJ785" s="540"/>
      <c r="BK785" s="540"/>
      <c r="BL785" s="540"/>
      <c r="BM785" s="540"/>
      <c r="BN785" s="540"/>
      <c r="BO785" s="540"/>
      <c r="BP785" s="540"/>
      <c r="BQ785" s="540"/>
      <c r="BR785" s="540"/>
      <c r="BS785" s="540"/>
      <c r="BT785" s="540"/>
      <c r="BU785" s="540"/>
      <c r="BV785" s="540"/>
      <c r="BW785" s="540"/>
      <c r="BX785" s="540"/>
      <c r="BY785" s="540"/>
      <c r="BZ785" s="540"/>
      <c r="DK785" s="540"/>
      <c r="DL785" s="540"/>
      <c r="DM785" s="540"/>
      <c r="DN785" s="540"/>
      <c r="DO785" s="540"/>
      <c r="DP785" s="540"/>
      <c r="DQ785" s="540"/>
      <c r="DR785" s="540"/>
      <c r="DS785" s="540"/>
      <c r="DT785" s="540"/>
      <c r="DU785" s="540"/>
      <c r="DV785" s="540"/>
      <c r="DW785" s="540"/>
      <c r="DX785" s="540"/>
      <c r="DY785" s="540"/>
      <c r="DZ785" s="540"/>
      <c r="EA785" s="540"/>
      <c r="EB785" s="540"/>
      <c r="EC785" s="540"/>
      <c r="ED785" s="540"/>
      <c r="EE785" s="540"/>
      <c r="EF785" s="540"/>
      <c r="EG785" s="540"/>
      <c r="EH785" s="540"/>
    </row>
    <row r="786" spans="2:138">
      <c r="B786" s="540"/>
      <c r="C786" s="658"/>
      <c r="D786" s="540"/>
      <c r="F786" s="540"/>
      <c r="G786" s="540"/>
      <c r="H786" s="540"/>
      <c r="I786" s="540"/>
      <c r="J786" s="540"/>
      <c r="K786" s="540"/>
      <c r="L786" s="540"/>
      <c r="M786" s="540"/>
      <c r="N786" s="540"/>
      <c r="O786" s="540"/>
      <c r="P786" s="540"/>
      <c r="Q786" s="540"/>
      <c r="R786" s="540"/>
      <c r="S786" s="540"/>
      <c r="T786" s="540"/>
      <c r="U786" s="540"/>
      <c r="V786" s="540"/>
      <c r="W786" s="540"/>
      <c r="X786" s="540"/>
      <c r="Y786" s="540"/>
      <c r="Z786" s="540"/>
      <c r="AA786" s="540"/>
      <c r="AB786" s="540"/>
      <c r="AC786" s="540"/>
      <c r="AD786" s="540"/>
      <c r="AE786" s="540"/>
      <c r="AF786" s="540"/>
      <c r="AG786" s="540"/>
      <c r="AH786" s="540"/>
      <c r="AI786" s="540"/>
      <c r="AJ786" s="540"/>
      <c r="AK786" s="540"/>
      <c r="AL786" s="540"/>
      <c r="AM786" s="540"/>
      <c r="AN786" s="540"/>
      <c r="AO786" s="540"/>
      <c r="AP786" s="540"/>
      <c r="AQ786" s="540"/>
      <c r="AR786" s="540"/>
      <c r="AS786" s="540"/>
      <c r="AT786" s="540"/>
      <c r="AU786" s="540"/>
      <c r="AV786" s="540"/>
      <c r="AW786" s="540"/>
      <c r="AX786" s="540"/>
      <c r="AY786" s="540"/>
      <c r="AZ786" s="540"/>
      <c r="BA786" s="540"/>
      <c r="BB786" s="540"/>
      <c r="BC786" s="540"/>
      <c r="BD786" s="540"/>
      <c r="BE786" s="540"/>
      <c r="BF786" s="540"/>
      <c r="BG786" s="540"/>
      <c r="BH786" s="540"/>
      <c r="BI786" s="540"/>
      <c r="BJ786" s="540"/>
      <c r="BK786" s="540"/>
      <c r="BL786" s="540"/>
      <c r="BM786" s="540"/>
      <c r="BN786" s="540"/>
      <c r="BO786" s="540"/>
      <c r="BP786" s="540"/>
      <c r="BQ786" s="540"/>
      <c r="BR786" s="540"/>
      <c r="BS786" s="540"/>
      <c r="BT786" s="540"/>
      <c r="BU786" s="540"/>
      <c r="BV786" s="540"/>
      <c r="BW786" s="540"/>
      <c r="BX786" s="540"/>
      <c r="BY786" s="540"/>
      <c r="BZ786" s="540"/>
      <c r="DK786" s="540"/>
      <c r="DL786" s="540"/>
      <c r="DM786" s="540"/>
      <c r="DN786" s="540"/>
      <c r="DO786" s="540"/>
      <c r="DP786" s="540"/>
      <c r="DQ786" s="540"/>
      <c r="DR786" s="540"/>
      <c r="DS786" s="540"/>
      <c r="DT786" s="540"/>
      <c r="DU786" s="540"/>
      <c r="DV786" s="540"/>
      <c r="DW786" s="540"/>
      <c r="DX786" s="540"/>
      <c r="DY786" s="540"/>
      <c r="DZ786" s="540"/>
      <c r="EA786" s="540"/>
      <c r="EB786" s="540"/>
      <c r="EC786" s="540"/>
      <c r="ED786" s="540"/>
      <c r="EE786" s="540"/>
      <c r="EF786" s="540"/>
      <c r="EG786" s="540"/>
      <c r="EH786" s="540"/>
    </row>
    <row r="787" spans="2:138">
      <c r="B787" s="540"/>
      <c r="C787" s="658"/>
      <c r="D787" s="540"/>
      <c r="F787" s="540"/>
      <c r="G787" s="540"/>
      <c r="H787" s="540"/>
      <c r="I787" s="540"/>
      <c r="J787" s="540"/>
      <c r="K787" s="540"/>
      <c r="L787" s="540"/>
      <c r="M787" s="540"/>
      <c r="N787" s="540"/>
      <c r="O787" s="540"/>
      <c r="P787" s="540"/>
      <c r="Q787" s="540"/>
      <c r="R787" s="540"/>
      <c r="S787" s="540"/>
      <c r="T787" s="540"/>
      <c r="U787" s="540"/>
      <c r="V787" s="540"/>
      <c r="W787" s="540"/>
      <c r="X787" s="540"/>
      <c r="Y787" s="540"/>
      <c r="Z787" s="540"/>
      <c r="AA787" s="540"/>
      <c r="AB787" s="540"/>
      <c r="AC787" s="540"/>
      <c r="AD787" s="540"/>
      <c r="AE787" s="540"/>
      <c r="AF787" s="540"/>
      <c r="AG787" s="540"/>
      <c r="AH787" s="540"/>
      <c r="AI787" s="540"/>
      <c r="AJ787" s="540"/>
      <c r="AK787" s="540"/>
      <c r="AL787" s="540"/>
      <c r="AM787" s="540"/>
      <c r="AN787" s="540"/>
      <c r="AO787" s="540"/>
      <c r="AP787" s="540"/>
      <c r="AQ787" s="540"/>
      <c r="AR787" s="540"/>
      <c r="AS787" s="540"/>
      <c r="AT787" s="540"/>
      <c r="AU787" s="540"/>
      <c r="AV787" s="540"/>
      <c r="AW787" s="540"/>
      <c r="AX787" s="540"/>
      <c r="AY787" s="540"/>
      <c r="AZ787" s="540"/>
      <c r="BA787" s="540"/>
      <c r="BB787" s="540"/>
      <c r="BC787" s="540"/>
      <c r="BD787" s="540"/>
      <c r="BE787" s="540"/>
      <c r="BF787" s="540"/>
      <c r="BG787" s="540"/>
      <c r="BH787" s="540"/>
      <c r="BI787" s="540"/>
      <c r="BJ787" s="540"/>
      <c r="BK787" s="540"/>
      <c r="BL787" s="540"/>
      <c r="BM787" s="540"/>
      <c r="BN787" s="540"/>
      <c r="BO787" s="540"/>
      <c r="BP787" s="540"/>
      <c r="BQ787" s="540"/>
      <c r="BR787" s="540"/>
      <c r="BS787" s="540"/>
      <c r="BT787" s="540"/>
      <c r="BU787" s="540"/>
      <c r="BV787" s="540"/>
      <c r="BW787" s="540"/>
      <c r="BX787" s="540"/>
      <c r="BY787" s="540"/>
      <c r="BZ787" s="540"/>
      <c r="DK787" s="540"/>
      <c r="DL787" s="540"/>
      <c r="DM787" s="540"/>
      <c r="DN787" s="540"/>
      <c r="DO787" s="540"/>
      <c r="DP787" s="540"/>
      <c r="DQ787" s="540"/>
      <c r="DR787" s="540"/>
      <c r="DS787" s="540"/>
      <c r="DT787" s="540"/>
      <c r="DU787" s="540"/>
      <c r="DV787" s="540"/>
      <c r="DW787" s="540"/>
      <c r="DX787" s="540"/>
      <c r="DY787" s="540"/>
      <c r="DZ787" s="540"/>
      <c r="EA787" s="540"/>
      <c r="EB787" s="540"/>
      <c r="EC787" s="540"/>
      <c r="ED787" s="540"/>
      <c r="EE787" s="540"/>
      <c r="EF787" s="540"/>
      <c r="EG787" s="540"/>
      <c r="EH787" s="540"/>
    </row>
    <row r="788" spans="2:138">
      <c r="B788" s="540"/>
      <c r="C788" s="658"/>
      <c r="D788" s="540"/>
      <c r="F788" s="540"/>
      <c r="G788" s="540"/>
      <c r="H788" s="540"/>
      <c r="I788" s="540"/>
      <c r="J788" s="540"/>
      <c r="K788" s="540"/>
      <c r="L788" s="540"/>
      <c r="M788" s="540"/>
      <c r="N788" s="540"/>
      <c r="O788" s="540"/>
      <c r="P788" s="540"/>
      <c r="Q788" s="540"/>
      <c r="R788" s="540"/>
      <c r="S788" s="540"/>
      <c r="T788" s="540"/>
      <c r="U788" s="540"/>
      <c r="V788" s="540"/>
      <c r="W788" s="540"/>
      <c r="X788" s="540"/>
      <c r="Y788" s="540"/>
      <c r="Z788" s="540"/>
      <c r="AA788" s="540"/>
      <c r="AB788" s="540"/>
      <c r="AC788" s="540"/>
      <c r="AD788" s="540"/>
      <c r="AE788" s="540"/>
      <c r="AF788" s="540"/>
      <c r="AG788" s="540"/>
      <c r="AH788" s="540"/>
      <c r="AI788" s="540"/>
      <c r="AJ788" s="540"/>
      <c r="AK788" s="540"/>
      <c r="AL788" s="540"/>
      <c r="AM788" s="540"/>
      <c r="AN788" s="540"/>
      <c r="AO788" s="540"/>
      <c r="AP788" s="540"/>
      <c r="AQ788" s="540"/>
      <c r="AR788" s="540"/>
      <c r="AS788" s="540"/>
      <c r="AT788" s="540"/>
      <c r="AU788" s="540"/>
      <c r="AV788" s="540"/>
      <c r="AW788" s="540"/>
      <c r="AX788" s="540"/>
      <c r="AY788" s="540"/>
      <c r="AZ788" s="540"/>
      <c r="BA788" s="540"/>
      <c r="BB788" s="540"/>
      <c r="BC788" s="540"/>
      <c r="BD788" s="540"/>
      <c r="BE788" s="540"/>
      <c r="BF788" s="540"/>
      <c r="BG788" s="540"/>
      <c r="BH788" s="540"/>
      <c r="BI788" s="540"/>
      <c r="BJ788" s="540"/>
      <c r="BK788" s="540"/>
      <c r="BL788" s="540"/>
      <c r="BM788" s="540"/>
      <c r="BN788" s="540"/>
      <c r="BO788" s="540"/>
      <c r="BP788" s="540"/>
      <c r="BQ788" s="540"/>
      <c r="BR788" s="540"/>
      <c r="BS788" s="540"/>
      <c r="BT788" s="540"/>
      <c r="BU788" s="540"/>
      <c r="BV788" s="540"/>
      <c r="BW788" s="540"/>
      <c r="BX788" s="540"/>
      <c r="BY788" s="540"/>
      <c r="BZ788" s="540"/>
      <c r="DK788" s="540"/>
      <c r="DL788" s="540"/>
      <c r="DM788" s="540"/>
      <c r="DN788" s="540"/>
      <c r="DO788" s="540"/>
      <c r="DP788" s="540"/>
      <c r="DQ788" s="540"/>
      <c r="DR788" s="540"/>
      <c r="DS788" s="540"/>
      <c r="DT788" s="540"/>
      <c r="DU788" s="540"/>
      <c r="DV788" s="540"/>
      <c r="DW788" s="540"/>
      <c r="DX788" s="540"/>
      <c r="DY788" s="540"/>
      <c r="DZ788" s="540"/>
      <c r="EA788" s="540"/>
      <c r="EB788" s="540"/>
      <c r="EC788" s="540"/>
      <c r="ED788" s="540"/>
      <c r="EE788" s="540"/>
      <c r="EF788" s="540"/>
      <c r="EG788" s="540"/>
      <c r="EH788" s="540"/>
    </row>
    <row r="789" spans="2:138">
      <c r="B789" s="540"/>
      <c r="C789" s="658"/>
      <c r="D789" s="540"/>
      <c r="F789" s="540"/>
      <c r="G789" s="540"/>
      <c r="H789" s="540"/>
      <c r="I789" s="540"/>
      <c r="J789" s="540"/>
      <c r="K789" s="540"/>
      <c r="L789" s="540"/>
      <c r="M789" s="540"/>
      <c r="N789" s="540"/>
      <c r="O789" s="540"/>
      <c r="P789" s="540"/>
      <c r="Q789" s="540"/>
      <c r="R789" s="540"/>
      <c r="S789" s="540"/>
      <c r="T789" s="540"/>
      <c r="U789" s="540"/>
      <c r="V789" s="540"/>
      <c r="W789" s="540"/>
      <c r="X789" s="540"/>
      <c r="Y789" s="540"/>
      <c r="Z789" s="540"/>
      <c r="AA789" s="540"/>
      <c r="AB789" s="540"/>
      <c r="AC789" s="540"/>
      <c r="AD789" s="540"/>
      <c r="AE789" s="540"/>
      <c r="AF789" s="540"/>
      <c r="AG789" s="540"/>
      <c r="AH789" s="540"/>
      <c r="AI789" s="540"/>
      <c r="AJ789" s="540"/>
      <c r="AK789" s="540"/>
      <c r="AL789" s="540"/>
      <c r="AM789" s="540"/>
      <c r="AN789" s="540"/>
      <c r="AO789" s="540"/>
      <c r="AP789" s="540"/>
      <c r="AQ789" s="540"/>
      <c r="AR789" s="540"/>
      <c r="AS789" s="540"/>
      <c r="AT789" s="540"/>
      <c r="AU789" s="540"/>
      <c r="AV789" s="540"/>
      <c r="AW789" s="540"/>
      <c r="AX789" s="540"/>
      <c r="AY789" s="540"/>
      <c r="AZ789" s="540"/>
      <c r="BA789" s="540"/>
      <c r="BB789" s="540"/>
      <c r="BC789" s="540"/>
      <c r="BD789" s="540"/>
      <c r="BE789" s="540"/>
      <c r="BF789" s="540"/>
      <c r="BG789" s="540"/>
      <c r="BH789" s="540"/>
      <c r="BI789" s="540"/>
      <c r="BJ789" s="540"/>
      <c r="BK789" s="540"/>
      <c r="BL789" s="540"/>
      <c r="BM789" s="540"/>
      <c r="BN789" s="540"/>
      <c r="BO789" s="540"/>
      <c r="BP789" s="540"/>
      <c r="BQ789" s="540"/>
      <c r="BR789" s="540"/>
      <c r="BS789" s="540"/>
      <c r="BT789" s="540"/>
      <c r="BU789" s="540"/>
      <c r="BV789" s="540"/>
      <c r="BW789" s="540"/>
      <c r="BX789" s="540"/>
      <c r="BY789" s="540"/>
      <c r="BZ789" s="540"/>
      <c r="DK789" s="540"/>
      <c r="DL789" s="540"/>
      <c r="DM789" s="540"/>
      <c r="DN789" s="540"/>
      <c r="DO789" s="540"/>
      <c r="DP789" s="540"/>
      <c r="DQ789" s="540"/>
      <c r="DR789" s="540"/>
      <c r="DS789" s="540"/>
      <c r="DT789" s="540"/>
      <c r="DU789" s="540"/>
      <c r="DV789" s="540"/>
      <c r="DW789" s="540"/>
      <c r="DX789" s="540"/>
      <c r="DY789" s="540"/>
      <c r="DZ789" s="540"/>
      <c r="EA789" s="540"/>
      <c r="EB789" s="540"/>
      <c r="EC789" s="540"/>
      <c r="ED789" s="540"/>
      <c r="EE789" s="540"/>
      <c r="EF789" s="540"/>
      <c r="EG789" s="540"/>
      <c r="EH789" s="540"/>
    </row>
    <row r="790" spans="2:138">
      <c r="B790" s="540"/>
      <c r="C790" s="658"/>
      <c r="D790" s="540"/>
      <c r="F790" s="540"/>
      <c r="G790" s="540"/>
      <c r="H790" s="540"/>
      <c r="I790" s="540"/>
      <c r="J790" s="540"/>
      <c r="K790" s="540"/>
      <c r="L790" s="540"/>
      <c r="M790" s="540"/>
      <c r="N790" s="540"/>
      <c r="O790" s="540"/>
      <c r="P790" s="540"/>
      <c r="Q790" s="540"/>
      <c r="R790" s="540"/>
      <c r="S790" s="540"/>
      <c r="T790" s="540"/>
      <c r="U790" s="540"/>
      <c r="V790" s="540"/>
      <c r="W790" s="540"/>
      <c r="X790" s="540"/>
      <c r="Y790" s="540"/>
      <c r="Z790" s="540"/>
      <c r="AA790" s="540"/>
      <c r="AB790" s="540"/>
      <c r="AC790" s="540"/>
      <c r="AD790" s="540"/>
      <c r="AE790" s="540"/>
      <c r="AF790" s="540"/>
      <c r="AG790" s="540"/>
      <c r="AH790" s="540"/>
      <c r="AI790" s="540"/>
      <c r="AJ790" s="540"/>
      <c r="AK790" s="540"/>
      <c r="AL790" s="540"/>
      <c r="AM790" s="540"/>
      <c r="AN790" s="540"/>
      <c r="AO790" s="540"/>
      <c r="AP790" s="540"/>
      <c r="AQ790" s="540"/>
      <c r="AR790" s="540"/>
      <c r="AS790" s="540"/>
      <c r="AT790" s="540"/>
      <c r="AU790" s="540"/>
      <c r="AV790" s="540"/>
      <c r="AW790" s="540"/>
      <c r="AX790" s="540"/>
      <c r="AY790" s="540"/>
      <c r="AZ790" s="540"/>
      <c r="BA790" s="540"/>
      <c r="BB790" s="540"/>
      <c r="BC790" s="540"/>
      <c r="BD790" s="540"/>
      <c r="BE790" s="540"/>
      <c r="BF790" s="540"/>
      <c r="BG790" s="540"/>
      <c r="BH790" s="540"/>
      <c r="BI790" s="540"/>
      <c r="BJ790" s="540"/>
      <c r="BK790" s="540"/>
      <c r="BL790" s="540"/>
      <c r="BM790" s="540"/>
      <c r="BN790" s="540"/>
      <c r="BO790" s="540"/>
      <c r="BP790" s="540"/>
      <c r="BQ790" s="540"/>
      <c r="BR790" s="540"/>
      <c r="BS790" s="540"/>
      <c r="BT790" s="540"/>
      <c r="BU790" s="540"/>
      <c r="BV790" s="540"/>
      <c r="BW790" s="540"/>
      <c r="BX790" s="540"/>
      <c r="BY790" s="540"/>
      <c r="BZ790" s="540"/>
      <c r="DK790" s="540"/>
      <c r="DL790" s="540"/>
      <c r="DM790" s="540"/>
      <c r="DN790" s="540"/>
      <c r="DO790" s="540"/>
      <c r="DP790" s="540"/>
      <c r="DQ790" s="540"/>
      <c r="DR790" s="540"/>
      <c r="DS790" s="540"/>
      <c r="DT790" s="540"/>
      <c r="DU790" s="540"/>
      <c r="DV790" s="540"/>
      <c r="DW790" s="540"/>
      <c r="DX790" s="540"/>
      <c r="DY790" s="540"/>
      <c r="DZ790" s="540"/>
      <c r="EA790" s="540"/>
      <c r="EB790" s="540"/>
      <c r="EC790" s="540"/>
      <c r="ED790" s="540"/>
      <c r="EE790" s="540"/>
      <c r="EF790" s="540"/>
      <c r="EG790" s="540"/>
      <c r="EH790" s="540"/>
    </row>
    <row r="791" spans="2:138">
      <c r="B791" s="540"/>
      <c r="C791" s="658"/>
      <c r="D791" s="540"/>
      <c r="F791" s="540"/>
      <c r="G791" s="540"/>
      <c r="H791" s="540"/>
      <c r="I791" s="540"/>
      <c r="J791" s="540"/>
      <c r="K791" s="540"/>
      <c r="L791" s="540"/>
      <c r="M791" s="540"/>
      <c r="N791" s="540"/>
      <c r="O791" s="540"/>
      <c r="P791" s="540"/>
      <c r="Q791" s="540"/>
      <c r="R791" s="540"/>
      <c r="S791" s="540"/>
      <c r="T791" s="540"/>
      <c r="U791" s="540"/>
      <c r="V791" s="540"/>
      <c r="W791" s="540"/>
      <c r="X791" s="540"/>
      <c r="Y791" s="540"/>
      <c r="Z791" s="540"/>
      <c r="AA791" s="540"/>
      <c r="AB791" s="540"/>
      <c r="AC791" s="540"/>
      <c r="AD791" s="540"/>
      <c r="AE791" s="540"/>
      <c r="AF791" s="540"/>
      <c r="AG791" s="540"/>
      <c r="AH791" s="540"/>
      <c r="AI791" s="540"/>
      <c r="AJ791" s="540"/>
      <c r="AK791" s="540"/>
      <c r="AL791" s="540"/>
      <c r="AM791" s="540"/>
      <c r="AN791" s="540"/>
      <c r="AO791" s="540"/>
      <c r="AP791" s="540"/>
      <c r="AQ791" s="540"/>
      <c r="AR791" s="540"/>
      <c r="AS791" s="540"/>
      <c r="AT791" s="540"/>
      <c r="AU791" s="540"/>
      <c r="AV791" s="540"/>
      <c r="AW791" s="540"/>
      <c r="AX791" s="540"/>
      <c r="AY791" s="540"/>
      <c r="AZ791" s="540"/>
      <c r="BA791" s="540"/>
      <c r="BB791" s="540"/>
      <c r="BC791" s="540"/>
      <c r="BD791" s="540"/>
      <c r="BE791" s="540"/>
      <c r="BF791" s="540"/>
      <c r="BG791" s="540"/>
      <c r="BH791" s="540"/>
      <c r="BI791" s="540"/>
      <c r="BJ791" s="540"/>
      <c r="BK791" s="540"/>
      <c r="BL791" s="540"/>
      <c r="BM791" s="540"/>
      <c r="BN791" s="540"/>
      <c r="BO791" s="540"/>
      <c r="BP791" s="540"/>
      <c r="BQ791" s="540"/>
      <c r="BR791" s="540"/>
      <c r="BS791" s="540"/>
      <c r="BT791" s="540"/>
      <c r="BU791" s="540"/>
      <c r="BV791" s="540"/>
      <c r="BW791" s="540"/>
      <c r="BX791" s="540"/>
      <c r="BY791" s="540"/>
      <c r="BZ791" s="540"/>
      <c r="DK791" s="540"/>
      <c r="DL791" s="540"/>
      <c r="DM791" s="540"/>
      <c r="DN791" s="540"/>
      <c r="DO791" s="540"/>
      <c r="DP791" s="540"/>
      <c r="DQ791" s="540"/>
      <c r="DR791" s="540"/>
      <c r="DS791" s="540"/>
      <c r="DT791" s="540"/>
      <c r="DU791" s="540"/>
      <c r="DV791" s="540"/>
      <c r="DW791" s="540"/>
      <c r="DX791" s="540"/>
      <c r="DY791" s="540"/>
      <c r="DZ791" s="540"/>
      <c r="EA791" s="540"/>
      <c r="EB791" s="540"/>
      <c r="EC791" s="540"/>
      <c r="ED791" s="540"/>
      <c r="EE791" s="540"/>
      <c r="EF791" s="540"/>
      <c r="EG791" s="540"/>
      <c r="EH791" s="540"/>
    </row>
    <row r="792" spans="2:138">
      <c r="B792" s="540"/>
      <c r="C792" s="658"/>
      <c r="D792" s="540"/>
      <c r="F792" s="540"/>
      <c r="G792" s="540"/>
      <c r="H792" s="540"/>
      <c r="I792" s="540"/>
      <c r="J792" s="540"/>
      <c r="K792" s="540"/>
      <c r="L792" s="540"/>
      <c r="M792" s="540"/>
      <c r="N792" s="540"/>
      <c r="O792" s="540"/>
      <c r="P792" s="540"/>
      <c r="Q792" s="540"/>
      <c r="R792" s="540"/>
      <c r="S792" s="540"/>
      <c r="T792" s="540"/>
      <c r="U792" s="540"/>
      <c r="V792" s="540"/>
      <c r="W792" s="540"/>
      <c r="X792" s="540"/>
      <c r="Y792" s="540"/>
      <c r="Z792" s="540"/>
      <c r="AA792" s="540"/>
      <c r="AB792" s="540"/>
      <c r="AC792" s="540"/>
      <c r="AD792" s="540"/>
      <c r="AE792" s="540"/>
      <c r="AF792" s="540"/>
      <c r="AG792" s="540"/>
      <c r="AH792" s="540"/>
      <c r="AI792" s="540"/>
      <c r="AJ792" s="540"/>
      <c r="AK792" s="540"/>
      <c r="AL792" s="540"/>
      <c r="AM792" s="540"/>
      <c r="AN792" s="540"/>
      <c r="AO792" s="540"/>
      <c r="AP792" s="540"/>
      <c r="AQ792" s="540"/>
      <c r="AR792" s="540"/>
      <c r="AS792" s="540"/>
      <c r="AT792" s="540"/>
      <c r="AU792" s="540"/>
      <c r="AV792" s="540"/>
      <c r="AW792" s="540"/>
      <c r="AX792" s="540"/>
      <c r="AY792" s="540"/>
      <c r="AZ792" s="540"/>
      <c r="BA792" s="540"/>
      <c r="BB792" s="540"/>
      <c r="BC792" s="540"/>
      <c r="BD792" s="540"/>
      <c r="BE792" s="540"/>
      <c r="BF792" s="540"/>
      <c r="BG792" s="540"/>
      <c r="BH792" s="540"/>
      <c r="BI792" s="540"/>
      <c r="BJ792" s="540"/>
      <c r="BK792" s="540"/>
      <c r="BL792" s="540"/>
      <c r="BM792" s="540"/>
      <c r="BN792" s="540"/>
      <c r="BO792" s="540"/>
      <c r="BP792" s="540"/>
      <c r="BQ792" s="540"/>
      <c r="BR792" s="540"/>
      <c r="BS792" s="540"/>
      <c r="BT792" s="540"/>
      <c r="BU792" s="540"/>
      <c r="BV792" s="540"/>
      <c r="BW792" s="540"/>
      <c r="BX792" s="540"/>
      <c r="BY792" s="540"/>
      <c r="BZ792" s="540"/>
      <c r="DK792" s="540"/>
      <c r="DL792" s="540"/>
      <c r="DM792" s="540"/>
      <c r="DN792" s="540"/>
      <c r="DO792" s="540"/>
      <c r="DP792" s="540"/>
      <c r="DQ792" s="540"/>
      <c r="DR792" s="540"/>
      <c r="DS792" s="540"/>
      <c r="DT792" s="540"/>
      <c r="DU792" s="540"/>
      <c r="DV792" s="540"/>
      <c r="DW792" s="540"/>
      <c r="DX792" s="540"/>
      <c r="DY792" s="540"/>
      <c r="DZ792" s="540"/>
      <c r="EA792" s="540"/>
      <c r="EB792" s="540"/>
      <c r="EC792" s="540"/>
      <c r="ED792" s="540"/>
      <c r="EE792" s="540"/>
      <c r="EF792" s="540"/>
      <c r="EG792" s="540"/>
      <c r="EH792" s="540"/>
    </row>
    <row r="793" spans="2:138">
      <c r="B793" s="540"/>
      <c r="C793" s="658"/>
      <c r="D793" s="540"/>
      <c r="F793" s="540"/>
      <c r="G793" s="540"/>
      <c r="H793" s="540"/>
      <c r="I793" s="540"/>
      <c r="J793" s="540"/>
      <c r="K793" s="540"/>
      <c r="L793" s="540"/>
      <c r="M793" s="540"/>
      <c r="N793" s="540"/>
      <c r="O793" s="540"/>
      <c r="P793" s="540"/>
      <c r="Q793" s="540"/>
      <c r="R793" s="540"/>
      <c r="S793" s="540"/>
      <c r="T793" s="540"/>
      <c r="U793" s="540"/>
      <c r="V793" s="540"/>
      <c r="W793" s="540"/>
      <c r="X793" s="540"/>
      <c r="Y793" s="540"/>
      <c r="Z793" s="540"/>
      <c r="AA793" s="540"/>
      <c r="AB793" s="540"/>
      <c r="AC793" s="540"/>
      <c r="AD793" s="540"/>
      <c r="AE793" s="540"/>
      <c r="AF793" s="540"/>
      <c r="AG793" s="540"/>
      <c r="AH793" s="540"/>
      <c r="AI793" s="540"/>
      <c r="AJ793" s="540"/>
      <c r="AK793" s="540"/>
      <c r="AL793" s="540"/>
      <c r="AM793" s="540"/>
      <c r="AN793" s="540"/>
      <c r="AO793" s="540"/>
      <c r="AP793" s="540"/>
      <c r="AQ793" s="540"/>
      <c r="AR793" s="540"/>
      <c r="AS793" s="540"/>
      <c r="AT793" s="540"/>
      <c r="AU793" s="540"/>
      <c r="AV793" s="540"/>
      <c r="AW793" s="540"/>
      <c r="AX793" s="540"/>
      <c r="AY793" s="540"/>
      <c r="AZ793" s="540"/>
      <c r="BA793" s="540"/>
      <c r="BB793" s="540"/>
      <c r="BC793" s="540"/>
      <c r="BD793" s="540"/>
      <c r="BE793" s="540"/>
      <c r="BF793" s="540"/>
      <c r="BG793" s="540"/>
      <c r="BH793" s="540"/>
      <c r="BI793" s="540"/>
      <c r="BJ793" s="540"/>
      <c r="BK793" s="540"/>
      <c r="BL793" s="540"/>
      <c r="BM793" s="540"/>
      <c r="BN793" s="540"/>
      <c r="BO793" s="540"/>
      <c r="BP793" s="540"/>
      <c r="BQ793" s="540"/>
      <c r="BR793" s="540"/>
      <c r="BS793" s="540"/>
      <c r="BT793" s="540"/>
      <c r="BU793" s="540"/>
      <c r="BV793" s="540"/>
      <c r="BW793" s="540"/>
      <c r="BX793" s="540"/>
      <c r="BY793" s="540"/>
      <c r="BZ793" s="540"/>
      <c r="DK793" s="540"/>
      <c r="DL793" s="540"/>
      <c r="DM793" s="540"/>
      <c r="DN793" s="540"/>
      <c r="DO793" s="540"/>
      <c r="DP793" s="540"/>
      <c r="DQ793" s="540"/>
      <c r="DR793" s="540"/>
      <c r="DS793" s="540"/>
      <c r="DT793" s="540"/>
      <c r="DU793" s="540"/>
      <c r="DV793" s="540"/>
      <c r="DW793" s="540"/>
      <c r="DX793" s="540"/>
      <c r="DY793" s="540"/>
      <c r="DZ793" s="540"/>
      <c r="EA793" s="540"/>
      <c r="EB793" s="540"/>
      <c r="EC793" s="540"/>
      <c r="ED793" s="540"/>
      <c r="EE793" s="540"/>
      <c r="EF793" s="540"/>
      <c r="EG793" s="540"/>
      <c r="EH793" s="540"/>
    </row>
    <row r="794" spans="2:138">
      <c r="B794" s="540"/>
      <c r="C794" s="658"/>
      <c r="D794" s="540"/>
      <c r="F794" s="540"/>
      <c r="G794" s="540"/>
      <c r="H794" s="540"/>
      <c r="I794" s="540"/>
      <c r="J794" s="540"/>
      <c r="K794" s="540"/>
      <c r="L794" s="540"/>
      <c r="M794" s="540"/>
      <c r="N794" s="540"/>
      <c r="O794" s="540"/>
      <c r="P794" s="540"/>
      <c r="Q794" s="540"/>
      <c r="R794" s="540"/>
      <c r="S794" s="540"/>
      <c r="T794" s="540"/>
      <c r="U794" s="540"/>
      <c r="V794" s="540"/>
      <c r="W794" s="540"/>
      <c r="X794" s="540"/>
      <c r="Y794" s="540"/>
      <c r="Z794" s="540"/>
      <c r="AA794" s="540"/>
      <c r="AB794" s="540"/>
      <c r="AC794" s="540"/>
      <c r="AD794" s="540"/>
      <c r="AE794" s="540"/>
      <c r="AF794" s="540"/>
      <c r="AG794" s="540"/>
      <c r="AH794" s="540"/>
      <c r="AI794" s="540"/>
      <c r="AJ794" s="540"/>
      <c r="AK794" s="540"/>
      <c r="AL794" s="540"/>
      <c r="AM794" s="540"/>
      <c r="AN794" s="540"/>
      <c r="AO794" s="540"/>
      <c r="AP794" s="540"/>
      <c r="AQ794" s="540"/>
      <c r="AR794" s="540"/>
      <c r="AS794" s="540"/>
      <c r="AT794" s="540"/>
      <c r="AU794" s="540"/>
      <c r="AV794" s="540"/>
      <c r="AW794" s="540"/>
      <c r="AX794" s="540"/>
      <c r="AY794" s="540"/>
      <c r="AZ794" s="540"/>
      <c r="BA794" s="540"/>
      <c r="BB794" s="540"/>
      <c r="BC794" s="540"/>
      <c r="BD794" s="540"/>
      <c r="BE794" s="540"/>
      <c r="BF794" s="540"/>
      <c r="BG794" s="540"/>
      <c r="BH794" s="540"/>
      <c r="BI794" s="540"/>
      <c r="BJ794" s="540"/>
      <c r="BK794" s="540"/>
      <c r="BL794" s="540"/>
      <c r="BM794" s="540"/>
      <c r="BN794" s="540"/>
      <c r="BO794" s="540"/>
      <c r="BP794" s="540"/>
      <c r="BQ794" s="540"/>
      <c r="BR794" s="540"/>
      <c r="BS794" s="540"/>
      <c r="BT794" s="540"/>
      <c r="BU794" s="540"/>
      <c r="BV794" s="540"/>
      <c r="BW794" s="540"/>
      <c r="BX794" s="540"/>
      <c r="BY794" s="540"/>
      <c r="BZ794" s="540"/>
      <c r="DK794" s="540"/>
      <c r="DL794" s="540"/>
      <c r="DM794" s="540"/>
      <c r="DN794" s="540"/>
      <c r="DO794" s="540"/>
      <c r="DP794" s="540"/>
      <c r="DQ794" s="540"/>
      <c r="DR794" s="540"/>
      <c r="DS794" s="540"/>
      <c r="DT794" s="540"/>
      <c r="DU794" s="540"/>
      <c r="DV794" s="540"/>
      <c r="DW794" s="540"/>
      <c r="DX794" s="540"/>
      <c r="DY794" s="540"/>
      <c r="DZ794" s="540"/>
      <c r="EA794" s="540"/>
      <c r="EB794" s="540"/>
      <c r="EC794" s="540"/>
      <c r="ED794" s="540"/>
      <c r="EE794" s="540"/>
      <c r="EF794" s="540"/>
      <c r="EG794" s="540"/>
      <c r="EH794" s="540"/>
    </row>
    <row r="795" spans="2:138">
      <c r="B795" s="540"/>
      <c r="C795" s="658"/>
      <c r="D795" s="540"/>
      <c r="F795" s="540"/>
      <c r="G795" s="540"/>
      <c r="H795" s="540"/>
      <c r="I795" s="540"/>
      <c r="J795" s="540"/>
      <c r="K795" s="540"/>
      <c r="L795" s="540"/>
      <c r="M795" s="540"/>
      <c r="N795" s="540"/>
      <c r="O795" s="540"/>
      <c r="P795" s="540"/>
      <c r="Q795" s="540"/>
      <c r="R795" s="540"/>
      <c r="S795" s="540"/>
      <c r="T795" s="540"/>
      <c r="U795" s="540"/>
      <c r="V795" s="540"/>
      <c r="W795" s="540"/>
      <c r="X795" s="540"/>
      <c r="Y795" s="540"/>
      <c r="Z795" s="540"/>
      <c r="AA795" s="540"/>
      <c r="AB795" s="540"/>
      <c r="AC795" s="540"/>
      <c r="AD795" s="540"/>
      <c r="AE795" s="540"/>
      <c r="AF795" s="540"/>
      <c r="AG795" s="540"/>
      <c r="AH795" s="540"/>
      <c r="AI795" s="540"/>
      <c r="AJ795" s="540"/>
      <c r="AK795" s="540"/>
      <c r="AL795" s="540"/>
      <c r="AM795" s="540"/>
      <c r="AN795" s="540"/>
      <c r="AO795" s="540"/>
      <c r="AP795" s="540"/>
      <c r="AQ795" s="540"/>
      <c r="AR795" s="540"/>
      <c r="AS795" s="540"/>
      <c r="AT795" s="540"/>
      <c r="AU795" s="540"/>
      <c r="AV795" s="540"/>
      <c r="AW795" s="540"/>
      <c r="AX795" s="540"/>
      <c r="AY795" s="540"/>
      <c r="AZ795" s="540"/>
      <c r="BA795" s="540"/>
      <c r="BB795" s="540"/>
      <c r="BC795" s="540"/>
      <c r="BD795" s="540"/>
      <c r="BE795" s="540"/>
      <c r="BF795" s="540"/>
      <c r="BG795" s="540"/>
      <c r="BH795" s="540"/>
      <c r="BI795" s="540"/>
      <c r="BJ795" s="540"/>
      <c r="BK795" s="540"/>
      <c r="BL795" s="540"/>
      <c r="BM795" s="540"/>
      <c r="BN795" s="540"/>
      <c r="BO795" s="540"/>
      <c r="BP795" s="540"/>
      <c r="BQ795" s="540"/>
      <c r="BR795" s="540"/>
      <c r="BS795" s="540"/>
      <c r="BT795" s="540"/>
      <c r="BU795" s="540"/>
      <c r="BV795" s="540"/>
      <c r="BW795" s="540"/>
      <c r="BX795" s="540"/>
      <c r="BY795" s="540"/>
      <c r="BZ795" s="540"/>
      <c r="DK795" s="540"/>
      <c r="DL795" s="540"/>
      <c r="DM795" s="540"/>
      <c r="DN795" s="540"/>
      <c r="DO795" s="540"/>
      <c r="DP795" s="540"/>
      <c r="DQ795" s="540"/>
      <c r="DR795" s="540"/>
      <c r="DS795" s="540"/>
      <c r="DT795" s="540"/>
      <c r="DU795" s="540"/>
      <c r="DV795" s="540"/>
      <c r="DW795" s="540"/>
      <c r="DX795" s="540"/>
      <c r="DY795" s="540"/>
      <c r="DZ795" s="540"/>
      <c r="EA795" s="540"/>
      <c r="EB795" s="540"/>
      <c r="EC795" s="540"/>
      <c r="ED795" s="540"/>
      <c r="EE795" s="540"/>
      <c r="EF795" s="540"/>
      <c r="EG795" s="540"/>
      <c r="EH795" s="540"/>
    </row>
    <row r="796" spans="2:138">
      <c r="B796" s="540"/>
      <c r="C796" s="658"/>
      <c r="D796" s="540"/>
      <c r="F796" s="540"/>
      <c r="G796" s="540"/>
      <c r="H796" s="540"/>
      <c r="I796" s="540"/>
      <c r="J796" s="540"/>
      <c r="K796" s="540"/>
      <c r="L796" s="540"/>
      <c r="M796" s="540"/>
      <c r="N796" s="540"/>
      <c r="O796" s="540"/>
      <c r="P796" s="540"/>
      <c r="Q796" s="540"/>
      <c r="R796" s="540"/>
      <c r="S796" s="540"/>
      <c r="T796" s="540"/>
      <c r="U796" s="540"/>
      <c r="V796" s="540"/>
      <c r="W796" s="540"/>
      <c r="X796" s="540"/>
      <c r="Y796" s="540"/>
      <c r="Z796" s="540"/>
      <c r="AA796" s="540"/>
      <c r="AB796" s="540"/>
      <c r="AC796" s="540"/>
      <c r="AD796" s="540"/>
      <c r="AE796" s="540"/>
      <c r="AF796" s="540"/>
      <c r="AG796" s="540"/>
      <c r="AH796" s="540"/>
      <c r="AI796" s="540"/>
      <c r="AJ796" s="540"/>
      <c r="AK796" s="540"/>
      <c r="AL796" s="540"/>
      <c r="AM796" s="540"/>
      <c r="AN796" s="540"/>
      <c r="AO796" s="540"/>
      <c r="AP796" s="540"/>
      <c r="AQ796" s="540"/>
      <c r="AR796" s="540"/>
      <c r="AS796" s="540"/>
      <c r="AT796" s="540"/>
      <c r="AU796" s="540"/>
      <c r="AV796" s="540"/>
      <c r="AW796" s="540"/>
      <c r="AX796" s="540"/>
      <c r="AY796" s="540"/>
      <c r="AZ796" s="540"/>
      <c r="BA796" s="540"/>
      <c r="BB796" s="540"/>
      <c r="BC796" s="540"/>
      <c r="BD796" s="540"/>
      <c r="BE796" s="540"/>
      <c r="BF796" s="540"/>
      <c r="BG796" s="540"/>
      <c r="BH796" s="540"/>
      <c r="BI796" s="540"/>
      <c r="BJ796" s="540"/>
      <c r="BK796" s="540"/>
      <c r="BL796" s="540"/>
      <c r="BM796" s="540"/>
      <c r="BN796" s="540"/>
      <c r="BO796" s="540"/>
      <c r="BP796" s="540"/>
      <c r="BQ796" s="540"/>
      <c r="BR796" s="540"/>
      <c r="BS796" s="540"/>
      <c r="BT796" s="540"/>
      <c r="BU796" s="540"/>
      <c r="BV796" s="540"/>
      <c r="BW796" s="540"/>
      <c r="BX796" s="540"/>
      <c r="BY796" s="540"/>
      <c r="BZ796" s="540"/>
      <c r="DK796" s="540"/>
      <c r="DL796" s="540"/>
      <c r="DM796" s="540"/>
      <c r="DN796" s="540"/>
      <c r="DO796" s="540"/>
      <c r="DP796" s="540"/>
      <c r="DQ796" s="540"/>
      <c r="DR796" s="540"/>
      <c r="DS796" s="540"/>
      <c r="DT796" s="540"/>
      <c r="DU796" s="540"/>
      <c r="DV796" s="540"/>
      <c r="DW796" s="540"/>
      <c r="DX796" s="540"/>
      <c r="DY796" s="540"/>
      <c r="DZ796" s="540"/>
      <c r="EA796" s="540"/>
      <c r="EB796" s="540"/>
      <c r="EC796" s="540"/>
      <c r="ED796" s="540"/>
      <c r="EE796" s="540"/>
      <c r="EF796" s="540"/>
      <c r="EG796" s="540"/>
      <c r="EH796" s="540"/>
    </row>
    <row r="797" spans="2:138">
      <c r="B797" s="540"/>
      <c r="C797" s="658"/>
      <c r="D797" s="540"/>
      <c r="F797" s="540"/>
      <c r="G797" s="540"/>
      <c r="H797" s="540"/>
      <c r="I797" s="540"/>
      <c r="J797" s="540"/>
      <c r="K797" s="540"/>
      <c r="L797" s="540"/>
      <c r="M797" s="540"/>
      <c r="N797" s="540"/>
      <c r="O797" s="540"/>
      <c r="P797" s="540"/>
      <c r="Q797" s="540"/>
      <c r="R797" s="540"/>
      <c r="S797" s="540"/>
      <c r="T797" s="540"/>
      <c r="U797" s="540"/>
      <c r="V797" s="540"/>
      <c r="W797" s="540"/>
      <c r="X797" s="540"/>
      <c r="Y797" s="540"/>
      <c r="Z797" s="540"/>
      <c r="AA797" s="540"/>
      <c r="AB797" s="540"/>
      <c r="AC797" s="540"/>
      <c r="AD797" s="540"/>
      <c r="AE797" s="540"/>
      <c r="AF797" s="540"/>
      <c r="AG797" s="540"/>
      <c r="AH797" s="540"/>
      <c r="AI797" s="540"/>
      <c r="AJ797" s="540"/>
      <c r="AK797" s="540"/>
      <c r="AL797" s="540"/>
      <c r="AM797" s="540"/>
      <c r="AN797" s="540"/>
      <c r="AO797" s="540"/>
      <c r="AP797" s="540"/>
      <c r="AQ797" s="540"/>
      <c r="AR797" s="540"/>
      <c r="AS797" s="540"/>
      <c r="AT797" s="540"/>
      <c r="AU797" s="540"/>
      <c r="AV797" s="540"/>
      <c r="AW797" s="540"/>
      <c r="AX797" s="540"/>
      <c r="AY797" s="540"/>
      <c r="AZ797" s="540"/>
      <c r="BA797" s="540"/>
      <c r="BB797" s="540"/>
      <c r="BC797" s="540"/>
      <c r="BD797" s="540"/>
      <c r="BE797" s="540"/>
      <c r="BF797" s="540"/>
      <c r="BG797" s="540"/>
      <c r="BH797" s="540"/>
      <c r="BI797" s="540"/>
      <c r="BJ797" s="540"/>
      <c r="BK797" s="540"/>
      <c r="BL797" s="540"/>
      <c r="BM797" s="540"/>
      <c r="BN797" s="540"/>
      <c r="BO797" s="540"/>
      <c r="BP797" s="540"/>
      <c r="BQ797" s="540"/>
      <c r="BR797" s="540"/>
      <c r="BS797" s="540"/>
      <c r="BT797" s="540"/>
      <c r="BU797" s="540"/>
      <c r="BV797" s="540"/>
      <c r="BW797" s="540"/>
      <c r="BX797" s="540"/>
      <c r="BY797" s="540"/>
      <c r="BZ797" s="540"/>
      <c r="DK797" s="540"/>
      <c r="DL797" s="540"/>
      <c r="DM797" s="540"/>
      <c r="DN797" s="540"/>
      <c r="DO797" s="540"/>
      <c r="DP797" s="540"/>
      <c r="DQ797" s="540"/>
      <c r="DR797" s="540"/>
      <c r="DS797" s="540"/>
      <c r="DT797" s="540"/>
      <c r="DU797" s="540"/>
      <c r="DV797" s="540"/>
      <c r="DW797" s="540"/>
      <c r="DX797" s="540"/>
      <c r="DY797" s="540"/>
      <c r="DZ797" s="540"/>
      <c r="EA797" s="540"/>
      <c r="EB797" s="540"/>
      <c r="EC797" s="540"/>
      <c r="ED797" s="540"/>
      <c r="EE797" s="540"/>
      <c r="EF797" s="540"/>
      <c r="EG797" s="540"/>
      <c r="EH797" s="540"/>
    </row>
    <row r="798" spans="2:138">
      <c r="B798" s="540"/>
      <c r="C798" s="658"/>
      <c r="D798" s="540"/>
      <c r="F798" s="540"/>
      <c r="G798" s="540"/>
      <c r="H798" s="540"/>
      <c r="I798" s="540"/>
      <c r="J798" s="540"/>
      <c r="K798" s="540"/>
      <c r="L798" s="540"/>
      <c r="M798" s="540"/>
      <c r="N798" s="540"/>
      <c r="O798" s="540"/>
      <c r="P798" s="540"/>
      <c r="Q798" s="540"/>
      <c r="R798" s="540"/>
      <c r="S798" s="540"/>
      <c r="T798" s="540"/>
      <c r="U798" s="540"/>
      <c r="V798" s="540"/>
      <c r="W798" s="540"/>
      <c r="X798" s="540"/>
      <c r="Y798" s="540"/>
      <c r="Z798" s="540"/>
      <c r="AA798" s="540"/>
      <c r="AB798" s="540"/>
      <c r="AC798" s="540"/>
      <c r="AD798" s="540"/>
      <c r="AE798" s="540"/>
      <c r="AF798" s="540"/>
      <c r="AG798" s="540"/>
      <c r="AH798" s="540"/>
      <c r="AI798" s="540"/>
      <c r="AJ798" s="540"/>
      <c r="AK798" s="540"/>
      <c r="AL798" s="540"/>
      <c r="AM798" s="540"/>
      <c r="AN798" s="540"/>
      <c r="AO798" s="540"/>
      <c r="AP798" s="540"/>
      <c r="AQ798" s="540"/>
      <c r="AR798" s="540"/>
      <c r="AS798" s="540"/>
      <c r="AT798" s="540"/>
      <c r="AU798" s="540"/>
      <c r="AV798" s="540"/>
      <c r="AW798" s="540"/>
      <c r="AX798" s="540"/>
      <c r="AY798" s="540"/>
      <c r="AZ798" s="540"/>
      <c r="BA798" s="540"/>
      <c r="BB798" s="540"/>
      <c r="BC798" s="540"/>
      <c r="BD798" s="540"/>
      <c r="BE798" s="540"/>
      <c r="BF798" s="540"/>
      <c r="BG798" s="540"/>
      <c r="BH798" s="540"/>
      <c r="BI798" s="540"/>
      <c r="BJ798" s="540"/>
      <c r="BK798" s="540"/>
      <c r="BL798" s="540"/>
      <c r="BM798" s="540"/>
      <c r="BN798" s="540"/>
      <c r="BO798" s="540"/>
      <c r="BP798" s="540"/>
      <c r="BQ798" s="540"/>
      <c r="BR798" s="540"/>
      <c r="BS798" s="540"/>
      <c r="BT798" s="540"/>
      <c r="BU798" s="540"/>
      <c r="BV798" s="540"/>
      <c r="BW798" s="540"/>
      <c r="BX798" s="540"/>
      <c r="BY798" s="540"/>
      <c r="BZ798" s="540"/>
      <c r="DK798" s="540"/>
      <c r="DL798" s="540"/>
      <c r="DM798" s="540"/>
      <c r="DN798" s="540"/>
      <c r="DO798" s="540"/>
      <c r="DP798" s="540"/>
      <c r="DQ798" s="540"/>
      <c r="DR798" s="540"/>
      <c r="DS798" s="540"/>
      <c r="DT798" s="540"/>
      <c r="DU798" s="540"/>
      <c r="DV798" s="540"/>
      <c r="DW798" s="540"/>
      <c r="DX798" s="540"/>
      <c r="DY798" s="540"/>
      <c r="DZ798" s="540"/>
      <c r="EA798" s="540"/>
      <c r="EB798" s="540"/>
      <c r="EC798" s="540"/>
      <c r="ED798" s="540"/>
      <c r="EE798" s="540"/>
      <c r="EF798" s="540"/>
      <c r="EG798" s="540"/>
      <c r="EH798" s="540"/>
    </row>
    <row r="799" spans="2:138">
      <c r="B799" s="540"/>
      <c r="C799" s="658"/>
      <c r="D799" s="540"/>
      <c r="F799" s="540"/>
      <c r="G799" s="540"/>
      <c r="H799" s="540"/>
      <c r="I799" s="540"/>
      <c r="J799" s="540"/>
      <c r="K799" s="540"/>
      <c r="L799" s="540"/>
      <c r="M799" s="540"/>
      <c r="N799" s="540"/>
      <c r="O799" s="540"/>
      <c r="P799" s="540"/>
      <c r="Q799" s="540"/>
      <c r="R799" s="540"/>
      <c r="S799" s="540"/>
      <c r="T799" s="540"/>
      <c r="U799" s="540"/>
      <c r="V799" s="540"/>
      <c r="W799" s="540"/>
      <c r="X799" s="540"/>
      <c r="Y799" s="540"/>
      <c r="Z799" s="540"/>
      <c r="AA799" s="540"/>
      <c r="AB799" s="540"/>
      <c r="AC799" s="540"/>
      <c r="AD799" s="540"/>
      <c r="AE799" s="540"/>
      <c r="AF799" s="540"/>
      <c r="AG799" s="540"/>
      <c r="AH799" s="540"/>
      <c r="AI799" s="540"/>
      <c r="AJ799" s="540"/>
      <c r="AK799" s="540"/>
      <c r="AL799" s="540"/>
      <c r="AM799" s="540"/>
      <c r="AN799" s="540"/>
      <c r="AO799" s="540"/>
      <c r="AP799" s="540"/>
      <c r="AQ799" s="540"/>
      <c r="AR799" s="540"/>
      <c r="AS799" s="540"/>
      <c r="AT799" s="540"/>
      <c r="AU799" s="540"/>
      <c r="AV799" s="540"/>
      <c r="AW799" s="540"/>
      <c r="AX799" s="540"/>
      <c r="AY799" s="540"/>
      <c r="AZ799" s="540"/>
      <c r="BA799" s="540"/>
      <c r="BB799" s="540"/>
      <c r="BC799" s="540"/>
      <c r="BD799" s="540"/>
      <c r="BE799" s="540"/>
      <c r="BF799" s="540"/>
      <c r="BG799" s="540"/>
      <c r="BH799" s="540"/>
      <c r="BI799" s="540"/>
      <c r="BJ799" s="540"/>
      <c r="BK799" s="540"/>
      <c r="BL799" s="540"/>
      <c r="BM799" s="540"/>
      <c r="BN799" s="540"/>
      <c r="BO799" s="540"/>
      <c r="BP799" s="540"/>
      <c r="BQ799" s="540"/>
      <c r="BR799" s="540"/>
      <c r="BS799" s="540"/>
      <c r="BT799" s="540"/>
      <c r="BU799" s="540"/>
      <c r="BV799" s="540"/>
      <c r="BW799" s="540"/>
      <c r="BX799" s="540"/>
      <c r="BY799" s="540"/>
      <c r="BZ799" s="540"/>
      <c r="DK799" s="540"/>
      <c r="DL799" s="540"/>
      <c r="DM799" s="540"/>
      <c r="DN799" s="540"/>
      <c r="DO799" s="540"/>
      <c r="DP799" s="540"/>
      <c r="DQ799" s="540"/>
      <c r="DR799" s="540"/>
      <c r="DS799" s="540"/>
      <c r="DT799" s="540"/>
      <c r="DU799" s="540"/>
      <c r="DV799" s="540"/>
      <c r="DW799" s="540"/>
      <c r="DX799" s="540"/>
      <c r="DY799" s="540"/>
      <c r="DZ799" s="540"/>
      <c r="EA799" s="540"/>
      <c r="EB799" s="540"/>
      <c r="EC799" s="540"/>
      <c r="ED799" s="540"/>
      <c r="EE799" s="540"/>
      <c r="EF799" s="540"/>
      <c r="EG799" s="540"/>
      <c r="EH799" s="540"/>
    </row>
    <row r="800" spans="2:138">
      <c r="B800" s="540"/>
      <c r="C800" s="658"/>
      <c r="D800" s="540"/>
      <c r="F800" s="540"/>
      <c r="G800" s="540"/>
      <c r="H800" s="540"/>
      <c r="I800" s="540"/>
      <c r="J800" s="540"/>
      <c r="K800" s="540"/>
      <c r="L800" s="540"/>
      <c r="M800" s="540"/>
      <c r="N800" s="540"/>
      <c r="O800" s="540"/>
      <c r="P800" s="540"/>
      <c r="Q800" s="540"/>
      <c r="R800" s="540"/>
      <c r="S800" s="540"/>
      <c r="T800" s="540"/>
      <c r="U800" s="540"/>
      <c r="V800" s="540"/>
      <c r="W800" s="540"/>
      <c r="X800" s="540"/>
      <c r="Y800" s="540"/>
      <c r="Z800" s="540"/>
      <c r="AA800" s="540"/>
      <c r="AB800" s="540"/>
      <c r="AC800" s="540"/>
      <c r="AD800" s="540"/>
      <c r="AE800" s="540"/>
      <c r="AF800" s="540"/>
      <c r="AG800" s="540"/>
      <c r="AH800" s="540"/>
      <c r="AI800" s="540"/>
      <c r="AJ800" s="540"/>
      <c r="AK800" s="540"/>
      <c r="AL800" s="540"/>
      <c r="AM800" s="540"/>
      <c r="AN800" s="540"/>
      <c r="AO800" s="540"/>
      <c r="AP800" s="540"/>
      <c r="AQ800" s="540"/>
      <c r="AR800" s="540"/>
      <c r="AS800" s="540"/>
      <c r="AT800" s="540"/>
      <c r="AU800" s="540"/>
      <c r="AV800" s="540"/>
      <c r="AW800" s="540"/>
      <c r="AX800" s="540"/>
      <c r="AY800" s="540"/>
      <c r="AZ800" s="540"/>
      <c r="BA800" s="540"/>
      <c r="BB800" s="540"/>
      <c r="BC800" s="540"/>
      <c r="BD800" s="540"/>
      <c r="BE800" s="540"/>
      <c r="BF800" s="540"/>
      <c r="BG800" s="540"/>
      <c r="BH800" s="540"/>
      <c r="BI800" s="540"/>
      <c r="BJ800" s="540"/>
      <c r="BK800" s="540"/>
      <c r="BL800" s="540"/>
      <c r="BM800" s="540"/>
      <c r="BN800" s="540"/>
      <c r="BO800" s="540"/>
      <c r="BP800" s="540"/>
      <c r="BQ800" s="540"/>
      <c r="BR800" s="540"/>
      <c r="BS800" s="540"/>
      <c r="BT800" s="540"/>
      <c r="BU800" s="540"/>
      <c r="BV800" s="540"/>
      <c r="BW800" s="540"/>
      <c r="BX800" s="540"/>
      <c r="BY800" s="540"/>
      <c r="BZ800" s="540"/>
      <c r="DK800" s="540"/>
      <c r="DL800" s="540"/>
      <c r="DM800" s="540"/>
      <c r="DN800" s="540"/>
      <c r="DO800" s="540"/>
      <c r="DP800" s="540"/>
      <c r="DQ800" s="540"/>
      <c r="DR800" s="540"/>
      <c r="DS800" s="540"/>
      <c r="DT800" s="540"/>
      <c r="DU800" s="540"/>
      <c r="DV800" s="540"/>
      <c r="DW800" s="540"/>
      <c r="DX800" s="540"/>
      <c r="DY800" s="540"/>
      <c r="DZ800" s="540"/>
      <c r="EA800" s="540"/>
      <c r="EB800" s="540"/>
      <c r="EC800" s="540"/>
      <c r="ED800" s="540"/>
      <c r="EE800" s="540"/>
      <c r="EF800" s="540"/>
      <c r="EG800" s="540"/>
      <c r="EH800" s="540"/>
    </row>
    <row r="801" spans="2:138">
      <c r="B801" s="540"/>
      <c r="C801" s="658"/>
      <c r="D801" s="540"/>
      <c r="F801" s="540"/>
      <c r="G801" s="540"/>
      <c r="H801" s="540"/>
      <c r="I801" s="540"/>
      <c r="J801" s="540"/>
      <c r="K801" s="540"/>
      <c r="L801" s="540"/>
      <c r="M801" s="540"/>
      <c r="N801" s="540"/>
      <c r="O801" s="540"/>
      <c r="P801" s="540"/>
      <c r="Q801" s="540"/>
      <c r="R801" s="540"/>
      <c r="S801" s="540"/>
      <c r="T801" s="540"/>
      <c r="U801" s="540"/>
      <c r="V801" s="540"/>
      <c r="W801" s="540"/>
      <c r="X801" s="540"/>
      <c r="Y801" s="540"/>
      <c r="Z801" s="540"/>
      <c r="AA801" s="540"/>
      <c r="AB801" s="540"/>
      <c r="AC801" s="540"/>
      <c r="AD801" s="540"/>
      <c r="AE801" s="540"/>
      <c r="AF801" s="540"/>
      <c r="AG801" s="540"/>
      <c r="AH801" s="540"/>
      <c r="AI801" s="540"/>
      <c r="AJ801" s="540"/>
      <c r="AK801" s="540"/>
      <c r="AL801" s="540"/>
      <c r="AM801" s="540"/>
      <c r="AN801" s="540"/>
      <c r="AO801" s="540"/>
      <c r="AP801" s="540"/>
      <c r="AQ801" s="540"/>
      <c r="AR801" s="540"/>
      <c r="AS801" s="540"/>
      <c r="AT801" s="540"/>
      <c r="AU801" s="540"/>
      <c r="AV801" s="540"/>
      <c r="AW801" s="540"/>
      <c r="AX801" s="540"/>
      <c r="AY801" s="540"/>
      <c r="AZ801" s="540"/>
      <c r="BA801" s="540"/>
      <c r="BB801" s="540"/>
      <c r="BC801" s="540"/>
      <c r="BD801" s="540"/>
      <c r="BE801" s="540"/>
      <c r="BF801" s="540"/>
      <c r="BG801" s="540"/>
      <c r="BH801" s="540"/>
      <c r="BI801" s="540"/>
      <c r="BJ801" s="540"/>
      <c r="BK801" s="540"/>
      <c r="BL801" s="540"/>
      <c r="BM801" s="540"/>
      <c r="BN801" s="540"/>
      <c r="BO801" s="540"/>
      <c r="BP801" s="540"/>
      <c r="BQ801" s="540"/>
      <c r="BR801" s="540"/>
      <c r="BS801" s="540"/>
      <c r="BT801" s="540"/>
      <c r="BU801" s="540"/>
      <c r="BV801" s="540"/>
      <c r="BW801" s="540"/>
      <c r="BX801" s="540"/>
      <c r="BY801" s="540"/>
      <c r="BZ801" s="540"/>
      <c r="DK801" s="540"/>
      <c r="DL801" s="540"/>
      <c r="DM801" s="540"/>
      <c r="DN801" s="540"/>
      <c r="DO801" s="540"/>
      <c r="DP801" s="540"/>
      <c r="DQ801" s="540"/>
      <c r="DR801" s="540"/>
      <c r="DS801" s="540"/>
      <c r="DT801" s="540"/>
      <c r="DU801" s="540"/>
      <c r="DV801" s="540"/>
      <c r="DW801" s="540"/>
      <c r="DX801" s="540"/>
      <c r="DY801" s="540"/>
      <c r="DZ801" s="540"/>
      <c r="EA801" s="540"/>
      <c r="EB801" s="540"/>
      <c r="EC801" s="540"/>
      <c r="ED801" s="540"/>
      <c r="EE801" s="540"/>
      <c r="EF801" s="540"/>
      <c r="EG801" s="540"/>
      <c r="EH801" s="540"/>
    </row>
    <row r="802" spans="2:138">
      <c r="B802" s="540"/>
      <c r="C802" s="658"/>
      <c r="D802" s="540"/>
      <c r="F802" s="540"/>
      <c r="G802" s="540"/>
      <c r="H802" s="540"/>
      <c r="I802" s="540"/>
      <c r="J802" s="540"/>
      <c r="K802" s="540"/>
      <c r="L802" s="540"/>
      <c r="M802" s="540"/>
      <c r="N802" s="540"/>
      <c r="O802" s="540"/>
      <c r="P802" s="540"/>
      <c r="Q802" s="540"/>
      <c r="R802" s="540"/>
      <c r="S802" s="540"/>
      <c r="T802" s="540"/>
      <c r="U802" s="540"/>
      <c r="V802" s="540"/>
      <c r="W802" s="540"/>
      <c r="X802" s="540"/>
      <c r="Y802" s="540"/>
      <c r="Z802" s="540"/>
      <c r="AA802" s="540"/>
      <c r="AB802" s="540"/>
      <c r="AC802" s="540"/>
      <c r="AD802" s="540"/>
      <c r="AE802" s="540"/>
      <c r="AF802" s="540"/>
      <c r="AG802" s="540"/>
      <c r="AH802" s="540"/>
      <c r="AI802" s="540"/>
      <c r="AJ802" s="540"/>
      <c r="AK802" s="540"/>
      <c r="AL802" s="540"/>
      <c r="AM802" s="540"/>
      <c r="AN802" s="540"/>
      <c r="AO802" s="540"/>
      <c r="AP802" s="540"/>
      <c r="AQ802" s="540"/>
      <c r="AR802" s="540"/>
      <c r="AS802" s="540"/>
      <c r="AT802" s="540"/>
      <c r="AU802" s="540"/>
      <c r="AV802" s="540"/>
      <c r="AW802" s="540"/>
      <c r="AX802" s="540"/>
      <c r="AY802" s="540"/>
      <c r="AZ802" s="540"/>
      <c r="BA802" s="540"/>
      <c r="BB802" s="540"/>
      <c r="BC802" s="540"/>
      <c r="BD802" s="540"/>
      <c r="BE802" s="540"/>
      <c r="BF802" s="540"/>
      <c r="BG802" s="540"/>
      <c r="BH802" s="540"/>
      <c r="BI802" s="540"/>
      <c r="BJ802" s="540"/>
      <c r="BK802" s="540"/>
      <c r="BL802" s="540"/>
      <c r="BM802" s="540"/>
      <c r="BN802" s="540"/>
      <c r="BO802" s="540"/>
      <c r="BP802" s="540"/>
      <c r="BQ802" s="540"/>
      <c r="BR802" s="540"/>
      <c r="BS802" s="540"/>
      <c r="BT802" s="540"/>
      <c r="BU802" s="540"/>
      <c r="BV802" s="540"/>
      <c r="BW802" s="540"/>
      <c r="BX802" s="540"/>
      <c r="BY802" s="540"/>
      <c r="BZ802" s="540"/>
      <c r="DK802" s="540"/>
      <c r="DL802" s="540"/>
      <c r="DM802" s="540"/>
      <c r="DN802" s="540"/>
      <c r="DO802" s="540"/>
      <c r="DP802" s="540"/>
      <c r="DQ802" s="540"/>
      <c r="DR802" s="540"/>
      <c r="DS802" s="540"/>
      <c r="DT802" s="540"/>
      <c r="DU802" s="540"/>
      <c r="DV802" s="540"/>
      <c r="DW802" s="540"/>
      <c r="DX802" s="540"/>
      <c r="DY802" s="540"/>
      <c r="DZ802" s="540"/>
      <c r="EA802" s="540"/>
      <c r="EB802" s="540"/>
      <c r="EC802" s="540"/>
      <c r="ED802" s="540"/>
      <c r="EE802" s="540"/>
      <c r="EF802" s="540"/>
      <c r="EG802" s="540"/>
      <c r="EH802" s="540"/>
    </row>
    <row r="803" spans="2:138">
      <c r="B803" s="540"/>
      <c r="C803" s="658"/>
      <c r="D803" s="540"/>
      <c r="F803" s="540"/>
      <c r="G803" s="540"/>
      <c r="H803" s="540"/>
      <c r="I803" s="540"/>
      <c r="J803" s="540"/>
      <c r="K803" s="540"/>
      <c r="L803" s="540"/>
      <c r="M803" s="540"/>
      <c r="N803" s="540"/>
      <c r="O803" s="540"/>
      <c r="P803" s="540"/>
      <c r="Q803" s="540"/>
      <c r="R803" s="540"/>
      <c r="S803" s="540"/>
      <c r="T803" s="540"/>
      <c r="U803" s="540"/>
      <c r="V803" s="540"/>
      <c r="W803" s="540"/>
      <c r="X803" s="540"/>
      <c r="Y803" s="540"/>
      <c r="Z803" s="540"/>
      <c r="AA803" s="540"/>
      <c r="AB803" s="540"/>
      <c r="AC803" s="540"/>
      <c r="AD803" s="540"/>
      <c r="AE803" s="540"/>
      <c r="AF803" s="540"/>
      <c r="AG803" s="540"/>
      <c r="AH803" s="540"/>
      <c r="AI803" s="540"/>
      <c r="AJ803" s="540"/>
      <c r="AK803" s="540"/>
      <c r="AL803" s="540"/>
      <c r="AM803" s="540"/>
      <c r="AN803" s="540"/>
      <c r="AO803" s="540"/>
      <c r="AP803" s="540"/>
      <c r="AQ803" s="540"/>
      <c r="AR803" s="540"/>
      <c r="AS803" s="540"/>
      <c r="AT803" s="540"/>
      <c r="AU803" s="540"/>
      <c r="AV803" s="540"/>
      <c r="AW803" s="540"/>
      <c r="AX803" s="540"/>
      <c r="AY803" s="540"/>
      <c r="AZ803" s="540"/>
      <c r="BA803" s="540"/>
      <c r="BB803" s="540"/>
      <c r="BC803" s="540"/>
      <c r="BD803" s="540"/>
      <c r="BE803" s="540"/>
      <c r="BF803" s="540"/>
      <c r="BG803" s="540"/>
      <c r="BH803" s="540"/>
      <c r="BI803" s="540"/>
      <c r="BJ803" s="540"/>
      <c r="BK803" s="540"/>
      <c r="BL803" s="540"/>
      <c r="BM803" s="540"/>
      <c r="BN803" s="540"/>
      <c r="BO803" s="540"/>
      <c r="BP803" s="540"/>
      <c r="BQ803" s="540"/>
      <c r="BR803" s="540"/>
      <c r="BS803" s="540"/>
      <c r="BT803" s="540"/>
      <c r="BU803" s="540"/>
      <c r="BV803" s="540"/>
      <c r="BW803" s="540"/>
      <c r="BX803" s="540"/>
      <c r="BY803" s="540"/>
      <c r="BZ803" s="540"/>
      <c r="DK803" s="540"/>
      <c r="DL803" s="540"/>
      <c r="DM803" s="540"/>
      <c r="DN803" s="540"/>
      <c r="DO803" s="540"/>
      <c r="DP803" s="540"/>
      <c r="DQ803" s="540"/>
      <c r="DR803" s="540"/>
      <c r="DS803" s="540"/>
      <c r="DT803" s="540"/>
      <c r="DU803" s="540"/>
      <c r="DV803" s="540"/>
      <c r="DW803" s="540"/>
      <c r="DX803" s="540"/>
      <c r="DY803" s="540"/>
      <c r="DZ803" s="540"/>
      <c r="EA803" s="540"/>
      <c r="EB803" s="540"/>
      <c r="EC803" s="540"/>
      <c r="ED803" s="540"/>
      <c r="EE803" s="540"/>
      <c r="EF803" s="540"/>
      <c r="EG803" s="540"/>
      <c r="EH803" s="540"/>
    </row>
    <row r="804" spans="2:138">
      <c r="B804" s="540"/>
      <c r="C804" s="658"/>
      <c r="D804" s="540"/>
      <c r="F804" s="540"/>
      <c r="G804" s="540"/>
      <c r="H804" s="540"/>
      <c r="I804" s="540"/>
      <c r="J804" s="540"/>
      <c r="K804" s="540"/>
      <c r="L804" s="540"/>
      <c r="M804" s="540"/>
      <c r="N804" s="540"/>
      <c r="O804" s="540"/>
      <c r="P804" s="540"/>
      <c r="Q804" s="540"/>
      <c r="R804" s="540"/>
      <c r="S804" s="540"/>
      <c r="T804" s="540"/>
      <c r="U804" s="540"/>
      <c r="V804" s="540"/>
      <c r="W804" s="540"/>
      <c r="X804" s="540"/>
      <c r="Y804" s="540"/>
      <c r="Z804" s="540"/>
      <c r="AA804" s="540"/>
      <c r="AB804" s="540"/>
      <c r="AC804" s="540"/>
      <c r="AD804" s="540"/>
      <c r="AE804" s="540"/>
      <c r="AF804" s="540"/>
      <c r="AG804" s="540"/>
      <c r="AH804" s="540"/>
      <c r="AI804" s="540"/>
      <c r="AJ804" s="540"/>
      <c r="AK804" s="540"/>
      <c r="AL804" s="540"/>
      <c r="AM804" s="540"/>
      <c r="AN804" s="540"/>
      <c r="AO804" s="540"/>
      <c r="AP804" s="540"/>
      <c r="AQ804" s="540"/>
      <c r="AR804" s="540"/>
      <c r="AS804" s="540"/>
      <c r="AT804" s="540"/>
      <c r="AU804" s="540"/>
      <c r="AV804" s="540"/>
      <c r="AW804" s="540"/>
      <c r="AX804" s="540"/>
      <c r="AY804" s="540"/>
      <c r="AZ804" s="540"/>
      <c r="BA804" s="540"/>
      <c r="BB804" s="540"/>
      <c r="BC804" s="540"/>
      <c r="BD804" s="540"/>
      <c r="BE804" s="540"/>
      <c r="BF804" s="540"/>
      <c r="BG804" s="540"/>
      <c r="BH804" s="540"/>
      <c r="BI804" s="540"/>
      <c r="BJ804" s="540"/>
      <c r="BK804" s="540"/>
      <c r="BL804" s="540"/>
      <c r="BM804" s="540"/>
      <c r="BN804" s="540"/>
      <c r="BO804" s="540"/>
      <c r="BP804" s="540"/>
      <c r="BQ804" s="540"/>
      <c r="BR804" s="540"/>
      <c r="BS804" s="540"/>
      <c r="BT804" s="540"/>
      <c r="BU804" s="540"/>
      <c r="BV804" s="540"/>
      <c r="BW804" s="540"/>
      <c r="BX804" s="540"/>
      <c r="BY804" s="540"/>
      <c r="BZ804" s="540"/>
      <c r="DK804" s="540"/>
      <c r="DL804" s="540"/>
      <c r="DM804" s="540"/>
      <c r="DN804" s="540"/>
      <c r="DO804" s="540"/>
      <c r="DP804" s="540"/>
      <c r="DQ804" s="540"/>
      <c r="DR804" s="540"/>
      <c r="DS804" s="540"/>
      <c r="DT804" s="540"/>
      <c r="DU804" s="540"/>
      <c r="DV804" s="540"/>
      <c r="DW804" s="540"/>
      <c r="DX804" s="540"/>
      <c r="DY804" s="540"/>
      <c r="DZ804" s="540"/>
      <c r="EA804" s="540"/>
      <c r="EB804" s="540"/>
      <c r="EC804" s="540"/>
      <c r="ED804" s="540"/>
      <c r="EE804" s="540"/>
      <c r="EF804" s="540"/>
      <c r="EG804" s="540"/>
      <c r="EH804" s="540"/>
    </row>
    <row r="805" spans="2:138">
      <c r="B805" s="540"/>
      <c r="C805" s="658"/>
      <c r="D805" s="540"/>
      <c r="F805" s="540"/>
      <c r="G805" s="540"/>
      <c r="H805" s="540"/>
      <c r="I805" s="540"/>
      <c r="J805" s="540"/>
      <c r="K805" s="540"/>
      <c r="L805" s="540"/>
      <c r="M805" s="540"/>
      <c r="N805" s="540"/>
      <c r="O805" s="540"/>
      <c r="P805" s="540"/>
      <c r="Q805" s="540"/>
      <c r="R805" s="540"/>
      <c r="S805" s="540"/>
      <c r="T805" s="540"/>
      <c r="U805" s="540"/>
      <c r="V805" s="540"/>
      <c r="W805" s="540"/>
      <c r="X805" s="540"/>
      <c r="Y805" s="540"/>
      <c r="Z805" s="540"/>
      <c r="AA805" s="540"/>
      <c r="AB805" s="540"/>
      <c r="AC805" s="540"/>
      <c r="AD805" s="540"/>
      <c r="AE805" s="540"/>
      <c r="AF805" s="540"/>
      <c r="AG805" s="540"/>
      <c r="AH805" s="540"/>
      <c r="AI805" s="540"/>
      <c r="AJ805" s="540"/>
      <c r="AK805" s="540"/>
      <c r="AL805" s="540"/>
      <c r="AM805" s="540"/>
      <c r="AN805" s="540"/>
      <c r="AO805" s="540"/>
      <c r="AP805" s="540"/>
      <c r="AQ805" s="540"/>
      <c r="AR805" s="540"/>
      <c r="AS805" s="540"/>
      <c r="AT805" s="540"/>
      <c r="AU805" s="540"/>
      <c r="AV805" s="540"/>
      <c r="AW805" s="540"/>
      <c r="AX805" s="540"/>
      <c r="AY805" s="540"/>
      <c r="AZ805" s="540"/>
      <c r="BA805" s="540"/>
      <c r="BB805" s="540"/>
      <c r="BC805" s="540"/>
      <c r="BD805" s="540"/>
      <c r="BE805" s="540"/>
      <c r="BF805" s="540"/>
      <c r="BG805" s="540"/>
      <c r="BH805" s="540"/>
      <c r="BI805" s="540"/>
      <c r="BJ805" s="540"/>
      <c r="BK805" s="540"/>
      <c r="BL805" s="540"/>
      <c r="BM805" s="540"/>
      <c r="BN805" s="540"/>
      <c r="BO805" s="540"/>
      <c r="BP805" s="540"/>
      <c r="BQ805" s="540"/>
      <c r="BR805" s="540"/>
      <c r="BS805" s="540"/>
      <c r="BT805" s="540"/>
      <c r="BU805" s="540"/>
      <c r="BV805" s="540"/>
      <c r="BW805" s="540"/>
      <c r="BX805" s="540"/>
      <c r="BY805" s="540"/>
      <c r="BZ805" s="540"/>
      <c r="DK805" s="540"/>
      <c r="DL805" s="540"/>
      <c r="DM805" s="540"/>
      <c r="DN805" s="540"/>
      <c r="DO805" s="540"/>
      <c r="DP805" s="540"/>
      <c r="DQ805" s="540"/>
      <c r="DR805" s="540"/>
      <c r="DS805" s="540"/>
      <c r="DT805" s="540"/>
      <c r="DU805" s="540"/>
      <c r="DV805" s="540"/>
      <c r="DW805" s="540"/>
      <c r="DX805" s="540"/>
      <c r="DY805" s="540"/>
      <c r="DZ805" s="540"/>
      <c r="EA805" s="540"/>
      <c r="EB805" s="540"/>
      <c r="EC805" s="540"/>
      <c r="ED805" s="540"/>
      <c r="EE805" s="540"/>
      <c r="EF805" s="540"/>
      <c r="EG805" s="540"/>
      <c r="EH805" s="540"/>
    </row>
    <row r="806" spans="2:138">
      <c r="B806" s="540"/>
      <c r="C806" s="658"/>
      <c r="D806" s="540"/>
      <c r="F806" s="540"/>
      <c r="G806" s="540"/>
      <c r="H806" s="540"/>
      <c r="I806" s="540"/>
      <c r="J806" s="540"/>
      <c r="K806" s="540"/>
      <c r="L806" s="540"/>
      <c r="M806" s="540"/>
      <c r="N806" s="540"/>
      <c r="O806" s="540"/>
      <c r="P806" s="540"/>
      <c r="Q806" s="540"/>
      <c r="R806" s="540"/>
      <c r="S806" s="540"/>
      <c r="T806" s="540"/>
      <c r="U806" s="540"/>
      <c r="V806" s="540"/>
      <c r="W806" s="540"/>
      <c r="X806" s="540"/>
      <c r="Y806" s="540"/>
      <c r="Z806" s="540"/>
      <c r="AA806" s="540"/>
      <c r="AB806" s="540"/>
      <c r="AC806" s="540"/>
      <c r="AD806" s="540"/>
      <c r="AE806" s="540"/>
      <c r="AF806" s="540"/>
      <c r="AG806" s="540"/>
      <c r="AH806" s="540"/>
      <c r="AI806" s="540"/>
      <c r="AJ806" s="540"/>
      <c r="AK806" s="540"/>
      <c r="AL806" s="540"/>
      <c r="AM806" s="540"/>
      <c r="AN806" s="540"/>
      <c r="AO806" s="540"/>
      <c r="AP806" s="540"/>
      <c r="AQ806" s="540"/>
      <c r="AR806" s="540"/>
      <c r="AS806" s="540"/>
      <c r="AT806" s="540"/>
      <c r="AU806" s="540"/>
      <c r="AV806" s="540"/>
      <c r="AW806" s="540"/>
      <c r="AX806" s="540"/>
      <c r="AY806" s="540"/>
      <c r="AZ806" s="540"/>
      <c r="BA806" s="540"/>
      <c r="BB806" s="540"/>
      <c r="BC806" s="540"/>
      <c r="BD806" s="540"/>
      <c r="BE806" s="540"/>
      <c r="BF806" s="540"/>
      <c r="BG806" s="540"/>
      <c r="BH806" s="540"/>
      <c r="BI806" s="540"/>
      <c r="BJ806" s="540"/>
      <c r="BK806" s="540"/>
      <c r="BL806" s="540"/>
      <c r="BM806" s="540"/>
      <c r="BN806" s="540"/>
      <c r="BO806" s="540"/>
      <c r="BP806" s="540"/>
      <c r="BQ806" s="540"/>
      <c r="BR806" s="540"/>
      <c r="BS806" s="540"/>
      <c r="BT806" s="540"/>
      <c r="BU806" s="540"/>
      <c r="BV806" s="540"/>
      <c r="BW806" s="540"/>
      <c r="BX806" s="540"/>
      <c r="BY806" s="540"/>
      <c r="BZ806" s="540"/>
      <c r="DK806" s="540"/>
      <c r="DL806" s="540"/>
      <c r="DM806" s="540"/>
      <c r="DN806" s="540"/>
      <c r="DO806" s="540"/>
      <c r="DP806" s="540"/>
      <c r="DQ806" s="540"/>
      <c r="DR806" s="540"/>
      <c r="DS806" s="540"/>
      <c r="DT806" s="540"/>
      <c r="DU806" s="540"/>
      <c r="DV806" s="540"/>
      <c r="DW806" s="540"/>
      <c r="DX806" s="540"/>
      <c r="DY806" s="540"/>
      <c r="DZ806" s="540"/>
      <c r="EA806" s="540"/>
      <c r="EB806" s="540"/>
      <c r="EC806" s="540"/>
      <c r="ED806" s="540"/>
      <c r="EE806" s="540"/>
      <c r="EF806" s="540"/>
      <c r="EG806" s="540"/>
      <c r="EH806" s="540"/>
    </row>
    <row r="807" spans="2:138">
      <c r="B807" s="540"/>
      <c r="C807" s="658"/>
      <c r="D807" s="540"/>
      <c r="F807" s="540"/>
      <c r="G807" s="540"/>
      <c r="H807" s="540"/>
      <c r="I807" s="540"/>
      <c r="J807" s="540"/>
      <c r="K807" s="540"/>
      <c r="L807" s="540"/>
      <c r="M807" s="540"/>
      <c r="N807" s="540"/>
      <c r="O807" s="540"/>
      <c r="P807" s="540"/>
      <c r="Q807" s="540"/>
      <c r="R807" s="540"/>
      <c r="S807" s="540"/>
      <c r="T807" s="540"/>
      <c r="U807" s="540"/>
      <c r="V807" s="540"/>
      <c r="W807" s="540"/>
      <c r="X807" s="540"/>
      <c r="Y807" s="540"/>
      <c r="Z807" s="540"/>
      <c r="AA807" s="540"/>
      <c r="AB807" s="540"/>
      <c r="AC807" s="540"/>
      <c r="AD807" s="540"/>
      <c r="AE807" s="540"/>
      <c r="AF807" s="540"/>
      <c r="AG807" s="540"/>
      <c r="AH807" s="540"/>
      <c r="AI807" s="540"/>
      <c r="AJ807" s="540"/>
      <c r="AK807" s="540"/>
      <c r="AL807" s="540"/>
      <c r="AM807" s="540"/>
      <c r="AN807" s="540"/>
      <c r="AO807" s="540"/>
      <c r="AP807" s="540"/>
      <c r="AQ807" s="540"/>
      <c r="AR807" s="540"/>
      <c r="AS807" s="540"/>
      <c r="AT807" s="540"/>
      <c r="AU807" s="540"/>
      <c r="AV807" s="540"/>
      <c r="AW807" s="540"/>
      <c r="AX807" s="540"/>
      <c r="AY807" s="540"/>
      <c r="AZ807" s="540"/>
      <c r="BA807" s="540"/>
      <c r="BB807" s="540"/>
      <c r="BC807" s="540"/>
      <c r="BD807" s="540"/>
      <c r="BE807" s="540"/>
      <c r="BF807" s="540"/>
      <c r="BG807" s="540"/>
      <c r="BH807" s="540"/>
      <c r="BI807" s="540"/>
      <c r="BJ807" s="540"/>
      <c r="BK807" s="540"/>
      <c r="BL807" s="540"/>
      <c r="BM807" s="540"/>
      <c r="BN807" s="540"/>
      <c r="BO807" s="540"/>
      <c r="BP807" s="540"/>
      <c r="BQ807" s="540"/>
      <c r="BR807" s="540"/>
      <c r="BS807" s="540"/>
      <c r="BT807" s="540"/>
      <c r="BU807" s="540"/>
      <c r="BV807" s="540"/>
      <c r="BW807" s="540"/>
      <c r="BX807" s="540"/>
      <c r="BY807" s="540"/>
      <c r="BZ807" s="540"/>
      <c r="DK807" s="540"/>
      <c r="DL807" s="540"/>
      <c r="DM807" s="540"/>
      <c r="DN807" s="540"/>
      <c r="DO807" s="540"/>
      <c r="DP807" s="540"/>
      <c r="DQ807" s="540"/>
      <c r="DR807" s="540"/>
      <c r="DS807" s="540"/>
      <c r="DT807" s="540"/>
      <c r="DU807" s="540"/>
      <c r="DV807" s="540"/>
      <c r="DW807" s="540"/>
      <c r="DX807" s="540"/>
      <c r="DY807" s="540"/>
      <c r="DZ807" s="540"/>
      <c r="EA807" s="540"/>
      <c r="EB807" s="540"/>
      <c r="EC807" s="540"/>
      <c r="ED807" s="540"/>
      <c r="EE807" s="540"/>
      <c r="EF807" s="540"/>
      <c r="EG807" s="540"/>
      <c r="EH807" s="540"/>
    </row>
    <row r="808" spans="2:138">
      <c r="B808" s="540"/>
      <c r="C808" s="658"/>
      <c r="D808" s="540"/>
      <c r="F808" s="540"/>
      <c r="G808" s="540"/>
      <c r="H808" s="540"/>
      <c r="I808" s="540"/>
      <c r="J808" s="540"/>
      <c r="K808" s="540"/>
      <c r="L808" s="540"/>
      <c r="M808" s="540"/>
      <c r="N808" s="540"/>
      <c r="O808" s="540"/>
      <c r="P808" s="540"/>
      <c r="Q808" s="540"/>
      <c r="R808" s="540"/>
      <c r="S808" s="540"/>
      <c r="T808" s="540"/>
      <c r="U808" s="540"/>
      <c r="V808" s="540"/>
      <c r="W808" s="540"/>
      <c r="X808" s="540"/>
      <c r="Y808" s="540"/>
      <c r="Z808" s="540"/>
      <c r="AA808" s="540"/>
      <c r="AB808" s="540"/>
      <c r="AC808" s="540"/>
      <c r="AD808" s="540"/>
      <c r="AE808" s="540"/>
      <c r="AF808" s="540"/>
      <c r="AG808" s="540"/>
      <c r="AH808" s="540"/>
      <c r="AI808" s="540"/>
      <c r="AJ808" s="540"/>
      <c r="AK808" s="540"/>
      <c r="AL808" s="540"/>
      <c r="AM808" s="540"/>
      <c r="AN808" s="540"/>
      <c r="AO808" s="540"/>
      <c r="AP808" s="540"/>
      <c r="AQ808" s="540"/>
      <c r="AR808" s="540"/>
      <c r="AS808" s="540"/>
      <c r="AT808" s="540"/>
      <c r="AU808" s="540"/>
      <c r="AV808" s="540"/>
      <c r="AW808" s="540"/>
      <c r="AX808" s="540"/>
      <c r="AY808" s="540"/>
      <c r="AZ808" s="540"/>
      <c r="BA808" s="540"/>
      <c r="BB808" s="540"/>
      <c r="BC808" s="540"/>
      <c r="BD808" s="540"/>
      <c r="BE808" s="540"/>
      <c r="BF808" s="540"/>
      <c r="BG808" s="540"/>
      <c r="BH808" s="540"/>
      <c r="BI808" s="540"/>
      <c r="BJ808" s="540"/>
      <c r="BK808" s="540"/>
      <c r="BL808" s="540"/>
      <c r="BM808" s="540"/>
      <c r="BN808" s="540"/>
      <c r="BO808" s="540"/>
      <c r="BP808" s="540"/>
      <c r="BQ808" s="540"/>
      <c r="BR808" s="540"/>
      <c r="BS808" s="540"/>
      <c r="BT808" s="540"/>
      <c r="BU808" s="540"/>
      <c r="BV808" s="540"/>
      <c r="BW808" s="540"/>
      <c r="BX808" s="540"/>
      <c r="BY808" s="540"/>
      <c r="BZ808" s="540"/>
      <c r="DK808" s="540"/>
      <c r="DL808" s="540"/>
      <c r="DM808" s="540"/>
      <c r="DN808" s="540"/>
      <c r="DO808" s="540"/>
      <c r="DP808" s="540"/>
      <c r="DQ808" s="540"/>
      <c r="DR808" s="540"/>
      <c r="DS808" s="540"/>
      <c r="DT808" s="540"/>
      <c r="DU808" s="540"/>
      <c r="DV808" s="540"/>
      <c r="DW808" s="540"/>
      <c r="DX808" s="540"/>
      <c r="DY808" s="540"/>
      <c r="DZ808" s="540"/>
      <c r="EA808" s="540"/>
      <c r="EB808" s="540"/>
      <c r="EC808" s="540"/>
      <c r="ED808" s="540"/>
      <c r="EE808" s="540"/>
      <c r="EF808" s="540"/>
      <c r="EG808" s="540"/>
      <c r="EH808" s="540"/>
    </row>
    <row r="809" spans="2:138">
      <c r="B809" s="540"/>
      <c r="C809" s="658"/>
      <c r="D809" s="540"/>
      <c r="F809" s="540"/>
      <c r="G809" s="540"/>
      <c r="H809" s="540"/>
      <c r="I809" s="540"/>
      <c r="J809" s="540"/>
      <c r="K809" s="540"/>
      <c r="L809" s="540"/>
      <c r="M809" s="540"/>
      <c r="N809" s="540"/>
      <c r="O809" s="540"/>
      <c r="P809" s="540"/>
      <c r="Q809" s="540"/>
      <c r="R809" s="540"/>
      <c r="S809" s="540"/>
      <c r="T809" s="540"/>
      <c r="U809" s="540"/>
      <c r="V809" s="540"/>
      <c r="W809" s="540"/>
      <c r="X809" s="540"/>
      <c r="Y809" s="540"/>
      <c r="Z809" s="540"/>
      <c r="AA809" s="540"/>
      <c r="AB809" s="540"/>
      <c r="AC809" s="540"/>
      <c r="AD809" s="540"/>
      <c r="AE809" s="540"/>
      <c r="AF809" s="540"/>
      <c r="AG809" s="540"/>
      <c r="AH809" s="540"/>
      <c r="AI809" s="540"/>
      <c r="AJ809" s="540"/>
      <c r="AK809" s="540"/>
      <c r="AL809" s="540"/>
      <c r="AM809" s="540"/>
      <c r="AN809" s="540"/>
      <c r="AO809" s="540"/>
      <c r="AP809" s="540"/>
      <c r="AQ809" s="540"/>
      <c r="AR809" s="540"/>
      <c r="AS809" s="540"/>
      <c r="AT809" s="540"/>
      <c r="AU809" s="540"/>
      <c r="AV809" s="540"/>
      <c r="AW809" s="540"/>
      <c r="AX809" s="540"/>
      <c r="AY809" s="540"/>
      <c r="AZ809" s="540"/>
      <c r="BA809" s="540"/>
      <c r="BB809" s="540"/>
      <c r="BC809" s="540"/>
      <c r="BD809" s="540"/>
      <c r="BE809" s="540"/>
      <c r="BF809" s="540"/>
      <c r="BG809" s="540"/>
      <c r="BH809" s="540"/>
      <c r="BI809" s="540"/>
      <c r="BJ809" s="540"/>
      <c r="BK809" s="540"/>
      <c r="BL809" s="540"/>
      <c r="BM809" s="540"/>
      <c r="BN809" s="540"/>
      <c r="BO809" s="540"/>
      <c r="BP809" s="540"/>
      <c r="BQ809" s="540"/>
      <c r="BR809" s="540"/>
      <c r="BS809" s="540"/>
      <c r="BT809" s="540"/>
      <c r="BU809" s="540"/>
      <c r="BV809" s="540"/>
      <c r="BW809" s="540"/>
      <c r="BX809" s="540"/>
      <c r="BY809" s="540"/>
      <c r="BZ809" s="540"/>
      <c r="DK809" s="540"/>
      <c r="DL809" s="540"/>
      <c r="DM809" s="540"/>
      <c r="DN809" s="540"/>
      <c r="DO809" s="540"/>
      <c r="DP809" s="540"/>
      <c r="DQ809" s="540"/>
      <c r="DR809" s="540"/>
      <c r="DS809" s="540"/>
      <c r="DT809" s="540"/>
      <c r="DU809" s="540"/>
      <c r="DV809" s="540"/>
      <c r="DW809" s="540"/>
      <c r="DX809" s="540"/>
      <c r="DY809" s="540"/>
      <c r="DZ809" s="540"/>
      <c r="EA809" s="540"/>
      <c r="EB809" s="540"/>
      <c r="EC809" s="540"/>
      <c r="ED809" s="540"/>
      <c r="EE809" s="540"/>
      <c r="EF809" s="540"/>
      <c r="EG809" s="540"/>
      <c r="EH809" s="540"/>
    </row>
    <row r="810" spans="2:138">
      <c r="B810" s="540"/>
      <c r="C810" s="658"/>
      <c r="D810" s="540"/>
      <c r="F810" s="540"/>
      <c r="G810" s="540"/>
      <c r="H810" s="540"/>
      <c r="I810" s="540"/>
      <c r="J810" s="540"/>
      <c r="K810" s="540"/>
      <c r="L810" s="540"/>
      <c r="M810" s="540"/>
      <c r="N810" s="540"/>
      <c r="O810" s="540"/>
      <c r="P810" s="540"/>
      <c r="Q810" s="540"/>
      <c r="R810" s="540"/>
      <c r="S810" s="540"/>
      <c r="T810" s="540"/>
      <c r="U810" s="540"/>
      <c r="V810" s="540"/>
      <c r="W810" s="540"/>
      <c r="X810" s="540"/>
      <c r="Y810" s="540"/>
      <c r="Z810" s="540"/>
      <c r="AA810" s="540"/>
      <c r="AB810" s="540"/>
      <c r="AC810" s="540"/>
      <c r="AD810" s="540"/>
      <c r="AE810" s="540"/>
      <c r="AF810" s="540"/>
      <c r="AG810" s="540"/>
      <c r="AH810" s="540"/>
      <c r="AI810" s="540"/>
      <c r="AJ810" s="540"/>
      <c r="AK810" s="540"/>
      <c r="AL810" s="540"/>
      <c r="AM810" s="540"/>
      <c r="AN810" s="540"/>
      <c r="AO810" s="540"/>
      <c r="AP810" s="540"/>
      <c r="AQ810" s="540"/>
      <c r="AR810" s="540"/>
      <c r="AS810" s="540"/>
      <c r="AT810" s="540"/>
      <c r="AU810" s="540"/>
      <c r="AV810" s="540"/>
      <c r="AW810" s="540"/>
      <c r="AX810" s="540"/>
      <c r="AY810" s="540"/>
      <c r="AZ810" s="540"/>
      <c r="BA810" s="540"/>
      <c r="BB810" s="540"/>
      <c r="BC810" s="540"/>
      <c r="BD810" s="540"/>
      <c r="BE810" s="540"/>
      <c r="BF810" s="540"/>
      <c r="BG810" s="540"/>
      <c r="BH810" s="540"/>
      <c r="BI810" s="540"/>
      <c r="BJ810" s="540"/>
      <c r="BK810" s="540"/>
      <c r="BL810" s="540"/>
      <c r="BM810" s="540"/>
      <c r="BN810" s="540"/>
      <c r="BO810" s="540"/>
      <c r="BP810" s="540"/>
      <c r="BQ810" s="540"/>
      <c r="BR810" s="540"/>
      <c r="BS810" s="540"/>
      <c r="BT810" s="540"/>
      <c r="BU810" s="540"/>
      <c r="BV810" s="540"/>
      <c r="BW810" s="540"/>
      <c r="BX810" s="540"/>
      <c r="BY810" s="540"/>
      <c r="BZ810" s="540"/>
      <c r="DK810" s="540"/>
      <c r="DL810" s="540"/>
      <c r="DM810" s="540"/>
      <c r="DN810" s="540"/>
      <c r="DO810" s="540"/>
      <c r="DP810" s="540"/>
      <c r="DQ810" s="540"/>
      <c r="DR810" s="540"/>
      <c r="DS810" s="540"/>
      <c r="DT810" s="540"/>
      <c r="DU810" s="540"/>
      <c r="DV810" s="540"/>
      <c r="DW810" s="540"/>
      <c r="DX810" s="540"/>
      <c r="DY810" s="540"/>
      <c r="DZ810" s="540"/>
      <c r="EA810" s="540"/>
      <c r="EB810" s="540"/>
      <c r="EC810" s="540"/>
      <c r="ED810" s="540"/>
      <c r="EE810" s="540"/>
      <c r="EF810" s="540"/>
      <c r="EG810" s="540"/>
      <c r="EH810" s="540"/>
    </row>
    <row r="811" spans="2:138">
      <c r="B811" s="540"/>
      <c r="C811" s="658"/>
      <c r="D811" s="540"/>
      <c r="F811" s="540"/>
      <c r="G811" s="540"/>
      <c r="H811" s="540"/>
      <c r="I811" s="540"/>
      <c r="J811" s="540"/>
      <c r="K811" s="540"/>
      <c r="L811" s="540"/>
      <c r="M811" s="540"/>
      <c r="N811" s="540"/>
      <c r="O811" s="540"/>
      <c r="P811" s="540"/>
      <c r="Q811" s="540"/>
      <c r="R811" s="540"/>
      <c r="S811" s="540"/>
      <c r="T811" s="540"/>
      <c r="U811" s="540"/>
      <c r="V811" s="540"/>
      <c r="W811" s="540"/>
      <c r="X811" s="540"/>
      <c r="Y811" s="540"/>
      <c r="Z811" s="540"/>
      <c r="AA811" s="540"/>
      <c r="AB811" s="540"/>
      <c r="AC811" s="540"/>
      <c r="AD811" s="540"/>
      <c r="AE811" s="540"/>
      <c r="AF811" s="540"/>
      <c r="AG811" s="540"/>
      <c r="AH811" s="540"/>
      <c r="AI811" s="540"/>
      <c r="AJ811" s="540"/>
      <c r="AK811" s="540"/>
      <c r="AL811" s="540"/>
      <c r="AM811" s="540"/>
      <c r="AN811" s="540"/>
      <c r="AO811" s="540"/>
      <c r="AP811" s="540"/>
      <c r="AQ811" s="540"/>
      <c r="AR811" s="540"/>
      <c r="AS811" s="540"/>
      <c r="AT811" s="540"/>
      <c r="AU811" s="540"/>
      <c r="AV811" s="540"/>
      <c r="AW811" s="540"/>
      <c r="AX811" s="540"/>
      <c r="AY811" s="540"/>
      <c r="AZ811" s="540"/>
      <c r="BA811" s="540"/>
      <c r="BB811" s="540"/>
      <c r="BC811" s="540"/>
      <c r="BD811" s="540"/>
      <c r="BE811" s="540"/>
      <c r="BF811" s="540"/>
      <c r="BG811" s="540"/>
      <c r="BH811" s="540"/>
      <c r="BI811" s="540"/>
      <c r="BJ811" s="540"/>
      <c r="BK811" s="540"/>
      <c r="BL811" s="540"/>
      <c r="BM811" s="540"/>
      <c r="BN811" s="540"/>
      <c r="BO811" s="540"/>
      <c r="BP811" s="540"/>
      <c r="BQ811" s="540"/>
      <c r="BR811" s="540"/>
      <c r="BS811" s="540"/>
      <c r="BT811" s="540"/>
      <c r="BU811" s="540"/>
      <c r="BV811" s="540"/>
      <c r="BW811" s="540"/>
      <c r="BX811" s="540"/>
      <c r="BY811" s="540"/>
      <c r="BZ811" s="540"/>
      <c r="DK811" s="540"/>
      <c r="DL811" s="540"/>
      <c r="DM811" s="540"/>
      <c r="DN811" s="540"/>
      <c r="DO811" s="540"/>
      <c r="DP811" s="540"/>
      <c r="DQ811" s="540"/>
      <c r="DR811" s="540"/>
      <c r="DS811" s="540"/>
      <c r="DT811" s="540"/>
      <c r="DU811" s="540"/>
      <c r="DV811" s="540"/>
      <c r="DW811" s="540"/>
      <c r="DX811" s="540"/>
      <c r="DY811" s="540"/>
      <c r="DZ811" s="540"/>
      <c r="EA811" s="540"/>
      <c r="EB811" s="540"/>
      <c r="EC811" s="540"/>
      <c r="ED811" s="540"/>
      <c r="EE811" s="540"/>
      <c r="EF811" s="540"/>
      <c r="EG811" s="540"/>
      <c r="EH811" s="540"/>
    </row>
    <row r="812" spans="2:138">
      <c r="B812" s="540"/>
      <c r="C812" s="658"/>
      <c r="D812" s="540"/>
      <c r="F812" s="540"/>
      <c r="G812" s="540"/>
      <c r="H812" s="540"/>
      <c r="I812" s="540"/>
      <c r="J812" s="540"/>
      <c r="K812" s="540"/>
      <c r="L812" s="540"/>
      <c r="M812" s="540"/>
      <c r="N812" s="540"/>
      <c r="O812" s="540"/>
      <c r="P812" s="540"/>
      <c r="Q812" s="540"/>
      <c r="R812" s="540"/>
      <c r="S812" s="540"/>
      <c r="T812" s="540"/>
      <c r="U812" s="540"/>
      <c r="V812" s="540"/>
      <c r="W812" s="540"/>
      <c r="X812" s="540"/>
      <c r="Y812" s="540"/>
      <c r="Z812" s="540"/>
      <c r="AA812" s="540"/>
      <c r="AB812" s="540"/>
      <c r="AC812" s="540"/>
      <c r="AD812" s="540"/>
      <c r="AE812" s="540"/>
      <c r="AF812" s="540"/>
      <c r="AG812" s="540"/>
      <c r="AH812" s="540"/>
      <c r="AI812" s="540"/>
      <c r="AJ812" s="540"/>
      <c r="AK812" s="540"/>
      <c r="AL812" s="540"/>
      <c r="AM812" s="540"/>
      <c r="AN812" s="540"/>
      <c r="AO812" s="540"/>
      <c r="AP812" s="540"/>
      <c r="AQ812" s="540"/>
      <c r="AR812" s="540"/>
      <c r="AS812" s="540"/>
      <c r="AT812" s="540"/>
      <c r="AU812" s="540"/>
      <c r="AV812" s="540"/>
      <c r="AW812" s="540"/>
      <c r="AX812" s="540"/>
      <c r="AY812" s="540"/>
      <c r="AZ812" s="540"/>
      <c r="BA812" s="540"/>
      <c r="BB812" s="540"/>
      <c r="BC812" s="540"/>
      <c r="BD812" s="540"/>
      <c r="BE812" s="540"/>
      <c r="BF812" s="540"/>
      <c r="BG812" s="540"/>
      <c r="BH812" s="540"/>
      <c r="BI812" s="540"/>
      <c r="BJ812" s="540"/>
      <c r="BK812" s="540"/>
      <c r="BL812" s="540"/>
      <c r="BM812" s="540"/>
      <c r="BN812" s="540"/>
      <c r="BO812" s="540"/>
      <c r="BP812" s="540"/>
      <c r="BQ812" s="540"/>
      <c r="BR812" s="540"/>
      <c r="BS812" s="540"/>
      <c r="BT812" s="540"/>
      <c r="BU812" s="540"/>
      <c r="BV812" s="540"/>
      <c r="BW812" s="540"/>
      <c r="BX812" s="540"/>
      <c r="BY812" s="540"/>
      <c r="BZ812" s="540"/>
      <c r="DK812" s="540"/>
      <c r="DL812" s="540"/>
      <c r="DM812" s="540"/>
      <c r="DN812" s="540"/>
      <c r="DO812" s="540"/>
      <c r="DP812" s="540"/>
      <c r="DQ812" s="540"/>
      <c r="DR812" s="540"/>
      <c r="DS812" s="540"/>
      <c r="DT812" s="540"/>
      <c r="DU812" s="540"/>
      <c r="DV812" s="540"/>
      <c r="DW812" s="540"/>
      <c r="DX812" s="540"/>
      <c r="DY812" s="540"/>
      <c r="DZ812" s="540"/>
      <c r="EA812" s="540"/>
      <c r="EB812" s="540"/>
      <c r="EC812" s="540"/>
      <c r="ED812" s="540"/>
      <c r="EE812" s="540"/>
      <c r="EF812" s="540"/>
      <c r="EG812" s="540"/>
      <c r="EH812" s="540"/>
    </row>
    <row r="813" spans="2:138">
      <c r="B813" s="540"/>
      <c r="C813" s="658"/>
      <c r="D813" s="540"/>
      <c r="F813" s="540"/>
      <c r="G813" s="540"/>
      <c r="H813" s="540"/>
      <c r="I813" s="540"/>
      <c r="J813" s="540"/>
      <c r="K813" s="540"/>
      <c r="L813" s="540"/>
      <c r="M813" s="540"/>
      <c r="N813" s="540"/>
      <c r="O813" s="540"/>
      <c r="P813" s="540"/>
      <c r="Q813" s="540"/>
      <c r="R813" s="540"/>
      <c r="S813" s="540"/>
      <c r="T813" s="540"/>
      <c r="U813" s="540"/>
      <c r="V813" s="540"/>
      <c r="W813" s="540"/>
      <c r="X813" s="540"/>
      <c r="Y813" s="540"/>
      <c r="Z813" s="540"/>
      <c r="AA813" s="540"/>
      <c r="AB813" s="540"/>
      <c r="AC813" s="540"/>
      <c r="AD813" s="540"/>
      <c r="AE813" s="540"/>
      <c r="AF813" s="540"/>
      <c r="AG813" s="540"/>
      <c r="AH813" s="540"/>
      <c r="AI813" s="540"/>
      <c r="AJ813" s="540"/>
      <c r="AK813" s="540"/>
      <c r="AL813" s="540"/>
      <c r="AM813" s="540"/>
      <c r="AN813" s="540"/>
      <c r="AO813" s="540"/>
      <c r="AP813" s="540"/>
      <c r="AQ813" s="540"/>
      <c r="AR813" s="540"/>
      <c r="AS813" s="540"/>
      <c r="AT813" s="540"/>
      <c r="AU813" s="540"/>
      <c r="AV813" s="540"/>
      <c r="AW813" s="540"/>
      <c r="AX813" s="540"/>
      <c r="AY813" s="540"/>
      <c r="AZ813" s="540"/>
      <c r="BA813" s="540"/>
      <c r="BB813" s="540"/>
      <c r="BC813" s="540"/>
      <c r="BD813" s="540"/>
      <c r="BE813" s="540"/>
      <c r="BF813" s="540"/>
      <c r="BG813" s="540"/>
      <c r="BH813" s="540"/>
      <c r="BI813" s="540"/>
      <c r="BJ813" s="540"/>
      <c r="BK813" s="540"/>
      <c r="BL813" s="540"/>
      <c r="BM813" s="540"/>
      <c r="BN813" s="540"/>
      <c r="BO813" s="540"/>
      <c r="BP813" s="540"/>
      <c r="BQ813" s="540"/>
      <c r="BR813" s="540"/>
      <c r="BS813" s="540"/>
      <c r="BT813" s="540"/>
      <c r="BU813" s="540"/>
      <c r="BV813" s="540"/>
      <c r="BW813" s="540"/>
      <c r="BX813" s="540"/>
      <c r="BY813" s="540"/>
      <c r="BZ813" s="540"/>
      <c r="DK813" s="540"/>
      <c r="DL813" s="540"/>
      <c r="DM813" s="540"/>
      <c r="DN813" s="540"/>
      <c r="DO813" s="540"/>
      <c r="DP813" s="540"/>
      <c r="DQ813" s="540"/>
      <c r="DR813" s="540"/>
      <c r="DS813" s="540"/>
      <c r="DT813" s="540"/>
      <c r="DU813" s="540"/>
      <c r="DV813" s="540"/>
      <c r="DW813" s="540"/>
      <c r="DX813" s="540"/>
      <c r="DY813" s="540"/>
      <c r="DZ813" s="540"/>
      <c r="EA813" s="540"/>
      <c r="EB813" s="540"/>
      <c r="EC813" s="540"/>
      <c r="ED813" s="540"/>
      <c r="EE813" s="540"/>
      <c r="EF813" s="540"/>
      <c r="EG813" s="540"/>
      <c r="EH813" s="540"/>
    </row>
    <row r="814" spans="2:138">
      <c r="B814" s="540"/>
      <c r="C814" s="658"/>
      <c r="D814" s="540"/>
      <c r="F814" s="540"/>
      <c r="G814" s="540"/>
      <c r="H814" s="540"/>
      <c r="I814" s="540"/>
      <c r="J814" s="540"/>
      <c r="K814" s="540"/>
      <c r="L814" s="540"/>
      <c r="M814" s="540"/>
      <c r="N814" s="540"/>
      <c r="O814" s="540"/>
      <c r="P814" s="540"/>
      <c r="Q814" s="540"/>
      <c r="R814" s="540"/>
      <c r="S814" s="540"/>
      <c r="T814" s="540"/>
      <c r="U814" s="540"/>
      <c r="V814" s="540"/>
      <c r="W814" s="540"/>
      <c r="X814" s="540"/>
      <c r="Y814" s="540"/>
      <c r="Z814" s="540"/>
      <c r="AA814" s="540"/>
      <c r="AB814" s="540"/>
      <c r="AC814" s="540"/>
      <c r="AD814" s="540"/>
      <c r="AE814" s="540"/>
      <c r="AF814" s="540"/>
      <c r="AG814" s="540"/>
      <c r="AH814" s="540"/>
      <c r="AI814" s="540"/>
      <c r="AJ814" s="540"/>
      <c r="AK814" s="540"/>
      <c r="AL814" s="540"/>
      <c r="AM814" s="540"/>
      <c r="AN814" s="540"/>
      <c r="AO814" s="540"/>
      <c r="AP814" s="540"/>
      <c r="AQ814" s="540"/>
      <c r="AR814" s="540"/>
      <c r="AS814" s="540"/>
      <c r="AT814" s="540"/>
      <c r="AU814" s="540"/>
      <c r="AV814" s="540"/>
      <c r="AW814" s="540"/>
      <c r="AX814" s="540"/>
      <c r="AY814" s="540"/>
      <c r="AZ814" s="540"/>
      <c r="BA814" s="540"/>
      <c r="BB814" s="540"/>
      <c r="BC814" s="540"/>
      <c r="BD814" s="540"/>
      <c r="BE814" s="540"/>
      <c r="BF814" s="540"/>
      <c r="BG814" s="540"/>
      <c r="BH814" s="540"/>
      <c r="BI814" s="540"/>
      <c r="BJ814" s="540"/>
      <c r="BK814" s="540"/>
      <c r="BL814" s="540"/>
      <c r="BM814" s="540"/>
      <c r="BN814" s="540"/>
      <c r="BO814" s="540"/>
      <c r="BP814" s="540"/>
      <c r="BQ814" s="540"/>
      <c r="BR814" s="540"/>
      <c r="BS814" s="540"/>
      <c r="BT814" s="540"/>
      <c r="BU814" s="540"/>
      <c r="BV814" s="540"/>
      <c r="BW814" s="540"/>
      <c r="BX814" s="540"/>
      <c r="BY814" s="540"/>
      <c r="BZ814" s="540"/>
      <c r="DK814" s="540"/>
      <c r="DL814" s="540"/>
      <c r="DM814" s="540"/>
      <c r="DN814" s="540"/>
      <c r="DO814" s="540"/>
      <c r="DP814" s="540"/>
      <c r="DQ814" s="540"/>
      <c r="DR814" s="540"/>
      <c r="DS814" s="540"/>
      <c r="DT814" s="540"/>
      <c r="DU814" s="540"/>
      <c r="DV814" s="540"/>
      <c r="DW814" s="540"/>
      <c r="DX814" s="540"/>
      <c r="DY814" s="540"/>
      <c r="DZ814" s="540"/>
      <c r="EA814" s="540"/>
      <c r="EB814" s="540"/>
      <c r="EC814" s="540"/>
      <c r="ED814" s="540"/>
      <c r="EE814" s="540"/>
      <c r="EF814" s="540"/>
      <c r="EG814" s="540"/>
      <c r="EH814" s="540"/>
    </row>
    <row r="815" spans="2:138">
      <c r="B815" s="540"/>
      <c r="C815" s="658"/>
      <c r="D815" s="540"/>
      <c r="F815" s="540"/>
      <c r="G815" s="540"/>
      <c r="H815" s="540"/>
      <c r="I815" s="540"/>
      <c r="J815" s="540"/>
      <c r="K815" s="540"/>
      <c r="L815" s="540"/>
      <c r="M815" s="540"/>
      <c r="N815" s="540"/>
      <c r="O815" s="540"/>
      <c r="P815" s="540"/>
      <c r="Q815" s="540"/>
      <c r="R815" s="540"/>
      <c r="S815" s="540"/>
      <c r="T815" s="540"/>
      <c r="U815" s="540"/>
      <c r="V815" s="540"/>
      <c r="W815" s="540"/>
      <c r="X815" s="540"/>
      <c r="Y815" s="540"/>
      <c r="Z815" s="540"/>
      <c r="AA815" s="540"/>
      <c r="AB815" s="540"/>
      <c r="AC815" s="540"/>
      <c r="AD815" s="540"/>
      <c r="AE815" s="540"/>
      <c r="AF815" s="540"/>
      <c r="AG815" s="540"/>
      <c r="AH815" s="540"/>
      <c r="AI815" s="540"/>
      <c r="AJ815" s="540"/>
      <c r="AK815" s="540"/>
      <c r="AL815" s="540"/>
      <c r="AM815" s="540"/>
      <c r="AN815" s="540"/>
      <c r="AO815" s="540"/>
      <c r="AP815" s="540"/>
      <c r="AQ815" s="540"/>
      <c r="AR815" s="540"/>
      <c r="AS815" s="540"/>
      <c r="AT815" s="540"/>
      <c r="AU815" s="540"/>
      <c r="AV815" s="540"/>
      <c r="AW815" s="540"/>
      <c r="AX815" s="540"/>
      <c r="AY815" s="540"/>
      <c r="AZ815" s="540"/>
      <c r="BA815" s="540"/>
      <c r="BB815" s="540"/>
      <c r="BC815" s="540"/>
      <c r="BD815" s="540"/>
      <c r="BE815" s="540"/>
      <c r="BF815" s="540"/>
      <c r="BG815" s="540"/>
      <c r="BH815" s="540"/>
      <c r="BI815" s="540"/>
      <c r="BJ815" s="540"/>
      <c r="BK815" s="540"/>
      <c r="BL815" s="540"/>
      <c r="BM815" s="540"/>
      <c r="BN815" s="540"/>
      <c r="BO815" s="540"/>
      <c r="BP815" s="540"/>
      <c r="BQ815" s="540"/>
      <c r="BR815" s="540"/>
      <c r="BS815" s="540"/>
      <c r="BT815" s="540"/>
      <c r="BU815" s="540"/>
      <c r="BV815" s="540"/>
      <c r="BW815" s="540"/>
      <c r="BX815" s="540"/>
      <c r="BY815" s="540"/>
      <c r="BZ815" s="540"/>
      <c r="DK815" s="540"/>
      <c r="DL815" s="540"/>
      <c r="DM815" s="540"/>
      <c r="DN815" s="540"/>
      <c r="DO815" s="540"/>
      <c r="DP815" s="540"/>
      <c r="DQ815" s="540"/>
      <c r="DR815" s="540"/>
      <c r="DS815" s="540"/>
      <c r="DT815" s="540"/>
      <c r="DU815" s="540"/>
      <c r="DV815" s="540"/>
      <c r="DW815" s="540"/>
      <c r="DX815" s="540"/>
      <c r="DY815" s="540"/>
      <c r="DZ815" s="540"/>
      <c r="EA815" s="540"/>
      <c r="EB815" s="540"/>
      <c r="EC815" s="540"/>
      <c r="ED815" s="540"/>
      <c r="EE815" s="540"/>
      <c r="EF815" s="540"/>
      <c r="EG815" s="540"/>
      <c r="EH815" s="540"/>
    </row>
    <row r="816" spans="2:138">
      <c r="B816" s="540"/>
      <c r="C816" s="658"/>
      <c r="D816" s="540"/>
      <c r="F816" s="540"/>
      <c r="G816" s="540"/>
      <c r="H816" s="540"/>
      <c r="I816" s="540"/>
      <c r="J816" s="540"/>
      <c r="K816" s="540"/>
      <c r="L816" s="540"/>
      <c r="M816" s="540"/>
      <c r="N816" s="540"/>
      <c r="O816" s="540"/>
      <c r="P816" s="540"/>
      <c r="Q816" s="540"/>
      <c r="R816" s="540"/>
      <c r="S816" s="540"/>
      <c r="T816" s="540"/>
      <c r="U816" s="540"/>
      <c r="V816" s="540"/>
      <c r="W816" s="540"/>
      <c r="X816" s="540"/>
      <c r="Y816" s="540"/>
      <c r="Z816" s="540"/>
      <c r="AA816" s="540"/>
      <c r="AB816" s="540"/>
      <c r="AC816" s="540"/>
      <c r="AD816" s="540"/>
      <c r="AE816" s="540"/>
      <c r="AF816" s="540"/>
      <c r="AG816" s="540"/>
      <c r="AH816" s="540"/>
      <c r="AI816" s="540"/>
      <c r="AJ816" s="540"/>
      <c r="AK816" s="540"/>
      <c r="AL816" s="540"/>
      <c r="AM816" s="540"/>
      <c r="AN816" s="540"/>
      <c r="AO816" s="540"/>
      <c r="AP816" s="540"/>
      <c r="AQ816" s="540"/>
      <c r="AR816" s="540"/>
      <c r="AS816" s="540"/>
      <c r="AT816" s="540"/>
      <c r="AU816" s="540"/>
      <c r="AV816" s="540"/>
      <c r="AW816" s="540"/>
      <c r="AX816" s="540"/>
      <c r="AY816" s="540"/>
      <c r="AZ816" s="540"/>
      <c r="BA816" s="540"/>
      <c r="BB816" s="540"/>
      <c r="BC816" s="540"/>
      <c r="BD816" s="540"/>
      <c r="BE816" s="540"/>
      <c r="BF816" s="540"/>
      <c r="BG816" s="540"/>
      <c r="BH816" s="540"/>
      <c r="BI816" s="540"/>
      <c r="BJ816" s="540"/>
      <c r="BK816" s="540"/>
      <c r="BL816" s="540"/>
      <c r="BM816" s="540"/>
      <c r="BN816" s="540"/>
      <c r="BO816" s="540"/>
      <c r="BP816" s="540"/>
      <c r="BQ816" s="540"/>
      <c r="BR816" s="540"/>
      <c r="BS816" s="540"/>
      <c r="BT816" s="540"/>
      <c r="BU816" s="540"/>
      <c r="BV816" s="540"/>
      <c r="BW816" s="540"/>
      <c r="BX816" s="540"/>
      <c r="BY816" s="540"/>
      <c r="BZ816" s="540"/>
      <c r="DK816" s="540"/>
      <c r="DL816" s="540"/>
      <c r="DM816" s="540"/>
      <c r="DN816" s="540"/>
      <c r="DO816" s="540"/>
      <c r="DP816" s="540"/>
      <c r="DQ816" s="540"/>
      <c r="DR816" s="540"/>
      <c r="DS816" s="540"/>
      <c r="DT816" s="540"/>
      <c r="DU816" s="540"/>
      <c r="DV816" s="540"/>
      <c r="DW816" s="540"/>
      <c r="DX816" s="540"/>
      <c r="DY816" s="540"/>
      <c r="DZ816" s="540"/>
      <c r="EA816" s="540"/>
      <c r="EB816" s="540"/>
      <c r="EC816" s="540"/>
      <c r="ED816" s="540"/>
      <c r="EE816" s="540"/>
      <c r="EF816" s="540"/>
      <c r="EG816" s="540"/>
      <c r="EH816" s="540"/>
    </row>
    <row r="817" spans="2:138">
      <c r="B817" s="540"/>
      <c r="C817" s="658"/>
      <c r="D817" s="540"/>
      <c r="F817" s="540"/>
      <c r="G817" s="540"/>
      <c r="H817" s="540"/>
      <c r="I817" s="540"/>
      <c r="J817" s="540"/>
      <c r="K817" s="540"/>
      <c r="L817" s="540"/>
      <c r="M817" s="540"/>
      <c r="N817" s="540"/>
      <c r="O817" s="540"/>
      <c r="P817" s="540"/>
      <c r="Q817" s="540"/>
      <c r="R817" s="540"/>
      <c r="S817" s="540"/>
      <c r="T817" s="540"/>
      <c r="U817" s="540"/>
      <c r="V817" s="540"/>
      <c r="W817" s="540"/>
      <c r="X817" s="540"/>
      <c r="Y817" s="540"/>
      <c r="Z817" s="540"/>
      <c r="AA817" s="540"/>
      <c r="AB817" s="540"/>
      <c r="AC817" s="540"/>
      <c r="AD817" s="540"/>
      <c r="AE817" s="540"/>
      <c r="AF817" s="540"/>
      <c r="AG817" s="540"/>
      <c r="AH817" s="540"/>
      <c r="AI817" s="540"/>
      <c r="AJ817" s="540"/>
      <c r="AK817" s="540"/>
      <c r="AL817" s="540"/>
      <c r="AM817" s="540"/>
      <c r="AN817" s="540"/>
      <c r="AO817" s="540"/>
      <c r="AP817" s="540"/>
      <c r="AQ817" s="540"/>
      <c r="AR817" s="540"/>
      <c r="AS817" s="540"/>
      <c r="AT817" s="540"/>
      <c r="AU817" s="540"/>
      <c r="AV817" s="540"/>
      <c r="AW817" s="540"/>
      <c r="AX817" s="540"/>
      <c r="AY817" s="540"/>
      <c r="AZ817" s="540"/>
      <c r="BA817" s="540"/>
      <c r="BB817" s="540"/>
      <c r="BC817" s="540"/>
      <c r="BD817" s="540"/>
      <c r="BE817" s="540"/>
      <c r="BF817" s="540"/>
      <c r="BG817" s="540"/>
      <c r="BH817" s="540"/>
      <c r="BI817" s="540"/>
      <c r="BJ817" s="540"/>
      <c r="BK817" s="540"/>
      <c r="BL817" s="540"/>
      <c r="BM817" s="540"/>
      <c r="BN817" s="540"/>
      <c r="BO817" s="540"/>
      <c r="BP817" s="540"/>
      <c r="BQ817" s="540"/>
      <c r="BR817" s="540"/>
      <c r="BS817" s="540"/>
      <c r="BT817" s="540"/>
      <c r="BU817" s="540"/>
      <c r="BV817" s="540"/>
      <c r="BW817" s="540"/>
      <c r="BX817" s="540"/>
      <c r="BY817" s="540"/>
      <c r="BZ817" s="540"/>
      <c r="DK817" s="540"/>
      <c r="DL817" s="540"/>
      <c r="DM817" s="540"/>
      <c r="DN817" s="540"/>
      <c r="DO817" s="540"/>
      <c r="DP817" s="540"/>
      <c r="DQ817" s="540"/>
      <c r="DR817" s="540"/>
      <c r="DS817" s="540"/>
      <c r="DT817" s="540"/>
      <c r="DU817" s="540"/>
      <c r="DV817" s="540"/>
      <c r="DW817" s="540"/>
      <c r="DX817" s="540"/>
      <c r="DY817" s="540"/>
      <c r="DZ817" s="540"/>
      <c r="EA817" s="540"/>
      <c r="EB817" s="540"/>
      <c r="EC817" s="540"/>
      <c r="ED817" s="540"/>
      <c r="EE817" s="540"/>
      <c r="EF817" s="540"/>
      <c r="EG817" s="540"/>
      <c r="EH817" s="540"/>
    </row>
    <row r="818" spans="2:138">
      <c r="B818" s="540"/>
      <c r="C818" s="658"/>
      <c r="D818" s="540"/>
      <c r="F818" s="540"/>
      <c r="G818" s="540"/>
      <c r="H818" s="540"/>
      <c r="I818" s="540"/>
      <c r="J818" s="540"/>
      <c r="K818" s="540"/>
      <c r="L818" s="540"/>
      <c r="M818" s="540"/>
      <c r="N818" s="540"/>
      <c r="O818" s="540"/>
      <c r="P818" s="540"/>
      <c r="Q818" s="540"/>
      <c r="R818" s="540"/>
      <c r="S818" s="540"/>
      <c r="T818" s="540"/>
      <c r="U818" s="540"/>
      <c r="V818" s="540"/>
      <c r="W818" s="540"/>
      <c r="X818" s="540"/>
      <c r="Y818" s="540"/>
      <c r="Z818" s="540"/>
      <c r="AA818" s="540"/>
      <c r="AB818" s="540"/>
      <c r="AC818" s="540"/>
      <c r="AD818" s="540"/>
      <c r="AE818" s="540"/>
      <c r="AF818" s="540"/>
      <c r="AG818" s="540"/>
      <c r="AH818" s="540"/>
      <c r="AI818" s="540"/>
      <c r="AJ818" s="540"/>
      <c r="AK818" s="540"/>
      <c r="AL818" s="540"/>
      <c r="AM818" s="540"/>
      <c r="AN818" s="540"/>
      <c r="AO818" s="540"/>
      <c r="AP818" s="540"/>
      <c r="AQ818" s="540"/>
      <c r="AR818" s="540"/>
      <c r="AS818" s="540"/>
      <c r="AT818" s="540"/>
      <c r="AU818" s="540"/>
      <c r="AV818" s="540"/>
      <c r="AW818" s="540"/>
      <c r="AX818" s="540"/>
      <c r="AY818" s="540"/>
      <c r="AZ818" s="540"/>
      <c r="BA818" s="540"/>
      <c r="BB818" s="540"/>
      <c r="BC818" s="540"/>
      <c r="BD818" s="540"/>
      <c r="BE818" s="540"/>
      <c r="BF818" s="540"/>
      <c r="BG818" s="540"/>
      <c r="BH818" s="540"/>
      <c r="BI818" s="540"/>
      <c r="BJ818" s="540"/>
      <c r="BK818" s="540"/>
      <c r="BL818" s="540"/>
      <c r="BM818" s="540"/>
      <c r="BN818" s="540"/>
      <c r="BO818" s="540"/>
      <c r="BP818" s="540"/>
      <c r="BQ818" s="540"/>
      <c r="BR818" s="540"/>
      <c r="BS818" s="540"/>
      <c r="BT818" s="540"/>
      <c r="BU818" s="540"/>
      <c r="BV818" s="540"/>
      <c r="BW818" s="540"/>
      <c r="BX818" s="540"/>
      <c r="BY818" s="540"/>
      <c r="BZ818" s="540"/>
      <c r="DK818" s="540"/>
      <c r="DL818" s="540"/>
      <c r="DM818" s="540"/>
      <c r="DN818" s="540"/>
      <c r="DO818" s="540"/>
      <c r="DP818" s="540"/>
      <c r="DQ818" s="540"/>
      <c r="DR818" s="540"/>
      <c r="DS818" s="540"/>
      <c r="DT818" s="540"/>
      <c r="DU818" s="540"/>
      <c r="DV818" s="540"/>
      <c r="DW818" s="540"/>
      <c r="DX818" s="540"/>
      <c r="DY818" s="540"/>
      <c r="DZ818" s="540"/>
      <c r="EA818" s="540"/>
      <c r="EB818" s="540"/>
      <c r="EC818" s="540"/>
      <c r="ED818" s="540"/>
      <c r="EE818" s="540"/>
      <c r="EF818" s="540"/>
      <c r="EG818" s="540"/>
      <c r="EH818" s="540"/>
    </row>
    <row r="819" spans="2:138">
      <c r="B819" s="540"/>
      <c r="C819" s="658"/>
      <c r="D819" s="540"/>
      <c r="F819" s="540"/>
      <c r="G819" s="540"/>
      <c r="H819" s="540"/>
      <c r="I819" s="540"/>
      <c r="J819" s="540"/>
      <c r="K819" s="540"/>
      <c r="L819" s="540"/>
      <c r="M819" s="540"/>
      <c r="N819" s="540"/>
      <c r="O819" s="540"/>
      <c r="P819" s="540"/>
      <c r="Q819" s="540"/>
      <c r="R819" s="540"/>
      <c r="S819" s="540"/>
      <c r="T819" s="540"/>
      <c r="U819" s="540"/>
      <c r="V819" s="540"/>
      <c r="W819" s="540"/>
      <c r="X819" s="540"/>
      <c r="Y819" s="540"/>
      <c r="Z819" s="540"/>
      <c r="AA819" s="540"/>
      <c r="AB819" s="540"/>
      <c r="AC819" s="540"/>
      <c r="AD819" s="540"/>
      <c r="AE819" s="540"/>
      <c r="AF819" s="540"/>
      <c r="AG819" s="540"/>
      <c r="AH819" s="540"/>
      <c r="AI819" s="540"/>
      <c r="AJ819" s="540"/>
      <c r="AK819" s="540"/>
      <c r="AL819" s="540"/>
      <c r="AM819" s="540"/>
      <c r="AN819" s="540"/>
      <c r="AO819" s="540"/>
      <c r="AP819" s="540"/>
      <c r="AQ819" s="540"/>
      <c r="AR819" s="540"/>
      <c r="AS819" s="540"/>
      <c r="AT819" s="540"/>
      <c r="AU819" s="540"/>
      <c r="AV819" s="540"/>
      <c r="AW819" s="540"/>
      <c r="AX819" s="540"/>
      <c r="AY819" s="540"/>
      <c r="AZ819" s="540"/>
      <c r="BA819" s="540"/>
      <c r="BB819" s="540"/>
      <c r="BC819" s="540"/>
      <c r="BD819" s="540"/>
      <c r="BE819" s="540"/>
      <c r="BF819" s="540"/>
      <c r="BG819" s="540"/>
      <c r="BH819" s="540"/>
      <c r="BI819" s="540"/>
      <c r="BJ819" s="540"/>
      <c r="BK819" s="540"/>
      <c r="BL819" s="540"/>
      <c r="BM819" s="540"/>
      <c r="BN819" s="540"/>
      <c r="BO819" s="540"/>
      <c r="BP819" s="540"/>
      <c r="BQ819" s="540"/>
      <c r="BR819" s="540"/>
      <c r="BS819" s="540"/>
      <c r="BT819" s="540"/>
      <c r="BU819" s="540"/>
      <c r="BV819" s="540"/>
      <c r="BW819" s="540"/>
      <c r="BX819" s="540"/>
      <c r="BY819" s="540"/>
      <c r="BZ819" s="540"/>
      <c r="DK819" s="540"/>
      <c r="DL819" s="540"/>
      <c r="DM819" s="540"/>
      <c r="DN819" s="540"/>
      <c r="DO819" s="540"/>
      <c r="DP819" s="540"/>
      <c r="DQ819" s="540"/>
      <c r="DR819" s="540"/>
      <c r="DS819" s="540"/>
      <c r="DT819" s="540"/>
      <c r="DU819" s="540"/>
      <c r="DV819" s="540"/>
      <c r="DW819" s="540"/>
      <c r="DX819" s="540"/>
      <c r="DY819" s="540"/>
      <c r="DZ819" s="540"/>
      <c r="EA819" s="540"/>
      <c r="EB819" s="540"/>
      <c r="EC819" s="540"/>
      <c r="ED819" s="540"/>
      <c r="EE819" s="540"/>
      <c r="EF819" s="540"/>
      <c r="EG819" s="540"/>
      <c r="EH819" s="540"/>
    </row>
    <row r="820" spans="2:138">
      <c r="B820" s="540"/>
      <c r="C820" s="658"/>
      <c r="D820" s="540"/>
      <c r="F820" s="540"/>
      <c r="G820" s="540"/>
      <c r="H820" s="540"/>
      <c r="I820" s="540"/>
      <c r="J820" s="540"/>
      <c r="K820" s="540"/>
      <c r="L820" s="540"/>
      <c r="M820" s="540"/>
      <c r="N820" s="540"/>
      <c r="O820" s="540"/>
      <c r="P820" s="540"/>
      <c r="Q820" s="540"/>
      <c r="R820" s="540"/>
      <c r="S820" s="540"/>
      <c r="T820" s="540"/>
      <c r="U820" s="540"/>
      <c r="V820" s="540"/>
      <c r="W820" s="540"/>
      <c r="X820" s="540"/>
      <c r="Y820" s="540"/>
      <c r="Z820" s="540"/>
      <c r="AA820" s="540"/>
      <c r="AB820" s="540"/>
      <c r="AC820" s="540"/>
      <c r="AD820" s="540"/>
      <c r="AE820" s="540"/>
      <c r="AF820" s="540"/>
      <c r="AG820" s="540"/>
      <c r="AH820" s="540"/>
      <c r="AI820" s="540"/>
      <c r="AJ820" s="540"/>
      <c r="AK820" s="540"/>
      <c r="AL820" s="540"/>
      <c r="AM820" s="540"/>
      <c r="AN820" s="540"/>
      <c r="AO820" s="540"/>
      <c r="AP820" s="540"/>
      <c r="AQ820" s="540"/>
      <c r="AR820" s="540"/>
      <c r="AS820" s="540"/>
      <c r="AT820" s="540"/>
      <c r="AU820" s="540"/>
      <c r="AV820" s="540"/>
      <c r="AW820" s="540"/>
      <c r="AX820" s="540"/>
      <c r="AY820" s="540"/>
      <c r="AZ820" s="540"/>
      <c r="BA820" s="540"/>
      <c r="BB820" s="540"/>
      <c r="BC820" s="540"/>
      <c r="BD820" s="540"/>
      <c r="BE820" s="540"/>
      <c r="BF820" s="540"/>
      <c r="BG820" s="540"/>
      <c r="BH820" s="540"/>
      <c r="BI820" s="540"/>
      <c r="BJ820" s="540"/>
      <c r="BK820" s="540"/>
      <c r="BL820" s="540"/>
      <c r="BM820" s="540"/>
      <c r="BN820" s="540"/>
      <c r="BO820" s="540"/>
      <c r="BP820" s="540"/>
      <c r="BQ820" s="540"/>
      <c r="BR820" s="540"/>
      <c r="BS820" s="540"/>
      <c r="BT820" s="540"/>
      <c r="BU820" s="540"/>
      <c r="BV820" s="540"/>
      <c r="BW820" s="540"/>
      <c r="BX820" s="540"/>
      <c r="BY820" s="540"/>
      <c r="BZ820" s="540"/>
      <c r="DK820" s="540"/>
      <c r="DL820" s="540"/>
      <c r="DM820" s="540"/>
      <c r="DN820" s="540"/>
      <c r="DO820" s="540"/>
      <c r="DP820" s="540"/>
      <c r="DQ820" s="540"/>
      <c r="DR820" s="540"/>
      <c r="DS820" s="540"/>
      <c r="DT820" s="540"/>
      <c r="DU820" s="540"/>
      <c r="DV820" s="540"/>
      <c r="DW820" s="540"/>
      <c r="DX820" s="540"/>
      <c r="DY820" s="540"/>
      <c r="DZ820" s="540"/>
      <c r="EA820" s="540"/>
      <c r="EB820" s="540"/>
      <c r="EC820" s="540"/>
      <c r="ED820" s="540"/>
      <c r="EE820" s="540"/>
      <c r="EF820" s="540"/>
      <c r="EG820" s="540"/>
      <c r="EH820" s="540"/>
    </row>
    <row r="821" spans="2:138">
      <c r="B821" s="540"/>
      <c r="C821" s="658"/>
      <c r="D821" s="540"/>
      <c r="F821" s="540"/>
      <c r="G821" s="540"/>
      <c r="H821" s="540"/>
      <c r="I821" s="540"/>
      <c r="J821" s="540"/>
      <c r="K821" s="540"/>
      <c r="L821" s="540"/>
      <c r="M821" s="540"/>
      <c r="N821" s="540"/>
      <c r="O821" s="540"/>
      <c r="P821" s="540"/>
      <c r="Q821" s="540"/>
      <c r="R821" s="540"/>
      <c r="S821" s="540"/>
      <c r="T821" s="540"/>
      <c r="U821" s="540"/>
      <c r="V821" s="540"/>
      <c r="W821" s="540"/>
      <c r="X821" s="540"/>
      <c r="Y821" s="540"/>
      <c r="Z821" s="540"/>
      <c r="AA821" s="540"/>
      <c r="AB821" s="540"/>
      <c r="AC821" s="540"/>
      <c r="AD821" s="540"/>
      <c r="AE821" s="540"/>
      <c r="AF821" s="540"/>
      <c r="AG821" s="540"/>
      <c r="AH821" s="540"/>
      <c r="AI821" s="540"/>
      <c r="AJ821" s="540"/>
      <c r="AK821" s="540"/>
      <c r="AL821" s="540"/>
      <c r="AM821" s="540"/>
      <c r="AN821" s="540"/>
      <c r="AO821" s="540"/>
      <c r="AP821" s="540"/>
      <c r="AQ821" s="540"/>
      <c r="AR821" s="540"/>
      <c r="AS821" s="540"/>
      <c r="AT821" s="540"/>
      <c r="AU821" s="540"/>
      <c r="AV821" s="540"/>
      <c r="AW821" s="540"/>
      <c r="AX821" s="540"/>
      <c r="AY821" s="540"/>
      <c r="AZ821" s="540"/>
      <c r="BA821" s="540"/>
      <c r="BB821" s="540"/>
      <c r="BC821" s="540"/>
      <c r="BD821" s="540"/>
      <c r="BE821" s="540"/>
      <c r="BF821" s="540"/>
      <c r="BG821" s="540"/>
      <c r="BH821" s="540"/>
      <c r="BI821" s="540"/>
      <c r="BJ821" s="540"/>
      <c r="BK821" s="540"/>
      <c r="BL821" s="540"/>
      <c r="BM821" s="540"/>
      <c r="BN821" s="540"/>
      <c r="BO821" s="540"/>
      <c r="BP821" s="540"/>
      <c r="BQ821" s="540"/>
      <c r="BR821" s="540"/>
      <c r="BS821" s="540"/>
      <c r="BT821" s="540"/>
      <c r="BU821" s="540"/>
      <c r="BV821" s="540"/>
      <c r="BW821" s="540"/>
      <c r="BX821" s="540"/>
      <c r="BY821" s="540"/>
      <c r="BZ821" s="540"/>
      <c r="DK821" s="540"/>
      <c r="DL821" s="540"/>
      <c r="DM821" s="540"/>
      <c r="DN821" s="540"/>
      <c r="DO821" s="540"/>
      <c r="DP821" s="540"/>
      <c r="DQ821" s="540"/>
      <c r="DR821" s="540"/>
      <c r="DS821" s="540"/>
      <c r="DT821" s="540"/>
      <c r="DU821" s="540"/>
      <c r="DV821" s="540"/>
      <c r="DW821" s="540"/>
      <c r="DX821" s="540"/>
      <c r="DY821" s="540"/>
      <c r="DZ821" s="540"/>
      <c r="EA821" s="540"/>
      <c r="EB821" s="540"/>
      <c r="EC821" s="540"/>
      <c r="ED821" s="540"/>
      <c r="EE821" s="540"/>
      <c r="EF821" s="540"/>
      <c r="EG821" s="540"/>
      <c r="EH821" s="540"/>
    </row>
    <row r="822" spans="2:138">
      <c r="B822" s="540"/>
      <c r="C822" s="658"/>
      <c r="D822" s="540"/>
      <c r="F822" s="540"/>
      <c r="G822" s="540"/>
      <c r="H822" s="540"/>
      <c r="I822" s="540"/>
      <c r="J822" s="540"/>
      <c r="K822" s="540"/>
      <c r="L822" s="540"/>
      <c r="M822" s="540"/>
      <c r="N822" s="540"/>
      <c r="O822" s="540"/>
      <c r="P822" s="540"/>
      <c r="Q822" s="540"/>
      <c r="R822" s="540"/>
      <c r="S822" s="540"/>
      <c r="T822" s="540"/>
      <c r="U822" s="540"/>
      <c r="V822" s="540"/>
      <c r="W822" s="540"/>
      <c r="X822" s="540"/>
      <c r="Y822" s="540"/>
      <c r="Z822" s="540"/>
      <c r="AA822" s="540"/>
      <c r="AB822" s="540"/>
      <c r="AC822" s="540"/>
      <c r="AD822" s="540"/>
      <c r="AE822" s="540"/>
      <c r="AF822" s="540"/>
      <c r="AG822" s="540"/>
      <c r="AH822" s="540"/>
      <c r="AI822" s="540"/>
      <c r="AJ822" s="540"/>
      <c r="AK822" s="540"/>
      <c r="AL822" s="540"/>
      <c r="AM822" s="540"/>
      <c r="AN822" s="540"/>
      <c r="AO822" s="540"/>
      <c r="AP822" s="540"/>
      <c r="AQ822" s="540"/>
      <c r="AR822" s="540"/>
      <c r="AS822" s="540"/>
      <c r="AT822" s="540"/>
      <c r="AU822" s="540"/>
      <c r="AV822" s="540"/>
      <c r="AW822" s="540"/>
      <c r="AX822" s="540"/>
      <c r="AY822" s="540"/>
      <c r="AZ822" s="540"/>
      <c r="BA822" s="540"/>
      <c r="BB822" s="540"/>
      <c r="BC822" s="540"/>
      <c r="BD822" s="540"/>
      <c r="BE822" s="540"/>
      <c r="BF822" s="540"/>
      <c r="BG822" s="540"/>
      <c r="BH822" s="540"/>
      <c r="BI822" s="540"/>
      <c r="BJ822" s="540"/>
      <c r="BK822" s="540"/>
      <c r="BL822" s="540"/>
      <c r="BM822" s="540"/>
      <c r="BN822" s="540"/>
      <c r="BO822" s="540"/>
      <c r="BP822" s="540"/>
      <c r="BQ822" s="540"/>
      <c r="BR822" s="540"/>
      <c r="BS822" s="540"/>
      <c r="BT822" s="540"/>
      <c r="BU822" s="540"/>
      <c r="BV822" s="540"/>
      <c r="BW822" s="540"/>
      <c r="BX822" s="540"/>
      <c r="BY822" s="540"/>
      <c r="BZ822" s="540"/>
      <c r="DK822" s="540"/>
      <c r="DL822" s="540"/>
      <c r="DM822" s="540"/>
      <c r="DN822" s="540"/>
      <c r="DO822" s="540"/>
      <c r="DP822" s="540"/>
      <c r="DQ822" s="540"/>
      <c r="DR822" s="540"/>
      <c r="DS822" s="540"/>
      <c r="DT822" s="540"/>
      <c r="DU822" s="540"/>
      <c r="DV822" s="540"/>
      <c r="DW822" s="540"/>
      <c r="DX822" s="540"/>
      <c r="DY822" s="540"/>
      <c r="DZ822" s="540"/>
      <c r="EA822" s="540"/>
      <c r="EB822" s="540"/>
      <c r="EC822" s="540"/>
      <c r="ED822" s="540"/>
      <c r="EE822" s="540"/>
      <c r="EF822" s="540"/>
      <c r="EG822" s="540"/>
      <c r="EH822" s="540"/>
    </row>
    <row r="823" spans="2:138">
      <c r="B823" s="540"/>
      <c r="C823" s="658"/>
      <c r="D823" s="540"/>
      <c r="F823" s="540"/>
      <c r="G823" s="540"/>
      <c r="H823" s="540"/>
      <c r="I823" s="540"/>
      <c r="J823" s="540"/>
      <c r="K823" s="540"/>
      <c r="L823" s="540"/>
      <c r="M823" s="540"/>
      <c r="N823" s="540"/>
      <c r="O823" s="540"/>
      <c r="P823" s="540"/>
      <c r="Q823" s="540"/>
      <c r="R823" s="540"/>
      <c r="S823" s="540"/>
      <c r="T823" s="540"/>
      <c r="U823" s="540"/>
      <c r="V823" s="540"/>
      <c r="W823" s="540"/>
      <c r="X823" s="540"/>
      <c r="Y823" s="540"/>
      <c r="Z823" s="540"/>
      <c r="AA823" s="540"/>
      <c r="AB823" s="540"/>
      <c r="AC823" s="540"/>
      <c r="AD823" s="540"/>
      <c r="AE823" s="540"/>
      <c r="AF823" s="540"/>
      <c r="AG823" s="540"/>
      <c r="AH823" s="540"/>
      <c r="AI823" s="540"/>
      <c r="AJ823" s="540"/>
      <c r="AK823" s="540"/>
      <c r="AL823" s="540"/>
      <c r="AM823" s="540"/>
      <c r="AN823" s="540"/>
      <c r="AO823" s="540"/>
      <c r="AP823" s="540"/>
      <c r="AQ823" s="540"/>
      <c r="AR823" s="540"/>
      <c r="AS823" s="540"/>
      <c r="AT823" s="540"/>
      <c r="AU823" s="540"/>
      <c r="AV823" s="540"/>
      <c r="AW823" s="540"/>
      <c r="AX823" s="540"/>
      <c r="AY823" s="540"/>
      <c r="AZ823" s="540"/>
      <c r="BA823" s="540"/>
      <c r="BB823" s="540"/>
      <c r="BC823" s="540"/>
      <c r="BD823" s="540"/>
      <c r="BE823" s="540"/>
      <c r="BF823" s="540"/>
      <c r="BG823" s="540"/>
      <c r="BH823" s="540"/>
      <c r="BI823" s="540"/>
      <c r="BJ823" s="540"/>
      <c r="BK823" s="540"/>
      <c r="BL823" s="540"/>
      <c r="BM823" s="540"/>
      <c r="BN823" s="540"/>
      <c r="BO823" s="540"/>
      <c r="BP823" s="540"/>
      <c r="BQ823" s="540"/>
      <c r="BR823" s="540"/>
      <c r="BS823" s="540"/>
      <c r="BT823" s="540"/>
      <c r="BU823" s="540"/>
      <c r="BV823" s="540"/>
      <c r="BW823" s="540"/>
      <c r="BX823" s="540"/>
      <c r="BY823" s="540"/>
      <c r="BZ823" s="540"/>
      <c r="DK823" s="540"/>
      <c r="DL823" s="540"/>
      <c r="DM823" s="540"/>
      <c r="DN823" s="540"/>
      <c r="DO823" s="540"/>
      <c r="DP823" s="540"/>
      <c r="DQ823" s="540"/>
      <c r="DR823" s="540"/>
      <c r="DS823" s="540"/>
      <c r="DT823" s="540"/>
      <c r="DU823" s="540"/>
      <c r="DV823" s="540"/>
      <c r="DW823" s="540"/>
      <c r="DX823" s="540"/>
      <c r="DY823" s="540"/>
      <c r="DZ823" s="540"/>
      <c r="EA823" s="540"/>
      <c r="EB823" s="540"/>
      <c r="EC823" s="540"/>
      <c r="ED823" s="540"/>
      <c r="EE823" s="540"/>
      <c r="EF823" s="540"/>
      <c r="EG823" s="540"/>
      <c r="EH823" s="540"/>
    </row>
    <row r="824" spans="2:138">
      <c r="B824" s="540"/>
      <c r="C824" s="658"/>
      <c r="D824" s="540"/>
      <c r="F824" s="540"/>
      <c r="G824" s="540"/>
      <c r="H824" s="540"/>
      <c r="I824" s="540"/>
      <c r="J824" s="540"/>
      <c r="K824" s="540"/>
      <c r="L824" s="540"/>
      <c r="M824" s="540"/>
      <c r="N824" s="540"/>
      <c r="O824" s="540"/>
      <c r="P824" s="540"/>
      <c r="Q824" s="540"/>
      <c r="R824" s="540"/>
      <c r="S824" s="540"/>
      <c r="T824" s="540"/>
      <c r="U824" s="540"/>
      <c r="V824" s="540"/>
      <c r="W824" s="540"/>
      <c r="X824" s="540"/>
      <c r="Y824" s="540"/>
      <c r="Z824" s="540"/>
      <c r="AA824" s="540"/>
      <c r="AB824" s="540"/>
      <c r="AC824" s="540"/>
      <c r="AD824" s="540"/>
      <c r="AE824" s="540"/>
      <c r="AF824" s="540"/>
      <c r="AG824" s="540"/>
      <c r="AH824" s="540"/>
      <c r="AI824" s="540"/>
      <c r="AJ824" s="540"/>
      <c r="AK824" s="540"/>
      <c r="AL824" s="540"/>
      <c r="AM824" s="540"/>
      <c r="AN824" s="540"/>
      <c r="AO824" s="540"/>
      <c r="AP824" s="540"/>
      <c r="AQ824" s="540"/>
      <c r="AR824" s="540"/>
      <c r="AS824" s="540"/>
      <c r="AT824" s="540"/>
      <c r="AU824" s="540"/>
      <c r="AV824" s="540"/>
      <c r="AW824" s="540"/>
      <c r="AX824" s="540"/>
      <c r="AY824" s="540"/>
      <c r="AZ824" s="540"/>
      <c r="BA824" s="540"/>
      <c r="BB824" s="540"/>
      <c r="BC824" s="540"/>
      <c r="BD824" s="540"/>
      <c r="BE824" s="540"/>
      <c r="BF824" s="540"/>
      <c r="BG824" s="540"/>
      <c r="BH824" s="540"/>
      <c r="BI824" s="540"/>
      <c r="BJ824" s="540"/>
      <c r="BK824" s="540"/>
      <c r="BL824" s="540"/>
      <c r="BM824" s="540"/>
      <c r="BN824" s="540"/>
      <c r="BO824" s="540"/>
      <c r="BP824" s="540"/>
      <c r="BQ824" s="540"/>
      <c r="BR824" s="540"/>
      <c r="BS824" s="540"/>
      <c r="BT824" s="540"/>
      <c r="BU824" s="540"/>
      <c r="BV824" s="540"/>
      <c r="BW824" s="540"/>
      <c r="BX824" s="540"/>
      <c r="BY824" s="540"/>
      <c r="BZ824" s="540"/>
      <c r="DK824" s="540"/>
      <c r="DL824" s="540"/>
      <c r="DM824" s="540"/>
      <c r="DN824" s="540"/>
      <c r="DO824" s="540"/>
      <c r="DP824" s="540"/>
      <c r="DQ824" s="540"/>
      <c r="DR824" s="540"/>
      <c r="DS824" s="540"/>
      <c r="DT824" s="540"/>
      <c r="DU824" s="540"/>
      <c r="DV824" s="540"/>
      <c r="DW824" s="540"/>
      <c r="DX824" s="540"/>
      <c r="DY824" s="540"/>
      <c r="DZ824" s="540"/>
      <c r="EA824" s="540"/>
      <c r="EB824" s="540"/>
      <c r="EC824" s="540"/>
      <c r="ED824" s="540"/>
      <c r="EE824" s="540"/>
      <c r="EF824" s="540"/>
      <c r="EG824" s="540"/>
      <c r="EH824" s="540"/>
    </row>
    <row r="825" spans="2:138">
      <c r="B825" s="540"/>
      <c r="C825" s="658"/>
      <c r="D825" s="540"/>
      <c r="F825" s="540"/>
      <c r="G825" s="540"/>
      <c r="H825" s="540"/>
      <c r="I825" s="540"/>
      <c r="J825" s="540"/>
      <c r="K825" s="540"/>
      <c r="L825" s="540"/>
      <c r="M825" s="540"/>
      <c r="N825" s="540"/>
      <c r="O825" s="540"/>
      <c r="P825" s="540"/>
      <c r="Q825" s="540"/>
      <c r="R825" s="540"/>
      <c r="S825" s="540"/>
      <c r="T825" s="540"/>
      <c r="U825" s="540"/>
      <c r="V825" s="540"/>
      <c r="W825" s="540"/>
      <c r="X825" s="540"/>
      <c r="Y825" s="540"/>
      <c r="Z825" s="540"/>
      <c r="AA825" s="540"/>
      <c r="AB825" s="540"/>
      <c r="AC825" s="540"/>
      <c r="AD825" s="540"/>
      <c r="AE825" s="540"/>
      <c r="AF825" s="540"/>
      <c r="AG825" s="540"/>
      <c r="AH825" s="540"/>
      <c r="AI825" s="540"/>
      <c r="AJ825" s="540"/>
      <c r="AK825" s="540"/>
      <c r="AL825" s="540"/>
      <c r="AM825" s="540"/>
      <c r="AN825" s="540"/>
      <c r="AO825" s="540"/>
      <c r="AP825" s="540"/>
      <c r="AQ825" s="540"/>
      <c r="AR825" s="540"/>
      <c r="AS825" s="540"/>
      <c r="AT825" s="540"/>
      <c r="AU825" s="540"/>
      <c r="AV825" s="540"/>
      <c r="AW825" s="540"/>
      <c r="AX825" s="540"/>
      <c r="AY825" s="540"/>
      <c r="AZ825" s="540"/>
      <c r="BA825" s="540"/>
      <c r="BB825" s="540"/>
      <c r="BC825" s="540"/>
      <c r="BD825" s="540"/>
      <c r="BE825" s="540"/>
      <c r="BF825" s="540"/>
      <c r="BG825" s="540"/>
      <c r="BH825" s="540"/>
      <c r="BI825" s="540"/>
      <c r="BJ825" s="540"/>
      <c r="BK825" s="540"/>
      <c r="BL825" s="540"/>
      <c r="BM825" s="540"/>
      <c r="BN825" s="540"/>
      <c r="BO825" s="540"/>
      <c r="BP825" s="540"/>
      <c r="BQ825" s="540"/>
      <c r="BR825" s="540"/>
      <c r="BS825" s="540"/>
      <c r="BT825" s="540"/>
      <c r="BU825" s="540"/>
      <c r="BV825" s="540"/>
      <c r="BW825" s="540"/>
      <c r="BX825" s="540"/>
      <c r="BY825" s="540"/>
      <c r="BZ825" s="540"/>
      <c r="DK825" s="540"/>
      <c r="DL825" s="540"/>
      <c r="DM825" s="540"/>
      <c r="DN825" s="540"/>
      <c r="DO825" s="540"/>
      <c r="DP825" s="540"/>
      <c r="DQ825" s="540"/>
      <c r="DR825" s="540"/>
      <c r="DS825" s="540"/>
      <c r="DT825" s="540"/>
      <c r="DU825" s="540"/>
      <c r="DV825" s="540"/>
      <c r="DW825" s="540"/>
      <c r="DX825" s="540"/>
      <c r="DY825" s="540"/>
      <c r="DZ825" s="540"/>
      <c r="EA825" s="540"/>
      <c r="EB825" s="540"/>
      <c r="EC825" s="540"/>
      <c r="ED825" s="540"/>
      <c r="EE825" s="540"/>
      <c r="EF825" s="540"/>
      <c r="EG825" s="540"/>
      <c r="EH825" s="540"/>
    </row>
    <row r="826" spans="2:138">
      <c r="B826" s="540"/>
      <c r="C826" s="658"/>
      <c r="D826" s="540"/>
      <c r="F826" s="540"/>
      <c r="G826" s="540"/>
      <c r="H826" s="540"/>
      <c r="I826" s="540"/>
      <c r="J826" s="540"/>
      <c r="K826" s="540"/>
      <c r="L826" s="540"/>
      <c r="M826" s="540"/>
      <c r="N826" s="540"/>
      <c r="O826" s="540"/>
      <c r="P826" s="540"/>
      <c r="Q826" s="540"/>
      <c r="R826" s="540"/>
      <c r="S826" s="540"/>
      <c r="T826" s="540"/>
      <c r="U826" s="540"/>
      <c r="V826" s="540"/>
      <c r="W826" s="540"/>
      <c r="X826" s="540"/>
      <c r="Y826" s="540"/>
      <c r="Z826" s="540"/>
      <c r="AA826" s="540"/>
      <c r="AB826" s="540"/>
      <c r="AC826" s="540"/>
      <c r="AD826" s="540"/>
      <c r="AE826" s="540"/>
      <c r="AF826" s="540"/>
      <c r="AG826" s="540"/>
      <c r="AH826" s="540"/>
      <c r="AI826" s="540"/>
      <c r="AJ826" s="540"/>
      <c r="AK826" s="540"/>
      <c r="AL826" s="540"/>
      <c r="AM826" s="540"/>
      <c r="AN826" s="540"/>
      <c r="AO826" s="540"/>
      <c r="AP826" s="540"/>
      <c r="AQ826" s="540"/>
      <c r="AR826" s="540"/>
      <c r="AS826" s="540"/>
      <c r="AT826" s="540"/>
      <c r="AU826" s="540"/>
      <c r="AV826" s="540"/>
      <c r="AW826" s="540"/>
      <c r="AX826" s="540"/>
      <c r="AY826" s="540"/>
      <c r="AZ826" s="540"/>
      <c r="BA826" s="540"/>
      <c r="BB826" s="540"/>
      <c r="BC826" s="540"/>
      <c r="BD826" s="540"/>
      <c r="BE826" s="540"/>
      <c r="BF826" s="540"/>
      <c r="BG826" s="540"/>
      <c r="BH826" s="540"/>
      <c r="BI826" s="540"/>
      <c r="BJ826" s="540"/>
      <c r="BK826" s="540"/>
      <c r="BL826" s="540"/>
      <c r="BM826" s="540"/>
      <c r="BN826" s="540"/>
      <c r="BO826" s="540"/>
      <c r="BP826" s="540"/>
      <c r="BQ826" s="540"/>
      <c r="BR826" s="540"/>
      <c r="BS826" s="540"/>
      <c r="BT826" s="540"/>
      <c r="BU826" s="540"/>
      <c r="BV826" s="540"/>
      <c r="BW826" s="540"/>
      <c r="BX826" s="540"/>
      <c r="BY826" s="540"/>
      <c r="BZ826" s="540"/>
      <c r="DK826" s="540"/>
      <c r="DL826" s="540"/>
      <c r="DM826" s="540"/>
      <c r="DN826" s="540"/>
      <c r="DO826" s="540"/>
      <c r="DP826" s="540"/>
      <c r="DQ826" s="540"/>
      <c r="DR826" s="540"/>
      <c r="DS826" s="540"/>
      <c r="DT826" s="540"/>
      <c r="DU826" s="540"/>
      <c r="DV826" s="540"/>
      <c r="DW826" s="540"/>
      <c r="DX826" s="540"/>
      <c r="DY826" s="540"/>
      <c r="DZ826" s="540"/>
      <c r="EA826" s="540"/>
      <c r="EB826" s="540"/>
      <c r="EC826" s="540"/>
      <c r="ED826" s="540"/>
      <c r="EE826" s="540"/>
      <c r="EF826" s="540"/>
      <c r="EG826" s="540"/>
      <c r="EH826" s="540"/>
    </row>
    <row r="827" spans="2:138">
      <c r="B827" s="540"/>
      <c r="C827" s="658"/>
      <c r="D827" s="540"/>
      <c r="F827" s="540"/>
      <c r="G827" s="540"/>
      <c r="H827" s="540"/>
      <c r="I827" s="540"/>
      <c r="J827" s="540"/>
      <c r="K827" s="540"/>
      <c r="L827" s="540"/>
      <c r="M827" s="540"/>
      <c r="N827" s="540"/>
      <c r="O827" s="540"/>
      <c r="P827" s="540"/>
      <c r="Q827" s="540"/>
      <c r="R827" s="540"/>
      <c r="S827" s="540"/>
      <c r="T827" s="540"/>
      <c r="U827" s="540"/>
      <c r="V827" s="540"/>
      <c r="W827" s="540"/>
      <c r="X827" s="540"/>
      <c r="Y827" s="540"/>
      <c r="Z827" s="540"/>
      <c r="AA827" s="540"/>
      <c r="AB827" s="540"/>
      <c r="AC827" s="540"/>
      <c r="AD827" s="540"/>
      <c r="AE827" s="540"/>
      <c r="AF827" s="540"/>
      <c r="AG827" s="540"/>
      <c r="AH827" s="540"/>
      <c r="AI827" s="540"/>
      <c r="AJ827" s="540"/>
      <c r="AK827" s="540"/>
      <c r="AL827" s="540"/>
      <c r="AM827" s="540"/>
      <c r="AN827" s="540"/>
      <c r="AO827" s="540"/>
      <c r="AP827" s="540"/>
      <c r="AQ827" s="540"/>
      <c r="AR827" s="540"/>
      <c r="AS827" s="540"/>
      <c r="AT827" s="540"/>
      <c r="AU827" s="540"/>
      <c r="AV827" s="540"/>
      <c r="AW827" s="540"/>
      <c r="AX827" s="540"/>
      <c r="AY827" s="540"/>
      <c r="AZ827" s="540"/>
      <c r="BA827" s="540"/>
      <c r="BB827" s="540"/>
      <c r="BC827" s="540"/>
      <c r="BD827" s="540"/>
      <c r="BE827" s="540"/>
      <c r="BF827" s="540"/>
      <c r="BG827" s="540"/>
      <c r="BH827" s="540"/>
      <c r="BI827" s="540"/>
      <c r="BJ827" s="540"/>
      <c r="BK827" s="540"/>
      <c r="BL827" s="540"/>
      <c r="BM827" s="540"/>
      <c r="BN827" s="540"/>
      <c r="BO827" s="540"/>
      <c r="BP827" s="540"/>
      <c r="BQ827" s="540"/>
      <c r="BR827" s="540"/>
      <c r="BS827" s="540"/>
      <c r="BT827" s="540"/>
      <c r="BU827" s="540"/>
      <c r="BV827" s="540"/>
      <c r="BW827" s="540"/>
      <c r="BX827" s="540"/>
      <c r="BY827" s="540"/>
      <c r="BZ827" s="540"/>
      <c r="DK827" s="540"/>
      <c r="DL827" s="540"/>
      <c r="DM827" s="540"/>
      <c r="DN827" s="540"/>
      <c r="DO827" s="540"/>
      <c r="DP827" s="540"/>
      <c r="DQ827" s="540"/>
      <c r="DR827" s="540"/>
      <c r="DS827" s="540"/>
      <c r="DT827" s="540"/>
      <c r="DU827" s="540"/>
      <c r="DV827" s="540"/>
      <c r="DW827" s="540"/>
      <c r="DX827" s="540"/>
      <c r="DY827" s="540"/>
      <c r="DZ827" s="540"/>
      <c r="EA827" s="540"/>
      <c r="EB827" s="540"/>
      <c r="EC827" s="540"/>
      <c r="ED827" s="540"/>
      <c r="EE827" s="540"/>
      <c r="EF827" s="540"/>
      <c r="EG827" s="540"/>
      <c r="EH827" s="540"/>
    </row>
    <row r="828" spans="2:138">
      <c r="B828" s="540"/>
      <c r="C828" s="658"/>
      <c r="D828" s="540"/>
      <c r="F828" s="540"/>
      <c r="G828" s="540"/>
      <c r="H828" s="540"/>
      <c r="I828" s="540"/>
      <c r="J828" s="540"/>
      <c r="K828" s="540"/>
      <c r="L828" s="540"/>
      <c r="M828" s="540"/>
      <c r="N828" s="540"/>
      <c r="O828" s="540"/>
      <c r="P828" s="540"/>
      <c r="Q828" s="540"/>
      <c r="R828" s="540"/>
      <c r="S828" s="540"/>
      <c r="T828" s="540"/>
      <c r="U828" s="540"/>
      <c r="V828" s="540"/>
      <c r="W828" s="540"/>
      <c r="X828" s="540"/>
      <c r="Y828" s="540"/>
      <c r="Z828" s="540"/>
      <c r="AA828" s="540"/>
      <c r="AB828" s="540"/>
      <c r="AC828" s="540"/>
      <c r="AD828" s="540"/>
      <c r="AE828" s="540"/>
      <c r="AF828" s="540"/>
      <c r="AG828" s="540"/>
      <c r="AH828" s="540"/>
      <c r="AI828" s="540"/>
      <c r="AJ828" s="540"/>
      <c r="AK828" s="540"/>
      <c r="AL828" s="540"/>
      <c r="AM828" s="540"/>
      <c r="AN828" s="540"/>
      <c r="AO828" s="540"/>
      <c r="AP828" s="540"/>
      <c r="AQ828" s="540"/>
      <c r="AR828" s="540"/>
      <c r="AS828" s="540"/>
      <c r="AT828" s="540"/>
      <c r="AU828" s="540"/>
      <c r="AV828" s="540"/>
      <c r="AW828" s="540"/>
      <c r="AX828" s="540"/>
      <c r="AY828" s="540"/>
      <c r="AZ828" s="540"/>
      <c r="BA828" s="540"/>
      <c r="BB828" s="540"/>
      <c r="BC828" s="540"/>
      <c r="BD828" s="540"/>
      <c r="BE828" s="540"/>
      <c r="BF828" s="540"/>
      <c r="BG828" s="540"/>
      <c r="BH828" s="540"/>
      <c r="BI828" s="540"/>
      <c r="BJ828" s="540"/>
      <c r="BK828" s="540"/>
      <c r="BL828" s="540"/>
      <c r="BM828" s="540"/>
      <c r="BN828" s="540"/>
      <c r="BO828" s="540"/>
      <c r="BP828" s="540"/>
      <c r="BQ828" s="540"/>
      <c r="BR828" s="540"/>
      <c r="BS828" s="540"/>
      <c r="BT828" s="540"/>
      <c r="BU828" s="540"/>
      <c r="BV828" s="540"/>
      <c r="BW828" s="540"/>
      <c r="BX828" s="540"/>
      <c r="BY828" s="540"/>
      <c r="BZ828" s="540"/>
      <c r="DK828" s="540"/>
      <c r="DL828" s="540"/>
      <c r="DM828" s="540"/>
      <c r="DN828" s="540"/>
      <c r="DO828" s="540"/>
      <c r="DP828" s="540"/>
      <c r="DQ828" s="540"/>
      <c r="DR828" s="540"/>
      <c r="DS828" s="540"/>
      <c r="DT828" s="540"/>
      <c r="DU828" s="540"/>
      <c r="DV828" s="540"/>
      <c r="DW828" s="540"/>
      <c r="DX828" s="540"/>
      <c r="DY828" s="540"/>
      <c r="DZ828" s="540"/>
      <c r="EA828" s="540"/>
      <c r="EB828" s="540"/>
      <c r="EC828" s="540"/>
      <c r="ED828" s="540"/>
      <c r="EE828" s="540"/>
      <c r="EF828" s="540"/>
      <c r="EG828" s="540"/>
      <c r="EH828" s="540"/>
    </row>
    <row r="829" spans="2:138">
      <c r="B829" s="540"/>
      <c r="C829" s="658"/>
      <c r="D829" s="540"/>
      <c r="F829" s="540"/>
      <c r="G829" s="540"/>
      <c r="H829" s="540"/>
      <c r="I829" s="540"/>
      <c r="J829" s="540"/>
      <c r="K829" s="540"/>
      <c r="L829" s="540"/>
      <c r="M829" s="540"/>
      <c r="N829" s="540"/>
      <c r="O829" s="540"/>
      <c r="P829" s="540"/>
      <c r="Q829" s="540"/>
      <c r="R829" s="540"/>
      <c r="S829" s="540"/>
      <c r="T829" s="540"/>
      <c r="U829" s="540"/>
      <c r="V829" s="540"/>
      <c r="W829" s="540"/>
      <c r="X829" s="540"/>
      <c r="Y829" s="540"/>
      <c r="Z829" s="540"/>
      <c r="AA829" s="540"/>
      <c r="AB829" s="540"/>
      <c r="AC829" s="540"/>
      <c r="AD829" s="540"/>
      <c r="AE829" s="540"/>
      <c r="AF829" s="540"/>
      <c r="AG829" s="540"/>
      <c r="AH829" s="540"/>
      <c r="AI829" s="540"/>
      <c r="AJ829" s="540"/>
      <c r="AK829" s="540"/>
      <c r="AL829" s="540"/>
      <c r="AM829" s="540"/>
      <c r="AN829" s="540"/>
      <c r="AO829" s="540"/>
      <c r="AP829" s="540"/>
      <c r="AQ829" s="540"/>
      <c r="AR829" s="540"/>
      <c r="AS829" s="540"/>
      <c r="AT829" s="540"/>
      <c r="AU829" s="540"/>
      <c r="AV829" s="540"/>
      <c r="AW829" s="540"/>
      <c r="AX829" s="540"/>
      <c r="AY829" s="540"/>
      <c r="AZ829" s="540"/>
      <c r="BA829" s="540"/>
      <c r="BB829" s="540"/>
      <c r="BC829" s="540"/>
      <c r="BD829" s="540"/>
      <c r="BE829" s="540"/>
      <c r="BF829" s="540"/>
      <c r="BG829" s="540"/>
      <c r="BH829" s="540"/>
      <c r="BI829" s="540"/>
      <c r="BJ829" s="540"/>
      <c r="BK829" s="540"/>
      <c r="BL829" s="540"/>
      <c r="BM829" s="540"/>
      <c r="BN829" s="540"/>
      <c r="BO829" s="540"/>
      <c r="BP829" s="540"/>
      <c r="BQ829" s="540"/>
      <c r="BR829" s="540"/>
      <c r="BS829" s="540"/>
      <c r="BT829" s="540"/>
      <c r="BU829" s="540"/>
      <c r="BV829" s="540"/>
      <c r="BW829" s="540"/>
      <c r="BX829" s="540"/>
      <c r="BY829" s="540"/>
      <c r="BZ829" s="540"/>
      <c r="DK829" s="540"/>
      <c r="DL829" s="540"/>
      <c r="DM829" s="540"/>
      <c r="DN829" s="540"/>
      <c r="DO829" s="540"/>
      <c r="DP829" s="540"/>
      <c r="DQ829" s="540"/>
      <c r="DR829" s="540"/>
      <c r="DS829" s="540"/>
      <c r="DT829" s="540"/>
      <c r="DU829" s="540"/>
      <c r="DV829" s="540"/>
      <c r="DW829" s="540"/>
      <c r="DX829" s="540"/>
      <c r="DY829" s="540"/>
      <c r="DZ829" s="540"/>
      <c r="EA829" s="540"/>
      <c r="EB829" s="540"/>
      <c r="EC829" s="540"/>
      <c r="ED829" s="540"/>
      <c r="EE829" s="540"/>
      <c r="EF829" s="540"/>
      <c r="EG829" s="540"/>
      <c r="EH829" s="540"/>
    </row>
    <row r="830" spans="2:138">
      <c r="B830" s="540"/>
      <c r="C830" s="658"/>
      <c r="D830" s="540"/>
      <c r="F830" s="540"/>
      <c r="G830" s="540"/>
      <c r="H830" s="540"/>
      <c r="I830" s="540"/>
      <c r="J830" s="540"/>
      <c r="K830" s="540"/>
      <c r="L830" s="540"/>
      <c r="M830" s="540"/>
      <c r="N830" s="540"/>
      <c r="O830" s="540"/>
      <c r="P830" s="540"/>
      <c r="Q830" s="540"/>
      <c r="R830" s="540"/>
      <c r="S830" s="540"/>
      <c r="T830" s="540"/>
      <c r="U830" s="540"/>
      <c r="V830" s="540"/>
      <c r="W830" s="540"/>
      <c r="X830" s="540"/>
      <c r="Y830" s="540"/>
      <c r="Z830" s="540"/>
      <c r="AA830" s="540"/>
      <c r="AB830" s="540"/>
      <c r="AC830" s="540"/>
      <c r="AD830" s="540"/>
      <c r="AE830" s="540"/>
      <c r="AF830" s="540"/>
      <c r="AG830" s="540"/>
      <c r="AH830" s="540"/>
      <c r="AI830" s="540"/>
      <c r="AJ830" s="540"/>
      <c r="AK830" s="540"/>
      <c r="AL830" s="540"/>
      <c r="AM830" s="540"/>
      <c r="AN830" s="540"/>
      <c r="AO830" s="540"/>
      <c r="AP830" s="540"/>
      <c r="AQ830" s="540"/>
      <c r="AR830" s="540"/>
      <c r="AS830" s="540"/>
      <c r="AT830" s="540"/>
      <c r="AU830" s="540"/>
      <c r="AV830" s="540"/>
      <c r="AW830" s="540"/>
      <c r="AX830" s="540"/>
      <c r="AY830" s="540"/>
      <c r="AZ830" s="540"/>
      <c r="BA830" s="540"/>
      <c r="BB830" s="540"/>
      <c r="BC830" s="540"/>
      <c r="BD830" s="540"/>
      <c r="BE830" s="540"/>
      <c r="BF830" s="540"/>
      <c r="BG830" s="540"/>
      <c r="BH830" s="540"/>
      <c r="BI830" s="540"/>
      <c r="BJ830" s="540"/>
      <c r="BK830" s="540"/>
      <c r="BL830" s="540"/>
      <c r="BM830" s="540"/>
      <c r="BN830" s="540"/>
      <c r="BO830" s="540"/>
      <c r="BP830" s="540"/>
      <c r="BQ830" s="540"/>
      <c r="BR830" s="540"/>
      <c r="BS830" s="540"/>
      <c r="BT830" s="540"/>
      <c r="BU830" s="540"/>
      <c r="BV830" s="540"/>
      <c r="BW830" s="540"/>
      <c r="BX830" s="540"/>
      <c r="BY830" s="540"/>
      <c r="BZ830" s="540"/>
      <c r="DK830" s="540"/>
      <c r="DL830" s="540"/>
      <c r="DM830" s="540"/>
      <c r="DN830" s="540"/>
      <c r="DO830" s="540"/>
      <c r="DP830" s="540"/>
      <c r="DQ830" s="540"/>
      <c r="DR830" s="540"/>
      <c r="DS830" s="540"/>
      <c r="DT830" s="540"/>
      <c r="DU830" s="540"/>
      <c r="DV830" s="540"/>
      <c r="DW830" s="540"/>
      <c r="DX830" s="540"/>
      <c r="DY830" s="540"/>
      <c r="DZ830" s="540"/>
      <c r="EA830" s="540"/>
      <c r="EB830" s="540"/>
      <c r="EC830" s="540"/>
      <c r="ED830" s="540"/>
      <c r="EE830" s="540"/>
      <c r="EF830" s="540"/>
      <c r="EG830" s="540"/>
      <c r="EH830" s="540"/>
    </row>
    <row r="831" spans="2:138">
      <c r="B831" s="540"/>
      <c r="C831" s="658"/>
      <c r="D831" s="540"/>
      <c r="F831" s="540"/>
      <c r="G831" s="540"/>
      <c r="H831" s="540"/>
      <c r="I831" s="540"/>
      <c r="J831" s="540"/>
      <c r="K831" s="540"/>
      <c r="L831" s="540"/>
      <c r="M831" s="540"/>
      <c r="N831" s="540"/>
      <c r="O831" s="540"/>
      <c r="P831" s="540"/>
      <c r="Q831" s="540"/>
      <c r="R831" s="540"/>
      <c r="S831" s="540"/>
      <c r="T831" s="540"/>
      <c r="U831" s="540"/>
      <c r="V831" s="540"/>
      <c r="W831" s="540"/>
      <c r="X831" s="540"/>
      <c r="Y831" s="540"/>
      <c r="Z831" s="540"/>
      <c r="AA831" s="540"/>
      <c r="AB831" s="540"/>
      <c r="AC831" s="540"/>
      <c r="AD831" s="540"/>
      <c r="AE831" s="540"/>
      <c r="AF831" s="540"/>
      <c r="AG831" s="540"/>
      <c r="AH831" s="540"/>
      <c r="AI831" s="540"/>
      <c r="AJ831" s="540"/>
      <c r="AK831" s="540"/>
      <c r="AL831" s="540"/>
      <c r="AM831" s="540"/>
      <c r="AN831" s="540"/>
      <c r="AO831" s="540"/>
      <c r="AP831" s="540"/>
      <c r="AQ831" s="540"/>
      <c r="AR831" s="540"/>
      <c r="AS831" s="540"/>
      <c r="AT831" s="540"/>
      <c r="AU831" s="540"/>
      <c r="AV831" s="540"/>
      <c r="AW831" s="540"/>
      <c r="AX831" s="540"/>
      <c r="AY831" s="540"/>
      <c r="AZ831" s="540"/>
      <c r="BA831" s="540"/>
      <c r="BB831" s="540"/>
      <c r="BC831" s="540"/>
      <c r="BD831" s="540"/>
      <c r="BE831" s="540"/>
      <c r="BF831" s="540"/>
      <c r="BG831" s="540"/>
      <c r="BH831" s="540"/>
      <c r="BI831" s="540"/>
      <c r="BJ831" s="540"/>
      <c r="BK831" s="540"/>
      <c r="BL831" s="540"/>
      <c r="BM831" s="540"/>
      <c r="BN831" s="540"/>
      <c r="BO831" s="540"/>
      <c r="BP831" s="540"/>
      <c r="BQ831" s="540"/>
      <c r="BR831" s="540"/>
      <c r="BS831" s="540"/>
      <c r="BT831" s="540"/>
      <c r="BU831" s="540"/>
      <c r="BV831" s="540"/>
      <c r="BW831" s="540"/>
      <c r="BX831" s="540"/>
      <c r="BY831" s="540"/>
      <c r="BZ831" s="540"/>
      <c r="DK831" s="540"/>
      <c r="DL831" s="540"/>
      <c r="DM831" s="540"/>
      <c r="DN831" s="540"/>
      <c r="DO831" s="540"/>
      <c r="DP831" s="540"/>
      <c r="DQ831" s="540"/>
      <c r="DR831" s="540"/>
      <c r="DS831" s="540"/>
      <c r="DT831" s="540"/>
      <c r="DU831" s="540"/>
      <c r="DV831" s="540"/>
      <c r="DW831" s="540"/>
      <c r="DX831" s="540"/>
      <c r="DY831" s="540"/>
      <c r="DZ831" s="540"/>
      <c r="EA831" s="540"/>
      <c r="EB831" s="540"/>
      <c r="EC831" s="540"/>
      <c r="ED831" s="540"/>
      <c r="EE831" s="540"/>
      <c r="EF831" s="540"/>
      <c r="EG831" s="540"/>
      <c r="EH831" s="540"/>
    </row>
    <row r="832" spans="2:138">
      <c r="B832" s="540"/>
      <c r="C832" s="658"/>
      <c r="D832" s="540"/>
      <c r="F832" s="540"/>
      <c r="G832" s="540"/>
      <c r="H832" s="540"/>
      <c r="I832" s="540"/>
      <c r="J832" s="540"/>
      <c r="K832" s="540"/>
      <c r="L832" s="540"/>
      <c r="M832" s="540"/>
      <c r="N832" s="540"/>
      <c r="O832" s="540"/>
      <c r="P832" s="540"/>
      <c r="Q832" s="540"/>
      <c r="R832" s="540"/>
      <c r="S832" s="540"/>
      <c r="T832" s="540"/>
      <c r="U832" s="540"/>
      <c r="V832" s="540"/>
      <c r="W832" s="540"/>
      <c r="X832" s="540"/>
      <c r="Y832" s="540"/>
      <c r="Z832" s="540"/>
      <c r="AA832" s="540"/>
      <c r="AB832" s="540"/>
      <c r="AC832" s="540"/>
      <c r="AD832" s="540"/>
      <c r="AE832" s="540"/>
      <c r="AF832" s="540"/>
      <c r="AG832" s="540"/>
      <c r="AH832" s="540"/>
      <c r="AI832" s="540"/>
      <c r="AJ832" s="540"/>
      <c r="AK832" s="540"/>
      <c r="AL832" s="540"/>
      <c r="AM832" s="540"/>
      <c r="AN832" s="540"/>
      <c r="AO832" s="540"/>
      <c r="AP832" s="540"/>
      <c r="AQ832" s="540"/>
      <c r="AR832" s="540"/>
      <c r="AS832" s="540"/>
      <c r="AT832" s="540"/>
      <c r="AU832" s="540"/>
      <c r="AV832" s="540"/>
      <c r="AW832" s="540"/>
      <c r="AX832" s="540"/>
      <c r="AY832" s="540"/>
      <c r="AZ832" s="540"/>
      <c r="BA832" s="540"/>
      <c r="BB832" s="540"/>
      <c r="BC832" s="540"/>
      <c r="BD832" s="540"/>
      <c r="BE832" s="540"/>
      <c r="BF832" s="540"/>
      <c r="BG832" s="540"/>
      <c r="BH832" s="540"/>
      <c r="BI832" s="540"/>
      <c r="BJ832" s="540"/>
      <c r="BK832" s="540"/>
      <c r="BL832" s="540"/>
      <c r="BM832" s="540"/>
      <c r="BN832" s="540"/>
      <c r="BO832" s="540"/>
      <c r="BP832" s="540"/>
      <c r="BQ832" s="540"/>
      <c r="BR832" s="540"/>
      <c r="BS832" s="540"/>
      <c r="BT832" s="540"/>
      <c r="BU832" s="540"/>
      <c r="BV832" s="540"/>
      <c r="BW832" s="540"/>
      <c r="BX832" s="540"/>
      <c r="BY832" s="540"/>
      <c r="BZ832" s="540"/>
      <c r="DK832" s="540"/>
      <c r="DL832" s="540"/>
      <c r="DM832" s="540"/>
      <c r="DN832" s="540"/>
      <c r="DO832" s="540"/>
      <c r="DP832" s="540"/>
      <c r="DQ832" s="540"/>
      <c r="DR832" s="540"/>
      <c r="DS832" s="540"/>
      <c r="DT832" s="540"/>
      <c r="DU832" s="540"/>
      <c r="DV832" s="540"/>
      <c r="DW832" s="540"/>
      <c r="DX832" s="540"/>
      <c r="DY832" s="540"/>
      <c r="DZ832" s="540"/>
      <c r="EA832" s="540"/>
      <c r="EB832" s="540"/>
      <c r="EC832" s="540"/>
      <c r="ED832" s="540"/>
      <c r="EE832" s="540"/>
      <c r="EF832" s="540"/>
      <c r="EG832" s="540"/>
      <c r="EH832" s="540"/>
    </row>
    <row r="833" spans="2:138">
      <c r="B833" s="540"/>
      <c r="C833" s="658"/>
      <c r="D833" s="540"/>
      <c r="F833" s="540"/>
      <c r="G833" s="540"/>
      <c r="H833" s="540"/>
      <c r="I833" s="540"/>
      <c r="J833" s="540"/>
      <c r="K833" s="540"/>
      <c r="L833" s="540"/>
      <c r="M833" s="540"/>
      <c r="N833" s="540"/>
      <c r="O833" s="540"/>
      <c r="P833" s="540"/>
      <c r="Q833" s="540"/>
      <c r="R833" s="540"/>
      <c r="S833" s="540"/>
      <c r="T833" s="540"/>
      <c r="U833" s="540"/>
      <c r="V833" s="540"/>
      <c r="W833" s="540"/>
      <c r="X833" s="540"/>
      <c r="Y833" s="540"/>
      <c r="Z833" s="540"/>
      <c r="AA833" s="540"/>
      <c r="AB833" s="540"/>
      <c r="AC833" s="540"/>
      <c r="AD833" s="540"/>
      <c r="AE833" s="540"/>
      <c r="AF833" s="540"/>
      <c r="AG833" s="540"/>
      <c r="AH833" s="540"/>
      <c r="AI833" s="540"/>
      <c r="AJ833" s="540"/>
      <c r="AK833" s="540"/>
      <c r="AL833" s="540"/>
      <c r="AM833" s="540"/>
      <c r="AN833" s="540"/>
      <c r="AO833" s="540"/>
      <c r="AP833" s="540"/>
      <c r="AQ833" s="540"/>
      <c r="AR833" s="540"/>
      <c r="AS833" s="540"/>
      <c r="AT833" s="540"/>
      <c r="AU833" s="540"/>
      <c r="AV833" s="540"/>
      <c r="AW833" s="540"/>
      <c r="AX833" s="540"/>
      <c r="AY833" s="540"/>
      <c r="AZ833" s="540"/>
      <c r="BA833" s="540"/>
      <c r="BB833" s="540"/>
      <c r="BC833" s="540"/>
      <c r="BD833" s="540"/>
      <c r="BE833" s="540"/>
      <c r="BF833" s="540"/>
      <c r="BG833" s="540"/>
      <c r="BH833" s="540"/>
      <c r="BI833" s="540"/>
      <c r="BJ833" s="540"/>
      <c r="BK833" s="540"/>
      <c r="BL833" s="540"/>
      <c r="BM833" s="540"/>
      <c r="BN833" s="540"/>
      <c r="BO833" s="540"/>
      <c r="BP833" s="540"/>
      <c r="BQ833" s="540"/>
      <c r="BR833" s="540"/>
      <c r="BS833" s="540"/>
      <c r="BT833" s="540"/>
      <c r="BU833" s="540"/>
      <c r="BV833" s="540"/>
      <c r="BW833" s="540"/>
      <c r="BX833" s="540"/>
      <c r="BY833" s="540"/>
      <c r="BZ833" s="540"/>
      <c r="DK833" s="540"/>
      <c r="DL833" s="540"/>
      <c r="DM833" s="540"/>
      <c r="DN833" s="540"/>
      <c r="DO833" s="540"/>
      <c r="DP833" s="540"/>
      <c r="DQ833" s="540"/>
      <c r="DR833" s="540"/>
      <c r="DS833" s="540"/>
      <c r="DT833" s="540"/>
      <c r="DU833" s="540"/>
      <c r="DV833" s="540"/>
      <c r="DW833" s="540"/>
      <c r="DX833" s="540"/>
      <c r="DY833" s="540"/>
      <c r="DZ833" s="540"/>
      <c r="EA833" s="540"/>
      <c r="EB833" s="540"/>
      <c r="EC833" s="540"/>
      <c r="ED833" s="540"/>
      <c r="EE833" s="540"/>
      <c r="EF833" s="540"/>
      <c r="EG833" s="540"/>
      <c r="EH833" s="540"/>
    </row>
    <row r="834" spans="2:138">
      <c r="B834" s="540"/>
      <c r="C834" s="658"/>
      <c r="D834" s="540"/>
      <c r="F834" s="540"/>
      <c r="G834" s="540"/>
      <c r="H834" s="540"/>
      <c r="I834" s="540"/>
      <c r="J834" s="540"/>
      <c r="K834" s="540"/>
      <c r="L834" s="540"/>
      <c r="M834" s="540"/>
      <c r="N834" s="540"/>
      <c r="O834" s="540"/>
      <c r="P834" s="540"/>
      <c r="Q834" s="540"/>
      <c r="R834" s="540"/>
      <c r="S834" s="540"/>
      <c r="T834" s="540"/>
      <c r="U834" s="540"/>
      <c r="V834" s="540"/>
      <c r="W834" s="540"/>
      <c r="X834" s="540"/>
      <c r="Y834" s="540"/>
      <c r="Z834" s="540"/>
      <c r="AA834" s="540"/>
      <c r="AB834" s="540"/>
      <c r="AC834" s="540"/>
      <c r="AD834" s="540"/>
      <c r="AE834" s="540"/>
      <c r="AF834" s="540"/>
      <c r="AG834" s="540"/>
      <c r="AH834" s="540"/>
      <c r="AI834" s="540"/>
      <c r="AJ834" s="540"/>
      <c r="AK834" s="540"/>
      <c r="AL834" s="540"/>
      <c r="AM834" s="540"/>
      <c r="AN834" s="540"/>
      <c r="AO834" s="540"/>
      <c r="AP834" s="540"/>
      <c r="AQ834" s="540"/>
      <c r="AR834" s="540"/>
      <c r="AS834" s="540"/>
      <c r="AT834" s="540"/>
      <c r="AU834" s="540"/>
      <c r="AV834" s="540"/>
      <c r="AW834" s="540"/>
      <c r="AX834" s="540"/>
      <c r="AY834" s="540"/>
      <c r="AZ834" s="540"/>
      <c r="BA834" s="540"/>
      <c r="BB834" s="540"/>
      <c r="BC834" s="540"/>
      <c r="BD834" s="540"/>
      <c r="BE834" s="540"/>
      <c r="BF834" s="540"/>
      <c r="BG834" s="540"/>
      <c r="BH834" s="540"/>
      <c r="BI834" s="540"/>
      <c r="BJ834" s="540"/>
      <c r="BK834" s="540"/>
      <c r="BL834" s="540"/>
      <c r="BM834" s="540"/>
      <c r="BN834" s="540"/>
      <c r="BO834" s="540"/>
      <c r="BP834" s="540"/>
      <c r="BQ834" s="540"/>
      <c r="BR834" s="540"/>
      <c r="BS834" s="540"/>
      <c r="BT834" s="540"/>
      <c r="BU834" s="540"/>
      <c r="BV834" s="540"/>
      <c r="BW834" s="540"/>
      <c r="BX834" s="540"/>
      <c r="BY834" s="540"/>
      <c r="BZ834" s="540"/>
      <c r="DK834" s="540"/>
      <c r="DL834" s="540"/>
      <c r="DM834" s="540"/>
      <c r="DN834" s="540"/>
      <c r="DO834" s="540"/>
      <c r="DP834" s="540"/>
      <c r="DQ834" s="540"/>
      <c r="DR834" s="540"/>
      <c r="DS834" s="540"/>
      <c r="DT834" s="540"/>
      <c r="DU834" s="540"/>
      <c r="DV834" s="540"/>
      <c r="DW834" s="540"/>
      <c r="DX834" s="540"/>
      <c r="DY834" s="540"/>
      <c r="DZ834" s="540"/>
      <c r="EA834" s="540"/>
      <c r="EB834" s="540"/>
      <c r="EC834" s="540"/>
      <c r="ED834" s="540"/>
      <c r="EE834" s="540"/>
      <c r="EF834" s="540"/>
      <c r="EG834" s="540"/>
      <c r="EH834" s="540"/>
    </row>
    <row r="835" spans="2:138">
      <c r="B835" s="540"/>
      <c r="C835" s="658"/>
      <c r="D835" s="540"/>
      <c r="F835" s="540"/>
      <c r="G835" s="540"/>
      <c r="H835" s="540"/>
      <c r="I835" s="540"/>
      <c r="J835" s="540"/>
      <c r="K835" s="540"/>
      <c r="L835" s="540"/>
      <c r="M835" s="540"/>
      <c r="N835" s="540"/>
      <c r="O835" s="540"/>
      <c r="P835" s="540"/>
      <c r="Q835" s="540"/>
      <c r="R835" s="540"/>
      <c r="S835" s="540"/>
      <c r="T835" s="540"/>
      <c r="U835" s="540"/>
      <c r="V835" s="540"/>
      <c r="W835" s="540"/>
      <c r="X835" s="540"/>
      <c r="Y835" s="540"/>
      <c r="Z835" s="540"/>
      <c r="AA835" s="540"/>
      <c r="AB835" s="540"/>
      <c r="AC835" s="540"/>
      <c r="AD835" s="540"/>
      <c r="AE835" s="540"/>
      <c r="AF835" s="540"/>
      <c r="AG835" s="540"/>
      <c r="AH835" s="540"/>
      <c r="AI835" s="540"/>
      <c r="AJ835" s="540"/>
      <c r="AK835" s="540"/>
      <c r="AL835" s="540"/>
      <c r="AM835" s="540"/>
      <c r="AN835" s="540"/>
      <c r="AO835" s="540"/>
      <c r="AP835" s="540"/>
      <c r="AQ835" s="540"/>
      <c r="AR835" s="540"/>
      <c r="AS835" s="540"/>
      <c r="AT835" s="540"/>
      <c r="AU835" s="540"/>
      <c r="AV835" s="540"/>
      <c r="AW835" s="540"/>
      <c r="AX835" s="540"/>
      <c r="AY835" s="540"/>
      <c r="AZ835" s="540"/>
      <c r="BA835" s="540"/>
      <c r="BB835" s="540"/>
      <c r="BC835" s="540"/>
      <c r="BD835" s="540"/>
      <c r="BE835" s="540"/>
      <c r="BF835" s="540"/>
      <c r="BG835" s="540"/>
      <c r="BH835" s="540"/>
      <c r="BI835" s="540"/>
      <c r="BJ835" s="540"/>
      <c r="BK835" s="540"/>
      <c r="BL835" s="540"/>
      <c r="BM835" s="540"/>
      <c r="BN835" s="540"/>
      <c r="BO835" s="540"/>
      <c r="BP835" s="540"/>
      <c r="BQ835" s="540"/>
      <c r="BR835" s="540"/>
      <c r="BS835" s="540"/>
      <c r="BT835" s="540"/>
      <c r="BU835" s="540"/>
      <c r="BV835" s="540"/>
      <c r="BW835" s="540"/>
      <c r="BX835" s="540"/>
      <c r="BY835" s="540"/>
      <c r="BZ835" s="540"/>
      <c r="DK835" s="540"/>
      <c r="DL835" s="540"/>
      <c r="DM835" s="540"/>
      <c r="DN835" s="540"/>
      <c r="DO835" s="540"/>
      <c r="DP835" s="540"/>
      <c r="DQ835" s="540"/>
      <c r="DR835" s="540"/>
      <c r="DS835" s="540"/>
      <c r="DT835" s="540"/>
      <c r="DU835" s="540"/>
      <c r="DV835" s="540"/>
      <c r="DW835" s="540"/>
      <c r="DX835" s="540"/>
      <c r="DY835" s="540"/>
      <c r="DZ835" s="540"/>
      <c r="EA835" s="540"/>
      <c r="EB835" s="540"/>
      <c r="EC835" s="540"/>
      <c r="ED835" s="540"/>
      <c r="EE835" s="540"/>
      <c r="EF835" s="540"/>
      <c r="EG835" s="540"/>
      <c r="EH835" s="540"/>
    </row>
    <row r="836" spans="2:138">
      <c r="DK836" s="540"/>
      <c r="DL836" s="540"/>
      <c r="DM836" s="540"/>
      <c r="DN836" s="540"/>
      <c r="DO836" s="540"/>
      <c r="DP836" s="540"/>
      <c r="DQ836" s="540"/>
      <c r="DR836" s="540"/>
      <c r="DS836" s="540"/>
      <c r="DT836" s="540"/>
      <c r="DU836" s="540"/>
      <c r="DV836" s="540"/>
      <c r="DW836" s="540"/>
      <c r="DX836" s="540"/>
      <c r="DY836" s="540"/>
      <c r="DZ836" s="540"/>
      <c r="EA836" s="540"/>
      <c r="EB836" s="540"/>
      <c r="EC836" s="540"/>
      <c r="ED836" s="540"/>
      <c r="EE836" s="540"/>
      <c r="EF836" s="540"/>
      <c r="EG836" s="540"/>
      <c r="EH836" s="540"/>
    </row>
    <row r="837" spans="2:138">
      <c r="DK837" s="540"/>
      <c r="DL837" s="540"/>
      <c r="DM837" s="540"/>
      <c r="DN837" s="540"/>
      <c r="DO837" s="540"/>
      <c r="DP837" s="540"/>
      <c r="DQ837" s="540"/>
      <c r="DR837" s="540"/>
      <c r="DS837" s="540"/>
      <c r="DT837" s="540"/>
      <c r="DU837" s="540"/>
      <c r="DV837" s="540"/>
      <c r="DW837" s="540"/>
      <c r="DX837" s="540"/>
      <c r="DY837" s="540"/>
      <c r="DZ837" s="540"/>
      <c r="EA837" s="540"/>
      <c r="EB837" s="540"/>
      <c r="EC837" s="540"/>
      <c r="ED837" s="540"/>
      <c r="EE837" s="540"/>
      <c r="EF837" s="540"/>
      <c r="EG837" s="540"/>
      <c r="EH837" s="540"/>
    </row>
    <row r="838" spans="2:138">
      <c r="DK838" s="540"/>
      <c r="DL838" s="540"/>
      <c r="DM838" s="540"/>
      <c r="DN838" s="540"/>
      <c r="DO838" s="540"/>
      <c r="DP838" s="540"/>
      <c r="DQ838" s="540"/>
      <c r="DR838" s="540"/>
      <c r="DS838" s="540"/>
      <c r="DT838" s="540"/>
      <c r="DU838" s="540"/>
      <c r="DV838" s="540"/>
      <c r="DW838" s="540"/>
      <c r="DX838" s="540"/>
      <c r="DY838" s="540"/>
      <c r="DZ838" s="540"/>
      <c r="EA838" s="540"/>
      <c r="EB838" s="540"/>
      <c r="EC838" s="540"/>
      <c r="ED838" s="540"/>
      <c r="EE838" s="540"/>
      <c r="EF838" s="540"/>
      <c r="EG838" s="540"/>
      <c r="EH838" s="540"/>
    </row>
    <row r="839" spans="2:138">
      <c r="DK839" s="540"/>
      <c r="DL839" s="540"/>
      <c r="DM839" s="540"/>
      <c r="DN839" s="540"/>
      <c r="DO839" s="540"/>
      <c r="DP839" s="540"/>
      <c r="DQ839" s="540"/>
      <c r="DR839" s="540"/>
      <c r="DS839" s="540"/>
      <c r="DT839" s="540"/>
      <c r="DU839" s="540"/>
      <c r="DV839" s="540"/>
      <c r="DW839" s="540"/>
      <c r="DX839" s="540"/>
      <c r="DY839" s="540"/>
      <c r="DZ839" s="540"/>
      <c r="EA839" s="540"/>
      <c r="EB839" s="540"/>
      <c r="EC839" s="540"/>
      <c r="ED839" s="540"/>
      <c r="EE839" s="540"/>
      <c r="EF839" s="540"/>
      <c r="EG839" s="540"/>
      <c r="EH839" s="540"/>
    </row>
    <row r="840" spans="2:138">
      <c r="DK840" s="540"/>
      <c r="DL840" s="540"/>
      <c r="DM840" s="540"/>
      <c r="DN840" s="540"/>
      <c r="DO840" s="540"/>
      <c r="DP840" s="540"/>
      <c r="DQ840" s="540"/>
      <c r="DR840" s="540"/>
      <c r="DS840" s="540"/>
      <c r="DT840" s="540"/>
      <c r="DU840" s="540"/>
      <c r="DV840" s="540"/>
      <c r="DW840" s="540"/>
      <c r="DX840" s="540"/>
      <c r="DY840" s="540"/>
      <c r="DZ840" s="540"/>
      <c r="EA840" s="540"/>
      <c r="EB840" s="540"/>
      <c r="EC840" s="540"/>
      <c r="ED840" s="540"/>
      <c r="EE840" s="540"/>
      <c r="EF840" s="540"/>
      <c r="EG840" s="540"/>
      <c r="EH840" s="540"/>
    </row>
    <row r="841" spans="2:138">
      <c r="DK841" s="540"/>
      <c r="DL841" s="540"/>
      <c r="DM841" s="540"/>
      <c r="DN841" s="540"/>
      <c r="DO841" s="540"/>
      <c r="DP841" s="540"/>
      <c r="DQ841" s="540"/>
      <c r="DR841" s="540"/>
      <c r="DS841" s="540"/>
      <c r="DT841" s="540"/>
      <c r="DU841" s="540"/>
      <c r="DV841" s="540"/>
      <c r="DW841" s="540"/>
      <c r="DX841" s="540"/>
      <c r="DY841" s="540"/>
      <c r="DZ841" s="540"/>
      <c r="EA841" s="540"/>
      <c r="EB841" s="540"/>
      <c r="EC841" s="540"/>
      <c r="ED841" s="540"/>
      <c r="EE841" s="540"/>
      <c r="EF841" s="540"/>
      <c r="EG841" s="540"/>
      <c r="EH841" s="540"/>
    </row>
    <row r="842" spans="2:138">
      <c r="DK842" s="540"/>
      <c r="DL842" s="540"/>
      <c r="DM842" s="540"/>
      <c r="DN842" s="540"/>
      <c r="DO842" s="540"/>
      <c r="DP842" s="540"/>
      <c r="DQ842" s="540"/>
      <c r="DR842" s="540"/>
      <c r="DS842" s="540"/>
      <c r="DT842" s="540"/>
      <c r="DU842" s="540"/>
      <c r="DV842" s="540"/>
      <c r="DW842" s="540"/>
      <c r="DX842" s="540"/>
      <c r="DY842" s="540"/>
      <c r="DZ842" s="540"/>
      <c r="EA842" s="540"/>
      <c r="EB842" s="540"/>
      <c r="EC842" s="540"/>
      <c r="ED842" s="540"/>
      <c r="EE842" s="540"/>
      <c r="EF842" s="540"/>
      <c r="EG842" s="540"/>
      <c r="EH842" s="540"/>
    </row>
    <row r="843" spans="2:138">
      <c r="DK843" s="540"/>
      <c r="DL843" s="540"/>
      <c r="DM843" s="540"/>
      <c r="DN843" s="540"/>
      <c r="DO843" s="540"/>
      <c r="DP843" s="540"/>
      <c r="DQ843" s="540"/>
      <c r="DR843" s="540"/>
      <c r="DS843" s="540"/>
      <c r="DT843" s="540"/>
      <c r="DU843" s="540"/>
      <c r="DV843" s="540"/>
      <c r="DW843" s="540"/>
      <c r="DX843" s="540"/>
      <c r="DY843" s="540"/>
      <c r="DZ843" s="540"/>
      <c r="EA843" s="540"/>
      <c r="EB843" s="540"/>
      <c r="EC843" s="540"/>
      <c r="ED843" s="540"/>
      <c r="EE843" s="540"/>
      <c r="EF843" s="540"/>
      <c r="EG843" s="540"/>
      <c r="EH843" s="540"/>
    </row>
    <row r="844" spans="2:138">
      <c r="DK844" s="540"/>
      <c r="DL844" s="540"/>
      <c r="DM844" s="540"/>
      <c r="DN844" s="540"/>
      <c r="DO844" s="540"/>
      <c r="DP844" s="540"/>
      <c r="DQ844" s="540"/>
      <c r="DR844" s="540"/>
      <c r="DS844" s="540"/>
      <c r="DT844" s="540"/>
      <c r="DU844" s="540"/>
      <c r="DV844" s="540"/>
      <c r="DW844" s="540"/>
      <c r="DX844" s="540"/>
      <c r="DY844" s="540"/>
      <c r="DZ844" s="540"/>
      <c r="EA844" s="540"/>
      <c r="EB844" s="540"/>
      <c r="EC844" s="540"/>
      <c r="ED844" s="540"/>
      <c r="EE844" s="540"/>
      <c r="EF844" s="540"/>
      <c r="EG844" s="540"/>
      <c r="EH844" s="540"/>
    </row>
    <row r="845" spans="2:138">
      <c r="DK845" s="540"/>
      <c r="DL845" s="540"/>
      <c r="DM845" s="540"/>
      <c r="DN845" s="540"/>
      <c r="DO845" s="540"/>
      <c r="DP845" s="540"/>
      <c r="DQ845" s="540"/>
      <c r="DR845" s="540"/>
      <c r="DS845" s="540"/>
      <c r="DT845" s="540"/>
      <c r="DU845" s="540"/>
      <c r="DV845" s="540"/>
      <c r="DW845" s="540"/>
      <c r="DX845" s="540"/>
      <c r="DY845" s="540"/>
      <c r="DZ845" s="540"/>
      <c r="EA845" s="540"/>
      <c r="EB845" s="540"/>
      <c r="EC845" s="540"/>
      <c r="ED845" s="540"/>
      <c r="EE845" s="540"/>
      <c r="EF845" s="540"/>
      <c r="EG845" s="540"/>
      <c r="EH845" s="540"/>
    </row>
    <row r="846" spans="2:138">
      <c r="DK846" s="540"/>
      <c r="DL846" s="540"/>
      <c r="DM846" s="540"/>
      <c r="DN846" s="540"/>
      <c r="DO846" s="540"/>
      <c r="DP846" s="540"/>
      <c r="DQ846" s="540"/>
      <c r="DR846" s="540"/>
      <c r="DS846" s="540"/>
      <c r="DT846" s="540"/>
      <c r="DU846" s="540"/>
      <c r="DV846" s="540"/>
      <c r="DW846" s="540"/>
      <c r="DX846" s="540"/>
      <c r="DY846" s="540"/>
      <c r="DZ846" s="540"/>
      <c r="EA846" s="540"/>
      <c r="EB846" s="540"/>
      <c r="EC846" s="540"/>
      <c r="ED846" s="540"/>
      <c r="EE846" s="540"/>
      <c r="EF846" s="540"/>
      <c r="EG846" s="540"/>
      <c r="EH846" s="540"/>
    </row>
    <row r="847" spans="2:138">
      <c r="DK847" s="540"/>
      <c r="DL847" s="540"/>
      <c r="DM847" s="540"/>
      <c r="DN847" s="540"/>
      <c r="DO847" s="540"/>
      <c r="DP847" s="540"/>
      <c r="DQ847" s="540"/>
      <c r="DR847" s="540"/>
      <c r="DS847" s="540"/>
      <c r="DT847" s="540"/>
      <c r="DU847" s="540"/>
      <c r="DV847" s="540"/>
      <c r="DW847" s="540"/>
      <c r="DX847" s="540"/>
      <c r="DY847" s="540"/>
      <c r="DZ847" s="540"/>
      <c r="EA847" s="540"/>
      <c r="EB847" s="540"/>
      <c r="EC847" s="540"/>
      <c r="ED847" s="540"/>
      <c r="EE847" s="540"/>
      <c r="EF847" s="540"/>
      <c r="EG847" s="540"/>
      <c r="EH847" s="540"/>
    </row>
    <row r="848" spans="2:138">
      <c r="DK848" s="540"/>
      <c r="DL848" s="540"/>
      <c r="DM848" s="540"/>
      <c r="DN848" s="540"/>
      <c r="DO848" s="540"/>
      <c r="DP848" s="540"/>
      <c r="DQ848" s="540"/>
      <c r="DR848" s="540"/>
      <c r="DS848" s="540"/>
      <c r="DT848" s="540"/>
      <c r="DU848" s="540"/>
      <c r="DV848" s="540"/>
      <c r="DW848" s="540"/>
      <c r="DX848" s="540"/>
      <c r="DY848" s="540"/>
      <c r="DZ848" s="540"/>
      <c r="EA848" s="540"/>
      <c r="EB848" s="540"/>
      <c r="EC848" s="540"/>
      <c r="ED848" s="540"/>
      <c r="EE848" s="540"/>
      <c r="EF848" s="540"/>
      <c r="EG848" s="540"/>
      <c r="EH848" s="540"/>
    </row>
    <row r="849" spans="115:138">
      <c r="DK849" s="540"/>
      <c r="DL849" s="540"/>
      <c r="DM849" s="540"/>
      <c r="DN849" s="540"/>
      <c r="DO849" s="540"/>
      <c r="DP849" s="540"/>
      <c r="DQ849" s="540"/>
      <c r="DR849" s="540"/>
      <c r="DS849" s="540"/>
      <c r="DT849" s="540"/>
      <c r="DU849" s="540"/>
      <c r="DV849" s="540"/>
      <c r="DW849" s="540"/>
      <c r="DX849" s="540"/>
      <c r="DY849" s="540"/>
      <c r="DZ849" s="540"/>
      <c r="EA849" s="540"/>
      <c r="EB849" s="540"/>
      <c r="EC849" s="540"/>
      <c r="ED849" s="540"/>
      <c r="EE849" s="540"/>
      <c r="EF849" s="540"/>
      <c r="EG849" s="540"/>
      <c r="EH849" s="540"/>
    </row>
    <row r="850" spans="115:138">
      <c r="DK850" s="540"/>
      <c r="DL850" s="540"/>
      <c r="DM850" s="540"/>
      <c r="DN850" s="540"/>
      <c r="DO850" s="540"/>
      <c r="DP850" s="540"/>
      <c r="DQ850" s="540"/>
      <c r="DR850" s="540"/>
      <c r="DS850" s="540"/>
      <c r="DT850" s="540"/>
      <c r="DU850" s="540"/>
      <c r="DV850" s="540"/>
      <c r="DW850" s="540"/>
      <c r="DX850" s="540"/>
      <c r="DY850" s="540"/>
      <c r="DZ850" s="540"/>
      <c r="EA850" s="540"/>
      <c r="EB850" s="540"/>
      <c r="EC850" s="540"/>
      <c r="ED850" s="540"/>
      <c r="EE850" s="540"/>
      <c r="EF850" s="540"/>
      <c r="EG850" s="540"/>
      <c r="EH850" s="540"/>
    </row>
    <row r="851" spans="115:138">
      <c r="DK851" s="540"/>
      <c r="DL851" s="540"/>
      <c r="DM851" s="540"/>
      <c r="DN851" s="540"/>
      <c r="DO851" s="540"/>
      <c r="DP851" s="540"/>
      <c r="DQ851" s="540"/>
      <c r="DR851" s="540"/>
      <c r="DS851" s="540"/>
      <c r="DT851" s="540"/>
      <c r="DU851" s="540"/>
      <c r="DV851" s="540"/>
      <c r="DW851" s="540"/>
      <c r="DX851" s="540"/>
      <c r="DY851" s="540"/>
      <c r="DZ851" s="540"/>
      <c r="EA851" s="540"/>
      <c r="EB851" s="540"/>
      <c r="EC851" s="540"/>
      <c r="ED851" s="540"/>
      <c r="EE851" s="540"/>
      <c r="EF851" s="540"/>
      <c r="EG851" s="540"/>
      <c r="EH851" s="540"/>
    </row>
    <row r="852" spans="115:138">
      <c r="DK852" s="540"/>
      <c r="DL852" s="540"/>
      <c r="DM852" s="540"/>
      <c r="DN852" s="540"/>
      <c r="DO852" s="540"/>
      <c r="DP852" s="540"/>
      <c r="DQ852" s="540"/>
      <c r="DR852" s="540"/>
      <c r="DS852" s="540"/>
      <c r="DT852" s="540"/>
      <c r="DU852" s="540"/>
      <c r="DV852" s="540"/>
      <c r="DW852" s="540"/>
      <c r="DX852" s="540"/>
      <c r="DY852" s="540"/>
      <c r="DZ852" s="540"/>
      <c r="EA852" s="540"/>
      <c r="EB852" s="540"/>
      <c r="EC852" s="540"/>
      <c r="ED852" s="540"/>
      <c r="EE852" s="540"/>
      <c r="EF852" s="540"/>
      <c r="EG852" s="540"/>
      <c r="EH852" s="540"/>
    </row>
    <row r="853" spans="115:138">
      <c r="DK853" s="540"/>
      <c r="DL853" s="540"/>
      <c r="DM853" s="540"/>
      <c r="DN853" s="540"/>
      <c r="DO853" s="540"/>
      <c r="DP853" s="540"/>
      <c r="DQ853" s="540"/>
      <c r="DR853" s="540"/>
      <c r="DS853" s="540"/>
      <c r="DT853" s="540"/>
      <c r="DU853" s="540"/>
      <c r="DV853" s="540"/>
      <c r="DW853" s="540"/>
      <c r="DX853" s="540"/>
      <c r="DY853" s="540"/>
      <c r="DZ853" s="540"/>
      <c r="EA853" s="540"/>
      <c r="EB853" s="540"/>
      <c r="EC853" s="540"/>
      <c r="ED853" s="540"/>
      <c r="EE853" s="540"/>
      <c r="EF853" s="540"/>
      <c r="EG853" s="540"/>
      <c r="EH853" s="540"/>
    </row>
    <row r="854" spans="115:138">
      <c r="DK854" s="540"/>
      <c r="DL854" s="540"/>
      <c r="DM854" s="540"/>
      <c r="DN854" s="540"/>
      <c r="DO854" s="540"/>
      <c r="DP854" s="540"/>
      <c r="DQ854" s="540"/>
      <c r="DR854" s="540"/>
      <c r="DS854" s="540"/>
      <c r="DT854" s="540"/>
      <c r="DU854" s="540"/>
      <c r="DV854" s="540"/>
      <c r="DW854" s="540"/>
      <c r="DX854" s="540"/>
      <c r="DY854" s="540"/>
      <c r="DZ854" s="540"/>
      <c r="EA854" s="540"/>
      <c r="EB854" s="540"/>
      <c r="EC854" s="540"/>
      <c r="ED854" s="540"/>
      <c r="EE854" s="540"/>
      <c r="EF854" s="540"/>
      <c r="EG854" s="540"/>
      <c r="EH854" s="540"/>
    </row>
    <row r="855" spans="115:138">
      <c r="DK855" s="540"/>
      <c r="DL855" s="540"/>
      <c r="DM855" s="540"/>
      <c r="DN855" s="540"/>
      <c r="DO855" s="540"/>
      <c r="DP855" s="540"/>
      <c r="DQ855" s="540"/>
      <c r="DR855" s="540"/>
      <c r="DS855" s="540"/>
      <c r="DT855" s="540"/>
      <c r="DU855" s="540"/>
      <c r="DV855" s="540"/>
      <c r="DW855" s="540"/>
      <c r="DX855" s="540"/>
      <c r="DY855" s="540"/>
      <c r="DZ855" s="540"/>
      <c r="EA855" s="540"/>
      <c r="EB855" s="540"/>
      <c r="EC855" s="540"/>
      <c r="ED855" s="540"/>
      <c r="EE855" s="540"/>
      <c r="EF855" s="540"/>
      <c r="EG855" s="540"/>
      <c r="EH855" s="540"/>
    </row>
    <row r="856" spans="115:138">
      <c r="DK856" s="540"/>
      <c r="DL856" s="540"/>
      <c r="DM856" s="540"/>
      <c r="DN856" s="540"/>
      <c r="DO856" s="540"/>
      <c r="DP856" s="540"/>
      <c r="DQ856" s="540"/>
      <c r="DR856" s="540"/>
      <c r="DS856" s="540"/>
      <c r="DT856" s="540"/>
      <c r="DU856" s="540"/>
      <c r="DV856" s="540"/>
      <c r="DW856" s="540"/>
      <c r="DX856" s="540"/>
      <c r="DY856" s="540"/>
      <c r="DZ856" s="540"/>
      <c r="EA856" s="540"/>
      <c r="EB856" s="540"/>
      <c r="EC856" s="540"/>
      <c r="ED856" s="540"/>
      <c r="EE856" s="540"/>
      <c r="EF856" s="540"/>
      <c r="EG856" s="540"/>
      <c r="EH856" s="540"/>
    </row>
    <row r="857" spans="115:138">
      <c r="DK857" s="540"/>
      <c r="DL857" s="540"/>
      <c r="DM857" s="540"/>
      <c r="DN857" s="540"/>
      <c r="DO857" s="540"/>
      <c r="DP857" s="540"/>
      <c r="DQ857" s="540"/>
      <c r="DR857" s="540"/>
      <c r="DS857" s="540"/>
      <c r="DT857" s="540"/>
      <c r="DU857" s="540"/>
      <c r="DV857" s="540"/>
      <c r="DW857" s="540"/>
      <c r="DX857" s="540"/>
      <c r="DY857" s="540"/>
      <c r="DZ857" s="540"/>
      <c r="EA857" s="540"/>
      <c r="EB857" s="540"/>
      <c r="EC857" s="540"/>
      <c r="ED857" s="540"/>
      <c r="EE857" s="540"/>
      <c r="EF857" s="540"/>
      <c r="EG857" s="540"/>
      <c r="EH857" s="540"/>
    </row>
    <row r="858" spans="115:138">
      <c r="DK858" s="540"/>
      <c r="DL858" s="540"/>
      <c r="DM858" s="540"/>
      <c r="DN858" s="540"/>
      <c r="DO858" s="540"/>
      <c r="DP858" s="540"/>
      <c r="DQ858" s="540"/>
      <c r="DR858" s="540"/>
      <c r="DS858" s="540"/>
      <c r="DT858" s="540"/>
      <c r="DU858" s="540"/>
      <c r="DV858" s="540"/>
      <c r="DW858" s="540"/>
      <c r="DX858" s="540"/>
      <c r="DY858" s="540"/>
      <c r="DZ858" s="540"/>
      <c r="EA858" s="540"/>
      <c r="EB858" s="540"/>
      <c r="EC858" s="540"/>
      <c r="ED858" s="540"/>
      <c r="EE858" s="540"/>
      <c r="EF858" s="540"/>
      <c r="EG858" s="540"/>
      <c r="EH858" s="540"/>
    </row>
    <row r="859" spans="115:138">
      <c r="DK859" s="540"/>
      <c r="DL859" s="540"/>
      <c r="DM859" s="540"/>
      <c r="DN859" s="540"/>
      <c r="DO859" s="540"/>
      <c r="DP859" s="540"/>
      <c r="DQ859" s="540"/>
      <c r="DR859" s="540"/>
      <c r="DS859" s="540"/>
      <c r="DT859" s="540"/>
      <c r="DU859" s="540"/>
      <c r="DV859" s="540"/>
      <c r="DW859" s="540"/>
      <c r="DX859" s="540"/>
      <c r="DY859" s="540"/>
      <c r="DZ859" s="540"/>
      <c r="EA859" s="540"/>
      <c r="EB859" s="540"/>
      <c r="EC859" s="540"/>
      <c r="ED859" s="540"/>
      <c r="EE859" s="540"/>
      <c r="EF859" s="540"/>
      <c r="EG859" s="540"/>
      <c r="EH859" s="540"/>
    </row>
    <row r="860" spans="115:138">
      <c r="DK860" s="540"/>
      <c r="DL860" s="540"/>
      <c r="DM860" s="540"/>
      <c r="DN860" s="540"/>
      <c r="DO860" s="540"/>
      <c r="DP860" s="540"/>
      <c r="DQ860" s="540"/>
      <c r="DR860" s="540"/>
      <c r="DS860" s="540"/>
      <c r="DT860" s="540"/>
      <c r="DU860" s="540"/>
      <c r="DV860" s="540"/>
      <c r="DW860" s="540"/>
      <c r="DX860" s="540"/>
      <c r="DY860" s="540"/>
      <c r="DZ860" s="540"/>
      <c r="EA860" s="540"/>
      <c r="EB860" s="540"/>
      <c r="EC860" s="540"/>
      <c r="ED860" s="540"/>
      <c r="EE860" s="540"/>
      <c r="EF860" s="540"/>
      <c r="EG860" s="540"/>
      <c r="EH860" s="540"/>
    </row>
    <row r="861" spans="115:138">
      <c r="DK861" s="540"/>
      <c r="DL861" s="540"/>
      <c r="DM861" s="540"/>
      <c r="DN861" s="540"/>
      <c r="DO861" s="540"/>
      <c r="DP861" s="540"/>
      <c r="DQ861" s="540"/>
      <c r="DR861" s="540"/>
      <c r="DS861" s="540"/>
      <c r="DT861" s="540"/>
      <c r="DU861" s="540"/>
      <c r="DV861" s="540"/>
      <c r="DW861" s="540"/>
      <c r="DX861" s="540"/>
      <c r="DY861" s="540"/>
      <c r="DZ861" s="540"/>
      <c r="EA861" s="540"/>
      <c r="EB861" s="540"/>
      <c r="EC861" s="540"/>
      <c r="ED861" s="540"/>
      <c r="EE861" s="540"/>
      <c r="EF861" s="540"/>
      <c r="EG861" s="540"/>
      <c r="EH861" s="540"/>
    </row>
    <row r="862" spans="115:138">
      <c r="DK862" s="540"/>
      <c r="DL862" s="540"/>
      <c r="DM862" s="540"/>
      <c r="DN862" s="540"/>
      <c r="DO862" s="540"/>
      <c r="DP862" s="540"/>
      <c r="DQ862" s="540"/>
      <c r="DR862" s="540"/>
      <c r="DS862" s="540"/>
      <c r="DT862" s="540"/>
      <c r="DU862" s="540"/>
      <c r="DV862" s="540"/>
      <c r="DW862" s="540"/>
      <c r="DX862" s="540"/>
      <c r="DY862" s="540"/>
      <c r="DZ862" s="540"/>
      <c r="EA862" s="540"/>
      <c r="EB862" s="540"/>
      <c r="EC862" s="540"/>
      <c r="ED862" s="540"/>
      <c r="EE862" s="540"/>
      <c r="EF862" s="540"/>
      <c r="EG862" s="540"/>
      <c r="EH862" s="540"/>
    </row>
    <row r="863" spans="115:138">
      <c r="DK863" s="540"/>
      <c r="DL863" s="540"/>
      <c r="DM863" s="540"/>
      <c r="DN863" s="540"/>
      <c r="DO863" s="540"/>
      <c r="DP863" s="540"/>
      <c r="DQ863" s="540"/>
      <c r="DR863" s="540"/>
      <c r="DS863" s="540"/>
      <c r="DT863" s="540"/>
      <c r="DU863" s="540"/>
      <c r="DV863" s="540"/>
      <c r="DW863" s="540"/>
      <c r="DX863" s="540"/>
      <c r="DY863" s="540"/>
      <c r="DZ863" s="540"/>
      <c r="EA863" s="540"/>
      <c r="EB863" s="540"/>
      <c r="EC863" s="540"/>
      <c r="ED863" s="540"/>
      <c r="EE863" s="540"/>
      <c r="EF863" s="540"/>
      <c r="EG863" s="540"/>
      <c r="EH863" s="540"/>
    </row>
    <row r="864" spans="115:138">
      <c r="DK864" s="540"/>
      <c r="DL864" s="540"/>
      <c r="DM864" s="540"/>
      <c r="DN864" s="540"/>
      <c r="DO864" s="540"/>
      <c r="DP864" s="540"/>
      <c r="DQ864" s="540"/>
      <c r="DR864" s="540"/>
      <c r="DS864" s="540"/>
      <c r="DT864" s="540"/>
      <c r="DU864" s="540"/>
      <c r="DV864" s="540"/>
      <c r="DW864" s="540"/>
      <c r="DX864" s="540"/>
      <c r="DY864" s="540"/>
      <c r="DZ864" s="540"/>
      <c r="EA864" s="540"/>
      <c r="EB864" s="540"/>
      <c r="EC864" s="540"/>
      <c r="ED864" s="540"/>
      <c r="EE864" s="540"/>
      <c r="EF864" s="540"/>
      <c r="EG864" s="540"/>
      <c r="EH864" s="540"/>
    </row>
    <row r="865" spans="115:138">
      <c r="DK865" s="540"/>
      <c r="DL865" s="540"/>
      <c r="DM865" s="540"/>
      <c r="DN865" s="540"/>
      <c r="DO865" s="540"/>
      <c r="DP865" s="540"/>
      <c r="DQ865" s="540"/>
      <c r="DR865" s="540"/>
      <c r="DS865" s="540"/>
      <c r="DT865" s="540"/>
      <c r="DU865" s="540"/>
      <c r="DV865" s="540"/>
      <c r="DW865" s="540"/>
      <c r="DX865" s="540"/>
      <c r="DY865" s="540"/>
      <c r="DZ865" s="540"/>
      <c r="EA865" s="540"/>
      <c r="EB865" s="540"/>
      <c r="EC865" s="540"/>
      <c r="ED865" s="540"/>
      <c r="EE865" s="540"/>
      <c r="EF865" s="540"/>
      <c r="EG865" s="540"/>
      <c r="EH865" s="540"/>
    </row>
    <row r="866" spans="115:138">
      <c r="DK866" s="540"/>
      <c r="DL866" s="540"/>
      <c r="DM866" s="540"/>
      <c r="DN866" s="540"/>
      <c r="DO866" s="540"/>
      <c r="DP866" s="540"/>
      <c r="DQ866" s="540"/>
      <c r="DR866" s="540"/>
      <c r="DS866" s="540"/>
      <c r="DT866" s="540"/>
      <c r="DU866" s="540"/>
      <c r="DV866" s="540"/>
      <c r="DW866" s="540"/>
      <c r="DX866" s="540"/>
      <c r="DY866" s="540"/>
      <c r="DZ866" s="540"/>
      <c r="EA866" s="540"/>
      <c r="EB866" s="540"/>
      <c r="EC866" s="540"/>
      <c r="ED866" s="540"/>
      <c r="EE866" s="540"/>
      <c r="EF866" s="540"/>
      <c r="EG866" s="540"/>
      <c r="EH866" s="540"/>
    </row>
    <row r="867" spans="115:138">
      <c r="DK867" s="540"/>
      <c r="DL867" s="540"/>
      <c r="DM867" s="540"/>
      <c r="DN867" s="540"/>
      <c r="DO867" s="540"/>
      <c r="DP867" s="540"/>
      <c r="DQ867" s="540"/>
      <c r="DR867" s="540"/>
      <c r="DS867" s="540"/>
      <c r="DT867" s="540"/>
      <c r="DU867" s="540"/>
      <c r="DV867" s="540"/>
      <c r="DW867" s="540"/>
      <c r="DX867" s="540"/>
      <c r="DY867" s="540"/>
      <c r="DZ867" s="540"/>
      <c r="EA867" s="540"/>
      <c r="EB867" s="540"/>
      <c r="EC867" s="540"/>
      <c r="ED867" s="540"/>
      <c r="EE867" s="540"/>
      <c r="EF867" s="540"/>
      <c r="EG867" s="540"/>
      <c r="EH867" s="540"/>
    </row>
    <row r="868" spans="115:138">
      <c r="DK868" s="540"/>
      <c r="DL868" s="540"/>
      <c r="DM868" s="540"/>
      <c r="DN868" s="540"/>
      <c r="DO868" s="540"/>
      <c r="DP868" s="540"/>
      <c r="DQ868" s="540"/>
      <c r="DR868" s="540"/>
      <c r="DS868" s="540"/>
      <c r="DT868" s="540"/>
      <c r="DU868" s="540"/>
      <c r="DV868" s="540"/>
      <c r="DW868" s="540"/>
      <c r="DX868" s="540"/>
      <c r="DY868" s="540"/>
      <c r="DZ868" s="540"/>
      <c r="EA868" s="540"/>
      <c r="EB868" s="540"/>
      <c r="EC868" s="540"/>
      <c r="ED868" s="540"/>
      <c r="EE868" s="540"/>
      <c r="EF868" s="540"/>
      <c r="EG868" s="540"/>
      <c r="EH868" s="540"/>
    </row>
    <row r="869" spans="115:138">
      <c r="DK869" s="540"/>
      <c r="DL869" s="540"/>
      <c r="DM869" s="540"/>
      <c r="DN869" s="540"/>
      <c r="DO869" s="540"/>
      <c r="DP869" s="540"/>
      <c r="DQ869" s="540"/>
      <c r="DR869" s="540"/>
      <c r="DS869" s="540"/>
      <c r="DT869" s="540"/>
      <c r="DU869" s="540"/>
      <c r="DV869" s="540"/>
      <c r="DW869" s="540"/>
      <c r="DX869" s="540"/>
      <c r="DY869" s="540"/>
      <c r="DZ869" s="540"/>
      <c r="EA869" s="540"/>
      <c r="EB869" s="540"/>
      <c r="EC869" s="540"/>
      <c r="ED869" s="540"/>
      <c r="EE869" s="540"/>
      <c r="EF869" s="540"/>
      <c r="EG869" s="540"/>
      <c r="EH869" s="540"/>
    </row>
    <row r="870" spans="115:138">
      <c r="DK870" s="540"/>
      <c r="DL870" s="540"/>
      <c r="DM870" s="540"/>
      <c r="DN870" s="540"/>
      <c r="DO870" s="540"/>
      <c r="DP870" s="540"/>
      <c r="DQ870" s="540"/>
      <c r="DR870" s="540"/>
      <c r="DS870" s="540"/>
      <c r="DT870" s="540"/>
      <c r="DU870" s="540"/>
      <c r="DV870" s="540"/>
      <c r="DW870" s="540"/>
      <c r="DX870" s="540"/>
      <c r="DY870" s="540"/>
      <c r="DZ870" s="540"/>
      <c r="EA870" s="540"/>
      <c r="EB870" s="540"/>
      <c r="EC870" s="540"/>
      <c r="ED870" s="540"/>
      <c r="EE870" s="540"/>
      <c r="EF870" s="540"/>
      <c r="EG870" s="540"/>
      <c r="EH870" s="540"/>
    </row>
    <row r="871" spans="115:138">
      <c r="DK871" s="540"/>
      <c r="DL871" s="540"/>
      <c r="DM871" s="540"/>
      <c r="DN871" s="540"/>
      <c r="DO871" s="540"/>
      <c r="DP871" s="540"/>
      <c r="DQ871" s="540"/>
      <c r="DR871" s="540"/>
      <c r="DS871" s="540"/>
      <c r="DT871" s="540"/>
      <c r="DU871" s="540"/>
      <c r="DV871" s="540"/>
      <c r="DW871" s="540"/>
      <c r="DX871" s="540"/>
      <c r="DY871" s="540"/>
      <c r="DZ871" s="540"/>
      <c r="EA871" s="540"/>
      <c r="EB871" s="540"/>
      <c r="EC871" s="540"/>
      <c r="ED871" s="540"/>
      <c r="EE871" s="540"/>
      <c r="EF871" s="540"/>
      <c r="EG871" s="540"/>
      <c r="EH871" s="540"/>
    </row>
    <row r="872" spans="115:138">
      <c r="DK872" s="540"/>
      <c r="DL872" s="540"/>
      <c r="DM872" s="540"/>
      <c r="DN872" s="540"/>
      <c r="DO872" s="540"/>
      <c r="DP872" s="540"/>
      <c r="DQ872" s="540"/>
      <c r="DR872" s="540"/>
      <c r="DS872" s="540"/>
      <c r="DT872" s="540"/>
      <c r="DU872" s="540"/>
      <c r="DV872" s="540"/>
      <c r="DW872" s="540"/>
      <c r="DX872" s="540"/>
      <c r="DY872" s="540"/>
      <c r="DZ872" s="540"/>
      <c r="EA872" s="540"/>
      <c r="EB872" s="540"/>
      <c r="EC872" s="540"/>
      <c r="ED872" s="540"/>
      <c r="EE872" s="540"/>
      <c r="EF872" s="540"/>
      <c r="EG872" s="540"/>
      <c r="EH872" s="540"/>
    </row>
    <row r="873" spans="115:138">
      <c r="DK873" s="540"/>
      <c r="DL873" s="540"/>
      <c r="DM873" s="540"/>
      <c r="DN873" s="540"/>
      <c r="DO873" s="540"/>
      <c r="DP873" s="540"/>
      <c r="DQ873" s="540"/>
      <c r="DR873" s="540"/>
      <c r="DS873" s="540"/>
      <c r="DT873" s="540"/>
      <c r="DU873" s="540"/>
      <c r="DV873" s="540"/>
      <c r="DW873" s="540"/>
      <c r="DX873" s="540"/>
      <c r="DY873" s="540"/>
      <c r="DZ873" s="540"/>
      <c r="EA873" s="540"/>
      <c r="EB873" s="540"/>
      <c r="EC873" s="540"/>
      <c r="ED873" s="540"/>
      <c r="EE873" s="540"/>
      <c r="EF873" s="540"/>
      <c r="EG873" s="540"/>
      <c r="EH873" s="540"/>
    </row>
    <row r="874" spans="115:138">
      <c r="DK874" s="540"/>
      <c r="DL874" s="540"/>
      <c r="DM874" s="540"/>
      <c r="DN874" s="540"/>
      <c r="DO874" s="540"/>
      <c r="DP874" s="540"/>
      <c r="DQ874" s="540"/>
      <c r="DR874" s="540"/>
      <c r="DS874" s="540"/>
      <c r="DT874" s="540"/>
      <c r="DU874" s="540"/>
      <c r="DV874" s="540"/>
      <c r="DW874" s="540"/>
      <c r="DX874" s="540"/>
      <c r="DY874" s="540"/>
      <c r="DZ874" s="540"/>
      <c r="EA874" s="540"/>
      <c r="EB874" s="540"/>
      <c r="EC874" s="540"/>
      <c r="ED874" s="540"/>
      <c r="EE874" s="540"/>
      <c r="EF874" s="540"/>
      <c r="EG874" s="540"/>
      <c r="EH874" s="540"/>
    </row>
    <row r="875" spans="115:138">
      <c r="DK875" s="540"/>
      <c r="DL875" s="540"/>
      <c r="DM875" s="540"/>
      <c r="DN875" s="540"/>
      <c r="DO875" s="540"/>
      <c r="DP875" s="540"/>
      <c r="DQ875" s="540"/>
      <c r="DR875" s="540"/>
      <c r="DS875" s="540"/>
      <c r="DT875" s="540"/>
      <c r="DU875" s="540"/>
      <c r="DV875" s="540"/>
      <c r="DW875" s="540"/>
      <c r="DX875" s="540"/>
      <c r="DY875" s="540"/>
      <c r="DZ875" s="540"/>
      <c r="EA875" s="540"/>
      <c r="EB875" s="540"/>
      <c r="EC875" s="540"/>
      <c r="ED875" s="540"/>
      <c r="EE875" s="540"/>
      <c r="EF875" s="540"/>
      <c r="EG875" s="540"/>
      <c r="EH875" s="540"/>
    </row>
    <row r="876" spans="115:138">
      <c r="DK876" s="540"/>
      <c r="DL876" s="540"/>
      <c r="DM876" s="540"/>
      <c r="DN876" s="540"/>
      <c r="DO876" s="540"/>
      <c r="DP876" s="540"/>
      <c r="DQ876" s="540"/>
      <c r="DR876" s="540"/>
      <c r="DS876" s="540"/>
      <c r="DT876" s="540"/>
      <c r="DU876" s="540"/>
      <c r="DV876" s="540"/>
      <c r="DW876" s="540"/>
      <c r="DX876" s="540"/>
      <c r="DY876" s="540"/>
      <c r="DZ876" s="540"/>
      <c r="EA876" s="540"/>
      <c r="EB876" s="540"/>
      <c r="EC876" s="540"/>
      <c r="ED876" s="540"/>
      <c r="EE876" s="540"/>
      <c r="EF876" s="540"/>
      <c r="EG876" s="540"/>
      <c r="EH876" s="540"/>
    </row>
    <row r="877" spans="115:138">
      <c r="DK877" s="540"/>
      <c r="DL877" s="540"/>
      <c r="DM877" s="540"/>
      <c r="DN877" s="540"/>
      <c r="DO877" s="540"/>
      <c r="DP877" s="540"/>
      <c r="DQ877" s="540"/>
      <c r="DR877" s="540"/>
      <c r="DS877" s="540"/>
      <c r="DT877" s="540"/>
      <c r="DU877" s="540"/>
      <c r="DV877" s="540"/>
      <c r="DW877" s="540"/>
      <c r="DX877" s="540"/>
      <c r="DY877" s="540"/>
      <c r="DZ877" s="540"/>
      <c r="EA877" s="540"/>
      <c r="EB877" s="540"/>
      <c r="EC877" s="540"/>
      <c r="ED877" s="540"/>
      <c r="EE877" s="540"/>
      <c r="EF877" s="540"/>
      <c r="EG877" s="540"/>
      <c r="EH877" s="540"/>
    </row>
    <row r="878" spans="115:138">
      <c r="DK878" s="540"/>
      <c r="DL878" s="540"/>
      <c r="DM878" s="540"/>
      <c r="DN878" s="540"/>
      <c r="DO878" s="540"/>
      <c r="DP878" s="540"/>
      <c r="DQ878" s="540"/>
      <c r="DR878" s="540"/>
      <c r="DS878" s="540"/>
      <c r="DT878" s="540"/>
      <c r="DU878" s="540"/>
      <c r="DV878" s="540"/>
      <c r="DW878" s="540"/>
      <c r="DX878" s="540"/>
      <c r="DY878" s="540"/>
      <c r="DZ878" s="540"/>
      <c r="EA878" s="540"/>
      <c r="EB878" s="540"/>
      <c r="EC878" s="540"/>
      <c r="ED878" s="540"/>
      <c r="EE878" s="540"/>
      <c r="EF878" s="540"/>
      <c r="EG878" s="540"/>
      <c r="EH878" s="540"/>
    </row>
    <row r="879" spans="115:138">
      <c r="DK879" s="540"/>
      <c r="DL879" s="540"/>
      <c r="DM879" s="540"/>
      <c r="DN879" s="540"/>
      <c r="DO879" s="540"/>
      <c r="DP879" s="540"/>
      <c r="DQ879" s="540"/>
      <c r="DR879" s="540"/>
      <c r="DS879" s="540"/>
      <c r="DT879" s="540"/>
      <c r="DU879" s="540"/>
      <c r="DV879" s="540"/>
      <c r="DW879" s="540"/>
      <c r="DX879" s="540"/>
      <c r="DY879" s="540"/>
      <c r="DZ879" s="540"/>
      <c r="EA879" s="540"/>
      <c r="EB879" s="540"/>
      <c r="EC879" s="540"/>
      <c r="ED879" s="540"/>
      <c r="EE879" s="540"/>
      <c r="EF879" s="540"/>
      <c r="EG879" s="540"/>
      <c r="EH879" s="540"/>
    </row>
    <row r="880" spans="115:138">
      <c r="DK880" s="540"/>
      <c r="DL880" s="540"/>
      <c r="DM880" s="540"/>
      <c r="DN880" s="540"/>
      <c r="DO880" s="540"/>
      <c r="DP880" s="540"/>
      <c r="DQ880" s="540"/>
      <c r="DR880" s="540"/>
      <c r="DS880" s="540"/>
      <c r="DT880" s="540"/>
      <c r="DU880" s="540"/>
      <c r="DV880" s="540"/>
      <c r="DW880" s="540"/>
      <c r="DX880" s="540"/>
      <c r="DY880" s="540"/>
      <c r="DZ880" s="540"/>
      <c r="EA880" s="540"/>
      <c r="EB880" s="540"/>
      <c r="EC880" s="540"/>
      <c r="ED880" s="540"/>
      <c r="EE880" s="540"/>
      <c r="EF880" s="540"/>
      <c r="EG880" s="540"/>
      <c r="EH880" s="540"/>
    </row>
    <row r="881" spans="115:138">
      <c r="DK881" s="540"/>
      <c r="DL881" s="540"/>
      <c r="DM881" s="540"/>
      <c r="DN881" s="540"/>
      <c r="DO881" s="540"/>
      <c r="DP881" s="540"/>
      <c r="DQ881" s="540"/>
      <c r="DR881" s="540"/>
      <c r="DS881" s="540"/>
      <c r="DT881" s="540"/>
      <c r="DU881" s="540"/>
      <c r="DV881" s="540"/>
      <c r="DW881" s="540"/>
      <c r="DX881" s="540"/>
      <c r="DY881" s="540"/>
      <c r="DZ881" s="540"/>
      <c r="EA881" s="540"/>
      <c r="EB881" s="540"/>
      <c r="EC881" s="540"/>
      <c r="ED881" s="540"/>
      <c r="EE881" s="540"/>
      <c r="EF881" s="540"/>
      <c r="EG881" s="540"/>
      <c r="EH881" s="540"/>
    </row>
    <row r="882" spans="115:138">
      <c r="DK882" s="540"/>
      <c r="DL882" s="540"/>
      <c r="DM882" s="540"/>
      <c r="DN882" s="540"/>
      <c r="DO882" s="540"/>
      <c r="DP882" s="540"/>
      <c r="DQ882" s="540"/>
      <c r="DR882" s="540"/>
      <c r="DS882" s="540"/>
      <c r="DT882" s="540"/>
      <c r="DU882" s="540"/>
      <c r="DV882" s="540"/>
      <c r="DW882" s="540"/>
      <c r="DX882" s="540"/>
      <c r="DY882" s="540"/>
      <c r="DZ882" s="540"/>
      <c r="EA882" s="540"/>
      <c r="EB882" s="540"/>
      <c r="EC882" s="540"/>
      <c r="ED882" s="540"/>
      <c r="EE882" s="540"/>
      <c r="EF882" s="540"/>
      <c r="EG882" s="540"/>
      <c r="EH882" s="540"/>
    </row>
    <row r="883" spans="115:138">
      <c r="DK883" s="540"/>
      <c r="DL883" s="540"/>
      <c r="DM883" s="540"/>
      <c r="DN883" s="540"/>
      <c r="DO883" s="540"/>
      <c r="DP883" s="540"/>
      <c r="DQ883" s="540"/>
      <c r="DR883" s="540"/>
      <c r="DS883" s="540"/>
      <c r="DT883" s="540"/>
      <c r="DU883" s="540"/>
      <c r="DV883" s="540"/>
      <c r="DW883" s="540"/>
      <c r="DX883" s="540"/>
      <c r="DY883" s="540"/>
      <c r="DZ883" s="540"/>
      <c r="EA883" s="540"/>
      <c r="EB883" s="540"/>
      <c r="EC883" s="540"/>
      <c r="ED883" s="540"/>
      <c r="EE883" s="540"/>
      <c r="EF883" s="540"/>
      <c r="EG883" s="540"/>
      <c r="EH883" s="540"/>
    </row>
    <row r="884" spans="115:138">
      <c r="DK884" s="540"/>
      <c r="DL884" s="540"/>
      <c r="DM884" s="540"/>
      <c r="DN884" s="540"/>
      <c r="DO884" s="540"/>
      <c r="DP884" s="540"/>
      <c r="DQ884" s="540"/>
      <c r="DR884" s="540"/>
      <c r="DS884" s="540"/>
      <c r="DT884" s="540"/>
      <c r="DU884" s="540"/>
      <c r="DV884" s="540"/>
      <c r="DW884" s="540"/>
      <c r="DX884" s="540"/>
      <c r="DY884" s="540"/>
      <c r="DZ884" s="540"/>
      <c r="EA884" s="540"/>
      <c r="EB884" s="540"/>
      <c r="EC884" s="540"/>
      <c r="ED884" s="540"/>
      <c r="EE884" s="540"/>
      <c r="EF884" s="540"/>
      <c r="EG884" s="540"/>
      <c r="EH884" s="540"/>
    </row>
    <row r="885" spans="115:138">
      <c r="DK885" s="540"/>
      <c r="DL885" s="540"/>
      <c r="DM885" s="540"/>
      <c r="DN885" s="540"/>
      <c r="DO885" s="540"/>
      <c r="DP885" s="540"/>
      <c r="DQ885" s="540"/>
      <c r="DR885" s="540"/>
      <c r="DS885" s="540"/>
      <c r="DT885" s="540"/>
      <c r="DU885" s="540"/>
      <c r="DV885" s="540"/>
      <c r="DW885" s="540"/>
      <c r="DX885" s="540"/>
      <c r="DY885" s="540"/>
      <c r="DZ885" s="540"/>
      <c r="EA885" s="540"/>
      <c r="EB885" s="540"/>
      <c r="EC885" s="540"/>
      <c r="ED885" s="540"/>
      <c r="EE885" s="540"/>
      <c r="EF885" s="540"/>
      <c r="EG885" s="540"/>
      <c r="EH885" s="540"/>
    </row>
    <row r="886" spans="115:138">
      <c r="DK886" s="540"/>
      <c r="DL886" s="540"/>
      <c r="DM886" s="540"/>
      <c r="DN886" s="540"/>
      <c r="DO886" s="540"/>
      <c r="DP886" s="540"/>
      <c r="DQ886" s="540"/>
      <c r="DR886" s="540"/>
      <c r="DS886" s="540"/>
      <c r="DT886" s="540"/>
      <c r="DU886" s="540"/>
      <c r="DV886" s="540"/>
      <c r="DW886" s="540"/>
      <c r="DX886" s="540"/>
      <c r="DY886" s="540"/>
      <c r="DZ886" s="540"/>
      <c r="EA886" s="540"/>
      <c r="EB886" s="540"/>
      <c r="EC886" s="540"/>
      <c r="ED886" s="540"/>
      <c r="EE886" s="540"/>
      <c r="EF886" s="540"/>
      <c r="EG886" s="540"/>
      <c r="EH886" s="540"/>
    </row>
    <row r="887" spans="115:138">
      <c r="DK887" s="540"/>
      <c r="DL887" s="540"/>
      <c r="DM887" s="540"/>
      <c r="DN887" s="540"/>
      <c r="DO887" s="540"/>
      <c r="DP887" s="540"/>
      <c r="DQ887" s="540"/>
      <c r="DR887" s="540"/>
      <c r="DS887" s="540"/>
      <c r="DT887" s="540"/>
      <c r="DU887" s="540"/>
      <c r="DV887" s="540"/>
      <c r="DW887" s="540"/>
      <c r="DX887" s="540"/>
      <c r="DY887" s="540"/>
      <c r="DZ887" s="540"/>
      <c r="EA887" s="540"/>
      <c r="EB887" s="540"/>
      <c r="EC887" s="540"/>
      <c r="ED887" s="540"/>
      <c r="EE887" s="540"/>
      <c r="EF887" s="540"/>
      <c r="EG887" s="540"/>
      <c r="EH887" s="540"/>
    </row>
    <row r="888" spans="115:138">
      <c r="DK888" s="540"/>
      <c r="DL888" s="540"/>
      <c r="DM888" s="540"/>
      <c r="DN888" s="540"/>
      <c r="DO888" s="540"/>
      <c r="DP888" s="540"/>
      <c r="DQ888" s="540"/>
      <c r="DR888" s="540"/>
      <c r="DS888" s="540"/>
      <c r="DT888" s="540"/>
      <c r="DU888" s="540"/>
      <c r="DV888" s="540"/>
      <c r="DW888" s="540"/>
      <c r="DX888" s="540"/>
      <c r="DY888" s="540"/>
      <c r="DZ888" s="540"/>
      <c r="EA888" s="540"/>
      <c r="EB888" s="540"/>
      <c r="EC888" s="540"/>
      <c r="ED888" s="540"/>
      <c r="EE888" s="540"/>
      <c r="EF888" s="540"/>
      <c r="EG888" s="540"/>
      <c r="EH888" s="540"/>
    </row>
    <row r="889" spans="115:138">
      <c r="DK889" s="540"/>
      <c r="DL889" s="540"/>
      <c r="DM889" s="540"/>
      <c r="DN889" s="540"/>
      <c r="DO889" s="540"/>
      <c r="DP889" s="540"/>
      <c r="DQ889" s="540"/>
      <c r="DR889" s="540"/>
      <c r="DS889" s="540"/>
      <c r="DT889" s="540"/>
      <c r="DU889" s="540"/>
      <c r="DV889" s="540"/>
      <c r="DW889" s="540"/>
      <c r="DX889" s="540"/>
      <c r="DY889" s="540"/>
      <c r="DZ889" s="540"/>
      <c r="EA889" s="540"/>
      <c r="EB889" s="540"/>
      <c r="EC889" s="540"/>
      <c r="ED889" s="540"/>
      <c r="EE889" s="540"/>
      <c r="EF889" s="540"/>
      <c r="EG889" s="540"/>
      <c r="EH889" s="540"/>
    </row>
    <row r="890" spans="115:138">
      <c r="DK890" s="540"/>
      <c r="DL890" s="540"/>
      <c r="DM890" s="540"/>
      <c r="DN890" s="540"/>
      <c r="DO890" s="540"/>
      <c r="DP890" s="540"/>
      <c r="DQ890" s="540"/>
      <c r="DR890" s="540"/>
      <c r="DS890" s="540"/>
      <c r="DT890" s="540"/>
      <c r="DU890" s="540"/>
      <c r="DV890" s="540"/>
      <c r="DW890" s="540"/>
      <c r="DX890" s="540"/>
      <c r="DY890" s="540"/>
      <c r="DZ890" s="540"/>
      <c r="EA890" s="540"/>
      <c r="EB890" s="540"/>
      <c r="EC890" s="540"/>
      <c r="ED890" s="540"/>
      <c r="EE890" s="540"/>
      <c r="EF890" s="540"/>
      <c r="EG890" s="540"/>
      <c r="EH890" s="540"/>
    </row>
    <row r="891" spans="115:138">
      <c r="DK891" s="540"/>
      <c r="DL891" s="540"/>
      <c r="DM891" s="540"/>
      <c r="DN891" s="540"/>
      <c r="DO891" s="540"/>
      <c r="DP891" s="540"/>
      <c r="DQ891" s="540"/>
      <c r="DR891" s="540"/>
      <c r="DS891" s="540"/>
      <c r="DT891" s="540"/>
      <c r="DU891" s="540"/>
      <c r="DV891" s="540"/>
      <c r="DW891" s="540"/>
      <c r="DX891" s="540"/>
      <c r="DY891" s="540"/>
      <c r="DZ891" s="540"/>
      <c r="EA891" s="540"/>
      <c r="EB891" s="540"/>
      <c r="EC891" s="540"/>
      <c r="ED891" s="540"/>
      <c r="EE891" s="540"/>
      <c r="EF891" s="540"/>
      <c r="EG891" s="540"/>
      <c r="EH891" s="540"/>
    </row>
    <row r="892" spans="115:138">
      <c r="DK892" s="540"/>
      <c r="DL892" s="540"/>
      <c r="DM892" s="540"/>
      <c r="DN892" s="540"/>
      <c r="DO892" s="540"/>
      <c r="DP892" s="540"/>
      <c r="DQ892" s="540"/>
      <c r="DR892" s="540"/>
      <c r="DS892" s="540"/>
      <c r="DT892" s="540"/>
      <c r="DU892" s="540"/>
      <c r="DV892" s="540"/>
      <c r="DW892" s="540"/>
      <c r="DX892" s="540"/>
      <c r="DY892" s="540"/>
      <c r="DZ892" s="540"/>
      <c r="EA892" s="540"/>
      <c r="EB892" s="540"/>
      <c r="EC892" s="540"/>
      <c r="ED892" s="540"/>
      <c r="EE892" s="540"/>
      <c r="EF892" s="540"/>
      <c r="EG892" s="540"/>
      <c r="EH892" s="540"/>
    </row>
    <row r="893" spans="115:138">
      <c r="DK893" s="540"/>
      <c r="DL893" s="540"/>
      <c r="DM893" s="540"/>
      <c r="DN893" s="540"/>
      <c r="DO893" s="540"/>
      <c r="DP893" s="540"/>
      <c r="DQ893" s="540"/>
      <c r="DR893" s="540"/>
      <c r="DS893" s="540"/>
      <c r="DT893" s="540"/>
      <c r="DU893" s="540"/>
      <c r="DV893" s="540"/>
      <c r="DW893" s="540"/>
      <c r="DX893" s="540"/>
      <c r="DY893" s="540"/>
      <c r="DZ893" s="540"/>
      <c r="EA893" s="540"/>
      <c r="EB893" s="540"/>
      <c r="EC893" s="540"/>
      <c r="ED893" s="540"/>
      <c r="EE893" s="540"/>
      <c r="EF893" s="540"/>
      <c r="EG893" s="540"/>
      <c r="EH893" s="540"/>
    </row>
    <row r="894" spans="115:138">
      <c r="DK894" s="540"/>
      <c r="DL894" s="540"/>
      <c r="DM894" s="540"/>
      <c r="DN894" s="540"/>
      <c r="DO894" s="540"/>
      <c r="DP894" s="540"/>
      <c r="DQ894" s="540"/>
      <c r="DR894" s="540"/>
      <c r="DS894" s="540"/>
      <c r="DT894" s="540"/>
      <c r="DU894" s="540"/>
      <c r="DV894" s="540"/>
      <c r="DW894" s="540"/>
      <c r="DX894" s="540"/>
      <c r="DY894" s="540"/>
      <c r="DZ894" s="540"/>
      <c r="EA894" s="540"/>
      <c r="EB894" s="540"/>
      <c r="EC894" s="540"/>
      <c r="ED894" s="540"/>
      <c r="EE894" s="540"/>
      <c r="EF894" s="540"/>
      <c r="EG894" s="540"/>
      <c r="EH894" s="540"/>
    </row>
    <row r="895" spans="115:138">
      <c r="DK895" s="540"/>
      <c r="DL895" s="540"/>
      <c r="DM895" s="540"/>
      <c r="DN895" s="540"/>
      <c r="DO895" s="540"/>
      <c r="DP895" s="540"/>
      <c r="DQ895" s="540"/>
      <c r="DR895" s="540"/>
      <c r="DS895" s="540"/>
      <c r="DT895" s="540"/>
      <c r="DU895" s="540"/>
      <c r="DV895" s="540"/>
      <c r="DW895" s="540"/>
      <c r="DX895" s="540"/>
      <c r="DY895" s="540"/>
      <c r="DZ895" s="540"/>
      <c r="EA895" s="540"/>
      <c r="EB895" s="540"/>
      <c r="EC895" s="540"/>
      <c r="ED895" s="540"/>
      <c r="EE895" s="540"/>
      <c r="EF895" s="540"/>
      <c r="EG895" s="540"/>
      <c r="EH895" s="540"/>
    </row>
    <row r="896" spans="115:138">
      <c r="DK896" s="540"/>
      <c r="DL896" s="540"/>
      <c r="DM896" s="540"/>
      <c r="DN896" s="540"/>
      <c r="DO896" s="540"/>
      <c r="DP896" s="540"/>
      <c r="DQ896" s="540"/>
      <c r="DR896" s="540"/>
      <c r="DS896" s="540"/>
      <c r="DT896" s="540"/>
      <c r="DU896" s="540"/>
      <c r="DV896" s="540"/>
      <c r="DW896" s="540"/>
      <c r="DX896" s="540"/>
      <c r="DY896" s="540"/>
      <c r="DZ896" s="540"/>
      <c r="EA896" s="540"/>
      <c r="EB896" s="540"/>
      <c r="EC896" s="540"/>
      <c r="ED896" s="540"/>
      <c r="EE896" s="540"/>
      <c r="EF896" s="540"/>
      <c r="EG896" s="540"/>
      <c r="EH896" s="540"/>
    </row>
    <row r="897" spans="115:138">
      <c r="DK897" s="540"/>
      <c r="DL897" s="540"/>
      <c r="DM897" s="540"/>
      <c r="DN897" s="540"/>
      <c r="DO897" s="540"/>
      <c r="DP897" s="540"/>
      <c r="DQ897" s="540"/>
      <c r="DR897" s="540"/>
      <c r="DS897" s="540"/>
      <c r="DT897" s="540"/>
      <c r="DU897" s="540"/>
      <c r="DV897" s="540"/>
      <c r="DW897" s="540"/>
      <c r="DX897" s="540"/>
      <c r="DY897" s="540"/>
      <c r="DZ897" s="540"/>
      <c r="EA897" s="540"/>
      <c r="EB897" s="540"/>
      <c r="EC897" s="540"/>
      <c r="ED897" s="540"/>
      <c r="EE897" s="540"/>
      <c r="EF897" s="540"/>
      <c r="EG897" s="540"/>
      <c r="EH897" s="540"/>
    </row>
    <row r="898" spans="115:138">
      <c r="DK898" s="540"/>
      <c r="DL898" s="540"/>
      <c r="DM898" s="540"/>
      <c r="DN898" s="540"/>
      <c r="DO898" s="540"/>
      <c r="DP898" s="540"/>
      <c r="DQ898" s="540"/>
      <c r="DR898" s="540"/>
      <c r="DS898" s="540"/>
      <c r="DT898" s="540"/>
      <c r="DU898" s="540"/>
      <c r="DV898" s="540"/>
      <c r="DW898" s="540"/>
      <c r="DX898" s="540"/>
      <c r="DY898" s="540"/>
      <c r="DZ898" s="540"/>
      <c r="EA898" s="540"/>
      <c r="EB898" s="540"/>
      <c r="EC898" s="540"/>
      <c r="ED898" s="540"/>
      <c r="EE898" s="540"/>
      <c r="EF898" s="540"/>
      <c r="EG898" s="540"/>
      <c r="EH898" s="540"/>
    </row>
    <row r="899" spans="115:138">
      <c r="DK899" s="540"/>
      <c r="DL899" s="540"/>
      <c r="DM899" s="540"/>
      <c r="DN899" s="540"/>
      <c r="DO899" s="540"/>
      <c r="DP899" s="540"/>
      <c r="DQ899" s="540"/>
      <c r="DR899" s="540"/>
      <c r="DS899" s="540"/>
      <c r="DT899" s="540"/>
      <c r="DU899" s="540"/>
      <c r="DV899" s="540"/>
      <c r="DW899" s="540"/>
      <c r="DX899" s="540"/>
      <c r="DY899" s="540"/>
      <c r="DZ899" s="540"/>
      <c r="EA899" s="540"/>
      <c r="EB899" s="540"/>
      <c r="EC899" s="540"/>
      <c r="ED899" s="540"/>
      <c r="EE899" s="540"/>
      <c r="EF899" s="540"/>
      <c r="EG899" s="540"/>
      <c r="EH899" s="540"/>
    </row>
    <row r="900" spans="115:138">
      <c r="DK900" s="540"/>
      <c r="DL900" s="540"/>
      <c r="DM900" s="540"/>
      <c r="DN900" s="540"/>
      <c r="DO900" s="540"/>
      <c r="DP900" s="540"/>
      <c r="DQ900" s="540"/>
      <c r="DR900" s="540"/>
      <c r="DS900" s="540"/>
      <c r="DT900" s="540"/>
      <c r="DU900" s="540"/>
      <c r="DV900" s="540"/>
      <c r="DW900" s="540"/>
      <c r="DX900" s="540"/>
      <c r="DY900" s="540"/>
      <c r="DZ900" s="540"/>
      <c r="EA900" s="540"/>
      <c r="EB900" s="540"/>
      <c r="EC900" s="540"/>
      <c r="ED900" s="540"/>
      <c r="EE900" s="540"/>
      <c r="EF900" s="540"/>
      <c r="EG900" s="540"/>
      <c r="EH900" s="540"/>
    </row>
    <row r="901" spans="115:138">
      <c r="DK901" s="540"/>
      <c r="DL901" s="540"/>
      <c r="DM901" s="540"/>
      <c r="DN901" s="540"/>
      <c r="DO901" s="540"/>
      <c r="DP901" s="540"/>
      <c r="DQ901" s="540"/>
      <c r="DR901" s="540"/>
      <c r="DS901" s="540"/>
      <c r="DT901" s="540"/>
      <c r="DU901" s="540"/>
      <c r="DV901" s="540"/>
      <c r="DW901" s="540"/>
      <c r="DX901" s="540"/>
      <c r="DY901" s="540"/>
      <c r="DZ901" s="540"/>
      <c r="EA901" s="540"/>
      <c r="EB901" s="540"/>
      <c r="EC901" s="540"/>
      <c r="ED901" s="540"/>
      <c r="EE901" s="540"/>
      <c r="EF901" s="540"/>
      <c r="EG901" s="540"/>
      <c r="EH901" s="540"/>
    </row>
    <row r="902" spans="115:138">
      <c r="DK902" s="540"/>
      <c r="DL902" s="540"/>
      <c r="DM902" s="540"/>
      <c r="DN902" s="540"/>
      <c r="DO902" s="540"/>
      <c r="DP902" s="540"/>
      <c r="DQ902" s="540"/>
      <c r="DR902" s="540"/>
      <c r="DS902" s="540"/>
      <c r="DT902" s="540"/>
      <c r="DU902" s="540"/>
      <c r="DV902" s="540"/>
      <c r="DW902" s="540"/>
      <c r="DX902" s="540"/>
      <c r="DY902" s="540"/>
      <c r="DZ902" s="540"/>
      <c r="EA902" s="540"/>
      <c r="EB902" s="540"/>
      <c r="EC902" s="540"/>
      <c r="ED902" s="540"/>
      <c r="EE902" s="540"/>
      <c r="EF902" s="540"/>
      <c r="EG902" s="540"/>
      <c r="EH902" s="540"/>
    </row>
    <row r="903" spans="115:138">
      <c r="DK903" s="540"/>
      <c r="DL903" s="540"/>
      <c r="DM903" s="540"/>
      <c r="DN903" s="540"/>
      <c r="DO903" s="540"/>
      <c r="DP903" s="540"/>
      <c r="DQ903" s="540"/>
      <c r="DR903" s="540"/>
      <c r="DS903" s="540"/>
      <c r="DT903" s="540"/>
      <c r="DU903" s="540"/>
      <c r="DV903" s="540"/>
      <c r="DW903" s="540"/>
      <c r="DX903" s="540"/>
      <c r="DY903" s="540"/>
      <c r="DZ903" s="540"/>
      <c r="EA903" s="540"/>
      <c r="EB903" s="540"/>
      <c r="EC903" s="540"/>
      <c r="ED903" s="540"/>
      <c r="EE903" s="540"/>
      <c r="EF903" s="540"/>
      <c r="EG903" s="540"/>
      <c r="EH903" s="540"/>
    </row>
    <row r="904" spans="115:138">
      <c r="DK904" s="540"/>
      <c r="DL904" s="540"/>
      <c r="DM904" s="540"/>
      <c r="DN904" s="540"/>
      <c r="DO904" s="540"/>
      <c r="DP904" s="540"/>
      <c r="DQ904" s="540"/>
      <c r="DR904" s="540"/>
      <c r="DS904" s="540"/>
      <c r="DT904" s="540"/>
      <c r="DU904" s="540"/>
      <c r="DV904" s="540"/>
      <c r="DW904" s="540"/>
      <c r="DX904" s="540"/>
      <c r="DY904" s="540"/>
      <c r="DZ904" s="540"/>
      <c r="EA904" s="540"/>
      <c r="EB904" s="540"/>
      <c r="EC904" s="540"/>
      <c r="ED904" s="540"/>
      <c r="EE904" s="540"/>
      <c r="EF904" s="540"/>
      <c r="EG904" s="540"/>
      <c r="EH904" s="540"/>
    </row>
    <row r="905" spans="115:138">
      <c r="DK905" s="540"/>
      <c r="DL905" s="540"/>
      <c r="DM905" s="540"/>
      <c r="DN905" s="540"/>
      <c r="DO905" s="540"/>
      <c r="DP905" s="540"/>
      <c r="DQ905" s="540"/>
      <c r="DR905" s="540"/>
      <c r="DS905" s="540"/>
      <c r="DT905" s="540"/>
      <c r="DU905" s="540"/>
      <c r="DV905" s="540"/>
      <c r="DW905" s="540"/>
      <c r="DX905" s="540"/>
      <c r="DY905" s="540"/>
      <c r="DZ905" s="540"/>
      <c r="EA905" s="540"/>
      <c r="EB905" s="540"/>
      <c r="EC905" s="540"/>
      <c r="ED905" s="540"/>
      <c r="EE905" s="540"/>
      <c r="EF905" s="540"/>
      <c r="EG905" s="540"/>
      <c r="EH905" s="540"/>
    </row>
    <row r="906" spans="115:138">
      <c r="DK906" s="540"/>
      <c r="DL906" s="540"/>
      <c r="DM906" s="540"/>
      <c r="DN906" s="540"/>
      <c r="DO906" s="540"/>
      <c r="DP906" s="540"/>
      <c r="DQ906" s="540"/>
      <c r="DR906" s="540"/>
      <c r="DS906" s="540"/>
      <c r="DT906" s="540"/>
      <c r="DU906" s="540"/>
      <c r="DV906" s="540"/>
      <c r="DW906" s="540"/>
      <c r="DX906" s="540"/>
      <c r="DY906" s="540"/>
      <c r="DZ906" s="540"/>
      <c r="EA906" s="540"/>
      <c r="EB906" s="540"/>
      <c r="EC906" s="540"/>
      <c r="ED906" s="540"/>
      <c r="EE906" s="540"/>
      <c r="EF906" s="540"/>
      <c r="EG906" s="540"/>
      <c r="EH906" s="540"/>
    </row>
    <row r="907" spans="115:138">
      <c r="DK907" s="540"/>
      <c r="DL907" s="540"/>
      <c r="DM907" s="540"/>
      <c r="DN907" s="540"/>
      <c r="DO907" s="540"/>
      <c r="DP907" s="540"/>
      <c r="DQ907" s="540"/>
      <c r="DR907" s="540"/>
      <c r="DS907" s="540"/>
      <c r="DT907" s="540"/>
      <c r="DU907" s="540"/>
      <c r="DV907" s="540"/>
      <c r="DW907" s="540"/>
      <c r="DX907" s="540"/>
      <c r="DY907" s="540"/>
      <c r="DZ907" s="540"/>
      <c r="EA907" s="540"/>
      <c r="EB907" s="540"/>
      <c r="EC907" s="540"/>
      <c r="ED907" s="540"/>
      <c r="EE907" s="540"/>
      <c r="EF907" s="540"/>
      <c r="EG907" s="540"/>
      <c r="EH907" s="540"/>
    </row>
    <row r="908" spans="115:138">
      <c r="DK908" s="540"/>
      <c r="DL908" s="540"/>
      <c r="DM908" s="540"/>
      <c r="DN908" s="540"/>
      <c r="DO908" s="540"/>
      <c r="DP908" s="540"/>
      <c r="DQ908" s="540"/>
      <c r="DR908" s="540"/>
      <c r="DS908" s="540"/>
      <c r="DT908" s="540"/>
      <c r="DU908" s="540"/>
      <c r="DV908" s="540"/>
      <c r="DW908" s="540"/>
      <c r="DX908" s="540"/>
      <c r="DY908" s="540"/>
      <c r="DZ908" s="540"/>
      <c r="EA908" s="540"/>
      <c r="EB908" s="540"/>
      <c r="EC908" s="540"/>
      <c r="ED908" s="540"/>
      <c r="EE908" s="540"/>
      <c r="EF908" s="540"/>
      <c r="EG908" s="540"/>
      <c r="EH908" s="540"/>
    </row>
    <row r="909" spans="115:138">
      <c r="DK909" s="540"/>
      <c r="DL909" s="540"/>
      <c r="DM909" s="540"/>
      <c r="DN909" s="540"/>
      <c r="DO909" s="540"/>
      <c r="DP909" s="540"/>
      <c r="DQ909" s="540"/>
      <c r="DR909" s="540"/>
      <c r="DS909" s="540"/>
      <c r="DT909" s="540"/>
      <c r="DU909" s="540"/>
      <c r="DV909" s="540"/>
      <c r="DW909" s="540"/>
      <c r="DX909" s="540"/>
      <c r="DY909" s="540"/>
      <c r="DZ909" s="540"/>
      <c r="EA909" s="540"/>
      <c r="EB909" s="540"/>
      <c r="EC909" s="540"/>
      <c r="ED909" s="540"/>
      <c r="EE909" s="540"/>
      <c r="EF909" s="540"/>
      <c r="EG909" s="540"/>
      <c r="EH909" s="540"/>
    </row>
    <row r="910" spans="115:138">
      <c r="DK910" s="540"/>
      <c r="DL910" s="540"/>
      <c r="DM910" s="540"/>
      <c r="DN910" s="540"/>
      <c r="DO910" s="540"/>
      <c r="DP910" s="540"/>
      <c r="DQ910" s="540"/>
      <c r="DR910" s="540"/>
      <c r="DS910" s="540"/>
      <c r="DT910" s="540"/>
      <c r="DU910" s="540"/>
      <c r="DV910" s="540"/>
      <c r="DW910" s="540"/>
      <c r="DX910" s="540"/>
      <c r="DY910" s="540"/>
      <c r="DZ910" s="540"/>
      <c r="EA910" s="540"/>
      <c r="EB910" s="540"/>
      <c r="EC910" s="540"/>
      <c r="ED910" s="540"/>
      <c r="EE910" s="540"/>
      <c r="EF910" s="540"/>
      <c r="EG910" s="540"/>
      <c r="EH910" s="540"/>
    </row>
    <row r="911" spans="115:138">
      <c r="DK911" s="540"/>
      <c r="DL911" s="540"/>
      <c r="DM911" s="540"/>
      <c r="DN911" s="540"/>
      <c r="DO911" s="540"/>
      <c r="DP911" s="540"/>
      <c r="DQ911" s="540"/>
      <c r="DR911" s="540"/>
      <c r="DS911" s="540"/>
      <c r="DT911" s="540"/>
      <c r="DU911" s="540"/>
      <c r="DV911" s="540"/>
      <c r="DW911" s="540"/>
      <c r="DX911" s="540"/>
      <c r="DY911" s="540"/>
      <c r="DZ911" s="540"/>
      <c r="EA911" s="540"/>
      <c r="EB911" s="540"/>
      <c r="EC911" s="540"/>
      <c r="ED911" s="540"/>
      <c r="EE911" s="540"/>
      <c r="EF911" s="540"/>
      <c r="EG911" s="540"/>
      <c r="EH911" s="540"/>
    </row>
    <row r="912" spans="115:138">
      <c r="DK912" s="540"/>
      <c r="DL912" s="540"/>
      <c r="DM912" s="540"/>
      <c r="DN912" s="540"/>
      <c r="DO912" s="540"/>
      <c r="DP912" s="540"/>
      <c r="DQ912" s="540"/>
      <c r="DR912" s="540"/>
      <c r="DS912" s="540"/>
      <c r="DT912" s="540"/>
      <c r="DU912" s="540"/>
      <c r="DV912" s="540"/>
      <c r="DW912" s="540"/>
      <c r="DX912" s="540"/>
      <c r="DY912" s="540"/>
      <c r="DZ912" s="540"/>
      <c r="EA912" s="540"/>
      <c r="EB912" s="540"/>
      <c r="EC912" s="540"/>
      <c r="ED912" s="540"/>
      <c r="EE912" s="540"/>
      <c r="EF912" s="540"/>
      <c r="EG912" s="540"/>
      <c r="EH912" s="540"/>
    </row>
    <row r="913" spans="115:138">
      <c r="DK913" s="540"/>
      <c r="DL913" s="540"/>
      <c r="DM913" s="540"/>
      <c r="DN913" s="540"/>
      <c r="DO913" s="540"/>
      <c r="DP913" s="540"/>
      <c r="DQ913" s="540"/>
      <c r="DR913" s="540"/>
      <c r="DS913" s="540"/>
      <c r="DT913" s="540"/>
      <c r="DU913" s="540"/>
      <c r="DV913" s="540"/>
      <c r="DW913" s="540"/>
      <c r="DX913" s="540"/>
      <c r="DY913" s="540"/>
      <c r="DZ913" s="540"/>
      <c r="EA913" s="540"/>
      <c r="EB913" s="540"/>
      <c r="EC913" s="540"/>
      <c r="ED913" s="540"/>
      <c r="EE913" s="540"/>
      <c r="EF913" s="540"/>
      <c r="EG913" s="540"/>
      <c r="EH913" s="540"/>
    </row>
    <row r="914" spans="115:138">
      <c r="DK914" s="540"/>
      <c r="DL914" s="540"/>
      <c r="DM914" s="540"/>
      <c r="DN914" s="540"/>
      <c r="DO914" s="540"/>
      <c r="DP914" s="540"/>
      <c r="DQ914" s="540"/>
      <c r="DR914" s="540"/>
      <c r="DS914" s="540"/>
      <c r="DT914" s="540"/>
      <c r="DU914" s="540"/>
      <c r="DV914" s="540"/>
      <c r="DW914" s="540"/>
      <c r="DX914" s="540"/>
      <c r="DY914" s="540"/>
      <c r="DZ914" s="540"/>
      <c r="EA914" s="540"/>
      <c r="EB914" s="540"/>
      <c r="EC914" s="540"/>
      <c r="ED914" s="540"/>
      <c r="EE914" s="540"/>
      <c r="EF914" s="540"/>
      <c r="EG914" s="540"/>
      <c r="EH914" s="540"/>
    </row>
    <row r="915" spans="115:138">
      <c r="DK915" s="540"/>
      <c r="DL915" s="540"/>
      <c r="DM915" s="540"/>
      <c r="DN915" s="540"/>
      <c r="DO915" s="540"/>
      <c r="DP915" s="540"/>
      <c r="DQ915" s="540"/>
      <c r="DR915" s="540"/>
      <c r="DS915" s="540"/>
      <c r="DT915" s="540"/>
      <c r="DU915" s="540"/>
      <c r="DV915" s="540"/>
      <c r="DW915" s="540"/>
      <c r="DX915" s="540"/>
      <c r="DY915" s="540"/>
      <c r="DZ915" s="540"/>
      <c r="EA915" s="540"/>
      <c r="EB915" s="540"/>
      <c r="EC915" s="540"/>
      <c r="ED915" s="540"/>
      <c r="EE915" s="540"/>
      <c r="EF915" s="540"/>
      <c r="EG915" s="540"/>
      <c r="EH915" s="540"/>
    </row>
    <row r="916" spans="115:138">
      <c r="DK916" s="540"/>
      <c r="DL916" s="540"/>
      <c r="DM916" s="540"/>
      <c r="DN916" s="540"/>
      <c r="DO916" s="540"/>
      <c r="DP916" s="540"/>
      <c r="DQ916" s="540"/>
      <c r="DR916" s="540"/>
      <c r="DS916" s="540"/>
      <c r="DT916" s="540"/>
      <c r="DU916" s="540"/>
      <c r="DV916" s="540"/>
      <c r="DW916" s="540"/>
      <c r="DX916" s="540"/>
      <c r="DY916" s="540"/>
      <c r="DZ916" s="540"/>
      <c r="EA916" s="540"/>
      <c r="EB916" s="540"/>
      <c r="EC916" s="540"/>
      <c r="ED916" s="540"/>
      <c r="EE916" s="540"/>
      <c r="EF916" s="540"/>
      <c r="EG916" s="540"/>
      <c r="EH916" s="540"/>
    </row>
    <row r="917" spans="115:138">
      <c r="DK917" s="540"/>
      <c r="DL917" s="540"/>
      <c r="DM917" s="540"/>
      <c r="DN917" s="540"/>
      <c r="DO917" s="540"/>
      <c r="DP917" s="540"/>
      <c r="DQ917" s="540"/>
      <c r="DR917" s="540"/>
      <c r="DS917" s="540"/>
      <c r="DT917" s="540"/>
      <c r="DU917" s="540"/>
      <c r="DV917" s="540"/>
      <c r="DW917" s="540"/>
      <c r="DX917" s="540"/>
      <c r="DY917" s="540"/>
      <c r="DZ917" s="540"/>
      <c r="EA917" s="540"/>
      <c r="EB917" s="540"/>
      <c r="EC917" s="540"/>
      <c r="ED917" s="540"/>
      <c r="EE917" s="540"/>
      <c r="EF917" s="540"/>
      <c r="EG917" s="540"/>
      <c r="EH917" s="540"/>
    </row>
    <row r="918" spans="115:138">
      <c r="DK918" s="540"/>
      <c r="DL918" s="540"/>
      <c r="DM918" s="540"/>
      <c r="DN918" s="540"/>
      <c r="DO918" s="540"/>
      <c r="DP918" s="540"/>
      <c r="DQ918" s="540"/>
      <c r="DR918" s="540"/>
      <c r="DS918" s="540"/>
      <c r="DT918" s="540"/>
      <c r="DU918" s="540"/>
      <c r="DV918" s="540"/>
      <c r="DW918" s="540"/>
      <c r="DX918" s="540"/>
      <c r="DY918" s="540"/>
      <c r="DZ918" s="540"/>
      <c r="EA918" s="540"/>
      <c r="EB918" s="540"/>
      <c r="EC918" s="540"/>
      <c r="ED918" s="540"/>
      <c r="EE918" s="540"/>
      <c r="EF918" s="540"/>
      <c r="EG918" s="540"/>
      <c r="EH918" s="540"/>
    </row>
    <row r="919" spans="115:138">
      <c r="DK919" s="540"/>
      <c r="DL919" s="540"/>
      <c r="DM919" s="540"/>
      <c r="DN919" s="540"/>
      <c r="DO919" s="540"/>
      <c r="DP919" s="540"/>
      <c r="DQ919" s="540"/>
      <c r="DR919" s="540"/>
      <c r="DS919" s="540"/>
      <c r="DT919" s="540"/>
      <c r="DU919" s="540"/>
      <c r="DV919" s="540"/>
      <c r="DW919" s="540"/>
      <c r="DX919" s="540"/>
      <c r="DY919" s="540"/>
      <c r="DZ919" s="540"/>
      <c r="EA919" s="540"/>
      <c r="EB919" s="540"/>
      <c r="EC919" s="540"/>
      <c r="ED919" s="540"/>
      <c r="EE919" s="540"/>
      <c r="EF919" s="540"/>
      <c r="EG919" s="540"/>
      <c r="EH919" s="540"/>
    </row>
    <row r="920" spans="115:138">
      <c r="DK920" s="540"/>
      <c r="DL920" s="540"/>
      <c r="DM920" s="540"/>
      <c r="DN920" s="540"/>
      <c r="DO920" s="540"/>
      <c r="DP920" s="540"/>
      <c r="DQ920" s="540"/>
      <c r="DR920" s="540"/>
      <c r="DS920" s="540"/>
      <c r="DT920" s="540"/>
      <c r="DU920" s="540"/>
      <c r="DV920" s="540"/>
      <c r="DW920" s="540"/>
      <c r="DX920" s="540"/>
      <c r="DY920" s="540"/>
      <c r="DZ920" s="540"/>
      <c r="EA920" s="540"/>
      <c r="EB920" s="540"/>
      <c r="EC920" s="540"/>
      <c r="ED920" s="540"/>
      <c r="EE920" s="540"/>
      <c r="EF920" s="540"/>
      <c r="EG920" s="540"/>
      <c r="EH920" s="540"/>
    </row>
    <row r="921" spans="115:138">
      <c r="DK921" s="540"/>
      <c r="DL921" s="540"/>
      <c r="DM921" s="540"/>
      <c r="DN921" s="540"/>
      <c r="DO921" s="540"/>
      <c r="DP921" s="540"/>
      <c r="DQ921" s="540"/>
      <c r="DR921" s="540"/>
      <c r="DS921" s="540"/>
      <c r="DT921" s="540"/>
      <c r="DU921" s="540"/>
      <c r="DV921" s="540"/>
      <c r="DW921" s="540"/>
      <c r="DX921" s="540"/>
      <c r="DY921" s="540"/>
      <c r="DZ921" s="540"/>
      <c r="EA921" s="540"/>
      <c r="EB921" s="540"/>
      <c r="EC921" s="540"/>
      <c r="ED921" s="540"/>
      <c r="EE921" s="540"/>
      <c r="EF921" s="540"/>
      <c r="EG921" s="540"/>
      <c r="EH921" s="540"/>
    </row>
    <row r="922" spans="115:138">
      <c r="DK922" s="540"/>
      <c r="DL922" s="540"/>
      <c r="DM922" s="540"/>
      <c r="DN922" s="540"/>
      <c r="DO922" s="540"/>
      <c r="DP922" s="540"/>
      <c r="DQ922" s="540"/>
      <c r="DR922" s="540"/>
      <c r="DS922" s="540"/>
      <c r="DT922" s="540"/>
      <c r="DU922" s="540"/>
      <c r="DV922" s="540"/>
      <c r="DW922" s="540"/>
      <c r="DX922" s="540"/>
      <c r="DY922" s="540"/>
      <c r="DZ922" s="540"/>
      <c r="EA922" s="540"/>
      <c r="EB922" s="540"/>
      <c r="EC922" s="540"/>
      <c r="ED922" s="540"/>
      <c r="EE922" s="540"/>
      <c r="EF922" s="540"/>
      <c r="EG922" s="540"/>
      <c r="EH922" s="540"/>
    </row>
    <row r="923" spans="115:138">
      <c r="DK923" s="540"/>
      <c r="DL923" s="540"/>
      <c r="DM923" s="540"/>
      <c r="DN923" s="540"/>
      <c r="DO923" s="540"/>
      <c r="DP923" s="540"/>
      <c r="DQ923" s="540"/>
      <c r="DR923" s="540"/>
      <c r="DS923" s="540"/>
      <c r="DT923" s="540"/>
      <c r="DU923" s="540"/>
      <c r="DV923" s="540"/>
      <c r="DW923" s="540"/>
      <c r="DX923" s="540"/>
      <c r="DY923" s="540"/>
      <c r="DZ923" s="540"/>
      <c r="EA923" s="540"/>
      <c r="EB923" s="540"/>
      <c r="EC923" s="540"/>
      <c r="ED923" s="540"/>
      <c r="EE923" s="540"/>
      <c r="EF923" s="540"/>
      <c r="EG923" s="540"/>
      <c r="EH923" s="540"/>
    </row>
    <row r="924" spans="115:138">
      <c r="DK924" s="540"/>
      <c r="DL924" s="540"/>
      <c r="DM924" s="540"/>
      <c r="DN924" s="540"/>
      <c r="DO924" s="540"/>
      <c r="DP924" s="540"/>
      <c r="DQ924" s="540"/>
      <c r="DR924" s="540"/>
      <c r="DS924" s="540"/>
      <c r="DT924" s="540"/>
      <c r="DU924" s="540"/>
      <c r="DV924" s="540"/>
      <c r="DW924" s="540"/>
      <c r="DX924" s="540"/>
      <c r="DY924" s="540"/>
      <c r="DZ924" s="540"/>
      <c r="EA924" s="540"/>
      <c r="EB924" s="540"/>
      <c r="EC924" s="540"/>
      <c r="ED924" s="540"/>
      <c r="EE924" s="540"/>
      <c r="EF924" s="540"/>
      <c r="EG924" s="540"/>
      <c r="EH924" s="540"/>
    </row>
    <row r="925" spans="115:138">
      <c r="DK925" s="540"/>
      <c r="DL925" s="540"/>
      <c r="DM925" s="540"/>
      <c r="DN925" s="540"/>
      <c r="DO925" s="540"/>
      <c r="DP925" s="540"/>
      <c r="DQ925" s="540"/>
      <c r="DR925" s="540"/>
      <c r="DS925" s="540"/>
      <c r="DT925" s="540"/>
      <c r="DU925" s="540"/>
      <c r="DV925" s="540"/>
      <c r="DW925" s="540"/>
      <c r="DX925" s="540"/>
      <c r="DY925" s="540"/>
      <c r="DZ925" s="540"/>
      <c r="EA925" s="540"/>
      <c r="EB925" s="540"/>
      <c r="EC925" s="540"/>
      <c r="ED925" s="540"/>
      <c r="EE925" s="540"/>
      <c r="EF925" s="540"/>
      <c r="EG925" s="540"/>
      <c r="EH925" s="540"/>
    </row>
    <row r="926" spans="115:138">
      <c r="DK926" s="540"/>
      <c r="DL926" s="540"/>
      <c r="DM926" s="540"/>
      <c r="DN926" s="540"/>
      <c r="DO926" s="540"/>
      <c r="DP926" s="540"/>
      <c r="DQ926" s="540"/>
      <c r="DR926" s="540"/>
      <c r="DS926" s="540"/>
      <c r="DT926" s="540"/>
      <c r="DU926" s="540"/>
      <c r="DV926" s="540"/>
      <c r="DW926" s="540"/>
      <c r="DX926" s="540"/>
      <c r="DY926" s="540"/>
      <c r="DZ926" s="540"/>
      <c r="EA926" s="540"/>
      <c r="EB926" s="540"/>
      <c r="EC926" s="540"/>
      <c r="ED926" s="540"/>
      <c r="EE926" s="540"/>
      <c r="EF926" s="540"/>
      <c r="EG926" s="540"/>
      <c r="EH926" s="540"/>
    </row>
    <row r="927" spans="115:138">
      <c r="DK927" s="540"/>
      <c r="DL927" s="540"/>
      <c r="DM927" s="540"/>
      <c r="DN927" s="540"/>
      <c r="DO927" s="540"/>
      <c r="DP927" s="540"/>
      <c r="DQ927" s="540"/>
      <c r="DR927" s="540"/>
      <c r="DS927" s="540"/>
      <c r="DT927" s="540"/>
      <c r="DU927" s="540"/>
      <c r="DV927" s="540"/>
      <c r="DW927" s="540"/>
      <c r="DX927" s="540"/>
      <c r="DY927" s="540"/>
      <c r="DZ927" s="540"/>
      <c r="EA927" s="540"/>
      <c r="EB927" s="540"/>
      <c r="EC927" s="540"/>
      <c r="ED927" s="540"/>
      <c r="EE927" s="540"/>
      <c r="EF927" s="540"/>
      <c r="EG927" s="540"/>
      <c r="EH927" s="540"/>
    </row>
    <row r="928" spans="115:138">
      <c r="DK928" s="540"/>
      <c r="DL928" s="540"/>
      <c r="DM928" s="540"/>
      <c r="DN928" s="540"/>
      <c r="DO928" s="540"/>
      <c r="DP928" s="540"/>
      <c r="DQ928" s="540"/>
      <c r="DR928" s="540"/>
      <c r="DS928" s="540"/>
      <c r="DT928" s="540"/>
      <c r="DU928" s="540"/>
      <c r="DV928" s="540"/>
      <c r="DW928" s="540"/>
      <c r="DX928" s="540"/>
      <c r="DY928" s="540"/>
      <c r="DZ928" s="540"/>
      <c r="EA928" s="540"/>
      <c r="EB928" s="540"/>
      <c r="EC928" s="540"/>
      <c r="ED928" s="540"/>
      <c r="EE928" s="540"/>
      <c r="EF928" s="540"/>
      <c r="EG928" s="540"/>
      <c r="EH928" s="540"/>
    </row>
    <row r="929" spans="115:138">
      <c r="DK929" s="540"/>
      <c r="DL929" s="540"/>
      <c r="DM929" s="540"/>
      <c r="DN929" s="540"/>
      <c r="DO929" s="540"/>
      <c r="DP929" s="540"/>
      <c r="DQ929" s="540"/>
      <c r="DR929" s="540"/>
      <c r="DS929" s="540"/>
      <c r="DT929" s="540"/>
      <c r="DU929" s="540"/>
      <c r="DV929" s="540"/>
      <c r="DW929" s="540"/>
      <c r="DX929" s="540"/>
      <c r="DY929" s="540"/>
      <c r="DZ929" s="540"/>
      <c r="EA929" s="540"/>
      <c r="EB929" s="540"/>
      <c r="EC929" s="540"/>
      <c r="ED929" s="540"/>
      <c r="EE929" s="540"/>
      <c r="EF929" s="540"/>
      <c r="EG929" s="540"/>
      <c r="EH929" s="540"/>
    </row>
    <row r="930" spans="115:138">
      <c r="DK930" s="540"/>
      <c r="DL930" s="540"/>
      <c r="DM930" s="540"/>
      <c r="DN930" s="540"/>
      <c r="DO930" s="540"/>
      <c r="DP930" s="540"/>
      <c r="DQ930" s="540"/>
      <c r="DR930" s="540"/>
      <c r="DS930" s="540"/>
      <c r="DT930" s="540"/>
      <c r="DU930" s="540"/>
      <c r="DV930" s="540"/>
      <c r="DW930" s="540"/>
      <c r="DX930" s="540"/>
      <c r="DY930" s="540"/>
      <c r="DZ930" s="540"/>
      <c r="EA930" s="540"/>
      <c r="EB930" s="540"/>
      <c r="EC930" s="540"/>
      <c r="ED930" s="540"/>
      <c r="EE930" s="540"/>
      <c r="EF930" s="540"/>
      <c r="EG930" s="540"/>
      <c r="EH930" s="540"/>
    </row>
    <row r="931" spans="115:138">
      <c r="DK931" s="540"/>
      <c r="DL931" s="540"/>
      <c r="DM931" s="540"/>
      <c r="DN931" s="540"/>
      <c r="DO931" s="540"/>
      <c r="DP931" s="540"/>
      <c r="DQ931" s="540"/>
      <c r="DR931" s="540"/>
      <c r="DS931" s="540"/>
      <c r="DT931" s="540"/>
      <c r="DU931" s="540"/>
      <c r="DV931" s="540"/>
      <c r="DW931" s="540"/>
      <c r="DX931" s="540"/>
      <c r="DY931" s="540"/>
      <c r="DZ931" s="540"/>
      <c r="EA931" s="540"/>
      <c r="EB931" s="540"/>
      <c r="EC931" s="540"/>
      <c r="ED931" s="540"/>
      <c r="EE931" s="540"/>
      <c r="EF931" s="540"/>
      <c r="EG931" s="540"/>
      <c r="EH931" s="540"/>
    </row>
    <row r="932" spans="115:138">
      <c r="DK932" s="540"/>
      <c r="DL932" s="540"/>
      <c r="DM932" s="540"/>
      <c r="DN932" s="540"/>
      <c r="DO932" s="540"/>
      <c r="DP932" s="540"/>
      <c r="DQ932" s="540"/>
      <c r="DR932" s="540"/>
      <c r="DS932" s="540"/>
      <c r="DT932" s="540"/>
      <c r="DU932" s="540"/>
      <c r="DV932" s="540"/>
      <c r="DW932" s="540"/>
      <c r="DX932" s="540"/>
      <c r="DY932" s="540"/>
      <c r="DZ932" s="540"/>
      <c r="EA932" s="540"/>
      <c r="EB932" s="540"/>
      <c r="EC932" s="540"/>
      <c r="ED932" s="540"/>
      <c r="EE932" s="540"/>
      <c r="EF932" s="540"/>
      <c r="EG932" s="540"/>
      <c r="EH932" s="540"/>
    </row>
    <row r="933" spans="115:138">
      <c r="DK933" s="540"/>
      <c r="DL933" s="540"/>
      <c r="DM933" s="540"/>
      <c r="DN933" s="540"/>
      <c r="DO933" s="540"/>
      <c r="DP933" s="540"/>
      <c r="DQ933" s="540"/>
      <c r="DR933" s="540"/>
      <c r="DS933" s="540"/>
      <c r="DT933" s="540"/>
      <c r="DU933" s="540"/>
      <c r="DV933" s="540"/>
      <c r="DW933" s="540"/>
      <c r="DX933" s="540"/>
      <c r="DY933" s="540"/>
      <c r="DZ933" s="540"/>
      <c r="EA933" s="540"/>
      <c r="EB933" s="540"/>
      <c r="EC933" s="540"/>
      <c r="ED933" s="540"/>
      <c r="EE933" s="540"/>
      <c r="EF933" s="540"/>
      <c r="EG933" s="540"/>
      <c r="EH933" s="540"/>
    </row>
    <row r="934" spans="115:138">
      <c r="DK934" s="540"/>
      <c r="DL934" s="540"/>
      <c r="DM934" s="540"/>
      <c r="DN934" s="540"/>
      <c r="DO934" s="540"/>
      <c r="DP934" s="540"/>
      <c r="DQ934" s="540"/>
      <c r="DR934" s="540"/>
      <c r="DS934" s="540"/>
      <c r="DT934" s="540"/>
      <c r="DU934" s="540"/>
      <c r="DV934" s="540"/>
      <c r="DW934" s="540"/>
      <c r="DX934" s="540"/>
      <c r="DY934" s="540"/>
      <c r="DZ934" s="540"/>
      <c r="EA934" s="540"/>
      <c r="EB934" s="540"/>
      <c r="EC934" s="540"/>
      <c r="ED934" s="540"/>
      <c r="EE934" s="540"/>
      <c r="EF934" s="540"/>
      <c r="EG934" s="540"/>
      <c r="EH934" s="540"/>
    </row>
    <row r="935" spans="115:138">
      <c r="DK935" s="540"/>
      <c r="DL935" s="540"/>
      <c r="DM935" s="540"/>
      <c r="DN935" s="540"/>
      <c r="DO935" s="540"/>
      <c r="DP935" s="540"/>
      <c r="DQ935" s="540"/>
      <c r="DR935" s="540"/>
      <c r="DS935" s="540"/>
      <c r="DT935" s="540"/>
      <c r="DU935" s="540"/>
      <c r="DV935" s="540"/>
      <c r="DW935" s="540"/>
      <c r="DX935" s="540"/>
      <c r="DY935" s="540"/>
      <c r="DZ935" s="540"/>
      <c r="EA935" s="540"/>
      <c r="EB935" s="540"/>
      <c r="EC935" s="540"/>
      <c r="ED935" s="540"/>
      <c r="EE935" s="540"/>
      <c r="EF935" s="540"/>
      <c r="EG935" s="540"/>
      <c r="EH935" s="540"/>
    </row>
    <row r="936" spans="115:138">
      <c r="DK936" s="540"/>
      <c r="DL936" s="540"/>
      <c r="DM936" s="540"/>
      <c r="DN936" s="540"/>
      <c r="DO936" s="540"/>
      <c r="DP936" s="540"/>
      <c r="DQ936" s="540"/>
      <c r="DR936" s="540"/>
      <c r="DS936" s="540"/>
      <c r="DT936" s="540"/>
      <c r="DU936" s="540"/>
      <c r="DV936" s="540"/>
      <c r="DW936" s="540"/>
      <c r="DX936" s="540"/>
      <c r="DY936" s="540"/>
      <c r="DZ936" s="540"/>
      <c r="EA936" s="540"/>
      <c r="EB936" s="540"/>
      <c r="EC936" s="540"/>
      <c r="ED936" s="540"/>
      <c r="EE936" s="540"/>
      <c r="EF936" s="540"/>
      <c r="EG936" s="540"/>
      <c r="EH936" s="540"/>
    </row>
    <row r="937" spans="115:138">
      <c r="DK937" s="540"/>
      <c r="DL937" s="540"/>
      <c r="DM937" s="540"/>
      <c r="DN937" s="540"/>
      <c r="DO937" s="540"/>
      <c r="DP937" s="540"/>
      <c r="DQ937" s="540"/>
      <c r="DR937" s="540"/>
      <c r="DS937" s="540"/>
      <c r="DT937" s="540"/>
      <c r="DU937" s="540"/>
      <c r="DV937" s="540"/>
      <c r="DW937" s="540"/>
      <c r="DX937" s="540"/>
      <c r="DY937" s="540"/>
      <c r="DZ937" s="540"/>
      <c r="EA937" s="540"/>
      <c r="EB937" s="540"/>
      <c r="EC937" s="540"/>
      <c r="ED937" s="540"/>
      <c r="EE937" s="540"/>
      <c r="EF937" s="540"/>
      <c r="EG937" s="540"/>
      <c r="EH937" s="540"/>
    </row>
    <row r="938" spans="115:138">
      <c r="DK938" s="540"/>
      <c r="DL938" s="540"/>
      <c r="DM938" s="540"/>
      <c r="DN938" s="540"/>
      <c r="DO938" s="540"/>
      <c r="DP938" s="540"/>
      <c r="DQ938" s="540"/>
      <c r="DR938" s="540"/>
      <c r="DS938" s="540"/>
      <c r="DT938" s="540"/>
      <c r="DU938" s="540"/>
      <c r="DV938" s="540"/>
      <c r="DW938" s="540"/>
      <c r="DX938" s="540"/>
      <c r="DY938" s="540"/>
      <c r="DZ938" s="540"/>
      <c r="EA938" s="540"/>
      <c r="EB938" s="540"/>
      <c r="EC938" s="540"/>
      <c r="ED938" s="540"/>
      <c r="EE938" s="540"/>
      <c r="EF938" s="540"/>
      <c r="EG938" s="540"/>
      <c r="EH938" s="540"/>
    </row>
    <row r="939" spans="115:138">
      <c r="DK939" s="540"/>
      <c r="DL939" s="540"/>
      <c r="DM939" s="540"/>
      <c r="DN939" s="540"/>
      <c r="DO939" s="540"/>
      <c r="DP939" s="540"/>
      <c r="DQ939" s="540"/>
      <c r="DR939" s="540"/>
      <c r="DS939" s="540"/>
      <c r="DT939" s="540"/>
      <c r="DU939" s="540"/>
      <c r="DV939" s="540"/>
      <c r="DW939" s="540"/>
      <c r="DX939" s="540"/>
      <c r="DY939" s="540"/>
      <c r="DZ939" s="540"/>
      <c r="EA939" s="540"/>
      <c r="EB939" s="540"/>
      <c r="EC939" s="540"/>
      <c r="ED939" s="540"/>
      <c r="EE939" s="540"/>
      <c r="EF939" s="540"/>
      <c r="EG939" s="540"/>
      <c r="EH939" s="540"/>
    </row>
    <row r="940" spans="115:138">
      <c r="DK940" s="540"/>
      <c r="DL940" s="540"/>
      <c r="DM940" s="540"/>
      <c r="DN940" s="540"/>
      <c r="DO940" s="540"/>
      <c r="DP940" s="540"/>
      <c r="DQ940" s="540"/>
      <c r="DR940" s="540"/>
      <c r="DS940" s="540"/>
      <c r="DT940" s="540"/>
      <c r="DU940" s="540"/>
      <c r="DV940" s="540"/>
      <c r="DW940" s="540"/>
      <c r="DX940" s="540"/>
      <c r="DY940" s="540"/>
      <c r="DZ940" s="540"/>
      <c r="EA940" s="540"/>
      <c r="EB940" s="540"/>
      <c r="EC940" s="540"/>
      <c r="ED940" s="540"/>
      <c r="EE940" s="540"/>
      <c r="EF940" s="540"/>
      <c r="EG940" s="540"/>
      <c r="EH940" s="540"/>
    </row>
    <row r="941" spans="115:138">
      <c r="DK941" s="540"/>
      <c r="DL941" s="540"/>
      <c r="DM941" s="540"/>
      <c r="DN941" s="540"/>
      <c r="DO941" s="540"/>
      <c r="DP941" s="540"/>
      <c r="DQ941" s="540"/>
      <c r="DR941" s="540"/>
      <c r="DS941" s="540"/>
      <c r="DT941" s="540"/>
      <c r="DU941" s="540"/>
      <c r="DV941" s="540"/>
      <c r="DW941" s="540"/>
      <c r="DX941" s="540"/>
      <c r="DY941" s="540"/>
      <c r="DZ941" s="540"/>
      <c r="EA941" s="540"/>
      <c r="EB941" s="540"/>
      <c r="EC941" s="540"/>
      <c r="ED941" s="540"/>
      <c r="EE941" s="540"/>
      <c r="EF941" s="540"/>
      <c r="EG941" s="540"/>
      <c r="EH941" s="540"/>
    </row>
    <row r="942" spans="115:138">
      <c r="DK942" s="540"/>
      <c r="DL942" s="540"/>
      <c r="DM942" s="540"/>
      <c r="DN942" s="540"/>
      <c r="DO942" s="540"/>
      <c r="DP942" s="540"/>
      <c r="DQ942" s="540"/>
      <c r="DR942" s="540"/>
      <c r="DS942" s="540"/>
      <c r="DT942" s="540"/>
      <c r="DU942" s="540"/>
      <c r="DV942" s="540"/>
      <c r="DW942" s="540"/>
      <c r="DX942" s="540"/>
      <c r="DY942" s="540"/>
      <c r="DZ942" s="540"/>
      <c r="EA942" s="540"/>
      <c r="EB942" s="540"/>
      <c r="EC942" s="540"/>
      <c r="ED942" s="540"/>
      <c r="EE942" s="540"/>
      <c r="EF942" s="540"/>
      <c r="EG942" s="540"/>
      <c r="EH942" s="540"/>
    </row>
    <row r="943" spans="115:138">
      <c r="DK943" s="540"/>
      <c r="DL943" s="540"/>
      <c r="DM943" s="540"/>
      <c r="DN943" s="540"/>
      <c r="DO943" s="540"/>
      <c r="DP943" s="540"/>
      <c r="DQ943" s="540"/>
      <c r="DR943" s="540"/>
      <c r="DS943" s="540"/>
      <c r="DT943" s="540"/>
      <c r="DU943" s="540"/>
      <c r="DV943" s="540"/>
      <c r="DW943" s="540"/>
      <c r="DX943" s="540"/>
      <c r="DY943" s="540"/>
      <c r="DZ943" s="540"/>
      <c r="EA943" s="540"/>
      <c r="EB943" s="540"/>
      <c r="EC943" s="540"/>
      <c r="ED943" s="540"/>
      <c r="EE943" s="540"/>
      <c r="EF943" s="540"/>
      <c r="EG943" s="540"/>
      <c r="EH943" s="540"/>
    </row>
    <row r="944" spans="115:138">
      <c r="DK944" s="540"/>
      <c r="DL944" s="540"/>
      <c r="DM944" s="540"/>
      <c r="DN944" s="540"/>
      <c r="DO944" s="540"/>
      <c r="DP944" s="540"/>
      <c r="DQ944" s="540"/>
      <c r="DR944" s="540"/>
      <c r="DS944" s="540"/>
      <c r="DT944" s="540"/>
      <c r="DU944" s="540"/>
      <c r="DV944" s="540"/>
      <c r="DW944" s="540"/>
      <c r="DX944" s="540"/>
      <c r="DY944" s="540"/>
      <c r="DZ944" s="540"/>
      <c r="EA944" s="540"/>
      <c r="EB944" s="540"/>
      <c r="EC944" s="540"/>
      <c r="ED944" s="540"/>
      <c r="EE944" s="540"/>
      <c r="EF944" s="540"/>
      <c r="EG944" s="540"/>
      <c r="EH944" s="540"/>
    </row>
    <row r="945" spans="115:138">
      <c r="DK945" s="540"/>
      <c r="DL945" s="540"/>
      <c r="DM945" s="540"/>
      <c r="DN945" s="540"/>
      <c r="DO945" s="540"/>
      <c r="DP945" s="540"/>
      <c r="DQ945" s="540"/>
      <c r="DR945" s="540"/>
      <c r="DS945" s="540"/>
      <c r="DT945" s="540"/>
      <c r="DU945" s="540"/>
      <c r="DV945" s="540"/>
      <c r="DW945" s="540"/>
      <c r="DX945" s="540"/>
      <c r="DY945" s="540"/>
      <c r="DZ945" s="540"/>
      <c r="EA945" s="540"/>
      <c r="EB945" s="540"/>
      <c r="EC945" s="540"/>
      <c r="ED945" s="540"/>
      <c r="EE945" s="540"/>
      <c r="EF945" s="540"/>
      <c r="EG945" s="540"/>
      <c r="EH945" s="540"/>
    </row>
    <row r="946" spans="115:138">
      <c r="DK946" s="540"/>
      <c r="DL946" s="540"/>
      <c r="DM946" s="540"/>
      <c r="DN946" s="540"/>
      <c r="DO946" s="540"/>
      <c r="DP946" s="540"/>
      <c r="DQ946" s="540"/>
      <c r="DR946" s="540"/>
      <c r="DS946" s="540"/>
      <c r="DT946" s="540"/>
      <c r="DU946" s="540"/>
      <c r="DV946" s="540"/>
      <c r="DW946" s="540"/>
      <c r="DX946" s="540"/>
      <c r="DY946" s="540"/>
      <c r="DZ946" s="540"/>
      <c r="EA946" s="540"/>
      <c r="EB946" s="540"/>
      <c r="EC946" s="540"/>
      <c r="ED946" s="540"/>
      <c r="EE946" s="540"/>
      <c r="EF946" s="540"/>
      <c r="EG946" s="540"/>
      <c r="EH946" s="540"/>
    </row>
    <row r="947" spans="115:138">
      <c r="DK947" s="540"/>
      <c r="DL947" s="540"/>
      <c r="DM947" s="540"/>
      <c r="DN947" s="540"/>
      <c r="DO947" s="540"/>
      <c r="DP947" s="540"/>
      <c r="DQ947" s="540"/>
      <c r="DR947" s="540"/>
      <c r="DS947" s="540"/>
      <c r="DT947" s="540"/>
      <c r="DU947" s="540"/>
      <c r="DV947" s="540"/>
      <c r="DW947" s="540"/>
      <c r="DX947" s="540"/>
      <c r="DY947" s="540"/>
      <c r="DZ947" s="540"/>
      <c r="EA947" s="540"/>
      <c r="EB947" s="540"/>
      <c r="EC947" s="540"/>
      <c r="ED947" s="540"/>
      <c r="EE947" s="540"/>
      <c r="EF947" s="540"/>
      <c r="EG947" s="540"/>
      <c r="EH947" s="540"/>
    </row>
    <row r="948" spans="115:138">
      <c r="DK948" s="540"/>
      <c r="DL948" s="540"/>
      <c r="DM948" s="540"/>
      <c r="DN948" s="540"/>
      <c r="DO948" s="540"/>
      <c r="DP948" s="540"/>
      <c r="DQ948" s="540"/>
      <c r="DR948" s="540"/>
      <c r="DS948" s="540"/>
      <c r="DT948" s="540"/>
      <c r="DU948" s="540"/>
      <c r="DV948" s="540"/>
      <c r="DW948" s="540"/>
      <c r="DX948" s="540"/>
      <c r="DY948" s="540"/>
      <c r="DZ948" s="540"/>
      <c r="EA948" s="540"/>
      <c r="EB948" s="540"/>
      <c r="EC948" s="540"/>
      <c r="ED948" s="540"/>
      <c r="EE948" s="540"/>
      <c r="EF948" s="540"/>
      <c r="EG948" s="540"/>
      <c r="EH948" s="540"/>
    </row>
    <row r="949" spans="115:138">
      <c r="DK949" s="540"/>
      <c r="DL949" s="540"/>
      <c r="DM949" s="540"/>
      <c r="DN949" s="540"/>
      <c r="DO949" s="540"/>
      <c r="DP949" s="540"/>
      <c r="DQ949" s="540"/>
      <c r="DR949" s="540"/>
      <c r="DS949" s="540"/>
      <c r="DT949" s="540"/>
      <c r="DU949" s="540"/>
      <c r="DV949" s="540"/>
      <c r="DW949" s="540"/>
      <c r="DX949" s="540"/>
      <c r="DY949" s="540"/>
      <c r="DZ949" s="540"/>
      <c r="EA949" s="540"/>
      <c r="EB949" s="540"/>
      <c r="EC949" s="540"/>
      <c r="ED949" s="540"/>
      <c r="EE949" s="540"/>
      <c r="EF949" s="540"/>
      <c r="EG949" s="540"/>
      <c r="EH949" s="540"/>
    </row>
    <row r="950" spans="115:138">
      <c r="DK950" s="540"/>
      <c r="DL950" s="540"/>
      <c r="DM950" s="540"/>
      <c r="DN950" s="540"/>
      <c r="DO950" s="540"/>
      <c r="DP950" s="540"/>
      <c r="DQ950" s="540"/>
      <c r="DR950" s="540"/>
      <c r="DS950" s="540"/>
      <c r="DT950" s="540"/>
      <c r="DU950" s="540"/>
      <c r="DV950" s="540"/>
      <c r="DW950" s="540"/>
      <c r="DX950" s="540"/>
      <c r="DY950" s="540"/>
      <c r="DZ950" s="540"/>
      <c r="EA950" s="540"/>
      <c r="EB950" s="540"/>
      <c r="EC950" s="540"/>
      <c r="ED950" s="540"/>
      <c r="EE950" s="540"/>
      <c r="EF950" s="540"/>
      <c r="EG950" s="540"/>
      <c r="EH950" s="540"/>
    </row>
    <row r="951" spans="115:138">
      <c r="DK951" s="540"/>
      <c r="DL951" s="540"/>
      <c r="DM951" s="540"/>
      <c r="DN951" s="540"/>
      <c r="DO951" s="540"/>
      <c r="DP951" s="540"/>
      <c r="DQ951" s="540"/>
      <c r="DR951" s="540"/>
      <c r="DS951" s="540"/>
      <c r="DT951" s="540"/>
      <c r="DU951" s="540"/>
      <c r="DV951" s="540"/>
      <c r="DW951" s="540"/>
      <c r="DX951" s="540"/>
      <c r="DY951" s="540"/>
      <c r="DZ951" s="540"/>
      <c r="EA951" s="540"/>
      <c r="EB951" s="540"/>
      <c r="EC951" s="540"/>
      <c r="ED951" s="540"/>
      <c r="EE951" s="540"/>
      <c r="EF951" s="540"/>
      <c r="EG951" s="540"/>
      <c r="EH951" s="540"/>
    </row>
    <row r="952" spans="115:138">
      <c r="DK952" s="540"/>
      <c r="DL952" s="540"/>
      <c r="DM952" s="540"/>
      <c r="DN952" s="540"/>
      <c r="DO952" s="540"/>
      <c r="DP952" s="540"/>
      <c r="DQ952" s="540"/>
      <c r="DR952" s="540"/>
      <c r="DS952" s="540"/>
      <c r="DT952" s="540"/>
      <c r="DU952" s="540"/>
      <c r="DV952" s="540"/>
      <c r="DW952" s="540"/>
      <c r="DX952" s="540"/>
      <c r="DY952" s="540"/>
      <c r="DZ952" s="540"/>
      <c r="EA952" s="540"/>
      <c r="EB952" s="540"/>
      <c r="EC952" s="540"/>
      <c r="ED952" s="540"/>
      <c r="EE952" s="540"/>
      <c r="EF952" s="540"/>
      <c r="EG952" s="540"/>
      <c r="EH952" s="540"/>
    </row>
    <row r="953" spans="115:138">
      <c r="DK953" s="540"/>
      <c r="DL953" s="540"/>
      <c r="DM953" s="540"/>
      <c r="DN953" s="540"/>
      <c r="DO953" s="540"/>
      <c r="DP953" s="540"/>
      <c r="DQ953" s="540"/>
      <c r="DR953" s="540"/>
      <c r="DS953" s="540"/>
      <c r="DT953" s="540"/>
      <c r="DU953" s="540"/>
      <c r="DV953" s="540"/>
      <c r="DW953" s="540"/>
      <c r="DX953" s="540"/>
      <c r="DY953" s="540"/>
      <c r="DZ953" s="540"/>
      <c r="EA953" s="540"/>
      <c r="EB953" s="540"/>
      <c r="EC953" s="540"/>
      <c r="ED953" s="540"/>
      <c r="EE953" s="540"/>
      <c r="EF953" s="540"/>
      <c r="EG953" s="540"/>
      <c r="EH953" s="540"/>
    </row>
    <row r="954" spans="115:138">
      <c r="DK954" s="540"/>
      <c r="DL954" s="540"/>
      <c r="DM954" s="540"/>
      <c r="DN954" s="540"/>
      <c r="DO954" s="540"/>
      <c r="DP954" s="540"/>
      <c r="DQ954" s="540"/>
      <c r="DR954" s="540"/>
      <c r="DS954" s="540"/>
      <c r="DT954" s="540"/>
      <c r="DU954" s="540"/>
      <c r="DV954" s="540"/>
      <c r="DW954" s="540"/>
      <c r="DX954" s="540"/>
      <c r="DY954" s="540"/>
      <c r="DZ954" s="540"/>
      <c r="EA954" s="540"/>
      <c r="EB954" s="540"/>
      <c r="EC954" s="540"/>
      <c r="ED954" s="540"/>
      <c r="EE954" s="540"/>
      <c r="EF954" s="540"/>
      <c r="EG954" s="540"/>
      <c r="EH954" s="540"/>
    </row>
    <row r="955" spans="115:138">
      <c r="DK955" s="540"/>
      <c r="DL955" s="540"/>
      <c r="DM955" s="540"/>
      <c r="DN955" s="540"/>
      <c r="DO955" s="540"/>
      <c r="DP955" s="540"/>
      <c r="DQ955" s="540"/>
      <c r="DR955" s="540"/>
      <c r="DS955" s="540"/>
      <c r="DT955" s="540"/>
      <c r="DU955" s="540"/>
      <c r="DV955" s="540"/>
      <c r="DW955" s="540"/>
      <c r="DX955" s="540"/>
      <c r="DY955" s="540"/>
      <c r="DZ955" s="540"/>
      <c r="EA955" s="540"/>
      <c r="EB955" s="540"/>
      <c r="EC955" s="540"/>
      <c r="ED955" s="540"/>
      <c r="EE955" s="540"/>
      <c r="EF955" s="540"/>
      <c r="EG955" s="540"/>
      <c r="EH955" s="540"/>
    </row>
    <row r="956" spans="115:138">
      <c r="DK956" s="540"/>
      <c r="DL956" s="540"/>
      <c r="DM956" s="540"/>
      <c r="DN956" s="540"/>
      <c r="DO956" s="540"/>
      <c r="DP956" s="540"/>
      <c r="DQ956" s="540"/>
      <c r="DR956" s="540"/>
      <c r="DS956" s="540"/>
      <c r="DT956" s="540"/>
      <c r="DU956" s="540"/>
      <c r="DV956" s="540"/>
      <c r="DW956" s="540"/>
      <c r="DX956" s="540"/>
      <c r="DY956" s="540"/>
      <c r="DZ956" s="540"/>
      <c r="EA956" s="540"/>
      <c r="EB956" s="540"/>
      <c r="EC956" s="540"/>
      <c r="ED956" s="540"/>
      <c r="EE956" s="540"/>
      <c r="EF956" s="540"/>
      <c r="EG956" s="540"/>
      <c r="EH956" s="540"/>
    </row>
    <row r="957" spans="115:138">
      <c r="DK957" s="540"/>
      <c r="DL957" s="540"/>
      <c r="DM957" s="540"/>
      <c r="DN957" s="540"/>
      <c r="DO957" s="540"/>
      <c r="DP957" s="540"/>
      <c r="DQ957" s="540"/>
      <c r="DR957" s="540"/>
      <c r="DS957" s="540"/>
      <c r="DT957" s="540"/>
      <c r="DU957" s="540"/>
      <c r="DV957" s="540"/>
      <c r="DW957" s="540"/>
      <c r="DX957" s="540"/>
      <c r="DY957" s="540"/>
      <c r="DZ957" s="540"/>
      <c r="EA957" s="540"/>
      <c r="EB957" s="540"/>
      <c r="EC957" s="540"/>
      <c r="ED957" s="540"/>
      <c r="EE957" s="540"/>
      <c r="EF957" s="540"/>
      <c r="EG957" s="540"/>
      <c r="EH957" s="540"/>
    </row>
    <row r="958" spans="115:138">
      <c r="DK958" s="540"/>
      <c r="DL958" s="540"/>
      <c r="DM958" s="540"/>
      <c r="DN958" s="540"/>
      <c r="DO958" s="540"/>
      <c r="DP958" s="540"/>
      <c r="DQ958" s="540"/>
      <c r="DR958" s="540"/>
      <c r="DS958" s="540"/>
      <c r="DT958" s="540"/>
      <c r="DU958" s="540"/>
      <c r="DV958" s="540"/>
      <c r="DW958" s="540"/>
      <c r="DX958" s="540"/>
      <c r="DY958" s="540"/>
      <c r="DZ958" s="540"/>
      <c r="EA958" s="540"/>
      <c r="EB958" s="540"/>
      <c r="EC958" s="540"/>
      <c r="ED958" s="540"/>
      <c r="EE958" s="540"/>
      <c r="EF958" s="540"/>
      <c r="EG958" s="540"/>
      <c r="EH958" s="540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2" orientation="landscape" r:id="rId1"/>
  <headerFooter alignWithMargins="0">
    <oddHeader>&amp;L&amp;"Times New Roman,Bold Italic"FINAL - CONFIDENTIAL
 AND PROPRIETARY&amp;C&amp;"Times New Roman,Bold Italic"&amp;12MPR Executive Summary
Public Assets
As of August 28, 2000
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2"/>
  <sheetViews>
    <sheetView zoomScale="75" zoomScaleNormal="100" workbookViewId="0">
      <selection activeCell="J8" sqref="J8"/>
    </sheetView>
  </sheetViews>
  <sheetFormatPr defaultColWidth="9.109375" defaultRowHeight="13.2"/>
  <cols>
    <col min="1" max="1" width="9.109375" style="465"/>
    <col min="2" max="2" width="26.33203125" style="500" customWidth="1"/>
    <col min="3" max="3" width="12.5546875" style="465" customWidth="1"/>
    <col min="4" max="4" width="12.109375" style="465" customWidth="1"/>
    <col min="5" max="5" width="15.88671875" style="465" customWidth="1"/>
    <col min="6" max="6" width="12.6640625" style="465" customWidth="1"/>
    <col min="7" max="7" width="11.33203125" style="465" bestFit="1" customWidth="1"/>
    <col min="8" max="8" width="13.44140625" style="465" customWidth="1"/>
    <col min="9" max="10" width="14.109375" style="465" customWidth="1"/>
    <col min="11" max="11" width="14.88671875" style="465" customWidth="1"/>
    <col min="12" max="12" width="15.44140625" style="465" customWidth="1"/>
    <col min="13" max="16384" width="9.109375" style="465"/>
  </cols>
  <sheetData>
    <row r="1" spans="2:12" ht="17.399999999999999">
      <c r="B1" s="691" t="s">
        <v>969</v>
      </c>
      <c r="C1" s="691"/>
      <c r="D1" s="691"/>
      <c r="E1" s="691"/>
      <c r="F1" s="691"/>
      <c r="G1" s="691"/>
      <c r="H1" s="691"/>
      <c r="I1" s="691"/>
      <c r="J1" s="691"/>
      <c r="K1" s="691"/>
    </row>
    <row r="3" spans="2:12">
      <c r="B3" s="466" t="s">
        <v>970</v>
      </c>
      <c r="C3" s="467">
        <v>-7000000</v>
      </c>
    </row>
    <row r="4" spans="2:12">
      <c r="B4" s="466"/>
    </row>
    <row r="5" spans="2:12" ht="13.8" thickBot="1">
      <c r="B5" s="466"/>
      <c r="K5" s="468" t="s">
        <v>971</v>
      </c>
    </row>
    <row r="6" spans="2:12">
      <c r="B6" s="469"/>
      <c r="C6" s="470"/>
      <c r="D6" s="471" t="s">
        <v>972</v>
      </c>
      <c r="E6" s="470"/>
      <c r="F6" s="472" t="s">
        <v>925</v>
      </c>
      <c r="G6" s="471" t="s">
        <v>973</v>
      </c>
      <c r="H6" s="471" t="s">
        <v>974</v>
      </c>
      <c r="I6" s="471" t="s">
        <v>975</v>
      </c>
      <c r="J6" s="471" t="s">
        <v>976</v>
      </c>
      <c r="K6" s="473" t="s">
        <v>925</v>
      </c>
    </row>
    <row r="7" spans="2:12" ht="13.8" thickBot="1">
      <c r="B7" s="474" t="s">
        <v>977</v>
      </c>
      <c r="C7" s="475" t="s">
        <v>978</v>
      </c>
      <c r="D7" s="475" t="s">
        <v>979</v>
      </c>
      <c r="E7" s="475" t="s">
        <v>50</v>
      </c>
      <c r="F7" s="476" t="s">
        <v>980</v>
      </c>
      <c r="G7" s="475" t="s">
        <v>981</v>
      </c>
      <c r="H7" s="475" t="s">
        <v>840</v>
      </c>
      <c r="I7" s="475" t="s">
        <v>974</v>
      </c>
      <c r="J7" s="475" t="s">
        <v>831</v>
      </c>
      <c r="K7" s="477" t="s">
        <v>982</v>
      </c>
    </row>
    <row r="8" spans="2:12" ht="26.25" customHeight="1">
      <c r="B8" s="478" t="s">
        <v>378</v>
      </c>
      <c r="C8" s="479" t="s">
        <v>831</v>
      </c>
      <c r="D8" s="479" t="s">
        <v>983</v>
      </c>
      <c r="E8" s="479" t="s">
        <v>984</v>
      </c>
      <c r="F8" s="480">
        <v>14753533.27</v>
      </c>
      <c r="G8" s="481">
        <v>52692</v>
      </c>
      <c r="H8" s="482">
        <f>G8/$G$13</f>
        <v>0.27026250730896667</v>
      </c>
      <c r="I8" s="483">
        <f>$C$3*H8</f>
        <v>-1891837.5511627668</v>
      </c>
      <c r="J8" s="483">
        <v>-1910120</v>
      </c>
      <c r="K8" s="484">
        <f>I8+F8+J8</f>
        <v>10951575.718837233</v>
      </c>
    </row>
    <row r="9" spans="2:12" ht="26.4">
      <c r="B9" s="485" t="s">
        <v>378</v>
      </c>
      <c r="C9" s="486" t="s">
        <v>985</v>
      </c>
      <c r="D9" s="486" t="s">
        <v>983</v>
      </c>
      <c r="E9" s="486" t="s">
        <v>984</v>
      </c>
      <c r="F9" s="487">
        <f>24311202.93+209534</f>
        <v>24520736.93</v>
      </c>
      <c r="G9" s="488">
        <v>105339</v>
      </c>
      <c r="H9" s="489">
        <f>G9/$G$13</f>
        <v>0.54029420514346094</v>
      </c>
      <c r="I9" s="490">
        <f>$C$3*H9</f>
        <v>-3782059.4360042266</v>
      </c>
      <c r="J9" s="490"/>
      <c r="K9" s="491">
        <f>F9+I9</f>
        <v>20738677.493995775</v>
      </c>
      <c r="L9" s="530"/>
    </row>
    <row r="10" spans="2:12" ht="26.4">
      <c r="B10" s="485" t="s">
        <v>986</v>
      </c>
      <c r="C10" s="486" t="s">
        <v>985</v>
      </c>
      <c r="D10" s="486" t="s">
        <v>983</v>
      </c>
      <c r="E10" s="486" t="s">
        <v>987</v>
      </c>
      <c r="F10" s="487">
        <v>525200</v>
      </c>
      <c r="G10" s="488">
        <v>2591</v>
      </c>
      <c r="H10" s="489">
        <f>G10/$G$13</f>
        <v>1.3289496630181672E-2</v>
      </c>
      <c r="I10" s="490">
        <f>$C$3*H10</f>
        <v>-93026.476411271709</v>
      </c>
      <c r="J10" s="490"/>
      <c r="K10" s="491">
        <f>F10+I10</f>
        <v>432173.52358872828</v>
      </c>
      <c r="L10" s="530"/>
    </row>
    <row r="11" spans="2:12" ht="26.4">
      <c r="B11" s="485" t="s">
        <v>988</v>
      </c>
      <c r="C11" s="486" t="s">
        <v>985</v>
      </c>
      <c r="D11" s="486" t="s">
        <v>983</v>
      </c>
      <c r="E11" s="486" t="s">
        <v>984</v>
      </c>
      <c r="F11" s="487">
        <v>2839716</v>
      </c>
      <c r="G11" s="488">
        <v>14000</v>
      </c>
      <c r="H11" s="489">
        <f>G11/$G$13</f>
        <v>7.1807392058102437E-2</v>
      </c>
      <c r="I11" s="490">
        <f>$C$3*H11</f>
        <v>-502651.74440671707</v>
      </c>
      <c r="J11" s="490"/>
      <c r="K11" s="491">
        <f>F11+I11</f>
        <v>2337064.2555932831</v>
      </c>
      <c r="L11" s="530">
        <f>SUM(K9:K11)</f>
        <v>23507915.273177788</v>
      </c>
    </row>
    <row r="12" spans="2:12" ht="26.4">
      <c r="B12" s="485" t="s">
        <v>395</v>
      </c>
      <c r="C12" s="486" t="s">
        <v>985</v>
      </c>
      <c r="D12" s="486" t="s">
        <v>983</v>
      </c>
      <c r="E12" s="486" t="s">
        <v>984</v>
      </c>
      <c r="F12" s="487">
        <v>4217177</v>
      </c>
      <c r="G12" s="488">
        <v>20344</v>
      </c>
      <c r="H12" s="489">
        <f>G12/$G$13</f>
        <v>0.10434639885928829</v>
      </c>
      <c r="I12" s="492">
        <f>$C$3*H12</f>
        <v>-730424.79201501806</v>
      </c>
      <c r="J12" s="493"/>
      <c r="K12" s="491">
        <f>F12+I12</f>
        <v>3486752.2079849821</v>
      </c>
      <c r="L12" s="530"/>
    </row>
    <row r="13" spans="2:12" ht="23.25" customHeight="1" thickBot="1">
      <c r="B13" s="494" t="s">
        <v>61</v>
      </c>
      <c r="C13" s="495"/>
      <c r="D13" s="495"/>
      <c r="E13" s="495"/>
      <c r="F13" s="496">
        <f t="shared" ref="F13:K13" si="0">SUM(F8:F12)</f>
        <v>46856363.200000003</v>
      </c>
      <c r="G13" s="496">
        <f t="shared" si="0"/>
        <v>194966</v>
      </c>
      <c r="H13" s="497">
        <f t="shared" si="0"/>
        <v>1</v>
      </c>
      <c r="I13" s="498">
        <f t="shared" si="0"/>
        <v>-7000000</v>
      </c>
      <c r="J13" s="498">
        <f t="shared" si="0"/>
        <v>-1910120</v>
      </c>
      <c r="K13" s="499">
        <f t="shared" si="0"/>
        <v>37946243.200000003</v>
      </c>
      <c r="L13" s="530"/>
    </row>
    <row r="15" spans="2:12">
      <c r="F15" s="528">
        <f>F11+F10+F9</f>
        <v>27885652.93</v>
      </c>
      <c r="H15" s="393">
        <f>H11+H10+H9</f>
        <v>0.62539109383174507</v>
      </c>
      <c r="I15" s="528">
        <f>I11+I10+I9</f>
        <v>-4377737.6568222158</v>
      </c>
      <c r="K15" s="528">
        <f>K11+K10+K9</f>
        <v>23507915.273177788</v>
      </c>
      <c r="L15" s="529" t="s">
        <v>927</v>
      </c>
    </row>
    <row r="16" spans="2:12">
      <c r="F16" s="528">
        <f>F12</f>
        <v>4217177</v>
      </c>
      <c r="H16" s="502"/>
      <c r="I16" s="528">
        <f>I12</f>
        <v>-730424.79201501806</v>
      </c>
      <c r="K16" s="528">
        <f>K12</f>
        <v>3486752.2079849821</v>
      </c>
      <c r="L16" s="529" t="s">
        <v>933</v>
      </c>
    </row>
    <row r="17" spans="2:12" ht="13.8" thickBot="1">
      <c r="F17" s="501" t="s">
        <v>971</v>
      </c>
      <c r="H17" s="502" t="s">
        <v>989</v>
      </c>
      <c r="I17" s="528"/>
      <c r="K17" s="528">
        <f>K13-J8</f>
        <v>39856363.200000003</v>
      </c>
      <c r="L17" s="529"/>
    </row>
    <row r="18" spans="2:12">
      <c r="B18" s="469"/>
      <c r="C18" s="470"/>
      <c r="D18" s="471" t="s">
        <v>972</v>
      </c>
      <c r="E18" s="470"/>
      <c r="F18" s="503" t="s">
        <v>925</v>
      </c>
      <c r="G18" s="504" t="s">
        <v>990</v>
      </c>
      <c r="H18" s="505" t="s">
        <v>925</v>
      </c>
    </row>
    <row r="19" spans="2:12" ht="13.8" thickBot="1">
      <c r="B19" s="474" t="s">
        <v>977</v>
      </c>
      <c r="C19" s="475" t="s">
        <v>978</v>
      </c>
      <c r="D19" s="475" t="s">
        <v>979</v>
      </c>
      <c r="E19" s="475" t="s">
        <v>50</v>
      </c>
      <c r="F19" s="475" t="s">
        <v>982</v>
      </c>
      <c r="G19" s="507" t="s">
        <v>991</v>
      </c>
      <c r="H19" s="508" t="s">
        <v>843</v>
      </c>
      <c r="I19" s="506"/>
      <c r="J19" s="506"/>
      <c r="K19" s="506"/>
    </row>
    <row r="20" spans="2:12" ht="26.25" customHeight="1">
      <c r="B20" s="478" t="s">
        <v>378</v>
      </c>
      <c r="C20" s="479" t="s">
        <v>831</v>
      </c>
      <c r="D20" s="479" t="s">
        <v>983</v>
      </c>
      <c r="E20" s="479" t="s">
        <v>984</v>
      </c>
      <c r="F20" s="509">
        <f>K8</f>
        <v>10951575.718837233</v>
      </c>
      <c r="G20" s="510">
        <f>-I8-J8</f>
        <v>3801957.5511627668</v>
      </c>
      <c r="H20" s="511">
        <f>F20+G20</f>
        <v>14753533.27</v>
      </c>
      <c r="I20" s="490"/>
      <c r="J20" s="490"/>
      <c r="K20" s="512"/>
    </row>
    <row r="21" spans="2:12" ht="26.4">
      <c r="B21" s="485" t="s">
        <v>378</v>
      </c>
      <c r="C21" s="486" t="s">
        <v>985</v>
      </c>
      <c r="D21" s="486" t="s">
        <v>983</v>
      </c>
      <c r="E21" s="486" t="s">
        <v>984</v>
      </c>
      <c r="F21" s="513">
        <f>K9</f>
        <v>20738677.493995775</v>
      </c>
      <c r="G21" s="514">
        <v>0</v>
      </c>
      <c r="H21" s="515">
        <f>G21+F21</f>
        <v>20738677.493995775</v>
      </c>
      <c r="I21" s="490"/>
      <c r="J21" s="490"/>
    </row>
    <row r="22" spans="2:12" ht="26.4">
      <c r="B22" s="485" t="s">
        <v>986</v>
      </c>
      <c r="C22" s="486" t="s">
        <v>985</v>
      </c>
      <c r="D22" s="486" t="s">
        <v>983</v>
      </c>
      <c r="E22" s="486" t="s">
        <v>987</v>
      </c>
      <c r="F22" s="513">
        <f>K10</f>
        <v>432173.52358872828</v>
      </c>
      <c r="G22" s="514">
        <v>0</v>
      </c>
      <c r="H22" s="515">
        <f>G22+F22</f>
        <v>432173.52358872828</v>
      </c>
      <c r="I22" s="490"/>
      <c r="J22" s="490"/>
      <c r="K22" s="512"/>
    </row>
    <row r="23" spans="2:12" ht="26.4">
      <c r="B23" s="485" t="s">
        <v>988</v>
      </c>
      <c r="C23" s="486" t="s">
        <v>985</v>
      </c>
      <c r="D23" s="486" t="s">
        <v>983</v>
      </c>
      <c r="E23" s="486" t="s">
        <v>984</v>
      </c>
      <c r="F23" s="513">
        <f>K11</f>
        <v>2337064.2555932831</v>
      </c>
      <c r="G23" s="514">
        <v>0</v>
      </c>
      <c r="H23" s="515">
        <f>G23+F23</f>
        <v>2337064.2555932831</v>
      </c>
      <c r="I23" s="490"/>
      <c r="J23" s="490"/>
      <c r="K23" s="512"/>
    </row>
    <row r="24" spans="2:12" ht="26.4">
      <c r="B24" s="485" t="s">
        <v>395</v>
      </c>
      <c r="C24" s="486" t="s">
        <v>985</v>
      </c>
      <c r="D24" s="486" t="s">
        <v>983</v>
      </c>
      <c r="E24" s="486" t="s">
        <v>984</v>
      </c>
      <c r="F24" s="516">
        <f>K12</f>
        <v>3486752.2079849821</v>
      </c>
      <c r="G24" s="514">
        <v>0</v>
      </c>
      <c r="H24" s="515">
        <f>G24+F24</f>
        <v>3486752.2079849821</v>
      </c>
      <c r="I24" s="490"/>
      <c r="J24" s="490"/>
      <c r="K24" s="512"/>
    </row>
    <row r="25" spans="2:12" ht="23.25" customHeight="1" thickBot="1">
      <c r="B25" s="494" t="s">
        <v>61</v>
      </c>
      <c r="C25" s="495"/>
      <c r="D25" s="495"/>
      <c r="E25" s="495"/>
      <c r="F25" s="517">
        <f>SUM(F20:F24)</f>
        <v>37946243.200000003</v>
      </c>
      <c r="G25" s="518">
        <f>SUM(G20:G24)</f>
        <v>3801957.5511627668</v>
      </c>
      <c r="H25" s="519">
        <f>SUM(H20:H24)</f>
        <v>41748200.751162775</v>
      </c>
      <c r="I25" s="520"/>
      <c r="J25" s="520"/>
      <c r="K25" s="521"/>
    </row>
    <row r="26" spans="2:12">
      <c r="I26" s="522"/>
      <c r="J26" s="522"/>
      <c r="K26" s="522"/>
    </row>
    <row r="27" spans="2:12" ht="13.8" thickBot="1">
      <c r="H27" s="512"/>
    </row>
    <row r="28" spans="2:12" ht="13.8" thickBot="1">
      <c r="B28" s="689" t="s">
        <v>992</v>
      </c>
      <c r="C28" s="690"/>
      <c r="H28" s="467"/>
    </row>
    <row r="29" spans="2:12">
      <c r="B29" s="523"/>
      <c r="C29" s="524"/>
    </row>
    <row r="30" spans="2:12">
      <c r="B30" s="523" t="s">
        <v>496</v>
      </c>
      <c r="C30" s="525">
        <f>I13-I8</f>
        <v>-5108162.4488372337</v>
      </c>
    </row>
    <row r="31" spans="2:12">
      <c r="B31" s="523" t="s">
        <v>831</v>
      </c>
      <c r="C31" s="526">
        <f>I8</f>
        <v>-1891837.5511627668</v>
      </c>
    </row>
    <row r="32" spans="2:12" ht="13.8" thickBot="1">
      <c r="B32" s="494" t="s">
        <v>993</v>
      </c>
      <c r="C32" s="527">
        <f>SUM(C30:C31)</f>
        <v>-7000000</v>
      </c>
    </row>
  </sheetData>
  <mergeCells count="2">
    <mergeCell ref="B28:C28"/>
    <mergeCell ref="B1:K1"/>
  </mergeCells>
  <pageMargins left="0.2" right="0.2" top="1" bottom="1" header="0.5" footer="0.5"/>
  <pageSetup scale="88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topLeftCell="A10" workbookViewId="0">
      <selection activeCell="C9" sqref="C9"/>
    </sheetView>
  </sheetViews>
  <sheetFormatPr defaultColWidth="9.109375" defaultRowHeight="10.199999999999999"/>
  <cols>
    <col min="1" max="1" width="36.109375" style="134" customWidth="1"/>
    <col min="2" max="2" width="17" style="134" customWidth="1"/>
    <col min="3" max="3" width="16.88671875" style="134" customWidth="1"/>
    <col min="4" max="4" width="2.6640625" style="134" customWidth="1"/>
    <col min="5" max="5" width="16" style="134" hidden="1" customWidth="1"/>
    <col min="6" max="6" width="13.33203125" style="134" customWidth="1"/>
    <col min="7" max="7" width="2.6640625" style="134" customWidth="1"/>
    <col min="8" max="8" width="12.5546875" style="134" bestFit="1" customWidth="1"/>
    <col min="9" max="9" width="9.109375" style="134"/>
    <col min="10" max="10" width="11.5546875" style="134" bestFit="1" customWidth="1"/>
    <col min="11" max="16384" width="9.109375" style="134"/>
  </cols>
  <sheetData>
    <row r="1" spans="1:8" ht="17.399999999999999">
      <c r="A1" s="133" t="s">
        <v>791</v>
      </c>
    </row>
    <row r="2" spans="1:8">
      <c r="A2" s="135"/>
    </row>
    <row r="3" spans="1:8">
      <c r="A3" s="136" t="s">
        <v>792</v>
      </c>
    </row>
    <row r="4" spans="1:8">
      <c r="A4" s="135" t="s">
        <v>793</v>
      </c>
      <c r="B4" s="137">
        <f>7500000</f>
        <v>7500000</v>
      </c>
      <c r="H4" s="137">
        <f>7500000</f>
        <v>7500000</v>
      </c>
    </row>
    <row r="5" spans="1:8">
      <c r="A5" s="135" t="s">
        <v>794</v>
      </c>
      <c r="B5" s="137">
        <v>1339285</v>
      </c>
      <c r="H5" s="137">
        <v>1339285</v>
      </c>
    </row>
    <row r="6" spans="1:8">
      <c r="A6" s="135" t="s">
        <v>795</v>
      </c>
      <c r="B6" s="137">
        <v>1072043</v>
      </c>
      <c r="C6" s="138"/>
      <c r="D6" s="138"/>
      <c r="H6" s="137">
        <v>1072043</v>
      </c>
    </row>
    <row r="7" spans="1:8">
      <c r="A7" s="135" t="s">
        <v>796</v>
      </c>
      <c r="B7" s="137">
        <f>2000000*0</f>
        <v>0</v>
      </c>
      <c r="H7" s="137">
        <v>2000000</v>
      </c>
    </row>
    <row r="8" spans="1:8">
      <c r="A8" s="135" t="s">
        <v>797</v>
      </c>
      <c r="B8" s="139">
        <f>B16</f>
        <v>328841.43524660793</v>
      </c>
      <c r="H8" s="139">
        <f>H16</f>
        <v>328841.43524660793</v>
      </c>
    </row>
    <row r="9" spans="1:8">
      <c r="A9" s="135" t="s">
        <v>798</v>
      </c>
      <c r="B9" s="140">
        <f>SUM(B4:B8)</f>
        <v>10240169.435246607</v>
      </c>
      <c r="H9" s="140">
        <f>SUM(H4:H8)</f>
        <v>12240169.435246607</v>
      </c>
    </row>
    <row r="10" spans="1:8">
      <c r="A10" s="135"/>
      <c r="B10" s="139"/>
      <c r="H10" s="139"/>
    </row>
    <row r="11" spans="1:8">
      <c r="A11" s="136" t="s">
        <v>797</v>
      </c>
    </row>
    <row r="12" spans="1:8">
      <c r="A12" s="135" t="s">
        <v>799</v>
      </c>
      <c r="B12" s="141">
        <v>535714</v>
      </c>
      <c r="H12" s="141">
        <v>535714</v>
      </c>
    </row>
    <row r="13" spans="1:8">
      <c r="A13" s="135" t="s">
        <v>800</v>
      </c>
      <c r="B13" s="193">
        <v>26.88</v>
      </c>
      <c r="G13" s="142"/>
      <c r="H13" s="193">
        <v>26.88</v>
      </c>
    </row>
    <row r="14" spans="1:8">
      <c r="A14" s="135" t="s">
        <v>801</v>
      </c>
      <c r="B14" s="175">
        <f>F20</f>
        <v>69.608033028284282</v>
      </c>
      <c r="C14" s="143"/>
      <c r="G14" s="142"/>
      <c r="H14" s="175">
        <f>H20</f>
        <v>69.608033028284282</v>
      </c>
    </row>
    <row r="15" spans="1:8">
      <c r="A15" s="135" t="s">
        <v>802</v>
      </c>
      <c r="B15" s="175">
        <f>B14-B13</f>
        <v>42.728033028284287</v>
      </c>
      <c r="G15" s="142"/>
      <c r="H15" s="175">
        <f>H14-H13</f>
        <v>42.728033028284287</v>
      </c>
    </row>
    <row r="16" spans="1:8">
      <c r="A16" s="135" t="s">
        <v>803</v>
      </c>
      <c r="B16" s="144">
        <f>B12*B15/B14</f>
        <v>328841.43524660793</v>
      </c>
      <c r="E16" s="145"/>
      <c r="G16" s="142"/>
      <c r="H16" s="144">
        <f>H12*H15/H14</f>
        <v>328841.43524660793</v>
      </c>
    </row>
    <row r="17" spans="1:11">
      <c r="A17" s="135"/>
      <c r="G17" s="142"/>
      <c r="J17" s="134" t="s">
        <v>804</v>
      </c>
      <c r="K17" s="134" t="s">
        <v>805</v>
      </c>
    </row>
    <row r="18" spans="1:11">
      <c r="A18" s="135"/>
      <c r="B18" s="146" t="s">
        <v>806</v>
      </c>
      <c r="C18" s="147" t="s">
        <v>807</v>
      </c>
      <c r="D18" s="147"/>
      <c r="E18" s="148" t="s">
        <v>808</v>
      </c>
      <c r="F18" s="148" t="s">
        <v>1044</v>
      </c>
      <c r="G18" s="149"/>
      <c r="H18" s="148" t="s">
        <v>809</v>
      </c>
      <c r="K18" s="134" t="s">
        <v>810</v>
      </c>
    </row>
    <row r="19" spans="1:11">
      <c r="A19" s="135" t="s">
        <v>811</v>
      </c>
      <c r="B19" s="150">
        <f>B5</f>
        <v>1339285</v>
      </c>
      <c r="C19" s="150">
        <f>B5</f>
        <v>1339285</v>
      </c>
      <c r="D19" s="150"/>
      <c r="E19" s="151">
        <f>$B$5+$B$8</f>
        <v>1668126.435246608</v>
      </c>
      <c r="F19" s="151">
        <f>E19</f>
        <v>1668126.435246608</v>
      </c>
      <c r="G19" s="151"/>
      <c r="H19" s="152">
        <f>H5+H8</f>
        <v>1668126.435246608</v>
      </c>
      <c r="J19" s="150">
        <v>1635314</v>
      </c>
      <c r="K19" s="134">
        <v>1628198.5146669524</v>
      </c>
    </row>
    <row r="20" spans="1:11">
      <c r="A20" s="135" t="s">
        <v>812</v>
      </c>
      <c r="B20" s="175">
        <v>22.40001194667304</v>
      </c>
      <c r="C20" s="175">
        <f>C21/C19</f>
        <v>34.581138443273836</v>
      </c>
      <c r="D20" s="153"/>
      <c r="E20" s="176">
        <f>F20</f>
        <v>69.608033028284282</v>
      </c>
      <c r="F20" s="194">
        <v>69.608033028284282</v>
      </c>
      <c r="G20" s="194"/>
      <c r="H20" s="176">
        <v>69.608033028284282</v>
      </c>
      <c r="J20" s="153">
        <v>59.9</v>
      </c>
      <c r="K20" s="134">
        <v>59.922858796191356</v>
      </c>
    </row>
    <row r="21" spans="1:11">
      <c r="A21" s="135" t="s">
        <v>813</v>
      </c>
      <c r="B21" s="150">
        <f>B19*B20</f>
        <v>30000000.000000004</v>
      </c>
      <c r="C21" s="150">
        <v>46314000</v>
      </c>
      <c r="D21" s="154"/>
      <c r="E21" s="151">
        <f>E19*E20</f>
        <v>116115000.00000001</v>
      </c>
      <c r="F21" s="195">
        <f>F19*F20</f>
        <v>116115000.00000001</v>
      </c>
      <c r="G21" s="155"/>
      <c r="H21" s="151">
        <f>H19*H20</f>
        <v>116115000.00000001</v>
      </c>
      <c r="J21" s="154">
        <f>J19*J20</f>
        <v>97955308.599999994</v>
      </c>
      <c r="K21" s="134">
        <v>97566309.686556295</v>
      </c>
    </row>
    <row r="22" spans="1:11">
      <c r="A22" s="135"/>
      <c r="B22" s="143"/>
      <c r="C22" s="143"/>
      <c r="D22" s="143"/>
      <c r="E22" s="156"/>
      <c r="F22" s="157"/>
      <c r="G22" s="157"/>
      <c r="H22" s="157"/>
      <c r="J22" s="143"/>
    </row>
    <row r="23" spans="1:11">
      <c r="A23" s="135" t="s">
        <v>814</v>
      </c>
      <c r="B23" s="158">
        <f>$B$4</f>
        <v>7500000</v>
      </c>
      <c r="C23" s="158">
        <f>$B$4</f>
        <v>7500000</v>
      </c>
      <c r="D23" s="158"/>
      <c r="E23" s="159">
        <f>$B$4</f>
        <v>7500000</v>
      </c>
      <c r="F23" s="159">
        <f>$B$4</f>
        <v>7500000</v>
      </c>
      <c r="G23" s="159"/>
      <c r="H23" s="159">
        <f>$B$4</f>
        <v>7500000</v>
      </c>
      <c r="J23" s="158">
        <f>H23</f>
        <v>7500000</v>
      </c>
      <c r="K23" s="134">
        <v>7500000</v>
      </c>
    </row>
    <row r="24" spans="1:11">
      <c r="A24" s="135" t="str">
        <f>A19</f>
        <v>Enron Shares Held</v>
      </c>
      <c r="B24" s="158">
        <f>B19</f>
        <v>1339285</v>
      </c>
      <c r="C24" s="158">
        <f>C19</f>
        <v>1339285</v>
      </c>
      <c r="D24" s="158"/>
      <c r="E24" s="159">
        <f>E19</f>
        <v>1668126.435246608</v>
      </c>
      <c r="F24" s="159">
        <f>F19</f>
        <v>1668126.435246608</v>
      </c>
      <c r="G24" s="159"/>
      <c r="H24" s="159">
        <f>H19</f>
        <v>1668126.435246608</v>
      </c>
      <c r="J24" s="158">
        <f>J19</f>
        <v>1635314</v>
      </c>
      <c r="K24" s="134">
        <v>1628198.5146669524</v>
      </c>
    </row>
    <row r="25" spans="1:11">
      <c r="A25" s="135" t="s">
        <v>795</v>
      </c>
      <c r="B25" s="158">
        <v>0</v>
      </c>
      <c r="C25" s="158">
        <v>0</v>
      </c>
      <c r="D25" s="158"/>
      <c r="E25" s="159">
        <f>$B$6</f>
        <v>1072043</v>
      </c>
      <c r="F25" s="159">
        <f>$B$6</f>
        <v>1072043</v>
      </c>
      <c r="G25" s="159"/>
      <c r="H25" s="159">
        <f>$B$6</f>
        <v>1072043</v>
      </c>
      <c r="J25" s="158">
        <f>H25</f>
        <v>1072043</v>
      </c>
      <c r="K25" s="134">
        <v>1072043</v>
      </c>
    </row>
    <row r="26" spans="1:11">
      <c r="A26" s="135" t="s">
        <v>796</v>
      </c>
      <c r="B26" s="158">
        <v>0</v>
      </c>
      <c r="C26" s="158">
        <v>0</v>
      </c>
      <c r="D26" s="160"/>
      <c r="E26" s="159">
        <f>$B$7</f>
        <v>0</v>
      </c>
      <c r="F26" s="159">
        <v>0</v>
      </c>
      <c r="G26" s="159"/>
      <c r="H26" s="196">
        <v>0</v>
      </c>
      <c r="J26" s="158">
        <f>H26</f>
        <v>0</v>
      </c>
      <c r="K26" s="134">
        <v>2000000</v>
      </c>
    </row>
    <row r="27" spans="1:11">
      <c r="A27" s="135" t="s">
        <v>815</v>
      </c>
      <c r="B27" s="161">
        <f>SUM(B23:B26)</f>
        <v>8839285</v>
      </c>
      <c r="C27" s="161">
        <f>SUM(C23:C26)</f>
        <v>8839285</v>
      </c>
      <c r="D27" s="160"/>
      <c r="E27" s="162">
        <f>SUM(E23:E26)</f>
        <v>10240169.435246607</v>
      </c>
      <c r="F27" s="162">
        <f>SUM(F23:F26)</f>
        <v>10240169.435246607</v>
      </c>
      <c r="G27" s="159"/>
      <c r="H27" s="162">
        <f>SUM(H23:H26)</f>
        <v>10240169.435246607</v>
      </c>
      <c r="J27" s="161">
        <f>SUM(J23:J26)</f>
        <v>10207357</v>
      </c>
      <c r="K27" s="134">
        <v>12200241.514666952</v>
      </c>
    </row>
    <row r="28" spans="1:11">
      <c r="A28" s="135"/>
      <c r="B28" s="158"/>
      <c r="C28" s="158"/>
      <c r="D28" s="158"/>
      <c r="E28" s="159"/>
      <c r="F28" s="163"/>
      <c r="G28" s="163"/>
      <c r="H28" s="163"/>
      <c r="J28" s="158"/>
    </row>
    <row r="29" spans="1:11">
      <c r="A29" s="135" t="s">
        <v>816</v>
      </c>
      <c r="B29" s="164">
        <f>B19/B27</f>
        <v>0.15151508295071378</v>
      </c>
      <c r="C29" s="164">
        <f>C19/C27</f>
        <v>0.15151508295071378</v>
      </c>
      <c r="D29" s="164"/>
      <c r="E29" s="165">
        <f>E19/E27</f>
        <v>0.16290027677715233</v>
      </c>
      <c r="F29" s="165">
        <f>F19/F27</f>
        <v>0.16290027677715233</v>
      </c>
      <c r="G29" s="165"/>
      <c r="H29" s="165">
        <f>H19/H27</f>
        <v>0.16290027677715233</v>
      </c>
      <c r="J29" s="164">
        <f>J19/J27</f>
        <v>0.1602093470425302</v>
      </c>
      <c r="K29" s="134">
        <v>0.13345625270692846</v>
      </c>
    </row>
    <row r="30" spans="1:11">
      <c r="A30" s="135"/>
      <c r="B30" s="164"/>
      <c r="C30" s="164"/>
      <c r="D30" s="164"/>
      <c r="E30" s="165">
        <v>0.13345625270692846</v>
      </c>
      <c r="F30" s="166">
        <v>0.15962352580826267</v>
      </c>
      <c r="G30" s="167"/>
      <c r="H30" s="166"/>
      <c r="J30" s="164"/>
    </row>
    <row r="31" spans="1:11">
      <c r="A31" s="135" t="s">
        <v>817</v>
      </c>
      <c r="B31" s="158">
        <f>B20*B27</f>
        <v>198000089.6000478</v>
      </c>
      <c r="C31" s="158">
        <f>C20*C27</f>
        <v>305672538.32455379</v>
      </c>
      <c r="D31" s="153"/>
      <c r="E31" s="195">
        <f>E20*E27</f>
        <v>712798052.2638731</v>
      </c>
      <c r="F31" s="195">
        <f>F20*F27</f>
        <v>712798052.2638731</v>
      </c>
      <c r="G31" s="168"/>
      <c r="H31" s="195">
        <f>H20*H27</f>
        <v>712798052.2638731</v>
      </c>
      <c r="J31" s="153">
        <f>J20*J27</f>
        <v>611420684.29999995</v>
      </c>
      <c r="K31" s="134">
        <v>731073349.56281948</v>
      </c>
    </row>
    <row r="32" spans="1:11">
      <c r="A32" s="135"/>
      <c r="B32" s="169"/>
      <c r="C32" s="169"/>
      <c r="D32" s="169"/>
      <c r="E32" s="170"/>
      <c r="F32" s="171"/>
      <c r="G32" s="172"/>
      <c r="H32" s="171"/>
      <c r="J32" s="153">
        <v>728735000</v>
      </c>
    </row>
    <row r="33" spans="1:11">
      <c r="A33" s="136" t="s">
        <v>818</v>
      </c>
      <c r="B33" s="139">
        <f>$B$12</f>
        <v>535714</v>
      </c>
      <c r="C33" s="139">
        <f>$B$12</f>
        <v>535714</v>
      </c>
      <c r="D33" s="139"/>
      <c r="E33" s="173">
        <v>0</v>
      </c>
      <c r="F33" s="174"/>
      <c r="G33" s="174"/>
      <c r="H33" s="174"/>
      <c r="J33" s="139"/>
    </row>
    <row r="34" spans="1:11">
      <c r="A34" s="135" t="s">
        <v>819</v>
      </c>
      <c r="B34" s="175">
        <f>$B$13</f>
        <v>26.88</v>
      </c>
      <c r="C34" s="175">
        <f>$B$13</f>
        <v>26.88</v>
      </c>
      <c r="D34" s="175"/>
      <c r="E34" s="176"/>
      <c r="F34" s="177"/>
      <c r="G34" s="178"/>
      <c r="H34" s="177"/>
      <c r="J34" s="175"/>
    </row>
    <row r="35" spans="1:11">
      <c r="A35" s="135" t="s">
        <v>820</v>
      </c>
      <c r="B35" s="175">
        <v>0</v>
      </c>
      <c r="C35" s="175">
        <f>C20-C34</f>
        <v>7.7011384432738375</v>
      </c>
      <c r="D35" s="175"/>
      <c r="E35" s="176"/>
      <c r="F35" s="177"/>
      <c r="G35" s="178"/>
      <c r="H35" s="177"/>
      <c r="J35" s="175"/>
    </row>
    <row r="36" spans="1:11">
      <c r="A36" s="135" t="s">
        <v>813</v>
      </c>
      <c r="B36" s="169">
        <f>B33*B35</f>
        <v>0</v>
      </c>
      <c r="C36" s="169">
        <f>C33*C35</f>
        <v>4125607.6800000006</v>
      </c>
      <c r="D36" s="169"/>
      <c r="E36" s="179">
        <v>0</v>
      </c>
      <c r="F36" s="180"/>
      <c r="G36" s="181"/>
      <c r="H36" s="180"/>
      <c r="J36" s="169"/>
    </row>
    <row r="37" spans="1:11">
      <c r="B37" s="182"/>
      <c r="C37" s="182"/>
      <c r="D37" s="182"/>
      <c r="E37" s="183"/>
      <c r="F37" s="171"/>
      <c r="G37" s="172"/>
      <c r="H37" s="171"/>
    </row>
    <row r="38" spans="1:11">
      <c r="A38" s="135" t="s">
        <v>821</v>
      </c>
      <c r="E38" s="184">
        <f>E21-$C$21</f>
        <v>69801000.000000015</v>
      </c>
      <c r="F38" s="184">
        <f>F21-$C$21</f>
        <v>69801000.000000015</v>
      </c>
      <c r="G38" s="185"/>
      <c r="H38" s="184">
        <f>H21-$C$21</f>
        <v>69801000.000000015</v>
      </c>
      <c r="J38" s="153">
        <f>J21-$C$21</f>
        <v>51641308.599999994</v>
      </c>
      <c r="K38" s="134">
        <v>51566309.686556295</v>
      </c>
    </row>
    <row r="39" spans="1:11">
      <c r="A39" s="186"/>
      <c r="B39" s="187"/>
      <c r="C39" s="187"/>
      <c r="D39" s="187"/>
      <c r="E39" s="182"/>
      <c r="G39" s="188"/>
    </row>
    <row r="40" spans="1:11">
      <c r="A40" s="135" t="s">
        <v>822</v>
      </c>
      <c r="B40" s="169">
        <f>B21-$B$21+B36</f>
        <v>0</v>
      </c>
      <c r="C40" s="189">
        <f>C21-$B$21+C36</f>
        <v>20439607.679999996</v>
      </c>
      <c r="D40" s="189"/>
      <c r="E40" s="190">
        <f>E21-$B$21+E36</f>
        <v>86115000.000000015</v>
      </c>
      <c r="F40" s="190">
        <f>F21-B21</f>
        <v>86115000.000000015</v>
      </c>
      <c r="G40" s="190"/>
      <c r="H40" s="190">
        <f>H21-C21</f>
        <v>69801000.000000015</v>
      </c>
      <c r="J40" s="189">
        <f>J21-$B$21+J36</f>
        <v>67955308.599999994</v>
      </c>
      <c r="K40" s="134">
        <v>51566309.686556295</v>
      </c>
    </row>
    <row r="41" spans="1:11">
      <c r="A41" s="191"/>
      <c r="B41" s="191"/>
      <c r="C41" s="191"/>
      <c r="D41" s="191"/>
      <c r="G41" s="142"/>
    </row>
    <row r="42" spans="1:11">
      <c r="F42" s="190">
        <f>F38</f>
        <v>69801000.000000015</v>
      </c>
      <c r="G42" s="142"/>
    </row>
    <row r="43" spans="1:11">
      <c r="B43" s="158"/>
      <c r="F43" s="190">
        <v>49556395.336143017</v>
      </c>
      <c r="G43" s="142"/>
    </row>
    <row r="44" spans="1:11">
      <c r="A44" s="135"/>
      <c r="F44" s="192">
        <f>F42-F43</f>
        <v>20244604.663856998</v>
      </c>
      <c r="G44" s="142"/>
    </row>
    <row r="45" spans="1:11">
      <c r="G45" s="142"/>
    </row>
    <row r="46" spans="1:11">
      <c r="A46" s="136"/>
      <c r="G46" s="142"/>
    </row>
    <row r="47" spans="1:11">
      <c r="G47" s="142"/>
    </row>
    <row r="49" spans="2:2">
      <c r="B49" s="139"/>
    </row>
    <row r="50" spans="2:2">
      <c r="B50" s="175"/>
    </row>
  </sheetData>
  <pageMargins left="0.75" right="0.75" top="0.59" bottom="0.69" header="0.24" footer="0.27"/>
  <pageSetup orientation="landscape" verticalDpi="300" r:id="rId1"/>
  <headerFooter alignWithMargins="0">
    <oddFooter>&amp;LFile Name:&amp;F&amp;R&amp;D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8"/>
  <sheetViews>
    <sheetView topLeftCell="B1" workbookViewId="0">
      <selection activeCell="K16" sqref="K16"/>
    </sheetView>
  </sheetViews>
  <sheetFormatPr defaultRowHeight="13.2"/>
  <cols>
    <col min="4" max="5" width="15.6640625" customWidth="1"/>
    <col min="6" max="6" width="3.44140625" customWidth="1"/>
    <col min="7" max="11" width="15.6640625" customWidth="1"/>
    <col min="12" max="12" width="11.6640625" bestFit="1" customWidth="1"/>
  </cols>
  <sheetData>
    <row r="1" spans="1:11" ht="17.399999999999999">
      <c r="A1" s="672" t="s">
        <v>766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</row>
    <row r="2" spans="1:11" ht="17.399999999999999">
      <c r="A2" s="672" t="s">
        <v>939</v>
      </c>
      <c r="B2" s="672"/>
      <c r="C2" s="672"/>
      <c r="D2" s="672"/>
      <c r="E2" s="672"/>
      <c r="F2" s="672"/>
      <c r="G2" s="672"/>
      <c r="H2" s="672"/>
      <c r="I2" s="672"/>
      <c r="J2" s="672"/>
      <c r="K2" s="672"/>
    </row>
    <row r="3" spans="1:11" ht="17.399999999999999">
      <c r="B3" s="130"/>
      <c r="C3" s="130"/>
      <c r="D3" s="130"/>
      <c r="E3" s="130"/>
      <c r="F3" s="130"/>
      <c r="G3" s="130"/>
      <c r="H3" s="130"/>
      <c r="I3" s="130"/>
      <c r="J3" s="130"/>
      <c r="K3" s="130"/>
    </row>
    <row r="4" spans="1:11">
      <c r="D4" s="98" t="s">
        <v>936</v>
      </c>
      <c r="E4" s="98" t="s">
        <v>937</v>
      </c>
      <c r="G4" s="692" t="s">
        <v>940</v>
      </c>
      <c r="H4" s="692"/>
      <c r="I4" s="692"/>
      <c r="J4" s="692"/>
      <c r="K4" s="692"/>
    </row>
    <row r="5" spans="1:11">
      <c r="A5" s="99"/>
      <c r="D5" s="114" t="s">
        <v>507</v>
      </c>
      <c r="E5" s="100" t="s">
        <v>945</v>
      </c>
      <c r="G5" s="396">
        <f>G17</f>
        <v>705000000.00000036</v>
      </c>
      <c r="H5" s="200">
        <f>H17</f>
        <v>680000000</v>
      </c>
      <c r="I5" s="200">
        <f>I17</f>
        <v>655000000</v>
      </c>
      <c r="J5" s="200">
        <f>J17</f>
        <v>630000000.00000036</v>
      </c>
      <c r="K5" s="200">
        <f>K17</f>
        <v>605000000</v>
      </c>
    </row>
    <row r="6" spans="1:11">
      <c r="A6" t="s">
        <v>767</v>
      </c>
      <c r="C6" s="393">
        <f>D6/$D$9</f>
        <v>0.78900000000000003</v>
      </c>
      <c r="D6">
        <v>267063020</v>
      </c>
      <c r="E6">
        <v>371620977</v>
      </c>
      <c r="F6" s="393"/>
      <c r="G6">
        <f>$C6*$G$9</f>
        <v>363253473.64500028</v>
      </c>
      <c r="H6">
        <f>$C6*$H$9</f>
        <v>343528473.64500004</v>
      </c>
      <c r="I6">
        <f>$C6*$I$9</f>
        <v>323803473.64500004</v>
      </c>
      <c r="J6">
        <f>$C6*$J$9</f>
        <v>304078473.64500028</v>
      </c>
      <c r="K6">
        <f>$C6*$K$9</f>
        <v>284353473.64499998</v>
      </c>
    </row>
    <row r="7" spans="1:11">
      <c r="A7" t="s">
        <v>769</v>
      </c>
      <c r="C7" s="393">
        <f>D7/$D$9</f>
        <v>0.158</v>
      </c>
      <c r="D7">
        <f>D6/0.789*(0.035+0.123)</f>
        <v>53480300.58301647</v>
      </c>
      <c r="E7">
        <f>57861039+16558003</f>
        <v>74419042</v>
      </c>
      <c r="F7" s="393"/>
      <c r="G7">
        <f>$C7*$G$9</f>
        <v>72742774.190000057</v>
      </c>
      <c r="H7">
        <f>$C7*$H$9</f>
        <v>68792774.189999998</v>
      </c>
      <c r="I7">
        <f>$C7*$I$9</f>
        <v>64842774.189999998</v>
      </c>
      <c r="J7">
        <f>$C7*$J$9</f>
        <v>60892774.190000057</v>
      </c>
      <c r="K7">
        <f>$C7*$K$9</f>
        <v>56942774.18999999</v>
      </c>
    </row>
    <row r="8" spans="1:11">
      <c r="A8" t="s">
        <v>768</v>
      </c>
      <c r="C8" s="393">
        <f>D8/$D$9</f>
        <v>5.2999999999999992E-2</v>
      </c>
      <c r="D8">
        <f>D6/0.789*0.053</f>
        <v>17939594.499366283</v>
      </c>
      <c r="E8">
        <v>25082816</v>
      </c>
      <c r="F8" s="393"/>
      <c r="G8">
        <f>$C8*$G$9</f>
        <v>24401057.165000014</v>
      </c>
      <c r="H8">
        <f>$C8*$H$9</f>
        <v>23076057.164999995</v>
      </c>
      <c r="I8">
        <f>$C8*$I$9</f>
        <v>21751057.164999995</v>
      </c>
      <c r="J8">
        <f>$C8*$J$9</f>
        <v>20426057.165000014</v>
      </c>
      <c r="K8">
        <f>$C8*$K$9</f>
        <v>19101057.164999995</v>
      </c>
    </row>
    <row r="9" spans="1:11">
      <c r="A9" t="s">
        <v>770</v>
      </c>
      <c r="C9" s="393">
        <f>D9/$D$9</f>
        <v>1</v>
      </c>
      <c r="D9" s="95">
        <f>SUM(D6:D8)</f>
        <v>338482915.08238274</v>
      </c>
      <c r="E9" s="95">
        <f>SUM(E6:E8)</f>
        <v>471122835</v>
      </c>
      <c r="F9" s="393"/>
      <c r="G9" s="394">
        <v>460397305.00000036</v>
      </c>
      <c r="H9" s="394">
        <v>435397305</v>
      </c>
      <c r="I9" s="394">
        <v>410397305</v>
      </c>
      <c r="J9" s="394">
        <v>385397305.00000036</v>
      </c>
      <c r="K9" s="394">
        <v>360397304.99999994</v>
      </c>
    </row>
    <row r="11" spans="1:11">
      <c r="A11" t="s">
        <v>771</v>
      </c>
      <c r="D11">
        <v>49400000</v>
      </c>
      <c r="E11">
        <v>49400000</v>
      </c>
      <c r="G11">
        <v>49400000</v>
      </c>
      <c r="H11">
        <v>49400000</v>
      </c>
      <c r="I11">
        <v>49400000</v>
      </c>
      <c r="J11">
        <v>49400000</v>
      </c>
      <c r="K11">
        <v>49400000</v>
      </c>
    </row>
    <row r="12" spans="1:11">
      <c r="A12" t="s">
        <v>772</v>
      </c>
      <c r="D12">
        <v>100000000</v>
      </c>
      <c r="E12">
        <v>100000000</v>
      </c>
      <c r="G12">
        <v>100000000</v>
      </c>
      <c r="H12">
        <v>100000000</v>
      </c>
      <c r="I12">
        <v>100000000</v>
      </c>
      <c r="J12">
        <v>100000000</v>
      </c>
      <c r="K12">
        <v>100000000</v>
      </c>
    </row>
    <row r="13" spans="1:11">
      <c r="A13" t="s">
        <v>773</v>
      </c>
      <c r="D13">
        <v>115202695</v>
      </c>
      <c r="E13">
        <v>115202695</v>
      </c>
      <c r="G13">
        <v>115202695</v>
      </c>
      <c r="H13">
        <v>115202695</v>
      </c>
      <c r="I13">
        <v>115202695</v>
      </c>
      <c r="J13">
        <v>115202695</v>
      </c>
      <c r="K13">
        <v>115202695</v>
      </c>
    </row>
    <row r="14" spans="1:11">
      <c r="A14" t="s">
        <v>941</v>
      </c>
      <c r="D14">
        <v>-20000000</v>
      </c>
      <c r="E14">
        <v>-20000000</v>
      </c>
      <c r="G14">
        <v>-20000000</v>
      </c>
      <c r="H14">
        <v>-20000000</v>
      </c>
      <c r="I14">
        <v>-20000000</v>
      </c>
      <c r="J14">
        <v>-20000000</v>
      </c>
      <c r="K14">
        <v>-20000000</v>
      </c>
    </row>
    <row r="15" spans="1:11">
      <c r="D15" s="95">
        <f>SUM(D11:D14)</f>
        <v>244602695</v>
      </c>
      <c r="E15" s="95">
        <f>SUM(E11:E14)</f>
        <v>244602695</v>
      </c>
      <c r="G15" s="95">
        <f>SUM(G11:G14)</f>
        <v>244602695</v>
      </c>
      <c r="H15" s="95">
        <f>SUM(H11:H14)</f>
        <v>244602695</v>
      </c>
      <c r="I15" s="95">
        <f>SUM(I11:I14)</f>
        <v>244602695</v>
      </c>
      <c r="J15" s="95">
        <f>SUM(J11:J14)</f>
        <v>244602695</v>
      </c>
      <c r="K15" s="95">
        <f>SUM(K11:K14)</f>
        <v>244602695</v>
      </c>
    </row>
    <row r="17" spans="1:11">
      <c r="A17" s="97" t="s">
        <v>774</v>
      </c>
      <c r="D17" s="99">
        <f>D15+D9</f>
        <v>583085610.08238268</v>
      </c>
      <c r="E17" s="99">
        <f>E15+E9</f>
        <v>715725530</v>
      </c>
      <c r="G17" s="99">
        <f>G15+G9</f>
        <v>705000000.00000036</v>
      </c>
      <c r="H17" s="99">
        <f>H15+H9</f>
        <v>680000000</v>
      </c>
      <c r="I17" s="99">
        <f>I15+I9</f>
        <v>655000000</v>
      </c>
      <c r="J17" s="99">
        <f>J15+J9</f>
        <v>630000000.00000036</v>
      </c>
      <c r="K17" s="99">
        <f>K15+K9</f>
        <v>605000000</v>
      </c>
    </row>
    <row r="19" spans="1:11">
      <c r="A19" t="s">
        <v>942</v>
      </c>
      <c r="C19" t="s">
        <v>767</v>
      </c>
      <c r="E19">
        <f>E6-$D6</f>
        <v>104557957</v>
      </c>
      <c r="G19">
        <f t="shared" ref="G19:K21" si="0">G6-$D6</f>
        <v>96190453.645000279</v>
      </c>
      <c r="H19">
        <f t="shared" si="0"/>
        <v>76465453.645000041</v>
      </c>
      <c r="I19">
        <f t="shared" si="0"/>
        <v>56740453.645000041</v>
      </c>
      <c r="J19">
        <f t="shared" si="0"/>
        <v>37015453.645000279</v>
      </c>
      <c r="K19">
        <f t="shared" si="0"/>
        <v>17290453.644999981</v>
      </c>
    </row>
    <row r="20" spans="1:11">
      <c r="C20" t="s">
        <v>769</v>
      </c>
      <c r="E20">
        <f>E7-$D7</f>
        <v>20938741.41698353</v>
      </c>
      <c r="G20">
        <f t="shared" si="0"/>
        <v>19262473.606983587</v>
      </c>
      <c r="H20">
        <f t="shared" si="0"/>
        <v>15312473.606983528</v>
      </c>
      <c r="I20">
        <f t="shared" si="0"/>
        <v>11362473.606983528</v>
      </c>
      <c r="J20">
        <f t="shared" si="0"/>
        <v>7412473.6069835871</v>
      </c>
      <c r="K20">
        <f t="shared" si="0"/>
        <v>3462473.6069835201</v>
      </c>
    </row>
    <row r="21" spans="1:11">
      <c r="C21" t="s">
        <v>768</v>
      </c>
      <c r="E21">
        <f>E8-$D8</f>
        <v>7143221.5006337166</v>
      </c>
      <c r="G21">
        <f t="shared" si="0"/>
        <v>6461462.6656337306</v>
      </c>
      <c r="H21">
        <f t="shared" si="0"/>
        <v>5136462.665633712</v>
      </c>
      <c r="I21">
        <f t="shared" si="0"/>
        <v>3811462.665633712</v>
      </c>
      <c r="J21">
        <f t="shared" si="0"/>
        <v>2486462.6656337306</v>
      </c>
      <c r="K21">
        <f t="shared" si="0"/>
        <v>1161462.665633712</v>
      </c>
    </row>
    <row r="22" spans="1:11">
      <c r="C22" t="s">
        <v>770</v>
      </c>
      <c r="E22" s="95">
        <f>SUM(E19:E21)</f>
        <v>132639919.91761725</v>
      </c>
      <c r="G22" s="95">
        <f>SUM(G19:G21)</f>
        <v>121914389.91761759</v>
      </c>
      <c r="H22" s="95">
        <f>SUM(H19:H21)</f>
        <v>96914389.917617276</v>
      </c>
      <c r="I22" s="95">
        <f>SUM(I19:I21)</f>
        <v>71914389.917617276</v>
      </c>
      <c r="J22" s="95">
        <f>SUM(J19:J21)</f>
        <v>46914389.917617597</v>
      </c>
      <c r="K22" s="95">
        <f>SUM(K19:K21)</f>
        <v>21914389.917617213</v>
      </c>
    </row>
    <row r="24" spans="1:11">
      <c r="B24" s="395" t="s">
        <v>943</v>
      </c>
      <c r="C24" t="s">
        <v>767</v>
      </c>
      <c r="E24">
        <f>E19*0.6</f>
        <v>62734774.199999996</v>
      </c>
      <c r="G24">
        <f>G19*0.6</f>
        <v>57714272.187000163</v>
      </c>
      <c r="H24">
        <f>H19*0.6</f>
        <v>45879272.187000021</v>
      </c>
      <c r="I24">
        <f>I19*0.6</f>
        <v>34044272.187000021</v>
      </c>
      <c r="J24">
        <f>J19*0.6</f>
        <v>22209272.187000167</v>
      </c>
      <c r="K24">
        <f>K19*0.6</f>
        <v>10374272.186999988</v>
      </c>
    </row>
    <row r="25" spans="1:11">
      <c r="C25" t="s">
        <v>768</v>
      </c>
      <c r="E25">
        <f>E21</f>
        <v>7143221.5006337166</v>
      </c>
      <c r="G25">
        <f>G21</f>
        <v>6461462.6656337306</v>
      </c>
      <c r="H25">
        <f>H21</f>
        <v>5136462.665633712</v>
      </c>
      <c r="I25">
        <f>I21</f>
        <v>3811462.665633712</v>
      </c>
      <c r="J25">
        <f>J21</f>
        <v>2486462.6656337306</v>
      </c>
      <c r="K25">
        <f>K21</f>
        <v>1161462.665633712</v>
      </c>
    </row>
    <row r="26" spans="1:11">
      <c r="E26" s="95">
        <f>SUM(E24:E25)</f>
        <v>69877995.700633705</v>
      </c>
      <c r="G26" s="95">
        <f>SUM(G24:G25)</f>
        <v>64175734.852633893</v>
      </c>
      <c r="H26" s="95">
        <f>SUM(H24:H25)</f>
        <v>51015734.85263373</v>
      </c>
      <c r="I26" s="95">
        <f>SUM(I24:I25)</f>
        <v>37855734.85263373</v>
      </c>
      <c r="J26" s="95">
        <f>SUM(J24:J25)</f>
        <v>24695734.852633897</v>
      </c>
      <c r="K26" s="95">
        <f>SUM(K24:K25)</f>
        <v>11535734.8526337</v>
      </c>
    </row>
    <row r="27" spans="1:11">
      <c r="E27" s="85"/>
      <c r="G27" s="85"/>
      <c r="H27" s="85"/>
      <c r="I27" s="85"/>
      <c r="J27" s="85"/>
      <c r="K27" s="85"/>
    </row>
    <row r="28" spans="1:11">
      <c r="B28" s="395" t="s">
        <v>944</v>
      </c>
      <c r="C28" t="s">
        <v>767</v>
      </c>
      <c r="E28">
        <f>E19*0.3612</f>
        <v>37766334.068400003</v>
      </c>
      <c r="G28">
        <f>G19*0.3612</f>
        <v>34743991.856574103</v>
      </c>
      <c r="H28">
        <f>H19*0.3612</f>
        <v>27619321.856574018</v>
      </c>
      <c r="I28">
        <f>I19*0.3612</f>
        <v>20494651.856574018</v>
      </c>
      <c r="J28">
        <f>J19*0.3612</f>
        <v>13369981.856574101</v>
      </c>
      <c r="K28">
        <f>K19*0.3612</f>
        <v>6245311.8565739933</v>
      </c>
    </row>
  </sheetData>
  <mergeCells count="3">
    <mergeCell ref="G4:K4"/>
    <mergeCell ref="A1:K1"/>
    <mergeCell ref="A2:K2"/>
  </mergeCells>
  <printOptions horizontalCentered="1"/>
  <pageMargins left="0.25" right="0.25" top="0.5" bottom="1" header="0.19" footer="0.5"/>
  <pageSetup scale="97" orientation="landscape" r:id="rId1"/>
  <headerFooter alignWithMargins="0">
    <oddFooter>&amp;LFile Name: &amp;F&amp;R&amp;D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53"/>
  <sheetViews>
    <sheetView topLeftCell="A16" workbookViewId="0">
      <selection activeCell="L33" sqref="L33:L34"/>
    </sheetView>
  </sheetViews>
  <sheetFormatPr defaultColWidth="9.109375" defaultRowHeight="13.2"/>
  <cols>
    <col min="1" max="4" width="9.109375" style="412"/>
    <col min="5" max="5" width="17.33203125" style="412" customWidth="1"/>
    <col min="6" max="6" width="2" style="412" hidden="1" customWidth="1"/>
    <col min="7" max="7" width="1.5546875" style="412" hidden="1" customWidth="1"/>
    <col min="8" max="8" width="1.88671875" style="412" hidden="1" customWidth="1"/>
    <col min="9" max="9" width="16.109375" style="412" bestFit="1" customWidth="1"/>
    <col min="10" max="16384" width="9.109375" style="412"/>
  </cols>
  <sheetData>
    <row r="2" spans="3:9" ht="13.8" thickBot="1"/>
    <row r="3" spans="3:9" ht="18" customHeight="1" thickBot="1">
      <c r="C3" s="693" t="s">
        <v>948</v>
      </c>
      <c r="D3" s="694"/>
      <c r="E3" s="694"/>
      <c r="F3" s="694"/>
      <c r="G3" s="694"/>
      <c r="H3" s="694"/>
      <c r="I3" s="695"/>
    </row>
    <row r="4" spans="3:9" ht="17.399999999999999">
      <c r="C4" s="415"/>
      <c r="D4" s="415"/>
      <c r="E4" s="415"/>
      <c r="F4" s="415"/>
      <c r="G4" s="415"/>
      <c r="H4" s="415"/>
      <c r="I4" s="415"/>
    </row>
    <row r="5" spans="3:9" ht="18" thickBot="1">
      <c r="C5" s="415"/>
      <c r="D5" s="415"/>
      <c r="E5" s="415"/>
      <c r="F5" s="415"/>
      <c r="G5" s="415"/>
      <c r="H5" s="415"/>
      <c r="I5" s="415"/>
    </row>
    <row r="6" spans="3:9" ht="16.2" thickBot="1">
      <c r="C6" s="416" t="s">
        <v>949</v>
      </c>
      <c r="D6" s="417"/>
      <c r="E6" s="417"/>
      <c r="F6" s="417"/>
      <c r="G6" s="417"/>
      <c r="H6" s="417"/>
      <c r="I6" s="418"/>
    </row>
    <row r="8" spans="3:9" ht="15">
      <c r="C8" s="419" t="s">
        <v>950</v>
      </c>
      <c r="I8" s="420">
        <v>133394980</v>
      </c>
    </row>
    <row r="9" spans="3:9" ht="15">
      <c r="C9" s="419" t="s">
        <v>951</v>
      </c>
      <c r="I9" s="421">
        <v>-125000000</v>
      </c>
    </row>
    <row r="10" spans="3:9" ht="15">
      <c r="C10" s="419" t="s">
        <v>952</v>
      </c>
      <c r="I10" s="421">
        <f>-1880137-4998046+5200000</f>
        <v>-1678183</v>
      </c>
    </row>
    <row r="11" spans="3:9" ht="15">
      <c r="C11" s="419" t="s">
        <v>953</v>
      </c>
      <c r="I11" s="422">
        <v>-1516797</v>
      </c>
    </row>
    <row r="12" spans="3:9" ht="15.6" thickBot="1">
      <c r="C12" s="419"/>
    </row>
    <row r="13" spans="3:9" ht="16.2" thickBot="1">
      <c r="C13" s="419" t="s">
        <v>954</v>
      </c>
      <c r="I13" s="423">
        <f>SUM(I8:I12)</f>
        <v>5200000</v>
      </c>
    </row>
    <row r="14" spans="3:9" ht="18" thickBot="1">
      <c r="C14" s="415"/>
      <c r="D14" s="415"/>
      <c r="E14" s="415"/>
      <c r="F14" s="415"/>
      <c r="G14" s="415"/>
      <c r="H14" s="415"/>
      <c r="I14" s="415"/>
    </row>
    <row r="15" spans="3:9" ht="18" thickBot="1">
      <c r="C15" s="424" t="s">
        <v>955</v>
      </c>
      <c r="D15" s="413"/>
      <c r="E15" s="413"/>
      <c r="F15" s="413"/>
      <c r="G15" s="413"/>
      <c r="H15" s="413"/>
      <c r="I15" s="414"/>
    </row>
    <row r="16" spans="3:9" ht="18" thickBot="1">
      <c r="C16" s="415"/>
      <c r="D16" s="415"/>
      <c r="E16" s="415"/>
      <c r="F16" s="415"/>
      <c r="G16" s="415"/>
      <c r="H16" s="415"/>
      <c r="I16" s="415"/>
    </row>
    <row r="17" spans="3:9">
      <c r="C17" s="425"/>
      <c r="D17" s="426"/>
      <c r="E17" s="426"/>
      <c r="F17" s="427" t="s">
        <v>956</v>
      </c>
      <c r="G17" s="427" t="s">
        <v>952</v>
      </c>
      <c r="H17" s="427"/>
      <c r="I17" s="428" t="s">
        <v>957</v>
      </c>
    </row>
    <row r="18" spans="3:9" ht="5.25" customHeight="1">
      <c r="C18" s="429"/>
      <c r="D18" s="430"/>
      <c r="E18" s="430"/>
      <c r="F18" s="431"/>
      <c r="G18" s="431"/>
      <c r="H18" s="431"/>
      <c r="I18" s="432"/>
    </row>
    <row r="19" spans="3:9">
      <c r="C19" s="433" t="s">
        <v>958</v>
      </c>
      <c r="D19" s="434"/>
      <c r="E19" s="434"/>
      <c r="F19" s="435">
        <v>101809138.59</v>
      </c>
      <c r="G19" s="435">
        <v>907055.79</v>
      </c>
      <c r="H19" s="434"/>
      <c r="I19" s="436">
        <f>G19+F19</f>
        <v>102716194.38000001</v>
      </c>
    </row>
    <row r="20" spans="3:9">
      <c r="C20" s="429"/>
      <c r="D20" s="430"/>
      <c r="E20" s="430"/>
      <c r="F20" s="430"/>
      <c r="G20" s="430"/>
      <c r="H20" s="430"/>
      <c r="I20" s="437"/>
    </row>
    <row r="21" spans="3:9">
      <c r="C21" s="438" t="s">
        <v>959</v>
      </c>
      <c r="D21" s="430"/>
      <c r="E21" s="430"/>
      <c r="F21" s="439">
        <v>93160327.609999999</v>
      </c>
      <c r="G21" s="439">
        <v>759605.59</v>
      </c>
      <c r="H21" s="430"/>
      <c r="I21" s="440">
        <f>G21+F21</f>
        <v>93919933.200000003</v>
      </c>
    </row>
    <row r="22" spans="3:9">
      <c r="C22" s="441" t="s">
        <v>960</v>
      </c>
      <c r="D22" s="430"/>
      <c r="E22" s="430"/>
      <c r="F22" s="430"/>
      <c r="G22" s="430"/>
      <c r="H22" s="430"/>
      <c r="I22" s="437"/>
    </row>
    <row r="23" spans="3:9" ht="13.8" thickBot="1">
      <c r="C23" s="442"/>
      <c r="D23" s="443"/>
      <c r="E23" s="444" t="s">
        <v>961</v>
      </c>
      <c r="F23" s="445"/>
      <c r="G23" s="445"/>
      <c r="H23" s="445"/>
      <c r="I23" s="446">
        <f>I21-I19</f>
        <v>-8796261.1800000072</v>
      </c>
    </row>
    <row r="24" spans="3:9" ht="13.8" thickTop="1">
      <c r="C24" s="429"/>
      <c r="D24" s="430"/>
      <c r="E24" s="430"/>
      <c r="F24" s="431"/>
      <c r="G24" s="431"/>
      <c r="H24" s="431"/>
      <c r="I24" s="432"/>
    </row>
    <row r="25" spans="3:9">
      <c r="C25" s="438" t="s">
        <v>962</v>
      </c>
      <c r="D25" s="430"/>
      <c r="E25" s="430"/>
      <c r="F25" s="430"/>
      <c r="G25" s="430"/>
      <c r="H25" s="430"/>
      <c r="I25" s="447">
        <v>1516796.51</v>
      </c>
    </row>
    <row r="26" spans="3:9">
      <c r="C26" s="429"/>
      <c r="D26" s="430"/>
      <c r="E26" s="430"/>
      <c r="F26" s="430"/>
      <c r="G26" s="430"/>
      <c r="H26" s="430"/>
      <c r="I26" s="437"/>
    </row>
    <row r="27" spans="3:9">
      <c r="C27" s="448" t="s">
        <v>963</v>
      </c>
      <c r="D27" s="449"/>
      <c r="E27" s="449"/>
      <c r="F27" s="449"/>
      <c r="G27" s="449"/>
      <c r="H27" s="449"/>
      <c r="I27" s="450">
        <f>I23+I25</f>
        <v>-7279464.6700000074</v>
      </c>
    </row>
    <row r="28" spans="3:9" ht="13.8" thickBot="1">
      <c r="C28" s="451"/>
      <c r="D28" s="452"/>
      <c r="E28" s="452"/>
      <c r="F28" s="452"/>
      <c r="G28" s="452"/>
      <c r="H28" s="452"/>
      <c r="I28" s="453"/>
    </row>
    <row r="31" spans="3:9" hidden="1"/>
    <row r="32" spans="3:9" ht="13.8" thickBot="1">
      <c r="C32" s="454" t="s">
        <v>964</v>
      </c>
    </row>
    <row r="33" spans="3:9">
      <c r="C33" s="425" t="s">
        <v>958</v>
      </c>
      <c r="D33" s="426"/>
      <c r="E33" s="426"/>
      <c r="F33" s="458">
        <v>101809138.59</v>
      </c>
      <c r="G33" s="458">
        <v>907055.79</v>
      </c>
      <c r="H33" s="426"/>
      <c r="I33" s="459">
        <f>G33+F33</f>
        <v>102716194.38000001</v>
      </c>
    </row>
    <row r="34" spans="3:9">
      <c r="C34" s="429"/>
      <c r="D34" s="430"/>
      <c r="E34" s="430"/>
      <c r="F34" s="430"/>
      <c r="G34" s="430"/>
      <c r="H34" s="430"/>
      <c r="I34" s="437"/>
    </row>
    <row r="35" spans="3:9" hidden="1">
      <c r="C35" s="429"/>
      <c r="D35" s="430"/>
      <c r="E35" s="430"/>
      <c r="F35" s="430"/>
      <c r="G35" s="430"/>
      <c r="H35" s="430"/>
      <c r="I35" s="437"/>
    </row>
    <row r="36" spans="3:9">
      <c r="C36" s="429" t="s">
        <v>965</v>
      </c>
      <c r="D36" s="430"/>
      <c r="E36" s="430"/>
      <c r="F36" s="439">
        <v>96714253.730000004</v>
      </c>
      <c r="G36" s="439">
        <v>759605.59</v>
      </c>
      <c r="H36" s="430"/>
      <c r="I36" s="460">
        <f>G36+F36</f>
        <v>97473859.320000008</v>
      </c>
    </row>
    <row r="37" spans="3:9">
      <c r="C37" s="429"/>
      <c r="D37" s="430"/>
      <c r="E37" s="430"/>
      <c r="F37" s="430"/>
      <c r="G37" s="430"/>
      <c r="H37" s="430"/>
      <c r="I37" s="437"/>
    </row>
    <row r="38" spans="3:9" ht="13.8" thickBot="1">
      <c r="C38" s="429" t="s">
        <v>966</v>
      </c>
      <c r="D38" s="430"/>
      <c r="E38" s="430"/>
      <c r="F38" s="430"/>
      <c r="G38" s="430"/>
      <c r="H38" s="430"/>
      <c r="I38" s="461">
        <f>I36-I33</f>
        <v>-5242335.0600000024</v>
      </c>
    </row>
    <row r="39" spans="3:9" ht="13.8" thickTop="1">
      <c r="C39" s="462"/>
      <c r="D39" s="434"/>
      <c r="E39" s="434"/>
      <c r="F39" s="434"/>
      <c r="G39" s="434"/>
      <c r="H39" s="434"/>
      <c r="I39" s="437"/>
    </row>
    <row r="40" spans="3:9" ht="13.8" thickBot="1">
      <c r="C40" s="463" t="s">
        <v>968</v>
      </c>
      <c r="D40" s="452"/>
      <c r="E40" s="452"/>
      <c r="F40" s="452"/>
      <c r="G40" s="452"/>
      <c r="H40" s="452"/>
      <c r="I40" s="464">
        <f>I38+I25</f>
        <v>-3725538.5500000026</v>
      </c>
    </row>
    <row r="41" spans="3:9">
      <c r="C41" s="457"/>
      <c r="I41" s="455"/>
    </row>
    <row r="42" spans="3:9">
      <c r="C42" s="456" t="str">
        <f ca="1">CELL("filename",C43)</f>
        <v>H:\Portfolio\[MP082800-DD.xls]AmCoal</v>
      </c>
    </row>
    <row r="53" ht="3.75" customHeight="1"/>
  </sheetData>
  <mergeCells count="1">
    <mergeCell ref="C3:I3"/>
  </mergeCells>
  <printOptions horizontalCentered="1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301"/>
  <sheetViews>
    <sheetView topLeftCell="C249" workbookViewId="0">
      <selection activeCell="U216" sqref="U216"/>
    </sheetView>
  </sheetViews>
  <sheetFormatPr defaultColWidth="9.109375" defaultRowHeight="13.2" outlineLevelRow="3"/>
  <cols>
    <col min="1" max="1" width="33.44140625" style="339" bestFit="1" customWidth="1"/>
    <col min="2" max="2" width="35" style="339" bestFit="1" customWidth="1"/>
    <col min="3" max="3" width="15.109375" style="339" bestFit="1" customWidth="1"/>
    <col min="4" max="4" width="23.88671875" style="339" hidden="1" customWidth="1"/>
    <col min="5" max="5" width="37" style="339" bestFit="1" customWidth="1"/>
    <col min="6" max="6" width="12.6640625" style="339" bestFit="1" customWidth="1"/>
    <col min="7" max="7" width="22.44140625" style="339" bestFit="1" customWidth="1"/>
    <col min="8" max="8" width="10" style="339" hidden="1" customWidth="1"/>
    <col min="9" max="9" width="18" style="339" hidden="1" customWidth="1"/>
    <col min="10" max="10" width="13.44140625" style="339" bestFit="1" customWidth="1"/>
    <col min="11" max="11" width="14.88671875" style="339" hidden="1" customWidth="1"/>
    <col min="12" max="12" width="12.6640625" style="339" hidden="1" customWidth="1"/>
    <col min="13" max="13" width="8.109375" style="339" hidden="1" customWidth="1"/>
    <col min="14" max="14" width="7" style="339" bestFit="1" customWidth="1"/>
    <col min="15" max="15" width="15.88671875" style="339" hidden="1" customWidth="1"/>
    <col min="16" max="16" width="14.33203125" style="339" hidden="1" customWidth="1"/>
    <col min="17" max="17" width="12.5546875" style="339" hidden="1" customWidth="1"/>
    <col min="18" max="18" width="33.33203125" style="339" hidden="1" customWidth="1"/>
    <col min="19" max="20" width="13.109375" style="339" hidden="1" customWidth="1"/>
    <col min="21" max="21" width="15.44140625" style="339" bestFit="1" customWidth="1"/>
    <col min="22" max="22" width="18.88671875" style="339" hidden="1" customWidth="1"/>
    <col min="23" max="23" width="13.88671875" style="339" hidden="1" customWidth="1"/>
    <col min="24" max="24" width="12.44140625" style="339" hidden="1" customWidth="1"/>
    <col min="25" max="26" width="13.88671875" style="339" hidden="1" customWidth="1"/>
    <col min="27" max="27" width="13.44140625" style="339" hidden="1" customWidth="1"/>
    <col min="28" max="28" width="12.88671875" style="339" hidden="1" customWidth="1"/>
    <col min="29" max="29" width="15.44140625" style="339" bestFit="1" customWidth="1"/>
    <col min="30" max="30" width="12.88671875" style="339" bestFit="1" customWidth="1"/>
    <col min="31" max="31" width="12.109375" style="339" bestFit="1" customWidth="1"/>
    <col min="32" max="32" width="14.5546875" style="339" bestFit="1" customWidth="1"/>
    <col min="33" max="33" width="12.88671875" style="339" bestFit="1" customWidth="1"/>
    <col min="34" max="34" width="13.44140625" style="339" bestFit="1" customWidth="1"/>
    <col min="35" max="35" width="12.109375" style="339" bestFit="1" customWidth="1"/>
    <col min="36" max="36" width="14.5546875" style="339" bestFit="1" customWidth="1"/>
    <col min="37" max="37" width="13.44140625" style="339" bestFit="1" customWidth="1"/>
    <col min="38" max="38" width="12.6640625" style="339" hidden="1" customWidth="1"/>
    <col min="39" max="39" width="15.44140625" style="339" bestFit="1" customWidth="1"/>
    <col min="40" max="40" width="8.109375" style="339" hidden="1" customWidth="1"/>
    <col min="41" max="41" width="16.88671875" style="339" hidden="1" customWidth="1"/>
    <col min="42" max="42" width="15.44140625" style="339" hidden="1" customWidth="1"/>
    <col min="43" max="43" width="14.5546875" style="339" hidden="1" customWidth="1"/>
    <col min="44" max="44" width="15.88671875" style="339" hidden="1" customWidth="1"/>
    <col min="45" max="45" width="19" style="339" hidden="1" customWidth="1"/>
    <col min="46" max="46" width="12.88671875" style="339" hidden="1" customWidth="1"/>
    <col min="47" max="47" width="12.109375" style="339" hidden="1" customWidth="1"/>
    <col min="48" max="48" width="14.5546875" style="339" hidden="1" customWidth="1"/>
    <col min="49" max="49" width="12.88671875" style="339" hidden="1" customWidth="1"/>
    <col min="50" max="50" width="13.88671875" style="339" hidden="1" customWidth="1"/>
    <col min="51" max="51" width="13.44140625" style="339" hidden="1" customWidth="1"/>
    <col min="52" max="52" width="14.5546875" style="339" hidden="1" customWidth="1"/>
    <col min="53" max="53" width="13.88671875" style="339" hidden="1" customWidth="1"/>
    <col min="54" max="54" width="10.109375" style="339" bestFit="1" customWidth="1"/>
    <col min="55" max="55" width="13.6640625" style="339" bestFit="1" customWidth="1"/>
    <col min="56" max="56" width="11.6640625" style="339" hidden="1" customWidth="1"/>
    <col min="57" max="57" width="12.109375" style="339" hidden="1" customWidth="1"/>
    <col min="58" max="58" width="14.5546875" style="339" hidden="1" customWidth="1"/>
    <col min="59" max="59" width="11.33203125" style="339" hidden="1" customWidth="1"/>
    <col min="60" max="60" width="12.88671875" style="339" hidden="1" customWidth="1"/>
    <col min="61" max="61" width="12.109375" style="339" hidden="1" customWidth="1"/>
    <col min="62" max="62" width="14.5546875" style="339" hidden="1" customWidth="1"/>
    <col min="63" max="63" width="12.88671875" style="339" hidden="1" customWidth="1"/>
    <col min="64" max="64" width="15.88671875" style="339" hidden="1" customWidth="1"/>
    <col min="65" max="65" width="11.33203125" style="339" hidden="1" customWidth="1"/>
    <col min="66" max="66" width="17.88671875" style="339" hidden="1" customWidth="1"/>
    <col min="67" max="67" width="13.5546875" style="339" hidden="1" customWidth="1"/>
    <col min="68" max="68" width="14.5546875" style="339" hidden="1" customWidth="1"/>
    <col min="69" max="69" width="13.88671875" style="339" hidden="1" customWidth="1"/>
    <col min="70" max="70" width="11.88671875" style="339" hidden="1" customWidth="1"/>
    <col min="71" max="71" width="10.44140625" style="339" hidden="1" customWidth="1"/>
    <col min="72" max="72" width="11.33203125" style="339" hidden="1" customWidth="1"/>
    <col min="73" max="73" width="16.5546875" style="339" bestFit="1" customWidth="1"/>
    <col min="74" max="74" width="11" style="339" hidden="1" customWidth="1"/>
    <col min="75" max="76" width="10.5546875" style="339" hidden="1" customWidth="1"/>
    <col min="77" max="77" width="8.109375" style="339" hidden="1" customWidth="1"/>
    <col min="78" max="78" width="9.33203125" style="339" hidden="1" customWidth="1"/>
    <col min="79" max="79" width="13.44140625" style="339" bestFit="1" customWidth="1"/>
    <col min="80" max="80" width="13.88671875" style="339" hidden="1" customWidth="1"/>
    <col min="81" max="84" width="13.109375" style="339" hidden="1" customWidth="1"/>
    <col min="85" max="85" width="12.88671875" style="339" hidden="1" customWidth="1"/>
    <col min="86" max="86" width="12.109375" style="339" hidden="1" customWidth="1"/>
    <col min="87" max="87" width="14.5546875" style="339" hidden="1" customWidth="1"/>
    <col min="88" max="88" width="12.88671875" style="339" hidden="1" customWidth="1"/>
    <col min="89" max="89" width="11.109375" style="339" hidden="1" customWidth="1"/>
    <col min="90" max="90" width="11.44140625" style="339" hidden="1" customWidth="1"/>
    <col min="91" max="16384" width="9.109375" style="339"/>
  </cols>
  <sheetData>
    <row r="1" spans="1:90" ht="14.4" thickBot="1">
      <c r="A1" s="336"/>
      <c r="B1" s="336"/>
      <c r="C1" s="336"/>
      <c r="D1" s="336"/>
      <c r="E1" s="336" t="s">
        <v>0</v>
      </c>
      <c r="F1" s="336"/>
      <c r="G1" s="336"/>
      <c r="H1" s="336"/>
      <c r="I1" s="33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338"/>
      <c r="Y1" s="2"/>
      <c r="Z1" s="338"/>
      <c r="AA1" s="338"/>
      <c r="AB1" s="338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338"/>
      <c r="AN1" s="5"/>
      <c r="AO1" s="338"/>
      <c r="AP1" s="338"/>
      <c r="AQ1" s="338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338" t="s">
        <v>1</v>
      </c>
      <c r="BC1" s="338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338" t="s">
        <v>2</v>
      </c>
      <c r="BM1" s="338" t="s">
        <v>13</v>
      </c>
      <c r="BN1" s="338" t="s">
        <v>14</v>
      </c>
      <c r="BO1" s="338" t="s">
        <v>15</v>
      </c>
      <c r="BP1" s="338"/>
      <c r="BQ1" s="2"/>
      <c r="BR1" s="1"/>
      <c r="BS1" s="338"/>
      <c r="BT1" s="338" t="s">
        <v>16</v>
      </c>
      <c r="BU1" s="338" t="s">
        <v>17</v>
      </c>
      <c r="BV1" s="338"/>
      <c r="BW1" s="338" t="s">
        <v>16</v>
      </c>
      <c r="BX1" s="338" t="s">
        <v>18</v>
      </c>
      <c r="BY1" s="2"/>
      <c r="BZ1" s="2"/>
      <c r="CA1" s="2"/>
      <c r="CB1" s="2"/>
      <c r="CC1" s="2"/>
      <c r="CD1" s="2"/>
      <c r="CE1" s="2"/>
      <c r="CF1" s="2"/>
      <c r="CG1" s="696" t="s">
        <v>19</v>
      </c>
      <c r="CH1" s="696"/>
      <c r="CI1" s="696"/>
      <c r="CJ1" s="696"/>
      <c r="CK1" s="1" t="s">
        <v>20</v>
      </c>
      <c r="CL1" s="1" t="s">
        <v>21</v>
      </c>
    </row>
    <row r="2" spans="1:90" ht="13.8">
      <c r="A2" s="340"/>
      <c r="B2" s="340"/>
      <c r="C2" s="340" t="s">
        <v>22</v>
      </c>
      <c r="D2" s="340"/>
      <c r="E2" s="340"/>
      <c r="F2" s="340"/>
      <c r="G2" s="340"/>
      <c r="H2" s="340" t="s">
        <v>23</v>
      </c>
      <c r="I2" s="341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342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342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3.8">
      <c r="A3" s="343" t="s">
        <v>50</v>
      </c>
      <c r="B3" s="343" t="s">
        <v>51</v>
      </c>
      <c r="C3" s="343" t="s">
        <v>52</v>
      </c>
      <c r="D3" s="343" t="s">
        <v>53</v>
      </c>
      <c r="E3" s="343" t="s">
        <v>29</v>
      </c>
      <c r="F3" s="343" t="s">
        <v>54</v>
      </c>
      <c r="G3" s="343" t="s">
        <v>25</v>
      </c>
      <c r="H3" s="343" t="s">
        <v>55</v>
      </c>
      <c r="I3" s="344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36741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345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346" t="s">
        <v>82</v>
      </c>
      <c r="B4" s="346" t="s">
        <v>83</v>
      </c>
      <c r="C4" s="346" t="s">
        <v>0</v>
      </c>
      <c r="D4" s="346" t="s">
        <v>0</v>
      </c>
      <c r="E4" s="346" t="s">
        <v>84</v>
      </c>
      <c r="F4" s="346" t="s">
        <v>0</v>
      </c>
      <c r="G4" s="346" t="s">
        <v>83</v>
      </c>
      <c r="H4" s="346" t="s">
        <v>85</v>
      </c>
      <c r="I4" s="347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348">
        <v>79</v>
      </c>
      <c r="BT4" s="20">
        <v>0</v>
      </c>
      <c r="BU4" s="348">
        <v>0</v>
      </c>
      <c r="BV4" s="20">
        <v>123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353" customFormat="1" ht="20.100000000000001" customHeight="1" outlineLevel="2">
      <c r="A5" s="349" t="s">
        <v>89</v>
      </c>
      <c r="B5" s="350"/>
      <c r="C5" s="350"/>
      <c r="D5" s="350"/>
      <c r="E5" s="350"/>
      <c r="F5" s="350"/>
      <c r="G5" s="350"/>
      <c r="H5" s="350"/>
      <c r="I5" s="351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352"/>
      <c r="BT5" s="32"/>
      <c r="BU5" s="352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346" t="s">
        <v>90</v>
      </c>
      <c r="B6" s="346" t="s">
        <v>83</v>
      </c>
      <c r="C6" s="346" t="s">
        <v>91</v>
      </c>
      <c r="D6" s="346" t="s">
        <v>92</v>
      </c>
      <c r="E6" s="346" t="s">
        <v>93</v>
      </c>
      <c r="F6" s="346" t="s">
        <v>0</v>
      </c>
      <c r="G6" s="346" t="s">
        <v>94</v>
      </c>
      <c r="H6" s="346" t="s">
        <v>95</v>
      </c>
      <c r="I6" s="347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348">
        <v>4</v>
      </c>
      <c r="BT6" s="20">
        <v>0</v>
      </c>
      <c r="BU6" s="348">
        <v>0</v>
      </c>
      <c r="BV6" s="20">
        <v>109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346" t="s">
        <v>90</v>
      </c>
      <c r="B7" s="346" t="s">
        <v>83</v>
      </c>
      <c r="C7" s="346" t="s">
        <v>99</v>
      </c>
      <c r="D7" s="346" t="s">
        <v>509</v>
      </c>
      <c r="E7" s="346" t="s">
        <v>100</v>
      </c>
      <c r="F7" s="346" t="s">
        <v>0</v>
      </c>
      <c r="G7" s="346" t="s">
        <v>101</v>
      </c>
      <c r="H7" s="346" t="s">
        <v>95</v>
      </c>
      <c r="I7" s="347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11940411.680530842</v>
      </c>
      <c r="P7" s="46">
        <v>11919911.702075746</v>
      </c>
      <c r="Q7" s="24">
        <v>20499.978455096483</v>
      </c>
      <c r="R7" s="24" t="s">
        <v>510</v>
      </c>
      <c r="S7" s="24">
        <v>0</v>
      </c>
      <c r="T7" s="24">
        <v>0</v>
      </c>
      <c r="U7" s="25">
        <v>11940411.680530842</v>
      </c>
      <c r="V7" s="26" t="s">
        <v>97</v>
      </c>
      <c r="W7" s="26">
        <v>2029869.9856902433</v>
      </c>
      <c r="X7" s="26">
        <v>-1058930.3369129722</v>
      </c>
      <c r="Y7" s="26">
        <v>970939.64877727116</v>
      </c>
      <c r="Z7" s="26">
        <v>0</v>
      </c>
      <c r="AA7" s="26">
        <v>0</v>
      </c>
      <c r="AB7" s="26">
        <v>0</v>
      </c>
      <c r="AC7" s="25">
        <v>11919911.702075746</v>
      </c>
      <c r="AD7" s="26">
        <v>20499.978455096483</v>
      </c>
      <c r="AE7" s="26">
        <v>-20499.978455097284</v>
      </c>
      <c r="AF7" s="26">
        <v>0</v>
      </c>
      <c r="AG7" s="26">
        <v>-8.0035533756017685E-10</v>
      </c>
      <c r="AH7" s="27">
        <v>80917.116702541709</v>
      </c>
      <c r="AI7" s="26">
        <v>-80917.116702547472</v>
      </c>
      <c r="AJ7" s="26">
        <v>0</v>
      </c>
      <c r="AK7" s="28">
        <v>-5.7593751989770681E-9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11940411.680530842</v>
      </c>
      <c r="AS7" s="23">
        <v>11940411.680530842</v>
      </c>
      <c r="AT7" s="26">
        <v>49983.852285161614</v>
      </c>
      <c r="AU7" s="26">
        <v>-49983.852285161818</v>
      </c>
      <c r="AV7" s="26">
        <v>0</v>
      </c>
      <c r="AW7" s="26">
        <v>-2.0372681319713593E-10</v>
      </c>
      <c r="AX7" s="26">
        <v>-61380.734469158575</v>
      </c>
      <c r="AY7" s="26">
        <v>-17282.872502562597</v>
      </c>
      <c r="AZ7" s="26">
        <v>701730</v>
      </c>
      <c r="BA7" s="26">
        <v>623066.39302828023</v>
      </c>
      <c r="BB7" s="23" t="s">
        <v>0</v>
      </c>
      <c r="BC7" s="23" t="s">
        <v>0</v>
      </c>
      <c r="BD7" s="26">
        <v>29483.873830065131</v>
      </c>
      <c r="BE7" s="26">
        <v>-29483.873830064535</v>
      </c>
      <c r="BF7" s="26">
        <v>0</v>
      </c>
      <c r="BG7" s="26">
        <v>5.9662852436304092E-10</v>
      </c>
      <c r="BH7" s="26">
        <v>-81880.712924255058</v>
      </c>
      <c r="BI7" s="26">
        <v>3217.1059525346864</v>
      </c>
      <c r="BJ7" s="26">
        <v>701730</v>
      </c>
      <c r="BK7" s="26">
        <v>623066.39302828105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348">
        <v>4</v>
      </c>
      <c r="BT7" s="20">
        <v>20499.978455096483</v>
      </c>
      <c r="BU7" s="348">
        <v>0</v>
      </c>
      <c r="BV7" s="20">
        <v>110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60417.138247445226</v>
      </c>
      <c r="CH7" s="26">
        <v>-60417.138247450188</v>
      </c>
      <c r="CI7" s="26">
        <v>0</v>
      </c>
      <c r="CJ7" s="26">
        <v>-4.9590198614168912E-9</v>
      </c>
      <c r="CK7" s="22">
        <v>0.17</v>
      </c>
      <c r="CL7" s="22">
        <v>8.8684575142378555E-2</v>
      </c>
    </row>
    <row r="8" spans="1:90" s="353" customFormat="1" ht="20.100000000000001" customHeight="1" outlineLevel="2">
      <c r="A8" s="350" t="s">
        <v>102</v>
      </c>
      <c r="B8" s="350"/>
      <c r="C8" s="350"/>
      <c r="D8" s="350"/>
      <c r="E8" s="350"/>
      <c r="F8" s="350"/>
      <c r="G8" s="350"/>
      <c r="H8" s="350"/>
      <c r="I8" s="351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14709559.680530842</v>
      </c>
      <c r="V8" s="38"/>
      <c r="W8" s="38">
        <v>2029869.9856902433</v>
      </c>
      <c r="X8" s="38">
        <v>-1058930.3369129722</v>
      </c>
      <c r="Y8" s="38">
        <v>970939.64877727116</v>
      </c>
      <c r="Z8" s="38">
        <v>0</v>
      </c>
      <c r="AA8" s="38">
        <v>0</v>
      </c>
      <c r="AB8" s="38">
        <v>0</v>
      </c>
      <c r="AC8" s="37">
        <v>14689059.702075746</v>
      </c>
      <c r="AD8" s="38">
        <v>20499.978455096483</v>
      </c>
      <c r="AE8" s="38">
        <v>-20499.978455097284</v>
      </c>
      <c r="AF8" s="38">
        <v>0</v>
      </c>
      <c r="AG8" s="38">
        <v>-8.0035533756017685E-10</v>
      </c>
      <c r="AH8" s="39">
        <v>80917.116702541709</v>
      </c>
      <c r="AI8" s="38">
        <v>-80917.116702547472</v>
      </c>
      <c r="AJ8" s="38">
        <v>0</v>
      </c>
      <c r="AK8" s="40">
        <v>-5.7593751989770681E-9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49983.852285161614</v>
      </c>
      <c r="AU8" s="38">
        <v>-49983.852285161818</v>
      </c>
      <c r="AV8" s="38">
        <v>0</v>
      </c>
      <c r="AW8" s="38">
        <v>-2.0372681319713593E-10</v>
      </c>
      <c r="AX8" s="38">
        <v>-61380.734469158575</v>
      </c>
      <c r="AY8" s="38">
        <v>-17282.872502562597</v>
      </c>
      <c r="AZ8" s="38">
        <v>1942455</v>
      </c>
      <c r="BA8" s="38">
        <v>1863791.3930282802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352"/>
      <c r="BT8" s="32"/>
      <c r="BU8" s="352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346" t="s">
        <v>103</v>
      </c>
      <c r="B9" s="346" t="s">
        <v>83</v>
      </c>
      <c r="C9" s="346" t="s">
        <v>91</v>
      </c>
      <c r="D9" s="346" t="s">
        <v>92</v>
      </c>
      <c r="E9" s="346" t="s">
        <v>104</v>
      </c>
      <c r="F9" s="346" t="s">
        <v>511</v>
      </c>
      <c r="G9" s="346" t="s">
        <v>94</v>
      </c>
      <c r="H9" s="346" t="s">
        <v>85</v>
      </c>
      <c r="I9" s="347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0.94301495352283438</v>
      </c>
      <c r="P9" s="46">
        <v>0.91154625253207289</v>
      </c>
      <c r="Q9" s="46">
        <v>3.1468700990761489E-2</v>
      </c>
      <c r="R9" s="24" t="s">
        <v>512</v>
      </c>
      <c r="S9" s="24">
        <v>0</v>
      </c>
      <c r="T9" s="24">
        <v>0</v>
      </c>
      <c r="U9" s="25">
        <v>3960662.8047959046</v>
      </c>
      <c r="V9" s="26" t="s">
        <v>97</v>
      </c>
      <c r="W9" s="26">
        <v>5069648.3901387583</v>
      </c>
      <c r="X9" s="26">
        <v>-2525566.5111902039</v>
      </c>
      <c r="Y9" s="26">
        <v>2544081.8789485544</v>
      </c>
      <c r="Z9" s="26">
        <v>2534824.1950693792</v>
      </c>
      <c r="AA9" s="26">
        <v>-4603047.7942730896</v>
      </c>
      <c r="AB9" s="26">
        <v>-2068223.5992037104</v>
      </c>
      <c r="AC9" s="25">
        <v>3828494.2606347064</v>
      </c>
      <c r="AD9" s="26">
        <v>132168.5441611982</v>
      </c>
      <c r="AE9" s="26">
        <v>-2144.4938298060224</v>
      </c>
      <c r="AF9" s="26">
        <v>0</v>
      </c>
      <c r="AG9" s="26">
        <v>130024.05033139218</v>
      </c>
      <c r="AH9" s="27">
        <v>-646468.51051164372</v>
      </c>
      <c r="AI9" s="26">
        <v>-56161.728790915928</v>
      </c>
      <c r="AJ9" s="26">
        <v>0</v>
      </c>
      <c r="AK9" s="28">
        <v>-702630.23930255964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3960662.8047959046</v>
      </c>
      <c r="AS9" s="23">
        <v>0.94301495352283438</v>
      </c>
      <c r="AT9" s="26">
        <v>266119.02343711024</v>
      </c>
      <c r="AU9" s="26">
        <v>-26905.343725860079</v>
      </c>
      <c r="AV9" s="26">
        <v>0</v>
      </c>
      <c r="AW9" s="26">
        <v>239213.67971125015</v>
      </c>
      <c r="AX9" s="26">
        <v>-885757.32817843417</v>
      </c>
      <c r="AY9" s="26">
        <v>-319801.07005857164</v>
      </c>
      <c r="AZ9" s="26">
        <v>0</v>
      </c>
      <c r="BA9" s="26">
        <v>-1205558.3982370063</v>
      </c>
      <c r="BB9" s="23">
        <v>0.94301495352283438</v>
      </c>
      <c r="BC9" s="23">
        <v>0.91154625253207289</v>
      </c>
      <c r="BD9" s="26">
        <v>133950.47927591205</v>
      </c>
      <c r="BE9" s="26">
        <v>-24760.849896054056</v>
      </c>
      <c r="BF9" s="26">
        <v>0</v>
      </c>
      <c r="BG9" s="26">
        <v>109189.62937985797</v>
      </c>
      <c r="BH9" s="26">
        <v>-1017925.8723396324</v>
      </c>
      <c r="BI9" s="26">
        <v>-317656.5762287656</v>
      </c>
      <c r="BJ9" s="26">
        <v>0</v>
      </c>
      <c r="BK9" s="26">
        <v>-1335582.4485683984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348">
        <v>3</v>
      </c>
      <c r="BT9" s="20">
        <v>132168.5441611982</v>
      </c>
      <c r="BU9" s="348">
        <v>0</v>
      </c>
      <c r="BV9" s="20">
        <v>101</v>
      </c>
      <c r="BW9" s="31">
        <v>0.94301495352283438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-778637.05467284191</v>
      </c>
      <c r="CH9" s="26">
        <v>-54017.234961109905</v>
      </c>
      <c r="CI9" s="26">
        <v>0</v>
      </c>
      <c r="CJ9" s="26">
        <v>-832654.28963395185</v>
      </c>
      <c r="CK9" s="22">
        <v>1.28</v>
      </c>
      <c r="CL9" s="22">
        <v>0.63766259226411171</v>
      </c>
    </row>
    <row r="10" spans="1:90" outlineLevel="3">
      <c r="A10" s="346" t="s">
        <v>103</v>
      </c>
      <c r="B10" s="346" t="s">
        <v>83</v>
      </c>
      <c r="C10" s="346" t="s">
        <v>91</v>
      </c>
      <c r="D10" s="346" t="s">
        <v>92</v>
      </c>
      <c r="E10" s="346" t="s">
        <v>106</v>
      </c>
      <c r="F10" s="346" t="s">
        <v>513</v>
      </c>
      <c r="G10" s="346" t="s">
        <v>94</v>
      </c>
      <c r="H10" s="346" t="s">
        <v>85</v>
      </c>
      <c r="I10" s="347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1.6839552741479187</v>
      </c>
      <c r="P10" s="46">
        <v>1.7555705604321403</v>
      </c>
      <c r="Q10" s="46">
        <v>-7.1615286284221646E-2</v>
      </c>
      <c r="R10" s="24" t="s">
        <v>514</v>
      </c>
      <c r="S10" s="24">
        <v>0</v>
      </c>
      <c r="T10" s="24">
        <v>0</v>
      </c>
      <c r="U10" s="25">
        <v>1247810.8581436079</v>
      </c>
      <c r="V10" s="26" t="s">
        <v>97</v>
      </c>
      <c r="W10" s="26">
        <v>1597197.8984238182</v>
      </c>
      <c r="X10" s="26">
        <v>-858158.10237372981</v>
      </c>
      <c r="Y10" s="26">
        <v>739039.79605008836</v>
      </c>
      <c r="Z10" s="26">
        <v>798598.94921190909</v>
      </c>
      <c r="AA10" s="26">
        <v>-1564062.0600434805</v>
      </c>
      <c r="AB10" s="26">
        <v>-765463.11083157139</v>
      </c>
      <c r="AC10" s="25">
        <v>1300877.785280216</v>
      </c>
      <c r="AD10" s="26">
        <v>-53066.927136608167</v>
      </c>
      <c r="AE10" s="26">
        <v>-728.67404100604654</v>
      </c>
      <c r="AF10" s="26">
        <v>0</v>
      </c>
      <c r="AG10" s="26">
        <v>-53795.601177614211</v>
      </c>
      <c r="AH10" s="27">
        <v>-433040.46762854001</v>
      </c>
      <c r="AI10" s="26">
        <v>-18218.149864726656</v>
      </c>
      <c r="AJ10" s="26">
        <v>0</v>
      </c>
      <c r="AK10" s="28">
        <v>-451258.61749326647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1247810.8581436079</v>
      </c>
      <c r="AS10" s="23">
        <v>1.6839552741479187</v>
      </c>
      <c r="AT10" s="26">
        <v>19375.050841808785</v>
      </c>
      <c r="AU10" s="26">
        <v>-9450.5832416098838</v>
      </c>
      <c r="AV10" s="26">
        <v>0</v>
      </c>
      <c r="AW10" s="26">
        <v>9924.4676001988992</v>
      </c>
      <c r="AX10" s="26">
        <v>-361493.08089682623</v>
      </c>
      <c r="AY10" s="26">
        <v>-96943.06350283933</v>
      </c>
      <c r="AZ10" s="26">
        <v>0</v>
      </c>
      <c r="BA10" s="26">
        <v>-458436.14439966541</v>
      </c>
      <c r="BB10" s="23">
        <v>1.6839552741479187</v>
      </c>
      <c r="BC10" s="23">
        <v>1.7555705604321403</v>
      </c>
      <c r="BD10" s="26">
        <v>72441.977978416951</v>
      </c>
      <c r="BE10" s="26">
        <v>-8721.9092006038372</v>
      </c>
      <c r="BF10" s="26">
        <v>0</v>
      </c>
      <c r="BG10" s="26">
        <v>63720.068777813111</v>
      </c>
      <c r="BH10" s="26">
        <v>-308426.15376021806</v>
      </c>
      <c r="BI10" s="26">
        <v>-96214.389461833285</v>
      </c>
      <c r="BJ10" s="26">
        <v>0</v>
      </c>
      <c r="BK10" s="26">
        <v>-404640.54322205123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348">
        <v>3</v>
      </c>
      <c r="BT10" s="20">
        <v>-53066.927136608167</v>
      </c>
      <c r="BU10" s="348">
        <v>0</v>
      </c>
      <c r="BV10" s="20">
        <v>102</v>
      </c>
      <c r="BW10" s="31">
        <v>1.6839552741479187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-379973.54049193184</v>
      </c>
      <c r="CH10" s="26">
        <v>-17489.475823720612</v>
      </c>
      <c r="CI10" s="26">
        <v>0</v>
      </c>
      <c r="CJ10" s="26">
        <v>-397463.01631565229</v>
      </c>
      <c r="CK10" s="22">
        <v>1.28</v>
      </c>
      <c r="CL10" s="22">
        <v>0.68773091432336797</v>
      </c>
    </row>
    <row r="11" spans="1:90" outlineLevel="3">
      <c r="A11" s="346" t="s">
        <v>103</v>
      </c>
      <c r="B11" s="346" t="s">
        <v>83</v>
      </c>
      <c r="C11" s="346" t="s">
        <v>91</v>
      </c>
      <c r="D11" s="346" t="s">
        <v>92</v>
      </c>
      <c r="E11" s="346" t="s">
        <v>108</v>
      </c>
      <c r="F11" s="346" t="s">
        <v>515</v>
      </c>
      <c r="G11" s="346" t="s">
        <v>94</v>
      </c>
      <c r="H11" s="346" t="s">
        <v>85</v>
      </c>
      <c r="I11" s="347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2.525932911221878</v>
      </c>
      <c r="P11" s="46">
        <v>2.4307900067521944</v>
      </c>
      <c r="Q11" s="46">
        <v>9.5142904469683653E-2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2.525932911221878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2.525932911221878</v>
      </c>
      <c r="BC11" s="23">
        <v>2.4307900067521944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348">
        <v>3</v>
      </c>
      <c r="BT11" s="20">
        <v>0</v>
      </c>
      <c r="BU11" s="348">
        <v>0</v>
      </c>
      <c r="BV11" s="20">
        <v>103</v>
      </c>
      <c r="BW11" s="31">
        <v>2.525932911221878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346" t="s">
        <v>103</v>
      </c>
      <c r="B12" s="346" t="s">
        <v>83</v>
      </c>
      <c r="C12" s="346" t="s">
        <v>91</v>
      </c>
      <c r="D12" s="346" t="s">
        <v>92</v>
      </c>
      <c r="E12" s="346" t="s">
        <v>110</v>
      </c>
      <c r="F12" s="346" t="s">
        <v>517</v>
      </c>
      <c r="G12" s="346" t="s">
        <v>94</v>
      </c>
      <c r="H12" s="346" t="s">
        <v>85</v>
      </c>
      <c r="I12" s="347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4.1425299744038799</v>
      </c>
      <c r="P12" s="46">
        <v>4.118838622552329</v>
      </c>
      <c r="Q12" s="46">
        <v>2.3691351851550912E-2</v>
      </c>
      <c r="R12" s="24" t="s">
        <v>518</v>
      </c>
      <c r="S12" s="24">
        <v>0</v>
      </c>
      <c r="T12" s="24">
        <v>0</v>
      </c>
      <c r="U12" s="25">
        <v>1815774.4510305806</v>
      </c>
      <c r="V12" s="26" t="s">
        <v>97</v>
      </c>
      <c r="W12" s="26">
        <v>2324191.2973191431</v>
      </c>
      <c r="X12" s="26">
        <v>-1190972.7584138308</v>
      </c>
      <c r="Y12" s="26">
        <v>1133218.5389053123</v>
      </c>
      <c r="Z12" s="26">
        <v>1162095.6486595715</v>
      </c>
      <c r="AA12" s="26">
        <v>-2170643.4989402089</v>
      </c>
      <c r="AB12" s="26">
        <v>-1008547.8502806374</v>
      </c>
      <c r="AC12" s="25">
        <v>1805389.9392302497</v>
      </c>
      <c r="AD12" s="26">
        <v>10384.511800330831</v>
      </c>
      <c r="AE12" s="26">
        <v>-1011.2716179000545</v>
      </c>
      <c r="AF12" s="26">
        <v>0</v>
      </c>
      <c r="AG12" s="26">
        <v>9373.2401824307763</v>
      </c>
      <c r="AH12" s="27">
        <v>-167730.54694321379</v>
      </c>
      <c r="AI12" s="26">
        <v>-24988.717999509819</v>
      </c>
      <c r="AJ12" s="26">
        <v>0</v>
      </c>
      <c r="AK12" s="28">
        <v>-192719.26494272359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1815774.4510305806</v>
      </c>
      <c r="AS12" s="23">
        <v>4.1425299744038799</v>
      </c>
      <c r="AT12" s="26">
        <v>51031.80036458117</v>
      </c>
      <c r="AU12" s="26">
        <v>-13109.582499477234</v>
      </c>
      <c r="AV12" s="26">
        <v>0</v>
      </c>
      <c r="AW12" s="26">
        <v>37922.217865103936</v>
      </c>
      <c r="AX12" s="26">
        <v>18257.373124680773</v>
      </c>
      <c r="AY12" s="26">
        <v>-116463.62090669305</v>
      </c>
      <c r="AZ12" s="26">
        <v>-10511.71</v>
      </c>
      <c r="BA12" s="26">
        <v>-108717.95778201224</v>
      </c>
      <c r="BB12" s="23">
        <v>4.1425299744038799</v>
      </c>
      <c r="BC12" s="23">
        <v>4.118838622552329</v>
      </c>
      <c r="BD12" s="26">
        <v>40647.288564250339</v>
      </c>
      <c r="BE12" s="26">
        <v>-12098.310881577179</v>
      </c>
      <c r="BF12" s="26">
        <v>0</v>
      </c>
      <c r="BG12" s="26">
        <v>28548.977682673158</v>
      </c>
      <c r="BH12" s="26">
        <v>7872.8613243499422</v>
      </c>
      <c r="BI12" s="26">
        <v>-115452.34928879299</v>
      </c>
      <c r="BJ12" s="26">
        <v>-10511.71</v>
      </c>
      <c r="BK12" s="26">
        <v>-118091.19796444301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348">
        <v>3</v>
      </c>
      <c r="BT12" s="20">
        <v>10384.511800330831</v>
      </c>
      <c r="BU12" s="348">
        <v>0</v>
      </c>
      <c r="BV12" s="20">
        <v>104</v>
      </c>
      <c r="BW12" s="31">
        <v>4.1425299744038799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-178115.05874354462</v>
      </c>
      <c r="CH12" s="26">
        <v>-23977.446381609763</v>
      </c>
      <c r="CI12" s="26">
        <v>0</v>
      </c>
      <c r="CJ12" s="26">
        <v>-202092.50512515436</v>
      </c>
      <c r="CK12" s="22">
        <v>1.28</v>
      </c>
      <c r="CL12" s="22">
        <v>0.65590346738157346</v>
      </c>
    </row>
    <row r="13" spans="1:90" outlineLevel="3">
      <c r="A13" s="346" t="s">
        <v>103</v>
      </c>
      <c r="B13" s="346" t="s">
        <v>83</v>
      </c>
      <c r="C13" s="346" t="s">
        <v>91</v>
      </c>
      <c r="D13" s="346" t="s">
        <v>92</v>
      </c>
      <c r="E13" s="346" t="s">
        <v>112</v>
      </c>
      <c r="F13" s="346" t="s">
        <v>519</v>
      </c>
      <c r="G13" s="346" t="s">
        <v>94</v>
      </c>
      <c r="H13" s="346" t="s">
        <v>85</v>
      </c>
      <c r="I13" s="347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4.1425299744038799</v>
      </c>
      <c r="P13" s="46">
        <v>4.118838622552329</v>
      </c>
      <c r="Q13" s="46">
        <v>2.3691351851550912E-2</v>
      </c>
      <c r="R13" s="24" t="s">
        <v>520</v>
      </c>
      <c r="S13" s="24">
        <v>0</v>
      </c>
      <c r="T13" s="24">
        <v>0</v>
      </c>
      <c r="U13" s="25">
        <v>365321.43338272936</v>
      </c>
      <c r="V13" s="26" t="s">
        <v>97</v>
      </c>
      <c r="W13" s="26">
        <v>467611.43472989358</v>
      </c>
      <c r="X13" s="26">
        <v>-239615.59486453867</v>
      </c>
      <c r="Y13" s="26">
        <v>227995.83986535491</v>
      </c>
      <c r="Z13" s="26">
        <v>233805.71736494679</v>
      </c>
      <c r="AA13" s="26">
        <v>-436718.66511045262</v>
      </c>
      <c r="AB13" s="26">
        <v>-202912.94774550584</v>
      </c>
      <c r="AC13" s="25">
        <v>363232.14044564479</v>
      </c>
      <c r="AD13" s="26">
        <v>2089.2929370845668</v>
      </c>
      <c r="AE13" s="26">
        <v>-203.46095121056305</v>
      </c>
      <c r="AF13" s="26">
        <v>-12377</v>
      </c>
      <c r="AG13" s="26">
        <v>-10491.168014125997</v>
      </c>
      <c r="AH13" s="27">
        <v>-34762.012547619292</v>
      </c>
      <c r="AI13" s="26">
        <v>-5027.4520497397771</v>
      </c>
      <c r="AJ13" s="26">
        <v>-12377</v>
      </c>
      <c r="AK13" s="28">
        <v>-52166.464597359052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365321.43338272936</v>
      </c>
      <c r="AS13" s="23">
        <v>4.1425299744038799</v>
      </c>
      <c r="AT13" s="26">
        <v>10267.250123884529</v>
      </c>
      <c r="AU13" s="26">
        <v>-2637.5585728943092</v>
      </c>
      <c r="AV13" s="26">
        <v>-12377</v>
      </c>
      <c r="AW13" s="26">
        <v>-4747.3084490097808</v>
      </c>
      <c r="AX13" s="26">
        <v>75119.976274386339</v>
      </c>
      <c r="AY13" s="26">
        <v>-102489.30038183049</v>
      </c>
      <c r="AZ13" s="26">
        <v>-12377</v>
      </c>
      <c r="BA13" s="26">
        <v>-39746.324107443637</v>
      </c>
      <c r="BB13" s="23">
        <v>4.1425299744038799</v>
      </c>
      <c r="BC13" s="23">
        <v>4.118838622552329</v>
      </c>
      <c r="BD13" s="26">
        <v>8177.9571867999621</v>
      </c>
      <c r="BE13" s="26">
        <v>-2434.0976216837462</v>
      </c>
      <c r="BF13" s="26">
        <v>0</v>
      </c>
      <c r="BG13" s="26">
        <v>5743.8595651162159</v>
      </c>
      <c r="BH13" s="26">
        <v>73030.683337301773</v>
      </c>
      <c r="BI13" s="26">
        <v>-102285.83943061992</v>
      </c>
      <c r="BJ13" s="26">
        <v>0</v>
      </c>
      <c r="BK13" s="26">
        <v>-29255.156093317644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0</v>
      </c>
      <c r="BQ13" s="47">
        <v>3.53</v>
      </c>
      <c r="BR13" s="20">
        <v>311303.64</v>
      </c>
      <c r="BS13" s="348">
        <v>3</v>
      </c>
      <c r="BT13" s="20">
        <v>2089.2929370845668</v>
      </c>
      <c r="BU13" s="348">
        <v>0</v>
      </c>
      <c r="BV13" s="20">
        <v>105</v>
      </c>
      <c r="BW13" s="31">
        <v>4.1425299744038799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-36851.305484703858</v>
      </c>
      <c r="CH13" s="26">
        <v>-4823.9910985292136</v>
      </c>
      <c r="CI13" s="26">
        <v>0</v>
      </c>
      <c r="CJ13" s="26">
        <v>-41675.296583233059</v>
      </c>
      <c r="CK13" s="22">
        <v>1.28</v>
      </c>
      <c r="CL13" s="22">
        <v>0.65590346738157346</v>
      </c>
    </row>
    <row r="14" spans="1:90" outlineLevel="3">
      <c r="A14" s="346" t="s">
        <v>103</v>
      </c>
      <c r="B14" s="346" t="s">
        <v>83</v>
      </c>
      <c r="C14" s="346" t="s">
        <v>91</v>
      </c>
      <c r="D14" s="346" t="s">
        <v>92</v>
      </c>
      <c r="E14" s="346" t="s">
        <v>113</v>
      </c>
      <c r="F14" s="346" t="s">
        <v>521</v>
      </c>
      <c r="G14" s="346" t="s">
        <v>94</v>
      </c>
      <c r="H14" s="346" t="s">
        <v>85</v>
      </c>
      <c r="I14" s="347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5.1192240334096724</v>
      </c>
      <c r="P14" s="46">
        <v>5.1991897366644153</v>
      </c>
      <c r="Q14" s="46">
        <v>-7.9965703254742948E-2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5.1192240334096724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5.1192240334096724</v>
      </c>
      <c r="BC14" s="23">
        <v>5.1991897366644153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348">
        <v>3</v>
      </c>
      <c r="BT14" s="20">
        <v>0</v>
      </c>
      <c r="BU14" s="348">
        <v>0</v>
      </c>
      <c r="BV14" s="20">
        <v>106</v>
      </c>
      <c r="BW14" s="31">
        <v>5.1192240334096724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346" t="s">
        <v>103</v>
      </c>
      <c r="B15" s="346" t="s">
        <v>83</v>
      </c>
      <c r="C15" s="346" t="s">
        <v>91</v>
      </c>
      <c r="D15" s="346" t="s">
        <v>92</v>
      </c>
      <c r="E15" s="346" t="s">
        <v>115</v>
      </c>
      <c r="F15" s="346" t="s">
        <v>521</v>
      </c>
      <c r="G15" s="346" t="s">
        <v>94</v>
      </c>
      <c r="H15" s="346" t="s">
        <v>85</v>
      </c>
      <c r="I15" s="347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5.1192240334096724</v>
      </c>
      <c r="P15" s="46">
        <v>5.1991897366644153</v>
      </c>
      <c r="Q15" s="46">
        <v>-7.9965703254742948E-2</v>
      </c>
      <c r="R15" s="24" t="s">
        <v>522</v>
      </c>
      <c r="S15" s="24">
        <v>0</v>
      </c>
      <c r="T15" s="24">
        <v>0</v>
      </c>
      <c r="U15" s="25">
        <v>3583456.8233867707</v>
      </c>
      <c r="V15" s="26" t="s">
        <v>97</v>
      </c>
      <c r="W15" s="26">
        <v>4586824.7339350665</v>
      </c>
      <c r="X15" s="26">
        <v>-2400847.1773042679</v>
      </c>
      <c r="Y15" s="26">
        <v>2185977.5566307986</v>
      </c>
      <c r="Z15" s="26">
        <v>2293412.3669675332</v>
      </c>
      <c r="AA15" s="26">
        <v>-4375736.7920867633</v>
      </c>
      <c r="AB15" s="26">
        <v>-2082324.4251192301</v>
      </c>
      <c r="AC15" s="25">
        <v>3639432.8156650909</v>
      </c>
      <c r="AD15" s="26">
        <v>-55975.992278320249</v>
      </c>
      <c r="AE15" s="26">
        <v>-2038.5928999390599</v>
      </c>
      <c r="AF15" s="26">
        <v>0</v>
      </c>
      <c r="AG15" s="26">
        <v>-58014.585178259309</v>
      </c>
      <c r="AH15" s="27">
        <v>-350616.21334704198</v>
      </c>
      <c r="AI15" s="26">
        <v>-49611.174406167062</v>
      </c>
      <c r="AJ15" s="26">
        <v>0</v>
      </c>
      <c r="AK15" s="28">
        <v>-400227.38775320898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3583456.8233867707</v>
      </c>
      <c r="AS15" s="23">
        <v>5.1192240334096724</v>
      </c>
      <c r="AT15" s="26">
        <v>-16355.066142310388</v>
      </c>
      <c r="AU15" s="26">
        <v>-26906.457036511954</v>
      </c>
      <c r="AV15" s="26">
        <v>0</v>
      </c>
      <c r="AW15" s="26">
        <v>-43261.523178822346</v>
      </c>
      <c r="AX15" s="26">
        <v>615455.88921025768</v>
      </c>
      <c r="AY15" s="26">
        <v>-214287.79053040664</v>
      </c>
      <c r="AZ15" s="26">
        <v>0</v>
      </c>
      <c r="BA15" s="26">
        <v>401168.09867985127</v>
      </c>
      <c r="BB15" s="23">
        <v>5.1192240334096724</v>
      </c>
      <c r="BC15" s="23">
        <v>5.1991897366644153</v>
      </c>
      <c r="BD15" s="26">
        <v>39620.926136009861</v>
      </c>
      <c r="BE15" s="26">
        <v>-24867.864136572894</v>
      </c>
      <c r="BF15" s="26">
        <v>0</v>
      </c>
      <c r="BG15" s="26">
        <v>14753.061999436966</v>
      </c>
      <c r="BH15" s="26">
        <v>671431.88148857793</v>
      </c>
      <c r="BI15" s="26">
        <v>-212249.19763046759</v>
      </c>
      <c r="BJ15" s="26">
        <v>0</v>
      </c>
      <c r="BK15" s="26">
        <v>459182.68385811057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348">
        <v>3</v>
      </c>
      <c r="BT15" s="20">
        <v>-55975.992278320249</v>
      </c>
      <c r="BU15" s="348">
        <v>0</v>
      </c>
      <c r="BV15" s="20">
        <v>107</v>
      </c>
      <c r="BW15" s="31">
        <v>5.1192240334096724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-294640.22106872173</v>
      </c>
      <c r="CH15" s="26">
        <v>-47572.581506228002</v>
      </c>
      <c r="CI15" s="26">
        <v>0</v>
      </c>
      <c r="CJ15" s="26">
        <v>-342212.80257494969</v>
      </c>
      <c r="CK15" s="22">
        <v>1.28</v>
      </c>
      <c r="CL15" s="22">
        <v>0.66998077432817971</v>
      </c>
    </row>
    <row r="16" spans="1:90" outlineLevel="3">
      <c r="A16" s="346" t="s">
        <v>103</v>
      </c>
      <c r="B16" s="346" t="s">
        <v>83</v>
      </c>
      <c r="C16" s="346" t="s">
        <v>91</v>
      </c>
      <c r="D16" s="346" t="s">
        <v>92</v>
      </c>
      <c r="E16" s="346" t="s">
        <v>116</v>
      </c>
      <c r="F16" s="346" t="s">
        <v>523</v>
      </c>
      <c r="G16" s="346" t="s">
        <v>94</v>
      </c>
      <c r="H16" s="346" t="s">
        <v>85</v>
      </c>
      <c r="I16" s="347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5.1192240334096724</v>
      </c>
      <c r="P16" s="46">
        <v>5.1991897366644153</v>
      </c>
      <c r="Q16" s="46">
        <v>-7.9965703254742948E-2</v>
      </c>
      <c r="R16" s="24" t="s">
        <v>524</v>
      </c>
      <c r="S16" s="24">
        <v>0</v>
      </c>
      <c r="T16" s="24">
        <v>0</v>
      </c>
      <c r="U16" s="25">
        <v>3071534.4200458033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3119513.8419986493</v>
      </c>
      <c r="AD16" s="26">
        <v>-47979.421952845994</v>
      </c>
      <c r="AE16" s="26">
        <v>0</v>
      </c>
      <c r="AF16" s="26">
        <v>-45570</v>
      </c>
      <c r="AG16" s="26">
        <v>-93549.421952845994</v>
      </c>
      <c r="AH16" s="27">
        <v>-291966.86321773892</v>
      </c>
      <c r="AI16" s="26">
        <v>0</v>
      </c>
      <c r="AJ16" s="26">
        <v>-45570</v>
      </c>
      <c r="AK16" s="28">
        <v>-337536.86321773892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3071534.4200458033</v>
      </c>
      <c r="AS16" s="23">
        <v>5.1192240334096724</v>
      </c>
      <c r="AT16" s="26">
        <v>-14018.628121980466</v>
      </c>
      <c r="AU16" s="26">
        <v>0</v>
      </c>
      <c r="AV16" s="26">
        <v>-45570</v>
      </c>
      <c r="AW16" s="26">
        <v>-59588.628121980466</v>
      </c>
      <c r="AX16" s="26">
        <v>435021.20908406517</v>
      </c>
      <c r="AY16" s="26">
        <v>0</v>
      </c>
      <c r="AZ16" s="26">
        <v>-81675.160348845675</v>
      </c>
      <c r="BA16" s="26">
        <v>353346.04873521952</v>
      </c>
      <c r="BB16" s="23">
        <v>5.1192240334096724</v>
      </c>
      <c r="BC16" s="23">
        <v>5.1991897366644153</v>
      </c>
      <c r="BD16" s="26">
        <v>33960.793830865528</v>
      </c>
      <c r="BE16" s="26">
        <v>0</v>
      </c>
      <c r="BF16" s="26">
        <v>0</v>
      </c>
      <c r="BG16" s="26">
        <v>33960.793830865528</v>
      </c>
      <c r="BH16" s="26">
        <v>483000.63103691116</v>
      </c>
      <c r="BI16" s="26">
        <v>0</v>
      </c>
      <c r="BJ16" s="26">
        <v>-36105.160348845675</v>
      </c>
      <c r="BK16" s="26">
        <v>446895.47068806551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0</v>
      </c>
      <c r="BQ16" s="47">
        <v>4.84</v>
      </c>
      <c r="BR16" s="20">
        <v>2904000</v>
      </c>
      <c r="BS16" s="348">
        <v>3</v>
      </c>
      <c r="BT16" s="20">
        <v>-47979.421952845994</v>
      </c>
      <c r="BU16" s="348">
        <v>0</v>
      </c>
      <c r="BV16" s="20">
        <v>108</v>
      </c>
      <c r="BW16" s="31">
        <v>5.1192240334096724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-243987.44126489293</v>
      </c>
      <c r="CH16" s="26">
        <v>0</v>
      </c>
      <c r="CI16" s="26">
        <v>0</v>
      </c>
      <c r="CJ16" s="26">
        <v>-243987.44126489293</v>
      </c>
      <c r="CK16" s="22">
        <v>0</v>
      </c>
      <c r="CL16" s="22">
        <v>0</v>
      </c>
    </row>
    <row r="17" spans="1:90" s="353" customFormat="1" ht="20.100000000000001" customHeight="1" outlineLevel="2">
      <c r="A17" s="350" t="s">
        <v>117</v>
      </c>
      <c r="B17" s="350"/>
      <c r="C17" s="350"/>
      <c r="D17" s="350"/>
      <c r="E17" s="350"/>
      <c r="F17" s="350"/>
      <c r="G17" s="350"/>
      <c r="H17" s="350"/>
      <c r="I17" s="351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14044560.790785395</v>
      </c>
      <c r="V17" s="38"/>
      <c r="W17" s="38">
        <v>14045473.75454668</v>
      </c>
      <c r="X17" s="38">
        <v>-7215160.1441465719</v>
      </c>
      <c r="Y17" s="38">
        <v>6830313.6104001086</v>
      </c>
      <c r="Z17" s="38">
        <v>7022736.8772733398</v>
      </c>
      <c r="AA17" s="38">
        <v>-13150208.810453994</v>
      </c>
      <c r="AB17" s="38">
        <v>-6127471.9331806544</v>
      </c>
      <c r="AC17" s="37">
        <v>14056940.783254558</v>
      </c>
      <c r="AD17" s="38">
        <v>-12379.992469160818</v>
      </c>
      <c r="AE17" s="38">
        <v>-6126.4933398617468</v>
      </c>
      <c r="AF17" s="38">
        <v>-57947</v>
      </c>
      <c r="AG17" s="38">
        <v>-76453.485809022561</v>
      </c>
      <c r="AH17" s="39">
        <v>-1924584.6141957976</v>
      </c>
      <c r="AI17" s="38">
        <v>-154007.22311105925</v>
      </c>
      <c r="AJ17" s="38">
        <v>-57947</v>
      </c>
      <c r="AK17" s="40">
        <v>-2136538.8373068566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316419.43050309387</v>
      </c>
      <c r="AU17" s="38">
        <v>-79009.525076353457</v>
      </c>
      <c r="AV17" s="38">
        <v>-57947</v>
      </c>
      <c r="AW17" s="38">
        <v>179462.90542674036</v>
      </c>
      <c r="AX17" s="38">
        <v>120492.94789886824</v>
      </c>
      <c r="AY17" s="38">
        <v>-850873.7364026187</v>
      </c>
      <c r="AZ17" s="38">
        <v>-99098.690348845674</v>
      </c>
      <c r="BA17" s="38">
        <v>-829479.4788525952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352"/>
      <c r="BT17" s="32"/>
      <c r="BU17" s="352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346" t="s">
        <v>118</v>
      </c>
      <c r="B18" s="346" t="s">
        <v>83</v>
      </c>
      <c r="C18" s="346" t="s">
        <v>91</v>
      </c>
      <c r="D18" s="346" t="s">
        <v>92</v>
      </c>
      <c r="E18" s="346" t="s">
        <v>119</v>
      </c>
      <c r="F18" s="346" t="s">
        <v>511</v>
      </c>
      <c r="G18" s="346" t="s">
        <v>94</v>
      </c>
      <c r="H18" s="346" t="s">
        <v>120</v>
      </c>
      <c r="I18" s="347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1.4000000000000001E-5</v>
      </c>
      <c r="AP18" s="26">
        <v>0</v>
      </c>
      <c r="AQ18" s="30">
        <v>1</v>
      </c>
      <c r="AR18" s="23">
        <v>1.4000000000000001E-5</v>
      </c>
      <c r="AS18" s="23">
        <v>1.4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0.94301495352283438</v>
      </c>
      <c r="BC18" s="23">
        <v>0.91154625253207289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348">
        <v>7</v>
      </c>
      <c r="BT18" s="20">
        <v>0</v>
      </c>
      <c r="BU18" s="354">
        <v>1.0000000000000001E-5</v>
      </c>
      <c r="BV18" s="20">
        <v>100</v>
      </c>
      <c r="BW18" s="31">
        <v>0.94301495352283438</v>
      </c>
      <c r="BX18" s="31">
        <v>0.94301495352283438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353" customFormat="1" ht="20.100000000000001" customHeight="1" outlineLevel="2">
      <c r="A19" s="350" t="s">
        <v>121</v>
      </c>
      <c r="B19" s="350"/>
      <c r="C19" s="350"/>
      <c r="D19" s="350"/>
      <c r="E19" s="350"/>
      <c r="F19" s="350"/>
      <c r="G19" s="350"/>
      <c r="H19" s="350"/>
      <c r="I19" s="351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352"/>
      <c r="BT19" s="32"/>
      <c r="BU19" s="355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358" customFormat="1" ht="30" customHeight="1" outlineLevel="1">
      <c r="A20" s="350"/>
      <c r="B20" s="349" t="s">
        <v>122</v>
      </c>
      <c r="C20" s="350"/>
      <c r="D20" s="350"/>
      <c r="E20" s="350"/>
      <c r="F20" s="350"/>
      <c r="G20" s="350"/>
      <c r="H20" s="350"/>
      <c r="I20" s="351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28754120.471316244</v>
      </c>
      <c r="V20" s="63"/>
      <c r="W20" s="63">
        <v>16075343.740236923</v>
      </c>
      <c r="X20" s="63">
        <v>-8274090.4810595429</v>
      </c>
      <c r="Y20" s="63">
        <v>7801253.2591773793</v>
      </c>
      <c r="Z20" s="63">
        <v>7022736.8772733398</v>
      </c>
      <c r="AA20" s="63">
        <v>-13150208.810453994</v>
      </c>
      <c r="AB20" s="63">
        <v>-6127471.9331806544</v>
      </c>
      <c r="AC20" s="62">
        <v>28746000.485330302</v>
      </c>
      <c r="AD20" s="63">
        <v>8119.9859859356657</v>
      </c>
      <c r="AE20" s="63">
        <v>-26626.47179495903</v>
      </c>
      <c r="AF20" s="63">
        <v>-57947</v>
      </c>
      <c r="AG20" s="63">
        <v>-76453.485809023361</v>
      </c>
      <c r="AH20" s="64">
        <v>-1843667.4974932559</v>
      </c>
      <c r="AI20" s="63">
        <v>-234924.3398136067</v>
      </c>
      <c r="AJ20" s="63">
        <v>-57947</v>
      </c>
      <c r="AK20" s="65">
        <v>-2136538.8373068622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366403.28278825548</v>
      </c>
      <c r="AU20" s="63">
        <v>-128993.37736151529</v>
      </c>
      <c r="AV20" s="63">
        <v>-57947</v>
      </c>
      <c r="AW20" s="63">
        <v>179462.90542674018</v>
      </c>
      <c r="AX20" s="63">
        <v>36638.808570832822</v>
      </c>
      <c r="AY20" s="63">
        <v>-868156.60890518129</v>
      </c>
      <c r="AZ20" s="63">
        <v>1906442.2796511545</v>
      </c>
      <c r="BA20" s="63">
        <v>1074924.4793168078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356"/>
      <c r="BT20" s="56"/>
      <c r="BU20" s="357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346" t="s">
        <v>82</v>
      </c>
      <c r="B21" s="346" t="s">
        <v>123</v>
      </c>
      <c r="C21" s="346" t="s">
        <v>0</v>
      </c>
      <c r="D21" s="346" t="s">
        <v>0</v>
      </c>
      <c r="E21" s="346" t="s">
        <v>872</v>
      </c>
      <c r="F21" s="346" t="s">
        <v>0</v>
      </c>
      <c r="G21" s="346" t="s">
        <v>123</v>
      </c>
      <c r="H21" s="346" t="s">
        <v>85</v>
      </c>
      <c r="I21" s="347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-720740.78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-2055</v>
      </c>
      <c r="BA21" s="26">
        <v>-2055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-2055</v>
      </c>
      <c r="BK21" s="26">
        <v>-2055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348">
        <v>79</v>
      </c>
      <c r="BT21" s="20">
        <v>0</v>
      </c>
      <c r="BU21" s="348">
        <v>0</v>
      </c>
      <c r="BV21" s="20">
        <v>126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353" customFormat="1" ht="20.100000000000001" customHeight="1" outlineLevel="2">
      <c r="A22" s="350" t="s">
        <v>89</v>
      </c>
      <c r="B22" s="350"/>
      <c r="C22" s="350"/>
      <c r="D22" s="350"/>
      <c r="E22" s="350"/>
      <c r="F22" s="350"/>
      <c r="G22" s="350"/>
      <c r="H22" s="350"/>
      <c r="I22" s="351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-2055</v>
      </c>
      <c r="BA22" s="38">
        <v>-2055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352"/>
      <c r="BT22" s="32"/>
      <c r="BU22" s="352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346" t="s">
        <v>124</v>
      </c>
      <c r="B23" s="346" t="s">
        <v>123</v>
      </c>
      <c r="C23" s="346" t="s">
        <v>873</v>
      </c>
      <c r="D23" s="346" t="s">
        <v>874</v>
      </c>
      <c r="E23" s="346" t="s">
        <v>875</v>
      </c>
      <c r="F23" s="346" t="s">
        <v>0</v>
      </c>
      <c r="G23" s="359" t="s">
        <v>123</v>
      </c>
      <c r="H23" s="359" t="s">
        <v>125</v>
      </c>
      <c r="I23" s="347" t="s">
        <v>96</v>
      </c>
      <c r="J23" s="20">
        <v>1</v>
      </c>
      <c r="K23" s="20">
        <v>1</v>
      </c>
      <c r="L23" s="21">
        <v>0</v>
      </c>
      <c r="M23" s="22">
        <v>0.6</v>
      </c>
      <c r="N23" s="22">
        <v>1</v>
      </c>
      <c r="O23" s="23">
        <v>0</v>
      </c>
      <c r="P23" s="46">
        <v>0</v>
      </c>
      <c r="Q23" s="46">
        <v>0</v>
      </c>
      <c r="R23" s="24" t="s">
        <v>876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9">
        <v>0</v>
      </c>
      <c r="AO23" s="20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31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3</v>
      </c>
      <c r="BR23" s="20">
        <v>3</v>
      </c>
      <c r="BS23" s="348">
        <v>20</v>
      </c>
      <c r="BT23" s="20">
        <v>0</v>
      </c>
      <c r="BU23" s="348">
        <v>0</v>
      </c>
      <c r="BV23" s="20">
        <v>59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0.6</v>
      </c>
      <c r="CL23" s="22">
        <v>0</v>
      </c>
    </row>
    <row r="24" spans="1:90" s="353" customFormat="1" ht="20.100000000000001" customHeight="1" outlineLevel="2">
      <c r="A24" s="350" t="s">
        <v>126</v>
      </c>
      <c r="B24" s="350"/>
      <c r="C24" s="350"/>
      <c r="D24" s="350"/>
      <c r="E24" s="350"/>
      <c r="F24" s="350"/>
      <c r="G24" s="360"/>
      <c r="H24" s="360"/>
      <c r="I24" s="351"/>
      <c r="J24" s="32"/>
      <c r="K24" s="32"/>
      <c r="L24" s="33"/>
      <c r="M24" s="34"/>
      <c r="N24" s="34"/>
      <c r="O24" s="35"/>
      <c r="P24" s="50"/>
      <c r="Q24" s="50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41"/>
      <c r="AO24" s="32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43"/>
      <c r="BM24" s="35"/>
      <c r="BN24" s="35"/>
      <c r="BO24" s="35"/>
      <c r="BP24" s="38"/>
      <c r="BQ24" s="50"/>
      <c r="BR24" s="32"/>
      <c r="BS24" s="352"/>
      <c r="BT24" s="32"/>
      <c r="BU24" s="352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346" t="s">
        <v>127</v>
      </c>
      <c r="B25" s="346" t="s">
        <v>123</v>
      </c>
      <c r="C25" s="346" t="s">
        <v>873</v>
      </c>
      <c r="D25" s="346" t="s">
        <v>874</v>
      </c>
      <c r="E25" s="346" t="s">
        <v>877</v>
      </c>
      <c r="F25" s="346" t="s">
        <v>0</v>
      </c>
      <c r="G25" s="346" t="s">
        <v>123</v>
      </c>
      <c r="H25" s="346" t="s">
        <v>95</v>
      </c>
      <c r="I25" s="347" t="s">
        <v>128</v>
      </c>
      <c r="J25" s="44">
        <v>1</v>
      </c>
      <c r="K25" s="20">
        <v>1</v>
      </c>
      <c r="L25" s="21">
        <v>0</v>
      </c>
      <c r="M25" s="22">
        <v>0</v>
      </c>
      <c r="N25" s="22">
        <v>0</v>
      </c>
      <c r="O25" s="23">
        <v>116331</v>
      </c>
      <c r="P25" s="20">
        <v>116318</v>
      </c>
      <c r="Q25" s="20">
        <v>13</v>
      </c>
      <c r="R25" s="24" t="s">
        <v>878</v>
      </c>
      <c r="S25" s="24">
        <v>0</v>
      </c>
      <c r="T25" s="24">
        <v>0</v>
      </c>
      <c r="U25" s="25">
        <v>116331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116318</v>
      </c>
      <c r="AD25" s="26">
        <v>13</v>
      </c>
      <c r="AE25" s="26">
        <v>-13</v>
      </c>
      <c r="AF25" s="26">
        <v>0</v>
      </c>
      <c r="AG25" s="26">
        <v>0</v>
      </c>
      <c r="AH25" s="27">
        <v>110488</v>
      </c>
      <c r="AI25" s="26">
        <v>-110488</v>
      </c>
      <c r="AJ25" s="26">
        <v>0</v>
      </c>
      <c r="AK25" s="28">
        <v>0</v>
      </c>
      <c r="AL25" s="29">
        <v>0</v>
      </c>
      <c r="AM25" s="26">
        <v>5843</v>
      </c>
      <c r="AN25" s="20">
        <v>0</v>
      </c>
      <c r="AO25" s="29">
        <v>0</v>
      </c>
      <c r="AP25" s="26">
        <v>5843</v>
      </c>
      <c r="AQ25" s="30">
        <v>1</v>
      </c>
      <c r="AR25" s="23">
        <v>9.9999999999999995E-8</v>
      </c>
      <c r="AS25" s="23">
        <v>116331</v>
      </c>
      <c r="AT25" s="26">
        <v>1225</v>
      </c>
      <c r="AU25" s="26">
        <v>-1225</v>
      </c>
      <c r="AV25" s="26">
        <v>0</v>
      </c>
      <c r="AW25" s="26">
        <v>0</v>
      </c>
      <c r="AX25" s="26">
        <v>29691</v>
      </c>
      <c r="AY25" s="26">
        <v>113688</v>
      </c>
      <c r="AZ25" s="26">
        <v>0</v>
      </c>
      <c r="BA25" s="26">
        <v>143379</v>
      </c>
      <c r="BB25" s="23" t="s">
        <v>0</v>
      </c>
      <c r="BC25" s="23" t="s">
        <v>0</v>
      </c>
      <c r="BD25" s="26">
        <v>1212</v>
      </c>
      <c r="BE25" s="26">
        <v>-1212</v>
      </c>
      <c r="BF25" s="26">
        <v>0</v>
      </c>
      <c r="BG25" s="26">
        <v>0</v>
      </c>
      <c r="BH25" s="26">
        <v>29678</v>
      </c>
      <c r="BI25" s="26">
        <v>113701</v>
      </c>
      <c r="BJ25" s="26">
        <v>0</v>
      </c>
      <c r="BK25" s="26">
        <v>143379</v>
      </c>
      <c r="BL25" s="26">
        <v>5843</v>
      </c>
      <c r="BM25" s="23" t="s">
        <v>98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348">
        <v>2</v>
      </c>
      <c r="BT25" s="20">
        <v>13</v>
      </c>
      <c r="BU25" s="348">
        <v>0</v>
      </c>
      <c r="BV25" s="20">
        <v>144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110475</v>
      </c>
      <c r="CH25" s="26">
        <v>-110475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346" t="s">
        <v>127</v>
      </c>
      <c r="B26" s="346" t="s">
        <v>123</v>
      </c>
      <c r="C26" s="346" t="s">
        <v>873</v>
      </c>
      <c r="D26" s="346" t="s">
        <v>874</v>
      </c>
      <c r="E26" s="346" t="s">
        <v>879</v>
      </c>
      <c r="F26" s="346" t="s">
        <v>0</v>
      </c>
      <c r="G26" s="346" t="s">
        <v>123</v>
      </c>
      <c r="H26" s="346" t="s">
        <v>95</v>
      </c>
      <c r="I26" s="347" t="s">
        <v>128</v>
      </c>
      <c r="J26" s="44">
        <v>1</v>
      </c>
      <c r="K26" s="20">
        <v>1</v>
      </c>
      <c r="L26" s="21">
        <v>0</v>
      </c>
      <c r="M26" s="22">
        <v>0</v>
      </c>
      <c r="N26" s="22">
        <v>0</v>
      </c>
      <c r="O26" s="23">
        <v>11207</v>
      </c>
      <c r="P26" s="20">
        <v>10936</v>
      </c>
      <c r="Q26" s="20">
        <v>271</v>
      </c>
      <c r="R26" s="24" t="s">
        <v>880</v>
      </c>
      <c r="S26" s="24">
        <v>0</v>
      </c>
      <c r="T26" s="24">
        <v>0</v>
      </c>
      <c r="U26" s="25">
        <v>11207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10936</v>
      </c>
      <c r="AD26" s="26">
        <v>271</v>
      </c>
      <c r="AE26" s="26">
        <v>-271</v>
      </c>
      <c r="AF26" s="26">
        <v>0</v>
      </c>
      <c r="AG26" s="26">
        <v>0</v>
      </c>
      <c r="AH26" s="27">
        <v>11795</v>
      </c>
      <c r="AI26" s="26">
        <v>-11795</v>
      </c>
      <c r="AJ26" s="26">
        <v>0</v>
      </c>
      <c r="AK26" s="28">
        <v>0</v>
      </c>
      <c r="AL26" s="29">
        <v>0</v>
      </c>
      <c r="AM26" s="26">
        <v>-588</v>
      </c>
      <c r="AN26" s="20">
        <v>0</v>
      </c>
      <c r="AO26" s="29">
        <v>0</v>
      </c>
      <c r="AP26" s="26">
        <v>-588</v>
      </c>
      <c r="AQ26" s="30">
        <v>1</v>
      </c>
      <c r="AR26" s="23">
        <v>9.9999999999999995E-8</v>
      </c>
      <c r="AS26" s="23">
        <v>11207</v>
      </c>
      <c r="AT26" s="26">
        <v>2691</v>
      </c>
      <c r="AU26" s="26">
        <v>-2691</v>
      </c>
      <c r="AV26" s="26">
        <v>0</v>
      </c>
      <c r="AW26" s="26">
        <v>0</v>
      </c>
      <c r="AX26" s="26">
        <v>11207</v>
      </c>
      <c r="AY26" s="26">
        <v>-401898</v>
      </c>
      <c r="AZ26" s="26">
        <v>0</v>
      </c>
      <c r="BA26" s="26">
        <v>-390691</v>
      </c>
      <c r="BB26" s="23" t="s">
        <v>0</v>
      </c>
      <c r="BC26" s="23" t="s">
        <v>0</v>
      </c>
      <c r="BD26" s="26">
        <v>2420</v>
      </c>
      <c r="BE26" s="26">
        <v>-2420</v>
      </c>
      <c r="BF26" s="26">
        <v>0</v>
      </c>
      <c r="BG26" s="26">
        <v>0</v>
      </c>
      <c r="BH26" s="26">
        <v>10936</v>
      </c>
      <c r="BI26" s="26">
        <v>-401627</v>
      </c>
      <c r="BJ26" s="26">
        <v>0</v>
      </c>
      <c r="BK26" s="26">
        <v>-390691</v>
      </c>
      <c r="BL26" s="26">
        <v>-588</v>
      </c>
      <c r="BM26" s="23" t="s">
        <v>98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348">
        <v>2</v>
      </c>
      <c r="BT26" s="20">
        <v>271</v>
      </c>
      <c r="BU26" s="348">
        <v>0</v>
      </c>
      <c r="BV26" s="20">
        <v>145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11524</v>
      </c>
      <c r="CH26" s="26">
        <v>-11524</v>
      </c>
      <c r="CI26" s="26">
        <v>0</v>
      </c>
      <c r="CJ26" s="26">
        <v>0</v>
      </c>
      <c r="CK26" s="22">
        <v>0</v>
      </c>
      <c r="CL26" s="22">
        <v>0</v>
      </c>
    </row>
    <row r="27" spans="1:90" outlineLevel="3">
      <c r="A27" s="346" t="s">
        <v>127</v>
      </c>
      <c r="B27" s="346" t="s">
        <v>123</v>
      </c>
      <c r="C27" s="346" t="s">
        <v>873</v>
      </c>
      <c r="D27" s="346" t="s">
        <v>874</v>
      </c>
      <c r="E27" s="346" t="s">
        <v>881</v>
      </c>
      <c r="F27" s="346" t="s">
        <v>0</v>
      </c>
      <c r="G27" s="346" t="s">
        <v>123</v>
      </c>
      <c r="H27" s="346" t="s">
        <v>95</v>
      </c>
      <c r="I27" s="347" t="s">
        <v>128</v>
      </c>
      <c r="J27" s="44">
        <v>1</v>
      </c>
      <c r="K27" s="20">
        <v>1</v>
      </c>
      <c r="L27" s="21">
        <v>0</v>
      </c>
      <c r="M27" s="22">
        <v>0</v>
      </c>
      <c r="N27" s="22">
        <v>0</v>
      </c>
      <c r="O27" s="23">
        <v>-737363</v>
      </c>
      <c r="P27" s="20">
        <v>-737286</v>
      </c>
      <c r="Q27" s="20">
        <v>-77</v>
      </c>
      <c r="R27" s="24" t="s">
        <v>882</v>
      </c>
      <c r="S27" s="24">
        <v>0</v>
      </c>
      <c r="T27" s="24">
        <v>0</v>
      </c>
      <c r="U27" s="25">
        <v>-737363</v>
      </c>
      <c r="V27" s="26" t="s">
        <v>97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5">
        <v>-737286</v>
      </c>
      <c r="AD27" s="26">
        <v>-77</v>
      </c>
      <c r="AE27" s="26">
        <v>77</v>
      </c>
      <c r="AF27" s="26">
        <v>0</v>
      </c>
      <c r="AG27" s="26">
        <v>0</v>
      </c>
      <c r="AH27" s="27">
        <v>-709602</v>
      </c>
      <c r="AI27" s="26">
        <v>709602</v>
      </c>
      <c r="AJ27" s="26">
        <v>0</v>
      </c>
      <c r="AK27" s="28">
        <v>0</v>
      </c>
      <c r="AL27" s="29">
        <v>0</v>
      </c>
      <c r="AM27" s="26">
        <v>-27761</v>
      </c>
      <c r="AN27" s="20">
        <v>0</v>
      </c>
      <c r="AO27" s="29">
        <v>0</v>
      </c>
      <c r="AP27" s="26">
        <v>-27761</v>
      </c>
      <c r="AQ27" s="30">
        <v>1</v>
      </c>
      <c r="AR27" s="23">
        <v>9.9999999999999995E-8</v>
      </c>
      <c r="AS27" s="23">
        <v>-737363</v>
      </c>
      <c r="AT27" s="26">
        <v>508</v>
      </c>
      <c r="AU27" s="26">
        <v>-508</v>
      </c>
      <c r="AV27" s="26">
        <v>0</v>
      </c>
      <c r="AW27" s="26">
        <v>0</v>
      </c>
      <c r="AX27" s="26">
        <v>-859893</v>
      </c>
      <c r="AY27" s="26">
        <v>131347</v>
      </c>
      <c r="AZ27" s="26">
        <v>0</v>
      </c>
      <c r="BA27" s="26">
        <v>-728546</v>
      </c>
      <c r="BB27" s="23" t="s">
        <v>0</v>
      </c>
      <c r="BC27" s="23" t="s">
        <v>0</v>
      </c>
      <c r="BD27" s="26">
        <v>585</v>
      </c>
      <c r="BE27" s="26">
        <v>-585</v>
      </c>
      <c r="BF27" s="26">
        <v>0</v>
      </c>
      <c r="BG27" s="26">
        <v>0</v>
      </c>
      <c r="BH27" s="26">
        <v>-859816</v>
      </c>
      <c r="BI27" s="26">
        <v>131270</v>
      </c>
      <c r="BJ27" s="26">
        <v>0</v>
      </c>
      <c r="BK27" s="26">
        <v>-728546</v>
      </c>
      <c r="BL27" s="26">
        <v>-27761</v>
      </c>
      <c r="BM27" s="23" t="s">
        <v>98</v>
      </c>
      <c r="BN27" s="23">
        <v>0</v>
      </c>
      <c r="BO27" s="23" t="b">
        <v>0</v>
      </c>
      <c r="BP27" s="26">
        <v>0</v>
      </c>
      <c r="BQ27" s="46">
        <v>0</v>
      </c>
      <c r="BR27" s="20">
        <v>0</v>
      </c>
      <c r="BS27" s="348">
        <v>2</v>
      </c>
      <c r="BT27" s="20">
        <v>-77</v>
      </c>
      <c r="BU27" s="348">
        <v>0</v>
      </c>
      <c r="BV27" s="20">
        <v>146</v>
      </c>
      <c r="BW27" s="31">
        <v>0</v>
      </c>
      <c r="BX27" s="31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-709525</v>
      </c>
      <c r="CH27" s="26">
        <v>709525</v>
      </c>
      <c r="CI27" s="26">
        <v>0</v>
      </c>
      <c r="CJ27" s="26">
        <v>0</v>
      </c>
      <c r="CK27" s="22">
        <v>0</v>
      </c>
      <c r="CL27" s="22">
        <v>0</v>
      </c>
    </row>
    <row r="28" spans="1:90" outlineLevel="3">
      <c r="A28" s="346" t="s">
        <v>127</v>
      </c>
      <c r="B28" s="346" t="s">
        <v>123</v>
      </c>
      <c r="C28" s="346" t="s">
        <v>873</v>
      </c>
      <c r="D28" s="346" t="s">
        <v>874</v>
      </c>
      <c r="E28" s="346" t="s">
        <v>883</v>
      </c>
      <c r="F28" s="346" t="s">
        <v>0</v>
      </c>
      <c r="G28" s="346" t="s">
        <v>123</v>
      </c>
      <c r="H28" s="346" t="s">
        <v>95</v>
      </c>
      <c r="I28" s="347" t="s">
        <v>128</v>
      </c>
      <c r="J28" s="44">
        <v>1</v>
      </c>
      <c r="K28" s="20">
        <v>1</v>
      </c>
      <c r="L28" s="21">
        <v>0</v>
      </c>
      <c r="M28" s="22">
        <v>0</v>
      </c>
      <c r="N28" s="22">
        <v>0</v>
      </c>
      <c r="O28" s="23">
        <v>23833407</v>
      </c>
      <c r="P28" s="20">
        <v>23833407</v>
      </c>
      <c r="Q28" s="20">
        <v>0</v>
      </c>
      <c r="R28" s="24" t="s">
        <v>884</v>
      </c>
      <c r="S28" s="24">
        <v>0</v>
      </c>
      <c r="T28" s="24">
        <v>0</v>
      </c>
      <c r="U28" s="25">
        <v>23833407</v>
      </c>
      <c r="V28" s="26" t="s">
        <v>97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5">
        <v>23833407</v>
      </c>
      <c r="AD28" s="26">
        <v>0</v>
      </c>
      <c r="AE28" s="26">
        <v>0</v>
      </c>
      <c r="AF28" s="26">
        <v>0</v>
      </c>
      <c r="AG28" s="26">
        <v>0</v>
      </c>
      <c r="AH28" s="27">
        <v>0</v>
      </c>
      <c r="AI28" s="26">
        <v>0</v>
      </c>
      <c r="AJ28" s="26">
        <v>0</v>
      </c>
      <c r="AK28" s="28">
        <v>0</v>
      </c>
      <c r="AL28" s="29">
        <v>0</v>
      </c>
      <c r="AM28" s="26">
        <v>23833407</v>
      </c>
      <c r="AN28" s="20">
        <v>0</v>
      </c>
      <c r="AO28" s="29">
        <v>0</v>
      </c>
      <c r="AP28" s="26">
        <v>23833407</v>
      </c>
      <c r="AQ28" s="30">
        <v>1</v>
      </c>
      <c r="AR28" s="23">
        <v>0</v>
      </c>
      <c r="AS28" s="23">
        <v>23833407</v>
      </c>
      <c r="AT28" s="26">
        <v>0</v>
      </c>
      <c r="AU28" s="26">
        <v>0</v>
      </c>
      <c r="AV28" s="26">
        <v>0</v>
      </c>
      <c r="AW28" s="26">
        <v>0</v>
      </c>
      <c r="AX28" s="26">
        <v>963492</v>
      </c>
      <c r="AY28" s="26">
        <v>0</v>
      </c>
      <c r="AZ28" s="26">
        <v>0</v>
      </c>
      <c r="BA28" s="26">
        <v>963492</v>
      </c>
      <c r="BB28" s="23" t="s">
        <v>0</v>
      </c>
      <c r="BC28" s="23" t="s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963492</v>
      </c>
      <c r="BI28" s="26">
        <v>0</v>
      </c>
      <c r="BJ28" s="26">
        <v>0</v>
      </c>
      <c r="BK28" s="26">
        <v>963492</v>
      </c>
      <c r="BL28" s="26">
        <v>23833407</v>
      </c>
      <c r="BM28" s="23" t="s">
        <v>98</v>
      </c>
      <c r="BN28" s="23">
        <v>0</v>
      </c>
      <c r="BO28" s="23" t="b">
        <v>0</v>
      </c>
      <c r="BP28" s="26">
        <v>0</v>
      </c>
      <c r="BQ28" s="46">
        <v>0</v>
      </c>
      <c r="BR28" s="20">
        <v>0</v>
      </c>
      <c r="BS28" s="348">
        <v>2</v>
      </c>
      <c r="BT28" s="20">
        <v>0</v>
      </c>
      <c r="BU28" s="348">
        <v>0</v>
      </c>
      <c r="BV28" s="20">
        <v>151</v>
      </c>
      <c r="BW28" s="31">
        <v>0</v>
      </c>
      <c r="BX28" s="31">
        <v>0</v>
      </c>
      <c r="BY28" s="26">
        <v>0</v>
      </c>
      <c r="BZ28" s="26">
        <v>0</v>
      </c>
      <c r="CA28" s="26">
        <v>0</v>
      </c>
      <c r="CB28" s="26">
        <v>-2053750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2">
        <v>0</v>
      </c>
      <c r="CL28" s="22">
        <v>0</v>
      </c>
    </row>
    <row r="29" spans="1:90" outlineLevel="3">
      <c r="A29" s="346" t="s">
        <v>127</v>
      </c>
      <c r="B29" s="346" t="s">
        <v>123</v>
      </c>
      <c r="C29" s="346" t="s">
        <v>873</v>
      </c>
      <c r="D29" s="346" t="s">
        <v>874</v>
      </c>
      <c r="E29" s="346" t="s">
        <v>129</v>
      </c>
      <c r="F29" s="346" t="s">
        <v>0</v>
      </c>
      <c r="G29" s="346" t="s">
        <v>123</v>
      </c>
      <c r="H29" s="346" t="s">
        <v>95</v>
      </c>
      <c r="I29" s="347" t="s">
        <v>128</v>
      </c>
      <c r="J29" s="44">
        <v>1</v>
      </c>
      <c r="K29" s="20">
        <v>1</v>
      </c>
      <c r="L29" s="21">
        <v>0</v>
      </c>
      <c r="M29" s="22">
        <v>0</v>
      </c>
      <c r="N29" s="22">
        <v>0</v>
      </c>
      <c r="O29" s="23">
        <v>9282517</v>
      </c>
      <c r="P29" s="20">
        <v>9282517</v>
      </c>
      <c r="Q29" s="20">
        <v>0</v>
      </c>
      <c r="R29" s="24" t="s">
        <v>885</v>
      </c>
      <c r="S29" s="24">
        <v>0</v>
      </c>
      <c r="T29" s="24">
        <v>0</v>
      </c>
      <c r="U29" s="25">
        <v>9282517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9282517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9282517</v>
      </c>
      <c r="AN29" s="20">
        <v>0</v>
      </c>
      <c r="AO29" s="29">
        <v>0</v>
      </c>
      <c r="AP29" s="26">
        <v>9282517</v>
      </c>
      <c r="AQ29" s="30">
        <v>1</v>
      </c>
      <c r="AR29" s="23">
        <v>0</v>
      </c>
      <c r="AS29" s="23">
        <v>9282517</v>
      </c>
      <c r="AT29" s="26">
        <v>0</v>
      </c>
      <c r="AU29" s="26">
        <v>0</v>
      </c>
      <c r="AV29" s="26">
        <v>0</v>
      </c>
      <c r="AW29" s="26">
        <v>0</v>
      </c>
      <c r="AX29" s="26">
        <v>-1498733</v>
      </c>
      <c r="AY29" s="26">
        <v>0</v>
      </c>
      <c r="AZ29" s="26">
        <v>0</v>
      </c>
      <c r="BA29" s="26">
        <v>-1498733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-1498733</v>
      </c>
      <c r="BI29" s="26">
        <v>0</v>
      </c>
      <c r="BJ29" s="26">
        <v>0</v>
      </c>
      <c r="BK29" s="26">
        <v>-1498733</v>
      </c>
      <c r="BL29" s="26">
        <v>9282517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348">
        <v>2</v>
      </c>
      <c r="BT29" s="20">
        <v>0</v>
      </c>
      <c r="BU29" s="348">
        <v>0</v>
      </c>
      <c r="BV29" s="20">
        <v>152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346" t="s">
        <v>127</v>
      </c>
      <c r="B30" s="346" t="s">
        <v>123</v>
      </c>
      <c r="C30" s="346" t="s">
        <v>873</v>
      </c>
      <c r="D30" s="346" t="s">
        <v>874</v>
      </c>
      <c r="E30" s="346" t="s">
        <v>130</v>
      </c>
      <c r="F30" s="346" t="s">
        <v>0</v>
      </c>
      <c r="G30" s="346" t="s">
        <v>123</v>
      </c>
      <c r="H30" s="346" t="s">
        <v>95</v>
      </c>
      <c r="I30" s="347" t="s">
        <v>128</v>
      </c>
      <c r="J30" s="44">
        <v>1</v>
      </c>
      <c r="K30" s="20">
        <v>1</v>
      </c>
      <c r="L30" s="21">
        <v>0</v>
      </c>
      <c r="M30" s="22">
        <v>0</v>
      </c>
      <c r="N30" s="22">
        <v>0</v>
      </c>
      <c r="O30" s="23">
        <v>2391000</v>
      </c>
      <c r="P30" s="20">
        <v>2391000</v>
      </c>
      <c r="Q30" s="20">
        <v>0</v>
      </c>
      <c r="R30" s="24" t="s">
        <v>886</v>
      </c>
      <c r="S30" s="24">
        <v>0</v>
      </c>
      <c r="T30" s="24">
        <v>0</v>
      </c>
      <c r="U30" s="25">
        <v>2391000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2391000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2391000</v>
      </c>
      <c r="AN30" s="20">
        <v>0</v>
      </c>
      <c r="AO30" s="29">
        <v>0</v>
      </c>
      <c r="AP30" s="26">
        <v>2391000</v>
      </c>
      <c r="AQ30" s="30">
        <v>1</v>
      </c>
      <c r="AR30" s="23">
        <v>0</v>
      </c>
      <c r="AS30" s="23">
        <v>2391000</v>
      </c>
      <c r="AT30" s="26">
        <v>0</v>
      </c>
      <c r="AU30" s="26">
        <v>0</v>
      </c>
      <c r="AV30" s="26">
        <v>0</v>
      </c>
      <c r="AW30" s="26">
        <v>0</v>
      </c>
      <c r="AX30" s="26">
        <v>650000</v>
      </c>
      <c r="AY30" s="26">
        <v>0</v>
      </c>
      <c r="AZ30" s="26">
        <v>0</v>
      </c>
      <c r="BA30" s="26">
        <v>650000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650000</v>
      </c>
      <c r="BI30" s="26">
        <v>0</v>
      </c>
      <c r="BJ30" s="26">
        <v>0</v>
      </c>
      <c r="BK30" s="26">
        <v>650000</v>
      </c>
      <c r="BL30" s="26">
        <v>2391000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348">
        <v>2</v>
      </c>
      <c r="BT30" s="20">
        <v>0</v>
      </c>
      <c r="BU30" s="348">
        <v>0</v>
      </c>
      <c r="BV30" s="20">
        <v>153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outlineLevel="3">
      <c r="A31" s="346" t="s">
        <v>127</v>
      </c>
      <c r="B31" s="346" t="s">
        <v>123</v>
      </c>
      <c r="C31" s="346" t="s">
        <v>873</v>
      </c>
      <c r="D31" s="346" t="s">
        <v>874</v>
      </c>
      <c r="E31" s="346" t="s">
        <v>887</v>
      </c>
      <c r="F31" s="346" t="s">
        <v>0</v>
      </c>
      <c r="G31" s="346" t="s">
        <v>123</v>
      </c>
      <c r="H31" s="346" t="s">
        <v>95</v>
      </c>
      <c r="I31" s="347" t="s">
        <v>128</v>
      </c>
      <c r="J31" s="44">
        <v>1</v>
      </c>
      <c r="K31" s="20">
        <v>1</v>
      </c>
      <c r="L31" s="21">
        <v>0</v>
      </c>
      <c r="M31" s="22">
        <v>0</v>
      </c>
      <c r="N31" s="22">
        <v>0</v>
      </c>
      <c r="O31" s="23">
        <v>3508316</v>
      </c>
      <c r="P31" s="20">
        <v>3508316</v>
      </c>
      <c r="Q31" s="20">
        <v>0</v>
      </c>
      <c r="R31" s="24" t="s">
        <v>888</v>
      </c>
      <c r="S31" s="24">
        <v>0</v>
      </c>
      <c r="T31" s="24">
        <v>0</v>
      </c>
      <c r="U31" s="25">
        <v>3508316</v>
      </c>
      <c r="V31" s="26" t="s">
        <v>97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5">
        <v>3508316</v>
      </c>
      <c r="AD31" s="26">
        <v>0</v>
      </c>
      <c r="AE31" s="26">
        <v>0</v>
      </c>
      <c r="AF31" s="26">
        <v>0</v>
      </c>
      <c r="AG31" s="26">
        <v>0</v>
      </c>
      <c r="AH31" s="27">
        <v>0</v>
      </c>
      <c r="AI31" s="26">
        <v>0</v>
      </c>
      <c r="AJ31" s="26">
        <v>0</v>
      </c>
      <c r="AK31" s="28">
        <v>0</v>
      </c>
      <c r="AL31" s="29">
        <v>-2798125</v>
      </c>
      <c r="AM31" s="26">
        <v>3508316</v>
      </c>
      <c r="AN31" s="20">
        <v>0</v>
      </c>
      <c r="AO31" s="29">
        <v>0</v>
      </c>
      <c r="AP31" s="26">
        <v>3508316</v>
      </c>
      <c r="AQ31" s="30">
        <v>1</v>
      </c>
      <c r="AR31" s="23">
        <v>0</v>
      </c>
      <c r="AS31" s="23">
        <v>3508316</v>
      </c>
      <c r="AT31" s="26">
        <v>0</v>
      </c>
      <c r="AU31" s="26">
        <v>0</v>
      </c>
      <c r="AV31" s="26">
        <v>0</v>
      </c>
      <c r="AW31" s="26">
        <v>0</v>
      </c>
      <c r="AX31" s="26">
        <v>56441</v>
      </c>
      <c r="AY31" s="26">
        <v>0</v>
      </c>
      <c r="AZ31" s="26">
        <v>0</v>
      </c>
      <c r="BA31" s="26">
        <v>56441</v>
      </c>
      <c r="BB31" s="23" t="s">
        <v>0</v>
      </c>
      <c r="BC31" s="23" t="s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56441</v>
      </c>
      <c r="BI31" s="26">
        <v>0</v>
      </c>
      <c r="BJ31" s="26">
        <v>0</v>
      </c>
      <c r="BK31" s="26">
        <v>56441</v>
      </c>
      <c r="BL31" s="26">
        <v>3508316</v>
      </c>
      <c r="BM31" s="23" t="s">
        <v>98</v>
      </c>
      <c r="BN31" s="23">
        <v>0</v>
      </c>
      <c r="BO31" s="23" t="b">
        <v>0</v>
      </c>
      <c r="BP31" s="26">
        <v>0</v>
      </c>
      <c r="BQ31" s="46">
        <v>0</v>
      </c>
      <c r="BR31" s="20">
        <v>0</v>
      </c>
      <c r="BS31" s="348">
        <v>2</v>
      </c>
      <c r="BT31" s="20">
        <v>0</v>
      </c>
      <c r="BU31" s="348">
        <v>0</v>
      </c>
      <c r="BV31" s="20">
        <v>166</v>
      </c>
      <c r="BW31" s="31">
        <v>0</v>
      </c>
      <c r="BX31" s="31">
        <v>0</v>
      </c>
      <c r="BY31" s="26">
        <v>0</v>
      </c>
      <c r="BZ31" s="26">
        <v>0</v>
      </c>
      <c r="CA31" s="26">
        <v>0</v>
      </c>
      <c r="CB31" s="26">
        <v>6250000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2">
        <v>0</v>
      </c>
      <c r="CL31" s="22">
        <v>0</v>
      </c>
    </row>
    <row r="32" spans="1:90" s="353" customFormat="1" ht="20.100000000000001" customHeight="1" outlineLevel="2">
      <c r="A32" s="350" t="s">
        <v>131</v>
      </c>
      <c r="B32" s="350"/>
      <c r="C32" s="350"/>
      <c r="D32" s="350"/>
      <c r="E32" s="350"/>
      <c r="F32" s="350"/>
      <c r="G32" s="350"/>
      <c r="H32" s="350"/>
      <c r="I32" s="351"/>
      <c r="J32" s="48"/>
      <c r="K32" s="32"/>
      <c r="L32" s="33"/>
      <c r="M32" s="34"/>
      <c r="N32" s="34"/>
      <c r="O32" s="35"/>
      <c r="P32" s="32"/>
      <c r="Q32" s="32"/>
      <c r="R32" s="36">
        <v>0</v>
      </c>
      <c r="S32" s="36">
        <v>0</v>
      </c>
      <c r="T32" s="36">
        <v>0</v>
      </c>
      <c r="U32" s="37">
        <v>38405415</v>
      </c>
      <c r="V32" s="38"/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7">
        <v>38405208</v>
      </c>
      <c r="AD32" s="38">
        <v>207</v>
      </c>
      <c r="AE32" s="38">
        <v>-207</v>
      </c>
      <c r="AF32" s="38">
        <v>0</v>
      </c>
      <c r="AG32" s="38">
        <v>0</v>
      </c>
      <c r="AH32" s="39">
        <v>-587319</v>
      </c>
      <c r="AI32" s="38">
        <v>587319</v>
      </c>
      <c r="AJ32" s="38">
        <v>0</v>
      </c>
      <c r="AK32" s="40">
        <v>0</v>
      </c>
      <c r="AL32" s="41"/>
      <c r="AM32" s="38">
        <v>38992734</v>
      </c>
      <c r="AN32" s="32"/>
      <c r="AO32" s="41"/>
      <c r="AP32" s="38">
        <v>38992734</v>
      </c>
      <c r="AQ32" s="42"/>
      <c r="AR32" s="35"/>
      <c r="AS32" s="35"/>
      <c r="AT32" s="38">
        <v>4424</v>
      </c>
      <c r="AU32" s="38">
        <v>-4424</v>
      </c>
      <c r="AV32" s="38">
        <v>0</v>
      </c>
      <c r="AW32" s="38">
        <v>0</v>
      </c>
      <c r="AX32" s="38">
        <v>-647795</v>
      </c>
      <c r="AY32" s="38">
        <v>-156863</v>
      </c>
      <c r="AZ32" s="38">
        <v>0</v>
      </c>
      <c r="BA32" s="38">
        <v>-804658</v>
      </c>
      <c r="BB32" s="35"/>
      <c r="BC32" s="35"/>
      <c r="BD32" s="38"/>
      <c r="BE32" s="38"/>
      <c r="BF32" s="38"/>
      <c r="BG32" s="38"/>
      <c r="BH32" s="38"/>
      <c r="BI32" s="38"/>
      <c r="BJ32" s="38"/>
      <c r="BK32" s="38"/>
      <c r="BL32" s="38"/>
      <c r="BM32" s="35"/>
      <c r="BN32" s="35"/>
      <c r="BO32" s="35"/>
      <c r="BP32" s="38"/>
      <c r="BQ32" s="50"/>
      <c r="BR32" s="32"/>
      <c r="BS32" s="352"/>
      <c r="BT32" s="32"/>
      <c r="BU32" s="352"/>
      <c r="BV32" s="32"/>
      <c r="BW32" s="43"/>
      <c r="BX32" s="43"/>
      <c r="BY32" s="38"/>
      <c r="BZ32" s="38"/>
      <c r="CA32" s="38">
        <v>0</v>
      </c>
      <c r="CB32" s="38"/>
      <c r="CC32" s="38"/>
      <c r="CD32" s="38"/>
      <c r="CE32" s="38"/>
      <c r="CF32" s="38"/>
      <c r="CG32" s="38"/>
      <c r="CH32" s="38"/>
      <c r="CI32" s="38"/>
      <c r="CJ32" s="38"/>
      <c r="CK32" s="34"/>
      <c r="CL32" s="34"/>
    </row>
    <row r="33" spans="1:90" outlineLevel="3">
      <c r="A33" s="346" t="s">
        <v>132</v>
      </c>
      <c r="B33" s="346" t="s">
        <v>123</v>
      </c>
      <c r="C33" s="346" t="s">
        <v>873</v>
      </c>
      <c r="D33" s="346" t="s">
        <v>874</v>
      </c>
      <c r="E33" s="346" t="s">
        <v>133</v>
      </c>
      <c r="F33" s="346" t="s">
        <v>0</v>
      </c>
      <c r="G33" s="346" t="s">
        <v>123</v>
      </c>
      <c r="H33" s="346" t="s">
        <v>95</v>
      </c>
      <c r="I33" s="347" t="s">
        <v>134</v>
      </c>
      <c r="J33" s="20">
        <v>1</v>
      </c>
      <c r="K33" s="20">
        <v>1</v>
      </c>
      <c r="L33" s="21">
        <v>0</v>
      </c>
      <c r="M33" s="22">
        <v>0</v>
      </c>
      <c r="N33" s="22">
        <v>0</v>
      </c>
      <c r="O33" s="23">
        <v>774367.69603695453</v>
      </c>
      <c r="P33" s="20">
        <v>774247.22198842058</v>
      </c>
      <c r="Q33" s="20">
        <v>120.47404853394255</v>
      </c>
      <c r="R33" s="24" t="s">
        <v>889</v>
      </c>
      <c r="S33" s="24">
        <v>0</v>
      </c>
      <c r="T33" s="24">
        <v>0</v>
      </c>
      <c r="U33" s="25">
        <v>774367.69603695453</v>
      </c>
      <c r="V33" s="26" t="s">
        <v>97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774247.22198842058</v>
      </c>
      <c r="AD33" s="26">
        <v>120.47404853394255</v>
      </c>
      <c r="AE33" s="26">
        <v>0</v>
      </c>
      <c r="AF33" s="26">
        <v>0</v>
      </c>
      <c r="AG33" s="26">
        <v>120.47404853394255</v>
      </c>
      <c r="AH33" s="27">
        <v>-17817.927798089222</v>
      </c>
      <c r="AI33" s="26">
        <v>0</v>
      </c>
      <c r="AJ33" s="26">
        <v>0</v>
      </c>
      <c r="AK33" s="28">
        <v>-17817.927798089222</v>
      </c>
      <c r="AL33" s="29">
        <v>0</v>
      </c>
      <c r="AM33" s="26">
        <v>792185.62383504375</v>
      </c>
      <c r="AN33" s="20">
        <v>0</v>
      </c>
      <c r="AO33" s="29">
        <v>0</v>
      </c>
      <c r="AP33" s="26">
        <v>936852.76290676964</v>
      </c>
      <c r="AQ33" s="30">
        <v>1</v>
      </c>
      <c r="AR33" s="23">
        <v>0</v>
      </c>
      <c r="AS33" s="23">
        <v>774367.69603695453</v>
      </c>
      <c r="AT33" s="26">
        <v>502.27811398974154</v>
      </c>
      <c r="AU33" s="26">
        <v>0</v>
      </c>
      <c r="AV33" s="26">
        <v>0</v>
      </c>
      <c r="AW33" s="26">
        <v>502.27811398974154</v>
      </c>
      <c r="AX33" s="26">
        <v>-5787.3039630454732</v>
      </c>
      <c r="AY33" s="26">
        <v>0</v>
      </c>
      <c r="AZ33" s="26">
        <v>1958.3259962063275</v>
      </c>
      <c r="BA33" s="26">
        <v>-3828.9779668391748</v>
      </c>
      <c r="BB33" s="23" t="s">
        <v>0</v>
      </c>
      <c r="BC33" s="23" t="s">
        <v>0</v>
      </c>
      <c r="BD33" s="26">
        <v>381.80406545579899</v>
      </c>
      <c r="BE33" s="26">
        <v>0</v>
      </c>
      <c r="BF33" s="26">
        <v>0</v>
      </c>
      <c r="BG33" s="26">
        <v>381.80406545579899</v>
      </c>
      <c r="BH33" s="26">
        <v>-5907.7780115794158</v>
      </c>
      <c r="BI33" s="26">
        <v>0</v>
      </c>
      <c r="BJ33" s="26">
        <v>1958.3259962063275</v>
      </c>
      <c r="BK33" s="26">
        <v>-3949.4520153731173</v>
      </c>
      <c r="BL33" s="26">
        <v>936852.76290676964</v>
      </c>
      <c r="BM33" s="23" t="s">
        <v>88</v>
      </c>
      <c r="BN33" s="23">
        <v>0</v>
      </c>
      <c r="BO33" s="23" t="b">
        <v>0</v>
      </c>
      <c r="BP33" s="26">
        <v>0</v>
      </c>
      <c r="BQ33" s="46">
        <v>0</v>
      </c>
      <c r="BR33" s="20">
        <v>0</v>
      </c>
      <c r="BS33" s="348">
        <v>16</v>
      </c>
      <c r="BT33" s="20">
        <v>120.47404853394255</v>
      </c>
      <c r="BU33" s="348">
        <v>0</v>
      </c>
      <c r="BV33" s="20">
        <v>212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780155</v>
      </c>
      <c r="CC33" s="26">
        <v>0</v>
      </c>
      <c r="CD33" s="26">
        <v>0</v>
      </c>
      <c r="CE33" s="26">
        <v>0</v>
      </c>
      <c r="CF33" s="26">
        <v>0</v>
      </c>
      <c r="CG33" s="26">
        <v>-17938.401846623165</v>
      </c>
      <c r="CH33" s="26">
        <v>0</v>
      </c>
      <c r="CI33" s="26">
        <v>0</v>
      </c>
      <c r="CJ33" s="26">
        <v>-17938.401846623165</v>
      </c>
      <c r="CK33" s="22">
        <v>0</v>
      </c>
      <c r="CL33" s="22">
        <v>0</v>
      </c>
    </row>
    <row r="34" spans="1:90" outlineLevel="3">
      <c r="A34" s="346" t="s">
        <v>132</v>
      </c>
      <c r="B34" s="346" t="s">
        <v>123</v>
      </c>
      <c r="C34" s="346" t="s">
        <v>873</v>
      </c>
      <c r="D34" s="346" t="s">
        <v>874</v>
      </c>
      <c r="E34" s="346" t="s">
        <v>135</v>
      </c>
      <c r="F34" s="346" t="s">
        <v>0</v>
      </c>
      <c r="G34" s="346" t="s">
        <v>123</v>
      </c>
      <c r="H34" s="346" t="s">
        <v>95</v>
      </c>
      <c r="I34" s="347" t="s">
        <v>134</v>
      </c>
      <c r="J34" s="20">
        <v>1</v>
      </c>
      <c r="K34" s="20">
        <v>1</v>
      </c>
      <c r="L34" s="21">
        <v>0</v>
      </c>
      <c r="M34" s="22">
        <v>0</v>
      </c>
      <c r="N34" s="22">
        <v>0</v>
      </c>
      <c r="O34" s="23">
        <v>2990897.6649602186</v>
      </c>
      <c r="P34" s="20">
        <v>2990506.7231595367</v>
      </c>
      <c r="Q34" s="20">
        <v>390.94180068187416</v>
      </c>
      <c r="R34" s="24" t="s">
        <v>890</v>
      </c>
      <c r="S34" s="24">
        <v>0</v>
      </c>
      <c r="T34" s="24">
        <v>0</v>
      </c>
      <c r="U34" s="25">
        <v>2990897.6649602186</v>
      </c>
      <c r="V34" s="26" t="s">
        <v>97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5">
        <v>2990506.7231595367</v>
      </c>
      <c r="AD34" s="26">
        <v>390.94180068187416</v>
      </c>
      <c r="AE34" s="26">
        <v>0</v>
      </c>
      <c r="AF34" s="26">
        <v>-779.63</v>
      </c>
      <c r="AG34" s="26">
        <v>-388.68819931812595</v>
      </c>
      <c r="AH34" s="27">
        <v>30270.431862526573</v>
      </c>
      <c r="AI34" s="26">
        <v>0</v>
      </c>
      <c r="AJ34" s="26">
        <v>0</v>
      </c>
      <c r="AK34" s="28">
        <v>30270.431862526573</v>
      </c>
      <c r="AL34" s="29">
        <v>0</v>
      </c>
      <c r="AM34" s="26">
        <v>2682343.2930976921</v>
      </c>
      <c r="AN34" s="20">
        <v>0</v>
      </c>
      <c r="AO34" s="29">
        <v>0</v>
      </c>
      <c r="AP34" s="26">
        <v>1015465.0174588084</v>
      </c>
      <c r="AQ34" s="30">
        <v>1</v>
      </c>
      <c r="AR34" s="23">
        <v>0</v>
      </c>
      <c r="AS34" s="23">
        <v>2990897.6649602186</v>
      </c>
      <c r="AT34" s="26">
        <v>2193.99191046739</v>
      </c>
      <c r="AU34" s="26">
        <v>0</v>
      </c>
      <c r="AV34" s="26">
        <v>-779.63</v>
      </c>
      <c r="AW34" s="26">
        <v>1414.3619104673899</v>
      </c>
      <c r="AX34" s="26">
        <v>197754.46496021887</v>
      </c>
      <c r="AY34" s="26">
        <v>0</v>
      </c>
      <c r="AZ34" s="26">
        <v>6443.9386687127626</v>
      </c>
      <c r="BA34" s="26">
        <v>204198.40362893161</v>
      </c>
      <c r="BB34" s="23" t="s">
        <v>0</v>
      </c>
      <c r="BC34" s="23" t="s">
        <v>0</v>
      </c>
      <c r="BD34" s="26">
        <v>1803.0501097855158</v>
      </c>
      <c r="BE34" s="26">
        <v>0</v>
      </c>
      <c r="BF34" s="26">
        <v>0</v>
      </c>
      <c r="BG34" s="26">
        <v>1803.0501097855158</v>
      </c>
      <c r="BH34" s="26">
        <v>197363.523159537</v>
      </c>
      <c r="BI34" s="26">
        <v>0</v>
      </c>
      <c r="BJ34" s="26">
        <v>7223.5686687127627</v>
      </c>
      <c r="BK34" s="26">
        <v>204587.09182824974</v>
      </c>
      <c r="BL34" s="26">
        <v>1015465.0174588084</v>
      </c>
      <c r="BM34" s="23" t="s">
        <v>88</v>
      </c>
      <c r="BN34" s="23">
        <v>0</v>
      </c>
      <c r="BO34" s="23" t="b">
        <v>0</v>
      </c>
      <c r="BP34" s="26">
        <v>779.63</v>
      </c>
      <c r="BQ34" s="46">
        <v>0</v>
      </c>
      <c r="BR34" s="20">
        <v>0</v>
      </c>
      <c r="BS34" s="348">
        <v>16</v>
      </c>
      <c r="BT34" s="20">
        <v>390.94180068187416</v>
      </c>
      <c r="BU34" s="348">
        <v>0</v>
      </c>
      <c r="BV34" s="20">
        <v>213</v>
      </c>
      <c r="BW34" s="31">
        <v>0</v>
      </c>
      <c r="BX34" s="31">
        <v>0</v>
      </c>
      <c r="BY34" s="26">
        <v>0</v>
      </c>
      <c r="BZ34" s="26">
        <v>0</v>
      </c>
      <c r="CA34" s="26">
        <v>278283.94</v>
      </c>
      <c r="CB34" s="26">
        <v>2793143.2</v>
      </c>
      <c r="CC34" s="26">
        <v>0</v>
      </c>
      <c r="CD34" s="26">
        <v>0</v>
      </c>
      <c r="CE34" s="26">
        <v>0</v>
      </c>
      <c r="CF34" s="26">
        <v>0</v>
      </c>
      <c r="CG34" s="26">
        <v>29879.490061844699</v>
      </c>
      <c r="CH34" s="26">
        <v>0</v>
      </c>
      <c r="CI34" s="26">
        <v>779.63</v>
      </c>
      <c r="CJ34" s="26">
        <v>30659.1200618447</v>
      </c>
      <c r="CK34" s="22">
        <v>0</v>
      </c>
      <c r="CL34" s="22">
        <v>0</v>
      </c>
    </row>
    <row r="35" spans="1:90" outlineLevel="3">
      <c r="A35" s="346" t="s">
        <v>132</v>
      </c>
      <c r="B35" s="346" t="s">
        <v>123</v>
      </c>
      <c r="C35" s="346" t="s">
        <v>873</v>
      </c>
      <c r="D35" s="346" t="s">
        <v>874</v>
      </c>
      <c r="E35" s="346" t="s">
        <v>891</v>
      </c>
      <c r="F35" s="346" t="s">
        <v>0</v>
      </c>
      <c r="G35" s="346" t="s">
        <v>123</v>
      </c>
      <c r="H35" s="346" t="s">
        <v>95</v>
      </c>
      <c r="I35" s="347" t="s">
        <v>134</v>
      </c>
      <c r="J35" s="20">
        <v>1</v>
      </c>
      <c r="K35" s="20">
        <v>1</v>
      </c>
      <c r="L35" s="21">
        <v>0</v>
      </c>
      <c r="M35" s="22">
        <v>0</v>
      </c>
      <c r="N35" s="22">
        <v>0</v>
      </c>
      <c r="O35" s="23">
        <v>779826.22383344232</v>
      </c>
      <c r="P35" s="20">
        <v>779715.19505126576</v>
      </c>
      <c r="Q35" s="20">
        <v>111.02878217655234</v>
      </c>
      <c r="R35" s="24" t="s">
        <v>892</v>
      </c>
      <c r="S35" s="24">
        <v>0</v>
      </c>
      <c r="T35" s="24">
        <v>0</v>
      </c>
      <c r="U35" s="25">
        <v>779826.22383344232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779715.19505126576</v>
      </c>
      <c r="AD35" s="26">
        <v>111.02878217655234</v>
      </c>
      <c r="AE35" s="26">
        <v>0</v>
      </c>
      <c r="AF35" s="26">
        <v>0</v>
      </c>
      <c r="AG35" s="26">
        <v>111.02878217655234</v>
      </c>
      <c r="AH35" s="27">
        <v>-18147.191712498665</v>
      </c>
      <c r="AI35" s="26">
        <v>0</v>
      </c>
      <c r="AJ35" s="26">
        <v>0</v>
      </c>
      <c r="AK35" s="28">
        <v>-18147.191712498665</v>
      </c>
      <c r="AL35" s="29">
        <v>0</v>
      </c>
      <c r="AM35" s="26">
        <v>797973.41554594098</v>
      </c>
      <c r="AN35" s="20">
        <v>0</v>
      </c>
      <c r="AO35" s="29">
        <v>0</v>
      </c>
      <c r="AP35" s="26">
        <v>937984.25422465301</v>
      </c>
      <c r="AQ35" s="30">
        <v>1</v>
      </c>
      <c r="AR35" s="23">
        <v>0</v>
      </c>
      <c r="AS35" s="23">
        <v>779826.22383344232</v>
      </c>
      <c r="AT35" s="26">
        <v>476.553984603961</v>
      </c>
      <c r="AU35" s="26">
        <v>0</v>
      </c>
      <c r="AV35" s="26">
        <v>0</v>
      </c>
      <c r="AW35" s="26">
        <v>476.553984603961</v>
      </c>
      <c r="AX35" s="26">
        <v>-1425.5261665576836</v>
      </c>
      <c r="AY35" s="26">
        <v>0</v>
      </c>
      <c r="AZ35" s="26">
        <v>3388.5749475033372</v>
      </c>
      <c r="BA35" s="26">
        <v>1963.0487809456536</v>
      </c>
      <c r="BB35" s="23" t="s">
        <v>0</v>
      </c>
      <c r="BC35" s="23" t="s">
        <v>0</v>
      </c>
      <c r="BD35" s="26">
        <v>365.52520242740866</v>
      </c>
      <c r="BE35" s="26">
        <v>0</v>
      </c>
      <c r="BF35" s="26">
        <v>0</v>
      </c>
      <c r="BG35" s="26">
        <v>365.52520242740866</v>
      </c>
      <c r="BH35" s="26">
        <v>-1536.5549487342359</v>
      </c>
      <c r="BI35" s="26">
        <v>0</v>
      </c>
      <c r="BJ35" s="26">
        <v>3388.5749475033372</v>
      </c>
      <c r="BK35" s="26">
        <v>1852.0199987691012</v>
      </c>
      <c r="BL35" s="26">
        <v>937984.25422465301</v>
      </c>
      <c r="BM35" s="23" t="s">
        <v>88</v>
      </c>
      <c r="BN35" s="23">
        <v>0</v>
      </c>
      <c r="BO35" s="23" t="b">
        <v>0</v>
      </c>
      <c r="BP35" s="26">
        <v>0</v>
      </c>
      <c r="BQ35" s="46">
        <v>0</v>
      </c>
      <c r="BR35" s="20">
        <v>0</v>
      </c>
      <c r="BS35" s="348">
        <v>16</v>
      </c>
      <c r="BT35" s="20">
        <v>111.02878217655234</v>
      </c>
      <c r="BU35" s="348">
        <v>0</v>
      </c>
      <c r="BV35" s="20">
        <v>214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781251.75</v>
      </c>
      <c r="CC35" s="26">
        <v>0</v>
      </c>
      <c r="CD35" s="26">
        <v>0</v>
      </c>
      <c r="CE35" s="26">
        <v>0</v>
      </c>
      <c r="CF35" s="26">
        <v>0</v>
      </c>
      <c r="CG35" s="26">
        <v>-18258.220494675217</v>
      </c>
      <c r="CH35" s="26">
        <v>0</v>
      </c>
      <c r="CI35" s="26">
        <v>0</v>
      </c>
      <c r="CJ35" s="26">
        <v>-18258.220494675217</v>
      </c>
      <c r="CK35" s="22">
        <v>0</v>
      </c>
      <c r="CL35" s="22">
        <v>0</v>
      </c>
    </row>
    <row r="36" spans="1:90" outlineLevel="3">
      <c r="A36" s="346" t="s">
        <v>132</v>
      </c>
      <c r="B36" s="346" t="s">
        <v>123</v>
      </c>
      <c r="C36" s="346" t="s">
        <v>873</v>
      </c>
      <c r="D36" s="346" t="s">
        <v>874</v>
      </c>
      <c r="E36" s="346" t="s">
        <v>136</v>
      </c>
      <c r="F36" s="346" t="s">
        <v>0</v>
      </c>
      <c r="G36" s="346" t="s">
        <v>123</v>
      </c>
      <c r="H36" s="346" t="s">
        <v>95</v>
      </c>
      <c r="I36" s="347" t="s">
        <v>134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756483.44</v>
      </c>
      <c r="P36" s="20">
        <v>756483.44</v>
      </c>
      <c r="Q36" s="20">
        <v>0</v>
      </c>
      <c r="R36" s="24" t="s">
        <v>893</v>
      </c>
      <c r="S36" s="24">
        <v>0</v>
      </c>
      <c r="T36" s="24">
        <v>0</v>
      </c>
      <c r="U36" s="25">
        <v>756483.44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756483.44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11812.57</v>
      </c>
      <c r="AK36" s="28">
        <v>11812.57</v>
      </c>
      <c r="AL36" s="29">
        <v>0</v>
      </c>
      <c r="AM36" s="26">
        <v>731335.86</v>
      </c>
      <c r="AN36" s="20">
        <v>0</v>
      </c>
      <c r="AO36" s="29">
        <v>0</v>
      </c>
      <c r="AP36" s="26">
        <v>731335.86</v>
      </c>
      <c r="AQ36" s="30">
        <v>1</v>
      </c>
      <c r="AR36" s="23">
        <v>0</v>
      </c>
      <c r="AS36" s="23">
        <v>756483.44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37848.85</v>
      </c>
      <c r="BA36" s="26">
        <v>37848.85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37848.85</v>
      </c>
      <c r="BK36" s="26">
        <v>37848.85</v>
      </c>
      <c r="BL36" s="26">
        <v>731335.86</v>
      </c>
      <c r="BM36" s="23" t="s">
        <v>98</v>
      </c>
      <c r="BN36" s="23">
        <v>0</v>
      </c>
      <c r="BO36" s="23" t="b">
        <v>0</v>
      </c>
      <c r="BP36" s="26">
        <v>11812.57</v>
      </c>
      <c r="BQ36" s="46">
        <v>0</v>
      </c>
      <c r="BR36" s="20">
        <v>0</v>
      </c>
      <c r="BS36" s="348">
        <v>16</v>
      </c>
      <c r="BT36" s="20">
        <v>0</v>
      </c>
      <c r="BU36" s="348">
        <v>0</v>
      </c>
      <c r="BV36" s="20">
        <v>217</v>
      </c>
      <c r="BW36" s="31">
        <v>0</v>
      </c>
      <c r="BX36" s="31">
        <v>0</v>
      </c>
      <c r="BY36" s="26">
        <v>0</v>
      </c>
      <c r="BZ36" s="26">
        <v>0</v>
      </c>
      <c r="CA36" s="26">
        <v>25147.58</v>
      </c>
      <c r="CB36" s="26">
        <v>756483.43999999948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11812.57</v>
      </c>
      <c r="CJ36" s="26">
        <v>11812.57</v>
      </c>
      <c r="CK36" s="22">
        <v>0</v>
      </c>
      <c r="CL36" s="22">
        <v>0</v>
      </c>
    </row>
    <row r="37" spans="1:90" s="353" customFormat="1" ht="20.100000000000001" customHeight="1" outlineLevel="2">
      <c r="A37" s="350" t="s">
        <v>137</v>
      </c>
      <c r="B37" s="350"/>
      <c r="C37" s="350"/>
      <c r="D37" s="350"/>
      <c r="E37" s="350"/>
      <c r="F37" s="350"/>
      <c r="G37" s="350"/>
      <c r="H37" s="350"/>
      <c r="I37" s="351"/>
      <c r="J37" s="32"/>
      <c r="K37" s="32"/>
      <c r="L37" s="33"/>
      <c r="M37" s="34"/>
      <c r="N37" s="34"/>
      <c r="O37" s="35"/>
      <c r="P37" s="32"/>
      <c r="Q37" s="32"/>
      <c r="R37" s="36">
        <v>0</v>
      </c>
      <c r="S37" s="36">
        <v>0</v>
      </c>
      <c r="T37" s="36">
        <v>0</v>
      </c>
      <c r="U37" s="37">
        <v>5301575.0248306151</v>
      </c>
      <c r="V37" s="38"/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7">
        <v>5300952.580199223</v>
      </c>
      <c r="AD37" s="38">
        <v>622.44463139236905</v>
      </c>
      <c r="AE37" s="38">
        <v>0</v>
      </c>
      <c r="AF37" s="38">
        <v>-779.63</v>
      </c>
      <c r="AG37" s="38">
        <v>-157.18536860763106</v>
      </c>
      <c r="AH37" s="39">
        <v>-5694.6876480613137</v>
      </c>
      <c r="AI37" s="38">
        <v>0</v>
      </c>
      <c r="AJ37" s="38">
        <v>11812.57</v>
      </c>
      <c r="AK37" s="40">
        <v>6117.882351938686</v>
      </c>
      <c r="AL37" s="41"/>
      <c r="AM37" s="38">
        <v>5003838.1924786773</v>
      </c>
      <c r="AN37" s="32"/>
      <c r="AO37" s="41"/>
      <c r="AP37" s="38">
        <v>3621637.8945902307</v>
      </c>
      <c r="AQ37" s="42"/>
      <c r="AR37" s="35"/>
      <c r="AS37" s="35"/>
      <c r="AT37" s="38">
        <v>3172.8240090610925</v>
      </c>
      <c r="AU37" s="38">
        <v>0</v>
      </c>
      <c r="AV37" s="38">
        <v>-779.63</v>
      </c>
      <c r="AW37" s="38">
        <v>2393.1940090610924</v>
      </c>
      <c r="AX37" s="38">
        <v>190541.63483061572</v>
      </c>
      <c r="AY37" s="38">
        <v>0</v>
      </c>
      <c r="AZ37" s="38">
        <v>49639.689612422429</v>
      </c>
      <c r="BA37" s="38">
        <v>240181.32444303809</v>
      </c>
      <c r="BB37" s="35"/>
      <c r="BC37" s="35"/>
      <c r="BD37" s="38"/>
      <c r="BE37" s="38"/>
      <c r="BF37" s="38"/>
      <c r="BG37" s="38"/>
      <c r="BH37" s="38"/>
      <c r="BI37" s="38"/>
      <c r="BJ37" s="38"/>
      <c r="BK37" s="38"/>
      <c r="BL37" s="38"/>
      <c r="BM37" s="35"/>
      <c r="BN37" s="35"/>
      <c r="BO37" s="35"/>
      <c r="BP37" s="38"/>
      <c r="BQ37" s="50"/>
      <c r="BR37" s="32"/>
      <c r="BS37" s="352"/>
      <c r="BT37" s="32"/>
      <c r="BU37" s="352"/>
      <c r="BV37" s="32"/>
      <c r="BW37" s="43"/>
      <c r="BX37" s="43"/>
      <c r="BY37" s="38"/>
      <c r="BZ37" s="38"/>
      <c r="CA37" s="38">
        <v>303431.52</v>
      </c>
      <c r="CB37" s="38"/>
      <c r="CC37" s="38"/>
      <c r="CD37" s="38"/>
      <c r="CE37" s="38"/>
      <c r="CF37" s="38"/>
      <c r="CG37" s="38"/>
      <c r="CH37" s="38"/>
      <c r="CI37" s="38"/>
      <c r="CJ37" s="38"/>
      <c r="CK37" s="34"/>
      <c r="CL37" s="34"/>
    </row>
    <row r="38" spans="1:90" s="358" customFormat="1" ht="30" customHeight="1" outlineLevel="1">
      <c r="A38" s="350"/>
      <c r="B38" s="350" t="s">
        <v>894</v>
      </c>
      <c r="C38" s="350"/>
      <c r="D38" s="350"/>
      <c r="E38" s="350"/>
      <c r="F38" s="350"/>
      <c r="G38" s="350"/>
      <c r="H38" s="350"/>
      <c r="I38" s="351"/>
      <c r="J38" s="56"/>
      <c r="K38" s="56"/>
      <c r="L38" s="57"/>
      <c r="M38" s="58"/>
      <c r="N38" s="58"/>
      <c r="O38" s="59"/>
      <c r="P38" s="56"/>
      <c r="Q38" s="56"/>
      <c r="R38" s="61">
        <v>0</v>
      </c>
      <c r="S38" s="61">
        <v>0</v>
      </c>
      <c r="T38" s="61">
        <v>0</v>
      </c>
      <c r="U38" s="62">
        <v>43706990.024830617</v>
      </c>
      <c r="V38" s="63"/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2">
        <v>43706160.580199219</v>
      </c>
      <c r="AD38" s="63">
        <v>829.44463139236905</v>
      </c>
      <c r="AE38" s="63">
        <v>-207</v>
      </c>
      <c r="AF38" s="63">
        <v>-779.63</v>
      </c>
      <c r="AG38" s="63">
        <v>-157.18536860763106</v>
      </c>
      <c r="AH38" s="64">
        <v>-593013.68764806131</v>
      </c>
      <c r="AI38" s="63">
        <v>587319</v>
      </c>
      <c r="AJ38" s="63">
        <v>11812.57</v>
      </c>
      <c r="AK38" s="65">
        <v>6117.882351938686</v>
      </c>
      <c r="AL38" s="66"/>
      <c r="AM38" s="63">
        <v>43996572.192478672</v>
      </c>
      <c r="AN38" s="56"/>
      <c r="AO38" s="66"/>
      <c r="AP38" s="63">
        <v>42614371.894590229</v>
      </c>
      <c r="AQ38" s="67"/>
      <c r="AR38" s="59"/>
      <c r="AS38" s="59"/>
      <c r="AT38" s="63">
        <v>7596.8240090610925</v>
      </c>
      <c r="AU38" s="63">
        <v>-4424</v>
      </c>
      <c r="AV38" s="63">
        <v>-779.63</v>
      </c>
      <c r="AW38" s="63">
        <v>2393.1940090610924</v>
      </c>
      <c r="AX38" s="63">
        <v>-457253.36516938428</v>
      </c>
      <c r="AY38" s="63">
        <v>-156863</v>
      </c>
      <c r="AZ38" s="63">
        <v>47584.689612422429</v>
      </c>
      <c r="BA38" s="63">
        <v>-566531.67555696203</v>
      </c>
      <c r="BB38" s="59"/>
      <c r="BC38" s="59"/>
      <c r="BD38" s="63"/>
      <c r="BE38" s="63"/>
      <c r="BF38" s="63"/>
      <c r="BG38" s="63"/>
      <c r="BH38" s="63"/>
      <c r="BI38" s="63"/>
      <c r="BJ38" s="63"/>
      <c r="BK38" s="63"/>
      <c r="BL38" s="63"/>
      <c r="BM38" s="59"/>
      <c r="BN38" s="59"/>
      <c r="BO38" s="59"/>
      <c r="BP38" s="63"/>
      <c r="BQ38" s="69"/>
      <c r="BR38" s="56"/>
      <c r="BS38" s="356"/>
      <c r="BT38" s="56"/>
      <c r="BU38" s="356"/>
      <c r="BV38" s="56"/>
      <c r="BW38" s="68"/>
      <c r="BX38" s="68"/>
      <c r="BY38" s="63"/>
      <c r="BZ38" s="63"/>
      <c r="CA38" s="63">
        <v>303431.52</v>
      </c>
      <c r="CB38" s="63"/>
      <c r="CC38" s="63"/>
      <c r="CD38" s="63"/>
      <c r="CE38" s="63"/>
      <c r="CF38" s="63"/>
      <c r="CG38" s="63"/>
      <c r="CH38" s="63"/>
      <c r="CI38" s="63"/>
      <c r="CJ38" s="63"/>
      <c r="CK38" s="58"/>
      <c r="CL38" s="58"/>
    </row>
    <row r="39" spans="1:90" outlineLevel="3">
      <c r="A39" s="346" t="s">
        <v>82</v>
      </c>
      <c r="B39" s="346" t="s">
        <v>166</v>
      </c>
      <c r="C39" s="346" t="s">
        <v>0</v>
      </c>
      <c r="D39" s="346" t="s">
        <v>0</v>
      </c>
      <c r="E39" s="346" t="s">
        <v>167</v>
      </c>
      <c r="F39" s="346" t="s">
        <v>0</v>
      </c>
      <c r="G39" s="346" t="s">
        <v>166</v>
      </c>
      <c r="H39" s="346" t="s">
        <v>85</v>
      </c>
      <c r="I39" s="347" t="s">
        <v>86</v>
      </c>
      <c r="J39" s="20">
        <v>0</v>
      </c>
      <c r="K39" s="20">
        <v>0</v>
      </c>
      <c r="L39" s="21">
        <v>0</v>
      </c>
      <c r="M39" s="22">
        <v>0</v>
      </c>
      <c r="N39" s="22">
        <v>0</v>
      </c>
      <c r="O39" s="23">
        <v>0</v>
      </c>
      <c r="P39" s="20">
        <v>0</v>
      </c>
      <c r="Q39" s="20">
        <v>0</v>
      </c>
      <c r="R39" s="24">
        <v>0</v>
      </c>
      <c r="S39" s="24">
        <v>0</v>
      </c>
      <c r="T39" s="24">
        <v>0</v>
      </c>
      <c r="U39" s="25">
        <v>0</v>
      </c>
      <c r="V39" s="26" t="s">
        <v>87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0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-487250.01</v>
      </c>
      <c r="AM39" s="26">
        <v>0</v>
      </c>
      <c r="AN39" s="20">
        <v>0</v>
      </c>
      <c r="AO39" s="29">
        <v>0</v>
      </c>
      <c r="AP39" s="26">
        <v>0</v>
      </c>
      <c r="AQ39" s="30">
        <v>1</v>
      </c>
      <c r="AR39" s="23">
        <v>0</v>
      </c>
      <c r="AS39" s="23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527</v>
      </c>
      <c r="BA39" s="26">
        <v>527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527</v>
      </c>
      <c r="BK39" s="26">
        <v>527</v>
      </c>
      <c r="BL39" s="23">
        <v>0</v>
      </c>
      <c r="BM39" s="23" t="s">
        <v>88</v>
      </c>
      <c r="BN39" s="23">
        <v>0</v>
      </c>
      <c r="BO39" s="23" t="b">
        <v>0</v>
      </c>
      <c r="BP39" s="26">
        <v>0</v>
      </c>
      <c r="BQ39" s="24">
        <v>0</v>
      </c>
      <c r="BR39" s="20">
        <v>0</v>
      </c>
      <c r="BS39" s="348">
        <v>79</v>
      </c>
      <c r="BT39" s="20">
        <v>0</v>
      </c>
      <c r="BU39" s="348">
        <v>0</v>
      </c>
      <c r="BV39" s="20">
        <v>127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s="353" customFormat="1" ht="20.100000000000001" customHeight="1" outlineLevel="2">
      <c r="A40" s="350" t="s">
        <v>89</v>
      </c>
      <c r="B40" s="350"/>
      <c r="C40" s="350"/>
      <c r="D40" s="350"/>
      <c r="E40" s="350"/>
      <c r="F40" s="350"/>
      <c r="G40" s="350"/>
      <c r="H40" s="350"/>
      <c r="I40" s="351"/>
      <c r="J40" s="32"/>
      <c r="K40" s="32"/>
      <c r="L40" s="33"/>
      <c r="M40" s="34"/>
      <c r="N40" s="34"/>
      <c r="O40" s="35"/>
      <c r="P40" s="32"/>
      <c r="Q40" s="32"/>
      <c r="R40" s="36">
        <v>0</v>
      </c>
      <c r="S40" s="36">
        <v>0</v>
      </c>
      <c r="T40" s="36">
        <v>0</v>
      </c>
      <c r="U40" s="37">
        <v>0</v>
      </c>
      <c r="V40" s="38"/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7">
        <v>0</v>
      </c>
      <c r="AD40" s="38">
        <v>0</v>
      </c>
      <c r="AE40" s="38">
        <v>0</v>
      </c>
      <c r="AF40" s="38">
        <v>0</v>
      </c>
      <c r="AG40" s="38">
        <v>0</v>
      </c>
      <c r="AH40" s="39">
        <v>0</v>
      </c>
      <c r="AI40" s="38">
        <v>0</v>
      </c>
      <c r="AJ40" s="38">
        <v>0</v>
      </c>
      <c r="AK40" s="40">
        <v>0</v>
      </c>
      <c r="AL40" s="41"/>
      <c r="AM40" s="38">
        <v>0</v>
      </c>
      <c r="AN40" s="32"/>
      <c r="AO40" s="41"/>
      <c r="AP40" s="38">
        <v>0</v>
      </c>
      <c r="AQ40" s="42"/>
      <c r="AR40" s="35"/>
      <c r="AS40" s="35"/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527</v>
      </c>
      <c r="BA40" s="38">
        <v>527</v>
      </c>
      <c r="BB40" s="35"/>
      <c r="BC40" s="35"/>
      <c r="BD40" s="38"/>
      <c r="BE40" s="38"/>
      <c r="BF40" s="38"/>
      <c r="BG40" s="38"/>
      <c r="BH40" s="38"/>
      <c r="BI40" s="38"/>
      <c r="BJ40" s="38"/>
      <c r="BK40" s="38"/>
      <c r="BL40" s="35"/>
      <c r="BM40" s="35"/>
      <c r="BN40" s="35"/>
      <c r="BO40" s="35"/>
      <c r="BP40" s="38"/>
      <c r="BQ40" s="36"/>
      <c r="BR40" s="32"/>
      <c r="BS40" s="352"/>
      <c r="BT40" s="32"/>
      <c r="BU40" s="352"/>
      <c r="BV40" s="32"/>
      <c r="BW40" s="43"/>
      <c r="BX40" s="43"/>
      <c r="BY40" s="38"/>
      <c r="BZ40" s="38"/>
      <c r="CA40" s="38">
        <v>0</v>
      </c>
      <c r="CB40" s="38"/>
      <c r="CC40" s="38"/>
      <c r="CD40" s="38"/>
      <c r="CE40" s="38"/>
      <c r="CF40" s="38"/>
      <c r="CG40" s="38"/>
      <c r="CH40" s="38"/>
      <c r="CI40" s="38"/>
      <c r="CJ40" s="38"/>
      <c r="CK40" s="34"/>
      <c r="CL40" s="34"/>
    </row>
    <row r="41" spans="1:90" outlineLevel="3">
      <c r="A41" s="346" t="s">
        <v>147</v>
      </c>
      <c r="B41" s="346" t="s">
        <v>166</v>
      </c>
      <c r="C41" s="346" t="s">
        <v>168</v>
      </c>
      <c r="D41" s="346" t="s">
        <v>169</v>
      </c>
      <c r="E41" s="346" t="s">
        <v>555</v>
      </c>
      <c r="F41" s="346" t="s">
        <v>0</v>
      </c>
      <c r="G41" s="346" t="s">
        <v>171</v>
      </c>
      <c r="H41" s="346" t="s">
        <v>95</v>
      </c>
      <c r="I41" s="347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0</v>
      </c>
      <c r="P41" s="20">
        <v>0</v>
      </c>
      <c r="Q41" s="20">
        <v>0</v>
      </c>
      <c r="R41" s="24" t="s">
        <v>556</v>
      </c>
      <c r="S41" s="24">
        <v>0</v>
      </c>
      <c r="T41" s="24">
        <v>0</v>
      </c>
      <c r="U41" s="25">
        <v>0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0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0</v>
      </c>
      <c r="AN41" s="20">
        <v>0</v>
      </c>
      <c r="AO41" s="29">
        <v>0</v>
      </c>
      <c r="AP41" s="26">
        <v>0</v>
      </c>
      <c r="AQ41" s="30">
        <v>1</v>
      </c>
      <c r="AR41" s="23">
        <v>0</v>
      </c>
      <c r="AS41" s="23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-151202</v>
      </c>
      <c r="BA41" s="26">
        <v>-151202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-151202</v>
      </c>
      <c r="BK41" s="26">
        <v>-151202</v>
      </c>
      <c r="BL41" s="26">
        <v>0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0</v>
      </c>
      <c r="BR41" s="20">
        <v>0</v>
      </c>
      <c r="BS41" s="348">
        <v>12</v>
      </c>
      <c r="BT41" s="20">
        <v>0</v>
      </c>
      <c r="BU41" s="348">
        <v>0</v>
      </c>
      <c r="BV41" s="20">
        <v>162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s="353" customFormat="1" ht="20.100000000000001" customHeight="1" outlineLevel="2">
      <c r="A42" s="350" t="s">
        <v>151</v>
      </c>
      <c r="B42" s="350"/>
      <c r="C42" s="350"/>
      <c r="D42" s="350"/>
      <c r="E42" s="350"/>
      <c r="F42" s="350"/>
      <c r="G42" s="350"/>
      <c r="H42" s="350"/>
      <c r="I42" s="351"/>
      <c r="J42" s="32"/>
      <c r="K42" s="32"/>
      <c r="L42" s="33"/>
      <c r="M42" s="34"/>
      <c r="N42" s="34"/>
      <c r="O42" s="35"/>
      <c r="P42" s="32"/>
      <c r="Q42" s="32"/>
      <c r="R42" s="36">
        <v>0</v>
      </c>
      <c r="S42" s="36">
        <v>0</v>
      </c>
      <c r="T42" s="36">
        <v>0</v>
      </c>
      <c r="U42" s="37">
        <v>0</v>
      </c>
      <c r="V42" s="38"/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7">
        <v>0</v>
      </c>
      <c r="AD42" s="38">
        <v>0</v>
      </c>
      <c r="AE42" s="38">
        <v>0</v>
      </c>
      <c r="AF42" s="38">
        <v>0</v>
      </c>
      <c r="AG42" s="38">
        <v>0</v>
      </c>
      <c r="AH42" s="39">
        <v>0</v>
      </c>
      <c r="AI42" s="38">
        <v>0</v>
      </c>
      <c r="AJ42" s="38">
        <v>0</v>
      </c>
      <c r="AK42" s="40">
        <v>0</v>
      </c>
      <c r="AL42" s="41"/>
      <c r="AM42" s="38">
        <v>0</v>
      </c>
      <c r="AN42" s="32"/>
      <c r="AO42" s="41"/>
      <c r="AP42" s="38">
        <v>0</v>
      </c>
      <c r="AQ42" s="42"/>
      <c r="AR42" s="35"/>
      <c r="AS42" s="35"/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-151202</v>
      </c>
      <c r="BA42" s="38">
        <v>-151202</v>
      </c>
      <c r="BB42" s="35"/>
      <c r="BC42" s="35"/>
      <c r="BD42" s="38"/>
      <c r="BE42" s="38"/>
      <c r="BF42" s="38"/>
      <c r="BG42" s="38"/>
      <c r="BH42" s="38"/>
      <c r="BI42" s="38"/>
      <c r="BJ42" s="38"/>
      <c r="BK42" s="38"/>
      <c r="BL42" s="38"/>
      <c r="BM42" s="35"/>
      <c r="BN42" s="35"/>
      <c r="BO42" s="35"/>
      <c r="BP42" s="38"/>
      <c r="BQ42" s="50"/>
      <c r="BR42" s="32"/>
      <c r="BS42" s="352"/>
      <c r="BT42" s="32"/>
      <c r="BU42" s="352"/>
      <c r="BV42" s="32"/>
      <c r="BW42" s="43"/>
      <c r="BX42" s="43"/>
      <c r="BY42" s="38"/>
      <c r="BZ42" s="38"/>
      <c r="CA42" s="38">
        <v>0</v>
      </c>
      <c r="CB42" s="38"/>
      <c r="CC42" s="38"/>
      <c r="CD42" s="38"/>
      <c r="CE42" s="38"/>
      <c r="CF42" s="38"/>
      <c r="CG42" s="38"/>
      <c r="CH42" s="38"/>
      <c r="CI42" s="38"/>
      <c r="CJ42" s="38"/>
      <c r="CK42" s="34"/>
      <c r="CL42" s="34"/>
    </row>
    <row r="43" spans="1:90" outlineLevel="3">
      <c r="A43" s="346" t="s">
        <v>132</v>
      </c>
      <c r="B43" s="346" t="s">
        <v>166</v>
      </c>
      <c r="C43" s="346" t="s">
        <v>168</v>
      </c>
      <c r="D43" s="346" t="s">
        <v>169</v>
      </c>
      <c r="E43" s="346" t="s">
        <v>170</v>
      </c>
      <c r="F43" s="346" t="s">
        <v>0</v>
      </c>
      <c r="G43" s="346" t="s">
        <v>171</v>
      </c>
      <c r="H43" s="346" t="s">
        <v>95</v>
      </c>
      <c r="I43" s="347" t="s">
        <v>134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0</v>
      </c>
      <c r="P43" s="20">
        <v>0</v>
      </c>
      <c r="Q43" s="20">
        <v>0</v>
      </c>
      <c r="R43" s="24" t="s">
        <v>557</v>
      </c>
      <c r="S43" s="24">
        <v>0</v>
      </c>
      <c r="T43" s="24">
        <v>0</v>
      </c>
      <c r="U43" s="25">
        <v>0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0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334694.85922078602</v>
      </c>
      <c r="AM43" s="26">
        <v>0</v>
      </c>
      <c r="AN43" s="20">
        <v>0</v>
      </c>
      <c r="AO43" s="29">
        <v>0</v>
      </c>
      <c r="AP43" s="26">
        <v>0</v>
      </c>
      <c r="AQ43" s="30">
        <v>1</v>
      </c>
      <c r="AR43" s="23">
        <v>0</v>
      </c>
      <c r="AS43" s="23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3" t="s">
        <v>88</v>
      </c>
      <c r="BN43" s="23">
        <v>0</v>
      </c>
      <c r="BO43" s="23" t="b">
        <v>0</v>
      </c>
      <c r="BP43" s="26">
        <v>0</v>
      </c>
      <c r="BQ43" s="46">
        <v>0</v>
      </c>
      <c r="BR43" s="20">
        <v>0</v>
      </c>
      <c r="BS43" s="348">
        <v>16</v>
      </c>
      <c r="BT43" s="20">
        <v>0</v>
      </c>
      <c r="BU43" s="348">
        <v>0</v>
      </c>
      <c r="BV43" s="20">
        <v>199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346" t="s">
        <v>132</v>
      </c>
      <c r="B44" s="346" t="s">
        <v>166</v>
      </c>
      <c r="C44" s="346" t="s">
        <v>168</v>
      </c>
      <c r="D44" s="346" t="s">
        <v>169</v>
      </c>
      <c r="E44" s="346" t="s">
        <v>172</v>
      </c>
      <c r="F44" s="346" t="s">
        <v>0</v>
      </c>
      <c r="G44" s="346" t="s">
        <v>171</v>
      </c>
      <c r="H44" s="346" t="s">
        <v>95</v>
      </c>
      <c r="I44" s="347" t="s">
        <v>134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0</v>
      </c>
      <c r="P44" s="20">
        <v>0</v>
      </c>
      <c r="Q44" s="20">
        <v>0</v>
      </c>
      <c r="R44" s="24" t="s">
        <v>558</v>
      </c>
      <c r="S44" s="24">
        <v>0</v>
      </c>
      <c r="T44" s="24">
        <v>0</v>
      </c>
      <c r="U44" s="25">
        <v>0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0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441718.99145038461</v>
      </c>
      <c r="AM44" s="26">
        <v>0</v>
      </c>
      <c r="AN44" s="20">
        <v>0</v>
      </c>
      <c r="AO44" s="29">
        <v>0</v>
      </c>
      <c r="AP44" s="26">
        <v>0</v>
      </c>
      <c r="AQ44" s="30">
        <v>1</v>
      </c>
      <c r="AR44" s="23">
        <v>0</v>
      </c>
      <c r="AS44" s="23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-0.22000000000116415</v>
      </c>
      <c r="BA44" s="26">
        <v>-0.22000000000116415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-0.22000000000116415</v>
      </c>
      <c r="BK44" s="26">
        <v>-0.22000000000116415</v>
      </c>
      <c r="BL44" s="26">
        <v>0</v>
      </c>
      <c r="BM44" s="23" t="s">
        <v>88</v>
      </c>
      <c r="BN44" s="23">
        <v>0</v>
      </c>
      <c r="BO44" s="23" t="b">
        <v>0</v>
      </c>
      <c r="BP44" s="26">
        <v>0</v>
      </c>
      <c r="BQ44" s="46">
        <v>0</v>
      </c>
      <c r="BR44" s="20">
        <v>0</v>
      </c>
      <c r="BS44" s="348">
        <v>16</v>
      </c>
      <c r="BT44" s="20">
        <v>0</v>
      </c>
      <c r="BU44" s="348">
        <v>0</v>
      </c>
      <c r="BV44" s="20">
        <v>200</v>
      </c>
      <c r="BW44" s="31">
        <v>0</v>
      </c>
      <c r="BX44" s="31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353" customFormat="1" ht="20.100000000000001" customHeight="1" outlineLevel="2">
      <c r="A45" s="350" t="s">
        <v>137</v>
      </c>
      <c r="B45" s="350"/>
      <c r="C45" s="350"/>
      <c r="D45" s="350"/>
      <c r="E45" s="350"/>
      <c r="F45" s="350"/>
      <c r="G45" s="350"/>
      <c r="H45" s="350"/>
      <c r="I45" s="351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0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0</v>
      </c>
      <c r="AD45" s="38">
        <v>0</v>
      </c>
      <c r="AE45" s="38">
        <v>0</v>
      </c>
      <c r="AF45" s="38">
        <v>0</v>
      </c>
      <c r="AG45" s="38">
        <v>0</v>
      </c>
      <c r="AH45" s="39">
        <v>0</v>
      </c>
      <c r="AI45" s="38">
        <v>0</v>
      </c>
      <c r="AJ45" s="38">
        <v>0</v>
      </c>
      <c r="AK45" s="40">
        <v>0</v>
      </c>
      <c r="AL45" s="41"/>
      <c r="AM45" s="38">
        <v>0</v>
      </c>
      <c r="AN45" s="32"/>
      <c r="AO45" s="41"/>
      <c r="AP45" s="38">
        <v>0</v>
      </c>
      <c r="AQ45" s="42"/>
      <c r="AR45" s="35"/>
      <c r="AS45" s="35"/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-0.22000000000116415</v>
      </c>
      <c r="BA45" s="38">
        <v>-0.22000000000116415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352"/>
      <c r="BT45" s="32"/>
      <c r="BU45" s="352"/>
      <c r="BV45" s="32"/>
      <c r="BW45" s="43"/>
      <c r="BX45" s="43"/>
      <c r="BY45" s="38"/>
      <c r="BZ45" s="38"/>
      <c r="CA45" s="38">
        <v>0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s="358" customFormat="1" ht="30" customHeight="1" outlineLevel="1">
      <c r="A46" s="350"/>
      <c r="B46" s="350" t="s">
        <v>173</v>
      </c>
      <c r="C46" s="350"/>
      <c r="D46" s="350"/>
      <c r="E46" s="350"/>
      <c r="F46" s="350"/>
      <c r="G46" s="350"/>
      <c r="H46" s="350"/>
      <c r="I46" s="351"/>
      <c r="J46" s="56"/>
      <c r="K46" s="56"/>
      <c r="L46" s="57"/>
      <c r="M46" s="58"/>
      <c r="N46" s="58"/>
      <c r="O46" s="59"/>
      <c r="P46" s="56"/>
      <c r="Q46" s="56"/>
      <c r="R46" s="61">
        <v>0</v>
      </c>
      <c r="S46" s="61">
        <v>0</v>
      </c>
      <c r="T46" s="61">
        <v>0</v>
      </c>
      <c r="U46" s="62">
        <v>0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2">
        <v>0</v>
      </c>
      <c r="AD46" s="63">
        <v>0</v>
      </c>
      <c r="AE46" s="63">
        <v>0</v>
      </c>
      <c r="AF46" s="63">
        <v>0</v>
      </c>
      <c r="AG46" s="63">
        <v>0</v>
      </c>
      <c r="AH46" s="64">
        <v>0</v>
      </c>
      <c r="AI46" s="63">
        <v>0</v>
      </c>
      <c r="AJ46" s="63">
        <v>0</v>
      </c>
      <c r="AK46" s="65">
        <v>0</v>
      </c>
      <c r="AL46" s="66"/>
      <c r="AM46" s="63">
        <v>0</v>
      </c>
      <c r="AN46" s="56"/>
      <c r="AO46" s="66"/>
      <c r="AP46" s="63">
        <v>0</v>
      </c>
      <c r="AQ46" s="67"/>
      <c r="AR46" s="59"/>
      <c r="AS46" s="59"/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-150675.22</v>
      </c>
      <c r="BA46" s="63">
        <v>-150675.22</v>
      </c>
      <c r="BB46" s="59"/>
      <c r="BC46" s="59"/>
      <c r="BD46" s="63"/>
      <c r="BE46" s="63"/>
      <c r="BF46" s="63"/>
      <c r="BG46" s="63"/>
      <c r="BH46" s="63"/>
      <c r="BI46" s="63"/>
      <c r="BJ46" s="63"/>
      <c r="BK46" s="63"/>
      <c r="BL46" s="63"/>
      <c r="BM46" s="59"/>
      <c r="BN46" s="59"/>
      <c r="BO46" s="59"/>
      <c r="BP46" s="63"/>
      <c r="BQ46" s="69"/>
      <c r="BR46" s="56"/>
      <c r="BS46" s="356"/>
      <c r="BT46" s="56"/>
      <c r="BU46" s="356"/>
      <c r="BV46" s="56"/>
      <c r="BW46" s="68"/>
      <c r="BX46" s="68"/>
      <c r="BY46" s="63"/>
      <c r="BZ46" s="63"/>
      <c r="CA46" s="63">
        <v>0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58"/>
      <c r="CL46" s="58"/>
    </row>
    <row r="47" spans="1:90" outlineLevel="3">
      <c r="A47" s="346" t="s">
        <v>174</v>
      </c>
      <c r="B47" s="346" t="s">
        <v>174</v>
      </c>
      <c r="C47" s="346" t="s">
        <v>175</v>
      </c>
      <c r="D47" s="346" t="s">
        <v>176</v>
      </c>
      <c r="E47" s="346" t="s">
        <v>177</v>
      </c>
      <c r="F47" s="346" t="s">
        <v>0</v>
      </c>
      <c r="G47" s="346" t="s">
        <v>86</v>
      </c>
      <c r="H47" s="346" t="s">
        <v>95</v>
      </c>
      <c r="I47" s="347" t="s">
        <v>134</v>
      </c>
      <c r="J47" s="20">
        <v>1</v>
      </c>
      <c r="K47" s="20">
        <v>1</v>
      </c>
      <c r="L47" s="21">
        <v>0</v>
      </c>
      <c r="M47" s="22">
        <v>0</v>
      </c>
      <c r="N47" s="22">
        <v>0</v>
      </c>
      <c r="O47" s="23">
        <v>0</v>
      </c>
      <c r="P47" s="20">
        <v>0</v>
      </c>
      <c r="Q47" s="20">
        <v>0</v>
      </c>
      <c r="R47" s="24">
        <v>0</v>
      </c>
      <c r="S47" s="24">
        <v>0</v>
      </c>
      <c r="T47" s="24">
        <v>0</v>
      </c>
      <c r="U47" s="25">
        <v>0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0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0</v>
      </c>
      <c r="AN47" s="20">
        <v>0</v>
      </c>
      <c r="AO47" s="29">
        <v>0</v>
      </c>
      <c r="AP47" s="26">
        <v>0</v>
      </c>
      <c r="AQ47" s="30">
        <v>1</v>
      </c>
      <c r="AR47" s="23">
        <v>0</v>
      </c>
      <c r="AS47" s="23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-2509473</v>
      </c>
      <c r="BA47" s="26">
        <v>-2509473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-2509473</v>
      </c>
      <c r="BK47" s="26">
        <v>-2509473</v>
      </c>
      <c r="BL47" s="26">
        <v>0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0</v>
      </c>
      <c r="BR47" s="20">
        <v>0</v>
      </c>
      <c r="BS47" s="348">
        <v>78</v>
      </c>
      <c r="BT47" s="20">
        <v>0</v>
      </c>
      <c r="BU47" s="348">
        <v>0</v>
      </c>
      <c r="BV47" s="20">
        <v>247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346" t="s">
        <v>174</v>
      </c>
      <c r="B48" s="346" t="s">
        <v>174</v>
      </c>
      <c r="C48" s="346" t="s">
        <v>175</v>
      </c>
      <c r="D48" s="346" t="s">
        <v>176</v>
      </c>
      <c r="E48" s="346" t="s">
        <v>178</v>
      </c>
      <c r="F48" s="346" t="s">
        <v>0</v>
      </c>
      <c r="G48" s="346" t="s">
        <v>86</v>
      </c>
      <c r="H48" s="346" t="s">
        <v>95</v>
      </c>
      <c r="I48" s="347" t="s">
        <v>134</v>
      </c>
      <c r="J48" s="20">
        <v>1</v>
      </c>
      <c r="K48" s="20">
        <v>1</v>
      </c>
      <c r="L48" s="21">
        <v>0</v>
      </c>
      <c r="M48" s="22">
        <v>0</v>
      </c>
      <c r="N48" s="22">
        <v>0</v>
      </c>
      <c r="O48" s="23">
        <v>0</v>
      </c>
      <c r="P48" s="20">
        <v>0</v>
      </c>
      <c r="Q48" s="20">
        <v>0</v>
      </c>
      <c r="R48" s="24">
        <v>0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0">
        <v>0</v>
      </c>
      <c r="AO48" s="29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-9202421</v>
      </c>
      <c r="BA48" s="26">
        <v>-9202421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-9202421</v>
      </c>
      <c r="BK48" s="26">
        <v>-9202421</v>
      </c>
      <c r="BL48" s="26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46">
        <v>0</v>
      </c>
      <c r="BR48" s="20">
        <v>0</v>
      </c>
      <c r="BS48" s="348">
        <v>78</v>
      </c>
      <c r="BT48" s="20">
        <v>0</v>
      </c>
      <c r="BU48" s="348">
        <v>0</v>
      </c>
      <c r="BV48" s="20">
        <v>248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s="353" customFormat="1" ht="20.100000000000001" customHeight="1" outlineLevel="2">
      <c r="A49" s="350" t="s">
        <v>179</v>
      </c>
      <c r="B49" s="350"/>
      <c r="C49" s="350"/>
      <c r="D49" s="350"/>
      <c r="E49" s="350"/>
      <c r="F49" s="350"/>
      <c r="G49" s="350"/>
      <c r="H49" s="350"/>
      <c r="I49" s="351"/>
      <c r="J49" s="32"/>
      <c r="K49" s="32"/>
      <c r="L49" s="33"/>
      <c r="M49" s="34"/>
      <c r="N49" s="34"/>
      <c r="O49" s="35"/>
      <c r="P49" s="32"/>
      <c r="Q49" s="32"/>
      <c r="R49" s="36">
        <v>0</v>
      </c>
      <c r="S49" s="36">
        <v>0</v>
      </c>
      <c r="T49" s="36">
        <v>0</v>
      </c>
      <c r="U49" s="37">
        <v>0</v>
      </c>
      <c r="V49" s="38"/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7">
        <v>0</v>
      </c>
      <c r="AD49" s="38">
        <v>0</v>
      </c>
      <c r="AE49" s="38">
        <v>0</v>
      </c>
      <c r="AF49" s="38">
        <v>0</v>
      </c>
      <c r="AG49" s="38">
        <v>0</v>
      </c>
      <c r="AH49" s="39">
        <v>0</v>
      </c>
      <c r="AI49" s="38">
        <v>0</v>
      </c>
      <c r="AJ49" s="38">
        <v>0</v>
      </c>
      <c r="AK49" s="40">
        <v>0</v>
      </c>
      <c r="AL49" s="41"/>
      <c r="AM49" s="38">
        <v>0</v>
      </c>
      <c r="AN49" s="32"/>
      <c r="AO49" s="41"/>
      <c r="AP49" s="38">
        <v>0</v>
      </c>
      <c r="AQ49" s="42"/>
      <c r="AR49" s="35"/>
      <c r="AS49" s="35"/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-11711894</v>
      </c>
      <c r="BA49" s="38">
        <v>-11711894</v>
      </c>
      <c r="BB49" s="35"/>
      <c r="BC49" s="35"/>
      <c r="BD49" s="38"/>
      <c r="BE49" s="38"/>
      <c r="BF49" s="38"/>
      <c r="BG49" s="38"/>
      <c r="BH49" s="38"/>
      <c r="BI49" s="38"/>
      <c r="BJ49" s="38"/>
      <c r="BK49" s="38"/>
      <c r="BL49" s="38"/>
      <c r="BM49" s="35"/>
      <c r="BN49" s="35"/>
      <c r="BO49" s="35"/>
      <c r="BP49" s="38"/>
      <c r="BQ49" s="50"/>
      <c r="BR49" s="32"/>
      <c r="BS49" s="352"/>
      <c r="BT49" s="32"/>
      <c r="BU49" s="352"/>
      <c r="BV49" s="32"/>
      <c r="BW49" s="43"/>
      <c r="BX49" s="43"/>
      <c r="BY49" s="38"/>
      <c r="BZ49" s="38"/>
      <c r="CA49" s="38">
        <v>0</v>
      </c>
      <c r="CB49" s="38"/>
      <c r="CC49" s="38"/>
      <c r="CD49" s="38"/>
      <c r="CE49" s="38"/>
      <c r="CF49" s="38"/>
      <c r="CG49" s="38"/>
      <c r="CH49" s="38"/>
      <c r="CI49" s="38"/>
      <c r="CJ49" s="38"/>
      <c r="CK49" s="34"/>
      <c r="CL49" s="34"/>
    </row>
    <row r="50" spans="1:90" s="358" customFormat="1" ht="30" customHeight="1" outlineLevel="1">
      <c r="A50" s="350"/>
      <c r="B50" s="350" t="s">
        <v>179</v>
      </c>
      <c r="C50" s="350"/>
      <c r="D50" s="350"/>
      <c r="E50" s="350"/>
      <c r="F50" s="350"/>
      <c r="G50" s="350"/>
      <c r="H50" s="350"/>
      <c r="I50" s="351"/>
      <c r="J50" s="56"/>
      <c r="K50" s="56"/>
      <c r="L50" s="57"/>
      <c r="M50" s="58"/>
      <c r="N50" s="58"/>
      <c r="O50" s="59"/>
      <c r="P50" s="56"/>
      <c r="Q50" s="56"/>
      <c r="R50" s="61">
        <v>0</v>
      </c>
      <c r="S50" s="61">
        <v>0</v>
      </c>
      <c r="T50" s="61">
        <v>0</v>
      </c>
      <c r="U50" s="62">
        <v>0</v>
      </c>
      <c r="V50" s="63"/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2">
        <v>0</v>
      </c>
      <c r="AD50" s="63">
        <v>0</v>
      </c>
      <c r="AE50" s="63">
        <v>0</v>
      </c>
      <c r="AF50" s="63">
        <v>0</v>
      </c>
      <c r="AG50" s="63">
        <v>0</v>
      </c>
      <c r="AH50" s="64">
        <v>0</v>
      </c>
      <c r="AI50" s="63">
        <v>0</v>
      </c>
      <c r="AJ50" s="63">
        <v>0</v>
      </c>
      <c r="AK50" s="65">
        <v>0</v>
      </c>
      <c r="AL50" s="66"/>
      <c r="AM50" s="63">
        <v>0</v>
      </c>
      <c r="AN50" s="56"/>
      <c r="AO50" s="66"/>
      <c r="AP50" s="63">
        <v>0</v>
      </c>
      <c r="AQ50" s="67"/>
      <c r="AR50" s="59"/>
      <c r="AS50" s="59"/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-11711894</v>
      </c>
      <c r="BA50" s="63">
        <v>-11711894</v>
      </c>
      <c r="BB50" s="59"/>
      <c r="BC50" s="59"/>
      <c r="BD50" s="63"/>
      <c r="BE50" s="63"/>
      <c r="BF50" s="63"/>
      <c r="BG50" s="63"/>
      <c r="BH50" s="63"/>
      <c r="BI50" s="63"/>
      <c r="BJ50" s="63"/>
      <c r="BK50" s="63"/>
      <c r="BL50" s="63"/>
      <c r="BM50" s="59"/>
      <c r="BN50" s="59"/>
      <c r="BO50" s="59"/>
      <c r="BP50" s="63"/>
      <c r="BQ50" s="69"/>
      <c r="BR50" s="56"/>
      <c r="BS50" s="356"/>
      <c r="BT50" s="56"/>
      <c r="BU50" s="356"/>
      <c r="BV50" s="56"/>
      <c r="BW50" s="68"/>
      <c r="BX50" s="68"/>
      <c r="BY50" s="63"/>
      <c r="BZ50" s="63"/>
      <c r="CA50" s="63">
        <v>0</v>
      </c>
      <c r="CB50" s="63"/>
      <c r="CC50" s="63"/>
      <c r="CD50" s="63"/>
      <c r="CE50" s="63"/>
      <c r="CF50" s="63"/>
      <c r="CG50" s="63"/>
      <c r="CH50" s="63"/>
      <c r="CI50" s="63"/>
      <c r="CJ50" s="63"/>
      <c r="CK50" s="58"/>
      <c r="CL50" s="58"/>
    </row>
    <row r="51" spans="1:90" outlineLevel="3">
      <c r="A51" s="346" t="s">
        <v>82</v>
      </c>
      <c r="B51" s="346" t="s">
        <v>559</v>
      </c>
      <c r="C51" s="346" t="s">
        <v>0</v>
      </c>
      <c r="D51" s="346" t="s">
        <v>0</v>
      </c>
      <c r="E51" s="346" t="s">
        <v>181</v>
      </c>
      <c r="F51" s="346" t="s">
        <v>0</v>
      </c>
      <c r="G51" s="346" t="s">
        <v>180</v>
      </c>
      <c r="H51" s="346" t="s">
        <v>85</v>
      </c>
      <c r="I51" s="347" t="s">
        <v>86</v>
      </c>
      <c r="J51" s="20">
        <v>0</v>
      </c>
      <c r="K51" s="20">
        <v>0</v>
      </c>
      <c r="L51" s="21">
        <v>0</v>
      </c>
      <c r="M51" s="22">
        <v>0</v>
      </c>
      <c r="N51" s="22">
        <v>0</v>
      </c>
      <c r="O51" s="23">
        <v>0</v>
      </c>
      <c r="P51" s="20">
        <v>0</v>
      </c>
      <c r="Q51" s="20">
        <v>0</v>
      </c>
      <c r="R51" s="24">
        <v>0</v>
      </c>
      <c r="S51" s="24">
        <v>0</v>
      </c>
      <c r="T51" s="24">
        <v>0</v>
      </c>
      <c r="U51" s="25">
        <v>0</v>
      </c>
      <c r="V51" s="26" t="s">
        <v>87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0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83352</v>
      </c>
      <c r="AK51" s="28">
        <v>83352</v>
      </c>
      <c r="AL51" s="29">
        <v>-1977378.38</v>
      </c>
      <c r="AM51" s="26">
        <v>0</v>
      </c>
      <c r="AN51" s="20">
        <v>0</v>
      </c>
      <c r="AO51" s="29">
        <v>0</v>
      </c>
      <c r="AP51" s="26">
        <v>0</v>
      </c>
      <c r="AQ51" s="30">
        <v>1</v>
      </c>
      <c r="AR51" s="23">
        <v>0</v>
      </c>
      <c r="AS51" s="23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2121937.58</v>
      </c>
      <c r="BA51" s="26">
        <v>2121937.58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2121937.58</v>
      </c>
      <c r="BK51" s="26">
        <v>2121937.58</v>
      </c>
      <c r="BL51" s="23">
        <v>0</v>
      </c>
      <c r="BM51" s="23" t="s">
        <v>88</v>
      </c>
      <c r="BN51" s="23">
        <v>0</v>
      </c>
      <c r="BO51" s="23" t="b">
        <v>0</v>
      </c>
      <c r="BP51" s="26">
        <v>83352</v>
      </c>
      <c r="BQ51" s="24">
        <v>0</v>
      </c>
      <c r="BR51" s="20">
        <v>0</v>
      </c>
      <c r="BS51" s="348">
        <v>79</v>
      </c>
      <c r="BT51" s="20">
        <v>0</v>
      </c>
      <c r="BU51" s="348">
        <v>0</v>
      </c>
      <c r="BV51" s="20">
        <v>130</v>
      </c>
      <c r="BW51" s="31">
        <v>0</v>
      </c>
      <c r="BX51" s="31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83352</v>
      </c>
      <c r="CJ51" s="26">
        <v>83352</v>
      </c>
      <c r="CK51" s="22">
        <v>0</v>
      </c>
      <c r="CL51" s="22">
        <v>0</v>
      </c>
    </row>
    <row r="52" spans="1:90" s="353" customFormat="1" ht="20.100000000000001" customHeight="1" outlineLevel="2">
      <c r="A52" s="350" t="s">
        <v>89</v>
      </c>
      <c r="B52" s="350"/>
      <c r="C52" s="350"/>
      <c r="D52" s="350"/>
      <c r="E52" s="350"/>
      <c r="F52" s="350"/>
      <c r="G52" s="350"/>
      <c r="H52" s="350"/>
      <c r="I52" s="351"/>
      <c r="J52" s="32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0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0</v>
      </c>
      <c r="AD52" s="38">
        <v>0</v>
      </c>
      <c r="AE52" s="38">
        <v>0</v>
      </c>
      <c r="AF52" s="38">
        <v>0</v>
      </c>
      <c r="AG52" s="38">
        <v>0</v>
      </c>
      <c r="AH52" s="39">
        <v>0</v>
      </c>
      <c r="AI52" s="38">
        <v>0</v>
      </c>
      <c r="AJ52" s="38">
        <v>83352</v>
      </c>
      <c r="AK52" s="40">
        <v>83352</v>
      </c>
      <c r="AL52" s="41"/>
      <c r="AM52" s="38">
        <v>0</v>
      </c>
      <c r="AN52" s="32"/>
      <c r="AO52" s="41"/>
      <c r="AP52" s="38">
        <v>0</v>
      </c>
      <c r="AQ52" s="42"/>
      <c r="AR52" s="35"/>
      <c r="AS52" s="35"/>
      <c r="AT52" s="38">
        <v>0</v>
      </c>
      <c r="AU52" s="38">
        <v>0</v>
      </c>
      <c r="AV52" s="38">
        <v>0</v>
      </c>
      <c r="AW52" s="38">
        <v>0</v>
      </c>
      <c r="AX52" s="38">
        <v>0</v>
      </c>
      <c r="AY52" s="38">
        <v>0</v>
      </c>
      <c r="AZ52" s="38">
        <v>2121937.58</v>
      </c>
      <c r="BA52" s="38">
        <v>2121937.58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5"/>
      <c r="BM52" s="35"/>
      <c r="BN52" s="35"/>
      <c r="BO52" s="35"/>
      <c r="BP52" s="38"/>
      <c r="BQ52" s="36"/>
      <c r="BR52" s="32"/>
      <c r="BS52" s="352"/>
      <c r="BT52" s="32"/>
      <c r="BU52" s="352"/>
      <c r="BV52" s="32"/>
      <c r="BW52" s="43"/>
      <c r="BX52" s="43"/>
      <c r="BY52" s="38"/>
      <c r="BZ52" s="38"/>
      <c r="CA52" s="38">
        <v>0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346" t="s">
        <v>147</v>
      </c>
      <c r="B53" s="346" t="s">
        <v>559</v>
      </c>
      <c r="C53" s="346" t="s">
        <v>560</v>
      </c>
      <c r="D53" s="346" t="s">
        <v>561</v>
      </c>
      <c r="E53" s="346" t="s">
        <v>182</v>
      </c>
      <c r="F53" s="346" t="s">
        <v>0</v>
      </c>
      <c r="G53" s="359" t="s">
        <v>143</v>
      </c>
      <c r="H53" s="359" t="s">
        <v>125</v>
      </c>
      <c r="I53" s="347" t="s">
        <v>128</v>
      </c>
      <c r="J53" s="20">
        <v>1</v>
      </c>
      <c r="K53" s="20">
        <v>1</v>
      </c>
      <c r="L53" s="21">
        <v>0</v>
      </c>
      <c r="M53" s="22">
        <v>0</v>
      </c>
      <c r="N53" s="22">
        <v>1</v>
      </c>
      <c r="O53" s="23">
        <v>132383.76</v>
      </c>
      <c r="P53" s="46">
        <v>132383.76</v>
      </c>
      <c r="Q53" s="46">
        <v>0</v>
      </c>
      <c r="R53" s="24" t="s">
        <v>562</v>
      </c>
      <c r="S53" s="24">
        <v>0</v>
      </c>
      <c r="T53" s="24">
        <v>0</v>
      </c>
      <c r="U53" s="25">
        <v>132383.76</v>
      </c>
      <c r="V53" s="26" t="s">
        <v>97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5">
        <v>132383.76</v>
      </c>
      <c r="AD53" s="26">
        <v>0</v>
      </c>
      <c r="AE53" s="26">
        <v>0</v>
      </c>
      <c r="AF53" s="26">
        <v>0</v>
      </c>
      <c r="AG53" s="26">
        <v>0</v>
      </c>
      <c r="AH53" s="27">
        <v>0</v>
      </c>
      <c r="AI53" s="26">
        <v>0</v>
      </c>
      <c r="AJ53" s="26">
        <v>0</v>
      </c>
      <c r="AK53" s="28">
        <v>0</v>
      </c>
      <c r="AL53" s="29">
        <v>0</v>
      </c>
      <c r="AM53" s="26">
        <v>132383.76</v>
      </c>
      <c r="AN53" s="29">
        <v>0</v>
      </c>
      <c r="AO53" s="20">
        <v>0</v>
      </c>
      <c r="AP53" s="26">
        <v>132383.76</v>
      </c>
      <c r="AQ53" s="30">
        <v>1</v>
      </c>
      <c r="AR53" s="23">
        <v>132383.76</v>
      </c>
      <c r="AS53" s="23">
        <v>132383.76</v>
      </c>
      <c r="AT53" s="26">
        <v>0</v>
      </c>
      <c r="AU53" s="26">
        <v>0</v>
      </c>
      <c r="AV53" s="26">
        <v>0</v>
      </c>
      <c r="AW53" s="26">
        <v>0</v>
      </c>
      <c r="AX53" s="26">
        <v>0.27000000001862645</v>
      </c>
      <c r="AY53" s="26">
        <v>0</v>
      </c>
      <c r="AZ53" s="26">
        <v>0</v>
      </c>
      <c r="BA53" s="26">
        <v>0.27000000001862645</v>
      </c>
      <c r="BB53" s="23" t="s">
        <v>0</v>
      </c>
      <c r="BC53" s="23" t="s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0.27000000001862645</v>
      </c>
      <c r="BI53" s="26">
        <v>0</v>
      </c>
      <c r="BJ53" s="26">
        <v>0</v>
      </c>
      <c r="BK53" s="26">
        <v>0.27000000001862645</v>
      </c>
      <c r="BL53" s="26">
        <v>132383.76</v>
      </c>
      <c r="BM53" s="23" t="s">
        <v>98</v>
      </c>
      <c r="BN53" s="23">
        <v>0</v>
      </c>
      <c r="BO53" s="23" t="b">
        <v>0</v>
      </c>
      <c r="BP53" s="26">
        <v>0</v>
      </c>
      <c r="BQ53" s="20">
        <v>0</v>
      </c>
      <c r="BR53" s="20">
        <v>0</v>
      </c>
      <c r="BS53" s="348">
        <v>12</v>
      </c>
      <c r="BT53" s="20">
        <v>0</v>
      </c>
      <c r="BU53" s="348">
        <v>0</v>
      </c>
      <c r="BV53" s="20">
        <v>68</v>
      </c>
      <c r="BW53" s="31">
        <v>0</v>
      </c>
      <c r="BX53" s="31">
        <v>0</v>
      </c>
      <c r="BY53" s="26">
        <v>0</v>
      </c>
      <c r="BZ53" s="26">
        <v>0</v>
      </c>
      <c r="CA53" s="26">
        <v>0</v>
      </c>
      <c r="CB53" s="26">
        <v>-539901.51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2">
        <v>0</v>
      </c>
      <c r="CL53" s="22">
        <v>0</v>
      </c>
    </row>
    <row r="54" spans="1:90" outlineLevel="3">
      <c r="A54" s="346" t="s">
        <v>147</v>
      </c>
      <c r="B54" s="346" t="s">
        <v>559</v>
      </c>
      <c r="C54" s="346" t="s">
        <v>563</v>
      </c>
      <c r="D54" s="346" t="s">
        <v>564</v>
      </c>
      <c r="E54" s="346" t="s">
        <v>183</v>
      </c>
      <c r="F54" s="346" t="s">
        <v>0</v>
      </c>
      <c r="G54" s="346" t="s">
        <v>143</v>
      </c>
      <c r="H54" s="346" t="s">
        <v>95</v>
      </c>
      <c r="I54" s="347" t="s">
        <v>128</v>
      </c>
      <c r="J54" s="20">
        <v>1</v>
      </c>
      <c r="K54" s="20">
        <v>1</v>
      </c>
      <c r="L54" s="21">
        <v>0</v>
      </c>
      <c r="M54" s="22">
        <v>0</v>
      </c>
      <c r="N54" s="22">
        <v>0</v>
      </c>
      <c r="O54" s="23">
        <v>4533932.76</v>
      </c>
      <c r="P54" s="20">
        <v>4533932.76</v>
      </c>
      <c r="Q54" s="20">
        <v>0</v>
      </c>
      <c r="R54" s="24" t="s">
        <v>565</v>
      </c>
      <c r="S54" s="24">
        <v>0</v>
      </c>
      <c r="T54" s="24">
        <v>0</v>
      </c>
      <c r="U54" s="25">
        <v>4533932.76</v>
      </c>
      <c r="V54" s="26" t="s">
        <v>97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5">
        <v>4533932.76</v>
      </c>
      <c r="AD54" s="26">
        <v>0</v>
      </c>
      <c r="AE54" s="26">
        <v>0</v>
      </c>
      <c r="AF54" s="26">
        <v>0</v>
      </c>
      <c r="AG54" s="26">
        <v>0</v>
      </c>
      <c r="AH54" s="27">
        <v>0</v>
      </c>
      <c r="AI54" s="26">
        <v>0</v>
      </c>
      <c r="AJ54" s="26">
        <v>0</v>
      </c>
      <c r="AK54" s="28">
        <v>0</v>
      </c>
      <c r="AL54" s="29">
        <v>0</v>
      </c>
      <c r="AM54" s="26">
        <v>4441800</v>
      </c>
      <c r="AN54" s="20">
        <v>0</v>
      </c>
      <c r="AO54" s="29">
        <v>0</v>
      </c>
      <c r="AP54" s="26">
        <v>4441800</v>
      </c>
      <c r="AQ54" s="30">
        <v>1</v>
      </c>
      <c r="AR54" s="23">
        <v>0</v>
      </c>
      <c r="AS54" s="23">
        <v>4533932.76</v>
      </c>
      <c r="AT54" s="26">
        <v>0</v>
      </c>
      <c r="AU54" s="26">
        <v>0</v>
      </c>
      <c r="AV54" s="26">
        <v>0</v>
      </c>
      <c r="AW54" s="26">
        <v>0</v>
      </c>
      <c r="AX54" s="26">
        <v>-649642.17000000004</v>
      </c>
      <c r="AY54" s="26">
        <v>0</v>
      </c>
      <c r="AZ54" s="26">
        <v>0</v>
      </c>
      <c r="BA54" s="26">
        <v>-649642.17000000004</v>
      </c>
      <c r="BB54" s="23" t="s">
        <v>0</v>
      </c>
      <c r="BC54" s="23" t="s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-649642.17000000004</v>
      </c>
      <c r="BI54" s="26">
        <v>0</v>
      </c>
      <c r="BJ54" s="26">
        <v>0</v>
      </c>
      <c r="BK54" s="26">
        <v>-649642.17000000004</v>
      </c>
      <c r="BL54" s="26">
        <v>4441800</v>
      </c>
      <c r="BM54" s="23" t="s">
        <v>98</v>
      </c>
      <c r="BN54" s="23">
        <v>0</v>
      </c>
      <c r="BO54" s="23" t="b">
        <v>0</v>
      </c>
      <c r="BP54" s="26">
        <v>0</v>
      </c>
      <c r="BQ54" s="46">
        <v>623970</v>
      </c>
      <c r="BR54" s="20">
        <v>623970</v>
      </c>
      <c r="BS54" s="348">
        <v>12</v>
      </c>
      <c r="BT54" s="20">
        <v>0</v>
      </c>
      <c r="BU54" s="348">
        <v>0</v>
      </c>
      <c r="BV54" s="20">
        <v>136</v>
      </c>
      <c r="BW54" s="31">
        <v>0</v>
      </c>
      <c r="BX54" s="31">
        <v>0</v>
      </c>
      <c r="BY54" s="26">
        <v>0</v>
      </c>
      <c r="BZ54" s="26">
        <v>0</v>
      </c>
      <c r="CA54" s="26">
        <v>92132.76</v>
      </c>
      <c r="CB54" s="26">
        <v>-66890.070000000007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2">
        <v>0</v>
      </c>
      <c r="CL54" s="22">
        <v>0</v>
      </c>
    </row>
    <row r="55" spans="1:90" outlineLevel="3">
      <c r="A55" s="346" t="s">
        <v>147</v>
      </c>
      <c r="B55" s="346" t="s">
        <v>559</v>
      </c>
      <c r="C55" s="346" t="s">
        <v>563</v>
      </c>
      <c r="D55" s="346" t="s">
        <v>564</v>
      </c>
      <c r="E55" s="346" t="s">
        <v>184</v>
      </c>
      <c r="F55" s="346" t="s">
        <v>0</v>
      </c>
      <c r="G55" s="346" t="s">
        <v>143</v>
      </c>
      <c r="H55" s="346" t="s">
        <v>95</v>
      </c>
      <c r="I55" s="347" t="s">
        <v>185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1610833</v>
      </c>
      <c r="P55" s="20">
        <v>1610833</v>
      </c>
      <c r="Q55" s="20">
        <v>0</v>
      </c>
      <c r="R55" s="24" t="s">
        <v>566</v>
      </c>
      <c r="S55" s="24">
        <v>0</v>
      </c>
      <c r="T55" s="24">
        <v>0</v>
      </c>
      <c r="U55" s="25">
        <v>1610833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1610833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0</v>
      </c>
      <c r="AM55" s="26">
        <v>1610833</v>
      </c>
      <c r="AN55" s="20">
        <v>0</v>
      </c>
      <c r="AO55" s="29">
        <v>0</v>
      </c>
      <c r="AP55" s="26">
        <v>1610833</v>
      </c>
      <c r="AQ55" s="30">
        <v>1</v>
      </c>
      <c r="AR55" s="23">
        <v>0</v>
      </c>
      <c r="AS55" s="23">
        <v>1610833</v>
      </c>
      <c r="AT55" s="26">
        <v>0</v>
      </c>
      <c r="AU55" s="26">
        <v>0</v>
      </c>
      <c r="AV55" s="26">
        <v>0</v>
      </c>
      <c r="AW55" s="26">
        <v>0</v>
      </c>
      <c r="AX55" s="26">
        <v>86200.70000000007</v>
      </c>
      <c r="AY55" s="26">
        <v>0</v>
      </c>
      <c r="AZ55" s="26">
        <v>0</v>
      </c>
      <c r="BA55" s="26">
        <v>86200.70000000007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86200.70000000007</v>
      </c>
      <c r="BI55" s="26">
        <v>0</v>
      </c>
      <c r="BJ55" s="26">
        <v>0</v>
      </c>
      <c r="BK55" s="26">
        <v>86200.70000000007</v>
      </c>
      <c r="BL55" s="26">
        <v>1610833</v>
      </c>
      <c r="BM55" s="23" t="s">
        <v>98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348">
        <v>12</v>
      </c>
      <c r="BT55" s="20">
        <v>0</v>
      </c>
      <c r="BU55" s="348">
        <v>0</v>
      </c>
      <c r="BV55" s="20">
        <v>137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-295367.7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outlineLevel="3">
      <c r="A56" s="346" t="s">
        <v>147</v>
      </c>
      <c r="B56" s="346" t="s">
        <v>559</v>
      </c>
      <c r="C56" s="346" t="s">
        <v>563</v>
      </c>
      <c r="D56" s="346" t="s">
        <v>564</v>
      </c>
      <c r="E56" s="346" t="s">
        <v>186</v>
      </c>
      <c r="F56" s="346" t="s">
        <v>0</v>
      </c>
      <c r="G56" s="346" t="s">
        <v>143</v>
      </c>
      <c r="H56" s="346" t="s">
        <v>95</v>
      </c>
      <c r="I56" s="347" t="s">
        <v>128</v>
      </c>
      <c r="J56" s="20">
        <v>1</v>
      </c>
      <c r="K56" s="20">
        <v>1</v>
      </c>
      <c r="L56" s="21">
        <v>0</v>
      </c>
      <c r="M56" s="22">
        <v>0</v>
      </c>
      <c r="N56" s="22">
        <v>0</v>
      </c>
      <c r="O56" s="23">
        <v>0</v>
      </c>
      <c r="P56" s="20">
        <v>0</v>
      </c>
      <c r="Q56" s="20">
        <v>0</v>
      </c>
      <c r="R56" s="24" t="s">
        <v>567</v>
      </c>
      <c r="S56" s="24">
        <v>0</v>
      </c>
      <c r="T56" s="24">
        <v>0</v>
      </c>
      <c r="U56" s="25">
        <v>0</v>
      </c>
      <c r="V56" s="26" t="s">
        <v>97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5">
        <v>0</v>
      </c>
      <c r="AD56" s="26">
        <v>0</v>
      </c>
      <c r="AE56" s="26">
        <v>0</v>
      </c>
      <c r="AF56" s="26">
        <v>0</v>
      </c>
      <c r="AG56" s="26">
        <v>0</v>
      </c>
      <c r="AH56" s="27">
        <v>0</v>
      </c>
      <c r="AI56" s="26">
        <v>0</v>
      </c>
      <c r="AJ56" s="26">
        <v>48780</v>
      </c>
      <c r="AK56" s="28">
        <v>48780</v>
      </c>
      <c r="AL56" s="29">
        <v>0</v>
      </c>
      <c r="AM56" s="26">
        <v>0</v>
      </c>
      <c r="AN56" s="20">
        <v>0</v>
      </c>
      <c r="AO56" s="29">
        <v>0</v>
      </c>
      <c r="AP56" s="26">
        <v>0</v>
      </c>
      <c r="AQ56" s="30">
        <v>1</v>
      </c>
      <c r="AR56" s="23">
        <v>0</v>
      </c>
      <c r="AS56" s="23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146481.89000000001</v>
      </c>
      <c r="BA56" s="26">
        <v>146481.89000000001</v>
      </c>
      <c r="BB56" s="23" t="s">
        <v>0</v>
      </c>
      <c r="BC56" s="23" t="s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146481.89000000001</v>
      </c>
      <c r="BK56" s="26">
        <v>146481.89000000001</v>
      </c>
      <c r="BL56" s="26">
        <v>0</v>
      </c>
      <c r="BM56" s="23" t="s">
        <v>98</v>
      </c>
      <c r="BN56" s="23">
        <v>0</v>
      </c>
      <c r="BO56" s="23" t="b">
        <v>0</v>
      </c>
      <c r="BP56" s="26">
        <v>48780</v>
      </c>
      <c r="BQ56" s="46">
        <v>-9375</v>
      </c>
      <c r="BR56" s="20">
        <v>-9375</v>
      </c>
      <c r="BS56" s="348">
        <v>12</v>
      </c>
      <c r="BT56" s="20">
        <v>0</v>
      </c>
      <c r="BU56" s="348">
        <v>0</v>
      </c>
      <c r="BV56" s="20">
        <v>161</v>
      </c>
      <c r="BW56" s="31">
        <v>0</v>
      </c>
      <c r="BX56" s="31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48780</v>
      </c>
      <c r="CJ56" s="26">
        <v>48780</v>
      </c>
      <c r="CK56" s="22">
        <v>0</v>
      </c>
      <c r="CL56" s="22">
        <v>0</v>
      </c>
    </row>
    <row r="57" spans="1:90" outlineLevel="3">
      <c r="A57" s="346" t="s">
        <v>147</v>
      </c>
      <c r="B57" s="346" t="s">
        <v>559</v>
      </c>
      <c r="C57" s="346" t="s">
        <v>563</v>
      </c>
      <c r="D57" s="346" t="s">
        <v>564</v>
      </c>
      <c r="E57" s="346" t="s">
        <v>187</v>
      </c>
      <c r="F57" s="346" t="s">
        <v>0</v>
      </c>
      <c r="G57" s="346" t="s">
        <v>143</v>
      </c>
      <c r="H57" s="346" t="s">
        <v>95</v>
      </c>
      <c r="I57" s="347" t="s">
        <v>128</v>
      </c>
      <c r="J57" s="20">
        <v>1</v>
      </c>
      <c r="K57" s="20">
        <v>1</v>
      </c>
      <c r="L57" s="21">
        <v>0</v>
      </c>
      <c r="M57" s="22">
        <v>0</v>
      </c>
      <c r="N57" s="22">
        <v>0</v>
      </c>
      <c r="O57" s="23">
        <v>19609625</v>
      </c>
      <c r="P57" s="20">
        <v>19609625</v>
      </c>
      <c r="Q57" s="20">
        <v>0</v>
      </c>
      <c r="R57" s="24" t="s">
        <v>568</v>
      </c>
      <c r="S57" s="24">
        <v>0</v>
      </c>
      <c r="T57" s="24">
        <v>0</v>
      </c>
      <c r="U57" s="25">
        <v>19609625</v>
      </c>
      <c r="V57" s="26" t="s">
        <v>97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5">
        <v>19609625</v>
      </c>
      <c r="AD57" s="26">
        <v>0</v>
      </c>
      <c r="AE57" s="26">
        <v>0</v>
      </c>
      <c r="AF57" s="26">
        <v>0</v>
      </c>
      <c r="AG57" s="26">
        <v>0</v>
      </c>
      <c r="AH57" s="27">
        <v>0</v>
      </c>
      <c r="AI57" s="26">
        <v>0</v>
      </c>
      <c r="AJ57" s="26">
        <v>0</v>
      </c>
      <c r="AK57" s="28">
        <v>0</v>
      </c>
      <c r="AL57" s="29">
        <v>0</v>
      </c>
      <c r="AM57" s="26">
        <v>19609625</v>
      </c>
      <c r="AN57" s="20">
        <v>0</v>
      </c>
      <c r="AO57" s="29">
        <v>0</v>
      </c>
      <c r="AP57" s="26">
        <v>19609625</v>
      </c>
      <c r="AQ57" s="30">
        <v>1</v>
      </c>
      <c r="AR57" s="23">
        <v>0</v>
      </c>
      <c r="AS57" s="23">
        <v>19609625</v>
      </c>
      <c r="AT57" s="26">
        <v>0</v>
      </c>
      <c r="AU57" s="26">
        <v>0</v>
      </c>
      <c r="AV57" s="26">
        <v>0</v>
      </c>
      <c r="AW57" s="26">
        <v>0</v>
      </c>
      <c r="AX57" s="26">
        <v>651521.74000000209</v>
      </c>
      <c r="AY57" s="26">
        <v>0</v>
      </c>
      <c r="AZ57" s="26">
        <v>0</v>
      </c>
      <c r="BA57" s="26">
        <v>651521.74000000209</v>
      </c>
      <c r="BB57" s="23" t="s">
        <v>0</v>
      </c>
      <c r="BC57" s="23" t="s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651521.74000000209</v>
      </c>
      <c r="BI57" s="26">
        <v>0</v>
      </c>
      <c r="BJ57" s="26">
        <v>0</v>
      </c>
      <c r="BK57" s="26">
        <v>651521.74000000209</v>
      </c>
      <c r="BL57" s="26">
        <v>19609625</v>
      </c>
      <c r="BM57" s="23" t="s">
        <v>98</v>
      </c>
      <c r="BN57" s="23">
        <v>0</v>
      </c>
      <c r="BO57" s="23" t="b">
        <v>0</v>
      </c>
      <c r="BP57" s="26">
        <v>0</v>
      </c>
      <c r="BQ57" s="46">
        <v>2269099</v>
      </c>
      <c r="BR57" s="20">
        <v>2269099</v>
      </c>
      <c r="BS57" s="348">
        <v>12</v>
      </c>
      <c r="BT57" s="20">
        <v>0</v>
      </c>
      <c r="BU57" s="348">
        <v>0</v>
      </c>
      <c r="BV57" s="20">
        <v>165</v>
      </c>
      <c r="BW57" s="31">
        <v>0</v>
      </c>
      <c r="BX57" s="31">
        <v>0</v>
      </c>
      <c r="BY57" s="26">
        <v>0</v>
      </c>
      <c r="BZ57" s="26">
        <v>0</v>
      </c>
      <c r="CA57" s="26">
        <v>0</v>
      </c>
      <c r="CB57" s="26">
        <v>5292505.26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2">
        <v>0</v>
      </c>
      <c r="CL57" s="22">
        <v>0</v>
      </c>
    </row>
    <row r="58" spans="1:90" outlineLevel="3">
      <c r="A58" s="346" t="s">
        <v>147</v>
      </c>
      <c r="B58" s="346" t="s">
        <v>559</v>
      </c>
      <c r="C58" s="346" t="s">
        <v>560</v>
      </c>
      <c r="D58" s="346" t="s">
        <v>561</v>
      </c>
      <c r="E58" s="346" t="s">
        <v>569</v>
      </c>
      <c r="F58" s="346" t="s">
        <v>0</v>
      </c>
      <c r="G58" s="346" t="s">
        <v>143</v>
      </c>
      <c r="H58" s="346" t="s">
        <v>95</v>
      </c>
      <c r="I58" s="347" t="s">
        <v>128</v>
      </c>
      <c r="J58" s="20">
        <v>1</v>
      </c>
      <c r="K58" s="20">
        <v>1</v>
      </c>
      <c r="L58" s="21">
        <v>0</v>
      </c>
      <c r="M58" s="22">
        <v>0</v>
      </c>
      <c r="N58" s="22">
        <v>0</v>
      </c>
      <c r="O58" s="23">
        <v>8238768</v>
      </c>
      <c r="P58" s="20">
        <v>8238768</v>
      </c>
      <c r="Q58" s="20">
        <v>0</v>
      </c>
      <c r="R58" s="24" t="s">
        <v>570</v>
      </c>
      <c r="S58" s="24">
        <v>0</v>
      </c>
      <c r="T58" s="24">
        <v>0</v>
      </c>
      <c r="U58" s="25">
        <v>8238768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8238768</v>
      </c>
      <c r="AD58" s="26">
        <v>0</v>
      </c>
      <c r="AE58" s="26">
        <v>0</v>
      </c>
      <c r="AF58" s="26">
        <v>260000</v>
      </c>
      <c r="AG58" s="26">
        <v>260000</v>
      </c>
      <c r="AH58" s="27">
        <v>0</v>
      </c>
      <c r="AI58" s="26">
        <v>0</v>
      </c>
      <c r="AJ58" s="26">
        <v>260000</v>
      </c>
      <c r="AK58" s="28">
        <v>260000</v>
      </c>
      <c r="AL58" s="29">
        <v>0</v>
      </c>
      <c r="AM58" s="26">
        <v>6536268</v>
      </c>
      <c r="AN58" s="20">
        <v>0</v>
      </c>
      <c r="AO58" s="29">
        <v>0</v>
      </c>
      <c r="AP58" s="26">
        <v>6536268</v>
      </c>
      <c r="AQ58" s="30">
        <v>1</v>
      </c>
      <c r="AR58" s="23">
        <v>0</v>
      </c>
      <c r="AS58" s="23">
        <v>8238768</v>
      </c>
      <c r="AT58" s="26">
        <v>0</v>
      </c>
      <c r="AU58" s="26">
        <v>0</v>
      </c>
      <c r="AV58" s="26">
        <v>260000</v>
      </c>
      <c r="AW58" s="26">
        <v>260000</v>
      </c>
      <c r="AX58" s="26">
        <v>0</v>
      </c>
      <c r="AY58" s="26">
        <v>0</v>
      </c>
      <c r="AZ58" s="26">
        <v>260000</v>
      </c>
      <c r="BA58" s="26">
        <v>260000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6536268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0</v>
      </c>
      <c r="BR58" s="20">
        <v>0</v>
      </c>
      <c r="BS58" s="348">
        <v>12</v>
      </c>
      <c r="BT58" s="20">
        <v>0</v>
      </c>
      <c r="BU58" s="348">
        <v>0</v>
      </c>
      <c r="BV58" s="20">
        <v>174</v>
      </c>
      <c r="BW58" s="31">
        <v>0</v>
      </c>
      <c r="BX58" s="31">
        <v>0</v>
      </c>
      <c r="BY58" s="26">
        <v>0</v>
      </c>
      <c r="BZ58" s="26">
        <v>0</v>
      </c>
      <c r="CA58" s="26">
        <v>1702500</v>
      </c>
      <c r="CB58" s="26">
        <v>8238768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</v>
      </c>
      <c r="CL58" s="22">
        <v>0</v>
      </c>
    </row>
    <row r="59" spans="1:90" outlineLevel="3">
      <c r="A59" s="346" t="s">
        <v>147</v>
      </c>
      <c r="B59" s="346" t="s">
        <v>559</v>
      </c>
      <c r="C59" s="346" t="s">
        <v>560</v>
      </c>
      <c r="D59" s="346" t="s">
        <v>561</v>
      </c>
      <c r="E59" s="346" t="s">
        <v>188</v>
      </c>
      <c r="F59" s="346" t="s">
        <v>0</v>
      </c>
      <c r="G59" s="346" t="s">
        <v>143</v>
      </c>
      <c r="H59" s="346" t="s">
        <v>95</v>
      </c>
      <c r="I59" s="347" t="s">
        <v>128</v>
      </c>
      <c r="J59" s="20">
        <v>1</v>
      </c>
      <c r="K59" s="20">
        <v>1</v>
      </c>
      <c r="L59" s="21">
        <v>0</v>
      </c>
      <c r="M59" s="22">
        <v>0</v>
      </c>
      <c r="N59" s="22">
        <v>0</v>
      </c>
      <c r="O59" s="23">
        <v>17054345.75</v>
      </c>
      <c r="P59" s="20">
        <v>17054345.75</v>
      </c>
      <c r="Q59" s="20">
        <v>0</v>
      </c>
      <c r="R59" s="24" t="s">
        <v>571</v>
      </c>
      <c r="S59" s="24">
        <v>0</v>
      </c>
      <c r="T59" s="24">
        <v>0</v>
      </c>
      <c r="U59" s="25">
        <v>17054345.75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17054345.75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17054345.75</v>
      </c>
      <c r="AN59" s="20">
        <v>0</v>
      </c>
      <c r="AO59" s="29">
        <v>0</v>
      </c>
      <c r="AP59" s="26">
        <v>17054345.75</v>
      </c>
      <c r="AQ59" s="30">
        <v>1</v>
      </c>
      <c r="AR59" s="23">
        <v>0</v>
      </c>
      <c r="AS59" s="23">
        <v>17054345.75</v>
      </c>
      <c r="AT59" s="26">
        <v>0</v>
      </c>
      <c r="AU59" s="26">
        <v>0</v>
      </c>
      <c r="AV59" s="26">
        <v>0</v>
      </c>
      <c r="AW59" s="26">
        <v>0</v>
      </c>
      <c r="AX59" s="26">
        <v>-790625</v>
      </c>
      <c r="AY59" s="26">
        <v>0</v>
      </c>
      <c r="AZ59" s="26">
        <v>0</v>
      </c>
      <c r="BA59" s="26">
        <v>-790625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-790625</v>
      </c>
      <c r="BI59" s="26">
        <v>0</v>
      </c>
      <c r="BJ59" s="26">
        <v>0</v>
      </c>
      <c r="BK59" s="26">
        <v>-790625</v>
      </c>
      <c r="BL59" s="26">
        <v>17054345.75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4785398</v>
      </c>
      <c r="BR59" s="20">
        <v>4785398</v>
      </c>
      <c r="BS59" s="348">
        <v>12</v>
      </c>
      <c r="BT59" s="20">
        <v>0</v>
      </c>
      <c r="BU59" s="348">
        <v>0</v>
      </c>
      <c r="BV59" s="20">
        <v>178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1424345.75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</v>
      </c>
      <c r="CL59" s="22">
        <v>0</v>
      </c>
    </row>
    <row r="60" spans="1:90" outlineLevel="3">
      <c r="A60" s="346" t="s">
        <v>147</v>
      </c>
      <c r="B60" s="346" t="s">
        <v>559</v>
      </c>
      <c r="C60" s="346" t="s">
        <v>560</v>
      </c>
      <c r="D60" s="346" t="s">
        <v>561</v>
      </c>
      <c r="E60" s="346" t="s">
        <v>189</v>
      </c>
      <c r="F60" s="346" t="s">
        <v>0</v>
      </c>
      <c r="G60" s="346" t="s">
        <v>143</v>
      </c>
      <c r="H60" s="346" t="s">
        <v>95</v>
      </c>
      <c r="I60" s="347" t="s">
        <v>128</v>
      </c>
      <c r="J60" s="20">
        <v>1</v>
      </c>
      <c r="K60" s="20">
        <v>1</v>
      </c>
      <c r="L60" s="21">
        <v>0</v>
      </c>
      <c r="M60" s="22">
        <v>0</v>
      </c>
      <c r="N60" s="22">
        <v>0</v>
      </c>
      <c r="O60" s="23">
        <v>3744166.75</v>
      </c>
      <c r="P60" s="20">
        <v>3529908.79</v>
      </c>
      <c r="Q60" s="20">
        <v>214257.96</v>
      </c>
      <c r="R60" s="24" t="s">
        <v>572</v>
      </c>
      <c r="S60" s="24">
        <v>0</v>
      </c>
      <c r="T60" s="24">
        <v>0</v>
      </c>
      <c r="U60" s="25">
        <v>3744166.75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3529908.79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28700.46</v>
      </c>
      <c r="AK60" s="28">
        <v>28700.46</v>
      </c>
      <c r="AL60" s="29">
        <v>0</v>
      </c>
      <c r="AM60" s="26">
        <v>3715687</v>
      </c>
      <c r="AN60" s="20">
        <v>0</v>
      </c>
      <c r="AO60" s="29">
        <v>0</v>
      </c>
      <c r="AP60" s="26">
        <v>3715687</v>
      </c>
      <c r="AQ60" s="30">
        <v>1</v>
      </c>
      <c r="AR60" s="23">
        <v>0</v>
      </c>
      <c r="AS60" s="23">
        <v>3744166.75</v>
      </c>
      <c r="AT60" s="26">
        <v>0</v>
      </c>
      <c r="AU60" s="26">
        <v>0</v>
      </c>
      <c r="AV60" s="26">
        <v>0</v>
      </c>
      <c r="AW60" s="26">
        <v>0</v>
      </c>
      <c r="AX60" s="26">
        <v>881110.24</v>
      </c>
      <c r="AY60" s="26">
        <v>0</v>
      </c>
      <c r="AZ60" s="26">
        <v>83298.45</v>
      </c>
      <c r="BA60" s="26">
        <v>964408.69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881110.24</v>
      </c>
      <c r="BI60" s="26">
        <v>0</v>
      </c>
      <c r="BJ60" s="26">
        <v>83298.45</v>
      </c>
      <c r="BK60" s="26">
        <v>964408.69</v>
      </c>
      <c r="BL60" s="26">
        <v>3715687</v>
      </c>
      <c r="BM60" s="23" t="s">
        <v>98</v>
      </c>
      <c r="BN60" s="23">
        <v>0</v>
      </c>
      <c r="BO60" s="23" t="b">
        <v>0</v>
      </c>
      <c r="BP60" s="26">
        <v>28700.46</v>
      </c>
      <c r="BQ60" s="46">
        <v>0</v>
      </c>
      <c r="BR60" s="20">
        <v>0</v>
      </c>
      <c r="BS60" s="348">
        <v>12</v>
      </c>
      <c r="BT60" s="20">
        <v>0</v>
      </c>
      <c r="BU60" s="348">
        <v>0</v>
      </c>
      <c r="BV60" s="20">
        <v>179</v>
      </c>
      <c r="BW60" s="31">
        <v>0</v>
      </c>
      <c r="BX60" s="31">
        <v>0</v>
      </c>
      <c r="BY60" s="26">
        <v>214257.96</v>
      </c>
      <c r="BZ60" s="26">
        <v>214257.96</v>
      </c>
      <c r="CA60" s="26">
        <v>28479.75</v>
      </c>
      <c r="CB60" s="26">
        <v>2102798.5099999998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28700.46</v>
      </c>
      <c r="CJ60" s="26">
        <v>28700.46</v>
      </c>
      <c r="CK60" s="22">
        <v>0</v>
      </c>
      <c r="CL60" s="22">
        <v>0</v>
      </c>
    </row>
    <row r="61" spans="1:90" outlineLevel="3">
      <c r="A61" s="346" t="s">
        <v>147</v>
      </c>
      <c r="B61" s="346" t="s">
        <v>559</v>
      </c>
      <c r="C61" s="346" t="s">
        <v>563</v>
      </c>
      <c r="D61" s="346" t="s">
        <v>564</v>
      </c>
      <c r="E61" s="346" t="s">
        <v>190</v>
      </c>
      <c r="F61" s="346" t="s">
        <v>0</v>
      </c>
      <c r="G61" s="346" t="s">
        <v>143</v>
      </c>
      <c r="H61" s="346" t="s">
        <v>95</v>
      </c>
      <c r="I61" s="347" t="s">
        <v>128</v>
      </c>
      <c r="J61" s="20">
        <v>1</v>
      </c>
      <c r="K61" s="20">
        <v>1</v>
      </c>
      <c r="L61" s="21">
        <v>0</v>
      </c>
      <c r="M61" s="22">
        <v>0</v>
      </c>
      <c r="N61" s="22">
        <v>0</v>
      </c>
      <c r="O61" s="23">
        <v>6115166</v>
      </c>
      <c r="P61" s="20">
        <v>6115166</v>
      </c>
      <c r="Q61" s="20">
        <v>0</v>
      </c>
      <c r="R61" s="24" t="s">
        <v>573</v>
      </c>
      <c r="S61" s="24">
        <v>0</v>
      </c>
      <c r="T61" s="24">
        <v>0</v>
      </c>
      <c r="U61" s="25">
        <v>6115166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6115166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6115166</v>
      </c>
      <c r="AN61" s="20">
        <v>0</v>
      </c>
      <c r="AO61" s="29">
        <v>0</v>
      </c>
      <c r="AP61" s="26">
        <v>6115166</v>
      </c>
      <c r="AQ61" s="30">
        <v>1</v>
      </c>
      <c r="AR61" s="23">
        <v>0</v>
      </c>
      <c r="AS61" s="23">
        <v>6115166</v>
      </c>
      <c r="AT61" s="26">
        <v>0</v>
      </c>
      <c r="AU61" s="26">
        <v>0</v>
      </c>
      <c r="AV61" s="26">
        <v>0</v>
      </c>
      <c r="AW61" s="26">
        <v>0</v>
      </c>
      <c r="AX61" s="26">
        <v>347780.95000000065</v>
      </c>
      <c r="AY61" s="26">
        <v>0</v>
      </c>
      <c r="AZ61" s="26">
        <v>0</v>
      </c>
      <c r="BA61" s="26">
        <v>347780.95000000065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347780.95000000065</v>
      </c>
      <c r="BI61" s="26">
        <v>0</v>
      </c>
      <c r="BJ61" s="26">
        <v>0</v>
      </c>
      <c r="BK61" s="26">
        <v>347780.95000000065</v>
      </c>
      <c r="BL61" s="26">
        <v>6115166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702344</v>
      </c>
      <c r="BR61" s="20">
        <v>702344</v>
      </c>
      <c r="BS61" s="348">
        <v>12</v>
      </c>
      <c r="BT61" s="20">
        <v>0</v>
      </c>
      <c r="BU61" s="348">
        <v>0</v>
      </c>
      <c r="BV61" s="20">
        <v>181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1697760.05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</v>
      </c>
      <c r="CL61" s="22">
        <v>0</v>
      </c>
    </row>
    <row r="62" spans="1:90" outlineLevel="3">
      <c r="A62" s="346" t="s">
        <v>147</v>
      </c>
      <c r="B62" s="346" t="s">
        <v>559</v>
      </c>
      <c r="C62" s="346" t="s">
        <v>560</v>
      </c>
      <c r="D62" s="346" t="s">
        <v>561</v>
      </c>
      <c r="E62" s="346" t="s">
        <v>191</v>
      </c>
      <c r="F62" s="346" t="s">
        <v>0</v>
      </c>
      <c r="G62" s="346" t="s">
        <v>143</v>
      </c>
      <c r="H62" s="346" t="s">
        <v>95</v>
      </c>
      <c r="I62" s="347" t="s">
        <v>128</v>
      </c>
      <c r="J62" s="20">
        <v>1</v>
      </c>
      <c r="K62" s="20">
        <v>1</v>
      </c>
      <c r="L62" s="21">
        <v>0</v>
      </c>
      <c r="M62" s="22">
        <v>0</v>
      </c>
      <c r="N62" s="22">
        <v>0</v>
      </c>
      <c r="O62" s="23">
        <v>18513996.359999999</v>
      </c>
      <c r="P62" s="20">
        <v>18513996.359999999</v>
      </c>
      <c r="Q62" s="20">
        <v>0</v>
      </c>
      <c r="R62" s="24" t="s">
        <v>574</v>
      </c>
      <c r="S62" s="24">
        <v>0</v>
      </c>
      <c r="T62" s="24">
        <v>0</v>
      </c>
      <c r="U62" s="25">
        <v>18513996.359999999</v>
      </c>
      <c r="V62" s="26" t="s">
        <v>97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5">
        <v>18513996.359999999</v>
      </c>
      <c r="AD62" s="26">
        <v>0</v>
      </c>
      <c r="AE62" s="26">
        <v>0</v>
      </c>
      <c r="AF62" s="26">
        <v>0</v>
      </c>
      <c r="AG62" s="26">
        <v>0</v>
      </c>
      <c r="AH62" s="27">
        <v>0</v>
      </c>
      <c r="AI62" s="26">
        <v>0</v>
      </c>
      <c r="AJ62" s="26">
        <v>0</v>
      </c>
      <c r="AK62" s="28">
        <v>0</v>
      </c>
      <c r="AL62" s="29">
        <v>0</v>
      </c>
      <c r="AM62" s="26">
        <v>18874713</v>
      </c>
      <c r="AN62" s="20">
        <v>0</v>
      </c>
      <c r="AO62" s="29">
        <v>0</v>
      </c>
      <c r="AP62" s="26">
        <v>18874713</v>
      </c>
      <c r="AQ62" s="30">
        <v>1</v>
      </c>
      <c r="AR62" s="23">
        <v>0</v>
      </c>
      <c r="AS62" s="23">
        <v>18513996.359999999</v>
      </c>
      <c r="AT62" s="26">
        <v>0</v>
      </c>
      <c r="AU62" s="26">
        <v>0</v>
      </c>
      <c r="AV62" s="26">
        <v>0</v>
      </c>
      <c r="AW62" s="26">
        <v>0</v>
      </c>
      <c r="AX62" s="26">
        <v>1358890.28</v>
      </c>
      <c r="AY62" s="26">
        <v>0</v>
      </c>
      <c r="AZ62" s="26">
        <v>0</v>
      </c>
      <c r="BA62" s="26">
        <v>1358890.28</v>
      </c>
      <c r="BB62" s="23" t="s">
        <v>0</v>
      </c>
      <c r="BC62" s="23" t="s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1358890.28</v>
      </c>
      <c r="BI62" s="26">
        <v>0</v>
      </c>
      <c r="BJ62" s="26">
        <v>0</v>
      </c>
      <c r="BK62" s="26">
        <v>1358890.28</v>
      </c>
      <c r="BL62" s="26">
        <v>18874713</v>
      </c>
      <c r="BM62" s="23" t="s">
        <v>98</v>
      </c>
      <c r="BN62" s="23">
        <v>0</v>
      </c>
      <c r="BO62" s="23" t="b">
        <v>0</v>
      </c>
      <c r="BP62" s="26">
        <v>0</v>
      </c>
      <c r="BQ62" s="46">
        <v>2864691</v>
      </c>
      <c r="BR62" s="20">
        <v>2864691</v>
      </c>
      <c r="BS62" s="348">
        <v>12</v>
      </c>
      <c r="BT62" s="20">
        <v>0</v>
      </c>
      <c r="BU62" s="348">
        <v>0</v>
      </c>
      <c r="BV62" s="20">
        <v>183</v>
      </c>
      <c r="BW62" s="31">
        <v>0</v>
      </c>
      <c r="BX62" s="31">
        <v>0</v>
      </c>
      <c r="BY62" s="26">
        <v>0</v>
      </c>
      <c r="BZ62" s="26">
        <v>0</v>
      </c>
      <c r="CA62" s="26">
        <v>-360716.64</v>
      </c>
      <c r="CB62" s="26">
        <v>-2872678.92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2">
        <v>0</v>
      </c>
      <c r="CL62" s="22">
        <v>0</v>
      </c>
    </row>
    <row r="63" spans="1:90" s="353" customFormat="1" ht="20.100000000000001" customHeight="1" outlineLevel="2">
      <c r="A63" s="350" t="s">
        <v>151</v>
      </c>
      <c r="B63" s="350"/>
      <c r="C63" s="350"/>
      <c r="D63" s="350"/>
      <c r="E63" s="350"/>
      <c r="F63" s="350"/>
      <c r="G63" s="350"/>
      <c r="H63" s="350"/>
      <c r="I63" s="351"/>
      <c r="J63" s="32"/>
      <c r="K63" s="32"/>
      <c r="L63" s="33"/>
      <c r="M63" s="34"/>
      <c r="N63" s="34"/>
      <c r="O63" s="35"/>
      <c r="P63" s="32"/>
      <c r="Q63" s="32"/>
      <c r="R63" s="36">
        <v>0</v>
      </c>
      <c r="S63" s="36">
        <v>0</v>
      </c>
      <c r="T63" s="36">
        <v>0</v>
      </c>
      <c r="U63" s="37">
        <v>79553217.379999995</v>
      </c>
      <c r="V63" s="38"/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7">
        <v>79338959.419999987</v>
      </c>
      <c r="AD63" s="38">
        <v>0</v>
      </c>
      <c r="AE63" s="38">
        <v>0</v>
      </c>
      <c r="AF63" s="38">
        <v>260000</v>
      </c>
      <c r="AG63" s="38">
        <v>260000</v>
      </c>
      <c r="AH63" s="39">
        <v>0</v>
      </c>
      <c r="AI63" s="38">
        <v>0</v>
      </c>
      <c r="AJ63" s="38">
        <v>337480.46</v>
      </c>
      <c r="AK63" s="40">
        <v>337480.46</v>
      </c>
      <c r="AL63" s="41"/>
      <c r="AM63" s="38">
        <v>78090821.50999999</v>
      </c>
      <c r="AN63" s="32"/>
      <c r="AO63" s="41"/>
      <c r="AP63" s="38">
        <v>78090821.50999999</v>
      </c>
      <c r="AQ63" s="42"/>
      <c r="AR63" s="35"/>
      <c r="AS63" s="35"/>
      <c r="AT63" s="38">
        <v>0</v>
      </c>
      <c r="AU63" s="38">
        <v>0</v>
      </c>
      <c r="AV63" s="38">
        <v>260000</v>
      </c>
      <c r="AW63" s="38">
        <v>260000</v>
      </c>
      <c r="AX63" s="38">
        <v>1885237.01</v>
      </c>
      <c r="AY63" s="38">
        <v>0</v>
      </c>
      <c r="AZ63" s="38">
        <v>489780.34</v>
      </c>
      <c r="BA63" s="38">
        <v>2375017.35</v>
      </c>
      <c r="BB63" s="35"/>
      <c r="BC63" s="35"/>
      <c r="BD63" s="38"/>
      <c r="BE63" s="38"/>
      <c r="BF63" s="38"/>
      <c r="BG63" s="38"/>
      <c r="BH63" s="38"/>
      <c r="BI63" s="38"/>
      <c r="BJ63" s="38"/>
      <c r="BK63" s="38"/>
      <c r="BL63" s="38"/>
      <c r="BM63" s="35"/>
      <c r="BN63" s="35"/>
      <c r="BO63" s="35"/>
      <c r="BP63" s="38"/>
      <c r="BQ63" s="50"/>
      <c r="BR63" s="32"/>
      <c r="BS63" s="352"/>
      <c r="BT63" s="32"/>
      <c r="BU63" s="352"/>
      <c r="BV63" s="32"/>
      <c r="BW63" s="43"/>
      <c r="BX63" s="43"/>
      <c r="BY63" s="38"/>
      <c r="BZ63" s="38"/>
      <c r="CA63" s="38">
        <v>1462395.87</v>
      </c>
      <c r="CB63" s="38"/>
      <c r="CC63" s="38"/>
      <c r="CD63" s="38"/>
      <c r="CE63" s="38"/>
      <c r="CF63" s="38"/>
      <c r="CG63" s="38"/>
      <c r="CH63" s="38"/>
      <c r="CI63" s="38"/>
      <c r="CJ63" s="38"/>
      <c r="CK63" s="34"/>
      <c r="CL63" s="34"/>
    </row>
    <row r="64" spans="1:90" outlineLevel="3">
      <c r="A64" s="346" t="s">
        <v>127</v>
      </c>
      <c r="B64" s="346" t="s">
        <v>559</v>
      </c>
      <c r="C64" s="346" t="s">
        <v>560</v>
      </c>
      <c r="D64" s="346" t="s">
        <v>561</v>
      </c>
      <c r="E64" s="346" t="s">
        <v>192</v>
      </c>
      <c r="F64" s="346" t="s">
        <v>0</v>
      </c>
      <c r="G64" s="359" t="s">
        <v>143</v>
      </c>
      <c r="H64" s="359" t="s">
        <v>125</v>
      </c>
      <c r="I64" s="347" t="s">
        <v>96</v>
      </c>
      <c r="J64" s="44">
        <v>1</v>
      </c>
      <c r="K64" s="20">
        <v>1</v>
      </c>
      <c r="L64" s="21">
        <v>0</v>
      </c>
      <c r="M64" s="22">
        <v>0</v>
      </c>
      <c r="N64" s="22">
        <v>1</v>
      </c>
      <c r="O64" s="23">
        <v>15958</v>
      </c>
      <c r="P64" s="46">
        <v>15649</v>
      </c>
      <c r="Q64" s="46">
        <v>309</v>
      </c>
      <c r="R64" s="24" t="s">
        <v>575</v>
      </c>
      <c r="S64" s="24">
        <v>0</v>
      </c>
      <c r="T64" s="24">
        <v>0</v>
      </c>
      <c r="U64" s="25">
        <v>15958</v>
      </c>
      <c r="V64" s="26" t="s">
        <v>97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5">
        <v>15649</v>
      </c>
      <c r="AD64" s="26">
        <v>309</v>
      </c>
      <c r="AE64" s="26">
        <v>-309</v>
      </c>
      <c r="AF64" s="26">
        <v>0</v>
      </c>
      <c r="AG64" s="26">
        <v>0</v>
      </c>
      <c r="AH64" s="27">
        <v>7476</v>
      </c>
      <c r="AI64" s="26">
        <v>-7476</v>
      </c>
      <c r="AJ64" s="26">
        <v>0</v>
      </c>
      <c r="AK64" s="28">
        <v>0</v>
      </c>
      <c r="AL64" s="29">
        <v>0</v>
      </c>
      <c r="AM64" s="26">
        <v>8482</v>
      </c>
      <c r="AN64" s="29">
        <v>0</v>
      </c>
      <c r="AO64" s="20">
        <v>0</v>
      </c>
      <c r="AP64" s="26">
        <v>8482</v>
      </c>
      <c r="AQ64" s="30">
        <v>1</v>
      </c>
      <c r="AR64" s="23">
        <v>9.9999999999999995E-8</v>
      </c>
      <c r="AS64" s="23">
        <v>15958</v>
      </c>
      <c r="AT64" s="26">
        <v>961</v>
      </c>
      <c r="AU64" s="26">
        <v>-961</v>
      </c>
      <c r="AV64" s="26">
        <v>0</v>
      </c>
      <c r="AW64" s="26">
        <v>0</v>
      </c>
      <c r="AX64" s="26">
        <v>-27221</v>
      </c>
      <c r="AY64" s="26">
        <v>-820195</v>
      </c>
      <c r="AZ64" s="26">
        <v>0</v>
      </c>
      <c r="BA64" s="26">
        <v>-847416</v>
      </c>
      <c r="BB64" s="23" t="s">
        <v>0</v>
      </c>
      <c r="BC64" s="23" t="s">
        <v>0</v>
      </c>
      <c r="BD64" s="26">
        <v>652</v>
      </c>
      <c r="BE64" s="26">
        <v>-652</v>
      </c>
      <c r="BF64" s="26">
        <v>0</v>
      </c>
      <c r="BG64" s="26">
        <v>0</v>
      </c>
      <c r="BH64" s="26">
        <v>-27530</v>
      </c>
      <c r="BI64" s="26">
        <v>-819886</v>
      </c>
      <c r="BJ64" s="26">
        <v>0</v>
      </c>
      <c r="BK64" s="26">
        <v>-847416</v>
      </c>
      <c r="BL64" s="31">
        <v>8482</v>
      </c>
      <c r="BM64" s="23" t="s">
        <v>98</v>
      </c>
      <c r="BN64" s="23">
        <v>0</v>
      </c>
      <c r="BO64" s="23" t="b">
        <v>0</v>
      </c>
      <c r="BP64" s="26">
        <v>0</v>
      </c>
      <c r="BQ64" s="46">
        <v>0</v>
      </c>
      <c r="BR64" s="20">
        <v>0</v>
      </c>
      <c r="BS64" s="348">
        <v>2</v>
      </c>
      <c r="BT64" s="20">
        <v>309</v>
      </c>
      <c r="BU64" s="348">
        <v>0</v>
      </c>
      <c r="BV64" s="20">
        <v>16</v>
      </c>
      <c r="BW64" s="31">
        <v>0</v>
      </c>
      <c r="BX64" s="31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7167</v>
      </c>
      <c r="CH64" s="26">
        <v>-7167</v>
      </c>
      <c r="CI64" s="26">
        <v>0</v>
      </c>
      <c r="CJ64" s="26">
        <v>0</v>
      </c>
      <c r="CK64" s="22">
        <v>0</v>
      </c>
      <c r="CL64" s="22">
        <v>0</v>
      </c>
    </row>
    <row r="65" spans="1:90" outlineLevel="3">
      <c r="A65" s="346" t="s">
        <v>127</v>
      </c>
      <c r="B65" s="346" t="s">
        <v>559</v>
      </c>
      <c r="C65" s="346" t="s">
        <v>560</v>
      </c>
      <c r="D65" s="346" t="s">
        <v>561</v>
      </c>
      <c r="E65" s="346" t="s">
        <v>193</v>
      </c>
      <c r="F65" s="346" t="s">
        <v>0</v>
      </c>
      <c r="G65" s="359" t="s">
        <v>143</v>
      </c>
      <c r="H65" s="359" t="s">
        <v>125</v>
      </c>
      <c r="I65" s="347" t="s">
        <v>96</v>
      </c>
      <c r="J65" s="44">
        <v>3300000</v>
      </c>
      <c r="K65" s="20">
        <v>3300000</v>
      </c>
      <c r="L65" s="21">
        <v>0</v>
      </c>
      <c r="M65" s="22">
        <v>0</v>
      </c>
      <c r="N65" s="22">
        <v>1</v>
      </c>
      <c r="O65" s="23">
        <v>5.3223500000000001</v>
      </c>
      <c r="P65" s="46">
        <v>5.3223500000000001</v>
      </c>
      <c r="Q65" s="46">
        <v>0</v>
      </c>
      <c r="R65" s="24" t="s">
        <v>576</v>
      </c>
      <c r="S65" s="24">
        <v>0</v>
      </c>
      <c r="T65" s="24">
        <v>0</v>
      </c>
      <c r="U65" s="25">
        <v>17563755</v>
      </c>
      <c r="V65" s="26" t="s">
        <v>97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5">
        <v>17563755</v>
      </c>
      <c r="AD65" s="26">
        <v>0</v>
      </c>
      <c r="AE65" s="26">
        <v>0</v>
      </c>
      <c r="AF65" s="26">
        <v>0</v>
      </c>
      <c r="AG65" s="26">
        <v>0</v>
      </c>
      <c r="AH65" s="27">
        <v>0</v>
      </c>
      <c r="AI65" s="26">
        <v>0</v>
      </c>
      <c r="AJ65" s="26">
        <v>0</v>
      </c>
      <c r="AK65" s="28">
        <v>0</v>
      </c>
      <c r="AL65" s="29">
        <v>0</v>
      </c>
      <c r="AM65" s="26">
        <v>17563755</v>
      </c>
      <c r="AN65" s="29">
        <v>0</v>
      </c>
      <c r="AO65" s="20">
        <v>0</v>
      </c>
      <c r="AP65" s="26">
        <v>17563755</v>
      </c>
      <c r="AQ65" s="30">
        <v>1</v>
      </c>
      <c r="AR65" s="23">
        <v>17563755</v>
      </c>
      <c r="AS65" s="23">
        <v>5.3223500000000001</v>
      </c>
      <c r="AT65" s="26">
        <v>0</v>
      </c>
      <c r="AU65" s="26">
        <v>0</v>
      </c>
      <c r="AV65" s="26">
        <v>0</v>
      </c>
      <c r="AW65" s="26">
        <v>0</v>
      </c>
      <c r="AX65" s="26">
        <v>847416</v>
      </c>
      <c r="AY65" s="26">
        <v>0</v>
      </c>
      <c r="AZ65" s="26">
        <v>0</v>
      </c>
      <c r="BA65" s="26">
        <v>847416</v>
      </c>
      <c r="BB65" s="23" t="s">
        <v>0</v>
      </c>
      <c r="BC65" s="23" t="s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847416</v>
      </c>
      <c r="BI65" s="26">
        <v>0</v>
      </c>
      <c r="BJ65" s="26">
        <v>0</v>
      </c>
      <c r="BK65" s="26">
        <v>847416</v>
      </c>
      <c r="BL65" s="31">
        <v>17563755</v>
      </c>
      <c r="BM65" s="23" t="s">
        <v>98</v>
      </c>
      <c r="BN65" s="23">
        <v>0</v>
      </c>
      <c r="BO65" s="23" t="b">
        <v>0</v>
      </c>
      <c r="BP65" s="26">
        <v>0</v>
      </c>
      <c r="BQ65" s="46">
        <v>5.87</v>
      </c>
      <c r="BR65" s="20">
        <v>19371000</v>
      </c>
      <c r="BS65" s="348">
        <v>2</v>
      </c>
      <c r="BT65" s="20">
        <v>0</v>
      </c>
      <c r="BU65" s="348">
        <v>0</v>
      </c>
      <c r="BV65" s="20">
        <v>17</v>
      </c>
      <c r="BW65" s="31">
        <v>0</v>
      </c>
      <c r="BX65" s="31">
        <v>0</v>
      </c>
      <c r="BY65" s="26">
        <v>0</v>
      </c>
      <c r="BZ65" s="26">
        <v>0</v>
      </c>
      <c r="CA65" s="26">
        <v>0</v>
      </c>
      <c r="CB65" s="26">
        <v>600000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2">
        <v>0</v>
      </c>
      <c r="CL65" s="22">
        <v>0</v>
      </c>
    </row>
    <row r="66" spans="1:90" outlineLevel="3">
      <c r="A66" s="346" t="s">
        <v>127</v>
      </c>
      <c r="B66" s="346" t="s">
        <v>559</v>
      </c>
      <c r="C66" s="346" t="s">
        <v>560</v>
      </c>
      <c r="D66" s="346" t="s">
        <v>561</v>
      </c>
      <c r="E66" s="346" t="s">
        <v>194</v>
      </c>
      <c r="F66" s="346" t="s">
        <v>0</v>
      </c>
      <c r="G66" s="359" t="s">
        <v>143</v>
      </c>
      <c r="H66" s="359" t="s">
        <v>125</v>
      </c>
      <c r="I66" s="347" t="s">
        <v>96</v>
      </c>
      <c r="J66" s="44">
        <v>1</v>
      </c>
      <c r="K66" s="20">
        <v>1</v>
      </c>
      <c r="L66" s="21">
        <v>0</v>
      </c>
      <c r="M66" s="22">
        <v>0</v>
      </c>
      <c r="N66" s="22">
        <v>1</v>
      </c>
      <c r="O66" s="23">
        <v>0</v>
      </c>
      <c r="P66" s="46">
        <v>0</v>
      </c>
      <c r="Q66" s="46">
        <v>0</v>
      </c>
      <c r="R66" s="24" t="s">
        <v>577</v>
      </c>
      <c r="S66" s="24">
        <v>0</v>
      </c>
      <c r="T66" s="24">
        <v>0</v>
      </c>
      <c r="U66" s="25">
        <v>0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0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0</v>
      </c>
      <c r="AN66" s="29">
        <v>0</v>
      </c>
      <c r="AO66" s="20">
        <v>0</v>
      </c>
      <c r="AP66" s="26">
        <v>0</v>
      </c>
      <c r="AQ66" s="30">
        <v>1</v>
      </c>
      <c r="AR66" s="23">
        <v>0</v>
      </c>
      <c r="AS66" s="23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31">
        <v>0</v>
      </c>
      <c r="BM66" s="23" t="s">
        <v>98</v>
      </c>
      <c r="BN66" s="23">
        <v>0</v>
      </c>
      <c r="BO66" s="23" t="b">
        <v>0</v>
      </c>
      <c r="BP66" s="26">
        <v>0</v>
      </c>
      <c r="BQ66" s="20">
        <v>0</v>
      </c>
      <c r="BR66" s="20">
        <v>0</v>
      </c>
      <c r="BS66" s="348">
        <v>2</v>
      </c>
      <c r="BT66" s="20">
        <v>0</v>
      </c>
      <c r="BU66" s="348">
        <v>0</v>
      </c>
      <c r="BV66" s="20">
        <v>65</v>
      </c>
      <c r="BW66" s="31">
        <v>0</v>
      </c>
      <c r="BX66" s="31">
        <v>0</v>
      </c>
      <c r="BY66" s="26">
        <v>0</v>
      </c>
      <c r="BZ66" s="26">
        <v>0</v>
      </c>
      <c r="CA66" s="26">
        <v>0</v>
      </c>
      <c r="CB66" s="26">
        <v>-328125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outlineLevel="3">
      <c r="A67" s="346" t="s">
        <v>127</v>
      </c>
      <c r="B67" s="346" t="s">
        <v>559</v>
      </c>
      <c r="C67" s="346" t="s">
        <v>560</v>
      </c>
      <c r="D67" s="346" t="s">
        <v>561</v>
      </c>
      <c r="E67" s="346" t="s">
        <v>195</v>
      </c>
      <c r="F67" s="346" t="s">
        <v>0</v>
      </c>
      <c r="G67" s="359" t="s">
        <v>143</v>
      </c>
      <c r="H67" s="359" t="s">
        <v>125</v>
      </c>
      <c r="I67" s="347" t="s">
        <v>96</v>
      </c>
      <c r="J67" s="44">
        <v>0</v>
      </c>
      <c r="K67" s="20">
        <v>0</v>
      </c>
      <c r="L67" s="21">
        <v>0</v>
      </c>
      <c r="M67" s="22">
        <v>0</v>
      </c>
      <c r="N67" s="22">
        <v>0</v>
      </c>
      <c r="O67" s="23">
        <v>0</v>
      </c>
      <c r="P67" s="46">
        <v>0</v>
      </c>
      <c r="Q67" s="46">
        <v>0</v>
      </c>
      <c r="R67" s="24">
        <v>0</v>
      </c>
      <c r="S67" s="24">
        <v>0</v>
      </c>
      <c r="T67" s="24">
        <v>0</v>
      </c>
      <c r="U67" s="25">
        <v>0</v>
      </c>
      <c r="V67" s="26" t="s">
        <v>97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5">
        <v>0</v>
      </c>
      <c r="AD67" s="26">
        <v>0</v>
      </c>
      <c r="AE67" s="26">
        <v>0</v>
      </c>
      <c r="AF67" s="26">
        <v>0</v>
      </c>
      <c r="AG67" s="26">
        <v>0</v>
      </c>
      <c r="AH67" s="27">
        <v>0</v>
      </c>
      <c r="AI67" s="26">
        <v>0</v>
      </c>
      <c r="AJ67" s="26">
        <v>0</v>
      </c>
      <c r="AK67" s="28">
        <v>0</v>
      </c>
      <c r="AL67" s="29">
        <v>0</v>
      </c>
      <c r="AM67" s="26">
        <v>0</v>
      </c>
      <c r="AN67" s="29">
        <v>0</v>
      </c>
      <c r="AO67" s="20">
        <v>0</v>
      </c>
      <c r="AP67" s="26">
        <v>706613.34</v>
      </c>
      <c r="AQ67" s="30">
        <v>1</v>
      </c>
      <c r="AR67" s="23">
        <v>9.9999999999999995E-8</v>
      </c>
      <c r="AS67" s="23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-877548.46000000171</v>
      </c>
      <c r="AY67" s="26">
        <v>877548.46000000171</v>
      </c>
      <c r="AZ67" s="26">
        <v>0</v>
      </c>
      <c r="BA67" s="26">
        <v>0</v>
      </c>
      <c r="BB67" s="23" t="s">
        <v>0</v>
      </c>
      <c r="BC67" s="23" t="s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-877548.46000000171</v>
      </c>
      <c r="BI67" s="26">
        <v>877548.46000000171</v>
      </c>
      <c r="BJ67" s="26">
        <v>0</v>
      </c>
      <c r="BK67" s="26">
        <v>0</v>
      </c>
      <c r="BL67" s="23">
        <v>706613.34</v>
      </c>
      <c r="BM67" s="23" t="s">
        <v>88</v>
      </c>
      <c r="BN67" s="23">
        <v>0</v>
      </c>
      <c r="BO67" s="23" t="b">
        <v>0</v>
      </c>
      <c r="BP67" s="26">
        <v>0</v>
      </c>
      <c r="BQ67" s="46">
        <v>0</v>
      </c>
      <c r="BR67" s="20">
        <v>0</v>
      </c>
      <c r="BS67" s="348">
        <v>2</v>
      </c>
      <c r="BT67" s="20">
        <v>0</v>
      </c>
      <c r="BU67" s="348">
        <v>0</v>
      </c>
      <c r="BV67" s="20">
        <v>119</v>
      </c>
      <c r="BW67" s="31">
        <v>0</v>
      </c>
      <c r="BX67" s="31">
        <v>0</v>
      </c>
      <c r="BY67" s="26">
        <v>0</v>
      </c>
      <c r="BZ67" s="26">
        <v>0</v>
      </c>
      <c r="CA67" s="26">
        <v>0</v>
      </c>
      <c r="CB67" s="26">
        <v>-236203.84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2">
        <v>0</v>
      </c>
      <c r="CL67" s="22">
        <v>0</v>
      </c>
    </row>
    <row r="68" spans="1:90" outlineLevel="3">
      <c r="A68" s="346" t="s">
        <v>127</v>
      </c>
      <c r="B68" s="346" t="s">
        <v>559</v>
      </c>
      <c r="C68" s="346" t="s">
        <v>563</v>
      </c>
      <c r="D68" s="346" t="s">
        <v>564</v>
      </c>
      <c r="E68" s="346" t="s">
        <v>196</v>
      </c>
      <c r="F68" s="346" t="s">
        <v>0</v>
      </c>
      <c r="G68" s="346" t="s">
        <v>143</v>
      </c>
      <c r="H68" s="346" t="s">
        <v>95</v>
      </c>
      <c r="I68" s="347" t="s">
        <v>128</v>
      </c>
      <c r="J68" s="44">
        <v>1</v>
      </c>
      <c r="K68" s="20">
        <v>1</v>
      </c>
      <c r="L68" s="21">
        <v>0</v>
      </c>
      <c r="M68" s="22">
        <v>0</v>
      </c>
      <c r="N68" s="22">
        <v>0</v>
      </c>
      <c r="O68" s="23">
        <v>-47398</v>
      </c>
      <c r="P68" s="20">
        <v>-58958</v>
      </c>
      <c r="Q68" s="20">
        <v>11560</v>
      </c>
      <c r="R68" s="24" t="s">
        <v>578</v>
      </c>
      <c r="S68" s="24">
        <v>0</v>
      </c>
      <c r="T68" s="24">
        <v>0</v>
      </c>
      <c r="U68" s="25">
        <v>-47398</v>
      </c>
      <c r="V68" s="26" t="s">
        <v>97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5">
        <v>-58958</v>
      </c>
      <c r="AD68" s="26">
        <v>11560</v>
      </c>
      <c r="AE68" s="26">
        <v>-11560</v>
      </c>
      <c r="AF68" s="26">
        <v>0</v>
      </c>
      <c r="AG68" s="26">
        <v>0</v>
      </c>
      <c r="AH68" s="27">
        <v>-28495</v>
      </c>
      <c r="AI68" s="26">
        <v>28495</v>
      </c>
      <c r="AJ68" s="26">
        <v>0</v>
      </c>
      <c r="AK68" s="28">
        <v>0</v>
      </c>
      <c r="AL68" s="29">
        <v>0</v>
      </c>
      <c r="AM68" s="26">
        <v>-18903</v>
      </c>
      <c r="AN68" s="20">
        <v>0</v>
      </c>
      <c r="AO68" s="29">
        <v>0</v>
      </c>
      <c r="AP68" s="26">
        <v>-18903</v>
      </c>
      <c r="AQ68" s="30">
        <v>1</v>
      </c>
      <c r="AR68" s="23">
        <v>9.9999999999999995E-8</v>
      </c>
      <c r="AS68" s="23">
        <v>-47398</v>
      </c>
      <c r="AT68" s="26">
        <v>123134</v>
      </c>
      <c r="AU68" s="26">
        <v>-123134</v>
      </c>
      <c r="AV68" s="26">
        <v>0</v>
      </c>
      <c r="AW68" s="26">
        <v>0</v>
      </c>
      <c r="AX68" s="26">
        <v>-76400</v>
      </c>
      <c r="AY68" s="26">
        <v>-1049461</v>
      </c>
      <c r="AZ68" s="26">
        <v>0</v>
      </c>
      <c r="BA68" s="26">
        <v>-1125861</v>
      </c>
      <c r="BB68" s="23" t="s">
        <v>0</v>
      </c>
      <c r="BC68" s="23" t="s">
        <v>0</v>
      </c>
      <c r="BD68" s="26">
        <v>111574</v>
      </c>
      <c r="BE68" s="26">
        <v>-111574</v>
      </c>
      <c r="BF68" s="26">
        <v>0</v>
      </c>
      <c r="BG68" s="26">
        <v>0</v>
      </c>
      <c r="BH68" s="26">
        <v>-87960</v>
      </c>
      <c r="BI68" s="26">
        <v>-1037901</v>
      </c>
      <c r="BJ68" s="26">
        <v>0</v>
      </c>
      <c r="BK68" s="26">
        <v>-1125861</v>
      </c>
      <c r="BL68" s="26">
        <v>-18903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0</v>
      </c>
      <c r="BR68" s="20">
        <v>0</v>
      </c>
      <c r="BS68" s="348">
        <v>2</v>
      </c>
      <c r="BT68" s="20">
        <v>11560</v>
      </c>
      <c r="BU68" s="348">
        <v>0</v>
      </c>
      <c r="BV68" s="20">
        <v>143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-40055</v>
      </c>
      <c r="CH68" s="26">
        <v>40055</v>
      </c>
      <c r="CI68" s="26">
        <v>0</v>
      </c>
      <c r="CJ68" s="26">
        <v>0</v>
      </c>
      <c r="CK68" s="22">
        <v>0</v>
      </c>
      <c r="CL68" s="22">
        <v>0</v>
      </c>
    </row>
    <row r="69" spans="1:90" outlineLevel="3">
      <c r="A69" s="346" t="s">
        <v>127</v>
      </c>
      <c r="B69" s="346" t="s">
        <v>559</v>
      </c>
      <c r="C69" s="346" t="s">
        <v>563</v>
      </c>
      <c r="D69" s="346" t="s">
        <v>564</v>
      </c>
      <c r="E69" s="346" t="s">
        <v>197</v>
      </c>
      <c r="F69" s="346" t="s">
        <v>0</v>
      </c>
      <c r="G69" s="346" t="s">
        <v>143</v>
      </c>
      <c r="H69" s="346" t="s">
        <v>95</v>
      </c>
      <c r="I69" s="347" t="s">
        <v>128</v>
      </c>
      <c r="J69" s="44">
        <v>1</v>
      </c>
      <c r="K69" s="20">
        <v>1</v>
      </c>
      <c r="L69" s="21">
        <v>0</v>
      </c>
      <c r="M69" s="22">
        <v>0</v>
      </c>
      <c r="N69" s="22">
        <v>0</v>
      </c>
      <c r="O69" s="23">
        <v>58128700.450000003</v>
      </c>
      <c r="P69" s="20">
        <v>58128700.450000003</v>
      </c>
      <c r="Q69" s="20">
        <v>0</v>
      </c>
      <c r="R69" s="24" t="s">
        <v>579</v>
      </c>
      <c r="S69" s="24">
        <v>0</v>
      </c>
      <c r="T69" s="24">
        <v>0</v>
      </c>
      <c r="U69" s="25">
        <v>58128700.450000003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58128700.450000003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57181344.07</v>
      </c>
      <c r="AN69" s="20">
        <v>0</v>
      </c>
      <c r="AO69" s="29">
        <v>0</v>
      </c>
      <c r="AP69" s="26">
        <v>57181344.07</v>
      </c>
      <c r="AQ69" s="30">
        <v>1</v>
      </c>
      <c r="AR69" s="23">
        <v>0</v>
      </c>
      <c r="AS69" s="23">
        <v>58128700.450000003</v>
      </c>
      <c r="AT69" s="26">
        <v>0</v>
      </c>
      <c r="AU69" s="26">
        <v>0</v>
      </c>
      <c r="AV69" s="26">
        <v>0</v>
      </c>
      <c r="AW69" s="26">
        <v>0</v>
      </c>
      <c r="AX69" s="26">
        <v>1154863.2</v>
      </c>
      <c r="AY69" s="26">
        <v>0</v>
      </c>
      <c r="AZ69" s="26">
        <v>0</v>
      </c>
      <c r="BA69" s="26">
        <v>1154863.2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1154863.2</v>
      </c>
      <c r="BI69" s="26">
        <v>0</v>
      </c>
      <c r="BJ69" s="26">
        <v>0</v>
      </c>
      <c r="BK69" s="26">
        <v>1154863.2</v>
      </c>
      <c r="BL69" s="26">
        <v>57181344.07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8441545</v>
      </c>
      <c r="BR69" s="20">
        <v>8441545</v>
      </c>
      <c r="BS69" s="348">
        <v>2</v>
      </c>
      <c r="BT69" s="20">
        <v>0</v>
      </c>
      <c r="BU69" s="348">
        <v>0</v>
      </c>
      <c r="BV69" s="20">
        <v>155</v>
      </c>
      <c r="BW69" s="31">
        <v>0</v>
      </c>
      <c r="BX69" s="31">
        <v>0</v>
      </c>
      <c r="BY69" s="26">
        <v>0</v>
      </c>
      <c r="BZ69" s="26">
        <v>0</v>
      </c>
      <c r="CA69" s="26">
        <v>947356.38</v>
      </c>
      <c r="CB69" s="26">
        <v>2285572.25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353" customFormat="1" ht="20.100000000000001" customHeight="1" outlineLevel="2">
      <c r="A70" s="350" t="s">
        <v>131</v>
      </c>
      <c r="B70" s="350"/>
      <c r="C70" s="350"/>
      <c r="D70" s="350"/>
      <c r="E70" s="350"/>
      <c r="F70" s="350"/>
      <c r="G70" s="350"/>
      <c r="H70" s="350"/>
      <c r="I70" s="351"/>
      <c r="J70" s="48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75661015.450000003</v>
      </c>
      <c r="V70" s="38"/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7">
        <v>75649146.450000003</v>
      </c>
      <c r="AD70" s="38">
        <v>11869</v>
      </c>
      <c r="AE70" s="38">
        <v>-11869</v>
      </c>
      <c r="AF70" s="38">
        <v>0</v>
      </c>
      <c r="AG70" s="38">
        <v>0</v>
      </c>
      <c r="AH70" s="39">
        <v>-21019</v>
      </c>
      <c r="AI70" s="38">
        <v>21019</v>
      </c>
      <c r="AJ70" s="38">
        <v>0</v>
      </c>
      <c r="AK70" s="40">
        <v>0</v>
      </c>
      <c r="AL70" s="41"/>
      <c r="AM70" s="38">
        <v>74734678.069999993</v>
      </c>
      <c r="AN70" s="32"/>
      <c r="AO70" s="41"/>
      <c r="AP70" s="38">
        <v>75441291.409999996</v>
      </c>
      <c r="AQ70" s="42"/>
      <c r="AR70" s="35"/>
      <c r="AS70" s="35"/>
      <c r="AT70" s="38">
        <v>124095</v>
      </c>
      <c r="AU70" s="38">
        <v>-124095</v>
      </c>
      <c r="AV70" s="38">
        <v>0</v>
      </c>
      <c r="AW70" s="38">
        <v>0</v>
      </c>
      <c r="AX70" s="38">
        <v>1021109.74</v>
      </c>
      <c r="AY70" s="38">
        <v>-992107.53999999829</v>
      </c>
      <c r="AZ70" s="38">
        <v>0</v>
      </c>
      <c r="BA70" s="38">
        <v>29002.2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352"/>
      <c r="BT70" s="32"/>
      <c r="BU70" s="352"/>
      <c r="BV70" s="32"/>
      <c r="BW70" s="43"/>
      <c r="BX70" s="43"/>
      <c r="BY70" s="38"/>
      <c r="BZ70" s="38"/>
      <c r="CA70" s="38">
        <v>947356.38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346" t="s">
        <v>155</v>
      </c>
      <c r="B71" s="346" t="s">
        <v>559</v>
      </c>
      <c r="C71" s="346" t="s">
        <v>560</v>
      </c>
      <c r="D71" s="346" t="s">
        <v>561</v>
      </c>
      <c r="E71" s="346" t="s">
        <v>580</v>
      </c>
      <c r="F71" s="346" t="s">
        <v>581</v>
      </c>
      <c r="G71" s="346" t="s">
        <v>143</v>
      </c>
      <c r="H71" s="346" t="s">
        <v>85</v>
      </c>
      <c r="I71" s="347" t="s">
        <v>96</v>
      </c>
      <c r="J71" s="20">
        <v>296770.94673095993</v>
      </c>
      <c r="K71" s="20">
        <v>296770.94673095993</v>
      </c>
      <c r="L71" s="21">
        <v>494618.2445515999</v>
      </c>
      <c r="M71" s="22">
        <v>0.43</v>
      </c>
      <c r="N71" s="22">
        <v>1</v>
      </c>
      <c r="O71" s="53">
        <v>16</v>
      </c>
      <c r="P71" s="46">
        <v>15</v>
      </c>
      <c r="Q71" s="46">
        <v>1</v>
      </c>
      <c r="R71" s="24" t="s">
        <v>582</v>
      </c>
      <c r="S71" s="24">
        <v>0</v>
      </c>
      <c r="T71" s="24">
        <v>0</v>
      </c>
      <c r="U71" s="25">
        <v>4748335.1476953588</v>
      </c>
      <c r="V71" s="26" t="s">
        <v>97</v>
      </c>
      <c r="W71" s="26">
        <v>3323834.6033867514</v>
      </c>
      <c r="X71" s="26">
        <v>0</v>
      </c>
      <c r="Y71" s="26">
        <v>3323834.6033867514</v>
      </c>
      <c r="Z71" s="26">
        <v>1282050.4898777469</v>
      </c>
      <c r="AA71" s="26">
        <v>0</v>
      </c>
      <c r="AB71" s="26">
        <v>1282050.4898777469</v>
      </c>
      <c r="AC71" s="25">
        <v>4451564.2009643987</v>
      </c>
      <c r="AD71" s="26">
        <v>296770.94673096016</v>
      </c>
      <c r="AE71" s="26">
        <v>0</v>
      </c>
      <c r="AF71" s="26">
        <v>0</v>
      </c>
      <c r="AG71" s="26">
        <v>296770.94673096016</v>
      </c>
      <c r="AH71" s="27">
        <v>-1070676.3351205513</v>
      </c>
      <c r="AI71" s="26">
        <v>0</v>
      </c>
      <c r="AJ71" s="26">
        <v>0</v>
      </c>
      <c r="AK71" s="28">
        <v>-1070676.3351205513</v>
      </c>
      <c r="AL71" s="29">
        <v>1001643.7488834173</v>
      </c>
      <c r="AM71" s="26">
        <v>9084270.6728159096</v>
      </c>
      <c r="AN71" s="20">
        <v>0</v>
      </c>
      <c r="AO71" s="29">
        <v>2348613195295.7402</v>
      </c>
      <c r="AP71" s="26">
        <v>10093782</v>
      </c>
      <c r="AQ71" s="30">
        <v>1</v>
      </c>
      <c r="AR71" s="23">
        <v>4748335.1476953588</v>
      </c>
      <c r="AS71" s="23">
        <v>16</v>
      </c>
      <c r="AT71" s="26">
        <v>316113.63890164439</v>
      </c>
      <c r="AU71" s="26">
        <v>0</v>
      </c>
      <c r="AV71" s="26">
        <v>0</v>
      </c>
      <c r="AW71" s="26">
        <v>316113.63890164439</v>
      </c>
      <c r="AX71" s="26">
        <v>2617163.6206953535</v>
      </c>
      <c r="AY71" s="26">
        <v>0</v>
      </c>
      <c r="AZ71" s="26">
        <v>0</v>
      </c>
      <c r="BA71" s="26">
        <v>2617163.6206953535</v>
      </c>
      <c r="BB71" s="23">
        <v>16</v>
      </c>
      <c r="BC71" s="23">
        <v>15</v>
      </c>
      <c r="BD71" s="26">
        <v>19342.692170684226</v>
      </c>
      <c r="BE71" s="26">
        <v>0</v>
      </c>
      <c r="BF71" s="26">
        <v>0</v>
      </c>
      <c r="BG71" s="26">
        <v>19342.692170684226</v>
      </c>
      <c r="BH71" s="26">
        <v>2320392.6739643933</v>
      </c>
      <c r="BI71" s="26">
        <v>0</v>
      </c>
      <c r="BJ71" s="26">
        <v>0</v>
      </c>
      <c r="BK71" s="26">
        <v>2320392.6739643933</v>
      </c>
      <c r="BL71" s="23">
        <v>10093782</v>
      </c>
      <c r="BM71" s="23" t="s">
        <v>88</v>
      </c>
      <c r="BN71" s="23">
        <v>0</v>
      </c>
      <c r="BO71" s="23" t="b">
        <v>0</v>
      </c>
      <c r="BP71" s="26">
        <v>0</v>
      </c>
      <c r="BQ71" s="46">
        <v>2.92</v>
      </c>
      <c r="BR71" s="20">
        <v>866571.16445440298</v>
      </c>
      <c r="BS71" s="348">
        <v>1</v>
      </c>
      <c r="BT71" s="20">
        <v>296770.94673096016</v>
      </c>
      <c r="BU71" s="354">
        <v>296770.94673095993</v>
      </c>
      <c r="BV71" s="20">
        <v>9</v>
      </c>
      <c r="BW71" s="31">
        <v>16</v>
      </c>
      <c r="BX71" s="31">
        <v>0</v>
      </c>
      <c r="BY71" s="26">
        <v>0</v>
      </c>
      <c r="BZ71" s="26">
        <v>-1386397.0079999999</v>
      </c>
      <c r="CA71" s="26">
        <v>-3265259.19</v>
      </c>
      <c r="CB71" s="26">
        <v>-8955436.398</v>
      </c>
      <c r="CC71" s="26">
        <v>0</v>
      </c>
      <c r="CD71" s="26">
        <v>0</v>
      </c>
      <c r="CE71" s="26">
        <v>0</v>
      </c>
      <c r="CF71" s="26">
        <v>0</v>
      </c>
      <c r="CG71" s="26">
        <v>-1367447.2818515114</v>
      </c>
      <c r="CH71" s="26">
        <v>0</v>
      </c>
      <c r="CI71" s="26">
        <v>0</v>
      </c>
      <c r="CJ71" s="26">
        <v>-1367447.2818515114</v>
      </c>
      <c r="CK71" s="22">
        <v>0.7</v>
      </c>
      <c r="CL71" s="22">
        <v>0</v>
      </c>
    </row>
    <row r="72" spans="1:90" s="353" customFormat="1" ht="20.100000000000001" customHeight="1" outlineLevel="2">
      <c r="A72" s="350" t="s">
        <v>160</v>
      </c>
      <c r="B72" s="350"/>
      <c r="C72" s="350"/>
      <c r="D72" s="350"/>
      <c r="E72" s="350"/>
      <c r="F72" s="350"/>
      <c r="G72" s="350"/>
      <c r="H72" s="350"/>
      <c r="I72" s="351"/>
      <c r="J72" s="32"/>
      <c r="K72" s="32"/>
      <c r="L72" s="33"/>
      <c r="M72" s="34"/>
      <c r="N72" s="34"/>
      <c r="O72" s="72"/>
      <c r="P72" s="50"/>
      <c r="Q72" s="50"/>
      <c r="R72" s="36">
        <v>0</v>
      </c>
      <c r="S72" s="36">
        <v>0</v>
      </c>
      <c r="T72" s="36">
        <v>0</v>
      </c>
      <c r="U72" s="37">
        <v>4748335.1476953588</v>
      </c>
      <c r="V72" s="38"/>
      <c r="W72" s="38">
        <v>3323834.6033867514</v>
      </c>
      <c r="X72" s="38">
        <v>0</v>
      </c>
      <c r="Y72" s="38">
        <v>3323834.6033867514</v>
      </c>
      <c r="Z72" s="38">
        <v>1282050.4898777469</v>
      </c>
      <c r="AA72" s="38">
        <v>0</v>
      </c>
      <c r="AB72" s="38">
        <v>1282050.4898777469</v>
      </c>
      <c r="AC72" s="37">
        <v>4451564.2009643987</v>
      </c>
      <c r="AD72" s="38">
        <v>296770.94673096016</v>
      </c>
      <c r="AE72" s="38">
        <v>0</v>
      </c>
      <c r="AF72" s="38">
        <v>0</v>
      </c>
      <c r="AG72" s="38">
        <v>296770.94673096016</v>
      </c>
      <c r="AH72" s="39">
        <v>-1070676.3351205513</v>
      </c>
      <c r="AI72" s="38">
        <v>0</v>
      </c>
      <c r="AJ72" s="38">
        <v>0</v>
      </c>
      <c r="AK72" s="40">
        <v>-1070676.3351205513</v>
      </c>
      <c r="AL72" s="41"/>
      <c r="AM72" s="38">
        <v>9084270.6728159096</v>
      </c>
      <c r="AN72" s="32"/>
      <c r="AO72" s="41"/>
      <c r="AP72" s="38">
        <v>10093782</v>
      </c>
      <c r="AQ72" s="42"/>
      <c r="AR72" s="35"/>
      <c r="AS72" s="35"/>
      <c r="AT72" s="38">
        <v>316113.63890164439</v>
      </c>
      <c r="AU72" s="38">
        <v>0</v>
      </c>
      <c r="AV72" s="38">
        <v>0</v>
      </c>
      <c r="AW72" s="38">
        <v>316113.63890164439</v>
      </c>
      <c r="AX72" s="38">
        <v>2617163.6206953535</v>
      </c>
      <c r="AY72" s="38">
        <v>0</v>
      </c>
      <c r="AZ72" s="38">
        <v>0</v>
      </c>
      <c r="BA72" s="38">
        <v>2617163.6206953535</v>
      </c>
      <c r="BB72" s="35"/>
      <c r="BC72" s="35"/>
      <c r="BD72" s="38"/>
      <c r="BE72" s="38"/>
      <c r="BF72" s="38"/>
      <c r="BG72" s="38"/>
      <c r="BH72" s="38"/>
      <c r="BI72" s="38"/>
      <c r="BJ72" s="38"/>
      <c r="BK72" s="38"/>
      <c r="BL72" s="35"/>
      <c r="BM72" s="35"/>
      <c r="BN72" s="35"/>
      <c r="BO72" s="35"/>
      <c r="BP72" s="38"/>
      <c r="BQ72" s="50"/>
      <c r="BR72" s="32"/>
      <c r="BS72" s="352"/>
      <c r="BT72" s="32"/>
      <c r="BU72" s="355"/>
      <c r="BV72" s="32"/>
      <c r="BW72" s="43"/>
      <c r="BX72" s="43"/>
      <c r="BY72" s="38"/>
      <c r="BZ72" s="38"/>
      <c r="CA72" s="38">
        <v>-3265259.19</v>
      </c>
      <c r="CB72" s="38"/>
      <c r="CC72" s="38"/>
      <c r="CD72" s="38"/>
      <c r="CE72" s="38"/>
      <c r="CF72" s="38"/>
      <c r="CG72" s="38"/>
      <c r="CH72" s="38"/>
      <c r="CI72" s="38"/>
      <c r="CJ72" s="38"/>
      <c r="CK72" s="34"/>
      <c r="CL72" s="34"/>
    </row>
    <row r="73" spans="1:90" outlineLevel="3">
      <c r="A73" s="346" t="s">
        <v>132</v>
      </c>
      <c r="B73" s="346" t="s">
        <v>559</v>
      </c>
      <c r="C73" s="346" t="s">
        <v>563</v>
      </c>
      <c r="D73" s="346" t="s">
        <v>564</v>
      </c>
      <c r="E73" s="346" t="s">
        <v>198</v>
      </c>
      <c r="F73" s="346" t="s">
        <v>0</v>
      </c>
      <c r="G73" s="346" t="s">
        <v>143</v>
      </c>
      <c r="H73" s="346" t="s">
        <v>95</v>
      </c>
      <c r="I73" s="347" t="s">
        <v>134</v>
      </c>
      <c r="J73" s="20">
        <v>1</v>
      </c>
      <c r="K73" s="20">
        <v>1</v>
      </c>
      <c r="L73" s="21">
        <v>0</v>
      </c>
      <c r="M73" s="22">
        <v>0</v>
      </c>
      <c r="N73" s="22">
        <v>0</v>
      </c>
      <c r="O73" s="23">
        <v>0</v>
      </c>
      <c r="P73" s="20">
        <v>0</v>
      </c>
      <c r="Q73" s="20">
        <v>0</v>
      </c>
      <c r="R73" s="24" t="s">
        <v>583</v>
      </c>
      <c r="S73" s="24">
        <v>0</v>
      </c>
      <c r="T73" s="24">
        <v>0</v>
      </c>
      <c r="U73" s="25">
        <v>0</v>
      </c>
      <c r="V73" s="26" t="s">
        <v>97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5">
        <v>0</v>
      </c>
      <c r="AD73" s="26">
        <v>0</v>
      </c>
      <c r="AE73" s="26">
        <v>0</v>
      </c>
      <c r="AF73" s="26">
        <v>0</v>
      </c>
      <c r="AG73" s="26">
        <v>0</v>
      </c>
      <c r="AH73" s="27">
        <v>0</v>
      </c>
      <c r="AI73" s="26">
        <v>0</v>
      </c>
      <c r="AJ73" s="26">
        <v>0</v>
      </c>
      <c r="AK73" s="28">
        <v>0</v>
      </c>
      <c r="AL73" s="29">
        <v>197867.9237481975</v>
      </c>
      <c r="AM73" s="26">
        <v>0</v>
      </c>
      <c r="AN73" s="20">
        <v>0</v>
      </c>
      <c r="AO73" s="29">
        <v>0</v>
      </c>
      <c r="AP73" s="26">
        <v>0</v>
      </c>
      <c r="AQ73" s="30">
        <v>1</v>
      </c>
      <c r="AR73" s="23">
        <v>0</v>
      </c>
      <c r="AS73" s="23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447424.65187996381</v>
      </c>
      <c r="AY73" s="26">
        <v>0</v>
      </c>
      <c r="AZ73" s="26">
        <v>141747.8572085851</v>
      </c>
      <c r="BA73" s="26">
        <v>589172.50908854848</v>
      </c>
      <c r="BB73" s="23" t="s">
        <v>0</v>
      </c>
      <c r="BC73" s="23" t="s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447424.65187996381</v>
      </c>
      <c r="BI73" s="26">
        <v>0</v>
      </c>
      <c r="BJ73" s="26">
        <v>141747.8572085851</v>
      </c>
      <c r="BK73" s="26">
        <v>589172.50908854848</v>
      </c>
      <c r="BL73" s="26">
        <v>0</v>
      </c>
      <c r="BM73" s="23" t="s">
        <v>88</v>
      </c>
      <c r="BN73" s="23">
        <v>0</v>
      </c>
      <c r="BO73" s="23" t="b">
        <v>0</v>
      </c>
      <c r="BP73" s="26">
        <v>0</v>
      </c>
      <c r="BQ73" s="46">
        <v>0</v>
      </c>
      <c r="BR73" s="20">
        <v>0</v>
      </c>
      <c r="BS73" s="348">
        <v>16</v>
      </c>
      <c r="BT73" s="20">
        <v>0</v>
      </c>
      <c r="BU73" s="348">
        <v>0</v>
      </c>
      <c r="BV73" s="20">
        <v>204</v>
      </c>
      <c r="BW73" s="31">
        <v>0</v>
      </c>
      <c r="BX73" s="31">
        <v>0</v>
      </c>
      <c r="BY73" s="26">
        <v>0</v>
      </c>
      <c r="BZ73" s="26">
        <v>0</v>
      </c>
      <c r="CA73" s="26">
        <v>0</v>
      </c>
      <c r="CB73" s="26">
        <v>-8051611.5426052492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2">
        <v>0</v>
      </c>
      <c r="CL73" s="22">
        <v>0</v>
      </c>
    </row>
    <row r="74" spans="1:90" s="353" customFormat="1" ht="20.100000000000001" customHeight="1" outlineLevel="2">
      <c r="A74" s="350" t="s">
        <v>137</v>
      </c>
      <c r="B74" s="350"/>
      <c r="C74" s="350"/>
      <c r="D74" s="350"/>
      <c r="E74" s="350"/>
      <c r="F74" s="350"/>
      <c r="G74" s="350"/>
      <c r="H74" s="350"/>
      <c r="I74" s="351"/>
      <c r="J74" s="32"/>
      <c r="K74" s="32"/>
      <c r="L74" s="33"/>
      <c r="M74" s="34"/>
      <c r="N74" s="34"/>
      <c r="O74" s="35"/>
      <c r="P74" s="32"/>
      <c r="Q74" s="32"/>
      <c r="R74" s="36">
        <v>0</v>
      </c>
      <c r="S74" s="36">
        <v>0</v>
      </c>
      <c r="T74" s="36">
        <v>0</v>
      </c>
      <c r="U74" s="37">
        <v>0</v>
      </c>
      <c r="V74" s="38"/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7">
        <v>0</v>
      </c>
      <c r="AD74" s="38">
        <v>0</v>
      </c>
      <c r="AE74" s="38">
        <v>0</v>
      </c>
      <c r="AF74" s="38">
        <v>0</v>
      </c>
      <c r="AG74" s="38">
        <v>0</v>
      </c>
      <c r="AH74" s="39">
        <v>0</v>
      </c>
      <c r="AI74" s="38">
        <v>0</v>
      </c>
      <c r="AJ74" s="38">
        <v>0</v>
      </c>
      <c r="AK74" s="40">
        <v>0</v>
      </c>
      <c r="AL74" s="41"/>
      <c r="AM74" s="38">
        <v>0</v>
      </c>
      <c r="AN74" s="32"/>
      <c r="AO74" s="41"/>
      <c r="AP74" s="38">
        <v>0</v>
      </c>
      <c r="AQ74" s="42"/>
      <c r="AR74" s="35"/>
      <c r="AS74" s="35"/>
      <c r="AT74" s="38">
        <v>0</v>
      </c>
      <c r="AU74" s="38">
        <v>0</v>
      </c>
      <c r="AV74" s="38">
        <v>0</v>
      </c>
      <c r="AW74" s="38">
        <v>0</v>
      </c>
      <c r="AX74" s="38">
        <v>447424.65187996381</v>
      </c>
      <c r="AY74" s="38">
        <v>0</v>
      </c>
      <c r="AZ74" s="38">
        <v>141747.8572085851</v>
      </c>
      <c r="BA74" s="38">
        <v>589172.50908854848</v>
      </c>
      <c r="BB74" s="35"/>
      <c r="BC74" s="35"/>
      <c r="BD74" s="38"/>
      <c r="BE74" s="38"/>
      <c r="BF74" s="38"/>
      <c r="BG74" s="38"/>
      <c r="BH74" s="38"/>
      <c r="BI74" s="38"/>
      <c r="BJ74" s="38"/>
      <c r="BK74" s="38"/>
      <c r="BL74" s="38"/>
      <c r="BM74" s="35"/>
      <c r="BN74" s="35"/>
      <c r="BO74" s="35"/>
      <c r="BP74" s="38"/>
      <c r="BQ74" s="50"/>
      <c r="BR74" s="32"/>
      <c r="BS74" s="352"/>
      <c r="BT74" s="32"/>
      <c r="BU74" s="352"/>
      <c r="BV74" s="32"/>
      <c r="BW74" s="43"/>
      <c r="BX74" s="43"/>
      <c r="BY74" s="38"/>
      <c r="BZ74" s="38"/>
      <c r="CA74" s="38">
        <v>0</v>
      </c>
      <c r="CB74" s="38"/>
      <c r="CC74" s="38"/>
      <c r="CD74" s="38"/>
      <c r="CE74" s="38"/>
      <c r="CF74" s="38"/>
      <c r="CG74" s="38"/>
      <c r="CH74" s="38"/>
      <c r="CI74" s="38"/>
      <c r="CJ74" s="38"/>
      <c r="CK74" s="34"/>
      <c r="CL74" s="34"/>
    </row>
    <row r="75" spans="1:90" s="358" customFormat="1" ht="30" customHeight="1" outlineLevel="1">
      <c r="A75" s="350"/>
      <c r="B75" s="350" t="s">
        <v>584</v>
      </c>
      <c r="C75" s="350"/>
      <c r="D75" s="350"/>
      <c r="E75" s="350"/>
      <c r="F75" s="350"/>
      <c r="G75" s="350"/>
      <c r="H75" s="350"/>
      <c r="I75" s="351"/>
      <c r="J75" s="56"/>
      <c r="K75" s="56"/>
      <c r="L75" s="57"/>
      <c r="M75" s="58"/>
      <c r="N75" s="58"/>
      <c r="O75" s="59"/>
      <c r="P75" s="56"/>
      <c r="Q75" s="56"/>
      <c r="R75" s="61">
        <v>0</v>
      </c>
      <c r="S75" s="61">
        <v>0</v>
      </c>
      <c r="T75" s="61">
        <v>0</v>
      </c>
      <c r="U75" s="62">
        <v>159962567.97769535</v>
      </c>
      <c r="V75" s="63"/>
      <c r="W75" s="63">
        <v>3323834.6033867514</v>
      </c>
      <c r="X75" s="63">
        <v>0</v>
      </c>
      <c r="Y75" s="63">
        <v>3323834.6033867514</v>
      </c>
      <c r="Z75" s="63">
        <v>1282050.4898777469</v>
      </c>
      <c r="AA75" s="63">
        <v>0</v>
      </c>
      <c r="AB75" s="63">
        <v>1282050.4898777469</v>
      </c>
      <c r="AC75" s="62">
        <v>159439670.0709644</v>
      </c>
      <c r="AD75" s="63">
        <v>308639.94673096016</v>
      </c>
      <c r="AE75" s="63">
        <v>-11869</v>
      </c>
      <c r="AF75" s="63">
        <v>260000</v>
      </c>
      <c r="AG75" s="63">
        <v>556770.94673096016</v>
      </c>
      <c r="AH75" s="64">
        <v>-1091695.3351205513</v>
      </c>
      <c r="AI75" s="63">
        <v>21019</v>
      </c>
      <c r="AJ75" s="63">
        <v>420832.46</v>
      </c>
      <c r="AK75" s="65">
        <v>-649843.87512055133</v>
      </c>
      <c r="AL75" s="66"/>
      <c r="AM75" s="63">
        <v>161909770.2528159</v>
      </c>
      <c r="AN75" s="56"/>
      <c r="AO75" s="66"/>
      <c r="AP75" s="63">
        <v>163625894.91999999</v>
      </c>
      <c r="AQ75" s="67"/>
      <c r="AR75" s="59"/>
      <c r="AS75" s="59"/>
      <c r="AT75" s="63">
        <v>440208.63890164439</v>
      </c>
      <c r="AU75" s="63">
        <v>-124095</v>
      </c>
      <c r="AV75" s="63">
        <v>260000</v>
      </c>
      <c r="AW75" s="63">
        <v>576113.63890164439</v>
      </c>
      <c r="AX75" s="63">
        <v>5970935.0225753179</v>
      </c>
      <c r="AY75" s="63">
        <v>-992107.53999999829</v>
      </c>
      <c r="AZ75" s="63">
        <v>2753465.7772085853</v>
      </c>
      <c r="BA75" s="63">
        <v>7732293.2597839059</v>
      </c>
      <c r="BB75" s="59"/>
      <c r="BC75" s="59"/>
      <c r="BD75" s="63"/>
      <c r="BE75" s="63"/>
      <c r="BF75" s="63"/>
      <c r="BG75" s="63"/>
      <c r="BH75" s="63"/>
      <c r="BI75" s="63"/>
      <c r="BJ75" s="63"/>
      <c r="BK75" s="63"/>
      <c r="BL75" s="63"/>
      <c r="BM75" s="59"/>
      <c r="BN75" s="59"/>
      <c r="BO75" s="59"/>
      <c r="BP75" s="63"/>
      <c r="BQ75" s="69"/>
      <c r="BR75" s="56"/>
      <c r="BS75" s="356"/>
      <c r="BT75" s="56"/>
      <c r="BU75" s="356"/>
      <c r="BV75" s="56"/>
      <c r="BW75" s="68"/>
      <c r="BX75" s="68"/>
      <c r="BY75" s="63"/>
      <c r="BZ75" s="63"/>
      <c r="CA75" s="63">
        <v>-855506.94</v>
      </c>
      <c r="CB75" s="63"/>
      <c r="CC75" s="63"/>
      <c r="CD75" s="63"/>
      <c r="CE75" s="63"/>
      <c r="CF75" s="63"/>
      <c r="CG75" s="63"/>
      <c r="CH75" s="63"/>
      <c r="CI75" s="63"/>
      <c r="CJ75" s="63"/>
      <c r="CK75" s="58"/>
      <c r="CL75" s="58"/>
    </row>
    <row r="76" spans="1:90" outlineLevel="3">
      <c r="A76" s="346" t="s">
        <v>124</v>
      </c>
      <c r="B76" s="346" t="s">
        <v>199</v>
      </c>
      <c r="C76" s="346" t="s">
        <v>200</v>
      </c>
      <c r="D76" s="346" t="s">
        <v>228</v>
      </c>
      <c r="E76" s="346" t="s">
        <v>201</v>
      </c>
      <c r="F76" s="346" t="s">
        <v>0</v>
      </c>
      <c r="G76" s="359" t="s">
        <v>143</v>
      </c>
      <c r="H76" s="359" t="s">
        <v>125</v>
      </c>
      <c r="I76" s="347" t="s">
        <v>96</v>
      </c>
      <c r="J76" s="20">
        <v>1</v>
      </c>
      <c r="K76" s="20">
        <v>1</v>
      </c>
      <c r="L76" s="21">
        <v>0</v>
      </c>
      <c r="M76" s="22">
        <v>0.6</v>
      </c>
      <c r="N76" s="22">
        <v>1</v>
      </c>
      <c r="O76" s="23">
        <v>0</v>
      </c>
      <c r="P76" s="46">
        <v>0</v>
      </c>
      <c r="Q76" s="46">
        <v>0</v>
      </c>
      <c r="R76" s="24" t="s">
        <v>585</v>
      </c>
      <c r="S76" s="24">
        <v>0</v>
      </c>
      <c r="T76" s="24">
        <v>0</v>
      </c>
      <c r="U76" s="25">
        <v>0</v>
      </c>
      <c r="V76" s="26" t="s">
        <v>97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5">
        <v>0</v>
      </c>
      <c r="AD76" s="26">
        <v>0</v>
      </c>
      <c r="AE76" s="26">
        <v>0</v>
      </c>
      <c r="AF76" s="26">
        <v>0</v>
      </c>
      <c r="AG76" s="26">
        <v>0</v>
      </c>
      <c r="AH76" s="27">
        <v>0</v>
      </c>
      <c r="AI76" s="26">
        <v>0</v>
      </c>
      <c r="AJ76" s="26">
        <v>0</v>
      </c>
      <c r="AK76" s="28">
        <v>0</v>
      </c>
      <c r="AL76" s="29">
        <v>0</v>
      </c>
      <c r="AM76" s="26">
        <v>0</v>
      </c>
      <c r="AN76" s="29">
        <v>0</v>
      </c>
      <c r="AO76" s="20">
        <v>0</v>
      </c>
      <c r="AP76" s="26">
        <v>0</v>
      </c>
      <c r="AQ76" s="30">
        <v>1</v>
      </c>
      <c r="AR76" s="23">
        <v>0</v>
      </c>
      <c r="AS76" s="23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3" t="s">
        <v>0</v>
      </c>
      <c r="BC76" s="23" t="s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31">
        <v>0</v>
      </c>
      <c r="BM76" s="23" t="s">
        <v>98</v>
      </c>
      <c r="BN76" s="23">
        <v>0</v>
      </c>
      <c r="BO76" s="23" t="b">
        <v>0</v>
      </c>
      <c r="BP76" s="26">
        <v>0</v>
      </c>
      <c r="BQ76" s="46">
        <v>3</v>
      </c>
      <c r="BR76" s="20">
        <v>3</v>
      </c>
      <c r="BS76" s="348">
        <v>20</v>
      </c>
      <c r="BT76" s="20">
        <v>0</v>
      </c>
      <c r="BU76" s="348">
        <v>0</v>
      </c>
      <c r="BV76" s="20">
        <v>57</v>
      </c>
      <c r="BW76" s="31">
        <v>0</v>
      </c>
      <c r="BX76" s="31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2">
        <v>0.6</v>
      </c>
      <c r="CL76" s="22">
        <v>0</v>
      </c>
    </row>
    <row r="77" spans="1:90" outlineLevel="3">
      <c r="A77" s="346" t="s">
        <v>124</v>
      </c>
      <c r="B77" s="346" t="s">
        <v>199</v>
      </c>
      <c r="C77" s="346" t="s">
        <v>200</v>
      </c>
      <c r="D77" s="346" t="s">
        <v>228</v>
      </c>
      <c r="E77" s="346" t="s">
        <v>202</v>
      </c>
      <c r="F77" s="346" t="s">
        <v>0</v>
      </c>
      <c r="G77" s="359" t="s">
        <v>143</v>
      </c>
      <c r="H77" s="359" t="s">
        <v>125</v>
      </c>
      <c r="I77" s="347" t="s">
        <v>96</v>
      </c>
      <c r="J77" s="20">
        <v>1</v>
      </c>
      <c r="K77" s="20">
        <v>1</v>
      </c>
      <c r="L77" s="21">
        <v>0</v>
      </c>
      <c r="M77" s="22">
        <v>0.6</v>
      </c>
      <c r="N77" s="22">
        <v>1</v>
      </c>
      <c r="O77" s="23">
        <v>0</v>
      </c>
      <c r="P77" s="46">
        <v>0</v>
      </c>
      <c r="Q77" s="46">
        <v>0</v>
      </c>
      <c r="R77" s="24">
        <v>0</v>
      </c>
      <c r="S77" s="24">
        <v>0</v>
      </c>
      <c r="T77" s="24">
        <v>0</v>
      </c>
      <c r="U77" s="25">
        <v>0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0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0</v>
      </c>
      <c r="AK77" s="28">
        <v>0</v>
      </c>
      <c r="AL77" s="29">
        <v>0</v>
      </c>
      <c r="AM77" s="26">
        <v>0</v>
      </c>
      <c r="AN77" s="29">
        <v>0</v>
      </c>
      <c r="AO77" s="20">
        <v>0</v>
      </c>
      <c r="AP77" s="26">
        <v>0</v>
      </c>
      <c r="AQ77" s="30">
        <v>1</v>
      </c>
      <c r="AR77" s="23">
        <v>0</v>
      </c>
      <c r="AS77" s="23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31">
        <v>0</v>
      </c>
      <c r="BM77" s="23" t="s">
        <v>98</v>
      </c>
      <c r="BN77" s="23">
        <v>0</v>
      </c>
      <c r="BO77" s="23" t="b">
        <v>0</v>
      </c>
      <c r="BP77" s="26">
        <v>0</v>
      </c>
      <c r="BQ77" s="46">
        <v>3</v>
      </c>
      <c r="BR77" s="20">
        <v>3</v>
      </c>
      <c r="BS77" s="348">
        <v>20</v>
      </c>
      <c r="BT77" s="20">
        <v>0</v>
      </c>
      <c r="BU77" s="348">
        <v>0</v>
      </c>
      <c r="BV77" s="20">
        <v>58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2">
        <v>0.6</v>
      </c>
      <c r="CL77" s="22">
        <v>0</v>
      </c>
    </row>
    <row r="78" spans="1:90" outlineLevel="3">
      <c r="A78" s="346" t="s">
        <v>124</v>
      </c>
      <c r="B78" s="346" t="s">
        <v>199</v>
      </c>
      <c r="C78" s="346" t="s">
        <v>203</v>
      </c>
      <c r="D78" s="346" t="s">
        <v>204</v>
      </c>
      <c r="E78" s="346" t="s">
        <v>205</v>
      </c>
      <c r="F78" s="346" t="s">
        <v>0</v>
      </c>
      <c r="G78" s="359" t="s">
        <v>143</v>
      </c>
      <c r="H78" s="359" t="s">
        <v>125</v>
      </c>
      <c r="I78" s="347" t="s">
        <v>96</v>
      </c>
      <c r="J78" s="20">
        <v>1</v>
      </c>
      <c r="K78" s="20">
        <v>1</v>
      </c>
      <c r="L78" s="21">
        <v>0</v>
      </c>
      <c r="M78" s="22">
        <v>0.6</v>
      </c>
      <c r="N78" s="22">
        <v>1</v>
      </c>
      <c r="O78" s="23">
        <v>0</v>
      </c>
      <c r="P78" s="46">
        <v>0</v>
      </c>
      <c r="Q78" s="46">
        <v>0</v>
      </c>
      <c r="R78" s="24" t="s">
        <v>586</v>
      </c>
      <c r="S78" s="24">
        <v>0</v>
      </c>
      <c r="T78" s="24">
        <v>0</v>
      </c>
      <c r="U78" s="25">
        <v>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0</v>
      </c>
      <c r="AN78" s="29">
        <v>0</v>
      </c>
      <c r="AO78" s="20">
        <v>0</v>
      </c>
      <c r="AP78" s="26">
        <v>0</v>
      </c>
      <c r="AQ78" s="30">
        <v>1</v>
      </c>
      <c r="AR78" s="23">
        <v>0</v>
      </c>
      <c r="AS78" s="23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31">
        <v>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3</v>
      </c>
      <c r="BR78" s="20">
        <v>3</v>
      </c>
      <c r="BS78" s="348">
        <v>20</v>
      </c>
      <c r="BT78" s="20">
        <v>0</v>
      </c>
      <c r="BU78" s="348">
        <v>0</v>
      </c>
      <c r="BV78" s="20">
        <v>60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0.6</v>
      </c>
      <c r="CL78" s="22">
        <v>0</v>
      </c>
    </row>
    <row r="79" spans="1:90" outlineLevel="3">
      <c r="A79" s="346" t="s">
        <v>124</v>
      </c>
      <c r="B79" s="346" t="s">
        <v>199</v>
      </c>
      <c r="C79" s="346" t="s">
        <v>203</v>
      </c>
      <c r="D79" s="346" t="s">
        <v>204</v>
      </c>
      <c r="E79" s="346" t="s">
        <v>206</v>
      </c>
      <c r="F79" s="346" t="s">
        <v>0</v>
      </c>
      <c r="G79" s="359" t="s">
        <v>143</v>
      </c>
      <c r="H79" s="359" t="s">
        <v>125</v>
      </c>
      <c r="I79" s="347" t="s">
        <v>96</v>
      </c>
      <c r="J79" s="20">
        <v>1</v>
      </c>
      <c r="K79" s="20">
        <v>1</v>
      </c>
      <c r="L79" s="21">
        <v>0</v>
      </c>
      <c r="M79" s="22">
        <v>0.6</v>
      </c>
      <c r="N79" s="22">
        <v>1</v>
      </c>
      <c r="O79" s="23">
        <v>0</v>
      </c>
      <c r="P79" s="46">
        <v>0</v>
      </c>
      <c r="Q79" s="46">
        <v>0</v>
      </c>
      <c r="R79" s="24" t="s">
        <v>587</v>
      </c>
      <c r="S79" s="24">
        <v>0</v>
      </c>
      <c r="T79" s="24">
        <v>0</v>
      </c>
      <c r="U79" s="25">
        <v>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0</v>
      </c>
      <c r="AK79" s="28">
        <v>0</v>
      </c>
      <c r="AL79" s="29">
        <v>0</v>
      </c>
      <c r="AM79" s="26">
        <v>0</v>
      </c>
      <c r="AN79" s="29">
        <v>0</v>
      </c>
      <c r="AO79" s="20">
        <v>0</v>
      </c>
      <c r="AP79" s="26">
        <v>0</v>
      </c>
      <c r="AQ79" s="30">
        <v>1</v>
      </c>
      <c r="AR79" s="23">
        <v>0</v>
      </c>
      <c r="AS79" s="23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31">
        <v>0</v>
      </c>
      <c r="BM79" s="23" t="s">
        <v>98</v>
      </c>
      <c r="BN79" s="23">
        <v>0</v>
      </c>
      <c r="BO79" s="23" t="b">
        <v>0</v>
      </c>
      <c r="BP79" s="26">
        <v>0</v>
      </c>
      <c r="BQ79" s="46">
        <v>3</v>
      </c>
      <c r="BR79" s="20">
        <v>3</v>
      </c>
      <c r="BS79" s="348">
        <v>20</v>
      </c>
      <c r="BT79" s="20">
        <v>0</v>
      </c>
      <c r="BU79" s="348">
        <v>0</v>
      </c>
      <c r="BV79" s="20">
        <v>61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2">
        <v>0.6</v>
      </c>
      <c r="CL79" s="22">
        <v>0</v>
      </c>
    </row>
    <row r="80" spans="1:90" s="353" customFormat="1" ht="20.100000000000001" customHeight="1" outlineLevel="2">
      <c r="A80" s="350" t="s">
        <v>126</v>
      </c>
      <c r="B80" s="350"/>
      <c r="C80" s="350"/>
      <c r="D80" s="350"/>
      <c r="E80" s="350"/>
      <c r="F80" s="350"/>
      <c r="G80" s="360"/>
      <c r="H80" s="360"/>
      <c r="I80" s="351"/>
      <c r="J80" s="32"/>
      <c r="K80" s="32"/>
      <c r="L80" s="33"/>
      <c r="M80" s="34"/>
      <c r="N80" s="34"/>
      <c r="O80" s="35"/>
      <c r="P80" s="50"/>
      <c r="Q80" s="50"/>
      <c r="R80" s="36">
        <v>0</v>
      </c>
      <c r="S80" s="36">
        <v>0</v>
      </c>
      <c r="T80" s="36">
        <v>0</v>
      </c>
      <c r="U80" s="37">
        <v>0</v>
      </c>
      <c r="V80" s="38"/>
      <c r="W80" s="38">
        <v>0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7">
        <v>0</v>
      </c>
      <c r="AD80" s="38">
        <v>0</v>
      </c>
      <c r="AE80" s="38">
        <v>0</v>
      </c>
      <c r="AF80" s="38">
        <v>0</v>
      </c>
      <c r="AG80" s="38">
        <v>0</v>
      </c>
      <c r="AH80" s="39">
        <v>0</v>
      </c>
      <c r="AI80" s="38">
        <v>0</v>
      </c>
      <c r="AJ80" s="38">
        <v>0</v>
      </c>
      <c r="AK80" s="40">
        <v>0</v>
      </c>
      <c r="AL80" s="41"/>
      <c r="AM80" s="38">
        <v>0</v>
      </c>
      <c r="AN80" s="41"/>
      <c r="AO80" s="32"/>
      <c r="AP80" s="38">
        <v>0</v>
      </c>
      <c r="AQ80" s="42"/>
      <c r="AR80" s="35"/>
      <c r="AS80" s="35"/>
      <c r="AT80" s="38">
        <v>0</v>
      </c>
      <c r="AU80" s="38">
        <v>0</v>
      </c>
      <c r="AV80" s="38">
        <v>0</v>
      </c>
      <c r="AW80" s="38">
        <v>0</v>
      </c>
      <c r="AX80" s="38">
        <v>0</v>
      </c>
      <c r="AY80" s="38">
        <v>0</v>
      </c>
      <c r="AZ80" s="38">
        <v>0</v>
      </c>
      <c r="BA80" s="38">
        <v>0</v>
      </c>
      <c r="BB80" s="35"/>
      <c r="BC80" s="35"/>
      <c r="BD80" s="38"/>
      <c r="BE80" s="38"/>
      <c r="BF80" s="38"/>
      <c r="BG80" s="38"/>
      <c r="BH80" s="38"/>
      <c r="BI80" s="38"/>
      <c r="BJ80" s="38"/>
      <c r="BK80" s="38"/>
      <c r="BL80" s="43"/>
      <c r="BM80" s="35"/>
      <c r="BN80" s="35"/>
      <c r="BO80" s="35"/>
      <c r="BP80" s="38"/>
      <c r="BQ80" s="50"/>
      <c r="BR80" s="32"/>
      <c r="BS80" s="352"/>
      <c r="BT80" s="32"/>
      <c r="BU80" s="352"/>
      <c r="BV80" s="32"/>
      <c r="BW80" s="43"/>
      <c r="BX80" s="43"/>
      <c r="BY80" s="38"/>
      <c r="BZ80" s="38"/>
      <c r="CA80" s="38">
        <v>0</v>
      </c>
      <c r="CB80" s="38"/>
      <c r="CC80" s="38"/>
      <c r="CD80" s="38"/>
      <c r="CE80" s="38"/>
      <c r="CF80" s="38"/>
      <c r="CG80" s="38"/>
      <c r="CH80" s="38"/>
      <c r="CI80" s="38"/>
      <c r="CJ80" s="38"/>
      <c r="CK80" s="34"/>
      <c r="CL80" s="34"/>
    </row>
    <row r="81" spans="1:90" outlineLevel="3">
      <c r="A81" s="346" t="s">
        <v>161</v>
      </c>
      <c r="B81" s="346" t="s">
        <v>199</v>
      </c>
      <c r="C81" s="346" t="s">
        <v>200</v>
      </c>
      <c r="D81" s="346" t="s">
        <v>228</v>
      </c>
      <c r="E81" s="346" t="s">
        <v>588</v>
      </c>
      <c r="F81" s="346" t="s">
        <v>0</v>
      </c>
      <c r="G81" s="359" t="s">
        <v>143</v>
      </c>
      <c r="H81" s="359" t="s">
        <v>125</v>
      </c>
      <c r="I81" s="347" t="s">
        <v>96</v>
      </c>
      <c r="J81" s="20">
        <v>1</v>
      </c>
      <c r="K81" s="20">
        <v>1</v>
      </c>
      <c r="L81" s="21">
        <v>0</v>
      </c>
      <c r="M81" s="22">
        <v>0.6</v>
      </c>
      <c r="N81" s="22">
        <v>1</v>
      </c>
      <c r="O81" s="23">
        <v>6960000</v>
      </c>
      <c r="P81" s="46">
        <v>6960000</v>
      </c>
      <c r="Q81" s="46">
        <v>0</v>
      </c>
      <c r="R81" s="24" t="s">
        <v>589</v>
      </c>
      <c r="S81" s="24">
        <v>0</v>
      </c>
      <c r="T81" s="24">
        <v>0</v>
      </c>
      <c r="U81" s="25">
        <v>6960000</v>
      </c>
      <c r="V81" s="26" t="s">
        <v>97</v>
      </c>
      <c r="W81" s="26">
        <v>4176000</v>
      </c>
      <c r="X81" s="26">
        <v>0</v>
      </c>
      <c r="Y81" s="26">
        <v>4176000</v>
      </c>
      <c r="Z81" s="26">
        <v>0</v>
      </c>
      <c r="AA81" s="26">
        <v>0</v>
      </c>
      <c r="AB81" s="26">
        <v>0</v>
      </c>
      <c r="AC81" s="25">
        <v>6960000</v>
      </c>
      <c r="AD81" s="26">
        <v>0</v>
      </c>
      <c r="AE81" s="26">
        <v>0</v>
      </c>
      <c r="AF81" s="26">
        <v>0</v>
      </c>
      <c r="AG81" s="26">
        <v>0</v>
      </c>
      <c r="AH81" s="27">
        <v>0</v>
      </c>
      <c r="AI81" s="26">
        <v>0</v>
      </c>
      <c r="AJ81" s="26">
        <v>135911</v>
      </c>
      <c r="AK81" s="28">
        <v>135911</v>
      </c>
      <c r="AL81" s="29">
        <v>0</v>
      </c>
      <c r="AM81" s="26">
        <v>6960000</v>
      </c>
      <c r="AN81" s="29">
        <v>0</v>
      </c>
      <c r="AO81" s="20">
        <v>0</v>
      </c>
      <c r="AP81" s="26">
        <v>6960000</v>
      </c>
      <c r="AQ81" s="30">
        <v>1</v>
      </c>
      <c r="AR81" s="23">
        <v>6960000</v>
      </c>
      <c r="AS81" s="23">
        <v>6960000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265259.34999999998</v>
      </c>
      <c r="BA81" s="26">
        <v>265259.34999999998</v>
      </c>
      <c r="BB81" s="23" t="s">
        <v>0</v>
      </c>
      <c r="BC81" s="23" t="s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265259.34999999998</v>
      </c>
      <c r="BK81" s="26">
        <v>265259.34999999998</v>
      </c>
      <c r="BL81" s="31">
        <v>6960000</v>
      </c>
      <c r="BM81" s="23" t="s">
        <v>98</v>
      </c>
      <c r="BN81" s="23">
        <v>0</v>
      </c>
      <c r="BO81" s="23" t="b">
        <v>0</v>
      </c>
      <c r="BP81" s="26">
        <v>135911</v>
      </c>
      <c r="BQ81" s="46">
        <v>3</v>
      </c>
      <c r="BR81" s="20">
        <v>3</v>
      </c>
      <c r="BS81" s="348">
        <v>17</v>
      </c>
      <c r="BT81" s="20">
        <v>0</v>
      </c>
      <c r="BU81" s="348">
        <v>0</v>
      </c>
      <c r="BV81" s="20">
        <v>56</v>
      </c>
      <c r="BW81" s="31">
        <v>0</v>
      </c>
      <c r="BX81" s="31">
        <v>0</v>
      </c>
      <c r="BY81" s="26">
        <v>0</v>
      </c>
      <c r="BZ81" s="26">
        <v>0</v>
      </c>
      <c r="CA81" s="26">
        <v>0</v>
      </c>
      <c r="CB81" s="26">
        <v>6960000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135911</v>
      </c>
      <c r="CJ81" s="26">
        <v>135911</v>
      </c>
      <c r="CK81" s="22">
        <v>0.6</v>
      </c>
      <c r="CL81" s="22">
        <v>0</v>
      </c>
    </row>
    <row r="82" spans="1:90" s="353" customFormat="1" ht="20.100000000000001" customHeight="1" outlineLevel="2">
      <c r="A82" s="350" t="s">
        <v>163</v>
      </c>
      <c r="B82" s="350"/>
      <c r="C82" s="350"/>
      <c r="D82" s="350"/>
      <c r="E82" s="350"/>
      <c r="F82" s="350"/>
      <c r="G82" s="360"/>
      <c r="H82" s="360"/>
      <c r="I82" s="351"/>
      <c r="J82" s="32"/>
      <c r="K82" s="32"/>
      <c r="L82" s="33"/>
      <c r="M82" s="34"/>
      <c r="N82" s="34"/>
      <c r="O82" s="35"/>
      <c r="P82" s="50"/>
      <c r="Q82" s="50"/>
      <c r="R82" s="36">
        <v>0</v>
      </c>
      <c r="S82" s="36">
        <v>0</v>
      </c>
      <c r="T82" s="36">
        <v>0</v>
      </c>
      <c r="U82" s="37">
        <v>6960000</v>
      </c>
      <c r="V82" s="38"/>
      <c r="W82" s="38">
        <v>4176000</v>
      </c>
      <c r="X82" s="38">
        <v>0</v>
      </c>
      <c r="Y82" s="38">
        <v>4176000</v>
      </c>
      <c r="Z82" s="38">
        <v>0</v>
      </c>
      <c r="AA82" s="38">
        <v>0</v>
      </c>
      <c r="AB82" s="38">
        <v>0</v>
      </c>
      <c r="AC82" s="37">
        <v>6960000</v>
      </c>
      <c r="AD82" s="38">
        <v>0</v>
      </c>
      <c r="AE82" s="38">
        <v>0</v>
      </c>
      <c r="AF82" s="38">
        <v>0</v>
      </c>
      <c r="AG82" s="38">
        <v>0</v>
      </c>
      <c r="AH82" s="39">
        <v>0</v>
      </c>
      <c r="AI82" s="38">
        <v>0</v>
      </c>
      <c r="AJ82" s="38">
        <v>135911</v>
      </c>
      <c r="AK82" s="40">
        <v>135911</v>
      </c>
      <c r="AL82" s="41"/>
      <c r="AM82" s="38">
        <v>6960000</v>
      </c>
      <c r="AN82" s="41"/>
      <c r="AO82" s="32"/>
      <c r="AP82" s="38">
        <v>6960000</v>
      </c>
      <c r="AQ82" s="42"/>
      <c r="AR82" s="35"/>
      <c r="AS82" s="35"/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265259.34999999998</v>
      </c>
      <c r="BA82" s="38">
        <v>265259.34999999998</v>
      </c>
      <c r="BB82" s="35"/>
      <c r="BC82" s="35"/>
      <c r="BD82" s="38"/>
      <c r="BE82" s="38"/>
      <c r="BF82" s="38"/>
      <c r="BG82" s="38"/>
      <c r="BH82" s="38"/>
      <c r="BI82" s="38"/>
      <c r="BJ82" s="38"/>
      <c r="BK82" s="38"/>
      <c r="BL82" s="43"/>
      <c r="BM82" s="35"/>
      <c r="BN82" s="35"/>
      <c r="BO82" s="35"/>
      <c r="BP82" s="38"/>
      <c r="BQ82" s="50"/>
      <c r="BR82" s="32"/>
      <c r="BS82" s="352"/>
      <c r="BT82" s="32"/>
      <c r="BU82" s="352"/>
      <c r="BV82" s="32"/>
      <c r="BW82" s="43"/>
      <c r="BX82" s="43"/>
      <c r="BY82" s="38"/>
      <c r="BZ82" s="38"/>
      <c r="CA82" s="38">
        <v>0</v>
      </c>
      <c r="CB82" s="38"/>
      <c r="CC82" s="38"/>
      <c r="CD82" s="38"/>
      <c r="CE82" s="38"/>
      <c r="CF82" s="38"/>
      <c r="CG82" s="38"/>
      <c r="CH82" s="38"/>
      <c r="CI82" s="38"/>
      <c r="CJ82" s="38"/>
      <c r="CK82" s="34"/>
      <c r="CL82" s="34"/>
    </row>
    <row r="83" spans="1:90" s="358" customFormat="1" ht="30" customHeight="1" outlineLevel="1">
      <c r="A83" s="350"/>
      <c r="B83" s="350" t="s">
        <v>207</v>
      </c>
      <c r="C83" s="350"/>
      <c r="D83" s="350"/>
      <c r="E83" s="350"/>
      <c r="F83" s="350"/>
      <c r="G83" s="360"/>
      <c r="H83" s="360"/>
      <c r="I83" s="351"/>
      <c r="J83" s="56"/>
      <c r="K83" s="56"/>
      <c r="L83" s="57"/>
      <c r="M83" s="58"/>
      <c r="N83" s="58"/>
      <c r="O83" s="59"/>
      <c r="P83" s="69"/>
      <c r="Q83" s="69"/>
      <c r="R83" s="61">
        <v>0</v>
      </c>
      <c r="S83" s="61">
        <v>0</v>
      </c>
      <c r="T83" s="61">
        <v>0</v>
      </c>
      <c r="U83" s="62">
        <v>6960000</v>
      </c>
      <c r="V83" s="63"/>
      <c r="W83" s="63">
        <v>4176000</v>
      </c>
      <c r="X83" s="63">
        <v>0</v>
      </c>
      <c r="Y83" s="63">
        <v>4176000</v>
      </c>
      <c r="Z83" s="63">
        <v>0</v>
      </c>
      <c r="AA83" s="63">
        <v>0</v>
      </c>
      <c r="AB83" s="63">
        <v>0</v>
      </c>
      <c r="AC83" s="62">
        <v>6960000</v>
      </c>
      <c r="AD83" s="63">
        <v>0</v>
      </c>
      <c r="AE83" s="63">
        <v>0</v>
      </c>
      <c r="AF83" s="63">
        <v>0</v>
      </c>
      <c r="AG83" s="63">
        <v>0</v>
      </c>
      <c r="AH83" s="64">
        <v>0</v>
      </c>
      <c r="AI83" s="63">
        <v>0</v>
      </c>
      <c r="AJ83" s="63">
        <v>135911</v>
      </c>
      <c r="AK83" s="65">
        <v>135911</v>
      </c>
      <c r="AL83" s="66"/>
      <c r="AM83" s="63">
        <v>6960000</v>
      </c>
      <c r="AN83" s="66"/>
      <c r="AO83" s="56"/>
      <c r="AP83" s="63">
        <v>6960000</v>
      </c>
      <c r="AQ83" s="67"/>
      <c r="AR83" s="59"/>
      <c r="AS83" s="59"/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265259.34999999998</v>
      </c>
      <c r="BA83" s="63">
        <v>265259.34999999998</v>
      </c>
      <c r="BB83" s="59"/>
      <c r="BC83" s="59"/>
      <c r="BD83" s="63"/>
      <c r="BE83" s="63"/>
      <c r="BF83" s="63"/>
      <c r="BG83" s="63"/>
      <c r="BH83" s="63"/>
      <c r="BI83" s="63"/>
      <c r="BJ83" s="63"/>
      <c r="BK83" s="63"/>
      <c r="BL83" s="68"/>
      <c r="BM83" s="59"/>
      <c r="BN83" s="59"/>
      <c r="BO83" s="59"/>
      <c r="BP83" s="63"/>
      <c r="BQ83" s="69"/>
      <c r="BR83" s="56"/>
      <c r="BS83" s="356"/>
      <c r="BT83" s="56"/>
      <c r="BU83" s="356"/>
      <c r="BV83" s="56"/>
      <c r="BW83" s="68"/>
      <c r="BX83" s="68"/>
      <c r="BY83" s="63"/>
      <c r="BZ83" s="63"/>
      <c r="CA83" s="63">
        <v>0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58"/>
      <c r="CL83" s="58"/>
    </row>
    <row r="84" spans="1:90" outlineLevel="3">
      <c r="A84" s="346" t="s">
        <v>147</v>
      </c>
      <c r="B84" s="346" t="s">
        <v>208</v>
      </c>
      <c r="C84" s="346" t="s">
        <v>209</v>
      </c>
      <c r="D84" s="346" t="s">
        <v>210</v>
      </c>
      <c r="E84" s="346" t="s">
        <v>590</v>
      </c>
      <c r="F84" s="346" t="s">
        <v>0</v>
      </c>
      <c r="G84" s="346" t="s">
        <v>213</v>
      </c>
      <c r="H84" s="346" t="s">
        <v>95</v>
      </c>
      <c r="I84" s="347" t="s">
        <v>128</v>
      </c>
      <c r="J84" s="20">
        <v>1</v>
      </c>
      <c r="K84" s="20">
        <v>1</v>
      </c>
      <c r="L84" s="21">
        <v>0</v>
      </c>
      <c r="M84" s="22">
        <v>0</v>
      </c>
      <c r="N84" s="22">
        <v>0</v>
      </c>
      <c r="O84" s="23">
        <v>4509648</v>
      </c>
      <c r="P84" s="20">
        <v>4509648</v>
      </c>
      <c r="Q84" s="20">
        <v>0</v>
      </c>
      <c r="R84" s="24" t="s">
        <v>591</v>
      </c>
      <c r="S84" s="24">
        <v>0</v>
      </c>
      <c r="T84" s="24">
        <v>0</v>
      </c>
      <c r="U84" s="25">
        <v>4509648</v>
      </c>
      <c r="V84" s="26" t="s">
        <v>97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5">
        <v>4509648</v>
      </c>
      <c r="AD84" s="26">
        <v>0</v>
      </c>
      <c r="AE84" s="26">
        <v>0</v>
      </c>
      <c r="AF84" s="26">
        <v>0</v>
      </c>
      <c r="AG84" s="26">
        <v>0</v>
      </c>
      <c r="AH84" s="27">
        <v>0</v>
      </c>
      <c r="AI84" s="26">
        <v>0</v>
      </c>
      <c r="AJ84" s="26">
        <v>0</v>
      </c>
      <c r="AK84" s="28">
        <v>0</v>
      </c>
      <c r="AL84" s="29">
        <v>0</v>
      </c>
      <c r="AM84" s="26">
        <v>4984648</v>
      </c>
      <c r="AN84" s="20">
        <v>0</v>
      </c>
      <c r="AO84" s="29">
        <v>0</v>
      </c>
      <c r="AP84" s="26">
        <v>4984648</v>
      </c>
      <c r="AQ84" s="30">
        <v>1</v>
      </c>
      <c r="AR84" s="23">
        <v>0</v>
      </c>
      <c r="AS84" s="23">
        <v>4509648</v>
      </c>
      <c r="AT84" s="26">
        <v>0</v>
      </c>
      <c r="AU84" s="26">
        <v>0</v>
      </c>
      <c r="AV84" s="26">
        <v>0</v>
      </c>
      <c r="AW84" s="26">
        <v>0</v>
      </c>
      <c r="AX84" s="26">
        <v>859648</v>
      </c>
      <c r="AY84" s="26">
        <v>0</v>
      </c>
      <c r="AZ84" s="26">
        <v>0</v>
      </c>
      <c r="BA84" s="26">
        <v>859648</v>
      </c>
      <c r="BB84" s="23" t="s">
        <v>0</v>
      </c>
      <c r="BC84" s="23" t="s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859648</v>
      </c>
      <c r="BI84" s="26">
        <v>0</v>
      </c>
      <c r="BJ84" s="26">
        <v>0</v>
      </c>
      <c r="BK84" s="26">
        <v>859648</v>
      </c>
      <c r="BL84" s="26">
        <v>4984648</v>
      </c>
      <c r="BM84" s="23" t="s">
        <v>98</v>
      </c>
      <c r="BN84" s="23">
        <v>0</v>
      </c>
      <c r="BO84" s="23" t="b">
        <v>0</v>
      </c>
      <c r="BP84" s="26">
        <v>0</v>
      </c>
      <c r="BQ84" s="46">
        <v>0</v>
      </c>
      <c r="BR84" s="20">
        <v>0</v>
      </c>
      <c r="BS84" s="348">
        <v>12</v>
      </c>
      <c r="BT84" s="20">
        <v>0</v>
      </c>
      <c r="BU84" s="348">
        <v>0</v>
      </c>
      <c r="BV84" s="20">
        <v>182</v>
      </c>
      <c r="BW84" s="31">
        <v>0</v>
      </c>
      <c r="BX84" s="31">
        <v>0</v>
      </c>
      <c r="BY84" s="26">
        <v>0</v>
      </c>
      <c r="BZ84" s="26">
        <v>0</v>
      </c>
      <c r="CA84" s="26">
        <v>-475000</v>
      </c>
      <c r="CB84" s="26">
        <v>3650000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2">
        <v>0</v>
      </c>
      <c r="CL84" s="22">
        <v>0</v>
      </c>
    </row>
    <row r="85" spans="1:90" s="353" customFormat="1" ht="20.100000000000001" customHeight="1" outlineLevel="2">
      <c r="A85" s="350" t="s">
        <v>151</v>
      </c>
      <c r="B85" s="350"/>
      <c r="C85" s="350"/>
      <c r="D85" s="350"/>
      <c r="E85" s="350"/>
      <c r="F85" s="350"/>
      <c r="G85" s="350"/>
      <c r="H85" s="350"/>
      <c r="I85" s="351"/>
      <c r="J85" s="32"/>
      <c r="K85" s="32"/>
      <c r="L85" s="33"/>
      <c r="M85" s="34"/>
      <c r="N85" s="34"/>
      <c r="O85" s="35"/>
      <c r="P85" s="32"/>
      <c r="Q85" s="32"/>
      <c r="R85" s="36">
        <v>0</v>
      </c>
      <c r="S85" s="36">
        <v>0</v>
      </c>
      <c r="T85" s="36">
        <v>0</v>
      </c>
      <c r="U85" s="37">
        <v>4509648</v>
      </c>
      <c r="V85" s="38"/>
      <c r="W85" s="38">
        <v>0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7">
        <v>4509648</v>
      </c>
      <c r="AD85" s="38">
        <v>0</v>
      </c>
      <c r="AE85" s="38">
        <v>0</v>
      </c>
      <c r="AF85" s="38">
        <v>0</v>
      </c>
      <c r="AG85" s="38">
        <v>0</v>
      </c>
      <c r="AH85" s="39">
        <v>0</v>
      </c>
      <c r="AI85" s="38">
        <v>0</v>
      </c>
      <c r="AJ85" s="38">
        <v>0</v>
      </c>
      <c r="AK85" s="40">
        <v>0</v>
      </c>
      <c r="AL85" s="41"/>
      <c r="AM85" s="38">
        <v>4984648</v>
      </c>
      <c r="AN85" s="32"/>
      <c r="AO85" s="41"/>
      <c r="AP85" s="38">
        <v>4984648</v>
      </c>
      <c r="AQ85" s="42"/>
      <c r="AR85" s="35"/>
      <c r="AS85" s="35"/>
      <c r="AT85" s="38">
        <v>0</v>
      </c>
      <c r="AU85" s="38">
        <v>0</v>
      </c>
      <c r="AV85" s="38">
        <v>0</v>
      </c>
      <c r="AW85" s="38">
        <v>0</v>
      </c>
      <c r="AX85" s="38">
        <v>859648</v>
      </c>
      <c r="AY85" s="38">
        <v>0</v>
      </c>
      <c r="AZ85" s="38">
        <v>0</v>
      </c>
      <c r="BA85" s="38">
        <v>859648</v>
      </c>
      <c r="BB85" s="35"/>
      <c r="BC85" s="35"/>
      <c r="BD85" s="38"/>
      <c r="BE85" s="38"/>
      <c r="BF85" s="38"/>
      <c r="BG85" s="38"/>
      <c r="BH85" s="38"/>
      <c r="BI85" s="38"/>
      <c r="BJ85" s="38"/>
      <c r="BK85" s="38"/>
      <c r="BL85" s="38"/>
      <c r="BM85" s="35"/>
      <c r="BN85" s="35"/>
      <c r="BO85" s="35"/>
      <c r="BP85" s="38"/>
      <c r="BQ85" s="50"/>
      <c r="BR85" s="32"/>
      <c r="BS85" s="352"/>
      <c r="BT85" s="32"/>
      <c r="BU85" s="352"/>
      <c r="BV85" s="32"/>
      <c r="BW85" s="43"/>
      <c r="BX85" s="43"/>
      <c r="BY85" s="38"/>
      <c r="BZ85" s="38"/>
      <c r="CA85" s="38">
        <v>-475000</v>
      </c>
      <c r="CB85" s="38"/>
      <c r="CC85" s="38"/>
      <c r="CD85" s="38"/>
      <c r="CE85" s="38"/>
      <c r="CF85" s="38"/>
      <c r="CG85" s="38"/>
      <c r="CH85" s="38"/>
      <c r="CI85" s="38"/>
      <c r="CJ85" s="38"/>
      <c r="CK85" s="34"/>
      <c r="CL85" s="34"/>
    </row>
    <row r="86" spans="1:90" outlineLevel="3">
      <c r="A86" s="346" t="s">
        <v>124</v>
      </c>
      <c r="B86" s="346" t="s">
        <v>208</v>
      </c>
      <c r="C86" s="346" t="s">
        <v>209</v>
      </c>
      <c r="D86" s="346" t="s">
        <v>210</v>
      </c>
      <c r="E86" s="346" t="s">
        <v>592</v>
      </c>
      <c r="F86" s="346" t="s">
        <v>0</v>
      </c>
      <c r="G86" s="359" t="s">
        <v>213</v>
      </c>
      <c r="H86" s="359" t="s">
        <v>125</v>
      </c>
      <c r="I86" s="347" t="s">
        <v>96</v>
      </c>
      <c r="J86" s="20">
        <v>1</v>
      </c>
      <c r="K86" s="20">
        <v>1</v>
      </c>
      <c r="L86" s="21">
        <v>0</v>
      </c>
      <c r="M86" s="22">
        <v>0.6</v>
      </c>
      <c r="N86" s="22">
        <v>1</v>
      </c>
      <c r="O86" s="23">
        <v>12597600</v>
      </c>
      <c r="P86" s="46">
        <v>12597600</v>
      </c>
      <c r="Q86" s="46">
        <v>0</v>
      </c>
      <c r="R86" s="24" t="s">
        <v>593</v>
      </c>
      <c r="S86" s="24">
        <v>0</v>
      </c>
      <c r="T86" s="24">
        <v>0</v>
      </c>
      <c r="U86" s="25">
        <v>12597600</v>
      </c>
      <c r="V86" s="26" t="s">
        <v>97</v>
      </c>
      <c r="W86" s="26">
        <v>7558560</v>
      </c>
      <c r="X86" s="26">
        <v>0</v>
      </c>
      <c r="Y86" s="26">
        <v>7558560</v>
      </c>
      <c r="Z86" s="26">
        <v>0</v>
      </c>
      <c r="AA86" s="26">
        <v>0</v>
      </c>
      <c r="AB86" s="26">
        <v>0</v>
      </c>
      <c r="AC86" s="25">
        <v>12597600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12597600</v>
      </c>
      <c r="AN86" s="29">
        <v>0</v>
      </c>
      <c r="AO86" s="20">
        <v>0</v>
      </c>
      <c r="AP86" s="26">
        <v>12597600</v>
      </c>
      <c r="AQ86" s="30">
        <v>1</v>
      </c>
      <c r="AR86" s="23">
        <v>12597600</v>
      </c>
      <c r="AS86" s="23">
        <v>12597600</v>
      </c>
      <c r="AT86" s="26">
        <v>0</v>
      </c>
      <c r="AU86" s="26">
        <v>0</v>
      </c>
      <c r="AV86" s="26">
        <v>0</v>
      </c>
      <c r="AW86" s="26">
        <v>0</v>
      </c>
      <c r="AX86" s="26">
        <v>12597600</v>
      </c>
      <c r="AY86" s="26">
        <v>0</v>
      </c>
      <c r="AZ86" s="26">
        <v>0</v>
      </c>
      <c r="BA86" s="26">
        <v>12597600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12597600</v>
      </c>
      <c r="BI86" s="26">
        <v>0</v>
      </c>
      <c r="BJ86" s="26">
        <v>0</v>
      </c>
      <c r="BK86" s="26">
        <v>12597600</v>
      </c>
      <c r="BL86" s="31">
        <v>12597600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3</v>
      </c>
      <c r="BR86" s="20">
        <v>3</v>
      </c>
      <c r="BS86" s="348">
        <v>20</v>
      </c>
      <c r="BT86" s="20">
        <v>0</v>
      </c>
      <c r="BU86" s="348">
        <v>0</v>
      </c>
      <c r="BV86" s="20">
        <v>55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0.6</v>
      </c>
      <c r="CL86" s="22">
        <v>0</v>
      </c>
    </row>
    <row r="87" spans="1:90" outlineLevel="3">
      <c r="A87" s="346" t="s">
        <v>124</v>
      </c>
      <c r="B87" s="346" t="s">
        <v>208</v>
      </c>
      <c r="C87" s="346" t="s">
        <v>209</v>
      </c>
      <c r="D87" s="346" t="s">
        <v>210</v>
      </c>
      <c r="E87" s="346" t="s">
        <v>594</v>
      </c>
      <c r="F87" s="346" t="s">
        <v>0</v>
      </c>
      <c r="G87" s="346" t="s">
        <v>213</v>
      </c>
      <c r="H87" s="346" t="s">
        <v>95</v>
      </c>
      <c r="I87" s="347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18831352</v>
      </c>
      <c r="P87" s="20">
        <v>18831352</v>
      </c>
      <c r="Q87" s="20">
        <v>0</v>
      </c>
      <c r="R87" s="24" t="s">
        <v>591</v>
      </c>
      <c r="S87" s="24">
        <v>0</v>
      </c>
      <c r="T87" s="24">
        <v>0</v>
      </c>
      <c r="U87" s="25">
        <v>18831352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18831352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18831352</v>
      </c>
      <c r="AN87" s="20">
        <v>0</v>
      </c>
      <c r="AO87" s="29">
        <v>0</v>
      </c>
      <c r="AP87" s="26">
        <v>18831352</v>
      </c>
      <c r="AQ87" s="30">
        <v>1</v>
      </c>
      <c r="AR87" s="23">
        <v>0</v>
      </c>
      <c r="AS87" s="23">
        <v>18831352</v>
      </c>
      <c r="AT87" s="26">
        <v>0</v>
      </c>
      <c r="AU87" s="26">
        <v>0</v>
      </c>
      <c r="AV87" s="26">
        <v>0</v>
      </c>
      <c r="AW87" s="26">
        <v>0</v>
      </c>
      <c r="AX87" s="26">
        <v>18831352</v>
      </c>
      <c r="AY87" s="26">
        <v>0</v>
      </c>
      <c r="AZ87" s="26">
        <v>0</v>
      </c>
      <c r="BA87" s="26">
        <v>18831352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18831352</v>
      </c>
      <c r="BI87" s="26">
        <v>0</v>
      </c>
      <c r="BJ87" s="26">
        <v>0</v>
      </c>
      <c r="BK87" s="26">
        <v>18831352</v>
      </c>
      <c r="BL87" s="26">
        <v>18831352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348">
        <v>20</v>
      </c>
      <c r="BT87" s="20">
        <v>0</v>
      </c>
      <c r="BU87" s="348">
        <v>0</v>
      </c>
      <c r="BV87" s="20">
        <v>206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s="353" customFormat="1" ht="20.100000000000001" customHeight="1" outlineLevel="2">
      <c r="A88" s="350" t="s">
        <v>126</v>
      </c>
      <c r="B88" s="350"/>
      <c r="C88" s="350"/>
      <c r="D88" s="350"/>
      <c r="E88" s="350"/>
      <c r="F88" s="350"/>
      <c r="G88" s="350"/>
      <c r="H88" s="350"/>
      <c r="I88" s="351"/>
      <c r="J88" s="32"/>
      <c r="K88" s="32"/>
      <c r="L88" s="33"/>
      <c r="M88" s="34"/>
      <c r="N88" s="34"/>
      <c r="O88" s="35"/>
      <c r="P88" s="32"/>
      <c r="Q88" s="32"/>
      <c r="R88" s="36">
        <v>0</v>
      </c>
      <c r="S88" s="36">
        <v>0</v>
      </c>
      <c r="T88" s="36">
        <v>0</v>
      </c>
      <c r="U88" s="37">
        <v>31428952</v>
      </c>
      <c r="V88" s="38"/>
      <c r="W88" s="38">
        <v>7558560</v>
      </c>
      <c r="X88" s="38">
        <v>0</v>
      </c>
      <c r="Y88" s="38">
        <v>7558560</v>
      </c>
      <c r="Z88" s="38">
        <v>0</v>
      </c>
      <c r="AA88" s="38">
        <v>0</v>
      </c>
      <c r="AB88" s="38">
        <v>0</v>
      </c>
      <c r="AC88" s="37">
        <v>31428952</v>
      </c>
      <c r="AD88" s="38">
        <v>0</v>
      </c>
      <c r="AE88" s="38">
        <v>0</v>
      </c>
      <c r="AF88" s="38">
        <v>0</v>
      </c>
      <c r="AG88" s="38">
        <v>0</v>
      </c>
      <c r="AH88" s="39">
        <v>0</v>
      </c>
      <c r="AI88" s="38">
        <v>0</v>
      </c>
      <c r="AJ88" s="38">
        <v>0</v>
      </c>
      <c r="AK88" s="40">
        <v>0</v>
      </c>
      <c r="AL88" s="41"/>
      <c r="AM88" s="38">
        <v>31428952</v>
      </c>
      <c r="AN88" s="32"/>
      <c r="AO88" s="41"/>
      <c r="AP88" s="38">
        <v>31428952</v>
      </c>
      <c r="AQ88" s="42"/>
      <c r="AR88" s="35"/>
      <c r="AS88" s="35"/>
      <c r="AT88" s="38">
        <v>0</v>
      </c>
      <c r="AU88" s="38">
        <v>0</v>
      </c>
      <c r="AV88" s="38">
        <v>0</v>
      </c>
      <c r="AW88" s="38">
        <v>0</v>
      </c>
      <c r="AX88" s="38">
        <v>31428952</v>
      </c>
      <c r="AY88" s="38">
        <v>0</v>
      </c>
      <c r="AZ88" s="38">
        <v>0</v>
      </c>
      <c r="BA88" s="38">
        <v>31428952</v>
      </c>
      <c r="BB88" s="35"/>
      <c r="BC88" s="35"/>
      <c r="BD88" s="38"/>
      <c r="BE88" s="38"/>
      <c r="BF88" s="38"/>
      <c r="BG88" s="38"/>
      <c r="BH88" s="38"/>
      <c r="BI88" s="38"/>
      <c r="BJ88" s="38"/>
      <c r="BK88" s="38"/>
      <c r="BL88" s="38"/>
      <c r="BM88" s="35"/>
      <c r="BN88" s="35"/>
      <c r="BO88" s="35"/>
      <c r="BP88" s="38"/>
      <c r="BQ88" s="50"/>
      <c r="BR88" s="32"/>
      <c r="BS88" s="352"/>
      <c r="BT88" s="32"/>
      <c r="BU88" s="352"/>
      <c r="BV88" s="32"/>
      <c r="BW88" s="43"/>
      <c r="BX88" s="43"/>
      <c r="BY88" s="38"/>
      <c r="BZ88" s="38"/>
      <c r="CA88" s="38">
        <v>0</v>
      </c>
      <c r="CB88" s="38"/>
      <c r="CC88" s="38"/>
      <c r="CD88" s="38"/>
      <c r="CE88" s="38"/>
      <c r="CF88" s="38"/>
      <c r="CG88" s="38"/>
      <c r="CH88" s="38"/>
      <c r="CI88" s="38"/>
      <c r="CJ88" s="38"/>
      <c r="CK88" s="34"/>
      <c r="CL88" s="34"/>
    </row>
    <row r="89" spans="1:90" outlineLevel="3">
      <c r="A89" s="346" t="s">
        <v>127</v>
      </c>
      <c r="B89" s="346" t="s">
        <v>208</v>
      </c>
      <c r="C89" s="346" t="s">
        <v>211</v>
      </c>
      <c r="D89" s="346" t="s">
        <v>595</v>
      </c>
      <c r="E89" s="346" t="s">
        <v>212</v>
      </c>
      <c r="F89" s="346" t="s">
        <v>0</v>
      </c>
      <c r="G89" s="359" t="s">
        <v>213</v>
      </c>
      <c r="H89" s="359" t="s">
        <v>125</v>
      </c>
      <c r="I89" s="347" t="s">
        <v>96</v>
      </c>
      <c r="J89" s="44">
        <v>1</v>
      </c>
      <c r="K89" s="20">
        <v>1</v>
      </c>
      <c r="L89" s="21">
        <v>0</v>
      </c>
      <c r="M89" s="22">
        <v>0</v>
      </c>
      <c r="N89" s="22">
        <v>1</v>
      </c>
      <c r="O89" s="23">
        <v>101106000</v>
      </c>
      <c r="P89" s="46">
        <v>101106000</v>
      </c>
      <c r="Q89" s="46">
        <v>0</v>
      </c>
      <c r="R89" s="24" t="s">
        <v>596</v>
      </c>
      <c r="S89" s="24">
        <v>0</v>
      </c>
      <c r="T89" s="24">
        <v>0</v>
      </c>
      <c r="U89" s="25">
        <v>101106000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101106000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1000030</v>
      </c>
      <c r="AM89" s="26">
        <v>101106000</v>
      </c>
      <c r="AN89" s="29">
        <v>0</v>
      </c>
      <c r="AO89" s="20">
        <v>0</v>
      </c>
      <c r="AP89" s="26">
        <v>101106000</v>
      </c>
      <c r="AQ89" s="30">
        <v>1</v>
      </c>
      <c r="AR89" s="23">
        <v>101106000</v>
      </c>
      <c r="AS89" s="23">
        <v>101106000</v>
      </c>
      <c r="AT89" s="26">
        <v>0</v>
      </c>
      <c r="AU89" s="26">
        <v>0</v>
      </c>
      <c r="AV89" s="26">
        <v>0</v>
      </c>
      <c r="AW89" s="26">
        <v>0</v>
      </c>
      <c r="AX89" s="26">
        <v>13397500</v>
      </c>
      <c r="AY89" s="26">
        <v>0</v>
      </c>
      <c r="AZ89" s="26">
        <v>0</v>
      </c>
      <c r="BA89" s="26">
        <v>13397500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13397500</v>
      </c>
      <c r="BI89" s="26">
        <v>0</v>
      </c>
      <c r="BJ89" s="26">
        <v>0</v>
      </c>
      <c r="BK89" s="26">
        <v>13397500</v>
      </c>
      <c r="BL89" s="31">
        <v>101106000</v>
      </c>
      <c r="BM89" s="23" t="s">
        <v>98</v>
      </c>
      <c r="BN89" s="23">
        <v>0</v>
      </c>
      <c r="BO89" s="23" t="b">
        <v>0</v>
      </c>
      <c r="BP89" s="26">
        <v>0</v>
      </c>
      <c r="BQ89" s="20">
        <v>40000000</v>
      </c>
      <c r="BR89" s="20">
        <v>40000000</v>
      </c>
      <c r="BS89" s="348">
        <v>2</v>
      </c>
      <c r="BT89" s="20">
        <v>0</v>
      </c>
      <c r="BU89" s="348">
        <v>0</v>
      </c>
      <c r="BV89" s="20">
        <v>33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outlineLevel="3">
      <c r="A90" s="346" t="s">
        <v>127</v>
      </c>
      <c r="B90" s="346" t="s">
        <v>208</v>
      </c>
      <c r="C90" s="346" t="s">
        <v>211</v>
      </c>
      <c r="D90" s="346" t="s">
        <v>595</v>
      </c>
      <c r="E90" s="346" t="s">
        <v>214</v>
      </c>
      <c r="F90" s="346" t="s">
        <v>0</v>
      </c>
      <c r="G90" s="359" t="s">
        <v>213</v>
      </c>
      <c r="H90" s="359" t="s">
        <v>125</v>
      </c>
      <c r="I90" s="347" t="s">
        <v>96</v>
      </c>
      <c r="J90" s="44">
        <v>1</v>
      </c>
      <c r="K90" s="20">
        <v>1</v>
      </c>
      <c r="L90" s="21">
        <v>0</v>
      </c>
      <c r="M90" s="22">
        <v>0</v>
      </c>
      <c r="N90" s="22">
        <v>1</v>
      </c>
      <c r="O90" s="23">
        <v>0</v>
      </c>
      <c r="P90" s="46">
        <v>0</v>
      </c>
      <c r="Q90" s="46">
        <v>0</v>
      </c>
      <c r="R90" s="24" t="s">
        <v>597</v>
      </c>
      <c r="S90" s="24">
        <v>0</v>
      </c>
      <c r="T90" s="24">
        <v>0</v>
      </c>
      <c r="U90" s="25">
        <v>0</v>
      </c>
      <c r="V90" s="26" t="s">
        <v>97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5">
        <v>0</v>
      </c>
      <c r="AD90" s="26">
        <v>0</v>
      </c>
      <c r="AE90" s="26">
        <v>0</v>
      </c>
      <c r="AF90" s="26">
        <v>0</v>
      </c>
      <c r="AG90" s="26">
        <v>0</v>
      </c>
      <c r="AH90" s="27">
        <v>0</v>
      </c>
      <c r="AI90" s="26">
        <v>0</v>
      </c>
      <c r="AJ90" s="26">
        <v>0</v>
      </c>
      <c r="AK90" s="28">
        <v>0</v>
      </c>
      <c r="AL90" s="29">
        <v>0</v>
      </c>
      <c r="AM90" s="26">
        <v>0</v>
      </c>
      <c r="AN90" s="29">
        <v>0</v>
      </c>
      <c r="AO90" s="20">
        <v>0</v>
      </c>
      <c r="AP90" s="26">
        <v>0</v>
      </c>
      <c r="AQ90" s="30">
        <v>1</v>
      </c>
      <c r="AR90" s="23">
        <v>0</v>
      </c>
      <c r="AS90" s="23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3" t="s">
        <v>0</v>
      </c>
      <c r="BC90" s="23" t="s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31">
        <v>0</v>
      </c>
      <c r="BM90" s="23" t="s">
        <v>98</v>
      </c>
      <c r="BN90" s="23">
        <v>0</v>
      </c>
      <c r="BO90" s="23" t="b">
        <v>0</v>
      </c>
      <c r="BP90" s="26">
        <v>0</v>
      </c>
      <c r="BQ90" s="20">
        <v>25000000</v>
      </c>
      <c r="BR90" s="20">
        <v>25000000</v>
      </c>
      <c r="BS90" s="348">
        <v>2</v>
      </c>
      <c r="BT90" s="20">
        <v>0</v>
      </c>
      <c r="BU90" s="348">
        <v>0</v>
      </c>
      <c r="BV90" s="20">
        <v>34</v>
      </c>
      <c r="BW90" s="31">
        <v>0</v>
      </c>
      <c r="BX90" s="31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2">
        <v>0</v>
      </c>
      <c r="CL90" s="22">
        <v>0</v>
      </c>
    </row>
    <row r="91" spans="1:90" s="353" customFormat="1" ht="20.100000000000001" customHeight="1" outlineLevel="2">
      <c r="A91" s="350" t="s">
        <v>131</v>
      </c>
      <c r="B91" s="350"/>
      <c r="C91" s="350"/>
      <c r="D91" s="350"/>
      <c r="E91" s="350"/>
      <c r="F91" s="350"/>
      <c r="G91" s="360"/>
      <c r="H91" s="360"/>
      <c r="I91" s="351"/>
      <c r="J91" s="48"/>
      <c r="K91" s="32"/>
      <c r="L91" s="33"/>
      <c r="M91" s="34"/>
      <c r="N91" s="34"/>
      <c r="O91" s="35"/>
      <c r="P91" s="50"/>
      <c r="Q91" s="50"/>
      <c r="R91" s="36">
        <v>0</v>
      </c>
      <c r="S91" s="36">
        <v>0</v>
      </c>
      <c r="T91" s="36">
        <v>0</v>
      </c>
      <c r="U91" s="37">
        <v>101106000</v>
      </c>
      <c r="V91" s="38"/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7">
        <v>101106000</v>
      </c>
      <c r="AD91" s="38">
        <v>0</v>
      </c>
      <c r="AE91" s="38">
        <v>0</v>
      </c>
      <c r="AF91" s="38">
        <v>0</v>
      </c>
      <c r="AG91" s="38">
        <v>0</v>
      </c>
      <c r="AH91" s="39">
        <v>0</v>
      </c>
      <c r="AI91" s="38">
        <v>0</v>
      </c>
      <c r="AJ91" s="38">
        <v>0</v>
      </c>
      <c r="AK91" s="40">
        <v>0</v>
      </c>
      <c r="AL91" s="41"/>
      <c r="AM91" s="38">
        <v>101106000</v>
      </c>
      <c r="AN91" s="41"/>
      <c r="AO91" s="32"/>
      <c r="AP91" s="38">
        <v>101106000</v>
      </c>
      <c r="AQ91" s="42"/>
      <c r="AR91" s="35"/>
      <c r="AS91" s="35"/>
      <c r="AT91" s="38">
        <v>0</v>
      </c>
      <c r="AU91" s="38">
        <v>0</v>
      </c>
      <c r="AV91" s="38">
        <v>0</v>
      </c>
      <c r="AW91" s="38">
        <v>0</v>
      </c>
      <c r="AX91" s="38">
        <v>13397500</v>
      </c>
      <c r="AY91" s="38">
        <v>0</v>
      </c>
      <c r="AZ91" s="38">
        <v>0</v>
      </c>
      <c r="BA91" s="38">
        <v>13397500</v>
      </c>
      <c r="BB91" s="35"/>
      <c r="BC91" s="35"/>
      <c r="BD91" s="38"/>
      <c r="BE91" s="38"/>
      <c r="BF91" s="38"/>
      <c r="BG91" s="38"/>
      <c r="BH91" s="38"/>
      <c r="BI91" s="38"/>
      <c r="BJ91" s="38"/>
      <c r="BK91" s="38"/>
      <c r="BL91" s="43"/>
      <c r="BM91" s="35"/>
      <c r="BN91" s="35"/>
      <c r="BO91" s="35"/>
      <c r="BP91" s="38"/>
      <c r="BQ91" s="32"/>
      <c r="BR91" s="32"/>
      <c r="BS91" s="352"/>
      <c r="BT91" s="32"/>
      <c r="BU91" s="352"/>
      <c r="BV91" s="32"/>
      <c r="BW91" s="43"/>
      <c r="BX91" s="43"/>
      <c r="BY91" s="38"/>
      <c r="BZ91" s="38"/>
      <c r="CA91" s="38">
        <v>0</v>
      </c>
      <c r="CB91" s="38"/>
      <c r="CC91" s="38"/>
      <c r="CD91" s="38"/>
      <c r="CE91" s="38"/>
      <c r="CF91" s="38"/>
      <c r="CG91" s="38"/>
      <c r="CH91" s="38"/>
      <c r="CI91" s="38"/>
      <c r="CJ91" s="38"/>
      <c r="CK91" s="34"/>
      <c r="CL91" s="34"/>
    </row>
    <row r="92" spans="1:90" outlineLevel="3">
      <c r="A92" s="346" t="s">
        <v>161</v>
      </c>
      <c r="B92" s="346" t="s">
        <v>208</v>
      </c>
      <c r="C92" s="346" t="s">
        <v>211</v>
      </c>
      <c r="D92" s="346" t="s">
        <v>595</v>
      </c>
      <c r="E92" s="346" t="s">
        <v>215</v>
      </c>
      <c r="F92" s="346" t="s">
        <v>0</v>
      </c>
      <c r="G92" s="346" t="s">
        <v>213</v>
      </c>
      <c r="H92" s="346" t="s">
        <v>95</v>
      </c>
      <c r="I92" s="347" t="s">
        <v>134</v>
      </c>
      <c r="J92" s="20">
        <v>1</v>
      </c>
      <c r="K92" s="20">
        <v>1</v>
      </c>
      <c r="L92" s="21">
        <v>0</v>
      </c>
      <c r="M92" s="22">
        <v>0</v>
      </c>
      <c r="N92" s="22">
        <v>0</v>
      </c>
      <c r="O92" s="23">
        <v>157900000</v>
      </c>
      <c r="P92" s="20">
        <v>157900000</v>
      </c>
      <c r="Q92" s="20">
        <v>0</v>
      </c>
      <c r="R92" s="24">
        <v>0</v>
      </c>
      <c r="S92" s="24">
        <v>0</v>
      </c>
      <c r="T92" s="24">
        <v>0</v>
      </c>
      <c r="U92" s="25">
        <v>157900000</v>
      </c>
      <c r="V92" s="26" t="s">
        <v>97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157900000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3552750</v>
      </c>
      <c r="AK92" s="28">
        <v>3552750</v>
      </c>
      <c r="AL92" s="29">
        <v>0</v>
      </c>
      <c r="AM92" s="26">
        <v>157900000</v>
      </c>
      <c r="AN92" s="20">
        <v>0</v>
      </c>
      <c r="AO92" s="29">
        <v>0</v>
      </c>
      <c r="AP92" s="26">
        <v>157900000</v>
      </c>
      <c r="AQ92" s="30">
        <v>1</v>
      </c>
      <c r="AR92" s="23">
        <v>0</v>
      </c>
      <c r="AS92" s="23">
        <v>157900000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10658250</v>
      </c>
      <c r="BA92" s="26">
        <v>10658250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10658250</v>
      </c>
      <c r="BK92" s="26">
        <v>10658250</v>
      </c>
      <c r="BL92" s="26">
        <v>157900000</v>
      </c>
      <c r="BM92" s="23" t="s">
        <v>98</v>
      </c>
      <c r="BN92" s="23">
        <v>0</v>
      </c>
      <c r="BO92" s="23" t="b">
        <v>0</v>
      </c>
      <c r="BP92" s="26">
        <v>3552750</v>
      </c>
      <c r="BQ92" s="46">
        <v>0</v>
      </c>
      <c r="BR92" s="20">
        <v>0</v>
      </c>
      <c r="BS92" s="348">
        <v>17</v>
      </c>
      <c r="BT92" s="20">
        <v>0</v>
      </c>
      <c r="BU92" s="348">
        <v>0</v>
      </c>
      <c r="BV92" s="20">
        <v>244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3552750</v>
      </c>
      <c r="CJ92" s="26">
        <v>3552750</v>
      </c>
      <c r="CK92" s="22">
        <v>0</v>
      </c>
      <c r="CL92" s="22">
        <v>0</v>
      </c>
    </row>
    <row r="93" spans="1:90" s="353" customFormat="1" ht="20.100000000000001" customHeight="1" outlineLevel="2">
      <c r="A93" s="350" t="s">
        <v>163</v>
      </c>
      <c r="B93" s="350"/>
      <c r="C93" s="350"/>
      <c r="D93" s="350"/>
      <c r="E93" s="350"/>
      <c r="F93" s="350"/>
      <c r="G93" s="350"/>
      <c r="H93" s="350"/>
      <c r="I93" s="351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157900000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157900000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3552750</v>
      </c>
      <c r="AK93" s="40">
        <v>3552750</v>
      </c>
      <c r="AL93" s="41"/>
      <c r="AM93" s="38">
        <v>157900000</v>
      </c>
      <c r="AN93" s="32"/>
      <c r="AO93" s="41"/>
      <c r="AP93" s="38">
        <v>157900000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10658250</v>
      </c>
      <c r="BA93" s="38">
        <v>10658250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8"/>
      <c r="BM93" s="35"/>
      <c r="BN93" s="35"/>
      <c r="BO93" s="35"/>
      <c r="BP93" s="38"/>
      <c r="BQ93" s="50"/>
      <c r="BR93" s="32"/>
      <c r="BS93" s="352"/>
      <c r="BT93" s="32"/>
      <c r="BU93" s="352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s="358" customFormat="1" ht="30" customHeight="1" outlineLevel="1">
      <c r="A94" s="350"/>
      <c r="B94" s="350" t="s">
        <v>216</v>
      </c>
      <c r="C94" s="350"/>
      <c r="D94" s="350"/>
      <c r="E94" s="350"/>
      <c r="F94" s="350"/>
      <c r="G94" s="350"/>
      <c r="H94" s="350"/>
      <c r="I94" s="351"/>
      <c r="J94" s="56"/>
      <c r="K94" s="56"/>
      <c r="L94" s="57"/>
      <c r="M94" s="58"/>
      <c r="N94" s="58"/>
      <c r="O94" s="59"/>
      <c r="P94" s="56"/>
      <c r="Q94" s="56"/>
      <c r="R94" s="61">
        <v>0</v>
      </c>
      <c r="S94" s="61">
        <v>0</v>
      </c>
      <c r="T94" s="61">
        <v>0</v>
      </c>
      <c r="U94" s="62">
        <v>294944600</v>
      </c>
      <c r="V94" s="63"/>
      <c r="W94" s="63">
        <v>7558560</v>
      </c>
      <c r="X94" s="63">
        <v>0</v>
      </c>
      <c r="Y94" s="63">
        <v>7558560</v>
      </c>
      <c r="Z94" s="63">
        <v>0</v>
      </c>
      <c r="AA94" s="63">
        <v>0</v>
      </c>
      <c r="AB94" s="63">
        <v>0</v>
      </c>
      <c r="AC94" s="62">
        <v>294944600</v>
      </c>
      <c r="AD94" s="63">
        <v>0</v>
      </c>
      <c r="AE94" s="63">
        <v>0</v>
      </c>
      <c r="AF94" s="63">
        <v>0</v>
      </c>
      <c r="AG94" s="63">
        <v>0</v>
      </c>
      <c r="AH94" s="64">
        <v>0</v>
      </c>
      <c r="AI94" s="63">
        <v>0</v>
      </c>
      <c r="AJ94" s="63">
        <v>3552750</v>
      </c>
      <c r="AK94" s="65">
        <v>3552750</v>
      </c>
      <c r="AL94" s="66"/>
      <c r="AM94" s="63">
        <v>295419600</v>
      </c>
      <c r="AN94" s="56"/>
      <c r="AO94" s="66"/>
      <c r="AP94" s="63">
        <v>295419600</v>
      </c>
      <c r="AQ94" s="67"/>
      <c r="AR94" s="59"/>
      <c r="AS94" s="59"/>
      <c r="AT94" s="63">
        <v>0</v>
      </c>
      <c r="AU94" s="63">
        <v>0</v>
      </c>
      <c r="AV94" s="63">
        <v>0</v>
      </c>
      <c r="AW94" s="63">
        <v>0</v>
      </c>
      <c r="AX94" s="63">
        <v>45686100</v>
      </c>
      <c r="AY94" s="63">
        <v>0</v>
      </c>
      <c r="AZ94" s="63">
        <v>10658250</v>
      </c>
      <c r="BA94" s="63">
        <v>56344350</v>
      </c>
      <c r="BB94" s="59"/>
      <c r="BC94" s="59"/>
      <c r="BD94" s="63"/>
      <c r="BE94" s="63"/>
      <c r="BF94" s="63"/>
      <c r="BG94" s="63"/>
      <c r="BH94" s="63"/>
      <c r="BI94" s="63"/>
      <c r="BJ94" s="63"/>
      <c r="BK94" s="63"/>
      <c r="BL94" s="63"/>
      <c r="BM94" s="59"/>
      <c r="BN94" s="59"/>
      <c r="BO94" s="59"/>
      <c r="BP94" s="63"/>
      <c r="BQ94" s="69"/>
      <c r="BR94" s="56"/>
      <c r="BS94" s="356"/>
      <c r="BT94" s="56"/>
      <c r="BU94" s="356"/>
      <c r="BV94" s="56"/>
      <c r="BW94" s="68"/>
      <c r="BX94" s="68"/>
      <c r="BY94" s="63"/>
      <c r="BZ94" s="63"/>
      <c r="CA94" s="63">
        <v>-475000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58"/>
      <c r="CL94" s="58"/>
    </row>
    <row r="95" spans="1:90" outlineLevel="3">
      <c r="A95" s="346" t="s">
        <v>127</v>
      </c>
      <c r="B95" s="346" t="s">
        <v>217</v>
      </c>
      <c r="C95" s="346" t="s">
        <v>211</v>
      </c>
      <c r="D95" s="346" t="s">
        <v>595</v>
      </c>
      <c r="E95" s="346" t="s">
        <v>218</v>
      </c>
      <c r="F95" s="346" t="s">
        <v>0</v>
      </c>
      <c r="G95" s="346" t="s">
        <v>213</v>
      </c>
      <c r="H95" s="346" t="s">
        <v>95</v>
      </c>
      <c r="I95" s="347" t="s">
        <v>128</v>
      </c>
      <c r="J95" s="44">
        <v>1</v>
      </c>
      <c r="K95" s="20">
        <v>1</v>
      </c>
      <c r="L95" s="21">
        <v>0</v>
      </c>
      <c r="M95" s="22">
        <v>0</v>
      </c>
      <c r="N95" s="22">
        <v>0</v>
      </c>
      <c r="O95" s="23">
        <v>12283137</v>
      </c>
      <c r="P95" s="20">
        <v>12283137</v>
      </c>
      <c r="Q95" s="20">
        <v>0</v>
      </c>
      <c r="R95" s="24" t="s">
        <v>598</v>
      </c>
      <c r="S95" s="24">
        <v>0</v>
      </c>
      <c r="T95" s="24">
        <v>0</v>
      </c>
      <c r="U95" s="25">
        <v>12283137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12283137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259280.36</v>
      </c>
      <c r="AK95" s="28">
        <v>259280.36</v>
      </c>
      <c r="AL95" s="29">
        <v>0</v>
      </c>
      <c r="AM95" s="26">
        <v>12283137</v>
      </c>
      <c r="AN95" s="20">
        <v>0</v>
      </c>
      <c r="AO95" s="29">
        <v>0</v>
      </c>
      <c r="AP95" s="26">
        <v>12283137</v>
      </c>
      <c r="AQ95" s="30">
        <v>1</v>
      </c>
      <c r="AR95" s="23">
        <v>0</v>
      </c>
      <c r="AS95" s="23">
        <v>12283137</v>
      </c>
      <c r="AT95" s="26">
        <v>0</v>
      </c>
      <c r="AU95" s="26">
        <v>0</v>
      </c>
      <c r="AV95" s="26">
        <v>0</v>
      </c>
      <c r="AW95" s="26">
        <v>0</v>
      </c>
      <c r="AX95" s="26">
        <v>3072102.82</v>
      </c>
      <c r="AY95" s="26">
        <v>0</v>
      </c>
      <c r="AZ95" s="26">
        <v>1078053.4099999999</v>
      </c>
      <c r="BA95" s="26">
        <v>4150156.23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3072102.82</v>
      </c>
      <c r="BI95" s="26">
        <v>0</v>
      </c>
      <c r="BJ95" s="26">
        <v>1078053.4099999999</v>
      </c>
      <c r="BK95" s="26">
        <v>4150156.23</v>
      </c>
      <c r="BL95" s="26">
        <v>12283137</v>
      </c>
      <c r="BM95" s="23" t="s">
        <v>98</v>
      </c>
      <c r="BN95" s="23">
        <v>0</v>
      </c>
      <c r="BO95" s="23" t="b">
        <v>0</v>
      </c>
      <c r="BP95" s="26">
        <v>259280.36</v>
      </c>
      <c r="BQ95" s="46">
        <v>0</v>
      </c>
      <c r="BR95" s="20">
        <v>0</v>
      </c>
      <c r="BS95" s="348">
        <v>2</v>
      </c>
      <c r="BT95" s="20">
        <v>0</v>
      </c>
      <c r="BU95" s="348">
        <v>0</v>
      </c>
      <c r="BV95" s="20">
        <v>147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481034.18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259280.36</v>
      </c>
      <c r="CJ95" s="26">
        <v>259280.36</v>
      </c>
      <c r="CK95" s="22">
        <v>0</v>
      </c>
      <c r="CL95" s="22">
        <v>0</v>
      </c>
    </row>
    <row r="96" spans="1:90" outlineLevel="3">
      <c r="A96" s="346" t="s">
        <v>127</v>
      </c>
      <c r="B96" s="346" t="s">
        <v>217</v>
      </c>
      <c r="C96" s="346" t="s">
        <v>211</v>
      </c>
      <c r="D96" s="346" t="s">
        <v>595</v>
      </c>
      <c r="E96" s="346" t="s">
        <v>219</v>
      </c>
      <c r="F96" s="346" t="s">
        <v>0</v>
      </c>
      <c r="G96" s="346" t="s">
        <v>213</v>
      </c>
      <c r="H96" s="346" t="s">
        <v>95</v>
      </c>
      <c r="I96" s="347" t="s">
        <v>128</v>
      </c>
      <c r="J96" s="44">
        <v>1</v>
      </c>
      <c r="K96" s="20">
        <v>1</v>
      </c>
      <c r="L96" s="21">
        <v>0</v>
      </c>
      <c r="M96" s="22">
        <v>0</v>
      </c>
      <c r="N96" s="22">
        <v>0</v>
      </c>
      <c r="O96" s="23">
        <v>33654000</v>
      </c>
      <c r="P96" s="20">
        <v>33654000</v>
      </c>
      <c r="Q96" s="20">
        <v>0</v>
      </c>
      <c r="R96" s="24" t="s">
        <v>599</v>
      </c>
      <c r="S96" s="24">
        <v>0</v>
      </c>
      <c r="T96" s="24">
        <v>0</v>
      </c>
      <c r="U96" s="25">
        <v>33654000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33654000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33654000</v>
      </c>
      <c r="AN96" s="20">
        <v>0</v>
      </c>
      <c r="AO96" s="29">
        <v>0</v>
      </c>
      <c r="AP96" s="26">
        <v>33654000</v>
      </c>
      <c r="AQ96" s="30">
        <v>1</v>
      </c>
      <c r="AR96" s="23">
        <v>0</v>
      </c>
      <c r="AS96" s="23">
        <v>33654000</v>
      </c>
      <c r="AT96" s="26">
        <v>0</v>
      </c>
      <c r="AU96" s="26">
        <v>0</v>
      </c>
      <c r="AV96" s="26">
        <v>0</v>
      </c>
      <c r="AW96" s="26">
        <v>0</v>
      </c>
      <c r="AX96" s="26">
        <v>5110465</v>
      </c>
      <c r="AY96" s="26">
        <v>0</v>
      </c>
      <c r="AZ96" s="26">
        <v>0</v>
      </c>
      <c r="BA96" s="26">
        <v>5110465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5110465</v>
      </c>
      <c r="BI96" s="26">
        <v>0</v>
      </c>
      <c r="BJ96" s="26">
        <v>0</v>
      </c>
      <c r="BK96" s="26">
        <v>5110465</v>
      </c>
      <c r="BL96" s="26">
        <v>33654000</v>
      </c>
      <c r="BM96" s="23" t="s">
        <v>98</v>
      </c>
      <c r="BN96" s="23">
        <v>0</v>
      </c>
      <c r="BO96" s="23" t="b">
        <v>0</v>
      </c>
      <c r="BP96" s="26">
        <v>0</v>
      </c>
      <c r="BQ96" s="46">
        <v>0</v>
      </c>
      <c r="BR96" s="20">
        <v>0</v>
      </c>
      <c r="BS96" s="348">
        <v>2</v>
      </c>
      <c r="BT96" s="20">
        <v>0</v>
      </c>
      <c r="BU96" s="348">
        <v>0</v>
      </c>
      <c r="BV96" s="20">
        <v>148</v>
      </c>
      <c r="BW96" s="31">
        <v>0</v>
      </c>
      <c r="BX96" s="31">
        <v>0</v>
      </c>
      <c r="BY96" s="26">
        <v>0</v>
      </c>
      <c r="BZ96" s="26">
        <v>0</v>
      </c>
      <c r="CA96" s="26">
        <v>0</v>
      </c>
      <c r="CB96" s="26">
        <v>28543535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outlineLevel="3">
      <c r="A97" s="346" t="s">
        <v>127</v>
      </c>
      <c r="B97" s="346" t="s">
        <v>217</v>
      </c>
      <c r="C97" s="346" t="s">
        <v>211</v>
      </c>
      <c r="D97" s="346" t="s">
        <v>595</v>
      </c>
      <c r="E97" s="346" t="s">
        <v>220</v>
      </c>
      <c r="F97" s="346" t="s">
        <v>0</v>
      </c>
      <c r="G97" s="346" t="s">
        <v>213</v>
      </c>
      <c r="H97" s="346" t="s">
        <v>95</v>
      </c>
      <c r="I97" s="347" t="s">
        <v>128</v>
      </c>
      <c r="J97" s="44">
        <v>1</v>
      </c>
      <c r="K97" s="20">
        <v>1</v>
      </c>
      <c r="L97" s="21">
        <v>0</v>
      </c>
      <c r="M97" s="22">
        <v>0</v>
      </c>
      <c r="N97" s="22">
        <v>0</v>
      </c>
      <c r="O97" s="23">
        <v>18936000</v>
      </c>
      <c r="P97" s="20">
        <v>18936000</v>
      </c>
      <c r="Q97" s="20">
        <v>0</v>
      </c>
      <c r="R97" s="24" t="s">
        <v>600</v>
      </c>
      <c r="S97" s="24">
        <v>0</v>
      </c>
      <c r="T97" s="24">
        <v>0</v>
      </c>
      <c r="U97" s="25">
        <v>18936000</v>
      </c>
      <c r="V97" s="26" t="s">
        <v>97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5">
        <v>18936000</v>
      </c>
      <c r="AD97" s="26">
        <v>0</v>
      </c>
      <c r="AE97" s="26">
        <v>0</v>
      </c>
      <c r="AF97" s="26">
        <v>0</v>
      </c>
      <c r="AG97" s="26">
        <v>0</v>
      </c>
      <c r="AH97" s="27">
        <v>0</v>
      </c>
      <c r="AI97" s="26">
        <v>0</v>
      </c>
      <c r="AJ97" s="26">
        <v>252359.03</v>
      </c>
      <c r="AK97" s="28">
        <v>252359.03</v>
      </c>
      <c r="AL97" s="29">
        <v>0</v>
      </c>
      <c r="AM97" s="26">
        <v>18936000</v>
      </c>
      <c r="AN97" s="20">
        <v>0</v>
      </c>
      <c r="AO97" s="29">
        <v>0</v>
      </c>
      <c r="AP97" s="26">
        <v>18936000</v>
      </c>
      <c r="AQ97" s="30">
        <v>1</v>
      </c>
      <c r="AR97" s="23">
        <v>0</v>
      </c>
      <c r="AS97" s="23">
        <v>18936000</v>
      </c>
      <c r="AT97" s="26">
        <v>0</v>
      </c>
      <c r="AU97" s="26">
        <v>0</v>
      </c>
      <c r="AV97" s="26">
        <v>0</v>
      </c>
      <c r="AW97" s="26">
        <v>0</v>
      </c>
      <c r="AX97" s="26">
        <v>4706000</v>
      </c>
      <c r="AY97" s="26">
        <v>0</v>
      </c>
      <c r="AZ97" s="26">
        <v>762593.03</v>
      </c>
      <c r="BA97" s="26">
        <v>5468593.0300000003</v>
      </c>
      <c r="BB97" s="23" t="s">
        <v>0</v>
      </c>
      <c r="BC97" s="23" t="s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4706000</v>
      </c>
      <c r="BI97" s="26">
        <v>0</v>
      </c>
      <c r="BJ97" s="26">
        <v>762593.03</v>
      </c>
      <c r="BK97" s="26">
        <v>5468593.0300000003</v>
      </c>
      <c r="BL97" s="26">
        <v>18936000</v>
      </c>
      <c r="BM97" s="23" t="s">
        <v>98</v>
      </c>
      <c r="BN97" s="23">
        <v>0</v>
      </c>
      <c r="BO97" s="23" t="b">
        <v>0</v>
      </c>
      <c r="BP97" s="26">
        <v>252359.03</v>
      </c>
      <c r="BQ97" s="46">
        <v>0</v>
      </c>
      <c r="BR97" s="20">
        <v>0</v>
      </c>
      <c r="BS97" s="348">
        <v>2</v>
      </c>
      <c r="BT97" s="20">
        <v>0</v>
      </c>
      <c r="BU97" s="348">
        <v>0</v>
      </c>
      <c r="BV97" s="20">
        <v>149</v>
      </c>
      <c r="BW97" s="31">
        <v>0</v>
      </c>
      <c r="BX97" s="31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252359.03</v>
      </c>
      <c r="CJ97" s="26">
        <v>252359.03</v>
      </c>
      <c r="CK97" s="22">
        <v>0</v>
      </c>
      <c r="CL97" s="22">
        <v>0</v>
      </c>
    </row>
    <row r="98" spans="1:90" outlineLevel="3">
      <c r="A98" s="346" t="s">
        <v>127</v>
      </c>
      <c r="B98" s="346" t="s">
        <v>217</v>
      </c>
      <c r="C98" s="346" t="s">
        <v>211</v>
      </c>
      <c r="D98" s="346" t="s">
        <v>595</v>
      </c>
      <c r="E98" s="346" t="s">
        <v>221</v>
      </c>
      <c r="F98" s="346" t="s">
        <v>0</v>
      </c>
      <c r="G98" s="346" t="s">
        <v>213</v>
      </c>
      <c r="H98" s="346" t="s">
        <v>95</v>
      </c>
      <c r="I98" s="347" t="s">
        <v>128</v>
      </c>
      <c r="J98" s="44">
        <v>1</v>
      </c>
      <c r="K98" s="20">
        <v>1</v>
      </c>
      <c r="L98" s="21">
        <v>0</v>
      </c>
      <c r="M98" s="22">
        <v>0</v>
      </c>
      <c r="N98" s="22">
        <v>0</v>
      </c>
      <c r="O98" s="23">
        <v>12663375</v>
      </c>
      <c r="P98" s="20">
        <v>12663375</v>
      </c>
      <c r="Q98" s="20">
        <v>0</v>
      </c>
      <c r="R98" s="24" t="s">
        <v>601</v>
      </c>
      <c r="S98" s="24">
        <v>0</v>
      </c>
      <c r="T98" s="24">
        <v>0</v>
      </c>
      <c r="U98" s="25">
        <v>12663375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12663375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12663375</v>
      </c>
      <c r="AN98" s="20">
        <v>0</v>
      </c>
      <c r="AO98" s="29">
        <v>0</v>
      </c>
      <c r="AP98" s="26">
        <v>12663375</v>
      </c>
      <c r="AQ98" s="30">
        <v>1</v>
      </c>
      <c r="AR98" s="23">
        <v>0</v>
      </c>
      <c r="AS98" s="23">
        <v>12663375</v>
      </c>
      <c r="AT98" s="26">
        <v>0</v>
      </c>
      <c r="AU98" s="26">
        <v>0</v>
      </c>
      <c r="AV98" s="26">
        <v>0</v>
      </c>
      <c r="AW98" s="26">
        <v>0</v>
      </c>
      <c r="AX98" s="26">
        <v>3663375</v>
      </c>
      <c r="AY98" s="26">
        <v>0</v>
      </c>
      <c r="AZ98" s="26">
        <v>0</v>
      </c>
      <c r="BA98" s="26">
        <v>3663375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3663375</v>
      </c>
      <c r="BI98" s="26">
        <v>0</v>
      </c>
      <c r="BJ98" s="26">
        <v>0</v>
      </c>
      <c r="BK98" s="26">
        <v>3663375</v>
      </c>
      <c r="BL98" s="26">
        <v>12663375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0</v>
      </c>
      <c r="BR98" s="20">
        <v>0</v>
      </c>
      <c r="BS98" s="348">
        <v>2</v>
      </c>
      <c r="BT98" s="20">
        <v>0</v>
      </c>
      <c r="BU98" s="348">
        <v>0</v>
      </c>
      <c r="BV98" s="20">
        <v>150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s="353" customFormat="1" ht="20.100000000000001" customHeight="1" outlineLevel="2">
      <c r="A99" s="350" t="s">
        <v>131</v>
      </c>
      <c r="B99" s="350"/>
      <c r="C99" s="350"/>
      <c r="D99" s="350"/>
      <c r="E99" s="350"/>
      <c r="F99" s="350"/>
      <c r="G99" s="350"/>
      <c r="H99" s="350"/>
      <c r="I99" s="351"/>
      <c r="J99" s="48"/>
      <c r="K99" s="32"/>
      <c r="L99" s="33"/>
      <c r="M99" s="34"/>
      <c r="N99" s="34"/>
      <c r="O99" s="35"/>
      <c r="P99" s="32"/>
      <c r="Q99" s="32"/>
      <c r="R99" s="36">
        <v>0</v>
      </c>
      <c r="S99" s="36">
        <v>0</v>
      </c>
      <c r="T99" s="36">
        <v>0</v>
      </c>
      <c r="U99" s="37">
        <v>77536512</v>
      </c>
      <c r="V99" s="38"/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7">
        <v>77536512</v>
      </c>
      <c r="AD99" s="38">
        <v>0</v>
      </c>
      <c r="AE99" s="38">
        <v>0</v>
      </c>
      <c r="AF99" s="38">
        <v>0</v>
      </c>
      <c r="AG99" s="38">
        <v>0</v>
      </c>
      <c r="AH99" s="39">
        <v>0</v>
      </c>
      <c r="AI99" s="38">
        <v>0</v>
      </c>
      <c r="AJ99" s="38">
        <v>511639.39</v>
      </c>
      <c r="AK99" s="40">
        <v>511639.39</v>
      </c>
      <c r="AL99" s="41"/>
      <c r="AM99" s="38">
        <v>77536512</v>
      </c>
      <c r="AN99" s="32"/>
      <c r="AO99" s="41"/>
      <c r="AP99" s="38">
        <v>77536512</v>
      </c>
      <c r="AQ99" s="42"/>
      <c r="AR99" s="35"/>
      <c r="AS99" s="35"/>
      <c r="AT99" s="38">
        <v>0</v>
      </c>
      <c r="AU99" s="38">
        <v>0</v>
      </c>
      <c r="AV99" s="38">
        <v>0</v>
      </c>
      <c r="AW99" s="38">
        <v>0</v>
      </c>
      <c r="AX99" s="38">
        <v>16551942.82</v>
      </c>
      <c r="AY99" s="38">
        <v>0</v>
      </c>
      <c r="AZ99" s="38">
        <v>1840646.44</v>
      </c>
      <c r="BA99" s="38">
        <v>18392589.260000002</v>
      </c>
      <c r="BB99" s="35"/>
      <c r="BC99" s="35"/>
      <c r="BD99" s="38"/>
      <c r="BE99" s="38"/>
      <c r="BF99" s="38"/>
      <c r="BG99" s="38"/>
      <c r="BH99" s="38"/>
      <c r="BI99" s="38"/>
      <c r="BJ99" s="38"/>
      <c r="BK99" s="38"/>
      <c r="BL99" s="38"/>
      <c r="BM99" s="35"/>
      <c r="BN99" s="35"/>
      <c r="BO99" s="35"/>
      <c r="BP99" s="38"/>
      <c r="BQ99" s="50"/>
      <c r="BR99" s="32"/>
      <c r="BS99" s="352"/>
      <c r="BT99" s="32"/>
      <c r="BU99" s="352"/>
      <c r="BV99" s="32"/>
      <c r="BW99" s="43"/>
      <c r="BX99" s="43"/>
      <c r="BY99" s="38"/>
      <c r="BZ99" s="38"/>
      <c r="CA99" s="38">
        <v>0</v>
      </c>
      <c r="CB99" s="38"/>
      <c r="CC99" s="38"/>
      <c r="CD99" s="38"/>
      <c r="CE99" s="38"/>
      <c r="CF99" s="38"/>
      <c r="CG99" s="38"/>
      <c r="CH99" s="38"/>
      <c r="CI99" s="38"/>
      <c r="CJ99" s="38"/>
      <c r="CK99" s="34"/>
      <c r="CL99" s="34"/>
    </row>
    <row r="100" spans="1:90" s="358" customFormat="1" ht="30" customHeight="1" outlineLevel="1">
      <c r="A100" s="350"/>
      <c r="B100" s="350" t="s">
        <v>222</v>
      </c>
      <c r="C100" s="350"/>
      <c r="D100" s="350"/>
      <c r="E100" s="350"/>
      <c r="F100" s="350"/>
      <c r="G100" s="350"/>
      <c r="H100" s="350"/>
      <c r="I100" s="351"/>
      <c r="J100" s="56"/>
      <c r="K100" s="56"/>
      <c r="L100" s="57"/>
      <c r="M100" s="58"/>
      <c r="N100" s="58"/>
      <c r="O100" s="59"/>
      <c r="P100" s="56"/>
      <c r="Q100" s="56"/>
      <c r="R100" s="61">
        <v>0</v>
      </c>
      <c r="S100" s="61">
        <v>0</v>
      </c>
      <c r="T100" s="61">
        <v>0</v>
      </c>
      <c r="U100" s="62">
        <v>77536512</v>
      </c>
      <c r="V100" s="63"/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2">
        <v>77536512</v>
      </c>
      <c r="AD100" s="63">
        <v>0</v>
      </c>
      <c r="AE100" s="63">
        <v>0</v>
      </c>
      <c r="AF100" s="63">
        <v>0</v>
      </c>
      <c r="AG100" s="63">
        <v>0</v>
      </c>
      <c r="AH100" s="64">
        <v>0</v>
      </c>
      <c r="AI100" s="63">
        <v>0</v>
      </c>
      <c r="AJ100" s="63">
        <v>511639.39</v>
      </c>
      <c r="AK100" s="65">
        <v>511639.39</v>
      </c>
      <c r="AL100" s="66"/>
      <c r="AM100" s="63">
        <v>77536512</v>
      </c>
      <c r="AN100" s="56"/>
      <c r="AO100" s="66"/>
      <c r="AP100" s="63">
        <v>77536512</v>
      </c>
      <c r="AQ100" s="67"/>
      <c r="AR100" s="59"/>
      <c r="AS100" s="59"/>
      <c r="AT100" s="63">
        <v>0</v>
      </c>
      <c r="AU100" s="63">
        <v>0</v>
      </c>
      <c r="AV100" s="63">
        <v>0</v>
      </c>
      <c r="AW100" s="63">
        <v>0</v>
      </c>
      <c r="AX100" s="63">
        <v>16551942.82</v>
      </c>
      <c r="AY100" s="63">
        <v>0</v>
      </c>
      <c r="AZ100" s="63">
        <v>1840646.44</v>
      </c>
      <c r="BA100" s="63">
        <v>18392589.260000002</v>
      </c>
      <c r="BB100" s="59"/>
      <c r="BC100" s="59"/>
      <c r="BD100" s="63"/>
      <c r="BE100" s="63"/>
      <c r="BF100" s="63"/>
      <c r="BG100" s="63"/>
      <c r="BH100" s="63"/>
      <c r="BI100" s="63"/>
      <c r="BJ100" s="63"/>
      <c r="BK100" s="63"/>
      <c r="BL100" s="63"/>
      <c r="BM100" s="59"/>
      <c r="BN100" s="59"/>
      <c r="BO100" s="59"/>
      <c r="BP100" s="63"/>
      <c r="BQ100" s="69"/>
      <c r="BR100" s="56"/>
      <c r="BS100" s="356"/>
      <c r="BT100" s="56"/>
      <c r="BU100" s="356"/>
      <c r="BV100" s="56"/>
      <c r="BW100" s="68"/>
      <c r="BX100" s="68"/>
      <c r="BY100" s="63"/>
      <c r="BZ100" s="63"/>
      <c r="CA100" s="63">
        <v>0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58"/>
      <c r="CL100" s="58"/>
    </row>
    <row r="101" spans="1:90" outlineLevel="3">
      <c r="A101" s="346" t="s">
        <v>124</v>
      </c>
      <c r="B101" s="346" t="s">
        <v>602</v>
      </c>
      <c r="C101" s="346" t="s">
        <v>603</v>
      </c>
      <c r="D101" s="346" t="s">
        <v>604</v>
      </c>
      <c r="E101" s="346" t="s">
        <v>895</v>
      </c>
      <c r="F101" s="346" t="s">
        <v>0</v>
      </c>
      <c r="G101" s="359" t="s">
        <v>605</v>
      </c>
      <c r="H101" s="359" t="s">
        <v>125</v>
      </c>
      <c r="I101" s="347" t="s">
        <v>96</v>
      </c>
      <c r="J101" s="20">
        <v>1</v>
      </c>
      <c r="K101" s="20">
        <v>1</v>
      </c>
      <c r="L101" s="21">
        <v>0</v>
      </c>
      <c r="M101" s="22">
        <v>0.6</v>
      </c>
      <c r="N101" s="22">
        <v>1</v>
      </c>
      <c r="O101" s="23">
        <v>-60664</v>
      </c>
      <c r="P101" s="46">
        <v>-60664</v>
      </c>
      <c r="Q101" s="46">
        <v>0</v>
      </c>
      <c r="R101" s="24" t="s">
        <v>606</v>
      </c>
      <c r="S101" s="24">
        <v>0</v>
      </c>
      <c r="T101" s="24">
        <v>0</v>
      </c>
      <c r="U101" s="25">
        <v>-60664</v>
      </c>
      <c r="V101" s="26" t="s">
        <v>97</v>
      </c>
      <c r="W101" s="26">
        <v>-36398.400000000001</v>
      </c>
      <c r="X101" s="26">
        <v>0</v>
      </c>
      <c r="Y101" s="26">
        <v>-36398.400000000001</v>
      </c>
      <c r="Z101" s="26">
        <v>0</v>
      </c>
      <c r="AA101" s="26">
        <v>0</v>
      </c>
      <c r="AB101" s="26">
        <v>0</v>
      </c>
      <c r="AC101" s="25">
        <v>-60664</v>
      </c>
      <c r="AD101" s="26">
        <v>0</v>
      </c>
      <c r="AE101" s="26">
        <v>0</v>
      </c>
      <c r="AF101" s="26">
        <v>0</v>
      </c>
      <c r="AG101" s="26">
        <v>0</v>
      </c>
      <c r="AH101" s="27">
        <v>0</v>
      </c>
      <c r="AI101" s="26">
        <v>0</v>
      </c>
      <c r="AJ101" s="26">
        <v>0</v>
      </c>
      <c r="AK101" s="28">
        <v>0</v>
      </c>
      <c r="AL101" s="29">
        <v>0</v>
      </c>
      <c r="AM101" s="26">
        <v>-60664</v>
      </c>
      <c r="AN101" s="29">
        <v>0</v>
      </c>
      <c r="AO101" s="20">
        <v>0</v>
      </c>
      <c r="AP101" s="26">
        <v>-60664</v>
      </c>
      <c r="AQ101" s="30">
        <v>1</v>
      </c>
      <c r="AR101" s="23">
        <v>-60664</v>
      </c>
      <c r="AS101" s="23">
        <v>-60664</v>
      </c>
      <c r="AT101" s="26">
        <v>0</v>
      </c>
      <c r="AU101" s="26">
        <v>0</v>
      </c>
      <c r="AV101" s="26">
        <v>0</v>
      </c>
      <c r="AW101" s="26">
        <v>0</v>
      </c>
      <c r="AX101" s="26">
        <v>-60664</v>
      </c>
      <c r="AY101" s="26">
        <v>0</v>
      </c>
      <c r="AZ101" s="26">
        <v>740000</v>
      </c>
      <c r="BA101" s="26">
        <v>679336</v>
      </c>
      <c r="BB101" s="23" t="s">
        <v>0</v>
      </c>
      <c r="BC101" s="23" t="s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-60664</v>
      </c>
      <c r="BI101" s="26">
        <v>0</v>
      </c>
      <c r="BJ101" s="26">
        <v>740000</v>
      </c>
      <c r="BK101" s="26">
        <v>679336</v>
      </c>
      <c r="BL101" s="31">
        <v>-60664</v>
      </c>
      <c r="BM101" s="23" t="s">
        <v>98</v>
      </c>
      <c r="BN101" s="23">
        <v>0</v>
      </c>
      <c r="BO101" s="23" t="b">
        <v>0</v>
      </c>
      <c r="BP101" s="26">
        <v>0</v>
      </c>
      <c r="BQ101" s="46">
        <v>3</v>
      </c>
      <c r="BR101" s="20">
        <v>3</v>
      </c>
      <c r="BS101" s="348">
        <v>20</v>
      </c>
      <c r="BT101" s="20">
        <v>0</v>
      </c>
      <c r="BU101" s="348">
        <v>0</v>
      </c>
      <c r="BV101" s="20">
        <v>54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2">
        <v>0.6</v>
      </c>
      <c r="CL101" s="22">
        <v>0</v>
      </c>
    </row>
    <row r="102" spans="1:90" s="353" customFormat="1" ht="20.100000000000001" customHeight="1" outlineLevel="2">
      <c r="A102" s="350" t="s">
        <v>126</v>
      </c>
      <c r="B102" s="350"/>
      <c r="C102" s="350"/>
      <c r="D102" s="350"/>
      <c r="E102" s="350"/>
      <c r="F102" s="350"/>
      <c r="G102" s="360"/>
      <c r="H102" s="360"/>
      <c r="I102" s="351"/>
      <c r="J102" s="32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-60664</v>
      </c>
      <c r="V102" s="38"/>
      <c r="W102" s="38">
        <v>-36398.400000000001</v>
      </c>
      <c r="X102" s="38">
        <v>0</v>
      </c>
      <c r="Y102" s="38">
        <v>-36398.400000000001</v>
      </c>
      <c r="Z102" s="38">
        <v>0</v>
      </c>
      <c r="AA102" s="38">
        <v>0</v>
      </c>
      <c r="AB102" s="38">
        <v>0</v>
      </c>
      <c r="AC102" s="37">
        <v>-60664</v>
      </c>
      <c r="AD102" s="38">
        <v>0</v>
      </c>
      <c r="AE102" s="38">
        <v>0</v>
      </c>
      <c r="AF102" s="38">
        <v>0</v>
      </c>
      <c r="AG102" s="38">
        <v>0</v>
      </c>
      <c r="AH102" s="39">
        <v>0</v>
      </c>
      <c r="AI102" s="38">
        <v>0</v>
      </c>
      <c r="AJ102" s="38">
        <v>0</v>
      </c>
      <c r="AK102" s="40">
        <v>0</v>
      </c>
      <c r="AL102" s="41"/>
      <c r="AM102" s="38">
        <v>-60664</v>
      </c>
      <c r="AN102" s="41"/>
      <c r="AO102" s="32"/>
      <c r="AP102" s="38">
        <v>-60664</v>
      </c>
      <c r="AQ102" s="42"/>
      <c r="AR102" s="35"/>
      <c r="AS102" s="35"/>
      <c r="AT102" s="38">
        <v>0</v>
      </c>
      <c r="AU102" s="38">
        <v>0</v>
      </c>
      <c r="AV102" s="38">
        <v>0</v>
      </c>
      <c r="AW102" s="38">
        <v>0</v>
      </c>
      <c r="AX102" s="38">
        <v>-60664</v>
      </c>
      <c r="AY102" s="38">
        <v>0</v>
      </c>
      <c r="AZ102" s="38">
        <v>740000</v>
      </c>
      <c r="BA102" s="38">
        <v>679336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50"/>
      <c r="BR102" s="32"/>
      <c r="BS102" s="352"/>
      <c r="BT102" s="32"/>
      <c r="BU102" s="352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s="358" customFormat="1" ht="30" customHeight="1" outlineLevel="1">
      <c r="A103" s="350"/>
      <c r="B103" s="350" t="s">
        <v>607</v>
      </c>
      <c r="C103" s="350"/>
      <c r="D103" s="350"/>
      <c r="E103" s="350"/>
      <c r="F103" s="350"/>
      <c r="G103" s="360"/>
      <c r="H103" s="360"/>
      <c r="I103" s="351"/>
      <c r="J103" s="56"/>
      <c r="K103" s="56"/>
      <c r="L103" s="57"/>
      <c r="M103" s="58"/>
      <c r="N103" s="58"/>
      <c r="O103" s="59"/>
      <c r="P103" s="69"/>
      <c r="Q103" s="69"/>
      <c r="R103" s="61">
        <v>0</v>
      </c>
      <c r="S103" s="61">
        <v>0</v>
      </c>
      <c r="T103" s="61">
        <v>0</v>
      </c>
      <c r="U103" s="62">
        <v>-60664</v>
      </c>
      <c r="V103" s="63"/>
      <c r="W103" s="63">
        <v>-36398.400000000001</v>
      </c>
      <c r="X103" s="63">
        <v>0</v>
      </c>
      <c r="Y103" s="63">
        <v>-36398.400000000001</v>
      </c>
      <c r="Z103" s="63">
        <v>0</v>
      </c>
      <c r="AA103" s="63">
        <v>0</v>
      </c>
      <c r="AB103" s="63">
        <v>0</v>
      </c>
      <c r="AC103" s="62">
        <v>-60664</v>
      </c>
      <c r="AD103" s="63">
        <v>0</v>
      </c>
      <c r="AE103" s="63">
        <v>0</v>
      </c>
      <c r="AF103" s="63">
        <v>0</v>
      </c>
      <c r="AG103" s="63">
        <v>0</v>
      </c>
      <c r="AH103" s="64">
        <v>0</v>
      </c>
      <c r="AI103" s="63">
        <v>0</v>
      </c>
      <c r="AJ103" s="63">
        <v>0</v>
      </c>
      <c r="AK103" s="65">
        <v>0</v>
      </c>
      <c r="AL103" s="66"/>
      <c r="AM103" s="63">
        <v>-60664</v>
      </c>
      <c r="AN103" s="66"/>
      <c r="AO103" s="56"/>
      <c r="AP103" s="63">
        <v>-60664</v>
      </c>
      <c r="AQ103" s="67"/>
      <c r="AR103" s="59"/>
      <c r="AS103" s="59"/>
      <c r="AT103" s="63">
        <v>0</v>
      </c>
      <c r="AU103" s="63">
        <v>0</v>
      </c>
      <c r="AV103" s="63">
        <v>0</v>
      </c>
      <c r="AW103" s="63">
        <v>0</v>
      </c>
      <c r="AX103" s="63">
        <v>-60664</v>
      </c>
      <c r="AY103" s="63">
        <v>0</v>
      </c>
      <c r="AZ103" s="63">
        <v>740000</v>
      </c>
      <c r="BA103" s="63">
        <v>679336</v>
      </c>
      <c r="BB103" s="59"/>
      <c r="BC103" s="59"/>
      <c r="BD103" s="63"/>
      <c r="BE103" s="63"/>
      <c r="BF103" s="63"/>
      <c r="BG103" s="63"/>
      <c r="BH103" s="63"/>
      <c r="BI103" s="63"/>
      <c r="BJ103" s="63"/>
      <c r="BK103" s="63"/>
      <c r="BL103" s="68"/>
      <c r="BM103" s="59"/>
      <c r="BN103" s="59"/>
      <c r="BO103" s="59"/>
      <c r="BP103" s="63"/>
      <c r="BQ103" s="69"/>
      <c r="BR103" s="56"/>
      <c r="BS103" s="356"/>
      <c r="BT103" s="56"/>
      <c r="BU103" s="356"/>
      <c r="BV103" s="56"/>
      <c r="BW103" s="68"/>
      <c r="BX103" s="68"/>
      <c r="BY103" s="63"/>
      <c r="BZ103" s="63"/>
      <c r="CA103" s="63">
        <v>0</v>
      </c>
      <c r="CB103" s="63"/>
      <c r="CC103" s="63"/>
      <c r="CD103" s="63"/>
      <c r="CE103" s="63"/>
      <c r="CF103" s="63"/>
      <c r="CG103" s="63"/>
      <c r="CH103" s="63"/>
      <c r="CI103" s="63"/>
      <c r="CJ103" s="63"/>
      <c r="CK103" s="58"/>
      <c r="CL103" s="58"/>
    </row>
    <row r="104" spans="1:90" outlineLevel="3">
      <c r="A104" s="346" t="s">
        <v>124</v>
      </c>
      <c r="B104" s="346" t="s">
        <v>223</v>
      </c>
      <c r="C104" s="346" t="s">
        <v>140</v>
      </c>
      <c r="D104" s="346" t="s">
        <v>141</v>
      </c>
      <c r="E104" s="346" t="s">
        <v>224</v>
      </c>
      <c r="F104" s="346" t="s">
        <v>0</v>
      </c>
      <c r="G104" s="346" t="s">
        <v>143</v>
      </c>
      <c r="H104" s="346" t="s">
        <v>95</v>
      </c>
      <c r="I104" s="347" t="s">
        <v>134</v>
      </c>
      <c r="J104" s="20">
        <v>1</v>
      </c>
      <c r="K104" s="20">
        <v>1</v>
      </c>
      <c r="L104" s="21">
        <v>0</v>
      </c>
      <c r="M104" s="22">
        <v>0</v>
      </c>
      <c r="N104" s="22">
        <v>0</v>
      </c>
      <c r="O104" s="23">
        <v>0</v>
      </c>
      <c r="P104" s="20">
        <v>0</v>
      </c>
      <c r="Q104" s="20">
        <v>0</v>
      </c>
      <c r="R104" s="24" t="s">
        <v>608</v>
      </c>
      <c r="S104" s="24">
        <v>0</v>
      </c>
      <c r="T104" s="24">
        <v>0</v>
      </c>
      <c r="U104" s="25">
        <v>0</v>
      </c>
      <c r="V104" s="26" t="s">
        <v>97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5">
        <v>0</v>
      </c>
      <c r="AD104" s="26">
        <v>0</v>
      </c>
      <c r="AE104" s="26">
        <v>0</v>
      </c>
      <c r="AF104" s="26">
        <v>0</v>
      </c>
      <c r="AG104" s="26">
        <v>0</v>
      </c>
      <c r="AH104" s="27">
        <v>0</v>
      </c>
      <c r="AI104" s="26">
        <v>0</v>
      </c>
      <c r="AJ104" s="26">
        <v>0</v>
      </c>
      <c r="AK104" s="28">
        <v>0</v>
      </c>
      <c r="AL104" s="29">
        <v>0</v>
      </c>
      <c r="AM104" s="26">
        <v>0</v>
      </c>
      <c r="AN104" s="20">
        <v>0</v>
      </c>
      <c r="AO104" s="29">
        <v>0</v>
      </c>
      <c r="AP104" s="26">
        <v>0</v>
      </c>
      <c r="AQ104" s="30">
        <v>1</v>
      </c>
      <c r="AR104" s="23">
        <v>0</v>
      </c>
      <c r="AS104" s="23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2461617</v>
      </c>
      <c r="AY104" s="26">
        <v>0</v>
      </c>
      <c r="AZ104" s="26">
        <v>0</v>
      </c>
      <c r="BA104" s="26">
        <v>2461617</v>
      </c>
      <c r="BB104" s="23" t="s">
        <v>0</v>
      </c>
      <c r="BC104" s="23" t="s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2461617</v>
      </c>
      <c r="BI104" s="26">
        <v>0</v>
      </c>
      <c r="BJ104" s="26">
        <v>0</v>
      </c>
      <c r="BK104" s="26">
        <v>2461617</v>
      </c>
      <c r="BL104" s="26">
        <v>0</v>
      </c>
      <c r="BM104" s="23" t="s">
        <v>98</v>
      </c>
      <c r="BN104" s="23">
        <v>0</v>
      </c>
      <c r="BO104" s="23" t="b">
        <v>0</v>
      </c>
      <c r="BP104" s="26">
        <v>0</v>
      </c>
      <c r="BQ104" s="46">
        <v>0</v>
      </c>
      <c r="BR104" s="20">
        <v>0</v>
      </c>
      <c r="BS104" s="348">
        <v>20</v>
      </c>
      <c r="BT104" s="20">
        <v>0</v>
      </c>
      <c r="BU104" s="348">
        <v>0</v>
      </c>
      <c r="BV104" s="20">
        <v>205</v>
      </c>
      <c r="BW104" s="31">
        <v>0</v>
      </c>
      <c r="BX104" s="31">
        <v>0</v>
      </c>
      <c r="BY104" s="26">
        <v>0</v>
      </c>
      <c r="BZ104" s="26">
        <v>0</v>
      </c>
      <c r="CA104" s="26">
        <v>0</v>
      </c>
      <c r="CB104" s="26">
        <v>-2461617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0</v>
      </c>
      <c r="CI104" s="26">
        <v>0</v>
      </c>
      <c r="CJ104" s="26">
        <v>0</v>
      </c>
      <c r="CK104" s="22">
        <v>0</v>
      </c>
      <c r="CL104" s="22">
        <v>0</v>
      </c>
    </row>
    <row r="105" spans="1:90" outlineLevel="3">
      <c r="A105" s="346" t="s">
        <v>124</v>
      </c>
      <c r="B105" s="346" t="s">
        <v>223</v>
      </c>
      <c r="C105" s="346" t="s">
        <v>140</v>
      </c>
      <c r="D105" s="346" t="s">
        <v>141</v>
      </c>
      <c r="E105" s="346" t="s">
        <v>225</v>
      </c>
      <c r="F105" s="346" t="s">
        <v>0</v>
      </c>
      <c r="G105" s="346" t="s">
        <v>143</v>
      </c>
      <c r="H105" s="346" t="s">
        <v>95</v>
      </c>
      <c r="I105" s="347" t="s">
        <v>134</v>
      </c>
      <c r="J105" s="20">
        <v>1</v>
      </c>
      <c r="K105" s="20">
        <v>1</v>
      </c>
      <c r="L105" s="21">
        <v>0</v>
      </c>
      <c r="M105" s="22">
        <v>0</v>
      </c>
      <c r="N105" s="22">
        <v>0</v>
      </c>
      <c r="O105" s="23">
        <v>0</v>
      </c>
      <c r="P105" s="20">
        <v>0</v>
      </c>
      <c r="Q105" s="20">
        <v>0</v>
      </c>
      <c r="R105" s="24" t="s">
        <v>609</v>
      </c>
      <c r="S105" s="24">
        <v>0</v>
      </c>
      <c r="T105" s="24">
        <v>0</v>
      </c>
      <c r="U105" s="25">
        <v>0</v>
      </c>
      <c r="V105" s="26" t="s">
        <v>97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5">
        <v>0</v>
      </c>
      <c r="AD105" s="26">
        <v>0</v>
      </c>
      <c r="AE105" s="26">
        <v>0</v>
      </c>
      <c r="AF105" s="26">
        <v>0</v>
      </c>
      <c r="AG105" s="26">
        <v>0</v>
      </c>
      <c r="AH105" s="27">
        <v>0</v>
      </c>
      <c r="AI105" s="26">
        <v>0</v>
      </c>
      <c r="AJ105" s="26">
        <v>0</v>
      </c>
      <c r="AK105" s="28">
        <v>0</v>
      </c>
      <c r="AL105" s="29">
        <v>0</v>
      </c>
      <c r="AM105" s="26">
        <v>0</v>
      </c>
      <c r="AN105" s="20">
        <v>0</v>
      </c>
      <c r="AO105" s="29">
        <v>0</v>
      </c>
      <c r="AP105" s="26">
        <v>0</v>
      </c>
      <c r="AQ105" s="30">
        <v>1</v>
      </c>
      <c r="AR105" s="23">
        <v>0</v>
      </c>
      <c r="AS105" s="23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1230809</v>
      </c>
      <c r="AY105" s="26">
        <v>0</v>
      </c>
      <c r="AZ105" s="26">
        <v>0</v>
      </c>
      <c r="BA105" s="26">
        <v>1230809</v>
      </c>
      <c r="BB105" s="23" t="s">
        <v>0</v>
      </c>
      <c r="BC105" s="23" t="s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1230809</v>
      </c>
      <c r="BI105" s="26">
        <v>0</v>
      </c>
      <c r="BJ105" s="26">
        <v>0</v>
      </c>
      <c r="BK105" s="26">
        <v>1230809</v>
      </c>
      <c r="BL105" s="26">
        <v>0</v>
      </c>
      <c r="BM105" s="23" t="s">
        <v>98</v>
      </c>
      <c r="BN105" s="23">
        <v>0</v>
      </c>
      <c r="BO105" s="23" t="b">
        <v>0</v>
      </c>
      <c r="BP105" s="26">
        <v>0</v>
      </c>
      <c r="BQ105" s="46">
        <v>0</v>
      </c>
      <c r="BR105" s="20">
        <v>0</v>
      </c>
      <c r="BS105" s="348">
        <v>20</v>
      </c>
      <c r="BT105" s="20">
        <v>0</v>
      </c>
      <c r="BU105" s="348">
        <v>0</v>
      </c>
      <c r="BV105" s="20">
        <v>226</v>
      </c>
      <c r="BW105" s="31">
        <v>0</v>
      </c>
      <c r="BX105" s="31">
        <v>0</v>
      </c>
      <c r="BY105" s="26">
        <v>0</v>
      </c>
      <c r="BZ105" s="26">
        <v>0</v>
      </c>
      <c r="CA105" s="26">
        <v>0</v>
      </c>
      <c r="CB105" s="26">
        <v>-1230809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2">
        <v>0</v>
      </c>
      <c r="CL105" s="22">
        <v>0</v>
      </c>
    </row>
    <row r="106" spans="1:90" outlineLevel="3">
      <c r="A106" s="346" t="s">
        <v>124</v>
      </c>
      <c r="B106" s="346" t="s">
        <v>223</v>
      </c>
      <c r="C106" s="346" t="s">
        <v>211</v>
      </c>
      <c r="D106" s="346" t="s">
        <v>595</v>
      </c>
      <c r="E106" s="346" t="s">
        <v>226</v>
      </c>
      <c r="F106" s="346" t="s">
        <v>0</v>
      </c>
      <c r="G106" s="346" t="s">
        <v>213</v>
      </c>
      <c r="H106" s="346" t="s">
        <v>95</v>
      </c>
      <c r="I106" s="347" t="s">
        <v>134</v>
      </c>
      <c r="J106" s="20">
        <v>1</v>
      </c>
      <c r="K106" s="20">
        <v>1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 t="s">
        <v>610</v>
      </c>
      <c r="S106" s="24">
        <v>0</v>
      </c>
      <c r="T106" s="24">
        <v>0</v>
      </c>
      <c r="U106" s="25">
        <v>0</v>
      </c>
      <c r="V106" s="26" t="s">
        <v>97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0</v>
      </c>
      <c r="AK106" s="28">
        <v>0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3" t="s">
        <v>98</v>
      </c>
      <c r="BN106" s="23">
        <v>0</v>
      </c>
      <c r="BO106" s="23" t="b">
        <v>0</v>
      </c>
      <c r="BP106" s="26">
        <v>0</v>
      </c>
      <c r="BQ106" s="46">
        <v>0</v>
      </c>
      <c r="BR106" s="20">
        <v>0</v>
      </c>
      <c r="BS106" s="348">
        <v>20</v>
      </c>
      <c r="BT106" s="20">
        <v>0</v>
      </c>
      <c r="BU106" s="348">
        <v>0</v>
      </c>
      <c r="BV106" s="20">
        <v>245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2">
        <v>0</v>
      </c>
      <c r="CL106" s="22">
        <v>0</v>
      </c>
    </row>
    <row r="107" spans="1:90" outlineLevel="3">
      <c r="A107" s="346" t="s">
        <v>124</v>
      </c>
      <c r="B107" s="346" t="s">
        <v>223</v>
      </c>
      <c r="C107" s="346" t="s">
        <v>227</v>
      </c>
      <c r="D107" s="346" t="s">
        <v>228</v>
      </c>
      <c r="E107" s="346" t="s">
        <v>229</v>
      </c>
      <c r="F107" s="346" t="s">
        <v>0</v>
      </c>
      <c r="G107" s="346" t="s">
        <v>86</v>
      </c>
      <c r="H107" s="346" t="s">
        <v>95</v>
      </c>
      <c r="I107" s="347" t="s">
        <v>134</v>
      </c>
      <c r="J107" s="20">
        <v>1</v>
      </c>
      <c r="K107" s="20">
        <v>1</v>
      </c>
      <c r="L107" s="21">
        <v>0</v>
      </c>
      <c r="M107" s="22">
        <v>0</v>
      </c>
      <c r="N107" s="22">
        <v>0</v>
      </c>
      <c r="O107" s="23">
        <v>0</v>
      </c>
      <c r="P107" s="20">
        <v>0</v>
      </c>
      <c r="Q107" s="20">
        <v>0</v>
      </c>
      <c r="R107" s="24">
        <v>0</v>
      </c>
      <c r="S107" s="24">
        <v>0</v>
      </c>
      <c r="T107" s="24">
        <v>0</v>
      </c>
      <c r="U107" s="25">
        <v>0</v>
      </c>
      <c r="V107" s="26" t="s">
        <v>97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5">
        <v>0</v>
      </c>
      <c r="AD107" s="26">
        <v>0</v>
      </c>
      <c r="AE107" s="26">
        <v>0</v>
      </c>
      <c r="AF107" s="26">
        <v>0</v>
      </c>
      <c r="AG107" s="26">
        <v>0</v>
      </c>
      <c r="AH107" s="27">
        <v>0</v>
      </c>
      <c r="AI107" s="26">
        <v>0</v>
      </c>
      <c r="AJ107" s="26">
        <v>0</v>
      </c>
      <c r="AK107" s="28">
        <v>0</v>
      </c>
      <c r="AL107" s="29">
        <v>0</v>
      </c>
      <c r="AM107" s="26">
        <v>0</v>
      </c>
      <c r="AN107" s="20">
        <v>0</v>
      </c>
      <c r="AO107" s="29">
        <v>0</v>
      </c>
      <c r="AP107" s="26">
        <v>0</v>
      </c>
      <c r="AQ107" s="30">
        <v>1</v>
      </c>
      <c r="AR107" s="23">
        <v>0</v>
      </c>
      <c r="AS107" s="23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1200543</v>
      </c>
      <c r="AY107" s="26">
        <v>0</v>
      </c>
      <c r="AZ107" s="26">
        <v>0</v>
      </c>
      <c r="BA107" s="26">
        <v>1200543</v>
      </c>
      <c r="BB107" s="23" t="s">
        <v>0</v>
      </c>
      <c r="BC107" s="23" t="s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1200543</v>
      </c>
      <c r="BI107" s="26">
        <v>0</v>
      </c>
      <c r="BJ107" s="26">
        <v>0</v>
      </c>
      <c r="BK107" s="26">
        <v>1200543</v>
      </c>
      <c r="BL107" s="26">
        <v>0</v>
      </c>
      <c r="BM107" s="23" t="s">
        <v>98</v>
      </c>
      <c r="BN107" s="23">
        <v>0</v>
      </c>
      <c r="BO107" s="23" t="b">
        <v>0</v>
      </c>
      <c r="BP107" s="26">
        <v>0</v>
      </c>
      <c r="BQ107" s="46">
        <v>0</v>
      </c>
      <c r="BR107" s="20">
        <v>0</v>
      </c>
      <c r="BS107" s="348">
        <v>20</v>
      </c>
      <c r="BT107" s="20">
        <v>0</v>
      </c>
      <c r="BU107" s="348">
        <v>0</v>
      </c>
      <c r="BV107" s="20">
        <v>246</v>
      </c>
      <c r="BW107" s="31">
        <v>0</v>
      </c>
      <c r="BX107" s="31">
        <v>0</v>
      </c>
      <c r="BY107" s="26">
        <v>0</v>
      </c>
      <c r="BZ107" s="26">
        <v>0</v>
      </c>
      <c r="CA107" s="26">
        <v>0</v>
      </c>
      <c r="CB107" s="26">
        <v>-1200543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2">
        <v>0</v>
      </c>
      <c r="CL107" s="22">
        <v>0</v>
      </c>
    </row>
    <row r="108" spans="1:90" s="353" customFormat="1" ht="20.100000000000001" customHeight="1" outlineLevel="2">
      <c r="A108" s="350" t="s">
        <v>126</v>
      </c>
      <c r="B108" s="350"/>
      <c r="C108" s="350"/>
      <c r="D108" s="350"/>
      <c r="E108" s="350"/>
      <c r="F108" s="350"/>
      <c r="G108" s="350"/>
      <c r="H108" s="350"/>
      <c r="I108" s="351"/>
      <c r="J108" s="32"/>
      <c r="K108" s="32"/>
      <c r="L108" s="33"/>
      <c r="M108" s="34"/>
      <c r="N108" s="34"/>
      <c r="O108" s="35"/>
      <c r="P108" s="32"/>
      <c r="Q108" s="32"/>
      <c r="R108" s="36">
        <v>0</v>
      </c>
      <c r="S108" s="36">
        <v>0</v>
      </c>
      <c r="T108" s="36">
        <v>0</v>
      </c>
      <c r="U108" s="37">
        <v>0</v>
      </c>
      <c r="V108" s="38"/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7">
        <v>0</v>
      </c>
      <c r="AD108" s="38">
        <v>0</v>
      </c>
      <c r="AE108" s="38">
        <v>0</v>
      </c>
      <c r="AF108" s="38">
        <v>0</v>
      </c>
      <c r="AG108" s="38">
        <v>0</v>
      </c>
      <c r="AH108" s="39">
        <v>0</v>
      </c>
      <c r="AI108" s="38">
        <v>0</v>
      </c>
      <c r="AJ108" s="38">
        <v>0</v>
      </c>
      <c r="AK108" s="40">
        <v>0</v>
      </c>
      <c r="AL108" s="41"/>
      <c r="AM108" s="38">
        <v>0</v>
      </c>
      <c r="AN108" s="32"/>
      <c r="AO108" s="41"/>
      <c r="AP108" s="38">
        <v>0</v>
      </c>
      <c r="AQ108" s="42"/>
      <c r="AR108" s="35"/>
      <c r="AS108" s="35"/>
      <c r="AT108" s="38">
        <v>0</v>
      </c>
      <c r="AU108" s="38">
        <v>0</v>
      </c>
      <c r="AV108" s="38">
        <v>0</v>
      </c>
      <c r="AW108" s="38">
        <v>0</v>
      </c>
      <c r="AX108" s="38">
        <v>4892969</v>
      </c>
      <c r="AY108" s="38">
        <v>0</v>
      </c>
      <c r="AZ108" s="38">
        <v>0</v>
      </c>
      <c r="BA108" s="38">
        <v>4892969</v>
      </c>
      <c r="BB108" s="35"/>
      <c r="BC108" s="35"/>
      <c r="BD108" s="38"/>
      <c r="BE108" s="38"/>
      <c r="BF108" s="38"/>
      <c r="BG108" s="38"/>
      <c r="BH108" s="38"/>
      <c r="BI108" s="38"/>
      <c r="BJ108" s="38"/>
      <c r="BK108" s="38"/>
      <c r="BL108" s="38"/>
      <c r="BM108" s="35"/>
      <c r="BN108" s="35"/>
      <c r="BO108" s="35"/>
      <c r="BP108" s="38"/>
      <c r="BQ108" s="50"/>
      <c r="BR108" s="32"/>
      <c r="BS108" s="352"/>
      <c r="BT108" s="32"/>
      <c r="BU108" s="352"/>
      <c r="BV108" s="32"/>
      <c r="BW108" s="43"/>
      <c r="BX108" s="43"/>
      <c r="BY108" s="38"/>
      <c r="BZ108" s="38"/>
      <c r="CA108" s="38">
        <v>0</v>
      </c>
      <c r="CB108" s="38"/>
      <c r="CC108" s="38"/>
      <c r="CD108" s="38"/>
      <c r="CE108" s="38"/>
      <c r="CF108" s="38"/>
      <c r="CG108" s="38"/>
      <c r="CH108" s="38"/>
      <c r="CI108" s="38"/>
      <c r="CJ108" s="38"/>
      <c r="CK108" s="34"/>
      <c r="CL108" s="34"/>
    </row>
    <row r="109" spans="1:90" s="358" customFormat="1" ht="30" customHeight="1" outlineLevel="1">
      <c r="A109" s="350"/>
      <c r="B109" s="350" t="s">
        <v>230</v>
      </c>
      <c r="C109" s="350"/>
      <c r="D109" s="350"/>
      <c r="E109" s="350"/>
      <c r="F109" s="350"/>
      <c r="G109" s="350"/>
      <c r="H109" s="350"/>
      <c r="I109" s="351"/>
      <c r="J109" s="56"/>
      <c r="K109" s="56"/>
      <c r="L109" s="57"/>
      <c r="M109" s="58"/>
      <c r="N109" s="58"/>
      <c r="O109" s="59"/>
      <c r="P109" s="56"/>
      <c r="Q109" s="56"/>
      <c r="R109" s="61">
        <v>0</v>
      </c>
      <c r="S109" s="61">
        <v>0</v>
      </c>
      <c r="T109" s="61">
        <v>0</v>
      </c>
      <c r="U109" s="62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2">
        <v>0</v>
      </c>
      <c r="AD109" s="63">
        <v>0</v>
      </c>
      <c r="AE109" s="63">
        <v>0</v>
      </c>
      <c r="AF109" s="63">
        <v>0</v>
      </c>
      <c r="AG109" s="63">
        <v>0</v>
      </c>
      <c r="AH109" s="64">
        <v>0</v>
      </c>
      <c r="AI109" s="63">
        <v>0</v>
      </c>
      <c r="AJ109" s="63">
        <v>0</v>
      </c>
      <c r="AK109" s="65">
        <v>0</v>
      </c>
      <c r="AL109" s="66"/>
      <c r="AM109" s="63">
        <v>0</v>
      </c>
      <c r="AN109" s="56"/>
      <c r="AO109" s="66"/>
      <c r="AP109" s="63">
        <v>0</v>
      </c>
      <c r="AQ109" s="67"/>
      <c r="AR109" s="59"/>
      <c r="AS109" s="59"/>
      <c r="AT109" s="63">
        <v>0</v>
      </c>
      <c r="AU109" s="63">
        <v>0</v>
      </c>
      <c r="AV109" s="63">
        <v>0</v>
      </c>
      <c r="AW109" s="63">
        <v>0</v>
      </c>
      <c r="AX109" s="63">
        <v>4892969</v>
      </c>
      <c r="AY109" s="63">
        <v>0</v>
      </c>
      <c r="AZ109" s="63">
        <v>0</v>
      </c>
      <c r="BA109" s="63">
        <v>4892969</v>
      </c>
      <c r="BB109" s="59"/>
      <c r="BC109" s="59"/>
      <c r="BD109" s="63"/>
      <c r="BE109" s="63"/>
      <c r="BF109" s="63"/>
      <c r="BG109" s="63"/>
      <c r="BH109" s="63"/>
      <c r="BI109" s="63"/>
      <c r="BJ109" s="63"/>
      <c r="BK109" s="63"/>
      <c r="BL109" s="63"/>
      <c r="BM109" s="59"/>
      <c r="BN109" s="59"/>
      <c r="BO109" s="59"/>
      <c r="BP109" s="63"/>
      <c r="BQ109" s="69"/>
      <c r="BR109" s="56"/>
      <c r="BS109" s="356"/>
      <c r="BT109" s="56"/>
      <c r="BU109" s="356"/>
      <c r="BV109" s="56"/>
      <c r="BW109" s="68"/>
      <c r="BX109" s="68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58"/>
      <c r="CL109" s="58"/>
    </row>
    <row r="110" spans="1:90" outlineLevel="3">
      <c r="A110" s="346" t="s">
        <v>82</v>
      </c>
      <c r="B110" s="346" t="s">
        <v>231</v>
      </c>
      <c r="C110" s="346" t="s">
        <v>0</v>
      </c>
      <c r="D110" s="346" t="s">
        <v>0</v>
      </c>
      <c r="E110" s="346" t="s">
        <v>232</v>
      </c>
      <c r="F110" s="346" t="s">
        <v>0</v>
      </c>
      <c r="G110" s="346" t="s">
        <v>231</v>
      </c>
      <c r="H110" s="346" t="s">
        <v>85</v>
      </c>
      <c r="I110" s="347" t="s">
        <v>86</v>
      </c>
      <c r="J110" s="20">
        <v>0</v>
      </c>
      <c r="K110" s="20">
        <v>0</v>
      </c>
      <c r="L110" s="21">
        <v>0</v>
      </c>
      <c r="M110" s="22">
        <v>0</v>
      </c>
      <c r="N110" s="22">
        <v>0</v>
      </c>
      <c r="O110" s="23">
        <v>0</v>
      </c>
      <c r="P110" s="20">
        <v>0</v>
      </c>
      <c r="Q110" s="20">
        <v>0</v>
      </c>
      <c r="R110" s="24">
        <v>0</v>
      </c>
      <c r="S110" s="24">
        <v>0</v>
      </c>
      <c r="T110" s="24">
        <v>0</v>
      </c>
      <c r="U110" s="25">
        <v>0</v>
      </c>
      <c r="V110" s="26" t="s">
        <v>87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5">
        <v>0</v>
      </c>
      <c r="AD110" s="26">
        <v>0</v>
      </c>
      <c r="AE110" s="26">
        <v>0</v>
      </c>
      <c r="AF110" s="26">
        <v>0</v>
      </c>
      <c r="AG110" s="26">
        <v>0</v>
      </c>
      <c r="AH110" s="27">
        <v>0</v>
      </c>
      <c r="AI110" s="26">
        <v>0</v>
      </c>
      <c r="AJ110" s="26">
        <v>0</v>
      </c>
      <c r="AK110" s="28">
        <v>0</v>
      </c>
      <c r="AL110" s="29">
        <v>-616720.91</v>
      </c>
      <c r="AM110" s="26">
        <v>0</v>
      </c>
      <c r="AN110" s="20">
        <v>0</v>
      </c>
      <c r="AO110" s="29">
        <v>0</v>
      </c>
      <c r="AP110" s="26">
        <v>0</v>
      </c>
      <c r="AQ110" s="30">
        <v>1</v>
      </c>
      <c r="AR110" s="23">
        <v>0</v>
      </c>
      <c r="AS110" s="23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433892</v>
      </c>
      <c r="BA110" s="26">
        <v>433892</v>
      </c>
      <c r="BB110" s="23" t="s">
        <v>0</v>
      </c>
      <c r="BC110" s="23" t="s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433892</v>
      </c>
      <c r="BK110" s="26">
        <v>433892</v>
      </c>
      <c r="BL110" s="23">
        <v>0</v>
      </c>
      <c r="BM110" s="23" t="s">
        <v>88</v>
      </c>
      <c r="BN110" s="23">
        <v>0</v>
      </c>
      <c r="BO110" s="23" t="b">
        <v>0</v>
      </c>
      <c r="BP110" s="26">
        <v>0</v>
      </c>
      <c r="BQ110" s="24">
        <v>0</v>
      </c>
      <c r="BR110" s="20">
        <v>0</v>
      </c>
      <c r="BS110" s="348">
        <v>79</v>
      </c>
      <c r="BT110" s="20">
        <v>0</v>
      </c>
      <c r="BU110" s="348">
        <v>0</v>
      </c>
      <c r="BV110" s="20">
        <v>131</v>
      </c>
      <c r="BW110" s="31">
        <v>0</v>
      </c>
      <c r="BX110" s="31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2">
        <v>0</v>
      </c>
      <c r="CL110" s="22">
        <v>0</v>
      </c>
    </row>
    <row r="111" spans="1:90" s="353" customFormat="1" ht="20.100000000000001" customHeight="1" outlineLevel="2">
      <c r="A111" s="350" t="s">
        <v>89</v>
      </c>
      <c r="B111" s="350"/>
      <c r="C111" s="350"/>
      <c r="D111" s="350"/>
      <c r="E111" s="350"/>
      <c r="F111" s="350"/>
      <c r="G111" s="350"/>
      <c r="H111" s="350"/>
      <c r="I111" s="351"/>
      <c r="J111" s="32"/>
      <c r="K111" s="32"/>
      <c r="L111" s="33"/>
      <c r="M111" s="34"/>
      <c r="N111" s="34"/>
      <c r="O111" s="35"/>
      <c r="P111" s="32"/>
      <c r="Q111" s="32"/>
      <c r="R111" s="36">
        <v>0</v>
      </c>
      <c r="S111" s="36">
        <v>0</v>
      </c>
      <c r="T111" s="36">
        <v>0</v>
      </c>
      <c r="U111" s="37">
        <v>0</v>
      </c>
      <c r="V111" s="38"/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7">
        <v>0</v>
      </c>
      <c r="AD111" s="38">
        <v>0</v>
      </c>
      <c r="AE111" s="38">
        <v>0</v>
      </c>
      <c r="AF111" s="38">
        <v>0</v>
      </c>
      <c r="AG111" s="38">
        <v>0</v>
      </c>
      <c r="AH111" s="39">
        <v>0</v>
      </c>
      <c r="AI111" s="38">
        <v>0</v>
      </c>
      <c r="AJ111" s="38">
        <v>0</v>
      </c>
      <c r="AK111" s="40">
        <v>0</v>
      </c>
      <c r="AL111" s="41"/>
      <c r="AM111" s="38">
        <v>0</v>
      </c>
      <c r="AN111" s="32"/>
      <c r="AO111" s="41"/>
      <c r="AP111" s="38">
        <v>0</v>
      </c>
      <c r="AQ111" s="42"/>
      <c r="AR111" s="35"/>
      <c r="AS111" s="35"/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433892</v>
      </c>
      <c r="BA111" s="38">
        <v>433892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35"/>
      <c r="BM111" s="35"/>
      <c r="BN111" s="35"/>
      <c r="BO111" s="35"/>
      <c r="BP111" s="38"/>
      <c r="BQ111" s="36"/>
      <c r="BR111" s="32"/>
      <c r="BS111" s="352"/>
      <c r="BT111" s="32"/>
      <c r="BU111" s="352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346" t="s">
        <v>139</v>
      </c>
      <c r="B112" s="346" t="s">
        <v>231</v>
      </c>
      <c r="C112" s="346" t="s">
        <v>233</v>
      </c>
      <c r="D112" s="346" t="s">
        <v>234</v>
      </c>
      <c r="E112" s="346" t="s">
        <v>235</v>
      </c>
      <c r="F112" s="346" t="s">
        <v>526</v>
      </c>
      <c r="G112" s="346" t="s">
        <v>231</v>
      </c>
      <c r="H112" s="346" t="s">
        <v>144</v>
      </c>
      <c r="I112" s="347" t="s">
        <v>145</v>
      </c>
      <c r="J112" s="44">
        <v>1</v>
      </c>
      <c r="K112" s="20">
        <v>1</v>
      </c>
      <c r="L112" s="70">
        <v>0</v>
      </c>
      <c r="M112" s="22">
        <v>0</v>
      </c>
      <c r="N112" s="70">
        <v>0</v>
      </c>
      <c r="O112" s="23">
        <v>0</v>
      </c>
      <c r="P112" s="46">
        <v>0</v>
      </c>
      <c r="Q112" s="46">
        <v>0</v>
      </c>
      <c r="R112" s="24" t="s">
        <v>611</v>
      </c>
      <c r="S112" s="24">
        <v>0</v>
      </c>
      <c r="T112" s="24">
        <v>0</v>
      </c>
      <c r="U112" s="25">
        <v>0</v>
      </c>
      <c r="V112" s="26" t="s">
        <v>97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0</v>
      </c>
      <c r="AG112" s="26">
        <v>0</v>
      </c>
      <c r="AH112" s="27">
        <v>0</v>
      </c>
      <c r="AI112" s="26">
        <v>0</v>
      </c>
      <c r="AJ112" s="26">
        <v>0</v>
      </c>
      <c r="AK112" s="28">
        <v>0</v>
      </c>
      <c r="AL112" s="29">
        <v>0</v>
      </c>
      <c r="AM112" s="26">
        <v>0</v>
      </c>
      <c r="AN112" s="29">
        <v>0</v>
      </c>
      <c r="AO112" s="20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31">
        <v>0</v>
      </c>
      <c r="BM112" s="23" t="s">
        <v>98</v>
      </c>
      <c r="BN112" s="23">
        <v>0</v>
      </c>
      <c r="BO112" s="23" t="b">
        <v>0</v>
      </c>
      <c r="BP112" s="26">
        <v>0</v>
      </c>
      <c r="BQ112" s="20">
        <v>450</v>
      </c>
      <c r="BR112" s="20">
        <v>450</v>
      </c>
      <c r="BS112" s="348">
        <v>6</v>
      </c>
      <c r="BT112" s="20">
        <v>0</v>
      </c>
      <c r="BU112" s="348">
        <v>0</v>
      </c>
      <c r="BV112" s="20">
        <v>75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2">
        <v>0</v>
      </c>
      <c r="CL112" s="22">
        <v>0</v>
      </c>
    </row>
    <row r="113" spans="1:90" outlineLevel="3">
      <c r="A113" s="346" t="s">
        <v>139</v>
      </c>
      <c r="B113" s="346" t="s">
        <v>231</v>
      </c>
      <c r="C113" s="346" t="s">
        <v>233</v>
      </c>
      <c r="D113" s="346" t="s">
        <v>234</v>
      </c>
      <c r="E113" s="346" t="s">
        <v>236</v>
      </c>
      <c r="F113" s="346" t="s">
        <v>526</v>
      </c>
      <c r="G113" s="346" t="s">
        <v>231</v>
      </c>
      <c r="H113" s="346" t="s">
        <v>144</v>
      </c>
      <c r="I113" s="347" t="s">
        <v>145</v>
      </c>
      <c r="J113" s="44">
        <v>1</v>
      </c>
      <c r="K113" s="20">
        <v>1</v>
      </c>
      <c r="L113" s="70">
        <v>0</v>
      </c>
      <c r="M113" s="22">
        <v>0</v>
      </c>
      <c r="N113" s="70">
        <v>0</v>
      </c>
      <c r="O113" s="23">
        <v>0</v>
      </c>
      <c r="P113" s="46">
        <v>0</v>
      </c>
      <c r="Q113" s="46">
        <v>0</v>
      </c>
      <c r="R113" s="24" t="s">
        <v>612</v>
      </c>
      <c r="S113" s="24">
        <v>0</v>
      </c>
      <c r="T113" s="24">
        <v>0</v>
      </c>
      <c r="U113" s="25">
        <v>0</v>
      </c>
      <c r="V113" s="26" t="s">
        <v>97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0</v>
      </c>
      <c r="AG113" s="26">
        <v>0</v>
      </c>
      <c r="AH113" s="27">
        <v>0</v>
      </c>
      <c r="AI113" s="26">
        <v>0</v>
      </c>
      <c r="AJ113" s="26">
        <v>0</v>
      </c>
      <c r="AK113" s="28">
        <v>0</v>
      </c>
      <c r="AL113" s="29">
        <v>0</v>
      </c>
      <c r="AM113" s="26">
        <v>0</v>
      </c>
      <c r="AN113" s="29">
        <v>0</v>
      </c>
      <c r="AO113" s="20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31">
        <v>0</v>
      </c>
      <c r="BM113" s="23" t="s">
        <v>98</v>
      </c>
      <c r="BN113" s="23">
        <v>0</v>
      </c>
      <c r="BO113" s="23" t="b">
        <v>0</v>
      </c>
      <c r="BP113" s="26">
        <v>0</v>
      </c>
      <c r="BQ113" s="20">
        <v>450</v>
      </c>
      <c r="BR113" s="20">
        <v>450</v>
      </c>
      <c r="BS113" s="348">
        <v>6</v>
      </c>
      <c r="BT113" s="20">
        <v>0</v>
      </c>
      <c r="BU113" s="348">
        <v>0</v>
      </c>
      <c r="BV113" s="20">
        <v>76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2">
        <v>0</v>
      </c>
      <c r="CL113" s="22">
        <v>0</v>
      </c>
    </row>
    <row r="114" spans="1:90" outlineLevel="3">
      <c r="A114" s="346" t="s">
        <v>139</v>
      </c>
      <c r="B114" s="346" t="s">
        <v>231</v>
      </c>
      <c r="C114" s="346" t="s">
        <v>233</v>
      </c>
      <c r="D114" s="346" t="s">
        <v>234</v>
      </c>
      <c r="E114" s="346" t="s">
        <v>237</v>
      </c>
      <c r="F114" s="346" t="s">
        <v>526</v>
      </c>
      <c r="G114" s="346" t="s">
        <v>231</v>
      </c>
      <c r="H114" s="346" t="s">
        <v>144</v>
      </c>
      <c r="I114" s="347" t="s">
        <v>145</v>
      </c>
      <c r="J114" s="44">
        <v>100000</v>
      </c>
      <c r="K114" s="20">
        <v>100000</v>
      </c>
      <c r="L114" s="70">
        <v>0</v>
      </c>
      <c r="M114" s="22">
        <v>0</v>
      </c>
      <c r="N114" s="70">
        <v>0</v>
      </c>
      <c r="O114" s="23">
        <v>30.705387200000001</v>
      </c>
      <c r="P114" s="46">
        <v>30.705387200000001</v>
      </c>
      <c r="Q114" s="46">
        <v>0</v>
      </c>
      <c r="R114" s="24" t="s">
        <v>613</v>
      </c>
      <c r="S114" s="24">
        <v>0</v>
      </c>
      <c r="T114" s="24">
        <v>0</v>
      </c>
      <c r="U114" s="25">
        <v>3070538.72</v>
      </c>
      <c r="V114" s="26" t="s">
        <v>97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5">
        <v>3070538.72</v>
      </c>
      <c r="AD114" s="26">
        <v>0</v>
      </c>
      <c r="AE114" s="26">
        <v>0</v>
      </c>
      <c r="AF114" s="26">
        <v>0</v>
      </c>
      <c r="AG114" s="26">
        <v>0</v>
      </c>
      <c r="AH114" s="27">
        <v>0</v>
      </c>
      <c r="AI114" s="26">
        <v>0</v>
      </c>
      <c r="AJ114" s="26">
        <v>0</v>
      </c>
      <c r="AK114" s="28">
        <v>0</v>
      </c>
      <c r="AL114" s="29">
        <v>0</v>
      </c>
      <c r="AM114" s="26">
        <v>3070538.72</v>
      </c>
      <c r="AN114" s="29">
        <v>0</v>
      </c>
      <c r="AO114" s="20">
        <v>0</v>
      </c>
      <c r="AP114" s="26">
        <v>3070538.72</v>
      </c>
      <c r="AQ114" s="30">
        <v>1</v>
      </c>
      <c r="AR114" s="23">
        <v>0</v>
      </c>
      <c r="AS114" s="23">
        <v>30.705387200000001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3" t="s">
        <v>0</v>
      </c>
      <c r="BC114" s="23" t="s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31">
        <v>3070538.72</v>
      </c>
      <c r="BM114" s="23" t="s">
        <v>98</v>
      </c>
      <c r="BN114" s="23">
        <v>0</v>
      </c>
      <c r="BO114" s="23" t="b">
        <v>0</v>
      </c>
      <c r="BP114" s="26">
        <v>0</v>
      </c>
      <c r="BQ114" s="20">
        <v>450</v>
      </c>
      <c r="BR114" s="20">
        <v>45000000</v>
      </c>
      <c r="BS114" s="348">
        <v>6</v>
      </c>
      <c r="BT114" s="20">
        <v>0</v>
      </c>
      <c r="BU114" s="348">
        <v>0</v>
      </c>
      <c r="BV114" s="20">
        <v>78</v>
      </c>
      <c r="BW114" s="31">
        <v>0</v>
      </c>
      <c r="BX114" s="31">
        <v>0</v>
      </c>
      <c r="BY114" s="26">
        <v>0</v>
      </c>
      <c r="BZ114" s="26">
        <v>0</v>
      </c>
      <c r="CA114" s="26">
        <v>0</v>
      </c>
      <c r="CB114" s="26">
        <v>-293461.28000000003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2">
        <v>0</v>
      </c>
      <c r="CL114" s="22">
        <v>0</v>
      </c>
    </row>
    <row r="115" spans="1:90" s="353" customFormat="1" ht="20.100000000000001" customHeight="1" outlineLevel="2">
      <c r="A115" s="350" t="s">
        <v>146</v>
      </c>
      <c r="B115" s="350"/>
      <c r="C115" s="350"/>
      <c r="D115" s="350"/>
      <c r="E115" s="350"/>
      <c r="F115" s="350"/>
      <c r="G115" s="350"/>
      <c r="H115" s="350"/>
      <c r="I115" s="351"/>
      <c r="J115" s="48"/>
      <c r="K115" s="32"/>
      <c r="L115" s="71"/>
      <c r="M115" s="34"/>
      <c r="N115" s="71"/>
      <c r="O115" s="35"/>
      <c r="P115" s="50"/>
      <c r="Q115" s="50"/>
      <c r="R115" s="36">
        <v>0</v>
      </c>
      <c r="S115" s="36">
        <v>0</v>
      </c>
      <c r="T115" s="36">
        <v>0</v>
      </c>
      <c r="U115" s="37">
        <v>3070538.72</v>
      </c>
      <c r="V115" s="38"/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7">
        <v>3070538.72</v>
      </c>
      <c r="AD115" s="38">
        <v>0</v>
      </c>
      <c r="AE115" s="38">
        <v>0</v>
      </c>
      <c r="AF115" s="38">
        <v>0</v>
      </c>
      <c r="AG115" s="38">
        <v>0</v>
      </c>
      <c r="AH115" s="39">
        <v>0</v>
      </c>
      <c r="AI115" s="38">
        <v>0</v>
      </c>
      <c r="AJ115" s="38">
        <v>0</v>
      </c>
      <c r="AK115" s="40">
        <v>0</v>
      </c>
      <c r="AL115" s="41"/>
      <c r="AM115" s="38">
        <v>3070538.72</v>
      </c>
      <c r="AN115" s="41"/>
      <c r="AO115" s="32"/>
      <c r="AP115" s="38">
        <v>3070538.72</v>
      </c>
      <c r="AQ115" s="42"/>
      <c r="AR115" s="35"/>
      <c r="AS115" s="35"/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0</v>
      </c>
      <c r="BA115" s="38">
        <v>0</v>
      </c>
      <c r="BB115" s="35"/>
      <c r="BC115" s="35"/>
      <c r="BD115" s="38"/>
      <c r="BE115" s="38"/>
      <c r="BF115" s="38"/>
      <c r="BG115" s="38"/>
      <c r="BH115" s="38"/>
      <c r="BI115" s="38"/>
      <c r="BJ115" s="38"/>
      <c r="BK115" s="38"/>
      <c r="BL115" s="43"/>
      <c r="BM115" s="35"/>
      <c r="BN115" s="35"/>
      <c r="BO115" s="35"/>
      <c r="BP115" s="38"/>
      <c r="BQ115" s="32"/>
      <c r="BR115" s="32"/>
      <c r="BS115" s="352"/>
      <c r="BT115" s="32"/>
      <c r="BU115" s="352"/>
      <c r="BV115" s="32"/>
      <c r="BW115" s="43"/>
      <c r="BX115" s="43"/>
      <c r="BY115" s="38"/>
      <c r="BZ115" s="38"/>
      <c r="CA115" s="38">
        <v>0</v>
      </c>
      <c r="CB115" s="38"/>
      <c r="CC115" s="38"/>
      <c r="CD115" s="38"/>
      <c r="CE115" s="38"/>
      <c r="CF115" s="38"/>
      <c r="CG115" s="38"/>
      <c r="CH115" s="38"/>
      <c r="CI115" s="38"/>
      <c r="CJ115" s="38"/>
      <c r="CK115" s="34"/>
      <c r="CL115" s="34"/>
    </row>
    <row r="116" spans="1:90" outlineLevel="3">
      <c r="A116" s="346" t="s">
        <v>147</v>
      </c>
      <c r="B116" s="346" t="s">
        <v>231</v>
      </c>
      <c r="C116" s="346" t="s">
        <v>233</v>
      </c>
      <c r="D116" s="346" t="s">
        <v>234</v>
      </c>
      <c r="E116" s="346" t="s">
        <v>238</v>
      </c>
      <c r="F116" s="346" t="s">
        <v>0</v>
      </c>
      <c r="G116" s="346" t="s">
        <v>231</v>
      </c>
      <c r="H116" s="346" t="s">
        <v>95</v>
      </c>
      <c r="I116" s="347" t="s">
        <v>128</v>
      </c>
      <c r="J116" s="20">
        <v>1</v>
      </c>
      <c r="K116" s="20">
        <v>1</v>
      </c>
      <c r="L116" s="21">
        <v>0</v>
      </c>
      <c r="M116" s="22">
        <v>0</v>
      </c>
      <c r="N116" s="22">
        <v>0</v>
      </c>
      <c r="O116" s="23">
        <v>5687392</v>
      </c>
      <c r="P116" s="20">
        <v>5687392</v>
      </c>
      <c r="Q116" s="20">
        <v>0</v>
      </c>
      <c r="R116" s="24" t="s">
        <v>614</v>
      </c>
      <c r="S116" s="24">
        <v>0</v>
      </c>
      <c r="T116" s="24">
        <v>0</v>
      </c>
      <c r="U116" s="25">
        <v>5687392</v>
      </c>
      <c r="V116" s="26" t="s">
        <v>97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5">
        <v>5687392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0</v>
      </c>
      <c r="AM116" s="26">
        <v>5687392</v>
      </c>
      <c r="AN116" s="20">
        <v>0</v>
      </c>
      <c r="AO116" s="29">
        <v>0</v>
      </c>
      <c r="AP116" s="26">
        <v>5687392</v>
      </c>
      <c r="AQ116" s="30">
        <v>1</v>
      </c>
      <c r="AR116" s="23">
        <v>0</v>
      </c>
      <c r="AS116" s="23">
        <v>5687392</v>
      </c>
      <c r="AT116" s="26">
        <v>0</v>
      </c>
      <c r="AU116" s="26">
        <v>0</v>
      </c>
      <c r="AV116" s="26">
        <v>0</v>
      </c>
      <c r="AW116" s="26">
        <v>0</v>
      </c>
      <c r="AX116" s="26">
        <v>199392</v>
      </c>
      <c r="AY116" s="26">
        <v>0</v>
      </c>
      <c r="AZ116" s="26">
        <v>0</v>
      </c>
      <c r="BA116" s="26">
        <v>199392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199392</v>
      </c>
      <c r="BI116" s="26">
        <v>0</v>
      </c>
      <c r="BJ116" s="26">
        <v>0</v>
      </c>
      <c r="BK116" s="26">
        <v>199392</v>
      </c>
      <c r="BL116" s="26">
        <v>5687392</v>
      </c>
      <c r="BM116" s="23" t="s">
        <v>98</v>
      </c>
      <c r="BN116" s="23">
        <v>0</v>
      </c>
      <c r="BO116" s="23" t="b">
        <v>0</v>
      </c>
      <c r="BP116" s="26">
        <v>0</v>
      </c>
      <c r="BQ116" s="46">
        <v>-180000</v>
      </c>
      <c r="BR116" s="20">
        <v>-180000</v>
      </c>
      <c r="BS116" s="348">
        <v>12</v>
      </c>
      <c r="BT116" s="20">
        <v>0</v>
      </c>
      <c r="BU116" s="348">
        <v>0</v>
      </c>
      <c r="BV116" s="20">
        <v>175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0</v>
      </c>
      <c r="CL116" s="22">
        <v>0</v>
      </c>
    </row>
    <row r="117" spans="1:90" outlineLevel="3">
      <c r="A117" s="346" t="s">
        <v>147</v>
      </c>
      <c r="B117" s="346" t="s">
        <v>231</v>
      </c>
      <c r="C117" s="346" t="s">
        <v>233</v>
      </c>
      <c r="D117" s="346" t="s">
        <v>234</v>
      </c>
      <c r="E117" s="346" t="s">
        <v>239</v>
      </c>
      <c r="F117" s="346" t="s">
        <v>0</v>
      </c>
      <c r="G117" s="346" t="s">
        <v>231</v>
      </c>
      <c r="H117" s="346" t="s">
        <v>95</v>
      </c>
      <c r="I117" s="347" t="s">
        <v>128</v>
      </c>
      <c r="J117" s="20">
        <v>1</v>
      </c>
      <c r="K117" s="20">
        <v>1</v>
      </c>
      <c r="L117" s="21">
        <v>0</v>
      </c>
      <c r="M117" s="22">
        <v>0</v>
      </c>
      <c r="N117" s="22">
        <v>0</v>
      </c>
      <c r="O117" s="23">
        <v>5033965</v>
      </c>
      <c r="P117" s="20">
        <v>5033965</v>
      </c>
      <c r="Q117" s="20">
        <v>0</v>
      </c>
      <c r="R117" s="24" t="s">
        <v>615</v>
      </c>
      <c r="S117" s="24">
        <v>0</v>
      </c>
      <c r="T117" s="24">
        <v>0</v>
      </c>
      <c r="U117" s="25">
        <v>5033965</v>
      </c>
      <c r="V117" s="26" t="s">
        <v>97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5">
        <v>5033965</v>
      </c>
      <c r="AD117" s="26">
        <v>0</v>
      </c>
      <c r="AE117" s="26">
        <v>0</v>
      </c>
      <c r="AF117" s="26">
        <v>0</v>
      </c>
      <c r="AG117" s="26">
        <v>0</v>
      </c>
      <c r="AH117" s="27">
        <v>0</v>
      </c>
      <c r="AI117" s="26">
        <v>0</v>
      </c>
      <c r="AJ117" s="26">
        <v>0</v>
      </c>
      <c r="AK117" s="28">
        <v>0</v>
      </c>
      <c r="AL117" s="29">
        <v>0</v>
      </c>
      <c r="AM117" s="26">
        <v>5033965</v>
      </c>
      <c r="AN117" s="20">
        <v>0</v>
      </c>
      <c r="AO117" s="29">
        <v>0</v>
      </c>
      <c r="AP117" s="26">
        <v>5033965</v>
      </c>
      <c r="AQ117" s="30">
        <v>1</v>
      </c>
      <c r="AR117" s="23">
        <v>0</v>
      </c>
      <c r="AS117" s="23">
        <v>5033965</v>
      </c>
      <c r="AT117" s="26">
        <v>0</v>
      </c>
      <c r="AU117" s="26">
        <v>0</v>
      </c>
      <c r="AV117" s="26">
        <v>0</v>
      </c>
      <c r="AW117" s="26">
        <v>0</v>
      </c>
      <c r="AX117" s="26">
        <v>-352035</v>
      </c>
      <c r="AY117" s="26">
        <v>0</v>
      </c>
      <c r="AZ117" s="26">
        <v>0</v>
      </c>
      <c r="BA117" s="26">
        <v>-352035</v>
      </c>
      <c r="BB117" s="23" t="s">
        <v>0</v>
      </c>
      <c r="BC117" s="23" t="s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-352035</v>
      </c>
      <c r="BI117" s="26">
        <v>0</v>
      </c>
      <c r="BJ117" s="26">
        <v>0</v>
      </c>
      <c r="BK117" s="26">
        <v>-352035</v>
      </c>
      <c r="BL117" s="26">
        <v>5033965</v>
      </c>
      <c r="BM117" s="23" t="s">
        <v>98</v>
      </c>
      <c r="BN117" s="23">
        <v>0</v>
      </c>
      <c r="BO117" s="23" t="b">
        <v>0</v>
      </c>
      <c r="BP117" s="26">
        <v>0</v>
      </c>
      <c r="BQ117" s="46">
        <v>-180000</v>
      </c>
      <c r="BR117" s="20">
        <v>-180000</v>
      </c>
      <c r="BS117" s="348">
        <v>12</v>
      </c>
      <c r="BT117" s="20">
        <v>0</v>
      </c>
      <c r="BU117" s="348">
        <v>0</v>
      </c>
      <c r="BV117" s="20">
        <v>176</v>
      </c>
      <c r="BW117" s="31">
        <v>0</v>
      </c>
      <c r="BX117" s="31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2">
        <v>0</v>
      </c>
      <c r="CL117" s="22">
        <v>0</v>
      </c>
    </row>
    <row r="118" spans="1:90" s="353" customFormat="1" ht="20.100000000000001" customHeight="1" outlineLevel="2">
      <c r="A118" s="350" t="s">
        <v>151</v>
      </c>
      <c r="B118" s="350"/>
      <c r="C118" s="350"/>
      <c r="D118" s="350"/>
      <c r="E118" s="350"/>
      <c r="F118" s="350"/>
      <c r="G118" s="350"/>
      <c r="H118" s="350"/>
      <c r="I118" s="351"/>
      <c r="J118" s="32"/>
      <c r="K118" s="32"/>
      <c r="L118" s="33"/>
      <c r="M118" s="34"/>
      <c r="N118" s="34"/>
      <c r="O118" s="35"/>
      <c r="P118" s="32"/>
      <c r="Q118" s="32"/>
      <c r="R118" s="36">
        <v>0</v>
      </c>
      <c r="S118" s="36">
        <v>0</v>
      </c>
      <c r="T118" s="36">
        <v>0</v>
      </c>
      <c r="U118" s="37">
        <v>10721357</v>
      </c>
      <c r="V118" s="38"/>
      <c r="W118" s="38">
        <v>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7">
        <v>10721357</v>
      </c>
      <c r="AD118" s="38">
        <v>0</v>
      </c>
      <c r="AE118" s="38">
        <v>0</v>
      </c>
      <c r="AF118" s="38">
        <v>0</v>
      </c>
      <c r="AG118" s="38">
        <v>0</v>
      </c>
      <c r="AH118" s="39">
        <v>0</v>
      </c>
      <c r="AI118" s="38">
        <v>0</v>
      </c>
      <c r="AJ118" s="38">
        <v>0</v>
      </c>
      <c r="AK118" s="40">
        <v>0</v>
      </c>
      <c r="AL118" s="41"/>
      <c r="AM118" s="38">
        <v>10721357</v>
      </c>
      <c r="AN118" s="32"/>
      <c r="AO118" s="41"/>
      <c r="AP118" s="38">
        <v>10721357</v>
      </c>
      <c r="AQ118" s="42"/>
      <c r="AR118" s="35"/>
      <c r="AS118" s="35"/>
      <c r="AT118" s="38">
        <v>0</v>
      </c>
      <c r="AU118" s="38">
        <v>0</v>
      </c>
      <c r="AV118" s="38">
        <v>0</v>
      </c>
      <c r="AW118" s="38">
        <v>0</v>
      </c>
      <c r="AX118" s="38">
        <v>-152643</v>
      </c>
      <c r="AY118" s="38">
        <v>0</v>
      </c>
      <c r="AZ118" s="38">
        <v>0</v>
      </c>
      <c r="BA118" s="38">
        <v>-152643</v>
      </c>
      <c r="BB118" s="35"/>
      <c r="BC118" s="35"/>
      <c r="BD118" s="38"/>
      <c r="BE118" s="38"/>
      <c r="BF118" s="38"/>
      <c r="BG118" s="38"/>
      <c r="BH118" s="38"/>
      <c r="BI118" s="38"/>
      <c r="BJ118" s="38"/>
      <c r="BK118" s="38"/>
      <c r="BL118" s="38"/>
      <c r="BM118" s="35"/>
      <c r="BN118" s="35"/>
      <c r="BO118" s="35"/>
      <c r="BP118" s="38"/>
      <c r="BQ118" s="50"/>
      <c r="BR118" s="32"/>
      <c r="BS118" s="352"/>
      <c r="BT118" s="32"/>
      <c r="BU118" s="352"/>
      <c r="BV118" s="32"/>
      <c r="BW118" s="43"/>
      <c r="BX118" s="43"/>
      <c r="BY118" s="38"/>
      <c r="BZ118" s="38"/>
      <c r="CA118" s="38">
        <v>0</v>
      </c>
      <c r="CB118" s="38"/>
      <c r="CC118" s="38"/>
      <c r="CD118" s="38"/>
      <c r="CE118" s="38"/>
      <c r="CF118" s="38"/>
      <c r="CG118" s="38"/>
      <c r="CH118" s="38"/>
      <c r="CI118" s="38"/>
      <c r="CJ118" s="38"/>
      <c r="CK118" s="34"/>
      <c r="CL118" s="34"/>
    </row>
    <row r="119" spans="1:90" outlineLevel="3">
      <c r="A119" s="346" t="s">
        <v>127</v>
      </c>
      <c r="B119" s="346" t="s">
        <v>231</v>
      </c>
      <c r="C119" s="346" t="s">
        <v>233</v>
      </c>
      <c r="D119" s="346" t="s">
        <v>234</v>
      </c>
      <c r="E119" s="346" t="s">
        <v>373</v>
      </c>
      <c r="F119" s="346" t="s">
        <v>0</v>
      </c>
      <c r="G119" s="359" t="s">
        <v>231</v>
      </c>
      <c r="H119" s="359" t="s">
        <v>125</v>
      </c>
      <c r="I119" s="347" t="s">
        <v>96</v>
      </c>
      <c r="J119" s="44">
        <v>1</v>
      </c>
      <c r="K119" s="20">
        <v>1</v>
      </c>
      <c r="L119" s="21">
        <v>0</v>
      </c>
      <c r="M119" s="22">
        <v>0.17</v>
      </c>
      <c r="N119" s="22">
        <v>1</v>
      </c>
      <c r="O119" s="23">
        <v>15929915.967105296</v>
      </c>
      <c r="P119" s="46">
        <v>15902566.580597153</v>
      </c>
      <c r="Q119" s="46">
        <v>27349.386508142576</v>
      </c>
      <c r="R119" s="24" t="s">
        <v>616</v>
      </c>
      <c r="S119" s="24">
        <v>0</v>
      </c>
      <c r="T119" s="24">
        <v>0</v>
      </c>
      <c r="U119" s="25">
        <v>15929915.967105296</v>
      </c>
      <c r="V119" s="26" t="s">
        <v>97</v>
      </c>
      <c r="W119" s="26">
        <v>2708085.7144079003</v>
      </c>
      <c r="X119" s="26">
        <v>-1412737.8295965253</v>
      </c>
      <c r="Y119" s="26">
        <v>1295347.8848113751</v>
      </c>
      <c r="Z119" s="26">
        <v>0</v>
      </c>
      <c r="AA119" s="26">
        <v>0</v>
      </c>
      <c r="AB119" s="26">
        <v>0</v>
      </c>
      <c r="AC119" s="25">
        <v>15902566.580597153</v>
      </c>
      <c r="AD119" s="26">
        <v>27349.386508142576</v>
      </c>
      <c r="AE119" s="26">
        <v>-27349.386508141779</v>
      </c>
      <c r="AF119" s="26">
        <v>0</v>
      </c>
      <c r="AG119" s="26">
        <v>7.9671735875308514E-10</v>
      </c>
      <c r="AH119" s="27">
        <v>107952.96710529551</v>
      </c>
      <c r="AI119" s="26">
        <v>-107952.96710529555</v>
      </c>
      <c r="AJ119" s="26">
        <v>0</v>
      </c>
      <c r="AK119" s="28">
        <v>-5.8207660913467407E-11</v>
      </c>
      <c r="AL119" s="29">
        <v>-25523.999999996318</v>
      </c>
      <c r="AM119" s="26">
        <v>15821963</v>
      </c>
      <c r="AN119" s="29">
        <v>0</v>
      </c>
      <c r="AO119" s="20">
        <v>0</v>
      </c>
      <c r="AP119" s="26">
        <v>15821963</v>
      </c>
      <c r="AQ119" s="30">
        <v>1</v>
      </c>
      <c r="AR119" s="23">
        <v>15929915.967105296</v>
      </c>
      <c r="AS119" s="23">
        <v>15929915.967105296</v>
      </c>
      <c r="AT119" s="26">
        <v>66684.347903441638</v>
      </c>
      <c r="AU119" s="26">
        <v>-66684.347903441201</v>
      </c>
      <c r="AV119" s="26">
        <v>0</v>
      </c>
      <c r="AW119" s="26">
        <v>4.3291947804391384E-10</v>
      </c>
      <c r="AX119" s="26">
        <v>-311675.44789474085</v>
      </c>
      <c r="AY119" s="26">
        <v>-14858.041849212179</v>
      </c>
      <c r="AZ119" s="26">
        <v>-38266</v>
      </c>
      <c r="BA119" s="26">
        <v>-364799.48974395305</v>
      </c>
      <c r="BB119" s="23" t="s">
        <v>0</v>
      </c>
      <c r="BC119" s="23" t="s">
        <v>0</v>
      </c>
      <c r="BD119" s="26">
        <v>39334.961395299062</v>
      </c>
      <c r="BE119" s="26">
        <v>-39334.961395299426</v>
      </c>
      <c r="BF119" s="26">
        <v>0</v>
      </c>
      <c r="BG119" s="26">
        <v>-3.637978807091713E-10</v>
      </c>
      <c r="BH119" s="26">
        <v>-339024.83440288343</v>
      </c>
      <c r="BI119" s="26">
        <v>12491.3446589296</v>
      </c>
      <c r="BJ119" s="26">
        <v>-38266</v>
      </c>
      <c r="BK119" s="26">
        <v>-364799.48974395386</v>
      </c>
      <c r="BL119" s="31">
        <v>15821963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1000</v>
      </c>
      <c r="BR119" s="20">
        <v>1000</v>
      </c>
      <c r="BS119" s="348">
        <v>2</v>
      </c>
      <c r="BT119" s="20">
        <v>27349.386508142576</v>
      </c>
      <c r="BU119" s="348">
        <v>0</v>
      </c>
      <c r="BV119" s="20">
        <v>26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2185721.415</v>
      </c>
      <c r="CC119" s="26">
        <v>0</v>
      </c>
      <c r="CD119" s="26">
        <v>0</v>
      </c>
      <c r="CE119" s="26">
        <v>0</v>
      </c>
      <c r="CF119" s="26">
        <v>0</v>
      </c>
      <c r="CG119" s="26">
        <v>80603.580597152933</v>
      </c>
      <c r="CH119" s="26">
        <v>-80603.580597153777</v>
      </c>
      <c r="CI119" s="26">
        <v>0</v>
      </c>
      <c r="CJ119" s="26">
        <v>-8.5492501966655254E-10</v>
      </c>
      <c r="CK119" s="22">
        <v>0.17</v>
      </c>
      <c r="CL119" s="22">
        <v>8.8684575142378541E-2</v>
      </c>
    </row>
    <row r="120" spans="1:90" s="353" customFormat="1" ht="20.100000000000001" customHeight="1" outlineLevel="2">
      <c r="A120" s="350" t="s">
        <v>131</v>
      </c>
      <c r="B120" s="350"/>
      <c r="C120" s="350"/>
      <c r="D120" s="350"/>
      <c r="E120" s="350"/>
      <c r="F120" s="350"/>
      <c r="G120" s="360"/>
      <c r="H120" s="360"/>
      <c r="I120" s="351"/>
      <c r="J120" s="48"/>
      <c r="K120" s="32"/>
      <c r="L120" s="33"/>
      <c r="M120" s="34"/>
      <c r="N120" s="34"/>
      <c r="O120" s="35"/>
      <c r="P120" s="50"/>
      <c r="Q120" s="50"/>
      <c r="R120" s="36">
        <v>0</v>
      </c>
      <c r="S120" s="36">
        <v>0</v>
      </c>
      <c r="T120" s="36">
        <v>0</v>
      </c>
      <c r="U120" s="37">
        <v>15929915.967105296</v>
      </c>
      <c r="V120" s="38"/>
      <c r="W120" s="38">
        <v>2708085.7144079003</v>
      </c>
      <c r="X120" s="38">
        <v>-1412737.8295965253</v>
      </c>
      <c r="Y120" s="38">
        <v>1295347.8848113751</v>
      </c>
      <c r="Z120" s="38">
        <v>0</v>
      </c>
      <c r="AA120" s="38">
        <v>0</v>
      </c>
      <c r="AB120" s="38">
        <v>0</v>
      </c>
      <c r="AC120" s="37">
        <v>15902566.580597153</v>
      </c>
      <c r="AD120" s="38">
        <v>27349.386508142576</v>
      </c>
      <c r="AE120" s="38">
        <v>-27349.386508141779</v>
      </c>
      <c r="AF120" s="38">
        <v>0</v>
      </c>
      <c r="AG120" s="38">
        <v>7.9671735875308514E-10</v>
      </c>
      <c r="AH120" s="39">
        <v>107952.96710529551</v>
      </c>
      <c r="AI120" s="38">
        <v>-107952.96710529555</v>
      </c>
      <c r="AJ120" s="38">
        <v>0</v>
      </c>
      <c r="AK120" s="40">
        <v>-5.8207660913467407E-11</v>
      </c>
      <c r="AL120" s="41"/>
      <c r="AM120" s="38">
        <v>15821963</v>
      </c>
      <c r="AN120" s="41"/>
      <c r="AO120" s="32"/>
      <c r="AP120" s="38">
        <v>15821963</v>
      </c>
      <c r="AQ120" s="42"/>
      <c r="AR120" s="35"/>
      <c r="AS120" s="35"/>
      <c r="AT120" s="38">
        <v>66684.347903441638</v>
      </c>
      <c r="AU120" s="38">
        <v>-66684.347903441201</v>
      </c>
      <c r="AV120" s="38">
        <v>0</v>
      </c>
      <c r="AW120" s="38">
        <v>4.3291947804391384E-10</v>
      </c>
      <c r="AX120" s="38">
        <v>-311675.44789474085</v>
      </c>
      <c r="AY120" s="38">
        <v>-14858.041849212179</v>
      </c>
      <c r="AZ120" s="38">
        <v>-38266</v>
      </c>
      <c r="BA120" s="38">
        <v>-364799.48974395305</v>
      </c>
      <c r="BB120" s="35"/>
      <c r="BC120" s="35"/>
      <c r="BD120" s="38"/>
      <c r="BE120" s="38"/>
      <c r="BF120" s="38"/>
      <c r="BG120" s="38"/>
      <c r="BH120" s="38"/>
      <c r="BI120" s="38"/>
      <c r="BJ120" s="38"/>
      <c r="BK120" s="38"/>
      <c r="BL120" s="43"/>
      <c r="BM120" s="35"/>
      <c r="BN120" s="35"/>
      <c r="BO120" s="35"/>
      <c r="BP120" s="38"/>
      <c r="BQ120" s="32"/>
      <c r="BR120" s="32"/>
      <c r="BS120" s="352"/>
      <c r="BT120" s="32"/>
      <c r="BU120" s="352"/>
      <c r="BV120" s="32"/>
      <c r="BW120" s="43"/>
      <c r="BX120" s="43"/>
      <c r="BY120" s="38"/>
      <c r="BZ120" s="38"/>
      <c r="CA120" s="38">
        <v>0</v>
      </c>
      <c r="CB120" s="38"/>
      <c r="CC120" s="38"/>
      <c r="CD120" s="38"/>
      <c r="CE120" s="38"/>
      <c r="CF120" s="38"/>
      <c r="CG120" s="38"/>
      <c r="CH120" s="38"/>
      <c r="CI120" s="38"/>
      <c r="CJ120" s="38"/>
      <c r="CK120" s="34"/>
      <c r="CL120" s="34"/>
    </row>
    <row r="121" spans="1:90" outlineLevel="3">
      <c r="A121" s="346" t="s">
        <v>132</v>
      </c>
      <c r="B121" s="346" t="s">
        <v>231</v>
      </c>
      <c r="C121" s="346" t="s">
        <v>233</v>
      </c>
      <c r="D121" s="346" t="s">
        <v>234</v>
      </c>
      <c r="E121" s="346" t="s">
        <v>240</v>
      </c>
      <c r="F121" s="346" t="s">
        <v>0</v>
      </c>
      <c r="G121" s="346" t="s">
        <v>231</v>
      </c>
      <c r="H121" s="346" t="s">
        <v>95</v>
      </c>
      <c r="I121" s="347" t="s">
        <v>134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848068.65728015907</v>
      </c>
      <c r="P121" s="20">
        <v>848068.65728015907</v>
      </c>
      <c r="Q121" s="20">
        <v>0</v>
      </c>
      <c r="R121" s="24" t="s">
        <v>618</v>
      </c>
      <c r="S121" s="24">
        <v>0</v>
      </c>
      <c r="T121" s="24">
        <v>0</v>
      </c>
      <c r="U121" s="25">
        <v>848068.65728015907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848068.65728015907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3942.9004999999888</v>
      </c>
      <c r="AM121" s="26">
        <v>848068.65728015907</v>
      </c>
      <c r="AN121" s="20">
        <v>0</v>
      </c>
      <c r="AO121" s="29">
        <v>0</v>
      </c>
      <c r="AP121" s="26">
        <v>848068.65728015907</v>
      </c>
      <c r="AQ121" s="30">
        <v>1</v>
      </c>
      <c r="AR121" s="23">
        <v>0</v>
      </c>
      <c r="AS121" s="23">
        <v>848068.65728015907</v>
      </c>
      <c r="AT121" s="26">
        <v>0</v>
      </c>
      <c r="AU121" s="26">
        <v>0</v>
      </c>
      <c r="AV121" s="26">
        <v>0</v>
      </c>
      <c r="AW121" s="26">
        <v>0</v>
      </c>
      <c r="AX121" s="26">
        <v>11872.96120192227</v>
      </c>
      <c r="AY121" s="26">
        <v>0</v>
      </c>
      <c r="AZ121" s="26">
        <v>0</v>
      </c>
      <c r="BA121" s="26">
        <v>11872.96120192227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11872.96120192227</v>
      </c>
      <c r="BI121" s="26">
        <v>0</v>
      </c>
      <c r="BJ121" s="26">
        <v>0</v>
      </c>
      <c r="BK121" s="26">
        <v>11872.96120192227</v>
      </c>
      <c r="BL121" s="26">
        <v>848068.65728015907</v>
      </c>
      <c r="BM121" s="23" t="s">
        <v>88</v>
      </c>
      <c r="BN121" s="23">
        <v>0</v>
      </c>
      <c r="BO121" s="23" t="b">
        <v>0</v>
      </c>
      <c r="BP121" s="26">
        <v>0</v>
      </c>
      <c r="BQ121" s="46">
        <v>0</v>
      </c>
      <c r="BR121" s="20">
        <v>0</v>
      </c>
      <c r="BS121" s="348">
        <v>16</v>
      </c>
      <c r="BT121" s="20">
        <v>0</v>
      </c>
      <c r="BU121" s="348">
        <v>0</v>
      </c>
      <c r="BV121" s="20">
        <v>196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s="353" customFormat="1" ht="20.100000000000001" customHeight="1" outlineLevel="2">
      <c r="A122" s="350" t="s">
        <v>137</v>
      </c>
      <c r="B122" s="350"/>
      <c r="C122" s="350"/>
      <c r="D122" s="350"/>
      <c r="E122" s="350"/>
      <c r="F122" s="350"/>
      <c r="G122" s="350"/>
      <c r="H122" s="350"/>
      <c r="I122" s="351"/>
      <c r="J122" s="32"/>
      <c r="K122" s="32"/>
      <c r="L122" s="33"/>
      <c r="M122" s="34"/>
      <c r="N122" s="34"/>
      <c r="O122" s="35"/>
      <c r="P122" s="32"/>
      <c r="Q122" s="32"/>
      <c r="R122" s="36">
        <v>0</v>
      </c>
      <c r="S122" s="36">
        <v>0</v>
      </c>
      <c r="T122" s="36">
        <v>0</v>
      </c>
      <c r="U122" s="37">
        <v>848068.65728015907</v>
      </c>
      <c r="V122" s="38"/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7">
        <v>848068.65728015907</v>
      </c>
      <c r="AD122" s="38">
        <v>0</v>
      </c>
      <c r="AE122" s="38">
        <v>0</v>
      </c>
      <c r="AF122" s="38">
        <v>0</v>
      </c>
      <c r="AG122" s="38">
        <v>0</v>
      </c>
      <c r="AH122" s="39">
        <v>0</v>
      </c>
      <c r="AI122" s="38">
        <v>0</v>
      </c>
      <c r="AJ122" s="38">
        <v>0</v>
      </c>
      <c r="AK122" s="40">
        <v>0</v>
      </c>
      <c r="AL122" s="41"/>
      <c r="AM122" s="38">
        <v>848068.65728015907</v>
      </c>
      <c r="AN122" s="32"/>
      <c r="AO122" s="41"/>
      <c r="AP122" s="38">
        <v>848068.65728015907</v>
      </c>
      <c r="AQ122" s="42"/>
      <c r="AR122" s="35"/>
      <c r="AS122" s="35"/>
      <c r="AT122" s="38">
        <v>0</v>
      </c>
      <c r="AU122" s="38">
        <v>0</v>
      </c>
      <c r="AV122" s="38">
        <v>0</v>
      </c>
      <c r="AW122" s="38">
        <v>0</v>
      </c>
      <c r="AX122" s="38">
        <v>11872.96120192227</v>
      </c>
      <c r="AY122" s="38">
        <v>0</v>
      </c>
      <c r="AZ122" s="38">
        <v>0</v>
      </c>
      <c r="BA122" s="38">
        <v>11872.96120192227</v>
      </c>
      <c r="BB122" s="35"/>
      <c r="BC122" s="35"/>
      <c r="BD122" s="38"/>
      <c r="BE122" s="38"/>
      <c r="BF122" s="38"/>
      <c r="BG122" s="38"/>
      <c r="BH122" s="38"/>
      <c r="BI122" s="38"/>
      <c r="BJ122" s="38"/>
      <c r="BK122" s="38"/>
      <c r="BL122" s="38"/>
      <c r="BM122" s="35"/>
      <c r="BN122" s="35"/>
      <c r="BO122" s="35"/>
      <c r="BP122" s="38"/>
      <c r="BQ122" s="50"/>
      <c r="BR122" s="32"/>
      <c r="BS122" s="352"/>
      <c r="BT122" s="32"/>
      <c r="BU122" s="352"/>
      <c r="BV122" s="32"/>
      <c r="BW122" s="43"/>
      <c r="BX122" s="43"/>
      <c r="BY122" s="38"/>
      <c r="BZ122" s="38"/>
      <c r="CA122" s="38">
        <v>0</v>
      </c>
      <c r="CB122" s="38"/>
      <c r="CC122" s="38"/>
      <c r="CD122" s="38"/>
      <c r="CE122" s="38"/>
      <c r="CF122" s="38"/>
      <c r="CG122" s="38"/>
      <c r="CH122" s="38"/>
      <c r="CI122" s="38"/>
      <c r="CJ122" s="38"/>
      <c r="CK122" s="34"/>
      <c r="CL122" s="34"/>
    </row>
    <row r="123" spans="1:90" s="358" customFormat="1" ht="30" customHeight="1" outlineLevel="1">
      <c r="A123" s="350"/>
      <c r="B123" s="350" t="s">
        <v>241</v>
      </c>
      <c r="C123" s="350"/>
      <c r="D123" s="350"/>
      <c r="E123" s="350"/>
      <c r="F123" s="350"/>
      <c r="G123" s="350"/>
      <c r="H123" s="350"/>
      <c r="I123" s="351"/>
      <c r="J123" s="56"/>
      <c r="K123" s="56"/>
      <c r="L123" s="57"/>
      <c r="M123" s="58"/>
      <c r="N123" s="58"/>
      <c r="O123" s="59"/>
      <c r="P123" s="56"/>
      <c r="Q123" s="56"/>
      <c r="R123" s="61">
        <v>0</v>
      </c>
      <c r="S123" s="61">
        <v>0</v>
      </c>
      <c r="T123" s="61">
        <v>0</v>
      </c>
      <c r="U123" s="62">
        <v>30569880.344385456</v>
      </c>
      <c r="V123" s="63"/>
      <c r="W123" s="63">
        <v>2708085.7144079003</v>
      </c>
      <c r="X123" s="63">
        <v>-1412737.8295965253</v>
      </c>
      <c r="Y123" s="63">
        <v>1295347.8848113751</v>
      </c>
      <c r="Z123" s="63">
        <v>0</v>
      </c>
      <c r="AA123" s="63">
        <v>0</v>
      </c>
      <c r="AB123" s="63">
        <v>0</v>
      </c>
      <c r="AC123" s="62">
        <v>30542530.957877312</v>
      </c>
      <c r="AD123" s="63">
        <v>27349.386508142576</v>
      </c>
      <c r="AE123" s="63">
        <v>-27349.386508141779</v>
      </c>
      <c r="AF123" s="63">
        <v>0</v>
      </c>
      <c r="AG123" s="63">
        <v>7.9671735875308514E-10</v>
      </c>
      <c r="AH123" s="64">
        <v>107952.96710529551</v>
      </c>
      <c r="AI123" s="63">
        <v>-107952.96710529555</v>
      </c>
      <c r="AJ123" s="63">
        <v>0</v>
      </c>
      <c r="AK123" s="65">
        <v>-5.8207660913467407E-11</v>
      </c>
      <c r="AL123" s="66"/>
      <c r="AM123" s="63">
        <v>30461927.377280157</v>
      </c>
      <c r="AN123" s="56"/>
      <c r="AO123" s="66"/>
      <c r="AP123" s="63">
        <v>30461927.377280157</v>
      </c>
      <c r="AQ123" s="67"/>
      <c r="AR123" s="59"/>
      <c r="AS123" s="59"/>
      <c r="AT123" s="63">
        <v>66684.347903441638</v>
      </c>
      <c r="AU123" s="63">
        <v>-66684.347903441201</v>
      </c>
      <c r="AV123" s="63">
        <v>0</v>
      </c>
      <c r="AW123" s="63">
        <v>4.3291947804391384E-10</v>
      </c>
      <c r="AX123" s="63">
        <v>-452445.48669281858</v>
      </c>
      <c r="AY123" s="63">
        <v>-14858.041849212179</v>
      </c>
      <c r="AZ123" s="63">
        <v>395626</v>
      </c>
      <c r="BA123" s="63">
        <v>-71677.528542030777</v>
      </c>
      <c r="BB123" s="59"/>
      <c r="BC123" s="59"/>
      <c r="BD123" s="63"/>
      <c r="BE123" s="63"/>
      <c r="BF123" s="63"/>
      <c r="BG123" s="63"/>
      <c r="BH123" s="63"/>
      <c r="BI123" s="63"/>
      <c r="BJ123" s="63"/>
      <c r="BK123" s="63"/>
      <c r="BL123" s="63"/>
      <c r="BM123" s="59"/>
      <c r="BN123" s="59"/>
      <c r="BO123" s="59"/>
      <c r="BP123" s="63"/>
      <c r="BQ123" s="69"/>
      <c r="BR123" s="56"/>
      <c r="BS123" s="356"/>
      <c r="BT123" s="56"/>
      <c r="BU123" s="356"/>
      <c r="BV123" s="56"/>
      <c r="BW123" s="68"/>
      <c r="BX123" s="68"/>
      <c r="BY123" s="63"/>
      <c r="BZ123" s="63"/>
      <c r="CA123" s="63">
        <v>0</v>
      </c>
      <c r="CB123" s="63"/>
      <c r="CC123" s="63"/>
      <c r="CD123" s="63"/>
      <c r="CE123" s="63"/>
      <c r="CF123" s="63"/>
      <c r="CG123" s="63"/>
      <c r="CH123" s="63"/>
      <c r="CI123" s="63"/>
      <c r="CJ123" s="63"/>
      <c r="CK123" s="58"/>
      <c r="CL123" s="58"/>
    </row>
    <row r="124" spans="1:90" outlineLevel="3">
      <c r="A124" s="346" t="s">
        <v>82</v>
      </c>
      <c r="B124" s="346" t="s">
        <v>243</v>
      </c>
      <c r="C124" s="346" t="s">
        <v>0</v>
      </c>
      <c r="D124" s="346" t="s">
        <v>0</v>
      </c>
      <c r="E124" s="346" t="s">
        <v>826</v>
      </c>
      <c r="F124" s="346" t="s">
        <v>0</v>
      </c>
      <c r="G124" s="346" t="s">
        <v>243</v>
      </c>
      <c r="H124" s="346" t="s">
        <v>85</v>
      </c>
      <c r="I124" s="347" t="s">
        <v>86</v>
      </c>
      <c r="J124" s="20">
        <v>0</v>
      </c>
      <c r="K124" s="20">
        <v>0</v>
      </c>
      <c r="L124" s="21">
        <v>0</v>
      </c>
      <c r="M124" s="22">
        <v>0</v>
      </c>
      <c r="N124" s="22">
        <v>0</v>
      </c>
      <c r="O124" s="23">
        <v>0</v>
      </c>
      <c r="P124" s="20">
        <v>0</v>
      </c>
      <c r="Q124" s="20">
        <v>0</v>
      </c>
      <c r="R124" s="24">
        <v>0</v>
      </c>
      <c r="S124" s="24">
        <v>0</v>
      </c>
      <c r="T124" s="24">
        <v>0</v>
      </c>
      <c r="U124" s="25">
        <v>0</v>
      </c>
      <c r="V124" s="26" t="s">
        <v>87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5">
        <v>0</v>
      </c>
      <c r="AD124" s="26">
        <v>0</v>
      </c>
      <c r="AE124" s="26">
        <v>0</v>
      </c>
      <c r="AF124" s="26">
        <v>0</v>
      </c>
      <c r="AG124" s="26">
        <v>0</v>
      </c>
      <c r="AH124" s="27">
        <v>0</v>
      </c>
      <c r="AI124" s="26">
        <v>0</v>
      </c>
      <c r="AJ124" s="26">
        <v>-75310.509999999995</v>
      </c>
      <c r="AK124" s="28">
        <v>-75310.509999999995</v>
      </c>
      <c r="AL124" s="29">
        <v>0</v>
      </c>
      <c r="AM124" s="26">
        <v>0</v>
      </c>
      <c r="AN124" s="20">
        <v>0</v>
      </c>
      <c r="AO124" s="29">
        <v>0</v>
      </c>
      <c r="AP124" s="26">
        <v>0</v>
      </c>
      <c r="AQ124" s="30">
        <v>1</v>
      </c>
      <c r="AR124" s="23">
        <v>0</v>
      </c>
      <c r="AS124" s="23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892651.39</v>
      </c>
      <c r="BA124" s="26">
        <v>892651.39</v>
      </c>
      <c r="BB124" s="23" t="s">
        <v>0</v>
      </c>
      <c r="BC124" s="23" t="s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892651.39</v>
      </c>
      <c r="BK124" s="26">
        <v>892651.39</v>
      </c>
      <c r="BL124" s="23">
        <v>0</v>
      </c>
      <c r="BM124" s="23" t="s">
        <v>88</v>
      </c>
      <c r="BN124" s="23">
        <v>0</v>
      </c>
      <c r="BO124" s="23" t="b">
        <v>0</v>
      </c>
      <c r="BP124" s="26">
        <v>-75310.509999999995</v>
      </c>
      <c r="BQ124" s="24">
        <v>0</v>
      </c>
      <c r="BR124" s="20">
        <v>0</v>
      </c>
      <c r="BS124" s="348">
        <v>79</v>
      </c>
      <c r="BT124" s="20">
        <v>0</v>
      </c>
      <c r="BU124" s="348">
        <v>0</v>
      </c>
      <c r="BV124" s="20">
        <v>124</v>
      </c>
      <c r="BW124" s="31">
        <v>0</v>
      </c>
      <c r="BX124" s="31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-75310.509999999995</v>
      </c>
      <c r="CJ124" s="26">
        <v>-75310.509999999995</v>
      </c>
      <c r="CK124" s="22">
        <v>0</v>
      </c>
      <c r="CL124" s="22">
        <v>0</v>
      </c>
    </row>
    <row r="125" spans="1:90" s="353" customFormat="1" ht="20.100000000000001" customHeight="1" outlineLevel="2">
      <c r="A125" s="350" t="s">
        <v>89</v>
      </c>
      <c r="B125" s="350"/>
      <c r="C125" s="350"/>
      <c r="D125" s="350"/>
      <c r="E125" s="350"/>
      <c r="F125" s="350"/>
      <c r="G125" s="350"/>
      <c r="H125" s="350"/>
      <c r="I125" s="351"/>
      <c r="J125" s="32"/>
      <c r="K125" s="32"/>
      <c r="L125" s="33"/>
      <c r="M125" s="34"/>
      <c r="N125" s="34"/>
      <c r="O125" s="35"/>
      <c r="P125" s="32"/>
      <c r="Q125" s="32"/>
      <c r="R125" s="36">
        <v>0</v>
      </c>
      <c r="S125" s="36">
        <v>0</v>
      </c>
      <c r="T125" s="36">
        <v>0</v>
      </c>
      <c r="U125" s="37">
        <v>0</v>
      </c>
      <c r="V125" s="38"/>
      <c r="W125" s="38">
        <v>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7">
        <v>0</v>
      </c>
      <c r="AD125" s="38">
        <v>0</v>
      </c>
      <c r="AE125" s="38">
        <v>0</v>
      </c>
      <c r="AF125" s="38">
        <v>0</v>
      </c>
      <c r="AG125" s="38">
        <v>0</v>
      </c>
      <c r="AH125" s="39">
        <v>0</v>
      </c>
      <c r="AI125" s="38">
        <v>0</v>
      </c>
      <c r="AJ125" s="38">
        <v>-75310.509999999995</v>
      </c>
      <c r="AK125" s="40">
        <v>-75310.509999999995</v>
      </c>
      <c r="AL125" s="41"/>
      <c r="AM125" s="38">
        <v>0</v>
      </c>
      <c r="AN125" s="32"/>
      <c r="AO125" s="41"/>
      <c r="AP125" s="38">
        <v>0</v>
      </c>
      <c r="AQ125" s="42"/>
      <c r="AR125" s="35"/>
      <c r="AS125" s="35"/>
      <c r="AT125" s="38">
        <v>0</v>
      </c>
      <c r="AU125" s="38">
        <v>0</v>
      </c>
      <c r="AV125" s="38">
        <v>0</v>
      </c>
      <c r="AW125" s="38">
        <v>0</v>
      </c>
      <c r="AX125" s="38">
        <v>0</v>
      </c>
      <c r="AY125" s="38">
        <v>0</v>
      </c>
      <c r="AZ125" s="38">
        <v>892651.39</v>
      </c>
      <c r="BA125" s="38">
        <v>892651.39</v>
      </c>
      <c r="BB125" s="35"/>
      <c r="BC125" s="35"/>
      <c r="BD125" s="38"/>
      <c r="BE125" s="38"/>
      <c r="BF125" s="38"/>
      <c r="BG125" s="38"/>
      <c r="BH125" s="38"/>
      <c r="BI125" s="38"/>
      <c r="BJ125" s="38"/>
      <c r="BK125" s="38"/>
      <c r="BL125" s="35"/>
      <c r="BM125" s="35"/>
      <c r="BN125" s="35"/>
      <c r="BO125" s="35"/>
      <c r="BP125" s="38"/>
      <c r="BQ125" s="36"/>
      <c r="BR125" s="32"/>
      <c r="BS125" s="352"/>
      <c r="BT125" s="32"/>
      <c r="BU125" s="352"/>
      <c r="BV125" s="32"/>
      <c r="BW125" s="43"/>
      <c r="BX125" s="43"/>
      <c r="BY125" s="38"/>
      <c r="BZ125" s="38"/>
      <c r="CA125" s="38">
        <v>0</v>
      </c>
      <c r="CB125" s="38"/>
      <c r="CC125" s="38"/>
      <c r="CD125" s="38"/>
      <c r="CE125" s="38"/>
      <c r="CF125" s="38"/>
      <c r="CG125" s="38"/>
      <c r="CH125" s="38"/>
      <c r="CI125" s="38"/>
      <c r="CJ125" s="38"/>
      <c r="CK125" s="34"/>
      <c r="CL125" s="34"/>
    </row>
    <row r="126" spans="1:90" outlineLevel="3">
      <c r="A126" s="346" t="s">
        <v>139</v>
      </c>
      <c r="B126" s="346" t="s">
        <v>243</v>
      </c>
      <c r="C126" s="346" t="s">
        <v>140</v>
      </c>
      <c r="D126" s="346" t="s">
        <v>141</v>
      </c>
      <c r="E126" s="346" t="s">
        <v>142</v>
      </c>
      <c r="F126" s="346" t="s">
        <v>526</v>
      </c>
      <c r="G126" s="346" t="s">
        <v>143</v>
      </c>
      <c r="H126" s="346" t="s">
        <v>144</v>
      </c>
      <c r="I126" s="347" t="s">
        <v>145</v>
      </c>
      <c r="J126" s="44">
        <v>28571.428571500001</v>
      </c>
      <c r="K126" s="20">
        <v>28571.428571500001</v>
      </c>
      <c r="L126" s="70">
        <v>0</v>
      </c>
      <c r="M126" s="22">
        <v>0.3</v>
      </c>
      <c r="N126" s="70">
        <v>0.8</v>
      </c>
      <c r="O126" s="23">
        <v>0</v>
      </c>
      <c r="P126" s="46">
        <v>0</v>
      </c>
      <c r="Q126" s="46">
        <v>0</v>
      </c>
      <c r="R126" s="24" t="s">
        <v>527</v>
      </c>
      <c r="S126" s="24">
        <v>0</v>
      </c>
      <c r="T126" s="24">
        <v>0</v>
      </c>
      <c r="U126" s="25">
        <v>0</v>
      </c>
      <c r="V126" s="26" t="s">
        <v>97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5">
        <v>0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-2.6373031536408575E-10</v>
      </c>
      <c r="AM126" s="26">
        <v>0</v>
      </c>
      <c r="AN126" s="29">
        <v>0</v>
      </c>
      <c r="AO126" s="20">
        <v>0</v>
      </c>
      <c r="AP126" s="26">
        <v>0</v>
      </c>
      <c r="AQ126" s="30">
        <v>1</v>
      </c>
      <c r="AR126" s="23">
        <v>0</v>
      </c>
      <c r="AS126" s="23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-18399617</v>
      </c>
      <c r="AY126" s="26">
        <v>0</v>
      </c>
      <c r="AZ126" s="26">
        <v>0</v>
      </c>
      <c r="BA126" s="26">
        <v>-18399617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-18399617</v>
      </c>
      <c r="BI126" s="26">
        <v>0</v>
      </c>
      <c r="BJ126" s="26">
        <v>0</v>
      </c>
      <c r="BK126" s="26">
        <v>-18399617</v>
      </c>
      <c r="BL126" s="31">
        <v>0</v>
      </c>
      <c r="BM126" s="23" t="s">
        <v>98</v>
      </c>
      <c r="BN126" s="23">
        <v>0</v>
      </c>
      <c r="BO126" s="23" t="b">
        <v>0</v>
      </c>
      <c r="BP126" s="26">
        <v>0</v>
      </c>
      <c r="BQ126" s="20">
        <v>308.4375</v>
      </c>
      <c r="BR126" s="20">
        <v>8812500.0000220314</v>
      </c>
      <c r="BS126" s="348">
        <v>6</v>
      </c>
      <c r="BT126" s="20">
        <v>0</v>
      </c>
      <c r="BU126" s="348">
        <v>0</v>
      </c>
      <c r="BV126" s="20">
        <v>72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-47538383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s="353" customFormat="1" ht="20.100000000000001" customHeight="1" outlineLevel="2">
      <c r="A127" s="350" t="s">
        <v>146</v>
      </c>
      <c r="B127" s="350"/>
      <c r="C127" s="350"/>
      <c r="D127" s="350"/>
      <c r="E127" s="350"/>
      <c r="F127" s="350"/>
      <c r="G127" s="350"/>
      <c r="H127" s="350"/>
      <c r="I127" s="351"/>
      <c r="J127" s="48"/>
      <c r="K127" s="32"/>
      <c r="L127" s="71"/>
      <c r="M127" s="34"/>
      <c r="N127" s="71"/>
      <c r="O127" s="35"/>
      <c r="P127" s="50"/>
      <c r="Q127" s="50"/>
      <c r="R127" s="36">
        <v>0</v>
      </c>
      <c r="S127" s="36">
        <v>0</v>
      </c>
      <c r="T127" s="36">
        <v>0</v>
      </c>
      <c r="U127" s="37">
        <v>0</v>
      </c>
      <c r="V127" s="38"/>
      <c r="W127" s="38">
        <v>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7">
        <v>0</v>
      </c>
      <c r="AD127" s="38">
        <v>0</v>
      </c>
      <c r="AE127" s="38">
        <v>0</v>
      </c>
      <c r="AF127" s="38">
        <v>0</v>
      </c>
      <c r="AG127" s="38">
        <v>0</v>
      </c>
      <c r="AH127" s="39">
        <v>0</v>
      </c>
      <c r="AI127" s="38">
        <v>0</v>
      </c>
      <c r="AJ127" s="38">
        <v>0</v>
      </c>
      <c r="AK127" s="40">
        <v>0</v>
      </c>
      <c r="AL127" s="41"/>
      <c r="AM127" s="38">
        <v>0</v>
      </c>
      <c r="AN127" s="41"/>
      <c r="AO127" s="32"/>
      <c r="AP127" s="38">
        <v>0</v>
      </c>
      <c r="AQ127" s="42"/>
      <c r="AR127" s="35"/>
      <c r="AS127" s="35"/>
      <c r="AT127" s="38">
        <v>0</v>
      </c>
      <c r="AU127" s="38">
        <v>0</v>
      </c>
      <c r="AV127" s="38">
        <v>0</v>
      </c>
      <c r="AW127" s="38">
        <v>0</v>
      </c>
      <c r="AX127" s="38">
        <v>-18399617</v>
      </c>
      <c r="AY127" s="38">
        <v>0</v>
      </c>
      <c r="AZ127" s="38">
        <v>0</v>
      </c>
      <c r="BA127" s="38">
        <v>-18399617</v>
      </c>
      <c r="BB127" s="35"/>
      <c r="BC127" s="35"/>
      <c r="BD127" s="38"/>
      <c r="BE127" s="38"/>
      <c r="BF127" s="38"/>
      <c r="BG127" s="38"/>
      <c r="BH127" s="38"/>
      <c r="BI127" s="38"/>
      <c r="BJ127" s="38"/>
      <c r="BK127" s="38"/>
      <c r="BL127" s="43"/>
      <c r="BM127" s="35"/>
      <c r="BN127" s="35"/>
      <c r="BO127" s="35"/>
      <c r="BP127" s="38"/>
      <c r="BQ127" s="32"/>
      <c r="BR127" s="32"/>
      <c r="BS127" s="352"/>
      <c r="BT127" s="32"/>
      <c r="BU127" s="352"/>
      <c r="BV127" s="32"/>
      <c r="BW127" s="43"/>
      <c r="BX127" s="43"/>
      <c r="BY127" s="38"/>
      <c r="BZ127" s="38"/>
      <c r="CA127" s="38">
        <v>0</v>
      </c>
      <c r="CB127" s="38"/>
      <c r="CC127" s="38"/>
      <c r="CD127" s="38"/>
      <c r="CE127" s="38"/>
      <c r="CF127" s="38"/>
      <c r="CG127" s="38"/>
      <c r="CH127" s="38"/>
      <c r="CI127" s="38"/>
      <c r="CJ127" s="38"/>
      <c r="CK127" s="34"/>
      <c r="CL127" s="34"/>
    </row>
    <row r="128" spans="1:90" outlineLevel="3">
      <c r="A128" s="346" t="s">
        <v>258</v>
      </c>
      <c r="B128" s="346" t="s">
        <v>243</v>
      </c>
      <c r="C128" s="346" t="s">
        <v>148</v>
      </c>
      <c r="D128" s="346" t="s">
        <v>149</v>
      </c>
      <c r="E128" s="346" t="s">
        <v>294</v>
      </c>
      <c r="F128" s="346" t="s">
        <v>528</v>
      </c>
      <c r="G128" s="346" t="s">
        <v>231</v>
      </c>
      <c r="H128" s="346" t="s">
        <v>144</v>
      </c>
      <c r="I128" s="347" t="s">
        <v>289</v>
      </c>
      <c r="J128" s="20">
        <v>10000</v>
      </c>
      <c r="K128" s="20">
        <v>10000</v>
      </c>
      <c r="L128" s="70">
        <v>0</v>
      </c>
      <c r="M128" s="22">
        <v>0</v>
      </c>
      <c r="N128" s="70">
        <v>0.5923016839663513</v>
      </c>
      <c r="O128" s="20">
        <v>865.72621727444846</v>
      </c>
      <c r="P128" s="46">
        <v>864.78170501202305</v>
      </c>
      <c r="Q128" s="46">
        <v>0.94451226242540542</v>
      </c>
      <c r="R128" s="24" t="s">
        <v>529</v>
      </c>
      <c r="S128" s="24">
        <v>0</v>
      </c>
      <c r="T128" s="24">
        <v>0</v>
      </c>
      <c r="U128" s="25">
        <v>8657262.1727444846</v>
      </c>
      <c r="V128" s="26" t="s">
        <v>97</v>
      </c>
      <c r="W128" s="26">
        <v>875495.92661276297</v>
      </c>
      <c r="X128" s="26">
        <v>0</v>
      </c>
      <c r="Y128" s="26">
        <v>875495.92661276297</v>
      </c>
      <c r="Z128" s="26">
        <v>875495.92661276297</v>
      </c>
      <c r="AA128" s="26">
        <v>0</v>
      </c>
      <c r="AB128" s="26">
        <v>875495.92661276297</v>
      </c>
      <c r="AC128" s="25">
        <v>8647817.0501202308</v>
      </c>
      <c r="AD128" s="26">
        <v>9445.1226242538542</v>
      </c>
      <c r="AE128" s="26">
        <v>0</v>
      </c>
      <c r="AF128" s="26">
        <v>0</v>
      </c>
      <c r="AG128" s="26">
        <v>9445.1226242538542</v>
      </c>
      <c r="AH128" s="27">
        <v>-3155875.976771811</v>
      </c>
      <c r="AI128" s="26">
        <v>0</v>
      </c>
      <c r="AJ128" s="26">
        <v>0</v>
      </c>
      <c r="AK128" s="28">
        <v>-3155875.976771811</v>
      </c>
      <c r="AL128" s="29">
        <v>-918660.17596893944</v>
      </c>
      <c r="AM128" s="26">
        <v>11813138.149516296</v>
      </c>
      <c r="AN128" s="29">
        <v>0</v>
      </c>
      <c r="AO128" s="20">
        <v>0</v>
      </c>
      <c r="AP128" s="26">
        <v>16619863.066392872</v>
      </c>
      <c r="AQ128" s="30">
        <v>250</v>
      </c>
      <c r="AR128" s="23">
        <v>2036037.0386343326</v>
      </c>
      <c r="AS128" s="23">
        <v>1.375</v>
      </c>
      <c r="AT128" s="26">
        <v>-1871372.7053316999</v>
      </c>
      <c r="AU128" s="26">
        <v>0</v>
      </c>
      <c r="AV128" s="26">
        <v>0</v>
      </c>
      <c r="AW128" s="26">
        <v>-1871372.7053316999</v>
      </c>
      <c r="AX128" s="26">
        <v>-13732818.867768472</v>
      </c>
      <c r="AY128" s="26">
        <v>0</v>
      </c>
      <c r="AZ128" s="26">
        <v>0</v>
      </c>
      <c r="BA128" s="26">
        <v>-13732818.867768472</v>
      </c>
      <c r="BB128" s="23">
        <v>1.375</v>
      </c>
      <c r="BC128" s="23">
        <v>1.375</v>
      </c>
      <c r="BD128" s="26">
        <v>-1880817.8279559538</v>
      </c>
      <c r="BE128" s="26">
        <v>0</v>
      </c>
      <c r="BF128" s="26">
        <v>0</v>
      </c>
      <c r="BG128" s="26">
        <v>-1880817.8279559538</v>
      </c>
      <c r="BH128" s="26">
        <v>-13742263.990392726</v>
      </c>
      <c r="BI128" s="26">
        <v>0</v>
      </c>
      <c r="BJ128" s="26">
        <v>0</v>
      </c>
      <c r="BK128" s="26">
        <v>-13742263.990392726</v>
      </c>
      <c r="BL128" s="31">
        <v>16619863.066392872</v>
      </c>
      <c r="BM128" s="23" t="s">
        <v>88</v>
      </c>
      <c r="BN128" s="23">
        <v>0</v>
      </c>
      <c r="BO128" s="23" t="b">
        <v>0</v>
      </c>
      <c r="BP128" s="26">
        <v>0</v>
      </c>
      <c r="BQ128" s="20">
        <v>1000</v>
      </c>
      <c r="BR128" s="20">
        <v>10000000</v>
      </c>
      <c r="BS128" s="348">
        <v>5</v>
      </c>
      <c r="BT128" s="20">
        <v>0</v>
      </c>
      <c r="BU128" s="354">
        <v>1480754.2099158783</v>
      </c>
      <c r="BV128" s="20">
        <v>82</v>
      </c>
      <c r="BW128" s="31">
        <v>1.375</v>
      </c>
      <c r="BX128" s="31">
        <v>1.375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-3165321.0993960649</v>
      </c>
      <c r="CH128" s="26">
        <v>0</v>
      </c>
      <c r="CI128" s="26">
        <v>0</v>
      </c>
      <c r="CJ128" s="26">
        <v>-3165321.0993960649</v>
      </c>
      <c r="CK128" s="22">
        <v>0.43</v>
      </c>
      <c r="CL128" s="22">
        <v>0</v>
      </c>
    </row>
    <row r="129" spans="1:90" s="353" customFormat="1" ht="20.100000000000001" customHeight="1" outlineLevel="2">
      <c r="A129" s="350" t="s">
        <v>265</v>
      </c>
      <c r="B129" s="350"/>
      <c r="C129" s="350"/>
      <c r="D129" s="350"/>
      <c r="E129" s="350"/>
      <c r="F129" s="350"/>
      <c r="G129" s="350"/>
      <c r="H129" s="350"/>
      <c r="I129" s="351"/>
      <c r="J129" s="32"/>
      <c r="K129" s="32"/>
      <c r="L129" s="71"/>
      <c r="M129" s="34"/>
      <c r="N129" s="71"/>
      <c r="O129" s="32"/>
      <c r="P129" s="50"/>
      <c r="Q129" s="50"/>
      <c r="R129" s="36">
        <v>0</v>
      </c>
      <c r="S129" s="36">
        <v>0</v>
      </c>
      <c r="T129" s="36">
        <v>0</v>
      </c>
      <c r="U129" s="37">
        <v>8657262.1727444846</v>
      </c>
      <c r="V129" s="38"/>
      <c r="W129" s="38">
        <v>875495.92661276297</v>
      </c>
      <c r="X129" s="38">
        <v>0</v>
      </c>
      <c r="Y129" s="38">
        <v>875495.92661276297</v>
      </c>
      <c r="Z129" s="38">
        <v>875495.92661276297</v>
      </c>
      <c r="AA129" s="38">
        <v>0</v>
      </c>
      <c r="AB129" s="38">
        <v>875495.92661276297</v>
      </c>
      <c r="AC129" s="37">
        <v>8647817.0501202308</v>
      </c>
      <c r="AD129" s="38">
        <v>9445.1226242538542</v>
      </c>
      <c r="AE129" s="38">
        <v>0</v>
      </c>
      <c r="AF129" s="38">
        <v>0</v>
      </c>
      <c r="AG129" s="38">
        <v>9445.1226242538542</v>
      </c>
      <c r="AH129" s="39">
        <v>-3155875.976771811</v>
      </c>
      <c r="AI129" s="38">
        <v>0</v>
      </c>
      <c r="AJ129" s="38">
        <v>0</v>
      </c>
      <c r="AK129" s="40">
        <v>-3155875.976771811</v>
      </c>
      <c r="AL129" s="41"/>
      <c r="AM129" s="38">
        <v>11813138.149516296</v>
      </c>
      <c r="AN129" s="41"/>
      <c r="AO129" s="32"/>
      <c r="AP129" s="38">
        <v>16619863.066392872</v>
      </c>
      <c r="AQ129" s="42"/>
      <c r="AR129" s="35"/>
      <c r="AS129" s="35"/>
      <c r="AT129" s="38">
        <v>-1871372.7053316999</v>
      </c>
      <c r="AU129" s="38">
        <v>0</v>
      </c>
      <c r="AV129" s="38">
        <v>0</v>
      </c>
      <c r="AW129" s="38">
        <v>-1871372.7053316999</v>
      </c>
      <c r="AX129" s="38">
        <v>-13732818.867768472</v>
      </c>
      <c r="AY129" s="38">
        <v>0</v>
      </c>
      <c r="AZ129" s="38">
        <v>0</v>
      </c>
      <c r="BA129" s="38">
        <v>-13732818.867768472</v>
      </c>
      <c r="BB129" s="35"/>
      <c r="BC129" s="35"/>
      <c r="BD129" s="38"/>
      <c r="BE129" s="38"/>
      <c r="BF129" s="38"/>
      <c r="BG129" s="38"/>
      <c r="BH129" s="38"/>
      <c r="BI129" s="38"/>
      <c r="BJ129" s="38"/>
      <c r="BK129" s="38"/>
      <c r="BL129" s="43"/>
      <c r="BM129" s="35"/>
      <c r="BN129" s="35"/>
      <c r="BO129" s="35"/>
      <c r="BP129" s="38"/>
      <c r="BQ129" s="32"/>
      <c r="BR129" s="32"/>
      <c r="BS129" s="352"/>
      <c r="BT129" s="32"/>
      <c r="BU129" s="355"/>
      <c r="BV129" s="32"/>
      <c r="BW129" s="43"/>
      <c r="BX129" s="43"/>
      <c r="BY129" s="38"/>
      <c r="BZ129" s="38"/>
      <c r="CA129" s="38">
        <v>0</v>
      </c>
      <c r="CB129" s="38"/>
      <c r="CC129" s="38"/>
      <c r="CD129" s="38"/>
      <c r="CE129" s="38"/>
      <c r="CF129" s="38"/>
      <c r="CG129" s="38"/>
      <c r="CH129" s="38"/>
      <c r="CI129" s="38"/>
      <c r="CJ129" s="38"/>
      <c r="CK129" s="34"/>
      <c r="CL129" s="34"/>
    </row>
    <row r="130" spans="1:90" outlineLevel="3">
      <c r="A130" s="346" t="s">
        <v>242</v>
      </c>
      <c r="B130" s="346" t="s">
        <v>243</v>
      </c>
      <c r="C130" s="346" t="s">
        <v>138</v>
      </c>
      <c r="D130" s="346" t="s">
        <v>0</v>
      </c>
      <c r="E130" s="346" t="s">
        <v>244</v>
      </c>
      <c r="F130" s="346" t="s">
        <v>0</v>
      </c>
      <c r="G130" s="346" t="s">
        <v>245</v>
      </c>
      <c r="H130" s="346" t="s">
        <v>85</v>
      </c>
      <c r="I130" s="347" t="s">
        <v>86</v>
      </c>
      <c r="J130" s="20">
        <v>0</v>
      </c>
      <c r="K130" s="20">
        <v>0</v>
      </c>
      <c r="L130" s="21">
        <v>0</v>
      </c>
      <c r="M130" s="22">
        <v>0</v>
      </c>
      <c r="N130" s="22">
        <v>0</v>
      </c>
      <c r="O130" s="23">
        <v>0</v>
      </c>
      <c r="P130" s="20">
        <v>0</v>
      </c>
      <c r="Q130" s="20">
        <v>0</v>
      </c>
      <c r="R130" s="24">
        <v>0</v>
      </c>
      <c r="S130" s="24">
        <v>0</v>
      </c>
      <c r="T130" s="24">
        <v>0</v>
      </c>
      <c r="U130" s="25">
        <v>0</v>
      </c>
      <c r="V130" s="26" t="s">
        <v>87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5">
        <v>0</v>
      </c>
      <c r="AD130" s="26">
        <v>0</v>
      </c>
      <c r="AE130" s="26">
        <v>0</v>
      </c>
      <c r="AF130" s="26">
        <v>197.39016607535399</v>
      </c>
      <c r="AG130" s="26">
        <v>197.39016607535399</v>
      </c>
      <c r="AH130" s="27">
        <v>0</v>
      </c>
      <c r="AI130" s="26">
        <v>0</v>
      </c>
      <c r="AJ130" s="26">
        <v>6125.5519607761325</v>
      </c>
      <c r="AK130" s="28">
        <v>6125.5519607761325</v>
      </c>
      <c r="AL130" s="29">
        <v>0</v>
      </c>
      <c r="AM130" s="26">
        <v>0</v>
      </c>
      <c r="AN130" s="20">
        <v>0</v>
      </c>
      <c r="AO130" s="29">
        <v>0</v>
      </c>
      <c r="AP130" s="26">
        <v>0</v>
      </c>
      <c r="AQ130" s="30">
        <v>1</v>
      </c>
      <c r="AR130" s="23">
        <v>0</v>
      </c>
      <c r="AS130" s="23">
        <v>0</v>
      </c>
      <c r="AT130" s="26">
        <v>0</v>
      </c>
      <c r="AU130" s="26">
        <v>0</v>
      </c>
      <c r="AV130" s="26">
        <v>580.41951809677312</v>
      </c>
      <c r="AW130" s="26">
        <v>580.41951809677312</v>
      </c>
      <c r="AX130" s="26">
        <v>0</v>
      </c>
      <c r="AY130" s="26">
        <v>0</v>
      </c>
      <c r="AZ130" s="26">
        <v>42047.953164259969</v>
      </c>
      <c r="BA130" s="26">
        <v>42047.953164259969</v>
      </c>
      <c r="BB130" s="23" t="s">
        <v>0</v>
      </c>
      <c r="BC130" s="23" t="s">
        <v>0</v>
      </c>
      <c r="BD130" s="26">
        <v>0</v>
      </c>
      <c r="BE130" s="26">
        <v>0</v>
      </c>
      <c r="BF130" s="26">
        <v>383.02935202141907</v>
      </c>
      <c r="BG130" s="26">
        <v>383.02935202141907</v>
      </c>
      <c r="BH130" s="26">
        <v>0</v>
      </c>
      <c r="BI130" s="26">
        <v>0</v>
      </c>
      <c r="BJ130" s="26">
        <v>41850.562998184614</v>
      </c>
      <c r="BK130" s="26">
        <v>41850.562998184614</v>
      </c>
      <c r="BL130" s="23">
        <v>0</v>
      </c>
      <c r="BM130" s="23" t="s">
        <v>88</v>
      </c>
      <c r="BN130" s="23">
        <v>0</v>
      </c>
      <c r="BO130" s="23" t="b">
        <v>0</v>
      </c>
      <c r="BP130" s="26">
        <v>5928.161794700779</v>
      </c>
      <c r="BQ130" s="24">
        <v>0</v>
      </c>
      <c r="BR130" s="20">
        <v>0</v>
      </c>
      <c r="BS130" s="348">
        <v>11</v>
      </c>
      <c r="BT130" s="20">
        <v>0</v>
      </c>
      <c r="BU130" s="348">
        <v>0</v>
      </c>
      <c r="BV130" s="20">
        <v>121</v>
      </c>
      <c r="BW130" s="31">
        <v>0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5928.161794700779</v>
      </c>
      <c r="CJ130" s="26">
        <v>5928.161794700779</v>
      </c>
      <c r="CK130" s="22">
        <v>0</v>
      </c>
      <c r="CL130" s="22">
        <v>0</v>
      </c>
    </row>
    <row r="131" spans="1:90" outlineLevel="3">
      <c r="A131" s="346" t="s">
        <v>242</v>
      </c>
      <c r="B131" s="346" t="s">
        <v>243</v>
      </c>
      <c r="C131" s="346" t="s">
        <v>138</v>
      </c>
      <c r="D131" s="346" t="s">
        <v>0</v>
      </c>
      <c r="E131" s="346" t="s">
        <v>246</v>
      </c>
      <c r="F131" s="346" t="s">
        <v>0</v>
      </c>
      <c r="G131" s="346" t="s">
        <v>83</v>
      </c>
      <c r="H131" s="346" t="s">
        <v>85</v>
      </c>
      <c r="I131" s="347" t="s">
        <v>86</v>
      </c>
      <c r="J131" s="20">
        <v>0</v>
      </c>
      <c r="K131" s="20">
        <v>0</v>
      </c>
      <c r="L131" s="21">
        <v>0</v>
      </c>
      <c r="M131" s="22">
        <v>0</v>
      </c>
      <c r="N131" s="22">
        <v>0</v>
      </c>
      <c r="O131" s="23">
        <v>0</v>
      </c>
      <c r="P131" s="20">
        <v>0</v>
      </c>
      <c r="Q131" s="20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87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4875.6449030263384</v>
      </c>
      <c r="AG131" s="26">
        <v>4875.6449030263384</v>
      </c>
      <c r="AH131" s="27">
        <v>0</v>
      </c>
      <c r="AI131" s="26">
        <v>0</v>
      </c>
      <c r="AJ131" s="26">
        <v>25990.541345364007</v>
      </c>
      <c r="AK131" s="28">
        <v>25990.541345364007</v>
      </c>
      <c r="AL131" s="29">
        <v>106507.09722759156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0</v>
      </c>
      <c r="AT131" s="26">
        <v>0</v>
      </c>
      <c r="AU131" s="26">
        <v>0</v>
      </c>
      <c r="AV131" s="26">
        <v>5640.1716334926996</v>
      </c>
      <c r="AW131" s="26">
        <v>5640.1716334926996</v>
      </c>
      <c r="AX131" s="26">
        <v>0</v>
      </c>
      <c r="AY131" s="26">
        <v>0</v>
      </c>
      <c r="AZ131" s="26">
        <v>115149.5434302114</v>
      </c>
      <c r="BA131" s="26">
        <v>115149.5434302114</v>
      </c>
      <c r="BB131" s="23" t="s">
        <v>0</v>
      </c>
      <c r="BC131" s="23" t="s">
        <v>0</v>
      </c>
      <c r="BD131" s="26">
        <v>0</v>
      </c>
      <c r="BE131" s="26">
        <v>0</v>
      </c>
      <c r="BF131" s="26">
        <v>764.52673046636096</v>
      </c>
      <c r="BG131" s="26">
        <v>764.52673046636096</v>
      </c>
      <c r="BH131" s="26">
        <v>0</v>
      </c>
      <c r="BI131" s="26">
        <v>0</v>
      </c>
      <c r="BJ131" s="26">
        <v>110273.89852718507</v>
      </c>
      <c r="BK131" s="26">
        <v>110273.89852718507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21114.896442337667</v>
      </c>
      <c r="BQ131" s="24">
        <v>0</v>
      </c>
      <c r="BR131" s="20">
        <v>0</v>
      </c>
      <c r="BS131" s="348">
        <v>11</v>
      </c>
      <c r="BT131" s="20">
        <v>0</v>
      </c>
      <c r="BU131" s="348">
        <v>0</v>
      </c>
      <c r="BV131" s="20">
        <v>122</v>
      </c>
      <c r="BW131" s="31">
        <v>0</v>
      </c>
      <c r="BX131" s="31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21114.896442337667</v>
      </c>
      <c r="CJ131" s="26">
        <v>21114.896442337667</v>
      </c>
      <c r="CK131" s="22">
        <v>0</v>
      </c>
      <c r="CL131" s="22">
        <v>0</v>
      </c>
    </row>
    <row r="132" spans="1:90" s="353" customFormat="1" ht="20.100000000000001" customHeight="1" outlineLevel="2">
      <c r="A132" s="350" t="s">
        <v>247</v>
      </c>
      <c r="B132" s="350"/>
      <c r="C132" s="350"/>
      <c r="D132" s="350"/>
      <c r="E132" s="350"/>
      <c r="F132" s="350"/>
      <c r="G132" s="350"/>
      <c r="H132" s="350"/>
      <c r="I132" s="351"/>
      <c r="J132" s="32"/>
      <c r="K132" s="32"/>
      <c r="L132" s="33"/>
      <c r="M132" s="34"/>
      <c r="N132" s="34"/>
      <c r="O132" s="35"/>
      <c r="P132" s="32"/>
      <c r="Q132" s="32"/>
      <c r="R132" s="36">
        <v>0</v>
      </c>
      <c r="S132" s="36">
        <v>0</v>
      </c>
      <c r="T132" s="36">
        <v>0</v>
      </c>
      <c r="U132" s="37">
        <v>0</v>
      </c>
      <c r="V132" s="38"/>
      <c r="W132" s="38">
        <v>0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7">
        <v>0</v>
      </c>
      <c r="AD132" s="38">
        <v>0</v>
      </c>
      <c r="AE132" s="38">
        <v>0</v>
      </c>
      <c r="AF132" s="38">
        <v>5073.035069101692</v>
      </c>
      <c r="AG132" s="38">
        <v>5073.035069101692</v>
      </c>
      <c r="AH132" s="39">
        <v>0</v>
      </c>
      <c r="AI132" s="38">
        <v>0</v>
      </c>
      <c r="AJ132" s="38">
        <v>32116.093306140137</v>
      </c>
      <c r="AK132" s="40">
        <v>32116.093306140137</v>
      </c>
      <c r="AL132" s="41"/>
      <c r="AM132" s="38">
        <v>0</v>
      </c>
      <c r="AN132" s="32"/>
      <c r="AO132" s="41"/>
      <c r="AP132" s="38">
        <v>0</v>
      </c>
      <c r="AQ132" s="42"/>
      <c r="AR132" s="35"/>
      <c r="AS132" s="35"/>
      <c r="AT132" s="38">
        <v>0</v>
      </c>
      <c r="AU132" s="38">
        <v>0</v>
      </c>
      <c r="AV132" s="38">
        <v>6220.5911515894732</v>
      </c>
      <c r="AW132" s="38">
        <v>6220.5911515894732</v>
      </c>
      <c r="AX132" s="38">
        <v>0</v>
      </c>
      <c r="AY132" s="38">
        <v>0</v>
      </c>
      <c r="AZ132" s="38">
        <v>157197.49659447136</v>
      </c>
      <c r="BA132" s="38">
        <v>157197.49659447136</v>
      </c>
      <c r="BB132" s="35"/>
      <c r="BC132" s="35"/>
      <c r="BD132" s="38"/>
      <c r="BE132" s="38"/>
      <c r="BF132" s="38"/>
      <c r="BG132" s="38"/>
      <c r="BH132" s="38"/>
      <c r="BI132" s="38"/>
      <c r="BJ132" s="38"/>
      <c r="BK132" s="38"/>
      <c r="BL132" s="35"/>
      <c r="BM132" s="35"/>
      <c r="BN132" s="35"/>
      <c r="BO132" s="35"/>
      <c r="BP132" s="38"/>
      <c r="BQ132" s="36"/>
      <c r="BR132" s="32"/>
      <c r="BS132" s="352"/>
      <c r="BT132" s="32"/>
      <c r="BU132" s="352"/>
      <c r="BV132" s="32"/>
      <c r="BW132" s="43"/>
      <c r="BX132" s="43"/>
      <c r="BY132" s="38"/>
      <c r="BZ132" s="38"/>
      <c r="CA132" s="38">
        <v>0</v>
      </c>
      <c r="CB132" s="38"/>
      <c r="CC132" s="38"/>
      <c r="CD132" s="38"/>
      <c r="CE132" s="38"/>
      <c r="CF132" s="38"/>
      <c r="CG132" s="38"/>
      <c r="CH132" s="38"/>
      <c r="CI132" s="38"/>
      <c r="CJ132" s="38"/>
      <c r="CK132" s="34"/>
      <c r="CL132" s="34"/>
    </row>
    <row r="133" spans="1:90" outlineLevel="3">
      <c r="A133" s="346" t="s">
        <v>248</v>
      </c>
      <c r="B133" s="346" t="s">
        <v>243</v>
      </c>
      <c r="C133" s="346" t="s">
        <v>138</v>
      </c>
      <c r="D133" s="346" t="s">
        <v>0</v>
      </c>
      <c r="E133" s="346" t="s">
        <v>249</v>
      </c>
      <c r="F133" s="346" t="s">
        <v>0</v>
      </c>
      <c r="G133" s="346" t="s">
        <v>86</v>
      </c>
      <c r="H133" s="346" t="s">
        <v>85</v>
      </c>
      <c r="I133" s="347" t="s">
        <v>250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23">
        <v>0</v>
      </c>
      <c r="P133" s="20">
        <v>0</v>
      </c>
      <c r="Q133" s="20">
        <v>0</v>
      </c>
      <c r="R133" s="24">
        <v>0</v>
      </c>
      <c r="S133" s="24">
        <v>0</v>
      </c>
      <c r="T133" s="24">
        <v>0</v>
      </c>
      <c r="U133" s="25">
        <v>421147.68999999948</v>
      </c>
      <c r="V133" s="26" t="s">
        <v>87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442194.82999999821</v>
      </c>
      <c r="AD133" s="26">
        <v>0</v>
      </c>
      <c r="AE133" s="26">
        <v>-21047.139999998733</v>
      </c>
      <c r="AF133" s="26">
        <v>0</v>
      </c>
      <c r="AG133" s="26">
        <v>-21047.139999998733</v>
      </c>
      <c r="AH133" s="27">
        <v>0</v>
      </c>
      <c r="AI133" s="26">
        <v>476309.42999999947</v>
      </c>
      <c r="AJ133" s="26">
        <v>0</v>
      </c>
      <c r="AK133" s="28">
        <v>476309.42999999947</v>
      </c>
      <c r="AL133" s="29">
        <v>1628961.33</v>
      </c>
      <c r="AM133" s="26">
        <v>-55161.740000000224</v>
      </c>
      <c r="AN133" s="20">
        <v>0</v>
      </c>
      <c r="AO133" s="29">
        <v>0</v>
      </c>
      <c r="AP133" s="26">
        <v>685186.93999999948</v>
      </c>
      <c r="AQ133" s="30">
        <v>1</v>
      </c>
      <c r="AR133" s="23">
        <v>9.9999999999999995E-8</v>
      </c>
      <c r="AS133" s="23">
        <v>0</v>
      </c>
      <c r="AT133" s="26">
        <v>0</v>
      </c>
      <c r="AU133" s="26">
        <v>-121932.99000000057</v>
      </c>
      <c r="AV133" s="26">
        <v>0</v>
      </c>
      <c r="AW133" s="26">
        <v>-121932.99000000057</v>
      </c>
      <c r="AX133" s="26">
        <v>0</v>
      </c>
      <c r="AY133" s="26">
        <v>305280.34000000183</v>
      </c>
      <c r="AZ133" s="26">
        <v>604000</v>
      </c>
      <c r="BA133" s="26">
        <v>909280.33999999939</v>
      </c>
      <c r="BB133" s="23" t="s">
        <v>0</v>
      </c>
      <c r="BC133" s="23" t="s">
        <v>0</v>
      </c>
      <c r="BD133" s="26">
        <v>0</v>
      </c>
      <c r="BE133" s="26">
        <v>-100885.85000000184</v>
      </c>
      <c r="BF133" s="26">
        <v>0</v>
      </c>
      <c r="BG133" s="26">
        <v>-100885.85000000184</v>
      </c>
      <c r="BH133" s="26">
        <v>0</v>
      </c>
      <c r="BI133" s="26">
        <v>326327.48000000056</v>
      </c>
      <c r="BJ133" s="26">
        <v>604000</v>
      </c>
      <c r="BK133" s="26">
        <v>930327.47999999812</v>
      </c>
      <c r="BL133" s="23">
        <v>685186.93999999948</v>
      </c>
      <c r="BM133" s="23" t="s">
        <v>88</v>
      </c>
      <c r="BN133" s="23">
        <v>0</v>
      </c>
      <c r="BO133" s="23" t="b">
        <v>0</v>
      </c>
      <c r="BP133" s="26">
        <v>0</v>
      </c>
      <c r="BQ133" s="24">
        <v>0</v>
      </c>
      <c r="BR133" s="20">
        <v>0</v>
      </c>
      <c r="BS133" s="348">
        <v>10</v>
      </c>
      <c r="BT133" s="20">
        <v>0</v>
      </c>
      <c r="BU133" s="348">
        <v>0</v>
      </c>
      <c r="BV133" s="20">
        <v>117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-453680.41000000102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497356.5699999982</v>
      </c>
      <c r="CI133" s="26">
        <v>0</v>
      </c>
      <c r="CJ133" s="26">
        <v>497356.5699999982</v>
      </c>
      <c r="CK133" s="22">
        <v>0</v>
      </c>
      <c r="CL133" s="22">
        <v>0</v>
      </c>
    </row>
    <row r="134" spans="1:90" outlineLevel="3">
      <c r="A134" s="346" t="s">
        <v>248</v>
      </c>
      <c r="B134" s="346" t="s">
        <v>243</v>
      </c>
      <c r="C134" s="346" t="s">
        <v>138</v>
      </c>
      <c r="D134" s="346" t="s">
        <v>0</v>
      </c>
      <c r="E134" s="346" t="s">
        <v>251</v>
      </c>
      <c r="F134" s="346" t="s">
        <v>0</v>
      </c>
      <c r="G134" s="346" t="s">
        <v>86</v>
      </c>
      <c r="H134" s="346" t="s">
        <v>85</v>
      </c>
      <c r="I134" s="347" t="s">
        <v>250</v>
      </c>
      <c r="J134" s="20">
        <v>0</v>
      </c>
      <c r="K134" s="20">
        <v>0</v>
      </c>
      <c r="L134" s="21">
        <v>0</v>
      </c>
      <c r="M134" s="22">
        <v>0</v>
      </c>
      <c r="N134" s="22">
        <v>0</v>
      </c>
      <c r="O134" s="23">
        <v>0</v>
      </c>
      <c r="P134" s="20">
        <v>0</v>
      </c>
      <c r="Q134" s="20">
        <v>0</v>
      </c>
      <c r="R134" s="24">
        <v>0</v>
      </c>
      <c r="S134" s="24">
        <v>0</v>
      </c>
      <c r="T134" s="24">
        <v>0</v>
      </c>
      <c r="U134" s="25">
        <v>0</v>
      </c>
      <c r="V134" s="26" t="s">
        <v>87</v>
      </c>
      <c r="W134" s="26">
        <v>9.9999999999999995E-8</v>
      </c>
      <c r="X134" s="26">
        <v>0</v>
      </c>
      <c r="Y134" s="26">
        <v>9.9999999999999995E-8</v>
      </c>
      <c r="Z134" s="26">
        <v>9.9999999999999995E-8</v>
      </c>
      <c r="AA134" s="26">
        <v>0</v>
      </c>
      <c r="AB134" s="26">
        <v>9.9999999999999995E-8</v>
      </c>
      <c r="AC134" s="25">
        <v>0</v>
      </c>
      <c r="AD134" s="26">
        <v>0</v>
      </c>
      <c r="AE134" s="26">
        <v>0</v>
      </c>
      <c r="AF134" s="26">
        <v>0</v>
      </c>
      <c r="AG134" s="26">
        <v>0</v>
      </c>
      <c r="AH134" s="27">
        <v>0</v>
      </c>
      <c r="AI134" s="26">
        <v>0</v>
      </c>
      <c r="AJ134" s="26">
        <v>0</v>
      </c>
      <c r="AK134" s="28">
        <v>0</v>
      </c>
      <c r="AL134" s="29">
        <v>-9812200</v>
      </c>
      <c r="AM134" s="26">
        <v>0</v>
      </c>
      <c r="AN134" s="20">
        <v>0</v>
      </c>
      <c r="AO134" s="29">
        <v>0</v>
      </c>
      <c r="AP134" s="26">
        <v>1050000</v>
      </c>
      <c r="AQ134" s="30">
        <v>1</v>
      </c>
      <c r="AR134" s="23">
        <v>9.9999999999999995E-8</v>
      </c>
      <c r="AS134" s="23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-5965552</v>
      </c>
      <c r="AZ134" s="26">
        <v>0</v>
      </c>
      <c r="BA134" s="26">
        <v>-5965552</v>
      </c>
      <c r="BB134" s="23" t="s">
        <v>0</v>
      </c>
      <c r="BC134" s="23" t="s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-5965552</v>
      </c>
      <c r="BJ134" s="26">
        <v>0</v>
      </c>
      <c r="BK134" s="26">
        <v>-5965552</v>
      </c>
      <c r="BL134" s="23">
        <v>1050000</v>
      </c>
      <c r="BM134" s="23" t="s">
        <v>88</v>
      </c>
      <c r="BN134" s="23">
        <v>0</v>
      </c>
      <c r="BO134" s="23" t="b">
        <v>0</v>
      </c>
      <c r="BP134" s="26">
        <v>0</v>
      </c>
      <c r="BQ134" s="24">
        <v>0</v>
      </c>
      <c r="BR134" s="20">
        <v>0</v>
      </c>
      <c r="BS134" s="348">
        <v>10</v>
      </c>
      <c r="BT134" s="20">
        <v>0</v>
      </c>
      <c r="BU134" s="348">
        <v>0</v>
      </c>
      <c r="BV134" s="20">
        <v>120</v>
      </c>
      <c r="BW134" s="31">
        <v>0</v>
      </c>
      <c r="BX134" s="31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2">
        <v>1</v>
      </c>
      <c r="CL134" s="22">
        <v>0</v>
      </c>
    </row>
    <row r="135" spans="1:90" s="353" customFormat="1" ht="20.100000000000001" customHeight="1" outlineLevel="2">
      <c r="A135" s="350" t="s">
        <v>252</v>
      </c>
      <c r="B135" s="350"/>
      <c r="C135" s="350"/>
      <c r="D135" s="350"/>
      <c r="E135" s="350"/>
      <c r="F135" s="350"/>
      <c r="G135" s="350"/>
      <c r="H135" s="350"/>
      <c r="I135" s="351"/>
      <c r="J135" s="32"/>
      <c r="K135" s="32"/>
      <c r="L135" s="33"/>
      <c r="M135" s="34"/>
      <c r="N135" s="34"/>
      <c r="O135" s="35"/>
      <c r="P135" s="32"/>
      <c r="Q135" s="32"/>
      <c r="R135" s="36">
        <v>0</v>
      </c>
      <c r="S135" s="36">
        <v>0</v>
      </c>
      <c r="T135" s="36">
        <v>0</v>
      </c>
      <c r="U135" s="37">
        <v>421147.68999999948</v>
      </c>
      <c r="V135" s="38"/>
      <c r="W135" s="38">
        <v>9.9999999999999995E-8</v>
      </c>
      <c r="X135" s="38">
        <v>0</v>
      </c>
      <c r="Y135" s="38">
        <v>9.9999999999999995E-8</v>
      </c>
      <c r="Z135" s="38">
        <v>9.9999999999999995E-8</v>
      </c>
      <c r="AA135" s="38">
        <v>0</v>
      </c>
      <c r="AB135" s="38">
        <v>9.9999999999999995E-8</v>
      </c>
      <c r="AC135" s="37">
        <v>442194.82999999821</v>
      </c>
      <c r="AD135" s="38">
        <v>0</v>
      </c>
      <c r="AE135" s="38">
        <v>-21047.139999998733</v>
      </c>
      <c r="AF135" s="38">
        <v>0</v>
      </c>
      <c r="AG135" s="38">
        <v>-21047.139999998733</v>
      </c>
      <c r="AH135" s="39">
        <v>0</v>
      </c>
      <c r="AI135" s="38">
        <v>476309.42999999947</v>
      </c>
      <c r="AJ135" s="38">
        <v>0</v>
      </c>
      <c r="AK135" s="40">
        <v>476309.42999999947</v>
      </c>
      <c r="AL135" s="41"/>
      <c r="AM135" s="38">
        <v>-55161.740000000224</v>
      </c>
      <c r="AN135" s="32"/>
      <c r="AO135" s="41"/>
      <c r="AP135" s="38">
        <v>1735186.94</v>
      </c>
      <c r="AQ135" s="42"/>
      <c r="AR135" s="35"/>
      <c r="AS135" s="35"/>
      <c r="AT135" s="38">
        <v>0</v>
      </c>
      <c r="AU135" s="38">
        <v>-121932.99000000057</v>
      </c>
      <c r="AV135" s="38">
        <v>0</v>
      </c>
      <c r="AW135" s="38">
        <v>-121932.99000000057</v>
      </c>
      <c r="AX135" s="38">
        <v>0</v>
      </c>
      <c r="AY135" s="38">
        <v>-5660271.6599999983</v>
      </c>
      <c r="AZ135" s="38">
        <v>604000</v>
      </c>
      <c r="BA135" s="38">
        <v>-5056271.66</v>
      </c>
      <c r="BB135" s="35"/>
      <c r="BC135" s="35"/>
      <c r="BD135" s="38"/>
      <c r="BE135" s="38"/>
      <c r="BF135" s="38"/>
      <c r="BG135" s="38"/>
      <c r="BH135" s="38"/>
      <c r="BI135" s="38"/>
      <c r="BJ135" s="38"/>
      <c r="BK135" s="38"/>
      <c r="BL135" s="35"/>
      <c r="BM135" s="35"/>
      <c r="BN135" s="35"/>
      <c r="BO135" s="35"/>
      <c r="BP135" s="38"/>
      <c r="BQ135" s="36"/>
      <c r="BR135" s="32"/>
      <c r="BS135" s="352"/>
      <c r="BT135" s="32"/>
      <c r="BU135" s="352"/>
      <c r="BV135" s="32"/>
      <c r="BW135" s="43"/>
      <c r="BX135" s="43"/>
      <c r="BY135" s="38"/>
      <c r="BZ135" s="38"/>
      <c r="CA135" s="38">
        <v>0</v>
      </c>
      <c r="CB135" s="38"/>
      <c r="CC135" s="38"/>
      <c r="CD135" s="38"/>
      <c r="CE135" s="38"/>
      <c r="CF135" s="38"/>
      <c r="CG135" s="38"/>
      <c r="CH135" s="38"/>
      <c r="CI135" s="38"/>
      <c r="CJ135" s="38"/>
      <c r="CK135" s="34"/>
      <c r="CL135" s="34"/>
    </row>
    <row r="136" spans="1:90" outlineLevel="3">
      <c r="A136" s="346" t="s">
        <v>147</v>
      </c>
      <c r="B136" s="346" t="s">
        <v>243</v>
      </c>
      <c r="C136" s="346" t="s">
        <v>148</v>
      </c>
      <c r="D136" s="346" t="s">
        <v>149</v>
      </c>
      <c r="E136" s="346" t="s">
        <v>296</v>
      </c>
      <c r="F136" s="346" t="s">
        <v>0</v>
      </c>
      <c r="G136" s="359" t="s">
        <v>231</v>
      </c>
      <c r="H136" s="359" t="s">
        <v>125</v>
      </c>
      <c r="I136" s="347" t="s">
        <v>297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8110643</v>
      </c>
      <c r="P136" s="20">
        <v>8110643</v>
      </c>
      <c r="Q136" s="20">
        <v>0</v>
      </c>
      <c r="R136" s="24" t="s">
        <v>530</v>
      </c>
      <c r="S136" s="24">
        <v>0</v>
      </c>
      <c r="T136" s="24">
        <v>0</v>
      </c>
      <c r="U136" s="25">
        <v>8110643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8110643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8110643</v>
      </c>
      <c r="AN136" s="20">
        <v>0</v>
      </c>
      <c r="AO136" s="29">
        <v>0</v>
      </c>
      <c r="AP136" s="26">
        <v>8110643</v>
      </c>
      <c r="AQ136" s="30">
        <v>1</v>
      </c>
      <c r="AR136" s="23">
        <v>0</v>
      </c>
      <c r="AS136" s="23">
        <v>8110643</v>
      </c>
      <c r="AT136" s="26">
        <v>0</v>
      </c>
      <c r="AU136" s="26">
        <v>0</v>
      </c>
      <c r="AV136" s="26">
        <v>0</v>
      </c>
      <c r="AW136" s="26">
        <v>0</v>
      </c>
      <c r="AX136" s="26">
        <v>-5000000</v>
      </c>
      <c r="AY136" s="26">
        <v>0</v>
      </c>
      <c r="AZ136" s="26">
        <v>540643</v>
      </c>
      <c r="BA136" s="26">
        <v>-4459357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-5000000</v>
      </c>
      <c r="BI136" s="26">
        <v>0</v>
      </c>
      <c r="BJ136" s="26">
        <v>540643</v>
      </c>
      <c r="BK136" s="26">
        <v>-4459357</v>
      </c>
      <c r="BL136" s="26">
        <v>8110643</v>
      </c>
      <c r="BM136" s="23" t="s">
        <v>98</v>
      </c>
      <c r="BN136" s="23">
        <v>0</v>
      </c>
      <c r="BO136" s="23" t="b">
        <v>0</v>
      </c>
      <c r="BP136" s="26">
        <v>0</v>
      </c>
      <c r="BQ136" s="20">
        <v>0</v>
      </c>
      <c r="BR136" s="20">
        <v>0</v>
      </c>
      <c r="BS136" s="348">
        <v>12</v>
      </c>
      <c r="BT136" s="20">
        <v>0</v>
      </c>
      <c r="BU136" s="348">
        <v>0</v>
      </c>
      <c r="BV136" s="20">
        <v>139</v>
      </c>
      <c r="BW136" s="31">
        <v>0</v>
      </c>
      <c r="BX136" s="31">
        <v>0</v>
      </c>
      <c r="BY136" s="26">
        <v>0</v>
      </c>
      <c r="BZ136" s="26">
        <v>0</v>
      </c>
      <c r="CA136" s="26">
        <v>0</v>
      </c>
      <c r="CB136" s="26">
        <v>540643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346" t="s">
        <v>147</v>
      </c>
      <c r="B137" s="346" t="s">
        <v>243</v>
      </c>
      <c r="C137" s="346" t="s">
        <v>148</v>
      </c>
      <c r="D137" s="346" t="s">
        <v>149</v>
      </c>
      <c r="E137" s="346" t="s">
        <v>298</v>
      </c>
      <c r="F137" s="346" t="s">
        <v>0</v>
      </c>
      <c r="G137" s="346" t="s">
        <v>231</v>
      </c>
      <c r="H137" s="346" t="s">
        <v>125</v>
      </c>
      <c r="I137" s="347" t="s">
        <v>297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7546000</v>
      </c>
      <c r="P137" s="20">
        <v>7546000</v>
      </c>
      <c r="Q137" s="20">
        <v>0</v>
      </c>
      <c r="R137" s="24" t="s">
        <v>531</v>
      </c>
      <c r="S137" s="24">
        <v>0</v>
      </c>
      <c r="T137" s="24">
        <v>0</v>
      </c>
      <c r="U137" s="25">
        <v>7546000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7546000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0</v>
      </c>
      <c r="AM137" s="26">
        <v>7546000</v>
      </c>
      <c r="AN137" s="20">
        <v>0</v>
      </c>
      <c r="AO137" s="29">
        <v>0</v>
      </c>
      <c r="AP137" s="26">
        <v>7546000</v>
      </c>
      <c r="AQ137" s="30">
        <v>1</v>
      </c>
      <c r="AR137" s="23">
        <v>0</v>
      </c>
      <c r="AS137" s="23">
        <v>7546000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99922</v>
      </c>
      <c r="BA137" s="26">
        <v>99922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99922</v>
      </c>
      <c r="BK137" s="26">
        <v>99922</v>
      </c>
      <c r="BL137" s="26">
        <v>7546000</v>
      </c>
      <c r="BM137" s="23" t="s">
        <v>98</v>
      </c>
      <c r="BN137" s="23">
        <v>0</v>
      </c>
      <c r="BO137" s="23" t="b">
        <v>0</v>
      </c>
      <c r="BP137" s="26">
        <v>0</v>
      </c>
      <c r="BQ137" s="20">
        <v>0</v>
      </c>
      <c r="BR137" s="20">
        <v>0</v>
      </c>
      <c r="BS137" s="348">
        <v>12</v>
      </c>
      <c r="BT137" s="20">
        <v>0</v>
      </c>
      <c r="BU137" s="348">
        <v>0</v>
      </c>
      <c r="BV137" s="20">
        <v>140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-245000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346" t="s">
        <v>147</v>
      </c>
      <c r="B138" s="346" t="s">
        <v>243</v>
      </c>
      <c r="C138" s="346" t="s">
        <v>148</v>
      </c>
      <c r="D138" s="346" t="s">
        <v>149</v>
      </c>
      <c r="E138" s="346" t="s">
        <v>150</v>
      </c>
      <c r="F138" s="346" t="s">
        <v>0</v>
      </c>
      <c r="G138" s="359" t="s">
        <v>143</v>
      </c>
      <c r="H138" s="346" t="s">
        <v>95</v>
      </c>
      <c r="I138" s="347" t="s">
        <v>128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32007000</v>
      </c>
      <c r="P138" s="20">
        <v>32007000</v>
      </c>
      <c r="Q138" s="20">
        <v>0</v>
      </c>
      <c r="R138" s="24" t="s">
        <v>532</v>
      </c>
      <c r="S138" s="24">
        <v>0</v>
      </c>
      <c r="T138" s="24">
        <v>0</v>
      </c>
      <c r="U138" s="25">
        <v>32007000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32007000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0</v>
      </c>
      <c r="AM138" s="26">
        <v>32007000</v>
      </c>
      <c r="AN138" s="20">
        <v>0</v>
      </c>
      <c r="AO138" s="29">
        <v>0</v>
      </c>
      <c r="AP138" s="26">
        <v>32007000</v>
      </c>
      <c r="AQ138" s="30">
        <v>1</v>
      </c>
      <c r="AR138" s="23">
        <v>0</v>
      </c>
      <c r="AS138" s="23">
        <v>32007000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32007000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348">
        <v>12</v>
      </c>
      <c r="BT138" s="20">
        <v>0</v>
      </c>
      <c r="BU138" s="348">
        <v>0</v>
      </c>
      <c r="BV138" s="20">
        <v>157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346" t="s">
        <v>147</v>
      </c>
      <c r="B139" s="346" t="s">
        <v>243</v>
      </c>
      <c r="C139" s="346" t="s">
        <v>148</v>
      </c>
      <c r="D139" s="346" t="s">
        <v>149</v>
      </c>
      <c r="E139" s="346" t="s">
        <v>301</v>
      </c>
      <c r="F139" s="346" t="s">
        <v>0</v>
      </c>
      <c r="G139" s="346" t="s">
        <v>231</v>
      </c>
      <c r="H139" s="346" t="s">
        <v>95</v>
      </c>
      <c r="I139" s="347" t="s">
        <v>128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0</v>
      </c>
      <c r="P139" s="20">
        <v>0</v>
      </c>
      <c r="Q139" s="20">
        <v>0</v>
      </c>
      <c r="R139" s="24" t="s">
        <v>533</v>
      </c>
      <c r="S139" s="24">
        <v>0</v>
      </c>
      <c r="T139" s="24">
        <v>0</v>
      </c>
      <c r="U139" s="25">
        <v>0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0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0</v>
      </c>
      <c r="AK139" s="28">
        <v>0</v>
      </c>
      <c r="AL139" s="29">
        <v>0</v>
      </c>
      <c r="AM139" s="26">
        <v>0</v>
      </c>
      <c r="AN139" s="20">
        <v>0</v>
      </c>
      <c r="AO139" s="29">
        <v>0</v>
      </c>
      <c r="AP139" s="26">
        <v>0</v>
      </c>
      <c r="AQ139" s="30">
        <v>1</v>
      </c>
      <c r="AR139" s="23">
        <v>0</v>
      </c>
      <c r="AS139" s="23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-1140000</v>
      </c>
      <c r="AY139" s="26">
        <v>0</v>
      </c>
      <c r="AZ139" s="26">
        <v>0</v>
      </c>
      <c r="BA139" s="26">
        <v>-1140000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-1140000</v>
      </c>
      <c r="BI139" s="26">
        <v>0</v>
      </c>
      <c r="BJ139" s="26">
        <v>0</v>
      </c>
      <c r="BK139" s="26">
        <v>-1140000</v>
      </c>
      <c r="BL139" s="26">
        <v>0</v>
      </c>
      <c r="BM139" s="23" t="s">
        <v>98</v>
      </c>
      <c r="BN139" s="23">
        <v>0</v>
      </c>
      <c r="BO139" s="23" t="b">
        <v>0</v>
      </c>
      <c r="BP139" s="26">
        <v>0</v>
      </c>
      <c r="BQ139" s="46">
        <v>3675058</v>
      </c>
      <c r="BR139" s="20">
        <v>3675058</v>
      </c>
      <c r="BS139" s="348">
        <v>12</v>
      </c>
      <c r="BT139" s="20">
        <v>0</v>
      </c>
      <c r="BU139" s="348">
        <v>0</v>
      </c>
      <c r="BV139" s="20">
        <v>167</v>
      </c>
      <c r="BW139" s="31">
        <v>0</v>
      </c>
      <c r="BX139" s="31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2">
        <v>0</v>
      </c>
      <c r="CL139" s="22">
        <v>0</v>
      </c>
    </row>
    <row r="140" spans="1:90" outlineLevel="3">
      <c r="A140" s="346" t="s">
        <v>147</v>
      </c>
      <c r="B140" s="346" t="s">
        <v>243</v>
      </c>
      <c r="C140" s="346" t="s">
        <v>148</v>
      </c>
      <c r="D140" s="346" t="s">
        <v>149</v>
      </c>
      <c r="E140" s="346" t="s">
        <v>302</v>
      </c>
      <c r="F140" s="346" t="s">
        <v>0</v>
      </c>
      <c r="G140" s="346" t="s">
        <v>231</v>
      </c>
      <c r="H140" s="346" t="s">
        <v>95</v>
      </c>
      <c r="I140" s="347" t="s">
        <v>128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0</v>
      </c>
      <c r="P140" s="20">
        <v>0</v>
      </c>
      <c r="Q140" s="20">
        <v>0</v>
      </c>
      <c r="R140" s="24" t="s">
        <v>534</v>
      </c>
      <c r="S140" s="24">
        <v>0</v>
      </c>
      <c r="T140" s="24">
        <v>0</v>
      </c>
      <c r="U140" s="25">
        <v>0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0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0</v>
      </c>
      <c r="AM140" s="26">
        <v>0</v>
      </c>
      <c r="AN140" s="20">
        <v>0</v>
      </c>
      <c r="AO140" s="29">
        <v>0</v>
      </c>
      <c r="AP140" s="26">
        <v>0</v>
      </c>
      <c r="AQ140" s="30">
        <v>1</v>
      </c>
      <c r="AR140" s="23">
        <v>0</v>
      </c>
      <c r="AS140" s="23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-672500</v>
      </c>
      <c r="AY140" s="26">
        <v>0</v>
      </c>
      <c r="AZ140" s="26">
        <v>0</v>
      </c>
      <c r="BA140" s="26">
        <v>-672500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-672500</v>
      </c>
      <c r="BI140" s="26">
        <v>0</v>
      </c>
      <c r="BJ140" s="26">
        <v>0</v>
      </c>
      <c r="BK140" s="26">
        <v>-672500</v>
      </c>
      <c r="BL140" s="26">
        <v>0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3675058</v>
      </c>
      <c r="BR140" s="20">
        <v>3675058</v>
      </c>
      <c r="BS140" s="348">
        <v>12</v>
      </c>
      <c r="BT140" s="20">
        <v>0</v>
      </c>
      <c r="BU140" s="348">
        <v>0</v>
      </c>
      <c r="BV140" s="20">
        <v>168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outlineLevel="3">
      <c r="A141" s="346" t="s">
        <v>147</v>
      </c>
      <c r="B141" s="346" t="s">
        <v>243</v>
      </c>
      <c r="C141" s="346" t="s">
        <v>148</v>
      </c>
      <c r="D141" s="346" t="s">
        <v>149</v>
      </c>
      <c r="E141" s="346" t="s">
        <v>303</v>
      </c>
      <c r="F141" s="346" t="s">
        <v>0</v>
      </c>
      <c r="G141" s="346" t="s">
        <v>231</v>
      </c>
      <c r="H141" s="346" t="s">
        <v>95</v>
      </c>
      <c r="I141" s="347" t="s">
        <v>128</v>
      </c>
      <c r="J141" s="20">
        <v>1</v>
      </c>
      <c r="K141" s="20">
        <v>1</v>
      </c>
      <c r="L141" s="21">
        <v>0</v>
      </c>
      <c r="M141" s="22">
        <v>0</v>
      </c>
      <c r="N141" s="22">
        <v>0</v>
      </c>
      <c r="O141" s="23">
        <v>0</v>
      </c>
      <c r="P141" s="20">
        <v>0</v>
      </c>
      <c r="Q141" s="20">
        <v>0</v>
      </c>
      <c r="R141" s="24" t="s">
        <v>535</v>
      </c>
      <c r="S141" s="24">
        <v>0</v>
      </c>
      <c r="T141" s="24">
        <v>0</v>
      </c>
      <c r="U141" s="25">
        <v>0</v>
      </c>
      <c r="V141" s="26" t="s">
        <v>97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5">
        <v>0</v>
      </c>
      <c r="AD141" s="26">
        <v>0</v>
      </c>
      <c r="AE141" s="26">
        <v>0</v>
      </c>
      <c r="AF141" s="26">
        <v>0</v>
      </c>
      <c r="AG141" s="26">
        <v>0</v>
      </c>
      <c r="AH141" s="27">
        <v>0</v>
      </c>
      <c r="AI141" s="26">
        <v>0</v>
      </c>
      <c r="AJ141" s="26">
        <v>0</v>
      </c>
      <c r="AK141" s="28">
        <v>0</v>
      </c>
      <c r="AL141" s="29">
        <v>0</v>
      </c>
      <c r="AM141" s="26">
        <v>0</v>
      </c>
      <c r="AN141" s="20">
        <v>0</v>
      </c>
      <c r="AO141" s="29">
        <v>0</v>
      </c>
      <c r="AP141" s="26">
        <v>0</v>
      </c>
      <c r="AQ141" s="30">
        <v>1</v>
      </c>
      <c r="AR141" s="23">
        <v>0</v>
      </c>
      <c r="AS141" s="23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-2787000</v>
      </c>
      <c r="AY141" s="26">
        <v>0</v>
      </c>
      <c r="AZ141" s="26">
        <v>0</v>
      </c>
      <c r="BA141" s="26">
        <v>-2787000</v>
      </c>
      <c r="BB141" s="23" t="s">
        <v>0</v>
      </c>
      <c r="BC141" s="23" t="s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-2787000</v>
      </c>
      <c r="BI141" s="26">
        <v>0</v>
      </c>
      <c r="BJ141" s="26">
        <v>0</v>
      </c>
      <c r="BK141" s="26">
        <v>-2787000</v>
      </c>
      <c r="BL141" s="26">
        <v>0</v>
      </c>
      <c r="BM141" s="23" t="s">
        <v>98</v>
      </c>
      <c r="BN141" s="23">
        <v>0</v>
      </c>
      <c r="BO141" s="23" t="b">
        <v>0</v>
      </c>
      <c r="BP141" s="26">
        <v>0</v>
      </c>
      <c r="BQ141" s="46">
        <v>3675058</v>
      </c>
      <c r="BR141" s="20">
        <v>3675058</v>
      </c>
      <c r="BS141" s="348">
        <v>12</v>
      </c>
      <c r="BT141" s="20">
        <v>0</v>
      </c>
      <c r="BU141" s="348">
        <v>0</v>
      </c>
      <c r="BV141" s="20">
        <v>169</v>
      </c>
      <c r="BW141" s="31">
        <v>0</v>
      </c>
      <c r="BX141" s="31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2">
        <v>0</v>
      </c>
      <c r="CL141" s="22">
        <v>0</v>
      </c>
    </row>
    <row r="142" spans="1:90" s="353" customFormat="1" ht="20.100000000000001" customHeight="1" outlineLevel="2">
      <c r="A142" s="350" t="s">
        <v>151</v>
      </c>
      <c r="B142" s="350"/>
      <c r="C142" s="350"/>
      <c r="D142" s="350"/>
      <c r="E142" s="350"/>
      <c r="F142" s="350"/>
      <c r="G142" s="350"/>
      <c r="H142" s="350"/>
      <c r="I142" s="351"/>
      <c r="J142" s="32"/>
      <c r="K142" s="32"/>
      <c r="L142" s="33"/>
      <c r="M142" s="34"/>
      <c r="N142" s="34"/>
      <c r="O142" s="35"/>
      <c r="P142" s="32"/>
      <c r="Q142" s="32"/>
      <c r="R142" s="36">
        <v>0</v>
      </c>
      <c r="S142" s="36">
        <v>0</v>
      </c>
      <c r="T142" s="36">
        <v>0</v>
      </c>
      <c r="U142" s="37">
        <v>47663643</v>
      </c>
      <c r="V142" s="38"/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7">
        <v>47663643</v>
      </c>
      <c r="AD142" s="38">
        <v>0</v>
      </c>
      <c r="AE142" s="38">
        <v>0</v>
      </c>
      <c r="AF142" s="38">
        <v>0</v>
      </c>
      <c r="AG142" s="38">
        <v>0</v>
      </c>
      <c r="AH142" s="39">
        <v>0</v>
      </c>
      <c r="AI142" s="38">
        <v>0</v>
      </c>
      <c r="AJ142" s="38">
        <v>0</v>
      </c>
      <c r="AK142" s="40">
        <v>0</v>
      </c>
      <c r="AL142" s="41"/>
      <c r="AM142" s="38">
        <v>47663643</v>
      </c>
      <c r="AN142" s="32"/>
      <c r="AO142" s="41"/>
      <c r="AP142" s="38">
        <v>47663643</v>
      </c>
      <c r="AQ142" s="42"/>
      <c r="AR142" s="35"/>
      <c r="AS142" s="35"/>
      <c r="AT142" s="38">
        <v>0</v>
      </c>
      <c r="AU142" s="38">
        <v>0</v>
      </c>
      <c r="AV142" s="38">
        <v>0</v>
      </c>
      <c r="AW142" s="38">
        <v>0</v>
      </c>
      <c r="AX142" s="38">
        <v>-9599500</v>
      </c>
      <c r="AY142" s="38">
        <v>0</v>
      </c>
      <c r="AZ142" s="38">
        <v>640565</v>
      </c>
      <c r="BA142" s="38">
        <v>-8958935</v>
      </c>
      <c r="BB142" s="35"/>
      <c r="BC142" s="35"/>
      <c r="BD142" s="38"/>
      <c r="BE142" s="38"/>
      <c r="BF142" s="38"/>
      <c r="BG142" s="38"/>
      <c r="BH142" s="38"/>
      <c r="BI142" s="38"/>
      <c r="BJ142" s="38"/>
      <c r="BK142" s="38"/>
      <c r="BL142" s="38"/>
      <c r="BM142" s="35"/>
      <c r="BN142" s="35"/>
      <c r="BO142" s="35"/>
      <c r="BP142" s="38"/>
      <c r="BQ142" s="50"/>
      <c r="BR142" s="32"/>
      <c r="BS142" s="352"/>
      <c r="BT142" s="32"/>
      <c r="BU142" s="352"/>
      <c r="BV142" s="32"/>
      <c r="BW142" s="43"/>
      <c r="BX142" s="43"/>
      <c r="BY142" s="38"/>
      <c r="BZ142" s="38"/>
      <c r="CA142" s="38">
        <v>0</v>
      </c>
      <c r="CB142" s="38"/>
      <c r="CC142" s="38"/>
      <c r="CD142" s="38"/>
      <c r="CE142" s="38"/>
      <c r="CF142" s="38"/>
      <c r="CG142" s="38"/>
      <c r="CH142" s="38"/>
      <c r="CI142" s="38"/>
      <c r="CJ142" s="38"/>
      <c r="CK142" s="34"/>
      <c r="CL142" s="34"/>
    </row>
    <row r="143" spans="1:90" outlineLevel="3">
      <c r="A143" s="346" t="s">
        <v>127</v>
      </c>
      <c r="B143" s="346" t="s">
        <v>243</v>
      </c>
      <c r="C143" s="346" t="s">
        <v>140</v>
      </c>
      <c r="D143" s="346" t="s">
        <v>141</v>
      </c>
      <c r="E143" s="346" t="s">
        <v>152</v>
      </c>
      <c r="F143" s="346" t="s">
        <v>0</v>
      </c>
      <c r="G143" s="359" t="s">
        <v>143</v>
      </c>
      <c r="H143" s="346" t="s">
        <v>125</v>
      </c>
      <c r="I143" s="347" t="s">
        <v>96</v>
      </c>
      <c r="J143" s="44">
        <v>1</v>
      </c>
      <c r="K143" s="20">
        <v>1</v>
      </c>
      <c r="L143" s="21">
        <v>0</v>
      </c>
      <c r="M143" s="22">
        <v>0</v>
      </c>
      <c r="N143" s="22">
        <v>1</v>
      </c>
      <c r="O143" s="23">
        <v>257404</v>
      </c>
      <c r="P143" s="46">
        <v>253698</v>
      </c>
      <c r="Q143" s="46">
        <v>3706</v>
      </c>
      <c r="R143" s="24" t="s">
        <v>536</v>
      </c>
      <c r="S143" s="24">
        <v>0</v>
      </c>
      <c r="T143" s="24">
        <v>0</v>
      </c>
      <c r="U143" s="25">
        <v>257404</v>
      </c>
      <c r="V143" s="26" t="s">
        <v>97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5">
        <v>253698</v>
      </c>
      <c r="AD143" s="26">
        <v>3706</v>
      </c>
      <c r="AE143" s="26">
        <v>-3706</v>
      </c>
      <c r="AF143" s="26">
        <v>0</v>
      </c>
      <c r="AG143" s="26">
        <v>0</v>
      </c>
      <c r="AH143" s="27">
        <v>40740</v>
      </c>
      <c r="AI143" s="26">
        <v>-40740</v>
      </c>
      <c r="AJ143" s="26">
        <v>0</v>
      </c>
      <c r="AK143" s="28">
        <v>0</v>
      </c>
      <c r="AL143" s="29">
        <v>0</v>
      </c>
      <c r="AM143" s="26">
        <v>216664</v>
      </c>
      <c r="AN143" s="29">
        <v>0</v>
      </c>
      <c r="AO143" s="20">
        <v>0</v>
      </c>
      <c r="AP143" s="26">
        <v>216664</v>
      </c>
      <c r="AQ143" s="30">
        <v>1</v>
      </c>
      <c r="AR143" s="23">
        <v>9.9999999999999995E-8</v>
      </c>
      <c r="AS143" s="23">
        <v>257404</v>
      </c>
      <c r="AT143" s="26">
        <v>11487</v>
      </c>
      <c r="AU143" s="26">
        <v>-11487</v>
      </c>
      <c r="AV143" s="26">
        <v>0</v>
      </c>
      <c r="AW143" s="26">
        <v>0</v>
      </c>
      <c r="AX143" s="26">
        <v>-358008</v>
      </c>
      <c r="AY143" s="26">
        <v>-8145047</v>
      </c>
      <c r="AZ143" s="26">
        <v>0</v>
      </c>
      <c r="BA143" s="26">
        <v>-8503055</v>
      </c>
      <c r="BB143" s="23" t="s">
        <v>0</v>
      </c>
      <c r="BC143" s="23" t="s">
        <v>0</v>
      </c>
      <c r="BD143" s="26">
        <v>7781</v>
      </c>
      <c r="BE143" s="26">
        <v>-7781</v>
      </c>
      <c r="BF143" s="26">
        <v>0</v>
      </c>
      <c r="BG143" s="26">
        <v>0</v>
      </c>
      <c r="BH143" s="26">
        <v>-361714</v>
      </c>
      <c r="BI143" s="26">
        <v>-8141341</v>
      </c>
      <c r="BJ143" s="26">
        <v>0</v>
      </c>
      <c r="BK143" s="26">
        <v>-8503055</v>
      </c>
      <c r="BL143" s="31">
        <v>216664</v>
      </c>
      <c r="BM143" s="23" t="s">
        <v>98</v>
      </c>
      <c r="BN143" s="23">
        <v>0</v>
      </c>
      <c r="BO143" s="23" t="b">
        <v>0</v>
      </c>
      <c r="BP143" s="26">
        <v>0</v>
      </c>
      <c r="BQ143" s="46">
        <v>0</v>
      </c>
      <c r="BR143" s="20">
        <v>0</v>
      </c>
      <c r="BS143" s="348">
        <v>2</v>
      </c>
      <c r="BT143" s="20">
        <v>3706</v>
      </c>
      <c r="BU143" s="348">
        <v>0</v>
      </c>
      <c r="BV143" s="20">
        <v>21</v>
      </c>
      <c r="BW143" s="31">
        <v>0</v>
      </c>
      <c r="BX143" s="31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37034</v>
      </c>
      <c r="CH143" s="26">
        <v>-37034</v>
      </c>
      <c r="CI143" s="26">
        <v>0</v>
      </c>
      <c r="CJ143" s="26">
        <v>0</v>
      </c>
      <c r="CK143" s="22">
        <v>0</v>
      </c>
      <c r="CL143" s="22">
        <v>0</v>
      </c>
    </row>
    <row r="144" spans="1:90" outlineLevel="3">
      <c r="A144" s="346" t="s">
        <v>127</v>
      </c>
      <c r="B144" s="346" t="s">
        <v>243</v>
      </c>
      <c r="C144" s="346" t="s">
        <v>140</v>
      </c>
      <c r="D144" s="346" t="s">
        <v>141</v>
      </c>
      <c r="E144" s="346" t="s">
        <v>153</v>
      </c>
      <c r="F144" s="346" t="s">
        <v>0</v>
      </c>
      <c r="G144" s="359" t="s">
        <v>143</v>
      </c>
      <c r="H144" s="346" t="s">
        <v>125</v>
      </c>
      <c r="I144" s="347" t="s">
        <v>96</v>
      </c>
      <c r="J144" s="44">
        <v>570000</v>
      </c>
      <c r="K144" s="20">
        <v>570000</v>
      </c>
      <c r="L144" s="21">
        <v>0</v>
      </c>
      <c r="M144" s="22">
        <v>0.3</v>
      </c>
      <c r="N144" s="22">
        <v>1</v>
      </c>
      <c r="O144" s="23">
        <v>280.62637543859648</v>
      </c>
      <c r="P144" s="46">
        <v>280.62637543859648</v>
      </c>
      <c r="Q144" s="46">
        <v>0</v>
      </c>
      <c r="R144" s="24" t="s">
        <v>537</v>
      </c>
      <c r="S144" s="24">
        <v>0</v>
      </c>
      <c r="T144" s="24">
        <v>0</v>
      </c>
      <c r="U144" s="25">
        <v>159957034</v>
      </c>
      <c r="V144" s="26" t="s">
        <v>97</v>
      </c>
      <c r="W144" s="26">
        <v>47987110.199999996</v>
      </c>
      <c r="X144" s="26">
        <v>0</v>
      </c>
      <c r="Y144" s="26">
        <v>47987110.199999996</v>
      </c>
      <c r="Z144" s="26">
        <v>0</v>
      </c>
      <c r="AA144" s="26">
        <v>0</v>
      </c>
      <c r="AB144" s="26">
        <v>0</v>
      </c>
      <c r="AC144" s="25">
        <v>159957034</v>
      </c>
      <c r="AD144" s="26">
        <v>0</v>
      </c>
      <c r="AE144" s="26">
        <v>0</v>
      </c>
      <c r="AF144" s="26">
        <v>0</v>
      </c>
      <c r="AG144" s="26">
        <v>0</v>
      </c>
      <c r="AH144" s="27">
        <v>0</v>
      </c>
      <c r="AI144" s="26">
        <v>0</v>
      </c>
      <c r="AJ144" s="26">
        <v>0</v>
      </c>
      <c r="AK144" s="28">
        <v>0</v>
      </c>
      <c r="AL144" s="29">
        <v>-1.3649291363826421E-8</v>
      </c>
      <c r="AM144" s="26">
        <v>159957034</v>
      </c>
      <c r="AN144" s="29">
        <v>0</v>
      </c>
      <c r="AO144" s="20">
        <v>0</v>
      </c>
      <c r="AP144" s="26">
        <v>159957034</v>
      </c>
      <c r="AQ144" s="30">
        <v>1</v>
      </c>
      <c r="AR144" s="23">
        <v>159957034</v>
      </c>
      <c r="AS144" s="23">
        <v>280.62637543859648</v>
      </c>
      <c r="AT144" s="26">
        <v>0</v>
      </c>
      <c r="AU144" s="26">
        <v>0</v>
      </c>
      <c r="AV144" s="26">
        <v>0</v>
      </c>
      <c r="AW144" s="26">
        <v>0</v>
      </c>
      <c r="AX144" s="26">
        <v>6656434</v>
      </c>
      <c r="AY144" s="26">
        <v>0</v>
      </c>
      <c r="AZ144" s="26">
        <v>0</v>
      </c>
      <c r="BA144" s="26">
        <v>6656434</v>
      </c>
      <c r="BB144" s="23" t="s">
        <v>0</v>
      </c>
      <c r="BC144" s="23" t="s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6656434</v>
      </c>
      <c r="BI144" s="26">
        <v>0</v>
      </c>
      <c r="BJ144" s="26">
        <v>0</v>
      </c>
      <c r="BK144" s="26">
        <v>6656434</v>
      </c>
      <c r="BL144" s="31">
        <v>159957034</v>
      </c>
      <c r="BM144" s="23" t="s">
        <v>98</v>
      </c>
      <c r="BN144" s="23">
        <v>0</v>
      </c>
      <c r="BO144" s="23" t="b">
        <v>0</v>
      </c>
      <c r="BP144" s="26">
        <v>0</v>
      </c>
      <c r="BQ144" s="46">
        <v>110.87833000000001</v>
      </c>
      <c r="BR144" s="20">
        <v>63200648.100000001</v>
      </c>
      <c r="BS144" s="348">
        <v>2</v>
      </c>
      <c r="BT144" s="20">
        <v>0</v>
      </c>
      <c r="BU144" s="348">
        <v>0</v>
      </c>
      <c r="BV144" s="20">
        <v>22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2">
        <v>0.3</v>
      </c>
      <c r="CL144" s="22">
        <v>0</v>
      </c>
    </row>
    <row r="145" spans="1:90" outlineLevel="3">
      <c r="A145" s="346" t="s">
        <v>127</v>
      </c>
      <c r="B145" s="346" t="s">
        <v>243</v>
      </c>
      <c r="C145" s="346" t="s">
        <v>140</v>
      </c>
      <c r="D145" s="346" t="s">
        <v>141</v>
      </c>
      <c r="E145" s="346" t="s">
        <v>154</v>
      </c>
      <c r="F145" s="346" t="s">
        <v>0</v>
      </c>
      <c r="G145" s="359" t="s">
        <v>143</v>
      </c>
      <c r="H145" s="359" t="s">
        <v>125</v>
      </c>
      <c r="I145" s="347" t="s">
        <v>96</v>
      </c>
      <c r="J145" s="44">
        <v>0</v>
      </c>
      <c r="K145" s="20">
        <v>0</v>
      </c>
      <c r="L145" s="21">
        <v>0</v>
      </c>
      <c r="M145" s="22">
        <v>0</v>
      </c>
      <c r="N145" s="22">
        <v>0</v>
      </c>
      <c r="O145" s="23">
        <v>0</v>
      </c>
      <c r="P145" s="46">
        <v>0</v>
      </c>
      <c r="Q145" s="46">
        <v>0</v>
      </c>
      <c r="R145" s="24">
        <v>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0</v>
      </c>
      <c r="AM145" s="26">
        <v>0</v>
      </c>
      <c r="AN145" s="29">
        <v>0</v>
      </c>
      <c r="AO145" s="20">
        <v>0</v>
      </c>
      <c r="AP145" s="26">
        <v>0</v>
      </c>
      <c r="AQ145" s="30">
        <v>1</v>
      </c>
      <c r="AR145" s="23">
        <v>9.9999999999999995E-8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9.0949470177292824E-13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9.0949470177292824E-13</v>
      </c>
      <c r="BL145" s="23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348">
        <v>2</v>
      </c>
      <c r="BT145" s="20">
        <v>0</v>
      </c>
      <c r="BU145" s="348">
        <v>0</v>
      </c>
      <c r="BV145" s="20">
        <v>118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s="353" customFormat="1" ht="20.100000000000001" customHeight="1" outlineLevel="2">
      <c r="A146" s="350" t="s">
        <v>131</v>
      </c>
      <c r="B146" s="350"/>
      <c r="C146" s="350"/>
      <c r="D146" s="350"/>
      <c r="E146" s="350"/>
      <c r="F146" s="350"/>
      <c r="G146" s="360"/>
      <c r="H146" s="360"/>
      <c r="I146" s="351"/>
      <c r="J146" s="48"/>
      <c r="K146" s="32"/>
      <c r="L146" s="33"/>
      <c r="M146" s="34"/>
      <c r="N146" s="34"/>
      <c r="O146" s="35"/>
      <c r="P146" s="50"/>
      <c r="Q146" s="50"/>
      <c r="R146" s="36">
        <v>0</v>
      </c>
      <c r="S146" s="36">
        <v>0</v>
      </c>
      <c r="T146" s="36">
        <v>0</v>
      </c>
      <c r="U146" s="37">
        <v>160214438</v>
      </c>
      <c r="V146" s="38"/>
      <c r="W146" s="38">
        <v>47987110.199999996</v>
      </c>
      <c r="X146" s="38">
        <v>0</v>
      </c>
      <c r="Y146" s="38">
        <v>47987110.199999996</v>
      </c>
      <c r="Z146" s="38">
        <v>0</v>
      </c>
      <c r="AA146" s="38">
        <v>0</v>
      </c>
      <c r="AB146" s="38">
        <v>0</v>
      </c>
      <c r="AC146" s="37">
        <v>160210732</v>
      </c>
      <c r="AD146" s="38">
        <v>3706</v>
      </c>
      <c r="AE146" s="38">
        <v>-3706</v>
      </c>
      <c r="AF146" s="38">
        <v>0</v>
      </c>
      <c r="AG146" s="38">
        <v>0</v>
      </c>
      <c r="AH146" s="39">
        <v>40740</v>
      </c>
      <c r="AI146" s="38">
        <v>-40740</v>
      </c>
      <c r="AJ146" s="38">
        <v>0</v>
      </c>
      <c r="AK146" s="40">
        <v>0</v>
      </c>
      <c r="AL146" s="41"/>
      <c r="AM146" s="38">
        <v>160173698</v>
      </c>
      <c r="AN146" s="41"/>
      <c r="AO146" s="32"/>
      <c r="AP146" s="38">
        <v>160173698</v>
      </c>
      <c r="AQ146" s="42"/>
      <c r="AR146" s="35"/>
      <c r="AS146" s="35"/>
      <c r="AT146" s="38">
        <v>11487</v>
      </c>
      <c r="AU146" s="38">
        <v>-11487</v>
      </c>
      <c r="AV146" s="38">
        <v>0</v>
      </c>
      <c r="AW146" s="38">
        <v>0</v>
      </c>
      <c r="AX146" s="38">
        <v>6298426</v>
      </c>
      <c r="AY146" s="38">
        <v>-8145047</v>
      </c>
      <c r="AZ146" s="38">
        <v>0</v>
      </c>
      <c r="BA146" s="38">
        <v>-1846621</v>
      </c>
      <c r="BB146" s="35"/>
      <c r="BC146" s="35"/>
      <c r="BD146" s="38"/>
      <c r="BE146" s="38"/>
      <c r="BF146" s="38"/>
      <c r="BG146" s="38"/>
      <c r="BH146" s="38"/>
      <c r="BI146" s="38"/>
      <c r="BJ146" s="38"/>
      <c r="BK146" s="38"/>
      <c r="BL146" s="35"/>
      <c r="BM146" s="35"/>
      <c r="BN146" s="35"/>
      <c r="BO146" s="35"/>
      <c r="BP146" s="38"/>
      <c r="BQ146" s="50"/>
      <c r="BR146" s="32"/>
      <c r="BS146" s="352"/>
      <c r="BT146" s="32"/>
      <c r="BU146" s="352"/>
      <c r="BV146" s="32"/>
      <c r="BW146" s="43"/>
      <c r="BX146" s="43"/>
      <c r="BY146" s="38"/>
      <c r="BZ146" s="38"/>
      <c r="CA146" s="38">
        <v>0</v>
      </c>
      <c r="CB146" s="38"/>
      <c r="CC146" s="38"/>
      <c r="CD146" s="38"/>
      <c r="CE146" s="38"/>
      <c r="CF146" s="38"/>
      <c r="CG146" s="38"/>
      <c r="CH146" s="38"/>
      <c r="CI146" s="38"/>
      <c r="CJ146" s="38"/>
      <c r="CK146" s="34"/>
      <c r="CL146" s="34"/>
    </row>
    <row r="147" spans="1:90" outlineLevel="3">
      <c r="A147" s="346" t="s">
        <v>155</v>
      </c>
      <c r="B147" s="346" t="s">
        <v>243</v>
      </c>
      <c r="C147" s="346" t="s">
        <v>156</v>
      </c>
      <c r="D147" s="346" t="s">
        <v>157</v>
      </c>
      <c r="E147" s="346" t="s">
        <v>158</v>
      </c>
      <c r="F147" s="346" t="s">
        <v>538</v>
      </c>
      <c r="G147" s="346" t="s">
        <v>143</v>
      </c>
      <c r="H147" s="346" t="s">
        <v>85</v>
      </c>
      <c r="I147" s="347" t="s">
        <v>96</v>
      </c>
      <c r="J147" s="20">
        <v>3314340</v>
      </c>
      <c r="K147" s="20">
        <v>3314340</v>
      </c>
      <c r="L147" s="21">
        <v>0</v>
      </c>
      <c r="M147" s="22">
        <v>0.62</v>
      </c>
      <c r="N147" s="22">
        <v>1</v>
      </c>
      <c r="O147" s="53">
        <v>34.1875</v>
      </c>
      <c r="P147" s="46">
        <v>34.125</v>
      </c>
      <c r="Q147" s="46">
        <v>6.25E-2</v>
      </c>
      <c r="R147" s="24" t="s">
        <v>539</v>
      </c>
      <c r="S147" s="24">
        <v>0</v>
      </c>
      <c r="T147" s="24">
        <v>0</v>
      </c>
      <c r="U147" s="25">
        <v>113308998.75</v>
      </c>
      <c r="V147" s="26" t="s">
        <v>97</v>
      </c>
      <c r="W147" s="26">
        <v>150700968.33749998</v>
      </c>
      <c r="X147" s="26">
        <v>0</v>
      </c>
      <c r="Y147" s="26">
        <v>150700968.33749998</v>
      </c>
      <c r="Z147" s="26">
        <v>80449389.112499997</v>
      </c>
      <c r="AA147" s="26">
        <v>0</v>
      </c>
      <c r="AB147" s="26">
        <v>80449389.112499997</v>
      </c>
      <c r="AC147" s="25">
        <v>113101852.5</v>
      </c>
      <c r="AD147" s="26">
        <v>207146.25</v>
      </c>
      <c r="AE147" s="26">
        <v>0</v>
      </c>
      <c r="AF147" s="26">
        <v>0</v>
      </c>
      <c r="AG147" s="26">
        <v>207146.25</v>
      </c>
      <c r="AH147" s="27">
        <v>-12635921.25</v>
      </c>
      <c r="AI147" s="26">
        <v>0</v>
      </c>
      <c r="AJ147" s="26">
        <v>0</v>
      </c>
      <c r="AK147" s="28">
        <v>-12635921.25</v>
      </c>
      <c r="AL147" s="29">
        <v>9839446.3269576766</v>
      </c>
      <c r="AM147" s="26">
        <v>125944920</v>
      </c>
      <c r="AN147" s="20">
        <v>0</v>
      </c>
      <c r="AO147" s="29">
        <v>0</v>
      </c>
      <c r="AP147" s="26">
        <v>94251543.75</v>
      </c>
      <c r="AQ147" s="30">
        <v>1</v>
      </c>
      <c r="AR147" s="23">
        <v>113308998.75</v>
      </c>
      <c r="AS147" s="23">
        <v>34.1875</v>
      </c>
      <c r="AT147" s="26">
        <v>207146.25</v>
      </c>
      <c r="AU147" s="26">
        <v>0</v>
      </c>
      <c r="AV147" s="26">
        <v>0</v>
      </c>
      <c r="AW147" s="26">
        <v>207146.25</v>
      </c>
      <c r="AX147" s="26">
        <v>50750831.25</v>
      </c>
      <c r="AY147" s="26">
        <v>0</v>
      </c>
      <c r="AZ147" s="26">
        <v>0</v>
      </c>
      <c r="BA147" s="26">
        <v>50750831.25</v>
      </c>
      <c r="BB147" s="23">
        <v>34.1875</v>
      </c>
      <c r="BC147" s="23">
        <v>34.125</v>
      </c>
      <c r="BD147" s="26">
        <v>0</v>
      </c>
      <c r="BE147" s="26">
        <v>0</v>
      </c>
      <c r="BF147" s="26">
        <v>0</v>
      </c>
      <c r="BG147" s="26">
        <v>0</v>
      </c>
      <c r="BH147" s="26">
        <v>50543685</v>
      </c>
      <c r="BI147" s="26">
        <v>0</v>
      </c>
      <c r="BJ147" s="26">
        <v>0</v>
      </c>
      <c r="BK147" s="26">
        <v>50543685</v>
      </c>
      <c r="BL147" s="23">
        <v>94251543.75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11.95</v>
      </c>
      <c r="BR147" s="20">
        <v>39606363</v>
      </c>
      <c r="BS147" s="348">
        <v>1</v>
      </c>
      <c r="BT147" s="20">
        <v>207146.25</v>
      </c>
      <c r="BU147" s="354">
        <v>3314340</v>
      </c>
      <c r="BV147" s="20">
        <v>11</v>
      </c>
      <c r="BW147" s="31">
        <v>34.1875</v>
      </c>
      <c r="BX147" s="31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-12843067.5</v>
      </c>
      <c r="CH147" s="26">
        <v>0</v>
      </c>
      <c r="CI147" s="26">
        <v>0</v>
      </c>
      <c r="CJ147" s="26">
        <v>-12843067.5</v>
      </c>
      <c r="CK147" s="22">
        <v>1.33</v>
      </c>
      <c r="CL147" s="22">
        <v>0</v>
      </c>
    </row>
    <row r="148" spans="1:90" outlineLevel="3">
      <c r="A148" s="346" t="s">
        <v>155</v>
      </c>
      <c r="B148" s="346" t="s">
        <v>243</v>
      </c>
      <c r="C148" s="346" t="s">
        <v>148</v>
      </c>
      <c r="D148" s="346" t="s">
        <v>149</v>
      </c>
      <c r="E148" s="346" t="s">
        <v>313</v>
      </c>
      <c r="F148" s="346" t="s">
        <v>528</v>
      </c>
      <c r="G148" s="346" t="s">
        <v>231</v>
      </c>
      <c r="H148" s="346" t="s">
        <v>85</v>
      </c>
      <c r="I148" s="347" t="s">
        <v>96</v>
      </c>
      <c r="J148" s="20">
        <v>4580000</v>
      </c>
      <c r="K148" s="20">
        <v>4580000</v>
      </c>
      <c r="L148" s="21">
        <v>0</v>
      </c>
      <c r="M148" s="22">
        <v>0</v>
      </c>
      <c r="N148" s="22">
        <v>1</v>
      </c>
      <c r="O148" s="53">
        <v>1.375</v>
      </c>
      <c r="P148" s="46">
        <v>1.375</v>
      </c>
      <c r="Q148" s="46">
        <v>0</v>
      </c>
      <c r="R148" s="24" t="s">
        <v>540</v>
      </c>
      <c r="S148" s="24">
        <v>0</v>
      </c>
      <c r="T148" s="24">
        <v>0</v>
      </c>
      <c r="U148" s="25">
        <v>6297500</v>
      </c>
      <c r="V148" s="26" t="s">
        <v>97</v>
      </c>
      <c r="W148" s="26">
        <v>2707925</v>
      </c>
      <c r="X148" s="26">
        <v>0</v>
      </c>
      <c r="Y148" s="26">
        <v>2707925</v>
      </c>
      <c r="Z148" s="26">
        <v>2707925</v>
      </c>
      <c r="AA148" s="26">
        <v>0</v>
      </c>
      <c r="AB148" s="26">
        <v>2707925</v>
      </c>
      <c r="AC148" s="25">
        <v>6297500</v>
      </c>
      <c r="AD148" s="26">
        <v>0</v>
      </c>
      <c r="AE148" s="26">
        <v>0</v>
      </c>
      <c r="AF148" s="26">
        <v>0</v>
      </c>
      <c r="AG148" s="26">
        <v>0</v>
      </c>
      <c r="AH148" s="27">
        <v>-9160000</v>
      </c>
      <c r="AI148" s="26">
        <v>0</v>
      </c>
      <c r="AJ148" s="26">
        <v>0</v>
      </c>
      <c r="AK148" s="28">
        <v>-9160000</v>
      </c>
      <c r="AL148" s="29">
        <v>-1717500</v>
      </c>
      <c r="AM148" s="26">
        <v>15457500</v>
      </c>
      <c r="AN148" s="20">
        <v>0</v>
      </c>
      <c r="AO148" s="29">
        <v>0</v>
      </c>
      <c r="AP148" s="26">
        <v>27766250</v>
      </c>
      <c r="AQ148" s="30">
        <v>1</v>
      </c>
      <c r="AR148" s="23">
        <v>6297500</v>
      </c>
      <c r="AS148" s="23">
        <v>1.375</v>
      </c>
      <c r="AT148" s="26">
        <v>-5438750</v>
      </c>
      <c r="AU148" s="26">
        <v>0</v>
      </c>
      <c r="AV148" s="26">
        <v>0</v>
      </c>
      <c r="AW148" s="26">
        <v>-5438750</v>
      </c>
      <c r="AX148" s="26">
        <v>-34636250</v>
      </c>
      <c r="AY148" s="26">
        <v>0</v>
      </c>
      <c r="AZ148" s="26">
        <v>375000</v>
      </c>
      <c r="BA148" s="26">
        <v>-34261250</v>
      </c>
      <c r="BB148" s="23">
        <v>1.375</v>
      </c>
      <c r="BC148" s="23">
        <v>1.375</v>
      </c>
      <c r="BD148" s="26">
        <v>-5438750</v>
      </c>
      <c r="BE148" s="26">
        <v>0</v>
      </c>
      <c r="BF148" s="26">
        <v>0</v>
      </c>
      <c r="BG148" s="26">
        <v>-5438750</v>
      </c>
      <c r="BH148" s="26">
        <v>-34636250</v>
      </c>
      <c r="BI148" s="26">
        <v>0</v>
      </c>
      <c r="BJ148" s="26">
        <v>375000</v>
      </c>
      <c r="BK148" s="26">
        <v>-34261250</v>
      </c>
      <c r="BL148" s="23">
        <v>27766250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2.44</v>
      </c>
      <c r="BR148" s="20">
        <v>11175200</v>
      </c>
      <c r="BS148" s="348">
        <v>1</v>
      </c>
      <c r="BT148" s="20">
        <v>0</v>
      </c>
      <c r="BU148" s="354">
        <v>4580000</v>
      </c>
      <c r="BV148" s="20">
        <v>12</v>
      </c>
      <c r="BW148" s="31">
        <v>1.375</v>
      </c>
      <c r="BX148" s="31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-9160000</v>
      </c>
      <c r="CH148" s="26">
        <v>0</v>
      </c>
      <c r="CI148" s="26">
        <v>0</v>
      </c>
      <c r="CJ148" s="26">
        <v>-9160000</v>
      </c>
      <c r="CK148" s="22">
        <v>0.43</v>
      </c>
      <c r="CL148" s="22">
        <v>0</v>
      </c>
    </row>
    <row r="149" spans="1:90" outlineLevel="3">
      <c r="A149" s="346" t="s">
        <v>155</v>
      </c>
      <c r="B149" s="346" t="s">
        <v>243</v>
      </c>
      <c r="C149" s="346" t="s">
        <v>148</v>
      </c>
      <c r="D149" s="346" t="s">
        <v>149</v>
      </c>
      <c r="E149" s="346" t="s">
        <v>314</v>
      </c>
      <c r="F149" s="346" t="s">
        <v>528</v>
      </c>
      <c r="G149" s="346" t="s">
        <v>231</v>
      </c>
      <c r="H149" s="346" t="s">
        <v>85</v>
      </c>
      <c r="I149" s="347" t="s">
        <v>96</v>
      </c>
      <c r="J149" s="20">
        <v>0</v>
      </c>
      <c r="K149" s="20">
        <v>0</v>
      </c>
      <c r="L149" s="21">
        <v>0</v>
      </c>
      <c r="M149" s="22">
        <v>0</v>
      </c>
      <c r="N149" s="22">
        <v>1</v>
      </c>
      <c r="O149" s="53">
        <v>1.375</v>
      </c>
      <c r="P149" s="46">
        <v>1.375</v>
      </c>
      <c r="Q149" s="46">
        <v>0</v>
      </c>
      <c r="R149" s="24">
        <v>0</v>
      </c>
      <c r="S149" s="24">
        <v>0</v>
      </c>
      <c r="T149" s="24">
        <v>0</v>
      </c>
      <c r="U149" s="25">
        <v>0</v>
      </c>
      <c r="V149" s="26" t="s">
        <v>97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5">
        <v>0</v>
      </c>
      <c r="AD149" s="26">
        <v>0</v>
      </c>
      <c r="AE149" s="26">
        <v>0</v>
      </c>
      <c r="AF149" s="26">
        <v>0</v>
      </c>
      <c r="AG149" s="26">
        <v>0</v>
      </c>
      <c r="AH149" s="27">
        <v>0</v>
      </c>
      <c r="AI149" s="26">
        <v>0</v>
      </c>
      <c r="AJ149" s="26">
        <v>0</v>
      </c>
      <c r="AK149" s="28">
        <v>0</v>
      </c>
      <c r="AL149" s="29">
        <v>-2874998.5625</v>
      </c>
      <c r="AM149" s="26">
        <v>0</v>
      </c>
      <c r="AN149" s="20">
        <v>0</v>
      </c>
      <c r="AO149" s="29">
        <v>0</v>
      </c>
      <c r="AP149" s="26">
        <v>0</v>
      </c>
      <c r="AQ149" s="30">
        <v>1</v>
      </c>
      <c r="AR149" s="23">
        <v>0</v>
      </c>
      <c r="AS149" s="23">
        <v>1.375</v>
      </c>
      <c r="AT149" s="26">
        <v>0</v>
      </c>
      <c r="AU149" s="26">
        <v>0</v>
      </c>
      <c r="AV149" s="26">
        <v>0</v>
      </c>
      <c r="AW149" s="26">
        <v>0</v>
      </c>
      <c r="AX149" s="26">
        <v>2874998.875</v>
      </c>
      <c r="AY149" s="26">
        <v>0</v>
      </c>
      <c r="AZ149" s="26">
        <v>2.7939677238464355E-9</v>
      </c>
      <c r="BA149" s="26">
        <v>2874998.8750000028</v>
      </c>
      <c r="BB149" s="23">
        <v>1.375</v>
      </c>
      <c r="BC149" s="23">
        <v>1.375</v>
      </c>
      <c r="BD149" s="26">
        <v>0</v>
      </c>
      <c r="BE149" s="26">
        <v>0</v>
      </c>
      <c r="BF149" s="26">
        <v>0</v>
      </c>
      <c r="BG149" s="26">
        <v>0</v>
      </c>
      <c r="BH149" s="26">
        <v>2874998.875</v>
      </c>
      <c r="BI149" s="26">
        <v>0</v>
      </c>
      <c r="BJ149" s="26">
        <v>2.7939677238464355E-9</v>
      </c>
      <c r="BK149" s="26">
        <v>2874998.8750000028</v>
      </c>
      <c r="BL149" s="23">
        <v>0</v>
      </c>
      <c r="BM149" s="23" t="s">
        <v>88</v>
      </c>
      <c r="BN149" s="23">
        <v>0</v>
      </c>
      <c r="BO149" s="23" t="b">
        <v>0</v>
      </c>
      <c r="BP149" s="26">
        <v>0</v>
      </c>
      <c r="BQ149" s="46">
        <v>2.44</v>
      </c>
      <c r="BR149" s="20">
        <v>0</v>
      </c>
      <c r="BS149" s="348">
        <v>1</v>
      </c>
      <c r="BT149" s="20">
        <v>0</v>
      </c>
      <c r="BU149" s="354">
        <v>0</v>
      </c>
      <c r="BV149" s="20">
        <v>13</v>
      </c>
      <c r="BW149" s="31">
        <v>1.375</v>
      </c>
      <c r="BX149" s="31">
        <v>0</v>
      </c>
      <c r="BY149" s="26">
        <v>0</v>
      </c>
      <c r="BZ149" s="26">
        <v>0</v>
      </c>
      <c r="CA149" s="26">
        <v>0</v>
      </c>
      <c r="CB149" s="26">
        <v>14999992.1875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2">
        <v>0.43</v>
      </c>
      <c r="CL149" s="22">
        <v>0</v>
      </c>
    </row>
    <row r="150" spans="1:90" outlineLevel="3">
      <c r="A150" s="346" t="s">
        <v>155</v>
      </c>
      <c r="B150" s="346" t="s">
        <v>243</v>
      </c>
      <c r="C150" s="346" t="s">
        <v>148</v>
      </c>
      <c r="D150" s="346" t="s">
        <v>149</v>
      </c>
      <c r="E150" s="346" t="s">
        <v>315</v>
      </c>
      <c r="F150" s="346" t="s">
        <v>528</v>
      </c>
      <c r="G150" s="346" t="s">
        <v>231</v>
      </c>
      <c r="H150" s="346" t="s">
        <v>85</v>
      </c>
      <c r="I150" s="347" t="s">
        <v>96</v>
      </c>
      <c r="J150" s="20">
        <v>857143</v>
      </c>
      <c r="K150" s="20">
        <v>857143</v>
      </c>
      <c r="L150" s="21">
        <v>0</v>
      </c>
      <c r="M150" s="22">
        <v>0</v>
      </c>
      <c r="N150" s="22">
        <v>1</v>
      </c>
      <c r="O150" s="53">
        <v>1.375</v>
      </c>
      <c r="P150" s="46">
        <v>1.375</v>
      </c>
      <c r="Q150" s="46">
        <v>0</v>
      </c>
      <c r="R150" s="24" t="s">
        <v>541</v>
      </c>
      <c r="S150" s="24">
        <v>0</v>
      </c>
      <c r="T150" s="24">
        <v>0</v>
      </c>
      <c r="U150" s="25">
        <v>1178571.625</v>
      </c>
      <c r="V150" s="26" t="s">
        <v>97</v>
      </c>
      <c r="W150" s="26">
        <v>506785.79875000002</v>
      </c>
      <c r="X150" s="26">
        <v>0</v>
      </c>
      <c r="Y150" s="26">
        <v>506785.79875000002</v>
      </c>
      <c r="Z150" s="26">
        <v>506785.79875000002</v>
      </c>
      <c r="AA150" s="26">
        <v>0</v>
      </c>
      <c r="AB150" s="26">
        <v>506785.79875000002</v>
      </c>
      <c r="AC150" s="25">
        <v>1178571.625</v>
      </c>
      <c r="AD150" s="26">
        <v>0</v>
      </c>
      <c r="AE150" s="26">
        <v>0</v>
      </c>
      <c r="AF150" s="26">
        <v>0</v>
      </c>
      <c r="AG150" s="26">
        <v>0</v>
      </c>
      <c r="AH150" s="27">
        <v>-1714286</v>
      </c>
      <c r="AI150" s="26">
        <v>0</v>
      </c>
      <c r="AJ150" s="26">
        <v>0</v>
      </c>
      <c r="AK150" s="28">
        <v>-1714286</v>
      </c>
      <c r="AL150" s="29">
        <v>-321428.625</v>
      </c>
      <c r="AM150" s="26">
        <v>2892857.625</v>
      </c>
      <c r="AN150" s="20">
        <v>0</v>
      </c>
      <c r="AO150" s="29">
        <v>0</v>
      </c>
      <c r="AP150" s="26">
        <v>5196429.4375</v>
      </c>
      <c r="AQ150" s="30">
        <v>1</v>
      </c>
      <c r="AR150" s="23">
        <v>1178571.625</v>
      </c>
      <c r="AS150" s="23">
        <v>1.375</v>
      </c>
      <c r="AT150" s="26">
        <v>-1017857.3125</v>
      </c>
      <c r="AU150" s="26">
        <v>0</v>
      </c>
      <c r="AV150" s="26">
        <v>0</v>
      </c>
      <c r="AW150" s="26">
        <v>-1017857.3125</v>
      </c>
      <c r="AX150" s="26">
        <v>-6482143.9375</v>
      </c>
      <c r="AY150" s="26">
        <v>0</v>
      </c>
      <c r="AZ150" s="26">
        <v>0</v>
      </c>
      <c r="BA150" s="26">
        <v>-6482143.9375</v>
      </c>
      <c r="BB150" s="23">
        <v>1.375</v>
      </c>
      <c r="BC150" s="23">
        <v>1.375</v>
      </c>
      <c r="BD150" s="26">
        <v>-1017857.3125</v>
      </c>
      <c r="BE150" s="26">
        <v>0</v>
      </c>
      <c r="BF150" s="26">
        <v>0</v>
      </c>
      <c r="BG150" s="26">
        <v>-1017857.3125</v>
      </c>
      <c r="BH150" s="26">
        <v>-6482143.9375</v>
      </c>
      <c r="BI150" s="26">
        <v>0</v>
      </c>
      <c r="BJ150" s="26">
        <v>0</v>
      </c>
      <c r="BK150" s="26">
        <v>-6482143.9375</v>
      </c>
      <c r="BL150" s="23">
        <v>5196429.4375</v>
      </c>
      <c r="BM150" s="23" t="s">
        <v>88</v>
      </c>
      <c r="BN150" s="23">
        <v>0</v>
      </c>
      <c r="BO150" s="23" t="b">
        <v>0</v>
      </c>
      <c r="BP150" s="26">
        <v>0</v>
      </c>
      <c r="BQ150" s="46">
        <v>2.44</v>
      </c>
      <c r="BR150" s="20">
        <v>2091428.92</v>
      </c>
      <c r="BS150" s="348">
        <v>1</v>
      </c>
      <c r="BT150" s="20">
        <v>0</v>
      </c>
      <c r="BU150" s="354">
        <v>857143</v>
      </c>
      <c r="BV150" s="20">
        <v>14</v>
      </c>
      <c r="BW150" s="31">
        <v>1.375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-1714286</v>
      </c>
      <c r="CH150" s="26">
        <v>0</v>
      </c>
      <c r="CI150" s="26">
        <v>0</v>
      </c>
      <c r="CJ150" s="26">
        <v>-1714286</v>
      </c>
      <c r="CK150" s="22">
        <v>0.43</v>
      </c>
      <c r="CL150" s="22">
        <v>0</v>
      </c>
    </row>
    <row r="151" spans="1:90" outlineLevel="3">
      <c r="A151" s="346" t="s">
        <v>155</v>
      </c>
      <c r="B151" s="346" t="s">
        <v>243</v>
      </c>
      <c r="C151" s="346" t="s">
        <v>148</v>
      </c>
      <c r="D151" s="346" t="s">
        <v>149</v>
      </c>
      <c r="E151" s="346" t="s">
        <v>316</v>
      </c>
      <c r="F151" s="346" t="s">
        <v>528</v>
      </c>
      <c r="G151" s="346" t="s">
        <v>231</v>
      </c>
      <c r="H151" s="346" t="s">
        <v>85</v>
      </c>
      <c r="I151" s="347" t="s">
        <v>96</v>
      </c>
      <c r="J151" s="20">
        <v>0</v>
      </c>
      <c r="K151" s="20">
        <v>0</v>
      </c>
      <c r="L151" s="21">
        <v>0</v>
      </c>
      <c r="M151" s="22">
        <v>0</v>
      </c>
      <c r="N151" s="22">
        <v>0</v>
      </c>
      <c r="O151" s="53">
        <v>0</v>
      </c>
      <c r="P151" s="46">
        <v>0</v>
      </c>
      <c r="Q151" s="46">
        <v>0</v>
      </c>
      <c r="R151" s="24" t="s">
        <v>542</v>
      </c>
      <c r="S151" s="24">
        <v>0</v>
      </c>
      <c r="T151" s="24">
        <v>0</v>
      </c>
      <c r="U151" s="25">
        <v>0</v>
      </c>
      <c r="V151" s="26" t="s">
        <v>97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5">
        <v>0</v>
      </c>
      <c r="AD151" s="26">
        <v>0</v>
      </c>
      <c r="AE151" s="26">
        <v>0</v>
      </c>
      <c r="AF151" s="26">
        <v>0</v>
      </c>
      <c r="AG151" s="26">
        <v>0</v>
      </c>
      <c r="AH151" s="27">
        <v>0</v>
      </c>
      <c r="AI151" s="26">
        <v>0</v>
      </c>
      <c r="AJ151" s="26">
        <v>2329.7752820073492</v>
      </c>
      <c r="AK151" s="28">
        <v>2329.7752820073492</v>
      </c>
      <c r="AL151" s="29">
        <v>-98417.237668097485</v>
      </c>
      <c r="AM151" s="26">
        <v>-2329.7752820073483</v>
      </c>
      <c r="AN151" s="20">
        <v>0</v>
      </c>
      <c r="AO151" s="29">
        <v>0</v>
      </c>
      <c r="AP151" s="26">
        <v>-2876372.4058465161</v>
      </c>
      <c r="AQ151" s="30">
        <v>0</v>
      </c>
      <c r="AR151" s="23">
        <v>0</v>
      </c>
      <c r="AS151" s="23">
        <v>0</v>
      </c>
      <c r="AT151" s="26">
        <v>0</v>
      </c>
      <c r="AU151" s="26">
        <v>0</v>
      </c>
      <c r="AV151" s="26">
        <v>0</v>
      </c>
      <c r="AW151" s="26">
        <v>0</v>
      </c>
      <c r="AX151" s="26">
        <v>0</v>
      </c>
      <c r="AY151" s="26">
        <v>0</v>
      </c>
      <c r="AZ151" s="26">
        <v>7713014.6445011785</v>
      </c>
      <c r="BA151" s="26">
        <v>7713014.6445011785</v>
      </c>
      <c r="BB151" s="23" t="s">
        <v>0</v>
      </c>
      <c r="BC151" s="23" t="s">
        <v>0</v>
      </c>
      <c r="BD151" s="26">
        <v>0</v>
      </c>
      <c r="BE151" s="26">
        <v>0</v>
      </c>
      <c r="BF151" s="26">
        <v>0</v>
      </c>
      <c r="BG151" s="26">
        <v>0</v>
      </c>
      <c r="BH151" s="26">
        <v>0</v>
      </c>
      <c r="BI151" s="26">
        <v>0</v>
      </c>
      <c r="BJ151" s="26">
        <v>7713014.6445011785</v>
      </c>
      <c r="BK151" s="26">
        <v>7713014.6445011785</v>
      </c>
      <c r="BL151" s="26">
        <v>-2876372.4058465161</v>
      </c>
      <c r="BM151" s="23" t="s">
        <v>88</v>
      </c>
      <c r="BN151" s="23">
        <v>0</v>
      </c>
      <c r="BO151" s="23" t="b">
        <v>0</v>
      </c>
      <c r="BP151" s="26">
        <v>2329.7752820073492</v>
      </c>
      <c r="BQ151" s="46">
        <v>0</v>
      </c>
      <c r="BR151" s="20">
        <v>0</v>
      </c>
      <c r="BS151" s="348">
        <v>1</v>
      </c>
      <c r="BT151" s="20">
        <v>0</v>
      </c>
      <c r="BU151" s="354">
        <v>0</v>
      </c>
      <c r="BV151" s="20">
        <v>15</v>
      </c>
      <c r="BW151" s="31">
        <v>0</v>
      </c>
      <c r="BX151" s="31">
        <v>0</v>
      </c>
      <c r="BY151" s="26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  <c r="CF151" s="26">
        <v>0</v>
      </c>
      <c r="CG151" s="26">
        <v>0</v>
      </c>
      <c r="CH151" s="26">
        <v>0</v>
      </c>
      <c r="CI151" s="26">
        <v>2329.7752820073492</v>
      </c>
      <c r="CJ151" s="26">
        <v>2329.7752820073492</v>
      </c>
      <c r="CK151" s="22">
        <v>0</v>
      </c>
      <c r="CL151" s="22">
        <v>0</v>
      </c>
    </row>
    <row r="152" spans="1:90" s="353" customFormat="1" ht="20.100000000000001" customHeight="1" outlineLevel="2">
      <c r="A152" s="350" t="s">
        <v>160</v>
      </c>
      <c r="B152" s="350"/>
      <c r="C152" s="350"/>
      <c r="D152" s="350"/>
      <c r="E152" s="350"/>
      <c r="F152" s="350"/>
      <c r="G152" s="350"/>
      <c r="H152" s="350"/>
      <c r="I152" s="351"/>
      <c r="J152" s="32"/>
      <c r="K152" s="32"/>
      <c r="L152" s="33"/>
      <c r="M152" s="34"/>
      <c r="N152" s="34"/>
      <c r="O152" s="72"/>
      <c r="P152" s="50"/>
      <c r="Q152" s="50"/>
      <c r="R152" s="36">
        <v>0</v>
      </c>
      <c r="S152" s="36">
        <v>0</v>
      </c>
      <c r="T152" s="36">
        <v>0</v>
      </c>
      <c r="U152" s="37">
        <v>120785070.375</v>
      </c>
      <c r="V152" s="38"/>
      <c r="W152" s="38">
        <v>153915679.13624999</v>
      </c>
      <c r="X152" s="38">
        <v>0</v>
      </c>
      <c r="Y152" s="38">
        <v>153915679.13624999</v>
      </c>
      <c r="Z152" s="38">
        <v>83664099.911249995</v>
      </c>
      <c r="AA152" s="38">
        <v>0</v>
      </c>
      <c r="AB152" s="38">
        <v>83664099.911249995</v>
      </c>
      <c r="AC152" s="37">
        <v>120577924.125</v>
      </c>
      <c r="AD152" s="38">
        <v>207146.25</v>
      </c>
      <c r="AE152" s="38">
        <v>0</v>
      </c>
      <c r="AF152" s="38">
        <v>0</v>
      </c>
      <c r="AG152" s="38">
        <v>207146.25</v>
      </c>
      <c r="AH152" s="39">
        <v>-23510207.25</v>
      </c>
      <c r="AI152" s="38">
        <v>0</v>
      </c>
      <c r="AJ152" s="38">
        <v>2329.7752820073492</v>
      </c>
      <c r="AK152" s="40">
        <v>-23507877.474717993</v>
      </c>
      <c r="AL152" s="41"/>
      <c r="AM152" s="38">
        <v>144292947.849718</v>
      </c>
      <c r="AN152" s="32"/>
      <c r="AO152" s="41"/>
      <c r="AP152" s="38">
        <v>124337850.78165348</v>
      </c>
      <c r="AQ152" s="42"/>
      <c r="AR152" s="35"/>
      <c r="AS152" s="35"/>
      <c r="AT152" s="38">
        <v>-6249461.0625</v>
      </c>
      <c r="AU152" s="38">
        <v>0</v>
      </c>
      <c r="AV152" s="38">
        <v>0</v>
      </c>
      <c r="AW152" s="38">
        <v>-6249461.0625</v>
      </c>
      <c r="AX152" s="38">
        <v>12507436.1875</v>
      </c>
      <c r="AY152" s="38">
        <v>0</v>
      </c>
      <c r="AZ152" s="38">
        <v>8088014.6445011813</v>
      </c>
      <c r="BA152" s="38">
        <v>20595450.832001183</v>
      </c>
      <c r="BB152" s="35"/>
      <c r="BC152" s="35"/>
      <c r="BD152" s="38"/>
      <c r="BE152" s="38"/>
      <c r="BF152" s="38"/>
      <c r="BG152" s="38"/>
      <c r="BH152" s="38"/>
      <c r="BI152" s="38"/>
      <c r="BJ152" s="38"/>
      <c r="BK152" s="38"/>
      <c r="BL152" s="38"/>
      <c r="BM152" s="35"/>
      <c r="BN152" s="35"/>
      <c r="BO152" s="35"/>
      <c r="BP152" s="38"/>
      <c r="BQ152" s="50"/>
      <c r="BR152" s="32"/>
      <c r="BS152" s="352"/>
      <c r="BT152" s="32"/>
      <c r="BU152" s="355"/>
      <c r="BV152" s="32"/>
      <c r="BW152" s="43"/>
      <c r="BX152" s="43"/>
      <c r="BY152" s="38"/>
      <c r="BZ152" s="38"/>
      <c r="CA152" s="38">
        <v>0</v>
      </c>
      <c r="CB152" s="38"/>
      <c r="CC152" s="38"/>
      <c r="CD152" s="38"/>
      <c r="CE152" s="38"/>
      <c r="CF152" s="38"/>
      <c r="CG152" s="38"/>
      <c r="CH152" s="38"/>
      <c r="CI152" s="38"/>
      <c r="CJ152" s="38"/>
      <c r="CK152" s="34"/>
      <c r="CL152" s="34"/>
    </row>
    <row r="153" spans="1:90" outlineLevel="3">
      <c r="A153" s="346" t="s">
        <v>161</v>
      </c>
      <c r="B153" s="346" t="s">
        <v>243</v>
      </c>
      <c r="C153" s="346" t="s">
        <v>148</v>
      </c>
      <c r="D153" s="346" t="s">
        <v>149</v>
      </c>
      <c r="E153" s="346" t="s">
        <v>164</v>
      </c>
      <c r="F153" s="346" t="s">
        <v>0</v>
      </c>
      <c r="G153" s="346" t="s">
        <v>143</v>
      </c>
      <c r="H153" s="346" t="s">
        <v>95</v>
      </c>
      <c r="I153" s="347" t="s">
        <v>134</v>
      </c>
      <c r="J153" s="20">
        <v>1</v>
      </c>
      <c r="K153" s="20">
        <v>1</v>
      </c>
      <c r="L153" s="21">
        <v>0</v>
      </c>
      <c r="M153" s="22">
        <v>0</v>
      </c>
      <c r="N153" s="22">
        <v>0</v>
      </c>
      <c r="O153" s="23">
        <v>18906768.285641916</v>
      </c>
      <c r="P153" s="20">
        <v>18556768.285641916</v>
      </c>
      <c r="Q153" s="20">
        <v>350000</v>
      </c>
      <c r="R153" s="24" t="s">
        <v>548</v>
      </c>
      <c r="S153" s="24">
        <v>0</v>
      </c>
      <c r="T153" s="24">
        <v>0</v>
      </c>
      <c r="U153" s="25">
        <v>18906768.285641916</v>
      </c>
      <c r="V153" s="26" t="s">
        <v>97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5">
        <v>18556768.285641916</v>
      </c>
      <c r="AD153" s="26">
        <v>0</v>
      </c>
      <c r="AE153" s="26">
        <v>0</v>
      </c>
      <c r="AF153" s="26">
        <v>-1902</v>
      </c>
      <c r="AG153" s="26">
        <v>-1902</v>
      </c>
      <c r="AH153" s="27">
        <v>-301847.69019316882</v>
      </c>
      <c r="AI153" s="26">
        <v>0</v>
      </c>
      <c r="AJ153" s="26">
        <v>0</v>
      </c>
      <c r="AK153" s="28">
        <v>-301847.69019316882</v>
      </c>
      <c r="AL153" s="29">
        <v>-59488.430167638464</v>
      </c>
      <c r="AM153" s="26">
        <v>17358615.975835085</v>
      </c>
      <c r="AN153" s="20">
        <v>0</v>
      </c>
      <c r="AO153" s="29">
        <v>0</v>
      </c>
      <c r="AP153" s="26">
        <v>16158754.314080691</v>
      </c>
      <c r="AQ153" s="30">
        <v>1</v>
      </c>
      <c r="AR153" s="23">
        <v>0</v>
      </c>
      <c r="AS153" s="23">
        <v>18906768.285641916</v>
      </c>
      <c r="AT153" s="26">
        <v>6115.0630387328565</v>
      </c>
      <c r="AU153" s="26">
        <v>0</v>
      </c>
      <c r="AV153" s="26">
        <v>-1902</v>
      </c>
      <c r="AW153" s="26">
        <v>4213.0630387328565</v>
      </c>
      <c r="AX153" s="26">
        <v>428032.77100086026</v>
      </c>
      <c r="AY153" s="26">
        <v>0</v>
      </c>
      <c r="AZ153" s="26">
        <v>-163704.46850038061</v>
      </c>
      <c r="BA153" s="26">
        <v>264328.30250047962</v>
      </c>
      <c r="BB153" s="23" t="s">
        <v>0</v>
      </c>
      <c r="BC153" s="23" t="s">
        <v>0</v>
      </c>
      <c r="BD153" s="26">
        <v>6115.0630387328565</v>
      </c>
      <c r="BE153" s="26">
        <v>0</v>
      </c>
      <c r="BF153" s="26">
        <v>0</v>
      </c>
      <c r="BG153" s="26">
        <v>6115.0630387328565</v>
      </c>
      <c r="BH153" s="26">
        <v>428032.77100086026</v>
      </c>
      <c r="BI153" s="26">
        <v>0</v>
      </c>
      <c r="BJ153" s="26">
        <v>-161802.46850038061</v>
      </c>
      <c r="BK153" s="26">
        <v>266230.30250047962</v>
      </c>
      <c r="BL153" s="26">
        <v>16158754.314080691</v>
      </c>
      <c r="BM153" s="23" t="s">
        <v>88</v>
      </c>
      <c r="BN153" s="23">
        <v>0</v>
      </c>
      <c r="BO153" s="23" t="b">
        <v>0</v>
      </c>
      <c r="BP153" s="26">
        <v>1902</v>
      </c>
      <c r="BQ153" s="46">
        <v>0</v>
      </c>
      <c r="BR153" s="20">
        <v>0</v>
      </c>
      <c r="BS153" s="348">
        <v>17</v>
      </c>
      <c r="BT153" s="20">
        <v>0</v>
      </c>
      <c r="BU153" s="348">
        <v>0</v>
      </c>
      <c r="BV153" s="20">
        <v>186</v>
      </c>
      <c r="BW153" s="31">
        <v>0</v>
      </c>
      <c r="BX153" s="31">
        <v>0</v>
      </c>
      <c r="BY153" s="26">
        <v>350000</v>
      </c>
      <c r="BZ153" s="26">
        <v>350000</v>
      </c>
      <c r="CA153" s="26">
        <v>1850000</v>
      </c>
      <c r="CB153" s="26">
        <v>6155197</v>
      </c>
      <c r="CC153" s="26">
        <v>0</v>
      </c>
      <c r="CD153" s="26">
        <v>0</v>
      </c>
      <c r="CE153" s="26">
        <v>0</v>
      </c>
      <c r="CF153" s="26">
        <v>0</v>
      </c>
      <c r="CG153" s="26">
        <v>-301847.69019316882</v>
      </c>
      <c r="CH153" s="26">
        <v>0</v>
      </c>
      <c r="CI153" s="26">
        <v>1902</v>
      </c>
      <c r="CJ153" s="26">
        <v>-299945.69019316882</v>
      </c>
      <c r="CK153" s="22">
        <v>0</v>
      </c>
      <c r="CL153" s="22">
        <v>0</v>
      </c>
    </row>
    <row r="154" spans="1:90" outlineLevel="3">
      <c r="A154" s="346" t="s">
        <v>161</v>
      </c>
      <c r="B154" s="346" t="s">
        <v>243</v>
      </c>
      <c r="C154" s="346" t="s">
        <v>148</v>
      </c>
      <c r="D154" s="346" t="s">
        <v>149</v>
      </c>
      <c r="E154" s="346" t="s">
        <v>543</v>
      </c>
      <c r="F154" s="346" t="s">
        <v>0</v>
      </c>
      <c r="G154" s="346" t="s">
        <v>231</v>
      </c>
      <c r="H154" s="346" t="s">
        <v>95</v>
      </c>
      <c r="I154" s="347" t="s">
        <v>134</v>
      </c>
      <c r="J154" s="20">
        <v>1</v>
      </c>
      <c r="K154" s="20">
        <v>1</v>
      </c>
      <c r="L154" s="21">
        <v>0</v>
      </c>
      <c r="M154" s="22">
        <v>0</v>
      </c>
      <c r="N154" s="22">
        <v>0</v>
      </c>
      <c r="O154" s="23">
        <v>2484257.86</v>
      </c>
      <c r="P154" s="20">
        <v>2484257.86</v>
      </c>
      <c r="Q154" s="20">
        <v>0</v>
      </c>
      <c r="R154" s="24" t="s">
        <v>544</v>
      </c>
      <c r="S154" s="24">
        <v>0</v>
      </c>
      <c r="T154" s="24">
        <v>0</v>
      </c>
      <c r="U154" s="25">
        <v>2484257.86</v>
      </c>
      <c r="V154" s="26" t="s">
        <v>97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5">
        <v>2484257.86</v>
      </c>
      <c r="AD154" s="26">
        <v>0</v>
      </c>
      <c r="AE154" s="26">
        <v>0</v>
      </c>
      <c r="AF154" s="26">
        <v>0</v>
      </c>
      <c r="AG154" s="26">
        <v>0</v>
      </c>
      <c r="AH154" s="27">
        <v>0</v>
      </c>
      <c r="AI154" s="26">
        <v>0</v>
      </c>
      <c r="AJ154" s="26">
        <v>0</v>
      </c>
      <c r="AK154" s="28">
        <v>0</v>
      </c>
      <c r="AL154" s="29">
        <v>0</v>
      </c>
      <c r="AM154" s="26">
        <v>1799257.86</v>
      </c>
      <c r="AN154" s="20">
        <v>0</v>
      </c>
      <c r="AO154" s="29">
        <v>0</v>
      </c>
      <c r="AP154" s="26">
        <v>1799257.86</v>
      </c>
      <c r="AQ154" s="30">
        <v>1</v>
      </c>
      <c r="AR154" s="23">
        <v>0</v>
      </c>
      <c r="AS154" s="23">
        <v>2484257.86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3" t="s">
        <v>0</v>
      </c>
      <c r="BC154" s="23" t="s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1799257.86</v>
      </c>
      <c r="BM154" s="23" t="s">
        <v>98</v>
      </c>
      <c r="BN154" s="23">
        <v>0</v>
      </c>
      <c r="BO154" s="23" t="b">
        <v>0</v>
      </c>
      <c r="BP154" s="26">
        <v>0</v>
      </c>
      <c r="BQ154" s="46">
        <v>0</v>
      </c>
      <c r="BR154" s="20">
        <v>0</v>
      </c>
      <c r="BS154" s="348">
        <v>17</v>
      </c>
      <c r="BT154" s="20">
        <v>0</v>
      </c>
      <c r="BU154" s="348">
        <v>0</v>
      </c>
      <c r="BV154" s="20">
        <v>190</v>
      </c>
      <c r="BW154" s="31">
        <v>0</v>
      </c>
      <c r="BX154" s="31">
        <v>0</v>
      </c>
      <c r="BY154" s="26">
        <v>0</v>
      </c>
      <c r="BZ154" s="26">
        <v>0</v>
      </c>
      <c r="CA154" s="26">
        <v>685000</v>
      </c>
      <c r="CB154" s="26">
        <v>2484257.86</v>
      </c>
      <c r="CC154" s="26">
        <v>0</v>
      </c>
      <c r="CD154" s="26">
        <v>0</v>
      </c>
      <c r="CE154" s="26">
        <v>0</v>
      </c>
      <c r="CF154" s="26">
        <v>0</v>
      </c>
      <c r="CG154" s="26">
        <v>0</v>
      </c>
      <c r="CH154" s="26">
        <v>0</v>
      </c>
      <c r="CI154" s="26">
        <v>0</v>
      </c>
      <c r="CJ154" s="26">
        <v>0</v>
      </c>
      <c r="CK154" s="22">
        <v>0</v>
      </c>
      <c r="CL154" s="22">
        <v>0</v>
      </c>
    </row>
    <row r="155" spans="1:90" outlineLevel="3">
      <c r="A155" s="346" t="s">
        <v>161</v>
      </c>
      <c r="B155" s="346" t="s">
        <v>243</v>
      </c>
      <c r="C155" s="346" t="s">
        <v>148</v>
      </c>
      <c r="D155" s="346" t="s">
        <v>149</v>
      </c>
      <c r="E155" s="346" t="s">
        <v>317</v>
      </c>
      <c r="F155" s="346" t="s">
        <v>0</v>
      </c>
      <c r="G155" s="346" t="s">
        <v>231</v>
      </c>
      <c r="H155" s="346" t="s">
        <v>95</v>
      </c>
      <c r="I155" s="347" t="s">
        <v>134</v>
      </c>
      <c r="J155" s="20">
        <v>1</v>
      </c>
      <c r="K155" s="20">
        <v>1</v>
      </c>
      <c r="L155" s="21">
        <v>0</v>
      </c>
      <c r="M155" s="22">
        <v>0</v>
      </c>
      <c r="N155" s="22">
        <v>0</v>
      </c>
      <c r="O155" s="23">
        <v>8645948</v>
      </c>
      <c r="P155" s="20">
        <v>8645948</v>
      </c>
      <c r="Q155" s="20">
        <v>0</v>
      </c>
      <c r="R155" s="24" t="s">
        <v>545</v>
      </c>
      <c r="S155" s="24">
        <v>0</v>
      </c>
      <c r="T155" s="24">
        <v>0</v>
      </c>
      <c r="U155" s="25">
        <v>8645948</v>
      </c>
      <c r="V155" s="26" t="s">
        <v>97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8645948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0</v>
      </c>
      <c r="AK155" s="28">
        <v>0</v>
      </c>
      <c r="AL155" s="29">
        <v>173051.10090364132</v>
      </c>
      <c r="AM155" s="26">
        <v>8645948</v>
      </c>
      <c r="AN155" s="20">
        <v>0</v>
      </c>
      <c r="AO155" s="29">
        <v>0</v>
      </c>
      <c r="AP155" s="26">
        <v>8645948</v>
      </c>
      <c r="AQ155" s="30">
        <v>1</v>
      </c>
      <c r="AR155" s="23">
        <v>0</v>
      </c>
      <c r="AS155" s="23">
        <v>8645948</v>
      </c>
      <c r="AT155" s="26">
        <v>0</v>
      </c>
      <c r="AU155" s="26">
        <v>0</v>
      </c>
      <c r="AV155" s="26">
        <v>0</v>
      </c>
      <c r="AW155" s="26">
        <v>0</v>
      </c>
      <c r="AX155" s="26">
        <v>197710.68291945197</v>
      </c>
      <c r="AY155" s="26">
        <v>0</v>
      </c>
      <c r="AZ155" s="26">
        <v>246666.66666666674</v>
      </c>
      <c r="BA155" s="26">
        <v>444377.34958611871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197710.68291945197</v>
      </c>
      <c r="BI155" s="26">
        <v>0</v>
      </c>
      <c r="BJ155" s="26">
        <v>246666.66666666674</v>
      </c>
      <c r="BK155" s="26">
        <v>444377.34958611871</v>
      </c>
      <c r="BL155" s="26">
        <v>8645948</v>
      </c>
      <c r="BM155" s="23" t="s">
        <v>98</v>
      </c>
      <c r="BN155" s="23">
        <v>0</v>
      </c>
      <c r="BO155" s="23" t="b">
        <v>0</v>
      </c>
      <c r="BP155" s="26">
        <v>0</v>
      </c>
      <c r="BQ155" s="46">
        <v>0</v>
      </c>
      <c r="BR155" s="20">
        <v>0</v>
      </c>
      <c r="BS155" s="348">
        <v>17</v>
      </c>
      <c r="BT155" s="20">
        <v>0</v>
      </c>
      <c r="BU155" s="348">
        <v>0</v>
      </c>
      <c r="BV155" s="20">
        <v>191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0</v>
      </c>
      <c r="CJ155" s="26">
        <v>0</v>
      </c>
      <c r="CK155" s="22">
        <v>0</v>
      </c>
      <c r="CL155" s="22">
        <v>0</v>
      </c>
    </row>
    <row r="156" spans="1:90" outlineLevel="3">
      <c r="A156" s="346" t="s">
        <v>161</v>
      </c>
      <c r="B156" s="346" t="s">
        <v>243</v>
      </c>
      <c r="C156" s="346" t="s">
        <v>148</v>
      </c>
      <c r="D156" s="346" t="s">
        <v>149</v>
      </c>
      <c r="E156" s="346" t="s">
        <v>318</v>
      </c>
      <c r="F156" s="346" t="s">
        <v>0</v>
      </c>
      <c r="G156" s="346" t="s">
        <v>231</v>
      </c>
      <c r="H156" s="346" t="s">
        <v>95</v>
      </c>
      <c r="I156" s="347" t="s">
        <v>134</v>
      </c>
      <c r="J156" s="20">
        <v>1</v>
      </c>
      <c r="K156" s="20">
        <v>1</v>
      </c>
      <c r="L156" s="21">
        <v>0</v>
      </c>
      <c r="M156" s="22">
        <v>0</v>
      </c>
      <c r="N156" s="22">
        <v>0</v>
      </c>
      <c r="O156" s="23">
        <v>8645948</v>
      </c>
      <c r="P156" s="20">
        <v>8645948</v>
      </c>
      <c r="Q156" s="20">
        <v>0</v>
      </c>
      <c r="R156" s="24" t="s">
        <v>546</v>
      </c>
      <c r="S156" s="24">
        <v>0</v>
      </c>
      <c r="T156" s="24">
        <v>0</v>
      </c>
      <c r="U156" s="25">
        <v>8645948</v>
      </c>
      <c r="V156" s="26" t="s">
        <v>97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5">
        <v>8645948</v>
      </c>
      <c r="AD156" s="26">
        <v>0</v>
      </c>
      <c r="AE156" s="26">
        <v>0</v>
      </c>
      <c r="AF156" s="26">
        <v>0</v>
      </c>
      <c r="AG156" s="26">
        <v>0</v>
      </c>
      <c r="AH156" s="27">
        <v>0</v>
      </c>
      <c r="AI156" s="26">
        <v>0</v>
      </c>
      <c r="AJ156" s="26">
        <v>0</v>
      </c>
      <c r="AK156" s="28">
        <v>0</v>
      </c>
      <c r="AL156" s="29">
        <v>173051.10090364132</v>
      </c>
      <c r="AM156" s="26">
        <v>8645948</v>
      </c>
      <c r="AN156" s="20">
        <v>0</v>
      </c>
      <c r="AO156" s="29">
        <v>0</v>
      </c>
      <c r="AP156" s="26">
        <v>8645948</v>
      </c>
      <c r="AQ156" s="30">
        <v>1</v>
      </c>
      <c r="AR156" s="23">
        <v>0</v>
      </c>
      <c r="AS156" s="23">
        <v>8645948</v>
      </c>
      <c r="AT156" s="26">
        <v>0</v>
      </c>
      <c r="AU156" s="26">
        <v>0</v>
      </c>
      <c r="AV156" s="26">
        <v>0</v>
      </c>
      <c r="AW156" s="26">
        <v>0</v>
      </c>
      <c r="AX156" s="26">
        <v>197710.68291945197</v>
      </c>
      <c r="AY156" s="26">
        <v>0</v>
      </c>
      <c r="AZ156" s="26">
        <v>246666.66666666674</v>
      </c>
      <c r="BA156" s="26">
        <v>444377.34958611871</v>
      </c>
      <c r="BB156" s="23" t="s">
        <v>0</v>
      </c>
      <c r="BC156" s="23" t="s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197710.68291945197</v>
      </c>
      <c r="BI156" s="26">
        <v>0</v>
      </c>
      <c r="BJ156" s="26">
        <v>246666.66666666674</v>
      </c>
      <c r="BK156" s="26">
        <v>444377.34958611871</v>
      </c>
      <c r="BL156" s="26">
        <v>8645948</v>
      </c>
      <c r="BM156" s="23" t="s">
        <v>98</v>
      </c>
      <c r="BN156" s="23">
        <v>0</v>
      </c>
      <c r="BO156" s="23" t="b">
        <v>0</v>
      </c>
      <c r="BP156" s="26">
        <v>0</v>
      </c>
      <c r="BQ156" s="46">
        <v>0</v>
      </c>
      <c r="BR156" s="20">
        <v>0</v>
      </c>
      <c r="BS156" s="348">
        <v>17</v>
      </c>
      <c r="BT156" s="20">
        <v>0</v>
      </c>
      <c r="BU156" s="348">
        <v>0</v>
      </c>
      <c r="BV156" s="20">
        <v>192</v>
      </c>
      <c r="BW156" s="31">
        <v>0</v>
      </c>
      <c r="BX156" s="31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  <c r="CF156" s="26">
        <v>0</v>
      </c>
      <c r="CG156" s="26">
        <v>0</v>
      </c>
      <c r="CH156" s="26">
        <v>0</v>
      </c>
      <c r="CI156" s="26">
        <v>0</v>
      </c>
      <c r="CJ156" s="26">
        <v>0</v>
      </c>
      <c r="CK156" s="22">
        <v>0</v>
      </c>
      <c r="CL156" s="22">
        <v>0</v>
      </c>
    </row>
    <row r="157" spans="1:90" outlineLevel="3">
      <c r="A157" s="346" t="s">
        <v>161</v>
      </c>
      <c r="B157" s="346" t="s">
        <v>243</v>
      </c>
      <c r="C157" s="346" t="s">
        <v>138</v>
      </c>
      <c r="D157" s="346" t="s">
        <v>228</v>
      </c>
      <c r="E157" s="346" t="s">
        <v>253</v>
      </c>
      <c r="F157" s="346" t="s">
        <v>0</v>
      </c>
      <c r="G157" s="346" t="s">
        <v>86</v>
      </c>
      <c r="H157" s="346" t="s">
        <v>95</v>
      </c>
      <c r="I157" s="347" t="s">
        <v>134</v>
      </c>
      <c r="J157" s="20">
        <v>1</v>
      </c>
      <c r="K157" s="20">
        <v>1</v>
      </c>
      <c r="L157" s="21">
        <v>0</v>
      </c>
      <c r="M157" s="22">
        <v>0</v>
      </c>
      <c r="N157" s="22">
        <v>0</v>
      </c>
      <c r="O157" s="23">
        <v>23655817.350000001</v>
      </c>
      <c r="P157" s="20">
        <v>23655817.350000001</v>
      </c>
      <c r="Q157" s="20">
        <v>0</v>
      </c>
      <c r="R157" s="24" t="s">
        <v>619</v>
      </c>
      <c r="S157" s="24">
        <v>0</v>
      </c>
      <c r="T157" s="24">
        <v>0</v>
      </c>
      <c r="U157" s="25">
        <v>23655817.350000001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23655817.350000001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445140</v>
      </c>
      <c r="AK157" s="28">
        <v>445140</v>
      </c>
      <c r="AL157" s="29">
        <v>0</v>
      </c>
      <c r="AM157" s="26">
        <v>23429645.390000001</v>
      </c>
      <c r="AN157" s="20">
        <v>0</v>
      </c>
      <c r="AO157" s="29">
        <v>0</v>
      </c>
      <c r="AP157" s="26">
        <v>23429645.390000001</v>
      </c>
      <c r="AQ157" s="30">
        <v>1</v>
      </c>
      <c r="AR157" s="23">
        <v>0</v>
      </c>
      <c r="AS157" s="23">
        <v>23655817.350000001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1282475</v>
      </c>
      <c r="BA157" s="26">
        <v>1282475</v>
      </c>
      <c r="BB157" s="23" t="s">
        <v>0</v>
      </c>
      <c r="BC157" s="23" t="s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1282475</v>
      </c>
      <c r="BK157" s="26">
        <v>1282475</v>
      </c>
      <c r="BL157" s="26">
        <v>23429645.390000001</v>
      </c>
      <c r="BM157" s="23" t="s">
        <v>98</v>
      </c>
      <c r="BN157" s="23">
        <v>0</v>
      </c>
      <c r="BO157" s="23" t="b">
        <v>0</v>
      </c>
      <c r="BP157" s="26">
        <v>445140</v>
      </c>
      <c r="BQ157" s="46">
        <v>0</v>
      </c>
      <c r="BR157" s="20">
        <v>0</v>
      </c>
      <c r="BS157" s="348">
        <v>17</v>
      </c>
      <c r="BT157" s="20">
        <v>0</v>
      </c>
      <c r="BU157" s="348">
        <v>0</v>
      </c>
      <c r="BV157" s="20">
        <v>215</v>
      </c>
      <c r="BW157" s="31">
        <v>0</v>
      </c>
      <c r="BX157" s="31">
        <v>0</v>
      </c>
      <c r="BY157" s="26">
        <v>0</v>
      </c>
      <c r="BZ157" s="26">
        <v>0</v>
      </c>
      <c r="CA157" s="26">
        <v>226171.96</v>
      </c>
      <c r="CB157" s="26">
        <v>2880504.35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445140</v>
      </c>
      <c r="CJ157" s="26">
        <v>445140</v>
      </c>
      <c r="CK157" s="22">
        <v>0</v>
      </c>
      <c r="CL157" s="22">
        <v>0</v>
      </c>
    </row>
    <row r="158" spans="1:90" outlineLevel="3">
      <c r="A158" s="346" t="s">
        <v>161</v>
      </c>
      <c r="B158" s="346" t="s">
        <v>243</v>
      </c>
      <c r="C158" s="346" t="s">
        <v>138</v>
      </c>
      <c r="D158" s="346" t="s">
        <v>228</v>
      </c>
      <c r="E158" s="346" t="s">
        <v>254</v>
      </c>
      <c r="F158" s="346" t="s">
        <v>0</v>
      </c>
      <c r="G158" s="346" t="s">
        <v>86</v>
      </c>
      <c r="H158" s="346" t="s">
        <v>95</v>
      </c>
      <c r="I158" s="347" t="s">
        <v>134</v>
      </c>
      <c r="J158" s="20">
        <v>1</v>
      </c>
      <c r="K158" s="20">
        <v>1</v>
      </c>
      <c r="L158" s="21">
        <v>0</v>
      </c>
      <c r="M158" s="22">
        <v>0</v>
      </c>
      <c r="N158" s="22">
        <v>0</v>
      </c>
      <c r="O158" s="23">
        <v>5491458</v>
      </c>
      <c r="P158" s="20">
        <v>5491458</v>
      </c>
      <c r="Q158" s="20">
        <v>0</v>
      </c>
      <c r="R158" s="24" t="s">
        <v>620</v>
      </c>
      <c r="S158" s="24">
        <v>0</v>
      </c>
      <c r="T158" s="24">
        <v>0</v>
      </c>
      <c r="U158" s="25">
        <v>5491458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5491458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20986405</v>
      </c>
      <c r="AM158" s="26">
        <v>5491458</v>
      </c>
      <c r="AN158" s="20">
        <v>0</v>
      </c>
      <c r="AO158" s="29">
        <v>0</v>
      </c>
      <c r="AP158" s="26">
        <v>5491458</v>
      </c>
      <c r="AQ158" s="30">
        <v>1</v>
      </c>
      <c r="AR158" s="23">
        <v>0</v>
      </c>
      <c r="AS158" s="23">
        <v>5491458</v>
      </c>
      <c r="AT158" s="26">
        <v>0</v>
      </c>
      <c r="AU158" s="26">
        <v>0</v>
      </c>
      <c r="AV158" s="26">
        <v>0</v>
      </c>
      <c r="AW158" s="26">
        <v>0</v>
      </c>
      <c r="AX158" s="26">
        <v>-15306615</v>
      </c>
      <c r="AY158" s="26">
        <v>0</v>
      </c>
      <c r="AZ158" s="26">
        <v>0</v>
      </c>
      <c r="BA158" s="26">
        <v>-15306615</v>
      </c>
      <c r="BB158" s="23" t="s">
        <v>0</v>
      </c>
      <c r="BC158" s="23" t="s">
        <v>0</v>
      </c>
      <c r="BD158" s="26">
        <v>0</v>
      </c>
      <c r="BE158" s="26">
        <v>0</v>
      </c>
      <c r="BF158" s="26">
        <v>0</v>
      </c>
      <c r="BG158" s="26">
        <v>0</v>
      </c>
      <c r="BH158" s="26">
        <v>-15306615</v>
      </c>
      <c r="BI158" s="26">
        <v>0</v>
      </c>
      <c r="BJ158" s="26">
        <v>0</v>
      </c>
      <c r="BK158" s="26">
        <v>-15306615</v>
      </c>
      <c r="BL158" s="26">
        <v>5491458</v>
      </c>
      <c r="BM158" s="23" t="s">
        <v>98</v>
      </c>
      <c r="BN158" s="23">
        <v>0</v>
      </c>
      <c r="BO158" s="23" t="b">
        <v>0</v>
      </c>
      <c r="BP158" s="26">
        <v>0</v>
      </c>
      <c r="BQ158" s="46">
        <v>0</v>
      </c>
      <c r="BR158" s="20">
        <v>0</v>
      </c>
      <c r="BS158" s="348">
        <v>17</v>
      </c>
      <c r="BT158" s="20">
        <v>0</v>
      </c>
      <c r="BU158" s="348">
        <v>0</v>
      </c>
      <c r="BV158" s="20">
        <v>216</v>
      </c>
      <c r="BW158" s="31">
        <v>0</v>
      </c>
      <c r="BX158" s="31">
        <v>0</v>
      </c>
      <c r="BY158" s="26">
        <v>0</v>
      </c>
      <c r="BZ158" s="26">
        <v>0</v>
      </c>
      <c r="CA158" s="26">
        <v>0</v>
      </c>
      <c r="CB158" s="26">
        <v>-188332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</v>
      </c>
      <c r="CL158" s="22">
        <v>0</v>
      </c>
    </row>
    <row r="159" spans="1:90" s="353" customFormat="1" ht="20.100000000000001" customHeight="1" outlineLevel="2">
      <c r="A159" s="350" t="s">
        <v>163</v>
      </c>
      <c r="B159" s="350"/>
      <c r="C159" s="350"/>
      <c r="D159" s="350"/>
      <c r="E159" s="350"/>
      <c r="F159" s="350"/>
      <c r="G159" s="350"/>
      <c r="H159" s="350"/>
      <c r="I159" s="351"/>
      <c r="J159" s="32"/>
      <c r="K159" s="32"/>
      <c r="L159" s="33"/>
      <c r="M159" s="34"/>
      <c r="N159" s="34"/>
      <c r="O159" s="35"/>
      <c r="P159" s="32"/>
      <c r="Q159" s="32"/>
      <c r="R159" s="36">
        <v>0</v>
      </c>
      <c r="S159" s="36">
        <v>0</v>
      </c>
      <c r="T159" s="36">
        <v>0</v>
      </c>
      <c r="U159" s="37">
        <v>67830197.495641917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67480197.495641917</v>
      </c>
      <c r="AD159" s="38">
        <v>0</v>
      </c>
      <c r="AE159" s="38">
        <v>0</v>
      </c>
      <c r="AF159" s="38">
        <v>-1902</v>
      </c>
      <c r="AG159" s="38">
        <v>-1902</v>
      </c>
      <c r="AH159" s="39">
        <v>-301847.69019316882</v>
      </c>
      <c r="AI159" s="38">
        <v>0</v>
      </c>
      <c r="AJ159" s="38">
        <v>445140</v>
      </c>
      <c r="AK159" s="40">
        <v>143292.30980683118</v>
      </c>
      <c r="AL159" s="41"/>
      <c r="AM159" s="38">
        <v>65370873.225835085</v>
      </c>
      <c r="AN159" s="32"/>
      <c r="AO159" s="41"/>
      <c r="AP159" s="38">
        <v>64171011.564080693</v>
      </c>
      <c r="AQ159" s="42"/>
      <c r="AR159" s="35"/>
      <c r="AS159" s="35"/>
      <c r="AT159" s="38">
        <v>6115.0630387328565</v>
      </c>
      <c r="AU159" s="38">
        <v>0</v>
      </c>
      <c r="AV159" s="38">
        <v>-1902</v>
      </c>
      <c r="AW159" s="38">
        <v>4213.0630387328565</v>
      </c>
      <c r="AX159" s="38">
        <v>-14483160.863160236</v>
      </c>
      <c r="AY159" s="38">
        <v>0</v>
      </c>
      <c r="AZ159" s="38">
        <v>1612103.8648329529</v>
      </c>
      <c r="BA159" s="38">
        <v>-12871056.998327283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38"/>
      <c r="BM159" s="35"/>
      <c r="BN159" s="35"/>
      <c r="BO159" s="35"/>
      <c r="BP159" s="38"/>
      <c r="BQ159" s="50"/>
      <c r="BR159" s="32"/>
      <c r="BS159" s="352"/>
      <c r="BT159" s="32"/>
      <c r="BU159" s="352"/>
      <c r="BV159" s="32"/>
      <c r="BW159" s="43"/>
      <c r="BX159" s="43"/>
      <c r="BY159" s="38"/>
      <c r="BZ159" s="38"/>
      <c r="CA159" s="38">
        <v>2761171.96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346" t="s">
        <v>319</v>
      </c>
      <c r="B160" s="346" t="s">
        <v>243</v>
      </c>
      <c r="C160" s="346" t="s">
        <v>148</v>
      </c>
      <c r="D160" s="346" t="s">
        <v>149</v>
      </c>
      <c r="E160" s="346" t="s">
        <v>323</v>
      </c>
      <c r="F160" s="346" t="s">
        <v>0</v>
      </c>
      <c r="G160" s="346" t="s">
        <v>231</v>
      </c>
      <c r="H160" s="346" t="s">
        <v>95</v>
      </c>
      <c r="I160" s="347" t="s">
        <v>134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905631.47</v>
      </c>
      <c r="P160" s="20">
        <v>905631.47</v>
      </c>
      <c r="Q160" s="20">
        <v>0</v>
      </c>
      <c r="R160" s="24" t="s">
        <v>547</v>
      </c>
      <c r="S160" s="24">
        <v>0</v>
      </c>
      <c r="T160" s="24">
        <v>0</v>
      </c>
      <c r="U160" s="25">
        <v>905631.47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905631.47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1100000</v>
      </c>
      <c r="AN160" s="20">
        <v>0</v>
      </c>
      <c r="AO160" s="29">
        <v>0</v>
      </c>
      <c r="AP160" s="26">
        <v>1100000</v>
      </c>
      <c r="AQ160" s="30">
        <v>1</v>
      </c>
      <c r="AR160" s="23">
        <v>0</v>
      </c>
      <c r="AS160" s="23">
        <v>905631.47</v>
      </c>
      <c r="AT160" s="26">
        <v>0</v>
      </c>
      <c r="AU160" s="26">
        <v>0</v>
      </c>
      <c r="AV160" s="26">
        <v>0</v>
      </c>
      <c r="AW160" s="26">
        <v>0</v>
      </c>
      <c r="AX160" s="26">
        <v>0</v>
      </c>
      <c r="AY160" s="26">
        <v>0</v>
      </c>
      <c r="AZ160" s="26">
        <v>-24328.89</v>
      </c>
      <c r="BA160" s="26">
        <v>-24328.89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0</v>
      </c>
      <c r="BI160" s="26">
        <v>0</v>
      </c>
      <c r="BJ160" s="26">
        <v>-24328.89</v>
      </c>
      <c r="BK160" s="26">
        <v>-24328.89</v>
      </c>
      <c r="BL160" s="26">
        <v>1100000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348">
        <v>15</v>
      </c>
      <c r="BT160" s="20">
        <v>0</v>
      </c>
      <c r="BU160" s="348">
        <v>0</v>
      </c>
      <c r="BV160" s="20">
        <v>209</v>
      </c>
      <c r="BW160" s="31">
        <v>0</v>
      </c>
      <c r="BX160" s="31">
        <v>0</v>
      </c>
      <c r="BY160" s="26">
        <v>0</v>
      </c>
      <c r="BZ160" s="26">
        <v>0</v>
      </c>
      <c r="CA160" s="26">
        <v>-194368.53</v>
      </c>
      <c r="CB160" s="26">
        <v>905631.47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s="353" customFormat="1" ht="20.100000000000001" customHeight="1" outlineLevel="2">
      <c r="A161" s="350" t="s">
        <v>331</v>
      </c>
      <c r="B161" s="350"/>
      <c r="C161" s="350"/>
      <c r="D161" s="350"/>
      <c r="E161" s="350"/>
      <c r="F161" s="350"/>
      <c r="G161" s="350"/>
      <c r="H161" s="350"/>
      <c r="I161" s="351"/>
      <c r="J161" s="32"/>
      <c r="K161" s="32"/>
      <c r="L161" s="33"/>
      <c r="M161" s="34"/>
      <c r="N161" s="34"/>
      <c r="O161" s="35"/>
      <c r="P161" s="32"/>
      <c r="Q161" s="32"/>
      <c r="R161" s="36">
        <v>0</v>
      </c>
      <c r="S161" s="36">
        <v>0</v>
      </c>
      <c r="T161" s="36">
        <v>0</v>
      </c>
      <c r="U161" s="37">
        <v>905631.47</v>
      </c>
      <c r="V161" s="38"/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7">
        <v>905631.47</v>
      </c>
      <c r="AD161" s="38">
        <v>0</v>
      </c>
      <c r="AE161" s="38">
        <v>0</v>
      </c>
      <c r="AF161" s="38">
        <v>0</v>
      </c>
      <c r="AG161" s="38">
        <v>0</v>
      </c>
      <c r="AH161" s="39">
        <v>0</v>
      </c>
      <c r="AI161" s="38">
        <v>0</v>
      </c>
      <c r="AJ161" s="38">
        <v>0</v>
      </c>
      <c r="AK161" s="40">
        <v>0</v>
      </c>
      <c r="AL161" s="41"/>
      <c r="AM161" s="38">
        <v>1100000</v>
      </c>
      <c r="AN161" s="32"/>
      <c r="AO161" s="41"/>
      <c r="AP161" s="38">
        <v>1100000</v>
      </c>
      <c r="AQ161" s="42"/>
      <c r="AR161" s="35"/>
      <c r="AS161" s="35"/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-24328.89</v>
      </c>
      <c r="BA161" s="38">
        <v>-24328.89</v>
      </c>
      <c r="BB161" s="35"/>
      <c r="BC161" s="35"/>
      <c r="BD161" s="38"/>
      <c r="BE161" s="38"/>
      <c r="BF161" s="38"/>
      <c r="BG161" s="38"/>
      <c r="BH161" s="38"/>
      <c r="BI161" s="38"/>
      <c r="BJ161" s="38"/>
      <c r="BK161" s="38"/>
      <c r="BL161" s="38"/>
      <c r="BM161" s="35"/>
      <c r="BN161" s="35"/>
      <c r="BO161" s="35"/>
      <c r="BP161" s="38"/>
      <c r="BQ161" s="50"/>
      <c r="BR161" s="32"/>
      <c r="BS161" s="352"/>
      <c r="BT161" s="32"/>
      <c r="BU161" s="352"/>
      <c r="BV161" s="32"/>
      <c r="BW161" s="43"/>
      <c r="BX161" s="43"/>
      <c r="BY161" s="38"/>
      <c r="BZ161" s="38"/>
      <c r="CA161" s="38">
        <v>-194368.53</v>
      </c>
      <c r="CB161" s="38"/>
      <c r="CC161" s="38"/>
      <c r="CD161" s="38"/>
      <c r="CE161" s="38"/>
      <c r="CF161" s="38"/>
      <c r="CG161" s="38"/>
      <c r="CH161" s="38"/>
      <c r="CI161" s="38"/>
      <c r="CJ161" s="38"/>
      <c r="CK161" s="34"/>
      <c r="CL161" s="34"/>
    </row>
    <row r="162" spans="1:90" outlineLevel="3">
      <c r="A162" s="346" t="s">
        <v>132</v>
      </c>
      <c r="B162" s="346" t="s">
        <v>243</v>
      </c>
      <c r="C162" s="346" t="s">
        <v>148</v>
      </c>
      <c r="D162" s="346" t="s">
        <v>149</v>
      </c>
      <c r="E162" s="346" t="s">
        <v>332</v>
      </c>
      <c r="F162" s="346" t="s">
        <v>0</v>
      </c>
      <c r="G162" s="346" t="s">
        <v>231</v>
      </c>
      <c r="H162" s="346" t="s">
        <v>95</v>
      </c>
      <c r="I162" s="347" t="s">
        <v>134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4544523.7629659493</v>
      </c>
      <c r="P162" s="20">
        <v>4544523.7157120714</v>
      </c>
      <c r="Q162" s="20">
        <v>4.7253877855837345E-2</v>
      </c>
      <c r="R162" s="24" t="s">
        <v>549</v>
      </c>
      <c r="S162" s="24">
        <v>0</v>
      </c>
      <c r="T162" s="24">
        <v>0</v>
      </c>
      <c r="U162" s="25">
        <v>4544523.7629659493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4544523.7157120714</v>
      </c>
      <c r="AD162" s="26">
        <v>4.7253877855837345E-2</v>
      </c>
      <c r="AE162" s="26">
        <v>0</v>
      </c>
      <c r="AF162" s="26">
        <v>0</v>
      </c>
      <c r="AG162" s="26">
        <v>4.7253877855837345E-2</v>
      </c>
      <c r="AH162" s="27">
        <v>-6340950.9250897877</v>
      </c>
      <c r="AI162" s="26">
        <v>0</v>
      </c>
      <c r="AJ162" s="26">
        <v>0</v>
      </c>
      <c r="AK162" s="28">
        <v>-6340950.9250897877</v>
      </c>
      <c r="AL162" s="29">
        <v>0</v>
      </c>
      <c r="AM162" s="26">
        <v>10885474.688055737</v>
      </c>
      <c r="AN162" s="20">
        <v>0</v>
      </c>
      <c r="AO162" s="29">
        <v>0</v>
      </c>
      <c r="AP162" s="26">
        <v>14315286.217084259</v>
      </c>
      <c r="AQ162" s="30">
        <v>1</v>
      </c>
      <c r="AR162" s="23">
        <v>0</v>
      </c>
      <c r="AS162" s="23">
        <v>4544523.7629659493</v>
      </c>
      <c r="AT162" s="26">
        <v>-3912503.8019698467</v>
      </c>
      <c r="AU162" s="26">
        <v>0</v>
      </c>
      <c r="AV162" s="26">
        <v>0</v>
      </c>
      <c r="AW162" s="26">
        <v>-3912503.8019698467</v>
      </c>
      <c r="AX162" s="26">
        <v>-6705476.2370340507</v>
      </c>
      <c r="AY162" s="26">
        <v>0</v>
      </c>
      <c r="AZ162" s="26">
        <v>96916</v>
      </c>
      <c r="BA162" s="26">
        <v>-6608560.2370340507</v>
      </c>
      <c r="BB162" s="23" t="s">
        <v>0</v>
      </c>
      <c r="BC162" s="23" t="s">
        <v>0</v>
      </c>
      <c r="BD162" s="26">
        <v>-3912503.8492237246</v>
      </c>
      <c r="BE162" s="26">
        <v>0</v>
      </c>
      <c r="BF162" s="26">
        <v>0</v>
      </c>
      <c r="BG162" s="26">
        <v>-3912503.8492237246</v>
      </c>
      <c r="BH162" s="26">
        <v>-6705476.2842879286</v>
      </c>
      <c r="BI162" s="26">
        <v>0</v>
      </c>
      <c r="BJ162" s="26">
        <v>96916</v>
      </c>
      <c r="BK162" s="26">
        <v>-6608560.2842879286</v>
      </c>
      <c r="BL162" s="26">
        <v>14315286.217084259</v>
      </c>
      <c r="BM162" s="23" t="s">
        <v>88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348">
        <v>16</v>
      </c>
      <c r="BT162" s="20">
        <v>4.7253877855837345E-2</v>
      </c>
      <c r="BU162" s="348">
        <v>0</v>
      </c>
      <c r="BV162" s="20">
        <v>188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11250000</v>
      </c>
      <c r="CC162" s="26">
        <v>0</v>
      </c>
      <c r="CD162" s="26">
        <v>0</v>
      </c>
      <c r="CE162" s="26">
        <v>0</v>
      </c>
      <c r="CF162" s="26">
        <v>0</v>
      </c>
      <c r="CG162" s="26">
        <v>-6340950.9723436655</v>
      </c>
      <c r="CH162" s="26">
        <v>0</v>
      </c>
      <c r="CI162" s="26">
        <v>0</v>
      </c>
      <c r="CJ162" s="26">
        <v>-6340950.9723436655</v>
      </c>
      <c r="CK162" s="22">
        <v>0</v>
      </c>
      <c r="CL162" s="22">
        <v>0</v>
      </c>
    </row>
    <row r="163" spans="1:90" outlineLevel="3">
      <c r="A163" s="346" t="s">
        <v>132</v>
      </c>
      <c r="B163" s="346" t="s">
        <v>243</v>
      </c>
      <c r="C163" s="346" t="s">
        <v>148</v>
      </c>
      <c r="D163" s="346" t="s">
        <v>149</v>
      </c>
      <c r="E163" s="346" t="s">
        <v>333</v>
      </c>
      <c r="F163" s="346" t="s">
        <v>0</v>
      </c>
      <c r="G163" s="346" t="s">
        <v>231</v>
      </c>
      <c r="H163" s="346" t="s">
        <v>95</v>
      </c>
      <c r="I163" s="347" t="s">
        <v>134</v>
      </c>
      <c r="J163" s="20">
        <v>1</v>
      </c>
      <c r="K163" s="20">
        <v>1</v>
      </c>
      <c r="L163" s="21">
        <v>0</v>
      </c>
      <c r="M163" s="22">
        <v>0</v>
      </c>
      <c r="N163" s="22">
        <v>0</v>
      </c>
      <c r="O163" s="23">
        <v>0</v>
      </c>
      <c r="P163" s="20">
        <v>0</v>
      </c>
      <c r="Q163" s="20">
        <v>0</v>
      </c>
      <c r="R163" s="24" t="s">
        <v>550</v>
      </c>
      <c r="S163" s="24">
        <v>0</v>
      </c>
      <c r="T163" s="24">
        <v>0</v>
      </c>
      <c r="U163" s="25">
        <v>0</v>
      </c>
      <c r="V163" s="26" t="s">
        <v>97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5">
        <v>0</v>
      </c>
      <c r="AD163" s="26">
        <v>0</v>
      </c>
      <c r="AE163" s="26">
        <v>0</v>
      </c>
      <c r="AF163" s="26">
        <v>0</v>
      </c>
      <c r="AG163" s="26">
        <v>0</v>
      </c>
      <c r="AH163" s="27">
        <v>0</v>
      </c>
      <c r="AI163" s="26">
        <v>0</v>
      </c>
      <c r="AJ163" s="26">
        <v>0</v>
      </c>
      <c r="AK163" s="28">
        <v>0</v>
      </c>
      <c r="AL163" s="29">
        <v>817288.75101833185</v>
      </c>
      <c r="AM163" s="26">
        <v>0</v>
      </c>
      <c r="AN163" s="20">
        <v>0</v>
      </c>
      <c r="AO163" s="29">
        <v>0</v>
      </c>
      <c r="AP163" s="26">
        <v>0</v>
      </c>
      <c r="AQ163" s="30">
        <v>1</v>
      </c>
      <c r="AR163" s="23">
        <v>0</v>
      </c>
      <c r="AS163" s="23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-395435</v>
      </c>
      <c r="BA163" s="26">
        <v>-395435</v>
      </c>
      <c r="BB163" s="23" t="s">
        <v>0</v>
      </c>
      <c r="BC163" s="23" t="s">
        <v>0</v>
      </c>
      <c r="BD163" s="26">
        <v>0</v>
      </c>
      <c r="BE163" s="26">
        <v>0</v>
      </c>
      <c r="BF163" s="26">
        <v>0</v>
      </c>
      <c r="BG163" s="26">
        <v>0</v>
      </c>
      <c r="BH163" s="26">
        <v>0</v>
      </c>
      <c r="BI163" s="26">
        <v>0</v>
      </c>
      <c r="BJ163" s="26">
        <v>-395435</v>
      </c>
      <c r="BK163" s="26">
        <v>-395435</v>
      </c>
      <c r="BL163" s="26">
        <v>0</v>
      </c>
      <c r="BM163" s="23" t="s">
        <v>88</v>
      </c>
      <c r="BN163" s="23">
        <v>0</v>
      </c>
      <c r="BO163" s="23" t="b">
        <v>0</v>
      </c>
      <c r="BP163" s="26">
        <v>0</v>
      </c>
      <c r="BQ163" s="46">
        <v>0</v>
      </c>
      <c r="BR163" s="20">
        <v>0</v>
      </c>
      <c r="BS163" s="348">
        <v>16</v>
      </c>
      <c r="BT163" s="20">
        <v>0</v>
      </c>
      <c r="BU163" s="348">
        <v>0</v>
      </c>
      <c r="BV163" s="20">
        <v>193</v>
      </c>
      <c r="BW163" s="31">
        <v>0</v>
      </c>
      <c r="BX163" s="31">
        <v>0</v>
      </c>
      <c r="BY163" s="26">
        <v>0</v>
      </c>
      <c r="BZ163" s="26">
        <v>0</v>
      </c>
      <c r="CA163" s="26">
        <v>0</v>
      </c>
      <c r="CB163" s="26">
        <v>-11153084.346884999</v>
      </c>
      <c r="CC163" s="26">
        <v>0</v>
      </c>
      <c r="CD163" s="26">
        <v>0</v>
      </c>
      <c r="CE163" s="26">
        <v>0</v>
      </c>
      <c r="CF163" s="26">
        <v>0</v>
      </c>
      <c r="CG163" s="26">
        <v>0</v>
      </c>
      <c r="CH163" s="26">
        <v>0</v>
      </c>
      <c r="CI163" s="26">
        <v>0</v>
      </c>
      <c r="CJ163" s="26">
        <v>0</v>
      </c>
      <c r="CK163" s="22">
        <v>0</v>
      </c>
      <c r="CL163" s="22">
        <v>0</v>
      </c>
    </row>
    <row r="164" spans="1:90" outlineLevel="3">
      <c r="A164" s="346" t="s">
        <v>132</v>
      </c>
      <c r="B164" s="346" t="s">
        <v>243</v>
      </c>
      <c r="C164" s="346" t="s">
        <v>148</v>
      </c>
      <c r="D164" s="346" t="s">
        <v>149</v>
      </c>
      <c r="E164" s="346" t="s">
        <v>334</v>
      </c>
      <c r="F164" s="346" t="s">
        <v>0</v>
      </c>
      <c r="G164" s="346" t="s">
        <v>231</v>
      </c>
      <c r="H164" s="346" t="s">
        <v>95</v>
      </c>
      <c r="I164" s="347" t="s">
        <v>134</v>
      </c>
      <c r="J164" s="20">
        <v>1</v>
      </c>
      <c r="K164" s="20">
        <v>1</v>
      </c>
      <c r="L164" s="21">
        <v>0</v>
      </c>
      <c r="M164" s="22">
        <v>0</v>
      </c>
      <c r="N164" s="22">
        <v>0</v>
      </c>
      <c r="O164" s="23">
        <v>0</v>
      </c>
      <c r="P164" s="20">
        <v>0</v>
      </c>
      <c r="Q164" s="20">
        <v>0</v>
      </c>
      <c r="R164" s="24" t="s">
        <v>550</v>
      </c>
      <c r="S164" s="24">
        <v>0</v>
      </c>
      <c r="T164" s="24">
        <v>0</v>
      </c>
      <c r="U164" s="25">
        <v>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0</v>
      </c>
      <c r="AN164" s="20">
        <v>0</v>
      </c>
      <c r="AO164" s="29">
        <v>0</v>
      </c>
      <c r="AP164" s="26">
        <v>0</v>
      </c>
      <c r="AQ164" s="30">
        <v>1</v>
      </c>
      <c r="AR164" s="23">
        <v>0</v>
      </c>
      <c r="AS164" s="23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26">
        <v>0</v>
      </c>
      <c r="BM164" s="23" t="s">
        <v>88</v>
      </c>
      <c r="BN164" s="23">
        <v>0</v>
      </c>
      <c r="BO164" s="23" t="b">
        <v>0</v>
      </c>
      <c r="BP164" s="26">
        <v>0</v>
      </c>
      <c r="BQ164" s="46">
        <v>0</v>
      </c>
      <c r="BR164" s="20">
        <v>0</v>
      </c>
      <c r="BS164" s="348">
        <v>16</v>
      </c>
      <c r="BT164" s="20">
        <v>0</v>
      </c>
      <c r="BU164" s="348">
        <v>0</v>
      </c>
      <c r="BV164" s="20">
        <v>194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346" t="s">
        <v>132</v>
      </c>
      <c r="B165" s="346" t="s">
        <v>243</v>
      </c>
      <c r="C165" s="346" t="s">
        <v>140</v>
      </c>
      <c r="D165" s="346" t="s">
        <v>141</v>
      </c>
      <c r="E165" s="346" t="s">
        <v>162</v>
      </c>
      <c r="F165" s="346" t="s">
        <v>0</v>
      </c>
      <c r="G165" s="346" t="s">
        <v>143</v>
      </c>
      <c r="H165" s="346" t="s">
        <v>95</v>
      </c>
      <c r="I165" s="347" t="s">
        <v>134</v>
      </c>
      <c r="J165" s="20">
        <v>1</v>
      </c>
      <c r="K165" s="20">
        <v>1</v>
      </c>
      <c r="L165" s="21">
        <v>0</v>
      </c>
      <c r="M165" s="22">
        <v>0</v>
      </c>
      <c r="N165" s="22">
        <v>0</v>
      </c>
      <c r="O165" s="23">
        <v>113138239.11862959</v>
      </c>
      <c r="P165" s="20">
        <v>113075920.90347604</v>
      </c>
      <c r="Q165" s="20">
        <v>62318.215153545141</v>
      </c>
      <c r="R165" s="24" t="s">
        <v>551</v>
      </c>
      <c r="S165" s="24">
        <v>0</v>
      </c>
      <c r="T165" s="24">
        <v>0</v>
      </c>
      <c r="U165" s="25">
        <v>113138239.11862959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113075920.90347604</v>
      </c>
      <c r="AD165" s="26">
        <v>62318.215153545141</v>
      </c>
      <c r="AE165" s="26">
        <v>0</v>
      </c>
      <c r="AF165" s="26">
        <v>0</v>
      </c>
      <c r="AG165" s="26">
        <v>62318.215153545141</v>
      </c>
      <c r="AH165" s="27">
        <v>-4436468.6262903661</v>
      </c>
      <c r="AI165" s="26">
        <v>0</v>
      </c>
      <c r="AJ165" s="26">
        <v>0</v>
      </c>
      <c r="AK165" s="28">
        <v>-4436468.6262903661</v>
      </c>
      <c r="AL165" s="29">
        <v>0</v>
      </c>
      <c r="AM165" s="26">
        <v>117574707.74491996</v>
      </c>
      <c r="AN165" s="20">
        <v>0</v>
      </c>
      <c r="AO165" s="29">
        <v>0</v>
      </c>
      <c r="AP165" s="26">
        <v>30885800</v>
      </c>
      <c r="AQ165" s="30">
        <v>1</v>
      </c>
      <c r="AR165" s="23">
        <v>0</v>
      </c>
      <c r="AS165" s="23">
        <v>113138239.11862959</v>
      </c>
      <c r="AT165" s="26">
        <v>330001.3088952899</v>
      </c>
      <c r="AU165" s="26">
        <v>0</v>
      </c>
      <c r="AV165" s="26">
        <v>0</v>
      </c>
      <c r="AW165" s="26">
        <v>330001.3088952899</v>
      </c>
      <c r="AX165" s="26">
        <v>1138239.1186295897</v>
      </c>
      <c r="AY165" s="26">
        <v>0</v>
      </c>
      <c r="AZ165" s="26">
        <v>952701.92</v>
      </c>
      <c r="BA165" s="26">
        <v>2090941.0386295896</v>
      </c>
      <c r="BB165" s="23" t="s">
        <v>0</v>
      </c>
      <c r="BC165" s="23" t="s">
        <v>0</v>
      </c>
      <c r="BD165" s="26">
        <v>267683.09374174476</v>
      </c>
      <c r="BE165" s="26">
        <v>0</v>
      </c>
      <c r="BF165" s="26">
        <v>0</v>
      </c>
      <c r="BG165" s="26">
        <v>267683.09374174476</v>
      </c>
      <c r="BH165" s="26">
        <v>1075920.9034760445</v>
      </c>
      <c r="BI165" s="26">
        <v>0</v>
      </c>
      <c r="BJ165" s="26">
        <v>952701.92</v>
      </c>
      <c r="BK165" s="26">
        <v>2028622.8234760445</v>
      </c>
      <c r="BL165" s="26">
        <v>30885800</v>
      </c>
      <c r="BM165" s="23" t="s">
        <v>88</v>
      </c>
      <c r="BN165" s="23">
        <v>0</v>
      </c>
      <c r="BO165" s="23" t="b">
        <v>0</v>
      </c>
      <c r="BP165" s="26">
        <v>0</v>
      </c>
      <c r="BQ165" s="46">
        <v>0</v>
      </c>
      <c r="BR165" s="20">
        <v>0</v>
      </c>
      <c r="BS165" s="348">
        <v>16</v>
      </c>
      <c r="BT165" s="20">
        <v>62318.215153545141</v>
      </c>
      <c r="BU165" s="348">
        <v>0</v>
      </c>
      <c r="BV165" s="20">
        <v>224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112000000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-4498786.8414439112</v>
      </c>
      <c r="CH165" s="26">
        <v>0</v>
      </c>
      <c r="CI165" s="26">
        <v>0</v>
      </c>
      <c r="CJ165" s="26">
        <v>-4498786.8414439112</v>
      </c>
      <c r="CK165" s="22">
        <v>0</v>
      </c>
      <c r="CL165" s="22">
        <v>0</v>
      </c>
    </row>
    <row r="166" spans="1:90" outlineLevel="3">
      <c r="A166" s="346" t="s">
        <v>132</v>
      </c>
      <c r="B166" s="346" t="s">
        <v>243</v>
      </c>
      <c r="C166" s="346" t="s">
        <v>140</v>
      </c>
      <c r="D166" s="346" t="s">
        <v>141</v>
      </c>
      <c r="E166" s="346" t="s">
        <v>165</v>
      </c>
      <c r="F166" s="346" t="s">
        <v>0</v>
      </c>
      <c r="G166" s="346" t="s">
        <v>143</v>
      </c>
      <c r="H166" s="346" t="s">
        <v>95</v>
      </c>
      <c r="I166" s="347" t="s">
        <v>134</v>
      </c>
      <c r="J166" s="20">
        <v>1</v>
      </c>
      <c r="K166" s="20">
        <v>1</v>
      </c>
      <c r="L166" s="21">
        <v>0</v>
      </c>
      <c r="M166" s="22">
        <v>0</v>
      </c>
      <c r="N166" s="22">
        <v>0</v>
      </c>
      <c r="O166" s="23">
        <v>0</v>
      </c>
      <c r="P166" s="20">
        <v>0</v>
      </c>
      <c r="Q166" s="20">
        <v>0</v>
      </c>
      <c r="R166" s="24">
        <v>0</v>
      </c>
      <c r="S166" s="24">
        <v>0</v>
      </c>
      <c r="T166" s="24">
        <v>0</v>
      </c>
      <c r="U166" s="25">
        <v>0</v>
      </c>
      <c r="V166" s="26" t="s">
        <v>97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5">
        <v>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668554.73871992354</v>
      </c>
      <c r="AM166" s="26">
        <v>0</v>
      </c>
      <c r="AN166" s="20">
        <v>0</v>
      </c>
      <c r="AO166" s="29">
        <v>0</v>
      </c>
      <c r="AP166" s="26">
        <v>0</v>
      </c>
      <c r="AQ166" s="30">
        <v>1</v>
      </c>
      <c r="AR166" s="23">
        <v>0</v>
      </c>
      <c r="AS166" s="23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4.9476511776447296E-10</v>
      </c>
      <c r="AY166" s="26">
        <v>0</v>
      </c>
      <c r="AZ166" s="26">
        <v>-1.862645149230957E-9</v>
      </c>
      <c r="BA166" s="26">
        <v>-1.862645149230957E-9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4.9476511776447296E-10</v>
      </c>
      <c r="BI166" s="26">
        <v>0</v>
      </c>
      <c r="BJ166" s="26">
        <v>-1.862645149230957E-9</v>
      </c>
      <c r="BK166" s="26">
        <v>-1.862645149230957E-9</v>
      </c>
      <c r="BL166" s="26">
        <v>0</v>
      </c>
      <c r="BM166" s="23" t="s">
        <v>88</v>
      </c>
      <c r="BN166" s="23">
        <v>0</v>
      </c>
      <c r="BO166" s="23" t="b">
        <v>0</v>
      </c>
      <c r="BP166" s="26">
        <v>0</v>
      </c>
      <c r="BQ166" s="46">
        <v>0</v>
      </c>
      <c r="BR166" s="20">
        <v>0</v>
      </c>
      <c r="BS166" s="348">
        <v>16</v>
      </c>
      <c r="BT166" s="20">
        <v>0</v>
      </c>
      <c r="BU166" s="348">
        <v>0</v>
      </c>
      <c r="BV166" s="20">
        <v>225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-23947970.432514668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</v>
      </c>
      <c r="CL166" s="22">
        <v>0</v>
      </c>
    </row>
    <row r="167" spans="1:90" s="353" customFormat="1" ht="20.100000000000001" customHeight="1" outlineLevel="2">
      <c r="A167" s="350" t="s">
        <v>137</v>
      </c>
      <c r="B167" s="350"/>
      <c r="C167" s="350"/>
      <c r="D167" s="350"/>
      <c r="E167" s="350"/>
      <c r="F167" s="350"/>
      <c r="G167" s="350"/>
      <c r="H167" s="350"/>
      <c r="I167" s="351"/>
      <c r="J167" s="32"/>
      <c r="K167" s="32"/>
      <c r="L167" s="33"/>
      <c r="M167" s="34"/>
      <c r="N167" s="34"/>
      <c r="O167" s="35"/>
      <c r="P167" s="32"/>
      <c r="Q167" s="32"/>
      <c r="R167" s="36">
        <v>0</v>
      </c>
      <c r="S167" s="36">
        <v>0</v>
      </c>
      <c r="T167" s="36">
        <v>0</v>
      </c>
      <c r="U167" s="37">
        <v>117682762.88159554</v>
      </c>
      <c r="V167" s="38"/>
      <c r="W167" s="38">
        <v>0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7">
        <v>117620444.61918812</v>
      </c>
      <c r="AD167" s="38">
        <v>62318.262407422997</v>
      </c>
      <c r="AE167" s="38">
        <v>0</v>
      </c>
      <c r="AF167" s="38">
        <v>0</v>
      </c>
      <c r="AG167" s="38">
        <v>62318.262407422997</v>
      </c>
      <c r="AH167" s="39">
        <v>-10777419.551380154</v>
      </c>
      <c r="AI167" s="38">
        <v>0</v>
      </c>
      <c r="AJ167" s="38">
        <v>0</v>
      </c>
      <c r="AK167" s="40">
        <v>-10777419.551380154</v>
      </c>
      <c r="AL167" s="41"/>
      <c r="AM167" s="38">
        <v>128460182.43297569</v>
      </c>
      <c r="AN167" s="32"/>
      <c r="AO167" s="41"/>
      <c r="AP167" s="38">
        <v>45201086.217084259</v>
      </c>
      <c r="AQ167" s="42"/>
      <c r="AR167" s="35"/>
      <c r="AS167" s="35"/>
      <c r="AT167" s="38">
        <v>-3582502.4930745568</v>
      </c>
      <c r="AU167" s="38">
        <v>0</v>
      </c>
      <c r="AV167" s="38">
        <v>0</v>
      </c>
      <c r="AW167" s="38">
        <v>-3582502.4930745568</v>
      </c>
      <c r="AX167" s="38">
        <v>-5567237.1184044601</v>
      </c>
      <c r="AY167" s="38">
        <v>0</v>
      </c>
      <c r="AZ167" s="38">
        <v>654182.91999999818</v>
      </c>
      <c r="BA167" s="38">
        <v>-4913054.198404463</v>
      </c>
      <c r="BB167" s="35"/>
      <c r="BC167" s="35"/>
      <c r="BD167" s="38"/>
      <c r="BE167" s="38"/>
      <c r="BF167" s="38"/>
      <c r="BG167" s="38"/>
      <c r="BH167" s="38"/>
      <c r="BI167" s="38"/>
      <c r="BJ167" s="38"/>
      <c r="BK167" s="38"/>
      <c r="BL167" s="38"/>
      <c r="BM167" s="35"/>
      <c r="BN167" s="35"/>
      <c r="BO167" s="35"/>
      <c r="BP167" s="38"/>
      <c r="BQ167" s="50"/>
      <c r="BR167" s="32"/>
      <c r="BS167" s="352"/>
      <c r="BT167" s="32"/>
      <c r="BU167" s="352"/>
      <c r="BV167" s="32"/>
      <c r="BW167" s="43"/>
      <c r="BX167" s="43"/>
      <c r="BY167" s="38"/>
      <c r="BZ167" s="38"/>
      <c r="CA167" s="38">
        <v>0</v>
      </c>
      <c r="CB167" s="38"/>
      <c r="CC167" s="38"/>
      <c r="CD167" s="38"/>
      <c r="CE167" s="38"/>
      <c r="CF167" s="38"/>
      <c r="CG167" s="38"/>
      <c r="CH167" s="38"/>
      <c r="CI167" s="38"/>
      <c r="CJ167" s="38"/>
      <c r="CK167" s="34"/>
      <c r="CL167" s="34"/>
    </row>
    <row r="168" spans="1:90" outlineLevel="3">
      <c r="A168" s="346" t="s">
        <v>278</v>
      </c>
      <c r="B168" s="346" t="s">
        <v>243</v>
      </c>
      <c r="C168" s="346" t="s">
        <v>140</v>
      </c>
      <c r="D168" s="346" t="s">
        <v>141</v>
      </c>
      <c r="E168" s="346" t="s">
        <v>552</v>
      </c>
      <c r="F168" s="346" t="s">
        <v>526</v>
      </c>
      <c r="G168" s="346" t="s">
        <v>143</v>
      </c>
      <c r="H168" s="346" t="s">
        <v>120</v>
      </c>
      <c r="I168" s="347" t="s">
        <v>120</v>
      </c>
      <c r="J168" s="44">
        <v>1</v>
      </c>
      <c r="K168" s="20">
        <v>1</v>
      </c>
      <c r="L168" s="21">
        <v>0</v>
      </c>
      <c r="M168" s="22">
        <v>0</v>
      </c>
      <c r="N168" s="22">
        <v>1</v>
      </c>
      <c r="O168" s="23">
        <v>17935000</v>
      </c>
      <c r="P168" s="20">
        <v>17935000</v>
      </c>
      <c r="Q168" s="20">
        <v>0</v>
      </c>
      <c r="R168" s="24" t="s">
        <v>553</v>
      </c>
      <c r="S168" s="24">
        <v>0</v>
      </c>
      <c r="T168" s="24">
        <v>0</v>
      </c>
      <c r="U168" s="25">
        <v>17935000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17935000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0</v>
      </c>
      <c r="AM168" s="26">
        <v>17935000</v>
      </c>
      <c r="AN168" s="29">
        <v>0</v>
      </c>
      <c r="AO168" s="29">
        <v>0</v>
      </c>
      <c r="AP168" s="26">
        <v>17935000</v>
      </c>
      <c r="AQ168" s="30">
        <v>1</v>
      </c>
      <c r="AR168" s="23">
        <v>17935000</v>
      </c>
      <c r="AS168" s="23">
        <v>17935000</v>
      </c>
      <c r="AT168" s="26">
        <v>0</v>
      </c>
      <c r="AU168" s="26">
        <v>0</v>
      </c>
      <c r="AV168" s="26">
        <v>0</v>
      </c>
      <c r="AW168" s="26">
        <v>0</v>
      </c>
      <c r="AX168" s="26">
        <v>17935000</v>
      </c>
      <c r="AY168" s="26">
        <v>0</v>
      </c>
      <c r="AZ168" s="26">
        <v>0</v>
      </c>
      <c r="BA168" s="26">
        <v>17935000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17935000</v>
      </c>
      <c r="BI168" s="26">
        <v>0</v>
      </c>
      <c r="BJ168" s="26">
        <v>0</v>
      </c>
      <c r="BK168" s="26">
        <v>17935000</v>
      </c>
      <c r="BL168" s="23">
        <v>17935000</v>
      </c>
      <c r="BM168" s="23" t="s">
        <v>98</v>
      </c>
      <c r="BN168" s="23">
        <v>0</v>
      </c>
      <c r="BO168" s="23" t="b">
        <v>0</v>
      </c>
      <c r="BP168" s="26">
        <v>0</v>
      </c>
      <c r="BQ168" s="20">
        <v>0</v>
      </c>
      <c r="BR168" s="20">
        <v>0</v>
      </c>
      <c r="BS168" s="348">
        <v>8</v>
      </c>
      <c r="BT168" s="20">
        <v>0</v>
      </c>
      <c r="BU168" s="348">
        <v>0</v>
      </c>
      <c r="BV168" s="20">
        <v>90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</v>
      </c>
      <c r="CL168" s="22">
        <v>0</v>
      </c>
    </row>
    <row r="169" spans="1:90" s="353" customFormat="1" ht="20.100000000000001" customHeight="1" outlineLevel="2">
      <c r="A169" s="350" t="s">
        <v>280</v>
      </c>
      <c r="B169" s="350"/>
      <c r="C169" s="350"/>
      <c r="D169" s="350"/>
      <c r="E169" s="350"/>
      <c r="F169" s="350"/>
      <c r="G169" s="350"/>
      <c r="H169" s="350"/>
      <c r="I169" s="351"/>
      <c r="J169" s="48"/>
      <c r="K169" s="32"/>
      <c r="L169" s="33"/>
      <c r="M169" s="34"/>
      <c r="N169" s="34"/>
      <c r="O169" s="35"/>
      <c r="P169" s="32"/>
      <c r="Q169" s="32"/>
      <c r="R169" s="36">
        <v>0</v>
      </c>
      <c r="S169" s="36">
        <v>0</v>
      </c>
      <c r="T169" s="36">
        <v>0</v>
      </c>
      <c r="U169" s="37">
        <v>17935000</v>
      </c>
      <c r="V169" s="38"/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7">
        <v>17935000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0</v>
      </c>
      <c r="AK169" s="40">
        <v>0</v>
      </c>
      <c r="AL169" s="41"/>
      <c r="AM169" s="38">
        <v>17935000</v>
      </c>
      <c r="AN169" s="41"/>
      <c r="AO169" s="41"/>
      <c r="AP169" s="38">
        <v>17935000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17935000</v>
      </c>
      <c r="AY169" s="38">
        <v>0</v>
      </c>
      <c r="AZ169" s="38">
        <v>0</v>
      </c>
      <c r="BA169" s="38">
        <v>17935000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35"/>
      <c r="BM169" s="35"/>
      <c r="BN169" s="35"/>
      <c r="BO169" s="35"/>
      <c r="BP169" s="38"/>
      <c r="BQ169" s="32"/>
      <c r="BR169" s="32"/>
      <c r="BS169" s="352"/>
      <c r="BT169" s="32"/>
      <c r="BU169" s="352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346" t="s">
        <v>118</v>
      </c>
      <c r="B170" s="346" t="s">
        <v>243</v>
      </c>
      <c r="C170" s="346" t="s">
        <v>148</v>
      </c>
      <c r="D170" s="346" t="s">
        <v>149</v>
      </c>
      <c r="E170" s="346" t="s">
        <v>348</v>
      </c>
      <c r="F170" s="346" t="s">
        <v>528</v>
      </c>
      <c r="G170" s="346" t="s">
        <v>231</v>
      </c>
      <c r="H170" s="346" t="s">
        <v>120</v>
      </c>
      <c r="I170" s="347" t="s">
        <v>120</v>
      </c>
      <c r="J170" s="20">
        <v>3182500</v>
      </c>
      <c r="K170" s="20">
        <v>3182500</v>
      </c>
      <c r="L170" s="21">
        <v>0.25185299385425541</v>
      </c>
      <c r="M170" s="22">
        <v>0</v>
      </c>
      <c r="N170" s="22">
        <v>0.55874152042594261</v>
      </c>
      <c r="O170" s="23">
        <v>0.41083676335457198</v>
      </c>
      <c r="P170" s="54">
        <v>0.41172006971946018</v>
      </c>
      <c r="Q170" s="20">
        <v>-8.8330636488820335E-4</v>
      </c>
      <c r="R170" s="24" t="s">
        <v>554</v>
      </c>
      <c r="S170" s="24">
        <v>0</v>
      </c>
      <c r="T170" s="24">
        <v>0</v>
      </c>
      <c r="U170" s="25">
        <v>1307487.9993759254</v>
      </c>
      <c r="V170" s="26" t="s">
        <v>97</v>
      </c>
      <c r="W170" s="26">
        <v>1051357.7279767261</v>
      </c>
      <c r="X170" s="26">
        <v>0</v>
      </c>
      <c r="Y170" s="26">
        <v>1051357.7279767261</v>
      </c>
      <c r="Z170" s="26">
        <v>1051357.7279767261</v>
      </c>
      <c r="AA170" s="26">
        <v>0</v>
      </c>
      <c r="AB170" s="26">
        <v>1051357.7279767261</v>
      </c>
      <c r="AC170" s="25">
        <v>1310299.1218821821</v>
      </c>
      <c r="AD170" s="26">
        <v>-2811.1225062566809</v>
      </c>
      <c r="AE170" s="26">
        <v>0</v>
      </c>
      <c r="AF170" s="26">
        <v>0</v>
      </c>
      <c r="AG170" s="26">
        <v>-2811.1225062566809</v>
      </c>
      <c r="AH170" s="27">
        <v>-4646504.6615210529</v>
      </c>
      <c r="AI170" s="26">
        <v>0</v>
      </c>
      <c r="AJ170" s="26">
        <v>0</v>
      </c>
      <c r="AK170" s="28">
        <v>-4646504.6615210529</v>
      </c>
      <c r="AL170" s="29">
        <v>627160.97047566995</v>
      </c>
      <c r="AM170" s="26">
        <v>5953992.6608969783</v>
      </c>
      <c r="AN170" s="29">
        <v>0</v>
      </c>
      <c r="AO170" s="29">
        <v>1102092.9602941058</v>
      </c>
      <c r="AP170" s="26">
        <v>13706016.359765276</v>
      </c>
      <c r="AQ170" s="30">
        <v>1</v>
      </c>
      <c r="AR170" s="23">
        <v>2445017.9720388982</v>
      </c>
      <c r="AS170" s="23">
        <v>1.375</v>
      </c>
      <c r="AT170" s="26">
        <v>-2552611.85229309</v>
      </c>
      <c r="AU170" s="26">
        <v>0</v>
      </c>
      <c r="AV170" s="26">
        <v>0</v>
      </c>
      <c r="AW170" s="26">
        <v>-2552611.85229309</v>
      </c>
      <c r="AX170" s="26">
        <v>-21364495.829487864</v>
      </c>
      <c r="AY170" s="26">
        <v>0</v>
      </c>
      <c r="AZ170" s="26">
        <v>0</v>
      </c>
      <c r="BA170" s="26">
        <v>-21364495.829487864</v>
      </c>
      <c r="BB170" s="23">
        <v>1.375</v>
      </c>
      <c r="BC170" s="23">
        <v>1.375</v>
      </c>
      <c r="BD170" s="26">
        <v>-2549800.7297868333</v>
      </c>
      <c r="BE170" s="26">
        <v>0</v>
      </c>
      <c r="BF170" s="26">
        <v>0</v>
      </c>
      <c r="BG170" s="26">
        <v>-2549800.7297868333</v>
      </c>
      <c r="BH170" s="26">
        <v>-21361684.706981607</v>
      </c>
      <c r="BI170" s="26">
        <v>0</v>
      </c>
      <c r="BJ170" s="26">
        <v>0</v>
      </c>
      <c r="BK170" s="26">
        <v>-21361684.706981607</v>
      </c>
      <c r="BL170" s="23">
        <v>13706016.359765276</v>
      </c>
      <c r="BM170" s="23" t="s">
        <v>88</v>
      </c>
      <c r="BN170" s="23">
        <v>0</v>
      </c>
      <c r="BO170" s="23" t="b">
        <v>0</v>
      </c>
      <c r="BP170" s="26">
        <v>0</v>
      </c>
      <c r="BQ170" s="20">
        <v>0</v>
      </c>
      <c r="BR170" s="20">
        <v>0</v>
      </c>
      <c r="BS170" s="348">
        <v>7</v>
      </c>
      <c r="BT170" s="20">
        <v>0</v>
      </c>
      <c r="BU170" s="354">
        <v>1778194.8887555622</v>
      </c>
      <c r="BV170" s="20">
        <v>99</v>
      </c>
      <c r="BW170" s="31">
        <v>1.375</v>
      </c>
      <c r="BX170" s="31">
        <v>1.375</v>
      </c>
      <c r="BY170" s="26">
        <v>0</v>
      </c>
      <c r="BZ170" s="26">
        <v>0</v>
      </c>
      <c r="CA170" s="26">
        <v>0</v>
      </c>
      <c r="CB170" s="26">
        <v>0</v>
      </c>
      <c r="CC170" s="26">
        <v>0</v>
      </c>
      <c r="CD170" s="26">
        <v>0</v>
      </c>
      <c r="CE170" s="26">
        <v>0</v>
      </c>
      <c r="CF170" s="26">
        <v>0</v>
      </c>
      <c r="CG170" s="26">
        <v>-4643693.5390147958</v>
      </c>
      <c r="CH170" s="26">
        <v>0</v>
      </c>
      <c r="CI170" s="26">
        <v>0</v>
      </c>
      <c r="CJ170" s="26">
        <v>-4643693.5390147958</v>
      </c>
      <c r="CK170" s="22">
        <v>0.43</v>
      </c>
      <c r="CL170" s="22">
        <v>0</v>
      </c>
    </row>
    <row r="171" spans="1:90" s="353" customFormat="1" ht="20.100000000000001" customHeight="1" outlineLevel="2">
      <c r="A171" s="350" t="s">
        <v>121</v>
      </c>
      <c r="B171" s="350"/>
      <c r="C171" s="350"/>
      <c r="D171" s="350"/>
      <c r="E171" s="350"/>
      <c r="F171" s="350"/>
      <c r="G171" s="350"/>
      <c r="H171" s="350"/>
      <c r="I171" s="351"/>
      <c r="J171" s="32"/>
      <c r="K171" s="32"/>
      <c r="L171" s="33"/>
      <c r="M171" s="34"/>
      <c r="N171" s="34"/>
      <c r="O171" s="35"/>
      <c r="P171" s="55"/>
      <c r="Q171" s="32"/>
      <c r="R171" s="36">
        <v>0</v>
      </c>
      <c r="S171" s="36">
        <v>0</v>
      </c>
      <c r="T171" s="36">
        <v>0</v>
      </c>
      <c r="U171" s="37">
        <v>1307487.9993759254</v>
      </c>
      <c r="V171" s="38"/>
      <c r="W171" s="38">
        <v>1051357.7279767261</v>
      </c>
      <c r="X171" s="38">
        <v>0</v>
      </c>
      <c r="Y171" s="38">
        <v>1051357.7279767261</v>
      </c>
      <c r="Z171" s="38">
        <v>1051357.7279767261</v>
      </c>
      <c r="AA171" s="38">
        <v>0</v>
      </c>
      <c r="AB171" s="38">
        <v>1051357.7279767261</v>
      </c>
      <c r="AC171" s="37">
        <v>1310299.1218821821</v>
      </c>
      <c r="AD171" s="38">
        <v>-2811.1225062566809</v>
      </c>
      <c r="AE171" s="38">
        <v>0</v>
      </c>
      <c r="AF171" s="38">
        <v>0</v>
      </c>
      <c r="AG171" s="38">
        <v>-2811.1225062566809</v>
      </c>
      <c r="AH171" s="39">
        <v>-4646504.6615210529</v>
      </c>
      <c r="AI171" s="38">
        <v>0</v>
      </c>
      <c r="AJ171" s="38">
        <v>0</v>
      </c>
      <c r="AK171" s="40">
        <v>-4646504.6615210529</v>
      </c>
      <c r="AL171" s="41"/>
      <c r="AM171" s="38">
        <v>5953992.6608969783</v>
      </c>
      <c r="AN171" s="41"/>
      <c r="AO171" s="41"/>
      <c r="AP171" s="38">
        <v>13706016.359765276</v>
      </c>
      <c r="AQ171" s="42"/>
      <c r="AR171" s="35"/>
      <c r="AS171" s="35"/>
      <c r="AT171" s="38">
        <v>-2552611.85229309</v>
      </c>
      <c r="AU171" s="38">
        <v>0</v>
      </c>
      <c r="AV171" s="38">
        <v>0</v>
      </c>
      <c r="AW171" s="38">
        <v>-2552611.85229309</v>
      </c>
      <c r="AX171" s="38">
        <v>-21364495.829487864</v>
      </c>
      <c r="AY171" s="38">
        <v>0</v>
      </c>
      <c r="AZ171" s="38">
        <v>0</v>
      </c>
      <c r="BA171" s="38">
        <v>-21364495.829487864</v>
      </c>
      <c r="BB171" s="35"/>
      <c r="BC171" s="35"/>
      <c r="BD171" s="38"/>
      <c r="BE171" s="38"/>
      <c r="BF171" s="38"/>
      <c r="BG171" s="38"/>
      <c r="BH171" s="38"/>
      <c r="BI171" s="38"/>
      <c r="BJ171" s="38"/>
      <c r="BK171" s="38"/>
      <c r="BL171" s="35"/>
      <c r="BM171" s="35"/>
      <c r="BN171" s="35"/>
      <c r="BO171" s="35"/>
      <c r="BP171" s="38"/>
      <c r="BQ171" s="32"/>
      <c r="BR171" s="32"/>
      <c r="BS171" s="352"/>
      <c r="BT171" s="32"/>
      <c r="BU171" s="355"/>
      <c r="BV171" s="32"/>
      <c r="BW171" s="43"/>
      <c r="BX171" s="43"/>
      <c r="BY171" s="38"/>
      <c r="BZ171" s="38"/>
      <c r="CA171" s="38">
        <v>0</v>
      </c>
      <c r="CB171" s="38"/>
      <c r="CC171" s="38"/>
      <c r="CD171" s="38"/>
      <c r="CE171" s="38"/>
      <c r="CF171" s="38"/>
      <c r="CG171" s="38"/>
      <c r="CH171" s="38"/>
      <c r="CI171" s="38"/>
      <c r="CJ171" s="38"/>
      <c r="CK171" s="34"/>
      <c r="CL171" s="34"/>
    </row>
    <row r="172" spans="1:90" s="358" customFormat="1" ht="30" customHeight="1" outlineLevel="1">
      <c r="A172" s="350"/>
      <c r="B172" s="350" t="s">
        <v>255</v>
      </c>
      <c r="C172" s="350"/>
      <c r="D172" s="350"/>
      <c r="E172" s="350"/>
      <c r="F172" s="350"/>
      <c r="G172" s="350"/>
      <c r="H172" s="350"/>
      <c r="I172" s="351"/>
      <c r="J172" s="56"/>
      <c r="K172" s="56"/>
      <c r="L172" s="57"/>
      <c r="M172" s="58"/>
      <c r="N172" s="58"/>
      <c r="O172" s="59"/>
      <c r="P172" s="60"/>
      <c r="Q172" s="56"/>
      <c r="R172" s="61">
        <v>0</v>
      </c>
      <c r="S172" s="61">
        <v>0</v>
      </c>
      <c r="T172" s="61">
        <v>0</v>
      </c>
      <c r="U172" s="62">
        <v>543402641.08435786</v>
      </c>
      <c r="V172" s="63"/>
      <c r="W172" s="63">
        <v>203829642.99083957</v>
      </c>
      <c r="X172" s="63">
        <v>0</v>
      </c>
      <c r="Y172" s="63">
        <v>203829642.99083957</v>
      </c>
      <c r="Z172" s="63">
        <v>85590953.565839589</v>
      </c>
      <c r="AA172" s="63">
        <v>0</v>
      </c>
      <c r="AB172" s="63">
        <v>85590953.565839589</v>
      </c>
      <c r="AC172" s="62">
        <v>542793883.71183252</v>
      </c>
      <c r="AD172" s="63">
        <v>279804.51252542017</v>
      </c>
      <c r="AE172" s="63">
        <v>-24753.139999998733</v>
      </c>
      <c r="AF172" s="63">
        <v>3171.035069101692</v>
      </c>
      <c r="AG172" s="63">
        <v>258222.40759452313</v>
      </c>
      <c r="AH172" s="64">
        <v>-42351115.12986619</v>
      </c>
      <c r="AI172" s="63">
        <v>435569.42999999947</v>
      </c>
      <c r="AJ172" s="63">
        <v>404275.3585881475</v>
      </c>
      <c r="AK172" s="65">
        <v>-41511270.341278039</v>
      </c>
      <c r="AL172" s="66"/>
      <c r="AM172" s="63">
        <v>582708313.57894206</v>
      </c>
      <c r="AN172" s="66"/>
      <c r="AO172" s="66"/>
      <c r="AP172" s="63">
        <v>492643355.92897654</v>
      </c>
      <c r="AQ172" s="67"/>
      <c r="AR172" s="59"/>
      <c r="AS172" s="59"/>
      <c r="AT172" s="63">
        <v>-14238346.050160613</v>
      </c>
      <c r="AU172" s="63">
        <v>-133419.99000000057</v>
      </c>
      <c r="AV172" s="63">
        <v>4318.5911515894732</v>
      </c>
      <c r="AW172" s="63">
        <v>-14367447.449009024</v>
      </c>
      <c r="AX172" s="63">
        <v>-46405967.491321042</v>
      </c>
      <c r="AY172" s="63">
        <v>-13805318.659999998</v>
      </c>
      <c r="AZ172" s="63">
        <v>12624386.425928602</v>
      </c>
      <c r="BA172" s="63">
        <v>-47586899.725392431</v>
      </c>
      <c r="BB172" s="59"/>
      <c r="BC172" s="59"/>
      <c r="BD172" s="63"/>
      <c r="BE172" s="63"/>
      <c r="BF172" s="63"/>
      <c r="BG172" s="63"/>
      <c r="BH172" s="63"/>
      <c r="BI172" s="63"/>
      <c r="BJ172" s="63"/>
      <c r="BK172" s="63"/>
      <c r="BL172" s="59"/>
      <c r="BM172" s="59"/>
      <c r="BN172" s="59"/>
      <c r="BO172" s="59"/>
      <c r="BP172" s="63"/>
      <c r="BQ172" s="56"/>
      <c r="BR172" s="56"/>
      <c r="BS172" s="356"/>
      <c r="BT172" s="56"/>
      <c r="BU172" s="357"/>
      <c r="BV172" s="56"/>
      <c r="BW172" s="68"/>
      <c r="BX172" s="68"/>
      <c r="BY172" s="63"/>
      <c r="BZ172" s="63"/>
      <c r="CA172" s="63">
        <v>2566803.4300000002</v>
      </c>
      <c r="CB172" s="63"/>
      <c r="CC172" s="63"/>
      <c r="CD172" s="63"/>
      <c r="CE172" s="63"/>
      <c r="CF172" s="63"/>
      <c r="CG172" s="63"/>
      <c r="CH172" s="63"/>
      <c r="CI172" s="63"/>
      <c r="CJ172" s="63"/>
      <c r="CK172" s="58"/>
      <c r="CL172" s="58"/>
    </row>
    <row r="173" spans="1:90" outlineLevel="3">
      <c r="A173" s="346" t="s">
        <v>82</v>
      </c>
      <c r="B173" s="346" t="s">
        <v>256</v>
      </c>
      <c r="C173" s="346" t="s">
        <v>0</v>
      </c>
      <c r="D173" s="346" t="s">
        <v>0</v>
      </c>
      <c r="E173" s="346" t="s">
        <v>257</v>
      </c>
      <c r="F173" s="346" t="s">
        <v>0</v>
      </c>
      <c r="G173" s="346" t="s">
        <v>256</v>
      </c>
      <c r="H173" s="346" t="s">
        <v>85</v>
      </c>
      <c r="I173" s="347" t="s">
        <v>86</v>
      </c>
      <c r="J173" s="20">
        <v>0</v>
      </c>
      <c r="K173" s="20">
        <v>0</v>
      </c>
      <c r="L173" s="21">
        <v>0</v>
      </c>
      <c r="M173" s="22">
        <v>0</v>
      </c>
      <c r="N173" s="22">
        <v>0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87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83351.789999999994</v>
      </c>
      <c r="AK173" s="28">
        <v>83351.789999999994</v>
      </c>
      <c r="AL173" s="29">
        <v>0.14999999999417923</v>
      </c>
      <c r="AM173" s="26">
        <v>0</v>
      </c>
      <c r="AN173" s="20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237015.58</v>
      </c>
      <c r="BA173" s="26">
        <v>237015.58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237015.58</v>
      </c>
      <c r="BK173" s="26">
        <v>237015.58</v>
      </c>
      <c r="BL173" s="23">
        <v>0</v>
      </c>
      <c r="BM173" s="23" t="s">
        <v>88</v>
      </c>
      <c r="BN173" s="23">
        <v>0</v>
      </c>
      <c r="BO173" s="23" t="b">
        <v>0</v>
      </c>
      <c r="BP173" s="26">
        <v>83351.789999999994</v>
      </c>
      <c r="BQ173" s="24">
        <v>0</v>
      </c>
      <c r="BR173" s="20">
        <v>0</v>
      </c>
      <c r="BS173" s="348">
        <v>79</v>
      </c>
      <c r="BT173" s="20">
        <v>0</v>
      </c>
      <c r="BU173" s="348">
        <v>0</v>
      </c>
      <c r="BV173" s="20">
        <v>128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0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83351.789999999994</v>
      </c>
      <c r="CJ173" s="26">
        <v>83351.789999999994</v>
      </c>
      <c r="CK173" s="22">
        <v>0</v>
      </c>
      <c r="CL173" s="22">
        <v>0</v>
      </c>
    </row>
    <row r="174" spans="1:90" s="353" customFormat="1" ht="20.100000000000001" customHeight="1" outlineLevel="2">
      <c r="A174" s="350" t="s">
        <v>89</v>
      </c>
      <c r="B174" s="350"/>
      <c r="C174" s="350"/>
      <c r="D174" s="350"/>
      <c r="E174" s="350"/>
      <c r="F174" s="350"/>
      <c r="G174" s="350"/>
      <c r="H174" s="350"/>
      <c r="I174" s="351"/>
      <c r="J174" s="32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83351.789999999994</v>
      </c>
      <c r="AK174" s="40">
        <v>83351.789999999994</v>
      </c>
      <c r="AL174" s="41"/>
      <c r="AM174" s="38">
        <v>0</v>
      </c>
      <c r="AN174" s="32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237015.58</v>
      </c>
      <c r="BA174" s="38">
        <v>237015.58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6"/>
      <c r="BR174" s="32"/>
      <c r="BS174" s="352"/>
      <c r="BT174" s="32"/>
      <c r="BU174" s="352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346" t="s">
        <v>258</v>
      </c>
      <c r="B175" s="346" t="s">
        <v>256</v>
      </c>
      <c r="C175" s="346" t="s">
        <v>259</v>
      </c>
      <c r="D175" s="346" t="s">
        <v>260</v>
      </c>
      <c r="E175" s="346" t="s">
        <v>261</v>
      </c>
      <c r="F175" s="346" t="s">
        <v>621</v>
      </c>
      <c r="G175" s="346" t="s">
        <v>263</v>
      </c>
      <c r="H175" s="346" t="s">
        <v>144</v>
      </c>
      <c r="I175" s="347" t="s">
        <v>145</v>
      </c>
      <c r="J175" s="20">
        <v>0</v>
      </c>
      <c r="K175" s="20">
        <v>0</v>
      </c>
      <c r="L175" s="70">
        <v>0</v>
      </c>
      <c r="M175" s="22">
        <v>0</v>
      </c>
      <c r="N175" s="70">
        <v>0.89941139196551612</v>
      </c>
      <c r="O175" s="20">
        <v>220.70263788292277</v>
      </c>
      <c r="P175" s="46">
        <v>224.32969105778068</v>
      </c>
      <c r="Q175" s="46">
        <v>-3.627053174857906</v>
      </c>
      <c r="R175" s="24" t="s">
        <v>622</v>
      </c>
      <c r="S175" s="24">
        <v>0</v>
      </c>
      <c r="T175" s="24">
        <v>0</v>
      </c>
      <c r="U175" s="25">
        <v>0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0</v>
      </c>
      <c r="AD175" s="26">
        <v>0</v>
      </c>
      <c r="AE175" s="26">
        <v>0</v>
      </c>
      <c r="AF175" s="26">
        <v>0</v>
      </c>
      <c r="AG175" s="26">
        <v>0</v>
      </c>
      <c r="AH175" s="27">
        <v>0</v>
      </c>
      <c r="AI175" s="26">
        <v>0</v>
      </c>
      <c r="AJ175" s="26">
        <v>0</v>
      </c>
      <c r="AK175" s="28">
        <v>0</v>
      </c>
      <c r="AL175" s="29">
        <v>-3145353.4325060286</v>
      </c>
      <c r="AM175" s="26">
        <v>0</v>
      </c>
      <c r="AN175" s="29">
        <v>0</v>
      </c>
      <c r="AO175" s="20">
        <v>0</v>
      </c>
      <c r="AP175" s="26">
        <v>0</v>
      </c>
      <c r="AQ175" s="30">
        <v>5.3836349999999999</v>
      </c>
      <c r="AR175" s="23">
        <v>0</v>
      </c>
      <c r="AS175" s="23">
        <v>44.375</v>
      </c>
      <c r="AT175" s="26">
        <v>0</v>
      </c>
      <c r="AU175" s="26">
        <v>0</v>
      </c>
      <c r="AV175" s="26">
        <v>0</v>
      </c>
      <c r="AW175" s="26">
        <v>0</v>
      </c>
      <c r="AX175" s="26">
        <v>68069972.499192059</v>
      </c>
      <c r="AY175" s="26">
        <v>0</v>
      </c>
      <c r="AZ175" s="26">
        <v>683723.95</v>
      </c>
      <c r="BA175" s="26">
        <v>68753696.449192062</v>
      </c>
      <c r="BB175" s="23">
        <v>44.375</v>
      </c>
      <c r="BC175" s="23">
        <v>45.125</v>
      </c>
      <c r="BD175" s="26">
        <v>0</v>
      </c>
      <c r="BE175" s="26">
        <v>0</v>
      </c>
      <c r="BF175" s="26">
        <v>0</v>
      </c>
      <c r="BG175" s="26">
        <v>0</v>
      </c>
      <c r="BH175" s="26">
        <v>68069972.499192059</v>
      </c>
      <c r="BI175" s="26">
        <v>0</v>
      </c>
      <c r="BJ175" s="26">
        <v>683723.95</v>
      </c>
      <c r="BK175" s="26">
        <v>68753696.449192062</v>
      </c>
      <c r="BL175" s="31">
        <v>0</v>
      </c>
      <c r="BM175" s="23" t="s">
        <v>88</v>
      </c>
      <c r="BN175" s="23">
        <v>0</v>
      </c>
      <c r="BO175" s="23" t="b">
        <v>0</v>
      </c>
      <c r="BP175" s="26">
        <v>0</v>
      </c>
      <c r="BQ175" s="20">
        <v>308.4375</v>
      </c>
      <c r="BR175" s="20">
        <v>0</v>
      </c>
      <c r="BS175" s="348">
        <v>5</v>
      </c>
      <c r="BT175" s="20">
        <v>0</v>
      </c>
      <c r="BU175" s="354">
        <v>0</v>
      </c>
      <c r="BV175" s="20">
        <v>73</v>
      </c>
      <c r="BW175" s="31">
        <v>44.375</v>
      </c>
      <c r="BX175" s="31">
        <v>44.375</v>
      </c>
      <c r="BY175" s="26">
        <v>0</v>
      </c>
      <c r="BZ175" s="26">
        <v>0</v>
      </c>
      <c r="CA175" s="26">
        <v>0</v>
      </c>
      <c r="CB175" s="26">
        <v>-130122819.449663</v>
      </c>
      <c r="CC175" s="26">
        <v>0</v>
      </c>
      <c r="CD175" s="26">
        <v>0</v>
      </c>
      <c r="CE175" s="26">
        <v>0</v>
      </c>
      <c r="CF175" s="26">
        <v>0</v>
      </c>
      <c r="CG175" s="26">
        <v>0</v>
      </c>
      <c r="CH175" s="26">
        <v>0</v>
      </c>
      <c r="CI175" s="26">
        <v>0</v>
      </c>
      <c r="CJ175" s="26">
        <v>0</v>
      </c>
      <c r="CK175" s="22">
        <v>0.76</v>
      </c>
      <c r="CL175" s="22">
        <v>0</v>
      </c>
    </row>
    <row r="176" spans="1:90" outlineLevel="3">
      <c r="A176" s="346" t="s">
        <v>258</v>
      </c>
      <c r="B176" s="346" t="s">
        <v>256</v>
      </c>
      <c r="C176" s="346" t="s">
        <v>259</v>
      </c>
      <c r="D176" s="346" t="s">
        <v>260</v>
      </c>
      <c r="E176" s="346" t="s">
        <v>264</v>
      </c>
      <c r="F176" s="346" t="s">
        <v>621</v>
      </c>
      <c r="G176" s="346" t="s">
        <v>263</v>
      </c>
      <c r="H176" s="346" t="s">
        <v>144</v>
      </c>
      <c r="I176" s="347" t="s">
        <v>145</v>
      </c>
      <c r="J176" s="20">
        <v>0</v>
      </c>
      <c r="K176" s="20">
        <v>0</v>
      </c>
      <c r="L176" s="70">
        <v>0</v>
      </c>
      <c r="M176" s="22">
        <v>0</v>
      </c>
      <c r="N176" s="70">
        <v>0.89941139196551612</v>
      </c>
      <c r="O176" s="20">
        <v>220.70263788292277</v>
      </c>
      <c r="P176" s="46">
        <v>224.32969105778068</v>
      </c>
      <c r="Q176" s="46">
        <v>-3.627053174857906</v>
      </c>
      <c r="R176" s="24">
        <v>0</v>
      </c>
      <c r="S176" s="24">
        <v>0</v>
      </c>
      <c r="T176" s="24">
        <v>0</v>
      </c>
      <c r="U176" s="25">
        <v>0</v>
      </c>
      <c r="V176" s="26" t="s">
        <v>97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5">
        <v>0</v>
      </c>
      <c r="AD176" s="26">
        <v>0</v>
      </c>
      <c r="AE176" s="26">
        <v>0</v>
      </c>
      <c r="AF176" s="26">
        <v>0</v>
      </c>
      <c r="AG176" s="26">
        <v>0</v>
      </c>
      <c r="AH176" s="27">
        <v>0</v>
      </c>
      <c r="AI176" s="26">
        <v>0</v>
      </c>
      <c r="AJ176" s="26">
        <v>0</v>
      </c>
      <c r="AK176" s="28">
        <v>0</v>
      </c>
      <c r="AL176" s="29">
        <v>315687.80981162563</v>
      </c>
      <c r="AM176" s="26">
        <v>0</v>
      </c>
      <c r="AN176" s="29">
        <v>0</v>
      </c>
      <c r="AO176" s="20">
        <v>0</v>
      </c>
      <c r="AP176" s="26">
        <v>0</v>
      </c>
      <c r="AQ176" s="30">
        <v>5.3836349999999999</v>
      </c>
      <c r="AR176" s="23">
        <v>0</v>
      </c>
      <c r="AS176" s="23">
        <v>44.375</v>
      </c>
      <c r="AT176" s="26">
        <v>0</v>
      </c>
      <c r="AU176" s="26">
        <v>0</v>
      </c>
      <c r="AV176" s="26">
        <v>0</v>
      </c>
      <c r="AW176" s="26">
        <v>0</v>
      </c>
      <c r="AX176" s="26">
        <v>-315687.96981162578</v>
      </c>
      <c r="AY176" s="26">
        <v>0</v>
      </c>
      <c r="AZ176" s="26">
        <v>-3.3527612686157227E-8</v>
      </c>
      <c r="BA176" s="26">
        <v>-315687.96981165931</v>
      </c>
      <c r="BB176" s="23">
        <v>44.375</v>
      </c>
      <c r="BC176" s="23">
        <v>45.125</v>
      </c>
      <c r="BD176" s="26">
        <v>0</v>
      </c>
      <c r="BE176" s="26">
        <v>0</v>
      </c>
      <c r="BF176" s="26">
        <v>0</v>
      </c>
      <c r="BG176" s="26">
        <v>0</v>
      </c>
      <c r="BH176" s="26">
        <v>-315687.96981162578</v>
      </c>
      <c r="BI176" s="26">
        <v>0</v>
      </c>
      <c r="BJ176" s="26">
        <v>-3.3527612686157227E-8</v>
      </c>
      <c r="BK176" s="26">
        <v>-315687.96981165931</v>
      </c>
      <c r="BL176" s="31">
        <v>0</v>
      </c>
      <c r="BM176" s="23" t="s">
        <v>88</v>
      </c>
      <c r="BN176" s="23">
        <v>0</v>
      </c>
      <c r="BO176" s="23" t="b">
        <v>0</v>
      </c>
      <c r="BP176" s="26">
        <v>0</v>
      </c>
      <c r="BQ176" s="20">
        <v>308.4375</v>
      </c>
      <c r="BR176" s="20">
        <v>0</v>
      </c>
      <c r="BS176" s="348">
        <v>5</v>
      </c>
      <c r="BT176" s="20">
        <v>0</v>
      </c>
      <c r="BU176" s="354">
        <v>0</v>
      </c>
      <c r="BV176" s="20">
        <v>74</v>
      </c>
      <c r="BW176" s="31">
        <v>44.375</v>
      </c>
      <c r="BX176" s="31">
        <v>44.375</v>
      </c>
      <c r="BY176" s="26">
        <v>0</v>
      </c>
      <c r="BZ176" s="26">
        <v>0</v>
      </c>
      <c r="CA176" s="26">
        <v>0</v>
      </c>
      <c r="CB176" s="26">
        <v>25136826.75</v>
      </c>
      <c r="CC176" s="26">
        <v>0</v>
      </c>
      <c r="CD176" s="26">
        <v>0</v>
      </c>
      <c r="CE176" s="26">
        <v>0</v>
      </c>
      <c r="CF176" s="26">
        <v>0</v>
      </c>
      <c r="CG176" s="26">
        <v>0</v>
      </c>
      <c r="CH176" s="26">
        <v>0</v>
      </c>
      <c r="CI176" s="26">
        <v>0</v>
      </c>
      <c r="CJ176" s="26">
        <v>0</v>
      </c>
      <c r="CK176" s="22">
        <v>0.76</v>
      </c>
      <c r="CL176" s="22">
        <v>0</v>
      </c>
    </row>
    <row r="177" spans="1:90" s="353" customFormat="1" ht="20.100000000000001" customHeight="1" outlineLevel="2">
      <c r="A177" s="350" t="s">
        <v>265</v>
      </c>
      <c r="B177" s="350"/>
      <c r="C177" s="350"/>
      <c r="D177" s="350"/>
      <c r="E177" s="350"/>
      <c r="F177" s="350"/>
      <c r="G177" s="350"/>
      <c r="H177" s="350"/>
      <c r="I177" s="351"/>
      <c r="J177" s="32"/>
      <c r="K177" s="32"/>
      <c r="L177" s="71"/>
      <c r="M177" s="34"/>
      <c r="N177" s="71"/>
      <c r="O177" s="32"/>
      <c r="P177" s="50"/>
      <c r="Q177" s="50"/>
      <c r="R177" s="36">
        <v>0</v>
      </c>
      <c r="S177" s="36">
        <v>0</v>
      </c>
      <c r="T177" s="36">
        <v>0</v>
      </c>
      <c r="U177" s="37">
        <v>0</v>
      </c>
      <c r="V177" s="38"/>
      <c r="W177" s="38">
        <v>0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7">
        <v>0</v>
      </c>
      <c r="AD177" s="38">
        <v>0</v>
      </c>
      <c r="AE177" s="38">
        <v>0</v>
      </c>
      <c r="AF177" s="38">
        <v>0</v>
      </c>
      <c r="AG177" s="38">
        <v>0</v>
      </c>
      <c r="AH177" s="39">
        <v>0</v>
      </c>
      <c r="AI177" s="38">
        <v>0</v>
      </c>
      <c r="AJ177" s="38">
        <v>0</v>
      </c>
      <c r="AK177" s="40">
        <v>0</v>
      </c>
      <c r="AL177" s="41"/>
      <c r="AM177" s="38">
        <v>0</v>
      </c>
      <c r="AN177" s="41"/>
      <c r="AO177" s="32"/>
      <c r="AP177" s="38">
        <v>0</v>
      </c>
      <c r="AQ177" s="42"/>
      <c r="AR177" s="35"/>
      <c r="AS177" s="35"/>
      <c r="AT177" s="38">
        <v>0</v>
      </c>
      <c r="AU177" s="38">
        <v>0</v>
      </c>
      <c r="AV177" s="38">
        <v>0</v>
      </c>
      <c r="AW177" s="38">
        <v>0</v>
      </c>
      <c r="AX177" s="38">
        <v>67754284.529380441</v>
      </c>
      <c r="AY177" s="38">
        <v>0</v>
      </c>
      <c r="AZ177" s="38">
        <v>683723.94999996643</v>
      </c>
      <c r="BA177" s="38">
        <v>68438008.479380399</v>
      </c>
      <c r="BB177" s="35"/>
      <c r="BC177" s="35"/>
      <c r="BD177" s="38"/>
      <c r="BE177" s="38"/>
      <c r="BF177" s="38"/>
      <c r="BG177" s="38"/>
      <c r="BH177" s="38"/>
      <c r="BI177" s="38"/>
      <c r="BJ177" s="38"/>
      <c r="BK177" s="38"/>
      <c r="BL177" s="43"/>
      <c r="BM177" s="35"/>
      <c r="BN177" s="35"/>
      <c r="BO177" s="35"/>
      <c r="BP177" s="38"/>
      <c r="BQ177" s="32"/>
      <c r="BR177" s="32"/>
      <c r="BS177" s="352"/>
      <c r="BT177" s="32"/>
      <c r="BU177" s="355"/>
      <c r="BV177" s="32"/>
      <c r="BW177" s="43"/>
      <c r="BX177" s="43"/>
      <c r="BY177" s="38"/>
      <c r="BZ177" s="38"/>
      <c r="CA177" s="38">
        <v>0</v>
      </c>
      <c r="CB177" s="38"/>
      <c r="CC177" s="38"/>
      <c r="CD177" s="38"/>
      <c r="CE177" s="38"/>
      <c r="CF177" s="38"/>
      <c r="CG177" s="38"/>
      <c r="CH177" s="38"/>
      <c r="CI177" s="38"/>
      <c r="CJ177" s="38"/>
      <c r="CK177" s="34"/>
      <c r="CL177" s="34"/>
    </row>
    <row r="178" spans="1:90" outlineLevel="3">
      <c r="A178" s="346" t="s">
        <v>147</v>
      </c>
      <c r="B178" s="346" t="s">
        <v>256</v>
      </c>
      <c r="C178" s="346" t="s">
        <v>266</v>
      </c>
      <c r="D178" s="346" t="s">
        <v>267</v>
      </c>
      <c r="E178" s="346" t="s">
        <v>268</v>
      </c>
      <c r="F178" s="346" t="s">
        <v>0</v>
      </c>
      <c r="G178" s="346" t="s">
        <v>143</v>
      </c>
      <c r="H178" s="346" t="s">
        <v>95</v>
      </c>
      <c r="I178" s="347" t="s">
        <v>128</v>
      </c>
      <c r="J178" s="20">
        <v>1</v>
      </c>
      <c r="K178" s="20">
        <v>1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 t="s">
        <v>623</v>
      </c>
      <c r="S178" s="24">
        <v>0</v>
      </c>
      <c r="T178" s="24">
        <v>0</v>
      </c>
      <c r="U178" s="25">
        <v>0</v>
      </c>
      <c r="V178" s="26" t="s">
        <v>97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0</v>
      </c>
      <c r="AK178" s="28">
        <v>0</v>
      </c>
      <c r="AL178" s="29">
        <v>0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2301742.67</v>
      </c>
      <c r="AY178" s="26">
        <v>0</v>
      </c>
      <c r="AZ178" s="26">
        <v>0</v>
      </c>
      <c r="BA178" s="26">
        <v>2301742.67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2301742.67</v>
      </c>
      <c r="BI178" s="26">
        <v>0</v>
      </c>
      <c r="BJ178" s="26">
        <v>0</v>
      </c>
      <c r="BK178" s="26">
        <v>2301742.67</v>
      </c>
      <c r="BL178" s="26">
        <v>0</v>
      </c>
      <c r="BM178" s="23" t="s">
        <v>98</v>
      </c>
      <c r="BN178" s="23">
        <v>0</v>
      </c>
      <c r="BO178" s="23" t="b">
        <v>0</v>
      </c>
      <c r="BP178" s="26">
        <v>0</v>
      </c>
      <c r="BQ178" s="46">
        <v>0</v>
      </c>
      <c r="BR178" s="20">
        <v>0</v>
      </c>
      <c r="BS178" s="348">
        <v>12</v>
      </c>
      <c r="BT178" s="20">
        <v>0</v>
      </c>
      <c r="BU178" s="348">
        <v>0</v>
      </c>
      <c r="BV178" s="20">
        <v>154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-4967134.67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2">
        <v>0</v>
      </c>
      <c r="CL178" s="22">
        <v>0</v>
      </c>
    </row>
    <row r="179" spans="1:90" outlineLevel="3">
      <c r="A179" s="346" t="s">
        <v>147</v>
      </c>
      <c r="B179" s="346" t="s">
        <v>256</v>
      </c>
      <c r="C179" s="346" t="s">
        <v>259</v>
      </c>
      <c r="D179" s="346" t="s">
        <v>260</v>
      </c>
      <c r="E179" s="346" t="s">
        <v>269</v>
      </c>
      <c r="F179" s="346" t="s">
        <v>0</v>
      </c>
      <c r="G179" s="346" t="s">
        <v>123</v>
      </c>
      <c r="H179" s="346" t="s">
        <v>95</v>
      </c>
      <c r="I179" s="347" t="s">
        <v>128</v>
      </c>
      <c r="J179" s="20">
        <v>1</v>
      </c>
      <c r="K179" s="20">
        <v>1</v>
      </c>
      <c r="L179" s="21">
        <v>0</v>
      </c>
      <c r="M179" s="22">
        <v>0</v>
      </c>
      <c r="N179" s="22">
        <v>0</v>
      </c>
      <c r="O179" s="23">
        <v>12009716</v>
      </c>
      <c r="P179" s="20">
        <v>12009716</v>
      </c>
      <c r="Q179" s="20">
        <v>0</v>
      </c>
      <c r="R179" s="24" t="s">
        <v>624</v>
      </c>
      <c r="S179" s="24">
        <v>0</v>
      </c>
      <c r="T179" s="24">
        <v>0</v>
      </c>
      <c r="U179" s="25">
        <v>12009716</v>
      </c>
      <c r="V179" s="26" t="s">
        <v>97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5">
        <v>12009716</v>
      </c>
      <c r="AD179" s="26">
        <v>0</v>
      </c>
      <c r="AE179" s="26">
        <v>0</v>
      </c>
      <c r="AF179" s="26">
        <v>-1331.5</v>
      </c>
      <c r="AG179" s="26">
        <v>-1331.5</v>
      </c>
      <c r="AH179" s="27">
        <v>0</v>
      </c>
      <c r="AI179" s="26">
        <v>0</v>
      </c>
      <c r="AJ179" s="26">
        <v>-46178.32</v>
      </c>
      <c r="AK179" s="28">
        <v>-46178.32</v>
      </c>
      <c r="AL179" s="29">
        <v>0</v>
      </c>
      <c r="AM179" s="26">
        <v>11830793</v>
      </c>
      <c r="AN179" s="20">
        <v>0</v>
      </c>
      <c r="AO179" s="29">
        <v>0</v>
      </c>
      <c r="AP179" s="26">
        <v>11830793</v>
      </c>
      <c r="AQ179" s="30">
        <v>1</v>
      </c>
      <c r="AR179" s="23">
        <v>0</v>
      </c>
      <c r="AS179" s="23">
        <v>12009716</v>
      </c>
      <c r="AT179" s="26">
        <v>0</v>
      </c>
      <c r="AU179" s="26">
        <v>0</v>
      </c>
      <c r="AV179" s="26">
        <v>-1331.5</v>
      </c>
      <c r="AW179" s="26">
        <v>-1331.5</v>
      </c>
      <c r="AX179" s="26">
        <v>0</v>
      </c>
      <c r="AY179" s="26">
        <v>0</v>
      </c>
      <c r="AZ179" s="26">
        <v>-142966.29</v>
      </c>
      <c r="BA179" s="26">
        <v>-142966.29</v>
      </c>
      <c r="BB179" s="23" t="s">
        <v>0</v>
      </c>
      <c r="BC179" s="23" t="s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-141634.79</v>
      </c>
      <c r="BK179" s="26">
        <v>-141634.79</v>
      </c>
      <c r="BL179" s="26">
        <v>11830793</v>
      </c>
      <c r="BM179" s="23" t="s">
        <v>98</v>
      </c>
      <c r="BN179" s="23">
        <v>0</v>
      </c>
      <c r="BO179" s="23" t="b">
        <v>0</v>
      </c>
      <c r="BP179" s="26">
        <v>-44846.82</v>
      </c>
      <c r="BQ179" s="46">
        <v>-23598800</v>
      </c>
      <c r="BR179" s="20">
        <v>-23598800</v>
      </c>
      <c r="BS179" s="348">
        <v>12</v>
      </c>
      <c r="BT179" s="20">
        <v>0</v>
      </c>
      <c r="BU179" s="348">
        <v>0</v>
      </c>
      <c r="BV179" s="20">
        <v>156</v>
      </c>
      <c r="BW179" s="31">
        <v>0</v>
      </c>
      <c r="BX179" s="31">
        <v>0</v>
      </c>
      <c r="BY179" s="26">
        <v>0</v>
      </c>
      <c r="BZ179" s="26">
        <v>0</v>
      </c>
      <c r="CA179" s="26">
        <v>178923</v>
      </c>
      <c r="CB179" s="26">
        <v>-2246301</v>
      </c>
      <c r="CC179" s="26">
        <v>0</v>
      </c>
      <c r="CD179" s="26">
        <v>0</v>
      </c>
      <c r="CE179" s="26">
        <v>0</v>
      </c>
      <c r="CF179" s="26">
        <v>0</v>
      </c>
      <c r="CG179" s="26">
        <v>0</v>
      </c>
      <c r="CH179" s="26">
        <v>0</v>
      </c>
      <c r="CI179" s="26">
        <v>-44846.82</v>
      </c>
      <c r="CJ179" s="26">
        <v>-44846.82</v>
      </c>
      <c r="CK179" s="22">
        <v>0</v>
      </c>
      <c r="CL179" s="22">
        <v>0</v>
      </c>
    </row>
    <row r="180" spans="1:90" outlineLevel="3">
      <c r="A180" s="346" t="s">
        <v>147</v>
      </c>
      <c r="B180" s="346" t="s">
        <v>256</v>
      </c>
      <c r="C180" s="346" t="s">
        <v>266</v>
      </c>
      <c r="D180" s="346" t="s">
        <v>267</v>
      </c>
      <c r="E180" s="346" t="s">
        <v>363</v>
      </c>
      <c r="F180" s="346" t="s">
        <v>0</v>
      </c>
      <c r="G180" s="346" t="s">
        <v>143</v>
      </c>
      <c r="H180" s="346" t="s">
        <v>95</v>
      </c>
      <c r="I180" s="347" t="s">
        <v>128</v>
      </c>
      <c r="J180" s="20">
        <v>1</v>
      </c>
      <c r="K180" s="20">
        <v>1</v>
      </c>
      <c r="L180" s="21">
        <v>0</v>
      </c>
      <c r="M180" s="22">
        <v>0</v>
      </c>
      <c r="N180" s="22">
        <v>0</v>
      </c>
      <c r="O180" s="23">
        <v>4077000</v>
      </c>
      <c r="P180" s="20">
        <v>4077000</v>
      </c>
      <c r="Q180" s="20">
        <v>0</v>
      </c>
      <c r="R180" s="24" t="s">
        <v>625</v>
      </c>
      <c r="S180" s="24">
        <v>0</v>
      </c>
      <c r="T180" s="24">
        <v>0</v>
      </c>
      <c r="U180" s="25">
        <v>4077000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4077000</v>
      </c>
      <c r="AD180" s="26">
        <v>0</v>
      </c>
      <c r="AE180" s="26">
        <v>0</v>
      </c>
      <c r="AF180" s="26">
        <v>0</v>
      </c>
      <c r="AG180" s="26">
        <v>0</v>
      </c>
      <c r="AH180" s="27">
        <v>0</v>
      </c>
      <c r="AI180" s="26">
        <v>0</v>
      </c>
      <c r="AJ180" s="26">
        <v>0</v>
      </c>
      <c r="AK180" s="28">
        <v>0</v>
      </c>
      <c r="AL180" s="29">
        <v>0</v>
      </c>
      <c r="AM180" s="26">
        <v>4077000</v>
      </c>
      <c r="AN180" s="20">
        <v>0</v>
      </c>
      <c r="AO180" s="29">
        <v>0</v>
      </c>
      <c r="AP180" s="26">
        <v>4077000</v>
      </c>
      <c r="AQ180" s="30">
        <v>1</v>
      </c>
      <c r="AR180" s="23">
        <v>0</v>
      </c>
      <c r="AS180" s="23">
        <v>4077000</v>
      </c>
      <c r="AT180" s="26">
        <v>0</v>
      </c>
      <c r="AU180" s="26">
        <v>0</v>
      </c>
      <c r="AV180" s="26">
        <v>0</v>
      </c>
      <c r="AW180" s="26">
        <v>0</v>
      </c>
      <c r="AX180" s="26">
        <v>0</v>
      </c>
      <c r="AY180" s="26">
        <v>0</v>
      </c>
      <c r="AZ180" s="26">
        <v>0</v>
      </c>
      <c r="BA180" s="26">
        <v>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0</v>
      </c>
      <c r="BI180" s="26">
        <v>0</v>
      </c>
      <c r="BJ180" s="26">
        <v>0</v>
      </c>
      <c r="BK180" s="26">
        <v>0</v>
      </c>
      <c r="BL180" s="26">
        <v>4077000</v>
      </c>
      <c r="BM180" s="23" t="s">
        <v>98</v>
      </c>
      <c r="BN180" s="23">
        <v>0</v>
      </c>
      <c r="BO180" s="23" t="b">
        <v>0</v>
      </c>
      <c r="BP180" s="26">
        <v>0</v>
      </c>
      <c r="BQ180" s="46">
        <v>0</v>
      </c>
      <c r="BR180" s="20">
        <v>0</v>
      </c>
      <c r="BS180" s="348">
        <v>12</v>
      </c>
      <c r="BT180" s="20">
        <v>0</v>
      </c>
      <c r="BU180" s="348">
        <v>0</v>
      </c>
      <c r="BV180" s="20">
        <v>180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0</v>
      </c>
      <c r="CH180" s="26">
        <v>0</v>
      </c>
      <c r="CI180" s="26">
        <v>0</v>
      </c>
      <c r="CJ180" s="26">
        <v>0</v>
      </c>
      <c r="CK180" s="22">
        <v>0</v>
      </c>
      <c r="CL180" s="22">
        <v>0</v>
      </c>
    </row>
    <row r="181" spans="1:90" s="353" customFormat="1" ht="20.100000000000001" customHeight="1" outlineLevel="2">
      <c r="A181" s="350" t="s">
        <v>151</v>
      </c>
      <c r="B181" s="350"/>
      <c r="C181" s="350"/>
      <c r="D181" s="350"/>
      <c r="E181" s="350"/>
      <c r="F181" s="350"/>
      <c r="G181" s="350"/>
      <c r="H181" s="350"/>
      <c r="I181" s="351"/>
      <c r="J181" s="32"/>
      <c r="K181" s="32"/>
      <c r="L181" s="33"/>
      <c r="M181" s="34"/>
      <c r="N181" s="34"/>
      <c r="O181" s="35"/>
      <c r="P181" s="32"/>
      <c r="Q181" s="32"/>
      <c r="R181" s="36">
        <v>0</v>
      </c>
      <c r="S181" s="36">
        <v>0</v>
      </c>
      <c r="T181" s="36">
        <v>0</v>
      </c>
      <c r="U181" s="37">
        <v>16086716</v>
      </c>
      <c r="V181" s="38"/>
      <c r="W181" s="38">
        <v>0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7">
        <v>16086716</v>
      </c>
      <c r="AD181" s="38">
        <v>0</v>
      </c>
      <c r="AE181" s="38">
        <v>0</v>
      </c>
      <c r="AF181" s="38">
        <v>-1331.5</v>
      </c>
      <c r="AG181" s="38">
        <v>-1331.5</v>
      </c>
      <c r="AH181" s="39">
        <v>0</v>
      </c>
      <c r="AI181" s="38">
        <v>0</v>
      </c>
      <c r="AJ181" s="38">
        <v>-46178.32</v>
      </c>
      <c r="AK181" s="40">
        <v>-46178.32</v>
      </c>
      <c r="AL181" s="41"/>
      <c r="AM181" s="38">
        <v>15907793</v>
      </c>
      <c r="AN181" s="32"/>
      <c r="AO181" s="41"/>
      <c r="AP181" s="38">
        <v>15907793</v>
      </c>
      <c r="AQ181" s="42"/>
      <c r="AR181" s="35"/>
      <c r="AS181" s="35"/>
      <c r="AT181" s="38">
        <v>0</v>
      </c>
      <c r="AU181" s="38">
        <v>0</v>
      </c>
      <c r="AV181" s="38">
        <v>-1331.5</v>
      </c>
      <c r="AW181" s="38">
        <v>-1331.5</v>
      </c>
      <c r="AX181" s="38">
        <v>2301742.67</v>
      </c>
      <c r="AY181" s="38">
        <v>0</v>
      </c>
      <c r="AZ181" s="38">
        <v>-142966.29</v>
      </c>
      <c r="BA181" s="38">
        <v>2158776.38</v>
      </c>
      <c r="BB181" s="35"/>
      <c r="BC181" s="35"/>
      <c r="BD181" s="38"/>
      <c r="BE181" s="38"/>
      <c r="BF181" s="38"/>
      <c r="BG181" s="38"/>
      <c r="BH181" s="38"/>
      <c r="BI181" s="38"/>
      <c r="BJ181" s="38"/>
      <c r="BK181" s="38"/>
      <c r="BL181" s="38"/>
      <c r="BM181" s="35"/>
      <c r="BN181" s="35"/>
      <c r="BO181" s="35"/>
      <c r="BP181" s="38"/>
      <c r="BQ181" s="50"/>
      <c r="BR181" s="32"/>
      <c r="BS181" s="352"/>
      <c r="BT181" s="32"/>
      <c r="BU181" s="352"/>
      <c r="BV181" s="32"/>
      <c r="BW181" s="43"/>
      <c r="BX181" s="43"/>
      <c r="BY181" s="38"/>
      <c r="BZ181" s="38"/>
      <c r="CA181" s="38">
        <v>178923</v>
      </c>
      <c r="CB181" s="38"/>
      <c r="CC181" s="38"/>
      <c r="CD181" s="38"/>
      <c r="CE181" s="38"/>
      <c r="CF181" s="38"/>
      <c r="CG181" s="38"/>
      <c r="CH181" s="38"/>
      <c r="CI181" s="38"/>
      <c r="CJ181" s="38"/>
      <c r="CK181" s="34"/>
      <c r="CL181" s="34"/>
    </row>
    <row r="182" spans="1:90" outlineLevel="3">
      <c r="A182" s="346" t="s">
        <v>127</v>
      </c>
      <c r="B182" s="346" t="s">
        <v>256</v>
      </c>
      <c r="C182" s="346" t="s">
        <v>266</v>
      </c>
      <c r="D182" s="346" t="s">
        <v>267</v>
      </c>
      <c r="E182" s="346" t="s">
        <v>270</v>
      </c>
      <c r="F182" s="346" t="s">
        <v>0</v>
      </c>
      <c r="G182" s="359" t="s">
        <v>213</v>
      </c>
      <c r="H182" s="359" t="s">
        <v>125</v>
      </c>
      <c r="I182" s="347" t="s">
        <v>96</v>
      </c>
      <c r="J182" s="44">
        <v>1</v>
      </c>
      <c r="K182" s="20">
        <v>1</v>
      </c>
      <c r="L182" s="21">
        <v>0</v>
      </c>
      <c r="M182" s="22">
        <v>0</v>
      </c>
      <c r="N182" s="22">
        <v>1</v>
      </c>
      <c r="O182" s="23">
        <v>5000000</v>
      </c>
      <c r="P182" s="46">
        <v>5000000</v>
      </c>
      <c r="Q182" s="46">
        <v>0</v>
      </c>
      <c r="R182" s="24" t="s">
        <v>626</v>
      </c>
      <c r="S182" s="24">
        <v>0</v>
      </c>
      <c r="T182" s="24">
        <v>0</v>
      </c>
      <c r="U182" s="25">
        <v>5000000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5000000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0</v>
      </c>
      <c r="AM182" s="26">
        <v>5000000</v>
      </c>
      <c r="AN182" s="29">
        <v>0</v>
      </c>
      <c r="AO182" s="20">
        <v>0</v>
      </c>
      <c r="AP182" s="26">
        <v>5000000</v>
      </c>
      <c r="AQ182" s="30">
        <v>1</v>
      </c>
      <c r="AR182" s="23">
        <v>5000000</v>
      </c>
      <c r="AS182" s="23">
        <v>5000000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-1.1999999999825377</v>
      </c>
      <c r="BA182" s="26">
        <v>-1.1999999999825377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-1.1999999999825377</v>
      </c>
      <c r="BK182" s="26">
        <v>-1.1999999999825377</v>
      </c>
      <c r="BL182" s="31">
        <v>5000000</v>
      </c>
      <c r="BM182" s="23" t="s">
        <v>98</v>
      </c>
      <c r="BN182" s="23">
        <v>0</v>
      </c>
      <c r="BO182" s="23" t="b">
        <v>0</v>
      </c>
      <c r="BP182" s="26">
        <v>0</v>
      </c>
      <c r="BQ182" s="20">
        <v>0</v>
      </c>
      <c r="BR182" s="20">
        <v>0</v>
      </c>
      <c r="BS182" s="348">
        <v>2</v>
      </c>
      <c r="BT182" s="20">
        <v>0</v>
      </c>
      <c r="BU182" s="348">
        <v>0</v>
      </c>
      <c r="BV182" s="20">
        <v>27</v>
      </c>
      <c r="BW182" s="31">
        <v>0</v>
      </c>
      <c r="BX182" s="31">
        <v>0</v>
      </c>
      <c r="BY182" s="26">
        <v>0</v>
      </c>
      <c r="BZ182" s="26">
        <v>0</v>
      </c>
      <c r="CA182" s="26">
        <v>0</v>
      </c>
      <c r="CB182" s="26">
        <v>0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outlineLevel="3">
      <c r="A183" s="346" t="s">
        <v>127</v>
      </c>
      <c r="B183" s="346" t="s">
        <v>256</v>
      </c>
      <c r="C183" s="346" t="s">
        <v>271</v>
      </c>
      <c r="D183" s="346" t="s">
        <v>272</v>
      </c>
      <c r="E183" s="346" t="s">
        <v>273</v>
      </c>
      <c r="F183" s="346" t="s">
        <v>0</v>
      </c>
      <c r="G183" s="359" t="s">
        <v>213</v>
      </c>
      <c r="H183" s="359" t="s">
        <v>125</v>
      </c>
      <c r="I183" s="347" t="s">
        <v>96</v>
      </c>
      <c r="J183" s="44">
        <v>1</v>
      </c>
      <c r="K183" s="20">
        <v>1</v>
      </c>
      <c r="L183" s="21">
        <v>0</v>
      </c>
      <c r="M183" s="22">
        <v>0</v>
      </c>
      <c r="N183" s="22">
        <v>1</v>
      </c>
      <c r="O183" s="23">
        <v>3000000</v>
      </c>
      <c r="P183" s="46">
        <v>3000000</v>
      </c>
      <c r="Q183" s="46">
        <v>0</v>
      </c>
      <c r="R183" s="24" t="s">
        <v>627</v>
      </c>
      <c r="S183" s="24">
        <v>0</v>
      </c>
      <c r="T183" s="24">
        <v>0</v>
      </c>
      <c r="U183" s="25">
        <v>3000000</v>
      </c>
      <c r="V183" s="26" t="s">
        <v>97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5">
        <v>3000000</v>
      </c>
      <c r="AD183" s="26">
        <v>0</v>
      </c>
      <c r="AE183" s="26">
        <v>0</v>
      </c>
      <c r="AF183" s="26">
        <v>0</v>
      </c>
      <c r="AG183" s="26">
        <v>0</v>
      </c>
      <c r="AH183" s="27">
        <v>0</v>
      </c>
      <c r="AI183" s="26">
        <v>0</v>
      </c>
      <c r="AJ183" s="26">
        <v>0</v>
      </c>
      <c r="AK183" s="28">
        <v>0</v>
      </c>
      <c r="AL183" s="29">
        <v>0</v>
      </c>
      <c r="AM183" s="26">
        <v>3000000</v>
      </c>
      <c r="AN183" s="29">
        <v>0</v>
      </c>
      <c r="AO183" s="20">
        <v>0</v>
      </c>
      <c r="AP183" s="26">
        <v>3000000</v>
      </c>
      <c r="AQ183" s="30">
        <v>1</v>
      </c>
      <c r="AR183" s="23">
        <v>3000000</v>
      </c>
      <c r="AS183" s="23">
        <v>3000000</v>
      </c>
      <c r="AT183" s="26">
        <v>0</v>
      </c>
      <c r="AU183" s="26">
        <v>0</v>
      </c>
      <c r="AV183" s="26">
        <v>0</v>
      </c>
      <c r="AW183" s="26">
        <v>0</v>
      </c>
      <c r="AX183" s="26">
        <v>0</v>
      </c>
      <c r="AY183" s="26">
        <v>0</v>
      </c>
      <c r="AZ183" s="26">
        <v>0</v>
      </c>
      <c r="BA183" s="26">
        <v>0</v>
      </c>
      <c r="BB183" s="23" t="s">
        <v>0</v>
      </c>
      <c r="BC183" s="23" t="s">
        <v>0</v>
      </c>
      <c r="BD183" s="26">
        <v>0</v>
      </c>
      <c r="BE183" s="26">
        <v>0</v>
      </c>
      <c r="BF183" s="26">
        <v>0</v>
      </c>
      <c r="BG183" s="26">
        <v>0</v>
      </c>
      <c r="BH183" s="26">
        <v>0</v>
      </c>
      <c r="BI183" s="26">
        <v>0</v>
      </c>
      <c r="BJ183" s="26">
        <v>0</v>
      </c>
      <c r="BK183" s="26">
        <v>0</v>
      </c>
      <c r="BL183" s="31">
        <v>3000000</v>
      </c>
      <c r="BM183" s="23" t="s">
        <v>98</v>
      </c>
      <c r="BN183" s="23">
        <v>0</v>
      </c>
      <c r="BO183" s="23" t="b">
        <v>0</v>
      </c>
      <c r="BP183" s="26">
        <v>0</v>
      </c>
      <c r="BQ183" s="20">
        <v>0</v>
      </c>
      <c r="BR183" s="20">
        <v>0</v>
      </c>
      <c r="BS183" s="348">
        <v>2</v>
      </c>
      <c r="BT183" s="20">
        <v>0</v>
      </c>
      <c r="BU183" s="348">
        <v>0</v>
      </c>
      <c r="BV183" s="20">
        <v>29</v>
      </c>
      <c r="BW183" s="31">
        <v>0</v>
      </c>
      <c r="BX183" s="31">
        <v>0</v>
      </c>
      <c r="BY183" s="26">
        <v>0</v>
      </c>
      <c r="BZ183" s="26">
        <v>0</v>
      </c>
      <c r="CA183" s="26">
        <v>0</v>
      </c>
      <c r="CB183" s="26">
        <v>3000000</v>
      </c>
      <c r="CC183" s="26">
        <v>0</v>
      </c>
      <c r="CD183" s="26">
        <v>0</v>
      </c>
      <c r="CE183" s="26">
        <v>0</v>
      </c>
      <c r="CF183" s="26">
        <v>0</v>
      </c>
      <c r="CG183" s="26">
        <v>0</v>
      </c>
      <c r="CH183" s="26">
        <v>0</v>
      </c>
      <c r="CI183" s="26">
        <v>0</v>
      </c>
      <c r="CJ183" s="26">
        <v>0</v>
      </c>
      <c r="CK183" s="22">
        <v>0</v>
      </c>
      <c r="CL183" s="22">
        <v>0</v>
      </c>
    </row>
    <row r="184" spans="1:90" outlineLevel="3">
      <c r="A184" s="346" t="s">
        <v>127</v>
      </c>
      <c r="B184" s="346" t="s">
        <v>256</v>
      </c>
      <c r="C184" s="346" t="s">
        <v>266</v>
      </c>
      <c r="D184" s="346" t="s">
        <v>267</v>
      </c>
      <c r="E184" s="346" t="s">
        <v>628</v>
      </c>
      <c r="F184" s="346" t="s">
        <v>0</v>
      </c>
      <c r="G184" s="359" t="s">
        <v>213</v>
      </c>
      <c r="H184" s="359" t="s">
        <v>125</v>
      </c>
      <c r="I184" s="347" t="s">
        <v>96</v>
      </c>
      <c r="J184" s="44">
        <v>1</v>
      </c>
      <c r="K184" s="20">
        <v>1</v>
      </c>
      <c r="L184" s="21">
        <v>0</v>
      </c>
      <c r="M184" s="22">
        <v>0</v>
      </c>
      <c r="N184" s="22">
        <v>1</v>
      </c>
      <c r="O184" s="23">
        <v>1000000</v>
      </c>
      <c r="P184" s="46">
        <v>1000000</v>
      </c>
      <c r="Q184" s="46">
        <v>0</v>
      </c>
      <c r="R184" s="24" t="s">
        <v>629</v>
      </c>
      <c r="S184" s="24">
        <v>0</v>
      </c>
      <c r="T184" s="24">
        <v>0</v>
      </c>
      <c r="U184" s="25">
        <v>1000000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1000000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1000000</v>
      </c>
      <c r="AN184" s="29">
        <v>0</v>
      </c>
      <c r="AO184" s="20">
        <v>0</v>
      </c>
      <c r="AP184" s="26">
        <v>1000000</v>
      </c>
      <c r="AQ184" s="30">
        <v>1</v>
      </c>
      <c r="AR184" s="23">
        <v>1000000</v>
      </c>
      <c r="AS184" s="23">
        <v>1000000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 t="s">
        <v>0</v>
      </c>
      <c r="BC184" s="23" t="s">
        <v>0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1000000</v>
      </c>
      <c r="BM184" s="23" t="s">
        <v>98</v>
      </c>
      <c r="BN184" s="23">
        <v>0</v>
      </c>
      <c r="BO184" s="23" t="b">
        <v>0</v>
      </c>
      <c r="BP184" s="26">
        <v>0</v>
      </c>
      <c r="BQ184" s="20">
        <v>0</v>
      </c>
      <c r="BR184" s="20">
        <v>0</v>
      </c>
      <c r="BS184" s="348">
        <v>2</v>
      </c>
      <c r="BT184" s="20">
        <v>0</v>
      </c>
      <c r="BU184" s="348">
        <v>0</v>
      </c>
      <c r="BV184" s="20">
        <v>31</v>
      </c>
      <c r="BW184" s="31">
        <v>0</v>
      </c>
      <c r="BX184" s="31">
        <v>0</v>
      </c>
      <c r="BY184" s="26">
        <v>0</v>
      </c>
      <c r="BZ184" s="26">
        <v>0</v>
      </c>
      <c r="CA184" s="26">
        <v>0</v>
      </c>
      <c r="CB184" s="26">
        <v>1000000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346" t="s">
        <v>127</v>
      </c>
      <c r="B185" s="346" t="s">
        <v>256</v>
      </c>
      <c r="C185" s="346" t="s">
        <v>630</v>
      </c>
      <c r="D185" s="346" t="s">
        <v>631</v>
      </c>
      <c r="E185" s="346" t="s">
        <v>632</v>
      </c>
      <c r="F185" s="346" t="s">
        <v>0</v>
      </c>
      <c r="G185" s="359" t="s">
        <v>263</v>
      </c>
      <c r="H185" s="359" t="s">
        <v>125</v>
      </c>
      <c r="I185" s="347" t="s">
        <v>96</v>
      </c>
      <c r="J185" s="44">
        <v>1</v>
      </c>
      <c r="K185" s="20">
        <v>1</v>
      </c>
      <c r="L185" s="21">
        <v>0</v>
      </c>
      <c r="M185" s="22">
        <v>0.5</v>
      </c>
      <c r="N185" s="22">
        <v>1</v>
      </c>
      <c r="O185" s="23">
        <v>5000000</v>
      </c>
      <c r="P185" s="46">
        <v>5000000</v>
      </c>
      <c r="Q185" s="46">
        <v>0</v>
      </c>
      <c r="R185" s="24" t="s">
        <v>633</v>
      </c>
      <c r="S185" s="24">
        <v>0</v>
      </c>
      <c r="T185" s="24">
        <v>0</v>
      </c>
      <c r="U185" s="25">
        <v>5000000</v>
      </c>
      <c r="V185" s="26" t="s">
        <v>97</v>
      </c>
      <c r="W185" s="26">
        <v>2500000</v>
      </c>
      <c r="X185" s="26">
        <v>0</v>
      </c>
      <c r="Y185" s="26">
        <v>2500000</v>
      </c>
      <c r="Z185" s="26">
        <v>0</v>
      </c>
      <c r="AA185" s="26">
        <v>0</v>
      </c>
      <c r="AB185" s="26">
        <v>0</v>
      </c>
      <c r="AC185" s="25">
        <v>5000000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0</v>
      </c>
      <c r="AM185" s="26">
        <v>5000000</v>
      </c>
      <c r="AN185" s="29">
        <v>0</v>
      </c>
      <c r="AO185" s="20">
        <v>0</v>
      </c>
      <c r="AP185" s="26">
        <v>5000000</v>
      </c>
      <c r="AQ185" s="30">
        <v>1</v>
      </c>
      <c r="AR185" s="23">
        <v>5000000</v>
      </c>
      <c r="AS185" s="23">
        <v>5000000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 t="s">
        <v>0</v>
      </c>
      <c r="BC185" s="23" t="s">
        <v>0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5000000</v>
      </c>
      <c r="BM185" s="23" t="s">
        <v>98</v>
      </c>
      <c r="BN185" s="23">
        <v>0</v>
      </c>
      <c r="BO185" s="23" t="b">
        <v>0</v>
      </c>
      <c r="BP185" s="26">
        <v>0</v>
      </c>
      <c r="BQ185" s="46">
        <v>89.228099999999998</v>
      </c>
      <c r="BR185" s="20">
        <v>89.228099999999998</v>
      </c>
      <c r="BS185" s="348">
        <v>2</v>
      </c>
      <c r="BT185" s="20">
        <v>0</v>
      </c>
      <c r="BU185" s="348">
        <v>0</v>
      </c>
      <c r="BV185" s="20">
        <v>38</v>
      </c>
      <c r="BW185" s="31">
        <v>0</v>
      </c>
      <c r="BX185" s="31">
        <v>0</v>
      </c>
      <c r="BY185" s="26">
        <v>0</v>
      </c>
      <c r="BZ185" s="26">
        <v>0</v>
      </c>
      <c r="CA185" s="26">
        <v>0</v>
      </c>
      <c r="CB185" s="26">
        <v>5000000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0.5</v>
      </c>
      <c r="CL185" s="22">
        <v>0</v>
      </c>
    </row>
    <row r="186" spans="1:90" outlineLevel="3">
      <c r="A186" s="346" t="s">
        <v>127</v>
      </c>
      <c r="B186" s="346" t="s">
        <v>256</v>
      </c>
      <c r="C186" s="346" t="s">
        <v>266</v>
      </c>
      <c r="D186" s="346" t="s">
        <v>267</v>
      </c>
      <c r="E186" s="346" t="s">
        <v>634</v>
      </c>
      <c r="F186" s="346" t="s">
        <v>0</v>
      </c>
      <c r="G186" s="359" t="s">
        <v>263</v>
      </c>
      <c r="H186" s="359" t="s">
        <v>125</v>
      </c>
      <c r="I186" s="347" t="s">
        <v>96</v>
      </c>
      <c r="J186" s="44">
        <v>6937.5</v>
      </c>
      <c r="K186" s="20">
        <v>6937.5</v>
      </c>
      <c r="L186" s="21">
        <v>0</v>
      </c>
      <c r="M186" s="22">
        <v>0</v>
      </c>
      <c r="N186" s="22">
        <v>1</v>
      </c>
      <c r="O186" s="23">
        <v>2315.0450450450448</v>
      </c>
      <c r="P186" s="46">
        <v>2315.0450450450448</v>
      </c>
      <c r="Q186" s="46">
        <v>0</v>
      </c>
      <c r="R186" s="24" t="s">
        <v>635</v>
      </c>
      <c r="S186" s="24">
        <v>0</v>
      </c>
      <c r="T186" s="24">
        <v>0</v>
      </c>
      <c r="U186" s="25">
        <v>16060625</v>
      </c>
      <c r="V186" s="26" t="s">
        <v>97</v>
      </c>
      <c r="W186" s="26">
        <v>8030312.4999999991</v>
      </c>
      <c r="X186" s="26">
        <v>0</v>
      </c>
      <c r="Y186" s="26">
        <v>8030312.4999999991</v>
      </c>
      <c r="Z186" s="26">
        <v>8030312.4999999991</v>
      </c>
      <c r="AA186" s="26">
        <v>0</v>
      </c>
      <c r="AB186" s="26">
        <v>8030312.4999999991</v>
      </c>
      <c r="AC186" s="25">
        <v>16060625</v>
      </c>
      <c r="AD186" s="26">
        <v>0</v>
      </c>
      <c r="AE186" s="26">
        <v>0</v>
      </c>
      <c r="AF186" s="26">
        <v>0</v>
      </c>
      <c r="AG186" s="26">
        <v>0</v>
      </c>
      <c r="AH186" s="27">
        <v>0</v>
      </c>
      <c r="AI186" s="26">
        <v>0</v>
      </c>
      <c r="AJ186" s="26">
        <v>62500</v>
      </c>
      <c r="AK186" s="28">
        <v>62500</v>
      </c>
      <c r="AL186" s="29">
        <v>7.4114520233698436E-9</v>
      </c>
      <c r="AM186" s="26">
        <v>16060625</v>
      </c>
      <c r="AN186" s="29">
        <v>0</v>
      </c>
      <c r="AO186" s="20">
        <v>0</v>
      </c>
      <c r="AP186" s="26">
        <v>16060625</v>
      </c>
      <c r="AQ186" s="30">
        <v>1</v>
      </c>
      <c r="AR186" s="23">
        <v>16060624.999999998</v>
      </c>
      <c r="AS186" s="23">
        <v>2315.0450450450448</v>
      </c>
      <c r="AT186" s="26">
        <v>0</v>
      </c>
      <c r="AU186" s="26">
        <v>0</v>
      </c>
      <c r="AV186" s="26">
        <v>0</v>
      </c>
      <c r="AW186" s="26">
        <v>0</v>
      </c>
      <c r="AX186" s="26">
        <v>-2913659</v>
      </c>
      <c r="AY186" s="26">
        <v>0</v>
      </c>
      <c r="AZ186" s="26">
        <v>187500</v>
      </c>
      <c r="BA186" s="26">
        <v>-2726159</v>
      </c>
      <c r="BB186" s="23" t="s">
        <v>0</v>
      </c>
      <c r="BC186" s="23" t="s">
        <v>0</v>
      </c>
      <c r="BD186" s="26">
        <v>0</v>
      </c>
      <c r="BE186" s="26">
        <v>0</v>
      </c>
      <c r="BF186" s="26">
        <v>0</v>
      </c>
      <c r="BG186" s="26">
        <v>0</v>
      </c>
      <c r="BH186" s="26">
        <v>-2913659</v>
      </c>
      <c r="BI186" s="26">
        <v>0</v>
      </c>
      <c r="BJ186" s="26">
        <v>187500</v>
      </c>
      <c r="BK186" s="26">
        <v>-2726159</v>
      </c>
      <c r="BL186" s="31">
        <v>16060625</v>
      </c>
      <c r="BM186" s="23" t="s">
        <v>98</v>
      </c>
      <c r="BN186" s="23">
        <v>0</v>
      </c>
      <c r="BO186" s="23" t="b">
        <v>0</v>
      </c>
      <c r="BP186" s="26">
        <v>62500</v>
      </c>
      <c r="BQ186" s="20">
        <v>1000</v>
      </c>
      <c r="BR186" s="20">
        <v>6937500</v>
      </c>
      <c r="BS186" s="348">
        <v>2</v>
      </c>
      <c r="BT186" s="20">
        <v>0</v>
      </c>
      <c r="BU186" s="348">
        <v>0</v>
      </c>
      <c r="BV186" s="20">
        <v>41</v>
      </c>
      <c r="BW186" s="31">
        <v>0</v>
      </c>
      <c r="BX186" s="31">
        <v>0</v>
      </c>
      <c r="BY186" s="26">
        <v>0</v>
      </c>
      <c r="BZ186" s="26">
        <v>0</v>
      </c>
      <c r="CA186" s="26">
        <v>0</v>
      </c>
      <c r="CB186" s="26">
        <v>0</v>
      </c>
      <c r="CC186" s="26">
        <v>0</v>
      </c>
      <c r="CD186" s="26">
        <v>0</v>
      </c>
      <c r="CE186" s="26">
        <v>0</v>
      </c>
      <c r="CF186" s="26">
        <v>0</v>
      </c>
      <c r="CG186" s="26">
        <v>0</v>
      </c>
      <c r="CH186" s="26">
        <v>0</v>
      </c>
      <c r="CI186" s="26">
        <v>62500</v>
      </c>
      <c r="CJ186" s="26">
        <v>62500</v>
      </c>
      <c r="CK186" s="22">
        <v>0.5</v>
      </c>
      <c r="CL186" s="22">
        <v>0</v>
      </c>
    </row>
    <row r="187" spans="1:90" outlineLevel="3">
      <c r="A187" s="346" t="s">
        <v>127</v>
      </c>
      <c r="B187" s="346" t="s">
        <v>256</v>
      </c>
      <c r="C187" s="346" t="s">
        <v>266</v>
      </c>
      <c r="D187" s="346" t="s">
        <v>267</v>
      </c>
      <c r="E187" s="346" t="s">
        <v>274</v>
      </c>
      <c r="F187" s="346" t="s">
        <v>0</v>
      </c>
      <c r="G187" s="359" t="s">
        <v>275</v>
      </c>
      <c r="H187" s="359" t="s">
        <v>125</v>
      </c>
      <c r="I187" s="347" t="s">
        <v>96</v>
      </c>
      <c r="J187" s="44">
        <v>1</v>
      </c>
      <c r="K187" s="20">
        <v>1</v>
      </c>
      <c r="L187" s="21">
        <v>0</v>
      </c>
      <c r="M187" s="22">
        <v>0.6</v>
      </c>
      <c r="N187" s="22">
        <v>1</v>
      </c>
      <c r="O187" s="23">
        <v>0</v>
      </c>
      <c r="P187" s="46">
        <v>0</v>
      </c>
      <c r="Q187" s="46">
        <v>0</v>
      </c>
      <c r="R187" s="24" t="s">
        <v>636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298066</v>
      </c>
      <c r="AM187" s="26">
        <v>0</v>
      </c>
      <c r="AN187" s="29">
        <v>0</v>
      </c>
      <c r="AO187" s="20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0</v>
      </c>
      <c r="AY187" s="26">
        <v>0</v>
      </c>
      <c r="AZ187" s="26">
        <v>0</v>
      </c>
      <c r="BA187" s="26">
        <v>0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0</v>
      </c>
      <c r="BI187" s="26">
        <v>0</v>
      </c>
      <c r="BJ187" s="26">
        <v>0</v>
      </c>
      <c r="BK187" s="26">
        <v>0</v>
      </c>
      <c r="BL187" s="31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3</v>
      </c>
      <c r="BR187" s="20">
        <v>3</v>
      </c>
      <c r="BS187" s="348">
        <v>2</v>
      </c>
      <c r="BT187" s="20">
        <v>0</v>
      </c>
      <c r="BU187" s="348">
        <v>0</v>
      </c>
      <c r="BV187" s="20">
        <v>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-86930900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0.6</v>
      </c>
      <c r="CL187" s="22">
        <v>0</v>
      </c>
    </row>
    <row r="188" spans="1:90" s="353" customFormat="1" ht="20.100000000000001" customHeight="1" outlineLevel="2">
      <c r="A188" s="350" t="s">
        <v>131</v>
      </c>
      <c r="B188" s="350"/>
      <c r="C188" s="350"/>
      <c r="D188" s="350"/>
      <c r="E188" s="350"/>
      <c r="F188" s="350"/>
      <c r="G188" s="360"/>
      <c r="H188" s="360"/>
      <c r="I188" s="351"/>
      <c r="J188" s="48"/>
      <c r="K188" s="32"/>
      <c r="L188" s="33"/>
      <c r="M188" s="34"/>
      <c r="N188" s="34"/>
      <c r="O188" s="35"/>
      <c r="P188" s="50"/>
      <c r="Q188" s="50"/>
      <c r="R188" s="36">
        <v>0</v>
      </c>
      <c r="S188" s="36">
        <v>0</v>
      </c>
      <c r="T188" s="36">
        <v>0</v>
      </c>
      <c r="U188" s="37">
        <v>30060625</v>
      </c>
      <c r="V188" s="38"/>
      <c r="W188" s="38">
        <v>10530312.5</v>
      </c>
      <c r="X188" s="38">
        <v>0</v>
      </c>
      <c r="Y188" s="38">
        <v>10530312.5</v>
      </c>
      <c r="Z188" s="38">
        <v>8030312.4999999991</v>
      </c>
      <c r="AA188" s="38">
        <v>0</v>
      </c>
      <c r="AB188" s="38">
        <v>8030312.4999999991</v>
      </c>
      <c r="AC188" s="37">
        <v>30060625</v>
      </c>
      <c r="AD188" s="38">
        <v>0</v>
      </c>
      <c r="AE188" s="38">
        <v>0</v>
      </c>
      <c r="AF188" s="38">
        <v>0</v>
      </c>
      <c r="AG188" s="38">
        <v>0</v>
      </c>
      <c r="AH188" s="39">
        <v>0</v>
      </c>
      <c r="AI188" s="38">
        <v>0</v>
      </c>
      <c r="AJ188" s="38">
        <v>62500</v>
      </c>
      <c r="AK188" s="40">
        <v>62500</v>
      </c>
      <c r="AL188" s="41"/>
      <c r="AM188" s="38">
        <v>30060625</v>
      </c>
      <c r="AN188" s="41"/>
      <c r="AO188" s="32"/>
      <c r="AP188" s="38">
        <v>30060625</v>
      </c>
      <c r="AQ188" s="42"/>
      <c r="AR188" s="35"/>
      <c r="AS188" s="35"/>
      <c r="AT188" s="38">
        <v>0</v>
      </c>
      <c r="AU188" s="38">
        <v>0</v>
      </c>
      <c r="AV188" s="38">
        <v>0</v>
      </c>
      <c r="AW188" s="38">
        <v>0</v>
      </c>
      <c r="AX188" s="38">
        <v>-2913659</v>
      </c>
      <c r="AY188" s="38">
        <v>0</v>
      </c>
      <c r="AZ188" s="38">
        <v>187498.8</v>
      </c>
      <c r="BA188" s="38">
        <v>-2726160.2</v>
      </c>
      <c r="BB188" s="35"/>
      <c r="BC188" s="35"/>
      <c r="BD188" s="38"/>
      <c r="BE188" s="38"/>
      <c r="BF188" s="38"/>
      <c r="BG188" s="38"/>
      <c r="BH188" s="38"/>
      <c r="BI188" s="38"/>
      <c r="BJ188" s="38"/>
      <c r="BK188" s="38"/>
      <c r="BL188" s="43"/>
      <c r="BM188" s="35"/>
      <c r="BN188" s="35"/>
      <c r="BO188" s="35"/>
      <c r="BP188" s="38"/>
      <c r="BQ188" s="50"/>
      <c r="BR188" s="32"/>
      <c r="BS188" s="352"/>
      <c r="BT188" s="32"/>
      <c r="BU188" s="352"/>
      <c r="BV188" s="32"/>
      <c r="BW188" s="43"/>
      <c r="BX188" s="43"/>
      <c r="BY188" s="38"/>
      <c r="BZ188" s="38"/>
      <c r="CA188" s="38">
        <v>0</v>
      </c>
      <c r="CB188" s="38"/>
      <c r="CC188" s="38"/>
      <c r="CD188" s="38"/>
      <c r="CE188" s="38"/>
      <c r="CF188" s="38"/>
      <c r="CG188" s="38"/>
      <c r="CH188" s="38"/>
      <c r="CI188" s="38"/>
      <c r="CJ188" s="38"/>
      <c r="CK188" s="34"/>
      <c r="CL188" s="34"/>
    </row>
    <row r="189" spans="1:90" outlineLevel="3">
      <c r="A189" s="346" t="s">
        <v>155</v>
      </c>
      <c r="B189" s="346" t="s">
        <v>256</v>
      </c>
      <c r="C189" s="346" t="s">
        <v>259</v>
      </c>
      <c r="D189" s="346" t="s">
        <v>260</v>
      </c>
      <c r="E189" s="346" t="s">
        <v>277</v>
      </c>
      <c r="F189" s="346" t="s">
        <v>621</v>
      </c>
      <c r="G189" s="346" t="s">
        <v>263</v>
      </c>
      <c r="H189" s="346" t="s">
        <v>85</v>
      </c>
      <c r="I189" s="347" t="s">
        <v>96</v>
      </c>
      <c r="J189" s="20">
        <v>0</v>
      </c>
      <c r="K189" s="20">
        <v>0</v>
      </c>
      <c r="L189" s="21">
        <v>0</v>
      </c>
      <c r="M189" s="22">
        <v>0.03</v>
      </c>
      <c r="N189" s="22">
        <v>1</v>
      </c>
      <c r="O189" s="53">
        <v>44.375</v>
      </c>
      <c r="P189" s="46">
        <v>45.125</v>
      </c>
      <c r="Q189" s="46">
        <v>-0.75</v>
      </c>
      <c r="R189" s="24">
        <v>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44.375</v>
      </c>
      <c r="AT189" s="26">
        <v>0</v>
      </c>
      <c r="AU189" s="26">
        <v>0</v>
      </c>
      <c r="AV189" s="26">
        <v>0</v>
      </c>
      <c r="AW189" s="26">
        <v>0</v>
      </c>
      <c r="AX189" s="26">
        <v>5309248.5190870017</v>
      </c>
      <c r="AY189" s="26">
        <v>0</v>
      </c>
      <c r="AZ189" s="26">
        <v>-6771603.3984375</v>
      </c>
      <c r="BA189" s="26">
        <v>-1462354.8793504983</v>
      </c>
      <c r="BB189" s="23">
        <v>44.375</v>
      </c>
      <c r="BC189" s="23">
        <v>45.125</v>
      </c>
      <c r="BD189" s="26">
        <v>0</v>
      </c>
      <c r="BE189" s="26">
        <v>0</v>
      </c>
      <c r="BF189" s="26">
        <v>0</v>
      </c>
      <c r="BG189" s="26">
        <v>0</v>
      </c>
      <c r="BH189" s="26">
        <v>5309248.5190870017</v>
      </c>
      <c r="BI189" s="26">
        <v>0</v>
      </c>
      <c r="BJ189" s="26">
        <v>-6771603.3984375</v>
      </c>
      <c r="BK189" s="26">
        <v>-1462354.8793504983</v>
      </c>
      <c r="BL189" s="23">
        <v>0</v>
      </c>
      <c r="BM189" s="23" t="s">
        <v>88</v>
      </c>
      <c r="BN189" s="23">
        <v>0</v>
      </c>
      <c r="BO189" s="23" t="b">
        <v>0</v>
      </c>
      <c r="BP189" s="26">
        <v>0</v>
      </c>
      <c r="BQ189" s="46">
        <v>0</v>
      </c>
      <c r="BR189" s="20">
        <v>0</v>
      </c>
      <c r="BS189" s="348">
        <v>1</v>
      </c>
      <c r="BT189" s="20">
        <v>0</v>
      </c>
      <c r="BU189" s="354">
        <v>0</v>
      </c>
      <c r="BV189" s="20">
        <v>24</v>
      </c>
      <c r="BW189" s="31">
        <v>44.375</v>
      </c>
      <c r="BX189" s="31">
        <v>0</v>
      </c>
      <c r="BY189" s="26">
        <v>0</v>
      </c>
      <c r="BZ189" s="26">
        <v>0</v>
      </c>
      <c r="CA189" s="26">
        <v>0</v>
      </c>
      <c r="CB189" s="26">
        <v>-5309248.5190870017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0.42</v>
      </c>
      <c r="CL189" s="22">
        <v>0</v>
      </c>
    </row>
    <row r="190" spans="1:90" s="353" customFormat="1" ht="20.100000000000001" customHeight="1" outlineLevel="2">
      <c r="A190" s="350" t="s">
        <v>160</v>
      </c>
      <c r="B190" s="350"/>
      <c r="C190" s="350"/>
      <c r="D190" s="350"/>
      <c r="E190" s="350"/>
      <c r="F190" s="350"/>
      <c r="G190" s="350"/>
      <c r="H190" s="350"/>
      <c r="I190" s="351"/>
      <c r="J190" s="32"/>
      <c r="K190" s="32"/>
      <c r="L190" s="33"/>
      <c r="M190" s="34"/>
      <c r="N190" s="34"/>
      <c r="O190" s="72"/>
      <c r="P190" s="50"/>
      <c r="Q190" s="50"/>
      <c r="R190" s="36">
        <v>0</v>
      </c>
      <c r="S190" s="36">
        <v>0</v>
      </c>
      <c r="T190" s="36">
        <v>0</v>
      </c>
      <c r="U190" s="37">
        <v>0</v>
      </c>
      <c r="V190" s="38"/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7">
        <v>0</v>
      </c>
      <c r="AD190" s="38">
        <v>0</v>
      </c>
      <c r="AE190" s="38">
        <v>0</v>
      </c>
      <c r="AF190" s="38">
        <v>0</v>
      </c>
      <c r="AG190" s="38">
        <v>0</v>
      </c>
      <c r="AH190" s="39">
        <v>0</v>
      </c>
      <c r="AI190" s="38">
        <v>0</v>
      </c>
      <c r="AJ190" s="38">
        <v>0</v>
      </c>
      <c r="AK190" s="40">
        <v>0</v>
      </c>
      <c r="AL190" s="41"/>
      <c r="AM190" s="38">
        <v>0</v>
      </c>
      <c r="AN190" s="32"/>
      <c r="AO190" s="41"/>
      <c r="AP190" s="38">
        <v>0</v>
      </c>
      <c r="AQ190" s="42"/>
      <c r="AR190" s="35"/>
      <c r="AS190" s="35"/>
      <c r="AT190" s="38">
        <v>0</v>
      </c>
      <c r="AU190" s="38">
        <v>0</v>
      </c>
      <c r="AV190" s="38">
        <v>0</v>
      </c>
      <c r="AW190" s="38">
        <v>0</v>
      </c>
      <c r="AX190" s="38">
        <v>5309248.5190870017</v>
      </c>
      <c r="AY190" s="38">
        <v>0</v>
      </c>
      <c r="AZ190" s="38">
        <v>-6771603.3984375</v>
      </c>
      <c r="BA190" s="38">
        <v>-1462354.8793504983</v>
      </c>
      <c r="BB190" s="35"/>
      <c r="BC190" s="35"/>
      <c r="BD190" s="38"/>
      <c r="BE190" s="38"/>
      <c r="BF190" s="38"/>
      <c r="BG190" s="38"/>
      <c r="BH190" s="38"/>
      <c r="BI190" s="38"/>
      <c r="BJ190" s="38"/>
      <c r="BK190" s="38"/>
      <c r="BL190" s="35"/>
      <c r="BM190" s="35"/>
      <c r="BN190" s="35"/>
      <c r="BO190" s="35"/>
      <c r="BP190" s="38"/>
      <c r="BQ190" s="50"/>
      <c r="BR190" s="32"/>
      <c r="BS190" s="352"/>
      <c r="BT190" s="32"/>
      <c r="BU190" s="355"/>
      <c r="BV190" s="32"/>
      <c r="BW190" s="43"/>
      <c r="BX190" s="43"/>
      <c r="BY190" s="38"/>
      <c r="BZ190" s="38"/>
      <c r="CA190" s="38">
        <v>0</v>
      </c>
      <c r="CB190" s="38"/>
      <c r="CC190" s="38"/>
      <c r="CD190" s="38"/>
      <c r="CE190" s="38"/>
      <c r="CF190" s="38"/>
      <c r="CG190" s="38"/>
      <c r="CH190" s="38"/>
      <c r="CI190" s="38"/>
      <c r="CJ190" s="38"/>
      <c r="CK190" s="34"/>
      <c r="CL190" s="34"/>
    </row>
    <row r="191" spans="1:90" outlineLevel="3">
      <c r="A191" s="346" t="s">
        <v>278</v>
      </c>
      <c r="B191" s="346" t="s">
        <v>256</v>
      </c>
      <c r="C191" s="346" t="s">
        <v>266</v>
      </c>
      <c r="D191" s="346" t="s">
        <v>267</v>
      </c>
      <c r="E191" s="346" t="s">
        <v>279</v>
      </c>
      <c r="F191" s="346" t="s">
        <v>526</v>
      </c>
      <c r="G191" s="346" t="s">
        <v>275</v>
      </c>
      <c r="H191" s="346" t="s">
        <v>120</v>
      </c>
      <c r="I191" s="347" t="s">
        <v>120</v>
      </c>
      <c r="J191" s="44">
        <v>1</v>
      </c>
      <c r="K191" s="20">
        <v>1</v>
      </c>
      <c r="L191" s="21">
        <v>0</v>
      </c>
      <c r="M191" s="22">
        <v>0</v>
      </c>
      <c r="N191" s="22">
        <v>1</v>
      </c>
      <c r="O191" s="23">
        <v>0</v>
      </c>
      <c r="P191" s="20">
        <v>0</v>
      </c>
      <c r="Q191" s="20">
        <v>0</v>
      </c>
      <c r="R191" s="24">
        <v>0</v>
      </c>
      <c r="S191" s="24">
        <v>0</v>
      </c>
      <c r="T191" s="24">
        <v>0</v>
      </c>
      <c r="U191" s="25">
        <v>0</v>
      </c>
      <c r="V191" s="26" t="s">
        <v>97</v>
      </c>
      <c r="W191" s="26">
        <v>0</v>
      </c>
      <c r="X191" s="26">
        <v>0</v>
      </c>
      <c r="Y191" s="26">
        <v>0</v>
      </c>
      <c r="Z191" s="26">
        <v>0</v>
      </c>
      <c r="AA191" s="26">
        <v>0</v>
      </c>
      <c r="AB191" s="26">
        <v>0</v>
      </c>
      <c r="AC191" s="25">
        <v>0</v>
      </c>
      <c r="AD191" s="26">
        <v>0</v>
      </c>
      <c r="AE191" s="26">
        <v>0</v>
      </c>
      <c r="AF191" s="26">
        <v>0</v>
      </c>
      <c r="AG191" s="26">
        <v>0</v>
      </c>
      <c r="AH191" s="27">
        <v>0</v>
      </c>
      <c r="AI191" s="26">
        <v>0</v>
      </c>
      <c r="AJ191" s="26">
        <v>0</v>
      </c>
      <c r="AK191" s="28">
        <v>0</v>
      </c>
      <c r="AL191" s="29">
        <v>19767</v>
      </c>
      <c r="AM191" s="26">
        <v>0</v>
      </c>
      <c r="AN191" s="29">
        <v>0</v>
      </c>
      <c r="AO191" s="29">
        <v>0</v>
      </c>
      <c r="AP191" s="26">
        <v>0</v>
      </c>
      <c r="AQ191" s="30">
        <v>1</v>
      </c>
      <c r="AR191" s="23">
        <v>0</v>
      </c>
      <c r="AS191" s="23">
        <v>0</v>
      </c>
      <c r="AT191" s="26">
        <v>0</v>
      </c>
      <c r="AU191" s="26">
        <v>0</v>
      </c>
      <c r="AV191" s="26">
        <v>0</v>
      </c>
      <c r="AW191" s="26">
        <v>0</v>
      </c>
      <c r="AX191" s="26">
        <v>0</v>
      </c>
      <c r="AY191" s="26">
        <v>0</v>
      </c>
      <c r="AZ191" s="26">
        <v>0</v>
      </c>
      <c r="BA191" s="26">
        <v>0</v>
      </c>
      <c r="BB191" s="23" t="s">
        <v>0</v>
      </c>
      <c r="BC191" s="23" t="s">
        <v>0</v>
      </c>
      <c r="BD191" s="26">
        <v>0</v>
      </c>
      <c r="BE191" s="26">
        <v>0</v>
      </c>
      <c r="BF191" s="26">
        <v>0</v>
      </c>
      <c r="BG191" s="26">
        <v>0</v>
      </c>
      <c r="BH191" s="26">
        <v>0</v>
      </c>
      <c r="BI191" s="26">
        <v>0</v>
      </c>
      <c r="BJ191" s="26">
        <v>0</v>
      </c>
      <c r="BK191" s="26">
        <v>0</v>
      </c>
      <c r="BL191" s="23">
        <v>0</v>
      </c>
      <c r="BM191" s="23" t="s">
        <v>98</v>
      </c>
      <c r="BN191" s="23">
        <v>0</v>
      </c>
      <c r="BO191" s="23" t="b">
        <v>0</v>
      </c>
      <c r="BP191" s="26">
        <v>0</v>
      </c>
      <c r="BQ191" s="20">
        <v>0</v>
      </c>
      <c r="BR191" s="20">
        <v>0</v>
      </c>
      <c r="BS191" s="348">
        <v>8</v>
      </c>
      <c r="BT191" s="20">
        <v>0</v>
      </c>
      <c r="BU191" s="348">
        <v>0</v>
      </c>
      <c r="BV191" s="20">
        <v>85</v>
      </c>
      <c r="BW191" s="31">
        <v>0</v>
      </c>
      <c r="BX191" s="31">
        <v>0</v>
      </c>
      <c r="BY191" s="26">
        <v>0</v>
      </c>
      <c r="BZ191" s="26">
        <v>0</v>
      </c>
      <c r="CA191" s="26">
        <v>0</v>
      </c>
      <c r="CB191" s="26">
        <v>-62202933</v>
      </c>
      <c r="CC191" s="26">
        <v>0</v>
      </c>
      <c r="CD191" s="26">
        <v>0</v>
      </c>
      <c r="CE191" s="26">
        <v>0</v>
      </c>
      <c r="CF191" s="26">
        <v>0</v>
      </c>
      <c r="CG191" s="26">
        <v>0</v>
      </c>
      <c r="CH191" s="26">
        <v>0</v>
      </c>
      <c r="CI191" s="26">
        <v>0</v>
      </c>
      <c r="CJ191" s="26">
        <v>0</v>
      </c>
      <c r="CK191" s="22">
        <v>0</v>
      </c>
      <c r="CL191" s="22">
        <v>0</v>
      </c>
    </row>
    <row r="192" spans="1:90" s="353" customFormat="1" ht="20.100000000000001" customHeight="1" outlineLevel="2">
      <c r="A192" s="350" t="s">
        <v>280</v>
      </c>
      <c r="B192" s="350"/>
      <c r="C192" s="350"/>
      <c r="D192" s="350"/>
      <c r="E192" s="350"/>
      <c r="F192" s="350"/>
      <c r="G192" s="350"/>
      <c r="H192" s="350"/>
      <c r="I192" s="351"/>
      <c r="J192" s="48"/>
      <c r="K192" s="32"/>
      <c r="L192" s="33"/>
      <c r="M192" s="34"/>
      <c r="N192" s="34"/>
      <c r="O192" s="35"/>
      <c r="P192" s="32"/>
      <c r="Q192" s="32"/>
      <c r="R192" s="36">
        <v>0</v>
      </c>
      <c r="S192" s="36">
        <v>0</v>
      </c>
      <c r="T192" s="36">
        <v>0</v>
      </c>
      <c r="U192" s="37">
        <v>0</v>
      </c>
      <c r="V192" s="38"/>
      <c r="W192" s="38">
        <v>0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7">
        <v>0</v>
      </c>
      <c r="AD192" s="38">
        <v>0</v>
      </c>
      <c r="AE192" s="38">
        <v>0</v>
      </c>
      <c r="AF192" s="38">
        <v>0</v>
      </c>
      <c r="AG192" s="38">
        <v>0</v>
      </c>
      <c r="AH192" s="39">
        <v>0</v>
      </c>
      <c r="AI192" s="38">
        <v>0</v>
      </c>
      <c r="AJ192" s="38">
        <v>0</v>
      </c>
      <c r="AK192" s="40">
        <v>0</v>
      </c>
      <c r="AL192" s="41"/>
      <c r="AM192" s="38">
        <v>0</v>
      </c>
      <c r="AN192" s="41"/>
      <c r="AO192" s="41"/>
      <c r="AP192" s="38">
        <v>0</v>
      </c>
      <c r="AQ192" s="42"/>
      <c r="AR192" s="35"/>
      <c r="AS192" s="35"/>
      <c r="AT192" s="38">
        <v>0</v>
      </c>
      <c r="AU192" s="38">
        <v>0</v>
      </c>
      <c r="AV192" s="38">
        <v>0</v>
      </c>
      <c r="AW192" s="38">
        <v>0</v>
      </c>
      <c r="AX192" s="38">
        <v>0</v>
      </c>
      <c r="AY192" s="38">
        <v>0</v>
      </c>
      <c r="AZ192" s="38">
        <v>0</v>
      </c>
      <c r="BA192" s="38">
        <v>0</v>
      </c>
      <c r="BB192" s="35"/>
      <c r="BC192" s="35"/>
      <c r="BD192" s="38"/>
      <c r="BE192" s="38"/>
      <c r="BF192" s="38"/>
      <c r="BG192" s="38"/>
      <c r="BH192" s="38"/>
      <c r="BI192" s="38"/>
      <c r="BJ192" s="38"/>
      <c r="BK192" s="38"/>
      <c r="BL192" s="35"/>
      <c r="BM192" s="35"/>
      <c r="BN192" s="35"/>
      <c r="BO192" s="35"/>
      <c r="BP192" s="38"/>
      <c r="BQ192" s="32"/>
      <c r="BR192" s="32"/>
      <c r="BS192" s="352"/>
      <c r="BT192" s="32"/>
      <c r="BU192" s="352"/>
      <c r="BV192" s="32"/>
      <c r="BW192" s="43"/>
      <c r="BX192" s="43"/>
      <c r="BY192" s="38"/>
      <c r="BZ192" s="38"/>
      <c r="CA192" s="38">
        <v>0</v>
      </c>
      <c r="CB192" s="38"/>
      <c r="CC192" s="38"/>
      <c r="CD192" s="38"/>
      <c r="CE192" s="38"/>
      <c r="CF192" s="38"/>
      <c r="CG192" s="38"/>
      <c r="CH192" s="38"/>
      <c r="CI192" s="38"/>
      <c r="CJ192" s="38"/>
      <c r="CK192" s="34"/>
      <c r="CL192" s="34"/>
    </row>
    <row r="193" spans="1:90" outlineLevel="3">
      <c r="A193" s="346" t="s">
        <v>118</v>
      </c>
      <c r="B193" s="346" t="s">
        <v>256</v>
      </c>
      <c r="C193" s="346" t="s">
        <v>266</v>
      </c>
      <c r="D193" s="346" t="s">
        <v>267</v>
      </c>
      <c r="E193" s="346" t="s">
        <v>827</v>
      </c>
      <c r="F193" s="346" t="s">
        <v>637</v>
      </c>
      <c r="G193" s="346" t="s">
        <v>275</v>
      </c>
      <c r="H193" s="346" t="s">
        <v>85</v>
      </c>
      <c r="I193" s="347" t="s">
        <v>96</v>
      </c>
      <c r="J193" s="20">
        <v>3000000</v>
      </c>
      <c r="K193" s="20">
        <v>3000000</v>
      </c>
      <c r="L193" s="21">
        <v>0.12552094043100895</v>
      </c>
      <c r="M193" s="22">
        <v>0</v>
      </c>
      <c r="N193" s="22">
        <v>0.76708618132436057</v>
      </c>
      <c r="O193" s="23">
        <v>1.220579957787479</v>
      </c>
      <c r="P193" s="54">
        <v>1.1264171029015619</v>
      </c>
      <c r="Q193" s="20">
        <v>9.4162854885917024E-2</v>
      </c>
      <c r="R193" s="24" t="s">
        <v>638</v>
      </c>
      <c r="S193" s="24">
        <v>0</v>
      </c>
      <c r="T193" s="24">
        <v>0</v>
      </c>
      <c r="U193" s="25">
        <v>3661739.8733624369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3379251.3087046859</v>
      </c>
      <c r="AD193" s="26">
        <v>282488.56465775101</v>
      </c>
      <c r="AE193" s="26">
        <v>0</v>
      </c>
      <c r="AF193" s="26">
        <v>0</v>
      </c>
      <c r="AG193" s="26">
        <v>282488.56465775101</v>
      </c>
      <c r="AH193" s="27">
        <v>-18838260.126637567</v>
      </c>
      <c r="AI193" s="26">
        <v>0</v>
      </c>
      <c r="AJ193" s="26">
        <v>100274.73</v>
      </c>
      <c r="AK193" s="28">
        <v>-18737985.396637563</v>
      </c>
      <c r="AL193" s="29">
        <v>0</v>
      </c>
      <c r="AM193" s="26">
        <v>31500000</v>
      </c>
      <c r="AN193" s="29">
        <v>0</v>
      </c>
      <c r="AO193" s="29">
        <v>1106153.2875482664</v>
      </c>
      <c r="AP193" s="26">
        <v>61125000</v>
      </c>
      <c r="AQ193" s="30">
        <v>1</v>
      </c>
      <c r="AR193" s="23">
        <v>6759946.9729209272</v>
      </c>
      <c r="AS193" s="23">
        <v>2.9375</v>
      </c>
      <c r="AT193" s="26">
        <v>758291.55489795562</v>
      </c>
      <c r="AU193" s="26">
        <v>0</v>
      </c>
      <c r="AV193" s="26">
        <v>0</v>
      </c>
      <c r="AW193" s="26">
        <v>758291.55489795562</v>
      </c>
      <c r="AX193" s="26">
        <v>-19643430.126637567</v>
      </c>
      <c r="AY193" s="26">
        <v>0</v>
      </c>
      <c r="AZ193" s="26">
        <v>-132574.26999999999</v>
      </c>
      <c r="BA193" s="26">
        <v>-19776004.396637563</v>
      </c>
      <c r="BB193" s="23">
        <v>2.9375</v>
      </c>
      <c r="BC193" s="54">
        <v>2.8125</v>
      </c>
      <c r="BD193" s="26">
        <v>475802.99024020461</v>
      </c>
      <c r="BE193" s="26">
        <v>0</v>
      </c>
      <c r="BF193" s="26">
        <v>0</v>
      </c>
      <c r="BG193" s="26">
        <v>475802.99024020461</v>
      </c>
      <c r="BH193" s="26">
        <v>-19925918.691295318</v>
      </c>
      <c r="BI193" s="26">
        <v>0</v>
      </c>
      <c r="BJ193" s="26">
        <v>-132574.26999999999</v>
      </c>
      <c r="BK193" s="26">
        <v>-20058492.961295314</v>
      </c>
      <c r="BL193" s="23">
        <v>61125000</v>
      </c>
      <c r="BM193" s="23" t="s">
        <v>88</v>
      </c>
      <c r="BN193" s="23">
        <v>0</v>
      </c>
      <c r="BO193" s="23" t="b">
        <v>0</v>
      </c>
      <c r="BP193" s="26">
        <v>100274.73</v>
      </c>
      <c r="BQ193" s="20">
        <v>1.1200000000000001</v>
      </c>
      <c r="BR193" s="20">
        <v>3360000</v>
      </c>
      <c r="BS193" s="348">
        <v>7</v>
      </c>
      <c r="BT193" s="20">
        <v>0</v>
      </c>
      <c r="BU193" s="354">
        <v>2301258.5439730817</v>
      </c>
      <c r="BV193" s="20">
        <v>5</v>
      </c>
      <c r="BW193" s="31">
        <v>2.9375</v>
      </c>
      <c r="BX193" s="31">
        <v>2.9375</v>
      </c>
      <c r="BY193" s="26">
        <v>0</v>
      </c>
      <c r="BZ193" s="26">
        <v>0</v>
      </c>
      <c r="CA193" s="26">
        <v>-9000000</v>
      </c>
      <c r="CB193" s="26">
        <v>23305170</v>
      </c>
      <c r="CC193" s="26">
        <v>0</v>
      </c>
      <c r="CD193" s="26">
        <v>0</v>
      </c>
      <c r="CE193" s="26">
        <v>0</v>
      </c>
      <c r="CF193" s="26">
        <v>0</v>
      </c>
      <c r="CG193" s="26">
        <v>-19120748.691295318</v>
      </c>
      <c r="CH193" s="26">
        <v>0</v>
      </c>
      <c r="CI193" s="26">
        <v>100274.73</v>
      </c>
      <c r="CJ193" s="26">
        <v>-19020473.961295314</v>
      </c>
      <c r="CK193" s="22">
        <v>0</v>
      </c>
      <c r="CL193" s="22">
        <v>0</v>
      </c>
    </row>
    <row r="194" spans="1:90" s="353" customFormat="1" ht="20.100000000000001" customHeight="1" outlineLevel="2">
      <c r="A194" s="350" t="s">
        <v>121</v>
      </c>
      <c r="B194" s="350"/>
      <c r="C194" s="350"/>
      <c r="D194" s="350"/>
      <c r="E194" s="350"/>
      <c r="F194" s="350"/>
      <c r="G194" s="350"/>
      <c r="H194" s="350"/>
      <c r="I194" s="351"/>
      <c r="J194" s="32"/>
      <c r="K194" s="32"/>
      <c r="L194" s="33"/>
      <c r="M194" s="34"/>
      <c r="N194" s="34"/>
      <c r="O194" s="35"/>
      <c r="P194" s="55"/>
      <c r="Q194" s="32"/>
      <c r="R194" s="36">
        <v>0</v>
      </c>
      <c r="S194" s="36">
        <v>0</v>
      </c>
      <c r="T194" s="36">
        <v>0</v>
      </c>
      <c r="U194" s="37">
        <v>3661739.8733624369</v>
      </c>
      <c r="V194" s="38"/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7">
        <v>3379251.3087046859</v>
      </c>
      <c r="AD194" s="38">
        <v>282488.56465775101</v>
      </c>
      <c r="AE194" s="38">
        <v>0</v>
      </c>
      <c r="AF194" s="38">
        <v>0</v>
      </c>
      <c r="AG194" s="38">
        <v>282488.56465775101</v>
      </c>
      <c r="AH194" s="39">
        <v>-18838260.126637567</v>
      </c>
      <c r="AI194" s="38">
        <v>0</v>
      </c>
      <c r="AJ194" s="38">
        <v>100274.73</v>
      </c>
      <c r="AK194" s="40">
        <v>-18737985.396637563</v>
      </c>
      <c r="AL194" s="41"/>
      <c r="AM194" s="38">
        <v>31500000</v>
      </c>
      <c r="AN194" s="41"/>
      <c r="AO194" s="41"/>
      <c r="AP194" s="38">
        <v>61125000</v>
      </c>
      <c r="AQ194" s="42"/>
      <c r="AR194" s="35"/>
      <c r="AS194" s="35"/>
      <c r="AT194" s="38">
        <v>758291.55489795562</v>
      </c>
      <c r="AU194" s="38">
        <v>0</v>
      </c>
      <c r="AV194" s="38">
        <v>0</v>
      </c>
      <c r="AW194" s="38">
        <v>758291.55489795562</v>
      </c>
      <c r="AX194" s="38">
        <v>-19643430.126637567</v>
      </c>
      <c r="AY194" s="38">
        <v>0</v>
      </c>
      <c r="AZ194" s="38">
        <v>-132574.26999999999</v>
      </c>
      <c r="BA194" s="38">
        <v>-19776004.396637563</v>
      </c>
      <c r="BB194" s="35"/>
      <c r="BC194" s="55"/>
      <c r="BD194" s="38"/>
      <c r="BE194" s="38"/>
      <c r="BF194" s="38"/>
      <c r="BG194" s="38"/>
      <c r="BH194" s="38"/>
      <c r="BI194" s="38"/>
      <c r="BJ194" s="38"/>
      <c r="BK194" s="38"/>
      <c r="BL194" s="35"/>
      <c r="BM194" s="35"/>
      <c r="BN194" s="35"/>
      <c r="BO194" s="35"/>
      <c r="BP194" s="38"/>
      <c r="BQ194" s="32"/>
      <c r="BR194" s="32"/>
      <c r="BS194" s="352"/>
      <c r="BT194" s="32"/>
      <c r="BU194" s="355"/>
      <c r="BV194" s="32"/>
      <c r="BW194" s="43"/>
      <c r="BX194" s="43"/>
      <c r="BY194" s="38"/>
      <c r="BZ194" s="38"/>
      <c r="CA194" s="38">
        <v>-9000000</v>
      </c>
      <c r="CB194" s="38"/>
      <c r="CC194" s="38"/>
      <c r="CD194" s="38"/>
      <c r="CE194" s="38"/>
      <c r="CF194" s="38"/>
      <c r="CG194" s="38"/>
      <c r="CH194" s="38"/>
      <c r="CI194" s="38"/>
      <c r="CJ194" s="38"/>
      <c r="CK194" s="34"/>
      <c r="CL194" s="34"/>
    </row>
    <row r="195" spans="1:90" s="358" customFormat="1" ht="30" customHeight="1" outlineLevel="1">
      <c r="A195" s="350"/>
      <c r="B195" s="350" t="s">
        <v>281</v>
      </c>
      <c r="C195" s="350"/>
      <c r="D195" s="350"/>
      <c r="E195" s="350"/>
      <c r="F195" s="350"/>
      <c r="G195" s="350"/>
      <c r="H195" s="350"/>
      <c r="I195" s="351"/>
      <c r="J195" s="56"/>
      <c r="K195" s="56"/>
      <c r="L195" s="57"/>
      <c r="M195" s="58"/>
      <c r="N195" s="58"/>
      <c r="O195" s="59"/>
      <c r="P195" s="60"/>
      <c r="Q195" s="56"/>
      <c r="R195" s="61">
        <v>0</v>
      </c>
      <c r="S195" s="61">
        <v>0</v>
      </c>
      <c r="T195" s="61">
        <v>0</v>
      </c>
      <c r="U195" s="62">
        <v>49809080.873362437</v>
      </c>
      <c r="V195" s="63"/>
      <c r="W195" s="63">
        <v>10530312.5</v>
      </c>
      <c r="X195" s="63">
        <v>0</v>
      </c>
      <c r="Y195" s="63">
        <v>10530312.5</v>
      </c>
      <c r="Z195" s="63">
        <v>8030312.4999999991</v>
      </c>
      <c r="AA195" s="63">
        <v>0</v>
      </c>
      <c r="AB195" s="63">
        <v>8030312.4999999991</v>
      </c>
      <c r="AC195" s="62">
        <v>49526592.308704689</v>
      </c>
      <c r="AD195" s="63">
        <v>282488.56465775101</v>
      </c>
      <c r="AE195" s="63">
        <v>0</v>
      </c>
      <c r="AF195" s="63">
        <v>-1331.5</v>
      </c>
      <c r="AG195" s="63">
        <v>281157.06465775101</v>
      </c>
      <c r="AH195" s="64">
        <v>-18838260.126637567</v>
      </c>
      <c r="AI195" s="63">
        <v>0</v>
      </c>
      <c r="AJ195" s="63">
        <v>199948.2</v>
      </c>
      <c r="AK195" s="65">
        <v>-18638311.926637564</v>
      </c>
      <c r="AL195" s="66"/>
      <c r="AM195" s="63">
        <v>77468418</v>
      </c>
      <c r="AN195" s="66"/>
      <c r="AO195" s="66"/>
      <c r="AP195" s="63">
        <v>107093418</v>
      </c>
      <c r="AQ195" s="67"/>
      <c r="AR195" s="59"/>
      <c r="AS195" s="59"/>
      <c r="AT195" s="63">
        <v>758291.55489795562</v>
      </c>
      <c r="AU195" s="63">
        <v>0</v>
      </c>
      <c r="AV195" s="63">
        <v>-1331.5</v>
      </c>
      <c r="AW195" s="63">
        <v>756960.05489795562</v>
      </c>
      <c r="AX195" s="63">
        <v>52808186.591829881</v>
      </c>
      <c r="AY195" s="63">
        <v>0</v>
      </c>
      <c r="AZ195" s="63">
        <v>-5938905.628437533</v>
      </c>
      <c r="BA195" s="63">
        <v>46869280.963392332</v>
      </c>
      <c r="BB195" s="59"/>
      <c r="BC195" s="60"/>
      <c r="BD195" s="63"/>
      <c r="BE195" s="63"/>
      <c r="BF195" s="63"/>
      <c r="BG195" s="63"/>
      <c r="BH195" s="63"/>
      <c r="BI195" s="63"/>
      <c r="BJ195" s="63"/>
      <c r="BK195" s="63"/>
      <c r="BL195" s="59"/>
      <c r="BM195" s="59"/>
      <c r="BN195" s="59"/>
      <c r="BO195" s="59"/>
      <c r="BP195" s="63"/>
      <c r="BQ195" s="56"/>
      <c r="BR195" s="56"/>
      <c r="BS195" s="356"/>
      <c r="BT195" s="56"/>
      <c r="BU195" s="357"/>
      <c r="BV195" s="56"/>
      <c r="BW195" s="68"/>
      <c r="BX195" s="68"/>
      <c r="BY195" s="63"/>
      <c r="BZ195" s="63"/>
      <c r="CA195" s="63">
        <v>-8821077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58"/>
      <c r="CL195" s="58"/>
    </row>
    <row r="196" spans="1:90" outlineLevel="3">
      <c r="A196" s="346" t="s">
        <v>82</v>
      </c>
      <c r="B196" s="346" t="s">
        <v>282</v>
      </c>
      <c r="C196" s="346" t="s">
        <v>0</v>
      </c>
      <c r="D196" s="346" t="s">
        <v>0</v>
      </c>
      <c r="E196" s="346" t="s">
        <v>283</v>
      </c>
      <c r="F196" s="346" t="s">
        <v>0</v>
      </c>
      <c r="G196" s="346" t="s">
        <v>284</v>
      </c>
      <c r="H196" s="346" t="s">
        <v>85</v>
      </c>
      <c r="I196" s="347" t="s">
        <v>86</v>
      </c>
      <c r="J196" s="20">
        <v>0</v>
      </c>
      <c r="K196" s="20">
        <v>0</v>
      </c>
      <c r="L196" s="21">
        <v>0</v>
      </c>
      <c r="M196" s="22">
        <v>0</v>
      </c>
      <c r="N196" s="22">
        <v>0</v>
      </c>
      <c r="O196" s="23">
        <v>0</v>
      </c>
      <c r="P196" s="20">
        <v>0</v>
      </c>
      <c r="Q196" s="20">
        <v>0</v>
      </c>
      <c r="R196" s="24">
        <v>0</v>
      </c>
      <c r="S196" s="24">
        <v>0</v>
      </c>
      <c r="T196" s="24">
        <v>0</v>
      </c>
      <c r="U196" s="25">
        <v>0</v>
      </c>
      <c r="V196" s="26" t="s">
        <v>87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-236000.31</v>
      </c>
      <c r="AM196" s="26">
        <v>0</v>
      </c>
      <c r="AN196" s="20">
        <v>0</v>
      </c>
      <c r="AO196" s="29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132015.23000000001</v>
      </c>
      <c r="BA196" s="26">
        <v>132015.23000000001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132015.23000000001</v>
      </c>
      <c r="BK196" s="26">
        <v>132015.23000000001</v>
      </c>
      <c r="BL196" s="23">
        <v>0</v>
      </c>
      <c r="BM196" s="23" t="s">
        <v>88</v>
      </c>
      <c r="BN196" s="23">
        <v>0</v>
      </c>
      <c r="BO196" s="23" t="b">
        <v>0</v>
      </c>
      <c r="BP196" s="26">
        <v>0</v>
      </c>
      <c r="BQ196" s="24">
        <v>0</v>
      </c>
      <c r="BR196" s="20">
        <v>0</v>
      </c>
      <c r="BS196" s="348">
        <v>79</v>
      </c>
      <c r="BT196" s="20">
        <v>0</v>
      </c>
      <c r="BU196" s="348">
        <v>0</v>
      </c>
      <c r="BV196" s="20">
        <v>129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s="353" customFormat="1" ht="20.100000000000001" customHeight="1" outlineLevel="2">
      <c r="A197" s="350" t="s">
        <v>89</v>
      </c>
      <c r="B197" s="350"/>
      <c r="C197" s="350"/>
      <c r="D197" s="350"/>
      <c r="E197" s="350"/>
      <c r="F197" s="350"/>
      <c r="G197" s="350"/>
      <c r="H197" s="350"/>
      <c r="I197" s="351"/>
      <c r="J197" s="32"/>
      <c r="K197" s="32"/>
      <c r="L197" s="33"/>
      <c r="M197" s="34"/>
      <c r="N197" s="34"/>
      <c r="O197" s="35"/>
      <c r="P197" s="32"/>
      <c r="Q197" s="32"/>
      <c r="R197" s="36">
        <v>0</v>
      </c>
      <c r="S197" s="36">
        <v>0</v>
      </c>
      <c r="T197" s="36">
        <v>0</v>
      </c>
      <c r="U197" s="37">
        <v>0</v>
      </c>
      <c r="V197" s="38"/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7">
        <v>0</v>
      </c>
      <c r="AD197" s="38">
        <v>0</v>
      </c>
      <c r="AE197" s="38">
        <v>0</v>
      </c>
      <c r="AF197" s="38">
        <v>0</v>
      </c>
      <c r="AG197" s="38">
        <v>0</v>
      </c>
      <c r="AH197" s="39">
        <v>0</v>
      </c>
      <c r="AI197" s="38">
        <v>0</v>
      </c>
      <c r="AJ197" s="38">
        <v>0</v>
      </c>
      <c r="AK197" s="40">
        <v>0</v>
      </c>
      <c r="AL197" s="41"/>
      <c r="AM197" s="38">
        <v>0</v>
      </c>
      <c r="AN197" s="32"/>
      <c r="AO197" s="41"/>
      <c r="AP197" s="38">
        <v>0</v>
      </c>
      <c r="AQ197" s="42"/>
      <c r="AR197" s="35"/>
      <c r="AS197" s="35"/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132015.23000000001</v>
      </c>
      <c r="BA197" s="38">
        <v>132015.23000000001</v>
      </c>
      <c r="BB197" s="35"/>
      <c r="BC197" s="35"/>
      <c r="BD197" s="38"/>
      <c r="BE197" s="38"/>
      <c r="BF197" s="38"/>
      <c r="BG197" s="38"/>
      <c r="BH197" s="38"/>
      <c r="BI197" s="38"/>
      <c r="BJ197" s="38"/>
      <c r="BK197" s="38"/>
      <c r="BL197" s="35"/>
      <c r="BM197" s="35"/>
      <c r="BN197" s="35"/>
      <c r="BO197" s="35"/>
      <c r="BP197" s="38"/>
      <c r="BQ197" s="36"/>
      <c r="BR197" s="32"/>
      <c r="BS197" s="352"/>
      <c r="BT197" s="32"/>
      <c r="BU197" s="352"/>
      <c r="BV197" s="32"/>
      <c r="BW197" s="43"/>
      <c r="BX197" s="43"/>
      <c r="BY197" s="38"/>
      <c r="BZ197" s="38"/>
      <c r="CA197" s="38">
        <v>0</v>
      </c>
      <c r="CB197" s="38"/>
      <c r="CC197" s="38"/>
      <c r="CD197" s="38"/>
      <c r="CE197" s="38"/>
      <c r="CF197" s="38"/>
      <c r="CG197" s="38"/>
      <c r="CH197" s="38"/>
      <c r="CI197" s="38"/>
      <c r="CJ197" s="38"/>
      <c r="CK197" s="34"/>
      <c r="CL197" s="34"/>
    </row>
    <row r="198" spans="1:90" outlineLevel="3">
      <c r="A198" s="346" t="s">
        <v>139</v>
      </c>
      <c r="B198" s="346" t="s">
        <v>282</v>
      </c>
      <c r="C198" s="346" t="s">
        <v>285</v>
      </c>
      <c r="D198" s="346" t="s">
        <v>286</v>
      </c>
      <c r="E198" s="346" t="s">
        <v>287</v>
      </c>
      <c r="F198" s="346" t="s">
        <v>639</v>
      </c>
      <c r="G198" s="346" t="s">
        <v>288</v>
      </c>
      <c r="H198" s="346" t="s">
        <v>144</v>
      </c>
      <c r="I198" s="347" t="s">
        <v>289</v>
      </c>
      <c r="J198" s="44">
        <v>817049</v>
      </c>
      <c r="K198" s="20">
        <v>817049</v>
      </c>
      <c r="L198" s="70">
        <v>0</v>
      </c>
      <c r="M198" s="22">
        <v>0</v>
      </c>
      <c r="N198" s="70">
        <v>0.28000000000000003</v>
      </c>
      <c r="O198" s="23">
        <v>0</v>
      </c>
      <c r="P198" s="46">
        <v>0</v>
      </c>
      <c r="Q198" s="46">
        <v>0</v>
      </c>
      <c r="R198" s="24" t="s">
        <v>640</v>
      </c>
      <c r="S198" s="24">
        <v>0</v>
      </c>
      <c r="T198" s="24">
        <v>0</v>
      </c>
      <c r="U198" s="25">
        <v>0</v>
      </c>
      <c r="V198" s="26" t="s">
        <v>97</v>
      </c>
      <c r="W198" s="26">
        <v>0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5">
        <v>0</v>
      </c>
      <c r="AD198" s="26">
        <v>0</v>
      </c>
      <c r="AE198" s="26">
        <v>0</v>
      </c>
      <c r="AF198" s="26">
        <v>0</v>
      </c>
      <c r="AG198" s="26">
        <v>0</v>
      </c>
      <c r="AH198" s="27">
        <v>-3020000</v>
      </c>
      <c r="AI198" s="26">
        <v>0</v>
      </c>
      <c r="AJ198" s="26">
        <v>-100000</v>
      </c>
      <c r="AK198" s="28">
        <v>-3120000</v>
      </c>
      <c r="AL198" s="29">
        <v>0</v>
      </c>
      <c r="AM198" s="26">
        <v>3020000</v>
      </c>
      <c r="AN198" s="29">
        <v>0</v>
      </c>
      <c r="AO198" s="20">
        <v>0</v>
      </c>
      <c r="AP198" s="26">
        <v>0</v>
      </c>
      <c r="AQ198" s="30">
        <v>1</v>
      </c>
      <c r="AR198" s="23">
        <v>0</v>
      </c>
      <c r="AS198" s="23">
        <v>0</v>
      </c>
      <c r="AT198" s="26">
        <v>0</v>
      </c>
      <c r="AU198" s="26">
        <v>0</v>
      </c>
      <c r="AV198" s="26">
        <v>0</v>
      </c>
      <c r="AW198" s="26">
        <v>0</v>
      </c>
      <c r="AX198" s="26">
        <v>-3020000</v>
      </c>
      <c r="AY198" s="26">
        <v>0</v>
      </c>
      <c r="AZ198" s="26">
        <v>-100000</v>
      </c>
      <c r="BA198" s="26">
        <v>-3120000</v>
      </c>
      <c r="BB198" s="23" t="s">
        <v>0</v>
      </c>
      <c r="BC198" s="23" t="s">
        <v>0</v>
      </c>
      <c r="BD198" s="26">
        <v>0</v>
      </c>
      <c r="BE198" s="26">
        <v>0</v>
      </c>
      <c r="BF198" s="26">
        <v>0</v>
      </c>
      <c r="BG198" s="26">
        <v>0</v>
      </c>
      <c r="BH198" s="26">
        <v>-3020000</v>
      </c>
      <c r="BI198" s="26">
        <v>0</v>
      </c>
      <c r="BJ198" s="26">
        <v>-100000</v>
      </c>
      <c r="BK198" s="26">
        <v>-3120000</v>
      </c>
      <c r="BL198" s="31">
        <v>0</v>
      </c>
      <c r="BM198" s="23" t="s">
        <v>98</v>
      </c>
      <c r="BN198" s="23">
        <v>0</v>
      </c>
      <c r="BO198" s="23" t="b">
        <v>0</v>
      </c>
      <c r="BP198" s="26">
        <v>-100000</v>
      </c>
      <c r="BQ198" s="20">
        <v>10</v>
      </c>
      <c r="BR198" s="20">
        <v>8170490</v>
      </c>
      <c r="BS198" s="348">
        <v>6</v>
      </c>
      <c r="BT198" s="20">
        <v>0</v>
      </c>
      <c r="BU198" s="348">
        <v>0</v>
      </c>
      <c r="BV198" s="20">
        <v>71</v>
      </c>
      <c r="BW198" s="31">
        <v>0</v>
      </c>
      <c r="BX198" s="31">
        <v>0</v>
      </c>
      <c r="BY198" s="26">
        <v>0</v>
      </c>
      <c r="BZ198" s="26">
        <v>0</v>
      </c>
      <c r="CA198" s="26">
        <v>0</v>
      </c>
      <c r="CB198" s="26">
        <v>0</v>
      </c>
      <c r="CC198" s="26">
        <v>0</v>
      </c>
      <c r="CD198" s="26">
        <v>0</v>
      </c>
      <c r="CE198" s="26">
        <v>0</v>
      </c>
      <c r="CF198" s="26">
        <v>0</v>
      </c>
      <c r="CG198" s="26">
        <v>-3020000</v>
      </c>
      <c r="CH198" s="26">
        <v>0</v>
      </c>
      <c r="CI198" s="26">
        <v>-100000</v>
      </c>
      <c r="CJ198" s="26">
        <v>-3120000</v>
      </c>
      <c r="CK198" s="22">
        <v>0</v>
      </c>
      <c r="CL198" s="22">
        <v>0</v>
      </c>
    </row>
    <row r="199" spans="1:90" outlineLevel="3">
      <c r="A199" s="346" t="s">
        <v>139</v>
      </c>
      <c r="B199" s="346" t="s">
        <v>282</v>
      </c>
      <c r="C199" s="346" t="s">
        <v>285</v>
      </c>
      <c r="D199" s="346" t="s">
        <v>286</v>
      </c>
      <c r="E199" s="346" t="s">
        <v>290</v>
      </c>
      <c r="F199" s="346" t="s">
        <v>526</v>
      </c>
      <c r="G199" s="346" t="s">
        <v>143</v>
      </c>
      <c r="H199" s="346" t="s">
        <v>144</v>
      </c>
      <c r="I199" s="347" t="s">
        <v>289</v>
      </c>
      <c r="J199" s="44">
        <v>2000</v>
      </c>
      <c r="K199" s="20">
        <v>2000</v>
      </c>
      <c r="L199" s="70">
        <v>0</v>
      </c>
      <c r="M199" s="22">
        <v>0</v>
      </c>
      <c r="N199" s="70">
        <v>0</v>
      </c>
      <c r="O199" s="23">
        <v>0</v>
      </c>
      <c r="P199" s="46">
        <v>0</v>
      </c>
      <c r="Q199" s="46">
        <v>0</v>
      </c>
      <c r="R199" s="24" t="s">
        <v>641</v>
      </c>
      <c r="S199" s="24">
        <v>0</v>
      </c>
      <c r="T199" s="24">
        <v>0</v>
      </c>
      <c r="U199" s="25">
        <v>0</v>
      </c>
      <c r="V199" s="26" t="s">
        <v>97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5">
        <v>0</v>
      </c>
      <c r="AD199" s="26">
        <v>0</v>
      </c>
      <c r="AE199" s="26">
        <v>0</v>
      </c>
      <c r="AF199" s="26">
        <v>0</v>
      </c>
      <c r="AG199" s="26">
        <v>0</v>
      </c>
      <c r="AH199" s="27">
        <v>0</v>
      </c>
      <c r="AI199" s="26">
        <v>0</v>
      </c>
      <c r="AJ199" s="26">
        <v>0</v>
      </c>
      <c r="AK199" s="28">
        <v>0</v>
      </c>
      <c r="AL199" s="29">
        <v>0</v>
      </c>
      <c r="AM199" s="26">
        <v>0</v>
      </c>
      <c r="AN199" s="29">
        <v>0</v>
      </c>
      <c r="AO199" s="20">
        <v>0</v>
      </c>
      <c r="AP199" s="26">
        <v>0</v>
      </c>
      <c r="AQ199" s="30">
        <v>1</v>
      </c>
      <c r="AR199" s="23">
        <v>0</v>
      </c>
      <c r="AS199" s="23">
        <v>0</v>
      </c>
      <c r="AT199" s="26">
        <v>0</v>
      </c>
      <c r="AU199" s="26">
        <v>0</v>
      </c>
      <c r="AV199" s="26">
        <v>0</v>
      </c>
      <c r="AW199" s="26">
        <v>0</v>
      </c>
      <c r="AX199" s="26">
        <v>0</v>
      </c>
      <c r="AY199" s="26">
        <v>0</v>
      </c>
      <c r="AZ199" s="26">
        <v>0</v>
      </c>
      <c r="BA199" s="26">
        <v>0</v>
      </c>
      <c r="BB199" s="23" t="s">
        <v>0</v>
      </c>
      <c r="BC199" s="23" t="s">
        <v>0</v>
      </c>
      <c r="BD199" s="26">
        <v>0</v>
      </c>
      <c r="BE199" s="26">
        <v>0</v>
      </c>
      <c r="BF199" s="26">
        <v>0</v>
      </c>
      <c r="BG199" s="26">
        <v>0</v>
      </c>
      <c r="BH199" s="26">
        <v>0</v>
      </c>
      <c r="BI199" s="26">
        <v>0</v>
      </c>
      <c r="BJ199" s="26">
        <v>0</v>
      </c>
      <c r="BK199" s="26">
        <v>0</v>
      </c>
      <c r="BL199" s="31">
        <v>0</v>
      </c>
      <c r="BM199" s="23" t="s">
        <v>98</v>
      </c>
      <c r="BN199" s="23">
        <v>0</v>
      </c>
      <c r="BO199" s="23" t="b">
        <v>0</v>
      </c>
      <c r="BP199" s="26">
        <v>0</v>
      </c>
      <c r="BQ199" s="20">
        <v>1000</v>
      </c>
      <c r="BR199" s="20">
        <v>2000000</v>
      </c>
      <c r="BS199" s="348">
        <v>6</v>
      </c>
      <c r="BT199" s="20">
        <v>0</v>
      </c>
      <c r="BU199" s="348">
        <v>0</v>
      </c>
      <c r="BV199" s="20">
        <v>81</v>
      </c>
      <c r="BW199" s="31">
        <v>0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0</v>
      </c>
      <c r="CH199" s="26">
        <v>0</v>
      </c>
      <c r="CI199" s="26">
        <v>0</v>
      </c>
      <c r="CJ199" s="26">
        <v>0</v>
      </c>
      <c r="CK199" s="22">
        <v>0</v>
      </c>
      <c r="CL199" s="22">
        <v>0</v>
      </c>
    </row>
    <row r="200" spans="1:90" outlineLevel="3">
      <c r="A200" s="346" t="s">
        <v>139</v>
      </c>
      <c r="B200" s="346" t="s">
        <v>282</v>
      </c>
      <c r="C200" s="346" t="s">
        <v>285</v>
      </c>
      <c r="D200" s="346" t="s">
        <v>286</v>
      </c>
      <c r="E200" s="346" t="s">
        <v>642</v>
      </c>
      <c r="F200" s="346" t="s">
        <v>0</v>
      </c>
      <c r="G200" s="346" t="s">
        <v>291</v>
      </c>
      <c r="H200" s="346" t="s">
        <v>95</v>
      </c>
      <c r="I200" s="347" t="s">
        <v>134</v>
      </c>
      <c r="J200" s="44">
        <v>1</v>
      </c>
      <c r="K200" s="20">
        <v>1</v>
      </c>
      <c r="L200" s="21">
        <v>0</v>
      </c>
      <c r="M200" s="22">
        <v>0</v>
      </c>
      <c r="N200" s="22">
        <v>0</v>
      </c>
      <c r="O200" s="23">
        <v>4272668.04</v>
      </c>
      <c r="P200" s="20">
        <v>4272668.04</v>
      </c>
      <c r="Q200" s="20">
        <v>0</v>
      </c>
      <c r="R200" s="24" t="s">
        <v>643</v>
      </c>
      <c r="S200" s="24">
        <v>0</v>
      </c>
      <c r="T200" s="24">
        <v>0</v>
      </c>
      <c r="U200" s="25">
        <v>4272668.04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4272668.04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6000</v>
      </c>
      <c r="AM200" s="26">
        <v>4190713.51</v>
      </c>
      <c r="AN200" s="20">
        <v>0</v>
      </c>
      <c r="AO200" s="29">
        <v>0</v>
      </c>
      <c r="AP200" s="26">
        <v>4190713.51</v>
      </c>
      <c r="AQ200" s="30">
        <v>1</v>
      </c>
      <c r="AR200" s="23">
        <v>0</v>
      </c>
      <c r="AS200" s="23">
        <v>4272668.04</v>
      </c>
      <c r="AT200" s="26">
        <v>0</v>
      </c>
      <c r="AU200" s="26">
        <v>0</v>
      </c>
      <c r="AV200" s="26">
        <v>0</v>
      </c>
      <c r="AW200" s="26">
        <v>0</v>
      </c>
      <c r="AX200" s="26">
        <v>0</v>
      </c>
      <c r="AY200" s="26">
        <v>0</v>
      </c>
      <c r="AZ200" s="26">
        <v>0</v>
      </c>
      <c r="BA200" s="26">
        <v>0</v>
      </c>
      <c r="BB200" s="23" t="s">
        <v>0</v>
      </c>
      <c r="BC200" s="23" t="s">
        <v>0</v>
      </c>
      <c r="BD200" s="26">
        <v>0</v>
      </c>
      <c r="BE200" s="26">
        <v>0</v>
      </c>
      <c r="BF200" s="26">
        <v>0</v>
      </c>
      <c r="BG200" s="26">
        <v>0</v>
      </c>
      <c r="BH200" s="26">
        <v>0</v>
      </c>
      <c r="BI200" s="26">
        <v>0</v>
      </c>
      <c r="BJ200" s="26">
        <v>0</v>
      </c>
      <c r="BK200" s="26">
        <v>0</v>
      </c>
      <c r="BL200" s="26">
        <v>4190713.51</v>
      </c>
      <c r="BM200" s="23" t="s">
        <v>98</v>
      </c>
      <c r="BN200" s="23">
        <v>0</v>
      </c>
      <c r="BO200" s="23" t="b">
        <v>0</v>
      </c>
      <c r="BP200" s="26">
        <v>0</v>
      </c>
      <c r="BQ200" s="46">
        <v>0</v>
      </c>
      <c r="BR200" s="20">
        <v>0</v>
      </c>
      <c r="BS200" s="348">
        <v>6</v>
      </c>
      <c r="BT200" s="20">
        <v>0</v>
      </c>
      <c r="BU200" s="348">
        <v>0</v>
      </c>
      <c r="BV200" s="20">
        <v>229</v>
      </c>
      <c r="BW200" s="31">
        <v>0</v>
      </c>
      <c r="BX200" s="31">
        <v>0</v>
      </c>
      <c r="BY200" s="26">
        <v>0</v>
      </c>
      <c r="BZ200" s="26">
        <v>0</v>
      </c>
      <c r="CA200" s="26">
        <v>81954.53</v>
      </c>
      <c r="CB200" s="26">
        <v>251168.04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s="353" customFormat="1" ht="20.100000000000001" customHeight="1" outlineLevel="2">
      <c r="A201" s="350" t="s">
        <v>146</v>
      </c>
      <c r="B201" s="350"/>
      <c r="C201" s="350"/>
      <c r="D201" s="350"/>
      <c r="E201" s="350"/>
      <c r="F201" s="350"/>
      <c r="G201" s="350"/>
      <c r="H201" s="350"/>
      <c r="I201" s="351"/>
      <c r="J201" s="48"/>
      <c r="K201" s="32"/>
      <c r="L201" s="33"/>
      <c r="M201" s="34"/>
      <c r="N201" s="34"/>
      <c r="O201" s="35"/>
      <c r="P201" s="32"/>
      <c r="Q201" s="32"/>
      <c r="R201" s="36">
        <v>0</v>
      </c>
      <c r="S201" s="36">
        <v>0</v>
      </c>
      <c r="T201" s="36">
        <v>0</v>
      </c>
      <c r="U201" s="37">
        <v>4272668.04</v>
      </c>
      <c r="V201" s="38"/>
      <c r="W201" s="38">
        <v>0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7">
        <v>4272668.04</v>
      </c>
      <c r="AD201" s="38">
        <v>0</v>
      </c>
      <c r="AE201" s="38">
        <v>0</v>
      </c>
      <c r="AF201" s="38">
        <v>0</v>
      </c>
      <c r="AG201" s="38">
        <v>0</v>
      </c>
      <c r="AH201" s="39">
        <v>-3020000</v>
      </c>
      <c r="AI201" s="38">
        <v>0</v>
      </c>
      <c r="AJ201" s="38">
        <v>-100000</v>
      </c>
      <c r="AK201" s="40">
        <v>-3120000</v>
      </c>
      <c r="AL201" s="41"/>
      <c r="AM201" s="38">
        <v>7210713.5099999998</v>
      </c>
      <c r="AN201" s="32"/>
      <c r="AO201" s="41"/>
      <c r="AP201" s="38">
        <v>4190713.51</v>
      </c>
      <c r="AQ201" s="42"/>
      <c r="AR201" s="35"/>
      <c r="AS201" s="35"/>
      <c r="AT201" s="38">
        <v>0</v>
      </c>
      <c r="AU201" s="38">
        <v>0</v>
      </c>
      <c r="AV201" s="38">
        <v>0</v>
      </c>
      <c r="AW201" s="38">
        <v>0</v>
      </c>
      <c r="AX201" s="38">
        <v>-3020000</v>
      </c>
      <c r="AY201" s="38">
        <v>0</v>
      </c>
      <c r="AZ201" s="38">
        <v>-100000</v>
      </c>
      <c r="BA201" s="38">
        <v>-3120000</v>
      </c>
      <c r="BB201" s="35"/>
      <c r="BC201" s="35"/>
      <c r="BD201" s="38"/>
      <c r="BE201" s="38"/>
      <c r="BF201" s="38"/>
      <c r="BG201" s="38"/>
      <c r="BH201" s="38"/>
      <c r="BI201" s="38"/>
      <c r="BJ201" s="38"/>
      <c r="BK201" s="38"/>
      <c r="BL201" s="38"/>
      <c r="BM201" s="35"/>
      <c r="BN201" s="35"/>
      <c r="BO201" s="35"/>
      <c r="BP201" s="38"/>
      <c r="BQ201" s="50"/>
      <c r="BR201" s="32"/>
      <c r="BS201" s="352"/>
      <c r="BT201" s="32"/>
      <c r="BU201" s="352"/>
      <c r="BV201" s="32"/>
      <c r="BW201" s="43"/>
      <c r="BX201" s="43"/>
      <c r="BY201" s="38"/>
      <c r="BZ201" s="38"/>
      <c r="CA201" s="38">
        <v>81954.53</v>
      </c>
      <c r="CB201" s="38"/>
      <c r="CC201" s="38"/>
      <c r="CD201" s="38"/>
      <c r="CE201" s="38"/>
      <c r="CF201" s="38"/>
      <c r="CG201" s="38"/>
      <c r="CH201" s="38"/>
      <c r="CI201" s="38"/>
      <c r="CJ201" s="38"/>
      <c r="CK201" s="34"/>
      <c r="CL201" s="34"/>
    </row>
    <row r="202" spans="1:90" outlineLevel="3">
      <c r="A202" s="346" t="s">
        <v>258</v>
      </c>
      <c r="B202" s="346" t="s">
        <v>282</v>
      </c>
      <c r="C202" s="346" t="s">
        <v>285</v>
      </c>
      <c r="D202" s="346" t="s">
        <v>286</v>
      </c>
      <c r="E202" s="346" t="s">
        <v>292</v>
      </c>
      <c r="F202" s="346" t="s">
        <v>644</v>
      </c>
      <c r="G202" s="346" t="s">
        <v>143</v>
      </c>
      <c r="H202" s="346" t="s">
        <v>144</v>
      </c>
      <c r="I202" s="347" t="s">
        <v>289</v>
      </c>
      <c r="J202" s="20">
        <v>31250</v>
      </c>
      <c r="K202" s="20">
        <v>31250</v>
      </c>
      <c r="L202" s="70">
        <v>0</v>
      </c>
      <c r="M202" s="22">
        <v>0</v>
      </c>
      <c r="N202" s="70">
        <v>0</v>
      </c>
      <c r="O202" s="20">
        <v>0</v>
      </c>
      <c r="P202" s="46">
        <v>0</v>
      </c>
      <c r="Q202" s="46">
        <v>0</v>
      </c>
      <c r="R202" s="24" t="s">
        <v>645</v>
      </c>
      <c r="S202" s="24">
        <v>0</v>
      </c>
      <c r="T202" s="24">
        <v>0</v>
      </c>
      <c r="U202" s="25">
        <v>0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0</v>
      </c>
      <c r="AD202" s="26">
        <v>0</v>
      </c>
      <c r="AE202" s="26">
        <v>0</v>
      </c>
      <c r="AF202" s="26">
        <v>0</v>
      </c>
      <c r="AG202" s="26">
        <v>0</v>
      </c>
      <c r="AH202" s="27">
        <v>0</v>
      </c>
      <c r="AI202" s="26">
        <v>0</v>
      </c>
      <c r="AJ202" s="26">
        <v>0</v>
      </c>
      <c r="AK202" s="28">
        <v>0</v>
      </c>
      <c r="AL202" s="29">
        <v>0</v>
      </c>
      <c r="AM202" s="26">
        <v>0</v>
      </c>
      <c r="AN202" s="29">
        <v>0</v>
      </c>
      <c r="AO202" s="20">
        <v>0</v>
      </c>
      <c r="AP202" s="26">
        <v>0</v>
      </c>
      <c r="AQ202" s="30">
        <v>80.709999999999994</v>
      </c>
      <c r="AR202" s="23">
        <v>0</v>
      </c>
      <c r="AS202" s="23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3">
        <v>9.9999999999999995E-7</v>
      </c>
      <c r="BC202" s="23">
        <v>9.9999999999999995E-7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31">
        <v>0</v>
      </c>
      <c r="BM202" s="23" t="s">
        <v>88</v>
      </c>
      <c r="BN202" s="23">
        <v>0</v>
      </c>
      <c r="BO202" s="23" t="b">
        <v>0</v>
      </c>
      <c r="BP202" s="26">
        <v>0</v>
      </c>
      <c r="BQ202" s="20">
        <v>1000</v>
      </c>
      <c r="BR202" s="20">
        <v>31250000</v>
      </c>
      <c r="BS202" s="348">
        <v>5</v>
      </c>
      <c r="BT202" s="20">
        <v>0</v>
      </c>
      <c r="BU202" s="354">
        <v>0</v>
      </c>
      <c r="BV202" s="20">
        <v>69</v>
      </c>
      <c r="BW202" s="31">
        <v>9.9999999999999995E-7</v>
      </c>
      <c r="BX202" s="31">
        <v>4.4999999999999998E-2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0</v>
      </c>
      <c r="CH202" s="26">
        <v>0</v>
      </c>
      <c r="CI202" s="26">
        <v>0</v>
      </c>
      <c r="CJ202" s="26">
        <v>0</v>
      </c>
      <c r="CK202" s="22">
        <v>0</v>
      </c>
      <c r="CL202" s="22">
        <v>0</v>
      </c>
    </row>
    <row r="203" spans="1:90" outlineLevel="3">
      <c r="A203" s="346" t="s">
        <v>258</v>
      </c>
      <c r="B203" s="346" t="s">
        <v>282</v>
      </c>
      <c r="C203" s="346" t="s">
        <v>285</v>
      </c>
      <c r="D203" s="346" t="s">
        <v>286</v>
      </c>
      <c r="E203" s="346" t="s">
        <v>293</v>
      </c>
      <c r="F203" s="346" t="s">
        <v>646</v>
      </c>
      <c r="G203" s="346" t="s">
        <v>143</v>
      </c>
      <c r="H203" s="346" t="s">
        <v>144</v>
      </c>
      <c r="I203" s="347" t="s">
        <v>289</v>
      </c>
      <c r="J203" s="20">
        <v>0</v>
      </c>
      <c r="K203" s="20">
        <v>0</v>
      </c>
      <c r="L203" s="70">
        <v>0</v>
      </c>
      <c r="M203" s="22">
        <v>0</v>
      </c>
      <c r="N203" s="70">
        <v>0.24380435348170854</v>
      </c>
      <c r="O203" s="20">
        <v>80.884998405339616</v>
      </c>
      <c r="P203" s="46">
        <v>82.526619311984433</v>
      </c>
      <c r="Q203" s="46">
        <v>-1.6416209066448175</v>
      </c>
      <c r="R203" s="24" t="s">
        <v>647</v>
      </c>
      <c r="S203" s="24">
        <v>0</v>
      </c>
      <c r="T203" s="24">
        <v>0</v>
      </c>
      <c r="U203" s="25">
        <v>0</v>
      </c>
      <c r="V203" s="26" t="s">
        <v>97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5">
        <v>0</v>
      </c>
      <c r="AD203" s="26">
        <v>0</v>
      </c>
      <c r="AE203" s="26">
        <v>0</v>
      </c>
      <c r="AF203" s="26">
        <v>0</v>
      </c>
      <c r="AG203" s="26">
        <v>0</v>
      </c>
      <c r="AH203" s="27">
        <v>0</v>
      </c>
      <c r="AI203" s="26">
        <v>0</v>
      </c>
      <c r="AJ203" s="26">
        <v>0</v>
      </c>
      <c r="AK203" s="28">
        <v>0</v>
      </c>
      <c r="AL203" s="29">
        <v>1698620</v>
      </c>
      <c r="AM203" s="26">
        <v>0</v>
      </c>
      <c r="AN203" s="29">
        <v>0</v>
      </c>
      <c r="AO203" s="20">
        <v>0</v>
      </c>
      <c r="AP203" s="26">
        <v>0</v>
      </c>
      <c r="AQ203" s="30">
        <v>8.33</v>
      </c>
      <c r="AR203" s="23">
        <v>0</v>
      </c>
      <c r="AS203" s="23">
        <v>4.75</v>
      </c>
      <c r="AT203" s="26">
        <v>0</v>
      </c>
      <c r="AU203" s="26">
        <v>0</v>
      </c>
      <c r="AV203" s="26">
        <v>0</v>
      </c>
      <c r="AW203" s="26">
        <v>0</v>
      </c>
      <c r="AX203" s="26">
        <v>0</v>
      </c>
      <c r="AY203" s="26">
        <v>0</v>
      </c>
      <c r="AZ203" s="26">
        <v>0</v>
      </c>
      <c r="BA203" s="26">
        <v>0</v>
      </c>
      <c r="BB203" s="23">
        <v>4.75</v>
      </c>
      <c r="BC203" s="23">
        <v>5.75</v>
      </c>
      <c r="BD203" s="26">
        <v>0</v>
      </c>
      <c r="BE203" s="26">
        <v>0</v>
      </c>
      <c r="BF203" s="26">
        <v>0</v>
      </c>
      <c r="BG203" s="26">
        <v>0</v>
      </c>
      <c r="BH203" s="26">
        <v>0</v>
      </c>
      <c r="BI203" s="26">
        <v>0</v>
      </c>
      <c r="BJ203" s="26">
        <v>0</v>
      </c>
      <c r="BK203" s="26">
        <v>0</v>
      </c>
      <c r="BL203" s="31">
        <v>0</v>
      </c>
      <c r="BM203" s="23" t="s">
        <v>88</v>
      </c>
      <c r="BN203" s="23">
        <v>0</v>
      </c>
      <c r="BO203" s="23" t="b">
        <v>0</v>
      </c>
      <c r="BP203" s="26">
        <v>0</v>
      </c>
      <c r="BQ203" s="30">
        <v>115.65</v>
      </c>
      <c r="BR203" s="20">
        <v>0</v>
      </c>
      <c r="BS203" s="348">
        <v>5</v>
      </c>
      <c r="BT203" s="20">
        <v>0</v>
      </c>
      <c r="BU203" s="354">
        <v>0</v>
      </c>
      <c r="BV203" s="20">
        <v>70</v>
      </c>
      <c r="BW203" s="31">
        <v>4.75</v>
      </c>
      <c r="BX203" s="31">
        <v>4.75</v>
      </c>
      <c r="BY203" s="26">
        <v>0</v>
      </c>
      <c r="BZ203" s="26">
        <v>0</v>
      </c>
      <c r="CA203" s="26">
        <v>0</v>
      </c>
      <c r="CB203" s="26">
        <v>0</v>
      </c>
      <c r="CC203" s="26">
        <v>0</v>
      </c>
      <c r="CD203" s="26">
        <v>0</v>
      </c>
      <c r="CE203" s="26">
        <v>0</v>
      </c>
      <c r="CF203" s="26">
        <v>0</v>
      </c>
      <c r="CG203" s="26">
        <v>0</v>
      </c>
      <c r="CH203" s="26">
        <v>0</v>
      </c>
      <c r="CI203" s="26">
        <v>0</v>
      </c>
      <c r="CJ203" s="26">
        <v>0</v>
      </c>
      <c r="CK203" s="22">
        <v>0</v>
      </c>
      <c r="CL203" s="22">
        <v>0</v>
      </c>
    </row>
    <row r="204" spans="1:90" s="353" customFormat="1" ht="20.100000000000001" customHeight="1" outlineLevel="2">
      <c r="A204" s="350" t="s">
        <v>265</v>
      </c>
      <c r="B204" s="350"/>
      <c r="C204" s="350"/>
      <c r="D204" s="350"/>
      <c r="E204" s="350"/>
      <c r="F204" s="350"/>
      <c r="G204" s="350"/>
      <c r="H204" s="350"/>
      <c r="I204" s="351"/>
      <c r="J204" s="32"/>
      <c r="K204" s="32"/>
      <c r="L204" s="71"/>
      <c r="M204" s="34"/>
      <c r="N204" s="71"/>
      <c r="O204" s="32"/>
      <c r="P204" s="50"/>
      <c r="Q204" s="50"/>
      <c r="R204" s="36">
        <v>0</v>
      </c>
      <c r="S204" s="36">
        <v>0</v>
      </c>
      <c r="T204" s="36">
        <v>0</v>
      </c>
      <c r="U204" s="37">
        <v>0</v>
      </c>
      <c r="V204" s="38"/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7">
        <v>0</v>
      </c>
      <c r="AD204" s="38">
        <v>0</v>
      </c>
      <c r="AE204" s="38">
        <v>0</v>
      </c>
      <c r="AF204" s="38">
        <v>0</v>
      </c>
      <c r="AG204" s="38">
        <v>0</v>
      </c>
      <c r="AH204" s="39">
        <v>0</v>
      </c>
      <c r="AI204" s="38">
        <v>0</v>
      </c>
      <c r="AJ204" s="38">
        <v>0</v>
      </c>
      <c r="AK204" s="40">
        <v>0</v>
      </c>
      <c r="AL204" s="41"/>
      <c r="AM204" s="38">
        <v>0</v>
      </c>
      <c r="AN204" s="41"/>
      <c r="AO204" s="32"/>
      <c r="AP204" s="38">
        <v>0</v>
      </c>
      <c r="AQ204" s="42"/>
      <c r="AR204" s="35"/>
      <c r="AS204" s="35"/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5"/>
      <c r="BC204" s="35"/>
      <c r="BD204" s="38"/>
      <c r="BE204" s="38"/>
      <c r="BF204" s="38"/>
      <c r="BG204" s="38"/>
      <c r="BH204" s="38"/>
      <c r="BI204" s="38"/>
      <c r="BJ204" s="38"/>
      <c r="BK204" s="38"/>
      <c r="BL204" s="43"/>
      <c r="BM204" s="35"/>
      <c r="BN204" s="35"/>
      <c r="BO204" s="35"/>
      <c r="BP204" s="38"/>
      <c r="BQ204" s="42"/>
      <c r="BR204" s="32"/>
      <c r="BS204" s="352"/>
      <c r="BT204" s="32"/>
      <c r="BU204" s="355"/>
      <c r="BV204" s="32"/>
      <c r="BW204" s="43"/>
      <c r="BX204" s="43"/>
      <c r="BY204" s="38"/>
      <c r="BZ204" s="38"/>
      <c r="CA204" s="38">
        <v>0</v>
      </c>
      <c r="CB204" s="38"/>
      <c r="CC204" s="38"/>
      <c r="CD204" s="38"/>
      <c r="CE204" s="38"/>
      <c r="CF204" s="38"/>
      <c r="CG204" s="38"/>
      <c r="CH204" s="38"/>
      <c r="CI204" s="38"/>
      <c r="CJ204" s="38"/>
      <c r="CK204" s="34"/>
      <c r="CL204" s="34"/>
    </row>
    <row r="205" spans="1:90" outlineLevel="3">
      <c r="A205" s="346" t="s">
        <v>147</v>
      </c>
      <c r="B205" s="346" t="s">
        <v>282</v>
      </c>
      <c r="C205" s="346" t="s">
        <v>285</v>
      </c>
      <c r="D205" s="346" t="s">
        <v>286</v>
      </c>
      <c r="E205" s="346" t="s">
        <v>299</v>
      </c>
      <c r="F205" s="346" t="s">
        <v>0</v>
      </c>
      <c r="G205" s="346" t="s">
        <v>143</v>
      </c>
      <c r="H205" s="346" t="s">
        <v>95</v>
      </c>
      <c r="I205" s="347" t="s">
        <v>128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0</v>
      </c>
      <c r="P205" s="20">
        <v>0</v>
      </c>
      <c r="Q205" s="20">
        <v>0</v>
      </c>
      <c r="R205" s="24" t="s">
        <v>648</v>
      </c>
      <c r="S205" s="24">
        <v>0</v>
      </c>
      <c r="T205" s="24">
        <v>0</v>
      </c>
      <c r="U205" s="25">
        <v>0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0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0</v>
      </c>
      <c r="AM205" s="26">
        <v>0</v>
      </c>
      <c r="AN205" s="20">
        <v>0</v>
      </c>
      <c r="AO205" s="29">
        <v>0</v>
      </c>
      <c r="AP205" s="26">
        <v>0</v>
      </c>
      <c r="AQ205" s="30">
        <v>1</v>
      </c>
      <c r="AR205" s="23">
        <v>0</v>
      </c>
      <c r="AS205" s="23">
        <v>0</v>
      </c>
      <c r="AT205" s="26">
        <v>0</v>
      </c>
      <c r="AU205" s="26">
        <v>0</v>
      </c>
      <c r="AV205" s="26">
        <v>0</v>
      </c>
      <c r="AW205" s="26">
        <v>0</v>
      </c>
      <c r="AX205" s="26">
        <v>-578493.17600000021</v>
      </c>
      <c r="AY205" s="26">
        <v>0</v>
      </c>
      <c r="AZ205" s="26">
        <v>0</v>
      </c>
      <c r="BA205" s="26">
        <v>-578493.17600000021</v>
      </c>
      <c r="BB205" s="23" t="s">
        <v>0</v>
      </c>
      <c r="BC205" s="23" t="s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-578493.17600000021</v>
      </c>
      <c r="BI205" s="26">
        <v>0</v>
      </c>
      <c r="BJ205" s="26">
        <v>0</v>
      </c>
      <c r="BK205" s="26">
        <v>-578493.17600000021</v>
      </c>
      <c r="BL205" s="26">
        <v>0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-23598800</v>
      </c>
      <c r="BR205" s="20">
        <v>-23598800</v>
      </c>
      <c r="BS205" s="348">
        <v>12</v>
      </c>
      <c r="BT205" s="20">
        <v>0</v>
      </c>
      <c r="BU205" s="348">
        <v>0</v>
      </c>
      <c r="BV205" s="20">
        <v>159</v>
      </c>
      <c r="BW205" s="31">
        <v>0</v>
      </c>
      <c r="BX205" s="31">
        <v>0</v>
      </c>
      <c r="BY205" s="26">
        <v>0</v>
      </c>
      <c r="BZ205" s="26">
        <v>0</v>
      </c>
      <c r="CA205" s="26">
        <v>0</v>
      </c>
      <c r="CB205" s="26">
        <v>-1876880.824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346" t="s">
        <v>147</v>
      </c>
      <c r="B206" s="346" t="s">
        <v>282</v>
      </c>
      <c r="C206" s="346" t="s">
        <v>285</v>
      </c>
      <c r="D206" s="346" t="s">
        <v>286</v>
      </c>
      <c r="E206" s="346" t="s">
        <v>300</v>
      </c>
      <c r="F206" s="346" t="s">
        <v>0</v>
      </c>
      <c r="G206" s="346" t="s">
        <v>143</v>
      </c>
      <c r="H206" s="346" t="s">
        <v>95</v>
      </c>
      <c r="I206" s="347" t="s">
        <v>128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0</v>
      </c>
      <c r="P206" s="20">
        <v>0</v>
      </c>
      <c r="Q206" s="20">
        <v>0</v>
      </c>
      <c r="R206" s="24" t="s">
        <v>649</v>
      </c>
      <c r="S206" s="24">
        <v>0</v>
      </c>
      <c r="T206" s="24">
        <v>0</v>
      </c>
      <c r="U206" s="25">
        <v>0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0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0</v>
      </c>
      <c r="AN206" s="20">
        <v>0</v>
      </c>
      <c r="AO206" s="29">
        <v>0</v>
      </c>
      <c r="AP206" s="26">
        <v>0</v>
      </c>
      <c r="AQ206" s="30">
        <v>1</v>
      </c>
      <c r="AR206" s="23">
        <v>0</v>
      </c>
      <c r="AS206" s="23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216000</v>
      </c>
      <c r="BR206" s="20">
        <v>216000</v>
      </c>
      <c r="BS206" s="348">
        <v>12</v>
      </c>
      <c r="BT206" s="20">
        <v>0</v>
      </c>
      <c r="BU206" s="348">
        <v>0</v>
      </c>
      <c r="BV206" s="20">
        <v>163</v>
      </c>
      <c r="BW206" s="31">
        <v>0</v>
      </c>
      <c r="BX206" s="31">
        <v>0</v>
      </c>
      <c r="BY206" s="26">
        <v>0</v>
      </c>
      <c r="BZ206" s="26">
        <v>0</v>
      </c>
      <c r="CA206" s="26">
        <v>0</v>
      </c>
      <c r="CB206" s="26">
        <v>0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346" t="s">
        <v>147</v>
      </c>
      <c r="B207" s="346" t="s">
        <v>282</v>
      </c>
      <c r="C207" s="346" t="s">
        <v>285</v>
      </c>
      <c r="D207" s="346" t="s">
        <v>286</v>
      </c>
      <c r="E207" s="346" t="s">
        <v>304</v>
      </c>
      <c r="F207" s="346" t="s">
        <v>0</v>
      </c>
      <c r="G207" s="346" t="s">
        <v>143</v>
      </c>
      <c r="H207" s="346" t="s">
        <v>95</v>
      </c>
      <c r="I207" s="347" t="s">
        <v>128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 t="s">
        <v>650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0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-83400</v>
      </c>
      <c r="AY207" s="26">
        <v>0</v>
      </c>
      <c r="AZ207" s="26">
        <v>0</v>
      </c>
      <c r="BA207" s="26">
        <v>-83400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-83400</v>
      </c>
      <c r="BI207" s="26">
        <v>0</v>
      </c>
      <c r="BJ207" s="26">
        <v>0</v>
      </c>
      <c r="BK207" s="26">
        <v>-83400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19983360</v>
      </c>
      <c r="BR207" s="20">
        <v>19983360</v>
      </c>
      <c r="BS207" s="348">
        <v>12</v>
      </c>
      <c r="BT207" s="20">
        <v>0</v>
      </c>
      <c r="BU207" s="348">
        <v>0</v>
      </c>
      <c r="BV207" s="20">
        <v>173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346" t="s">
        <v>147</v>
      </c>
      <c r="B208" s="346" t="s">
        <v>282</v>
      </c>
      <c r="C208" s="346" t="s">
        <v>285</v>
      </c>
      <c r="D208" s="346" t="s">
        <v>286</v>
      </c>
      <c r="E208" s="346" t="s">
        <v>305</v>
      </c>
      <c r="F208" s="346" t="s">
        <v>0</v>
      </c>
      <c r="G208" s="346" t="s">
        <v>143</v>
      </c>
      <c r="H208" s="346" t="s">
        <v>95</v>
      </c>
      <c r="I208" s="347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5424769.9300000006</v>
      </c>
      <c r="P208" s="20">
        <v>5424769.9300000006</v>
      </c>
      <c r="Q208" s="20">
        <v>0</v>
      </c>
      <c r="R208" s="24" t="s">
        <v>651</v>
      </c>
      <c r="S208" s="24">
        <v>0</v>
      </c>
      <c r="T208" s="24">
        <v>0</v>
      </c>
      <c r="U208" s="25">
        <v>5424769.9300000006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5424769.9300000006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-160050</v>
      </c>
      <c r="AK208" s="28">
        <v>-160050</v>
      </c>
      <c r="AL208" s="29">
        <v>0</v>
      </c>
      <c r="AM208" s="26">
        <v>5457647.3200000003</v>
      </c>
      <c r="AN208" s="20">
        <v>0</v>
      </c>
      <c r="AO208" s="29">
        <v>0</v>
      </c>
      <c r="AP208" s="26">
        <v>5457647.3200000003</v>
      </c>
      <c r="AQ208" s="30">
        <v>1</v>
      </c>
      <c r="AR208" s="23">
        <v>0</v>
      </c>
      <c r="AS208" s="23">
        <v>5424769.9300000006</v>
      </c>
      <c r="AT208" s="26">
        <v>0</v>
      </c>
      <c r="AU208" s="26">
        <v>0</v>
      </c>
      <c r="AV208" s="26">
        <v>0</v>
      </c>
      <c r="AW208" s="26">
        <v>0</v>
      </c>
      <c r="AX208" s="26">
        <v>0</v>
      </c>
      <c r="AY208" s="26">
        <v>0</v>
      </c>
      <c r="AZ208" s="26">
        <v>-380477.15</v>
      </c>
      <c r="BA208" s="26">
        <v>-380477.15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0</v>
      </c>
      <c r="BI208" s="26">
        <v>0</v>
      </c>
      <c r="BJ208" s="26">
        <v>-380477.15</v>
      </c>
      <c r="BK208" s="26">
        <v>-380477.15</v>
      </c>
      <c r="BL208" s="26">
        <v>5457647.3200000003</v>
      </c>
      <c r="BM208" s="23" t="s">
        <v>98</v>
      </c>
      <c r="BN208" s="23">
        <v>0</v>
      </c>
      <c r="BO208" s="23" t="b">
        <v>0</v>
      </c>
      <c r="BP208" s="26">
        <v>-160050</v>
      </c>
      <c r="BQ208" s="46">
        <v>0</v>
      </c>
      <c r="BR208" s="20">
        <v>0</v>
      </c>
      <c r="BS208" s="348">
        <v>12</v>
      </c>
      <c r="BT208" s="20">
        <v>0</v>
      </c>
      <c r="BU208" s="348">
        <v>0</v>
      </c>
      <c r="BV208" s="20">
        <v>227</v>
      </c>
      <c r="BW208" s="31">
        <v>0</v>
      </c>
      <c r="BX208" s="31">
        <v>0</v>
      </c>
      <c r="BY208" s="26">
        <v>0</v>
      </c>
      <c r="BZ208" s="26">
        <v>0</v>
      </c>
      <c r="CA208" s="26">
        <v>-32877.39</v>
      </c>
      <c r="CB208" s="26">
        <v>-452245.07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-160050</v>
      </c>
      <c r="CJ208" s="26">
        <v>-160050</v>
      </c>
      <c r="CK208" s="22">
        <v>0</v>
      </c>
      <c r="CL208" s="22">
        <v>0</v>
      </c>
    </row>
    <row r="209" spans="1:90" s="353" customFormat="1" ht="20.100000000000001" customHeight="1" outlineLevel="2">
      <c r="A209" s="350" t="s">
        <v>151</v>
      </c>
      <c r="B209" s="350"/>
      <c r="C209" s="350"/>
      <c r="D209" s="350"/>
      <c r="E209" s="350"/>
      <c r="F209" s="350"/>
      <c r="G209" s="350"/>
      <c r="H209" s="350"/>
      <c r="I209" s="351"/>
      <c r="J209" s="32"/>
      <c r="K209" s="32"/>
      <c r="L209" s="33"/>
      <c r="M209" s="34"/>
      <c r="N209" s="34"/>
      <c r="O209" s="35"/>
      <c r="P209" s="32"/>
      <c r="Q209" s="32"/>
      <c r="R209" s="36">
        <v>0</v>
      </c>
      <c r="S209" s="36">
        <v>0</v>
      </c>
      <c r="T209" s="36">
        <v>0</v>
      </c>
      <c r="U209" s="37">
        <v>5424769.9300000006</v>
      </c>
      <c r="V209" s="38"/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7">
        <v>5424769.9300000006</v>
      </c>
      <c r="AD209" s="38">
        <v>0</v>
      </c>
      <c r="AE209" s="38">
        <v>0</v>
      </c>
      <c r="AF209" s="38">
        <v>0</v>
      </c>
      <c r="AG209" s="38">
        <v>0</v>
      </c>
      <c r="AH209" s="39">
        <v>0</v>
      </c>
      <c r="AI209" s="38">
        <v>0</v>
      </c>
      <c r="AJ209" s="38">
        <v>-160050</v>
      </c>
      <c r="AK209" s="40">
        <v>-160050</v>
      </c>
      <c r="AL209" s="41"/>
      <c r="AM209" s="38">
        <v>5457647.3200000003</v>
      </c>
      <c r="AN209" s="32"/>
      <c r="AO209" s="41"/>
      <c r="AP209" s="38">
        <v>5457647.3200000003</v>
      </c>
      <c r="AQ209" s="42"/>
      <c r="AR209" s="35"/>
      <c r="AS209" s="35"/>
      <c r="AT209" s="38">
        <v>0</v>
      </c>
      <c r="AU209" s="38">
        <v>0</v>
      </c>
      <c r="AV209" s="38">
        <v>0</v>
      </c>
      <c r="AW209" s="38">
        <v>0</v>
      </c>
      <c r="AX209" s="38">
        <v>-661893.17600000021</v>
      </c>
      <c r="AY209" s="38">
        <v>0</v>
      </c>
      <c r="AZ209" s="38">
        <v>-380477.15</v>
      </c>
      <c r="BA209" s="38">
        <v>-1042370.3260000002</v>
      </c>
      <c r="BB209" s="35"/>
      <c r="BC209" s="35"/>
      <c r="BD209" s="38"/>
      <c r="BE209" s="38"/>
      <c r="BF209" s="38"/>
      <c r="BG209" s="38"/>
      <c r="BH209" s="38"/>
      <c r="BI209" s="38"/>
      <c r="BJ209" s="38"/>
      <c r="BK209" s="38"/>
      <c r="BL209" s="38"/>
      <c r="BM209" s="35"/>
      <c r="BN209" s="35"/>
      <c r="BO209" s="35"/>
      <c r="BP209" s="38"/>
      <c r="BQ209" s="50"/>
      <c r="BR209" s="32"/>
      <c r="BS209" s="352"/>
      <c r="BT209" s="32"/>
      <c r="BU209" s="352"/>
      <c r="BV209" s="32"/>
      <c r="BW209" s="43"/>
      <c r="BX209" s="43"/>
      <c r="BY209" s="38"/>
      <c r="BZ209" s="38"/>
      <c r="CA209" s="38">
        <v>-32877.39</v>
      </c>
      <c r="CB209" s="38"/>
      <c r="CC209" s="38"/>
      <c r="CD209" s="38"/>
      <c r="CE209" s="38"/>
      <c r="CF209" s="38"/>
      <c r="CG209" s="38"/>
      <c r="CH209" s="38"/>
      <c r="CI209" s="38"/>
      <c r="CJ209" s="38"/>
      <c r="CK209" s="34"/>
      <c r="CL209" s="34"/>
    </row>
    <row r="210" spans="1:90" outlineLevel="3">
      <c r="A210" s="346" t="s">
        <v>127</v>
      </c>
      <c r="B210" s="346" t="s">
        <v>282</v>
      </c>
      <c r="C210" s="346" t="s">
        <v>285</v>
      </c>
      <c r="D210" s="346" t="s">
        <v>286</v>
      </c>
      <c r="E210" s="346" t="s">
        <v>306</v>
      </c>
      <c r="F210" s="346" t="s">
        <v>0</v>
      </c>
      <c r="G210" s="359" t="s">
        <v>143</v>
      </c>
      <c r="H210" s="346" t="s">
        <v>125</v>
      </c>
      <c r="I210" s="347" t="s">
        <v>96</v>
      </c>
      <c r="J210" s="44">
        <v>1635</v>
      </c>
      <c r="K210" s="20">
        <v>1635</v>
      </c>
      <c r="L210" s="21">
        <v>0</v>
      </c>
      <c r="M210" s="22">
        <v>0</v>
      </c>
      <c r="N210" s="22">
        <v>1</v>
      </c>
      <c r="O210" s="23">
        <v>0</v>
      </c>
      <c r="P210" s="46">
        <v>0</v>
      </c>
      <c r="Q210" s="46">
        <v>0</v>
      </c>
      <c r="R210" s="24" t="s">
        <v>652</v>
      </c>
      <c r="S210" s="24">
        <v>0</v>
      </c>
      <c r="T210" s="24">
        <v>0</v>
      </c>
      <c r="U210" s="25">
        <v>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0</v>
      </c>
      <c r="AN210" s="29">
        <v>0</v>
      </c>
      <c r="AO210" s="20">
        <v>0</v>
      </c>
      <c r="AP210" s="26">
        <v>0</v>
      </c>
      <c r="AQ210" s="30">
        <v>1</v>
      </c>
      <c r="AR210" s="23">
        <v>0</v>
      </c>
      <c r="AS210" s="23">
        <v>0</v>
      </c>
      <c r="AT210" s="26">
        <v>0</v>
      </c>
      <c r="AU210" s="26">
        <v>0</v>
      </c>
      <c r="AV210" s="26">
        <v>0</v>
      </c>
      <c r="AW210" s="26">
        <v>0</v>
      </c>
      <c r="AX210" s="26">
        <v>0</v>
      </c>
      <c r="AY210" s="26">
        <v>0</v>
      </c>
      <c r="AZ210" s="26">
        <v>0</v>
      </c>
      <c r="BA210" s="26">
        <v>0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0</v>
      </c>
      <c r="BI210" s="26">
        <v>0</v>
      </c>
      <c r="BJ210" s="26">
        <v>0</v>
      </c>
      <c r="BK210" s="26">
        <v>0</v>
      </c>
      <c r="BL210" s="31">
        <v>0</v>
      </c>
      <c r="BM210" s="23" t="s">
        <v>98</v>
      </c>
      <c r="BN210" s="23">
        <v>0</v>
      </c>
      <c r="BO210" s="23" t="b">
        <v>0</v>
      </c>
      <c r="BP210" s="26">
        <v>0</v>
      </c>
      <c r="BQ210" s="20">
        <v>1000</v>
      </c>
      <c r="BR210" s="20">
        <v>1635000</v>
      </c>
      <c r="BS210" s="348">
        <v>2</v>
      </c>
      <c r="BT210" s="20">
        <v>0</v>
      </c>
      <c r="BU210" s="348">
        <v>0</v>
      </c>
      <c r="BV210" s="20">
        <v>19</v>
      </c>
      <c r="BW210" s="31">
        <v>0</v>
      </c>
      <c r="BX210" s="31">
        <v>0</v>
      </c>
      <c r="BY210" s="26">
        <v>0</v>
      </c>
      <c r="BZ210" s="26">
        <v>0</v>
      </c>
      <c r="CA210" s="26">
        <v>0</v>
      </c>
      <c r="CB210" s="26">
        <v>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346" t="s">
        <v>127</v>
      </c>
      <c r="B211" s="346" t="s">
        <v>282</v>
      </c>
      <c r="C211" s="346" t="s">
        <v>285</v>
      </c>
      <c r="D211" s="346" t="s">
        <v>286</v>
      </c>
      <c r="E211" s="346" t="s">
        <v>307</v>
      </c>
      <c r="F211" s="346" t="s">
        <v>0</v>
      </c>
      <c r="G211" s="359" t="s">
        <v>143</v>
      </c>
      <c r="H211" s="346" t="s">
        <v>125</v>
      </c>
      <c r="I211" s="347" t="s">
        <v>96</v>
      </c>
      <c r="J211" s="44">
        <v>99999.6</v>
      </c>
      <c r="K211" s="20">
        <v>99999.6</v>
      </c>
      <c r="L211" s="21">
        <v>0</v>
      </c>
      <c r="M211" s="22">
        <v>0</v>
      </c>
      <c r="N211" s="22">
        <v>1</v>
      </c>
      <c r="O211" s="23">
        <v>0</v>
      </c>
      <c r="P211" s="46">
        <v>0</v>
      </c>
      <c r="Q211" s="46">
        <v>0</v>
      </c>
      <c r="R211" s="24" t="s">
        <v>653</v>
      </c>
      <c r="S211" s="24">
        <v>0</v>
      </c>
      <c r="T211" s="24">
        <v>0</v>
      </c>
      <c r="U211" s="25">
        <v>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0</v>
      </c>
      <c r="AM211" s="26">
        <v>0</v>
      </c>
      <c r="AN211" s="29">
        <v>0</v>
      </c>
      <c r="AO211" s="20">
        <v>0</v>
      </c>
      <c r="AP211" s="26">
        <v>0</v>
      </c>
      <c r="AQ211" s="30">
        <v>1</v>
      </c>
      <c r="AR211" s="23">
        <v>0</v>
      </c>
      <c r="AS211" s="23">
        <v>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0</v>
      </c>
      <c r="BA211" s="26">
        <v>0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0</v>
      </c>
      <c r="BK211" s="26">
        <v>0</v>
      </c>
      <c r="BL211" s="31">
        <v>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6</v>
      </c>
      <c r="BR211" s="20">
        <v>599997.6</v>
      </c>
      <c r="BS211" s="348">
        <v>2</v>
      </c>
      <c r="BT211" s="20">
        <v>0</v>
      </c>
      <c r="BU211" s="348">
        <v>0</v>
      </c>
      <c r="BV211" s="20">
        <v>20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346" t="s">
        <v>127</v>
      </c>
      <c r="B212" s="346" t="s">
        <v>282</v>
      </c>
      <c r="C212" s="346" t="s">
        <v>285</v>
      </c>
      <c r="D212" s="346" t="s">
        <v>286</v>
      </c>
      <c r="E212" s="346" t="s">
        <v>378</v>
      </c>
      <c r="F212" s="346" t="s">
        <v>0</v>
      </c>
      <c r="G212" s="359" t="s">
        <v>171</v>
      </c>
      <c r="H212" s="359" t="s">
        <v>125</v>
      </c>
      <c r="I212" s="347" t="s">
        <v>96</v>
      </c>
      <c r="J212" s="44">
        <v>172031</v>
      </c>
      <c r="K212" s="20">
        <v>172031</v>
      </c>
      <c r="L212" s="21">
        <v>0</v>
      </c>
      <c r="M212" s="22">
        <v>0.5</v>
      </c>
      <c r="N212" s="22">
        <v>1</v>
      </c>
      <c r="O212" s="23">
        <v>162.09551185542139</v>
      </c>
      <c r="P212" s="46">
        <v>162.09551185542139</v>
      </c>
      <c r="Q212" s="46">
        <v>0</v>
      </c>
      <c r="R212" s="24" t="s">
        <v>654</v>
      </c>
      <c r="S212" s="24">
        <v>0</v>
      </c>
      <c r="T212" s="24">
        <v>0</v>
      </c>
      <c r="U212" s="25">
        <v>27885453</v>
      </c>
      <c r="V212" s="26" t="s">
        <v>97</v>
      </c>
      <c r="W212" s="26">
        <v>13942726.499999998</v>
      </c>
      <c r="X212" s="26">
        <v>0</v>
      </c>
      <c r="Y212" s="26">
        <v>13942726.499999998</v>
      </c>
      <c r="Z212" s="26">
        <v>0</v>
      </c>
      <c r="AA212" s="26">
        <v>0</v>
      </c>
      <c r="AB212" s="26">
        <v>0</v>
      </c>
      <c r="AC212" s="25">
        <v>27885453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0</v>
      </c>
      <c r="AM212" s="26">
        <v>27885453</v>
      </c>
      <c r="AN212" s="29">
        <v>0</v>
      </c>
      <c r="AO212" s="20">
        <v>0</v>
      </c>
      <c r="AP212" s="26">
        <v>27885453</v>
      </c>
      <c r="AQ212" s="30">
        <v>1</v>
      </c>
      <c r="AR212" s="23">
        <v>27885452.999999996</v>
      </c>
      <c r="AS212" s="23">
        <v>162.09551185542139</v>
      </c>
      <c r="AT212" s="26">
        <v>0</v>
      </c>
      <c r="AU212" s="26">
        <v>0</v>
      </c>
      <c r="AV212" s="26">
        <v>0</v>
      </c>
      <c r="AW212" s="26">
        <v>0</v>
      </c>
      <c r="AX212" s="26">
        <v>-5588014</v>
      </c>
      <c r="AY212" s="26">
        <v>0</v>
      </c>
      <c r="AZ212" s="26">
        <v>6730</v>
      </c>
      <c r="BA212" s="26">
        <v>-5581284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-5588014</v>
      </c>
      <c r="BI212" s="26">
        <v>0</v>
      </c>
      <c r="BJ212" s="26">
        <v>6730</v>
      </c>
      <c r="BK212" s="26">
        <v>-5581284</v>
      </c>
      <c r="BL212" s="31">
        <v>27885453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89.228099999999998</v>
      </c>
      <c r="BR212" s="20">
        <v>15349999.2711</v>
      </c>
      <c r="BS212" s="348">
        <v>2</v>
      </c>
      <c r="BT212" s="20">
        <v>0</v>
      </c>
      <c r="BU212" s="348">
        <v>0</v>
      </c>
      <c r="BV212" s="20">
        <v>39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-14753533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0.5</v>
      </c>
      <c r="CL212" s="22">
        <v>0</v>
      </c>
    </row>
    <row r="213" spans="1:90" outlineLevel="3">
      <c r="A213" s="346" t="s">
        <v>127</v>
      </c>
      <c r="B213" s="346" t="s">
        <v>282</v>
      </c>
      <c r="C213" s="346" t="s">
        <v>285</v>
      </c>
      <c r="D213" s="346" t="s">
        <v>286</v>
      </c>
      <c r="E213" s="346" t="s">
        <v>379</v>
      </c>
      <c r="F213" s="346" t="s">
        <v>0</v>
      </c>
      <c r="G213" s="359" t="s">
        <v>171</v>
      </c>
      <c r="H213" s="359" t="s">
        <v>125</v>
      </c>
      <c r="I213" s="347" t="s">
        <v>96</v>
      </c>
      <c r="J213" s="44">
        <v>1</v>
      </c>
      <c r="K213" s="20">
        <v>1</v>
      </c>
      <c r="L213" s="21">
        <v>0</v>
      </c>
      <c r="M213" s="22">
        <v>0</v>
      </c>
      <c r="N213" s="22">
        <v>1</v>
      </c>
      <c r="O213" s="23">
        <v>14753533</v>
      </c>
      <c r="P213" s="46">
        <v>14753533</v>
      </c>
      <c r="Q213" s="46">
        <v>0</v>
      </c>
      <c r="R213" s="24" t="s">
        <v>655</v>
      </c>
      <c r="S213" s="24">
        <v>0</v>
      </c>
      <c r="T213" s="24">
        <v>0</v>
      </c>
      <c r="U213" s="25">
        <v>14753533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14753533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14753533</v>
      </c>
      <c r="AN213" s="29">
        <v>0</v>
      </c>
      <c r="AO213" s="20">
        <v>0</v>
      </c>
      <c r="AP213" s="26">
        <v>14753533</v>
      </c>
      <c r="AQ213" s="30">
        <v>1</v>
      </c>
      <c r="AR213" s="23">
        <v>14753533</v>
      </c>
      <c r="AS213" s="23">
        <v>14753533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31">
        <v>14753533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348">
        <v>2</v>
      </c>
      <c r="BT213" s="20">
        <v>0</v>
      </c>
      <c r="BU213" s="348">
        <v>0</v>
      </c>
      <c r="BV213" s="20">
        <v>40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29507065.600000001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outlineLevel="3">
      <c r="A214" s="346" t="s">
        <v>127</v>
      </c>
      <c r="B214" s="346" t="s">
        <v>282</v>
      </c>
      <c r="C214" s="346" t="s">
        <v>285</v>
      </c>
      <c r="D214" s="346" t="s">
        <v>286</v>
      </c>
      <c r="E214" s="346" t="s">
        <v>308</v>
      </c>
      <c r="F214" s="346" t="s">
        <v>0</v>
      </c>
      <c r="G214" s="359" t="s">
        <v>171</v>
      </c>
      <c r="H214" s="359" t="s">
        <v>125</v>
      </c>
      <c r="I214" s="347" t="s">
        <v>96</v>
      </c>
      <c r="J214" s="44">
        <v>27955691</v>
      </c>
      <c r="K214" s="20">
        <v>27955691</v>
      </c>
      <c r="L214" s="21">
        <v>0</v>
      </c>
      <c r="M214" s="22">
        <v>0</v>
      </c>
      <c r="N214" s="22">
        <v>1</v>
      </c>
      <c r="O214" s="23">
        <v>0</v>
      </c>
      <c r="P214" s="46">
        <v>0</v>
      </c>
      <c r="Q214" s="46">
        <v>0</v>
      </c>
      <c r="R214" s="24" t="s">
        <v>656</v>
      </c>
      <c r="S214" s="24">
        <v>0</v>
      </c>
      <c r="T214" s="24">
        <v>0</v>
      </c>
      <c r="U214" s="25">
        <v>0</v>
      </c>
      <c r="V214" s="26" t="s">
        <v>97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5">
        <v>0</v>
      </c>
      <c r="AD214" s="26">
        <v>0</v>
      </c>
      <c r="AE214" s="26">
        <v>0</v>
      </c>
      <c r="AF214" s="26">
        <v>0</v>
      </c>
      <c r="AG214" s="26">
        <v>0</v>
      </c>
      <c r="AH214" s="27">
        <v>0</v>
      </c>
      <c r="AI214" s="26">
        <v>0</v>
      </c>
      <c r="AJ214" s="26">
        <v>0</v>
      </c>
      <c r="AK214" s="28">
        <v>0</v>
      </c>
      <c r="AL214" s="29">
        <v>0</v>
      </c>
      <c r="AM214" s="26">
        <v>0</v>
      </c>
      <c r="AN214" s="29">
        <v>0</v>
      </c>
      <c r="AO214" s="20">
        <v>0</v>
      </c>
      <c r="AP214" s="26">
        <v>0</v>
      </c>
      <c r="AQ214" s="30">
        <v>1</v>
      </c>
      <c r="AR214" s="23">
        <v>0</v>
      </c>
      <c r="AS214" s="23">
        <v>0</v>
      </c>
      <c r="AT214" s="26">
        <v>0</v>
      </c>
      <c r="AU214" s="26">
        <v>0</v>
      </c>
      <c r="AV214" s="26">
        <v>0</v>
      </c>
      <c r="AW214" s="26">
        <v>0</v>
      </c>
      <c r="AX214" s="26">
        <v>0</v>
      </c>
      <c r="AY214" s="26">
        <v>0</v>
      </c>
      <c r="AZ214" s="26">
        <v>0</v>
      </c>
      <c r="BA214" s="26">
        <v>0</v>
      </c>
      <c r="BB214" s="23" t="s">
        <v>0</v>
      </c>
      <c r="BC214" s="23" t="s">
        <v>0</v>
      </c>
      <c r="BD214" s="26">
        <v>0</v>
      </c>
      <c r="BE214" s="26">
        <v>0</v>
      </c>
      <c r="BF214" s="26">
        <v>0</v>
      </c>
      <c r="BG214" s="26">
        <v>0</v>
      </c>
      <c r="BH214" s="26">
        <v>0</v>
      </c>
      <c r="BI214" s="26">
        <v>0</v>
      </c>
      <c r="BJ214" s="26">
        <v>0</v>
      </c>
      <c r="BK214" s="26">
        <v>0</v>
      </c>
      <c r="BL214" s="31">
        <v>0</v>
      </c>
      <c r="BM214" s="23" t="s">
        <v>98</v>
      </c>
      <c r="BN214" s="23">
        <v>0</v>
      </c>
      <c r="BO214" s="23" t="b">
        <v>0</v>
      </c>
      <c r="BP214" s="26">
        <v>0</v>
      </c>
      <c r="BQ214" s="20">
        <v>0</v>
      </c>
      <c r="BR214" s="20">
        <v>0</v>
      </c>
      <c r="BS214" s="348">
        <v>2</v>
      </c>
      <c r="BT214" s="20">
        <v>0</v>
      </c>
      <c r="BU214" s="348">
        <v>0</v>
      </c>
      <c r="BV214" s="20">
        <v>67</v>
      </c>
      <c r="BW214" s="31">
        <v>0</v>
      </c>
      <c r="BX214" s="31">
        <v>0</v>
      </c>
      <c r="BY214" s="26">
        <v>0</v>
      </c>
      <c r="BZ214" s="26">
        <v>0</v>
      </c>
      <c r="CA214" s="26">
        <v>0</v>
      </c>
      <c r="CB214" s="26">
        <v>0</v>
      </c>
      <c r="CC214" s="26">
        <v>0</v>
      </c>
      <c r="CD214" s="26">
        <v>0</v>
      </c>
      <c r="CE214" s="26">
        <v>0</v>
      </c>
      <c r="CF214" s="26">
        <v>0</v>
      </c>
      <c r="CG214" s="26">
        <v>0</v>
      </c>
      <c r="CH214" s="26">
        <v>0</v>
      </c>
      <c r="CI214" s="26">
        <v>0</v>
      </c>
      <c r="CJ214" s="26">
        <v>0</v>
      </c>
      <c r="CK214" s="22">
        <v>0</v>
      </c>
      <c r="CL214" s="22">
        <v>0</v>
      </c>
    </row>
    <row r="215" spans="1:90" s="353" customFormat="1" ht="20.100000000000001" customHeight="1" outlineLevel="2">
      <c r="A215" s="350" t="s">
        <v>131</v>
      </c>
      <c r="B215" s="350"/>
      <c r="C215" s="350"/>
      <c r="D215" s="350"/>
      <c r="E215" s="350"/>
      <c r="F215" s="350"/>
      <c r="G215" s="360"/>
      <c r="H215" s="360"/>
      <c r="I215" s="351"/>
      <c r="J215" s="48"/>
      <c r="K215" s="32"/>
      <c r="L215" s="33"/>
      <c r="M215" s="34"/>
      <c r="N215" s="34"/>
      <c r="O215" s="35"/>
      <c r="P215" s="50"/>
      <c r="Q215" s="50"/>
      <c r="R215" s="36">
        <v>0</v>
      </c>
      <c r="S215" s="36">
        <v>0</v>
      </c>
      <c r="T215" s="36">
        <v>0</v>
      </c>
      <c r="U215" s="37">
        <v>42638986</v>
      </c>
      <c r="V215" s="38"/>
      <c r="W215" s="38">
        <v>13942726.499999998</v>
      </c>
      <c r="X215" s="38">
        <v>0</v>
      </c>
      <c r="Y215" s="38">
        <v>13942726.499999998</v>
      </c>
      <c r="Z215" s="38">
        <v>0</v>
      </c>
      <c r="AA215" s="38">
        <v>0</v>
      </c>
      <c r="AB215" s="38">
        <v>0</v>
      </c>
      <c r="AC215" s="37">
        <v>42638986</v>
      </c>
      <c r="AD215" s="38">
        <v>0</v>
      </c>
      <c r="AE215" s="38">
        <v>0</v>
      </c>
      <c r="AF215" s="38">
        <v>0</v>
      </c>
      <c r="AG215" s="38">
        <v>0</v>
      </c>
      <c r="AH215" s="39">
        <v>0</v>
      </c>
      <c r="AI215" s="38">
        <v>0</v>
      </c>
      <c r="AJ215" s="38">
        <v>0</v>
      </c>
      <c r="AK215" s="40">
        <v>0</v>
      </c>
      <c r="AL215" s="41"/>
      <c r="AM215" s="38">
        <v>42638986</v>
      </c>
      <c r="AN215" s="41"/>
      <c r="AO215" s="32"/>
      <c r="AP215" s="38">
        <v>42638986</v>
      </c>
      <c r="AQ215" s="42"/>
      <c r="AR215" s="35"/>
      <c r="AS215" s="35"/>
      <c r="AT215" s="38">
        <v>0</v>
      </c>
      <c r="AU215" s="38">
        <v>0</v>
      </c>
      <c r="AV215" s="38">
        <v>0</v>
      </c>
      <c r="AW215" s="38">
        <v>0</v>
      </c>
      <c r="AX215" s="38">
        <v>-5588014</v>
      </c>
      <c r="AY215" s="38">
        <v>0</v>
      </c>
      <c r="AZ215" s="38">
        <v>6730</v>
      </c>
      <c r="BA215" s="38">
        <v>-5581284</v>
      </c>
      <c r="BB215" s="35"/>
      <c r="BC215" s="35"/>
      <c r="BD215" s="38"/>
      <c r="BE215" s="38"/>
      <c r="BF215" s="38"/>
      <c r="BG215" s="38"/>
      <c r="BH215" s="38"/>
      <c r="BI215" s="38"/>
      <c r="BJ215" s="38"/>
      <c r="BK215" s="38"/>
      <c r="BL215" s="43"/>
      <c r="BM215" s="35"/>
      <c r="BN215" s="35"/>
      <c r="BO215" s="35"/>
      <c r="BP215" s="38"/>
      <c r="BQ215" s="32"/>
      <c r="BR215" s="32"/>
      <c r="BS215" s="352"/>
      <c r="BT215" s="32"/>
      <c r="BU215" s="352"/>
      <c r="BV215" s="32"/>
      <c r="BW215" s="43"/>
      <c r="BX215" s="43"/>
      <c r="BY215" s="38"/>
      <c r="BZ215" s="38"/>
      <c r="CA215" s="38">
        <v>0</v>
      </c>
      <c r="CB215" s="38"/>
      <c r="CC215" s="38"/>
      <c r="CD215" s="38"/>
      <c r="CE215" s="38"/>
      <c r="CF215" s="38"/>
      <c r="CG215" s="38"/>
      <c r="CH215" s="38"/>
      <c r="CI215" s="38"/>
      <c r="CJ215" s="38"/>
      <c r="CK215" s="34"/>
      <c r="CL215" s="34"/>
    </row>
    <row r="216" spans="1:90" outlineLevel="3">
      <c r="A216" s="346" t="s">
        <v>155</v>
      </c>
      <c r="B216" s="346" t="s">
        <v>282</v>
      </c>
      <c r="C216" s="346" t="s">
        <v>285</v>
      </c>
      <c r="D216" s="346" t="s">
        <v>286</v>
      </c>
      <c r="E216" s="346" t="s">
        <v>309</v>
      </c>
      <c r="F216" s="346" t="s">
        <v>657</v>
      </c>
      <c r="G216" s="346" t="s">
        <v>143</v>
      </c>
      <c r="H216" s="346" t="s">
        <v>85</v>
      </c>
      <c r="I216" s="347" t="s">
        <v>96</v>
      </c>
      <c r="J216" s="20">
        <v>657894.73750000005</v>
      </c>
      <c r="K216" s="20">
        <v>657894.73750000005</v>
      </c>
      <c r="L216" s="21">
        <v>0</v>
      </c>
      <c r="M216" s="22">
        <v>0.5</v>
      </c>
      <c r="N216" s="22">
        <v>1</v>
      </c>
      <c r="O216" s="53">
        <v>2.1875</v>
      </c>
      <c r="P216" s="46">
        <v>2.3125</v>
      </c>
      <c r="Q216" s="46">
        <v>-0.125</v>
      </c>
      <c r="R216" s="24" t="s">
        <v>658</v>
      </c>
      <c r="S216" s="24">
        <v>0</v>
      </c>
      <c r="T216" s="24">
        <v>0</v>
      </c>
      <c r="U216" s="25">
        <v>1439144.73828125</v>
      </c>
      <c r="V216" s="26" t="s">
        <v>97</v>
      </c>
      <c r="W216" s="26">
        <v>1439144.73828125</v>
      </c>
      <c r="X216" s="26">
        <v>0</v>
      </c>
      <c r="Y216" s="26">
        <v>1439144.73828125</v>
      </c>
      <c r="Z216" s="26">
        <v>719572.369140625</v>
      </c>
      <c r="AA216" s="26">
        <v>0</v>
      </c>
      <c r="AB216" s="26">
        <v>719572.369140625</v>
      </c>
      <c r="AC216" s="25">
        <v>1521381.5804687501</v>
      </c>
      <c r="AD216" s="26">
        <v>-82236.842187500093</v>
      </c>
      <c r="AE216" s="26">
        <v>0</v>
      </c>
      <c r="AF216" s="26">
        <v>0</v>
      </c>
      <c r="AG216" s="26">
        <v>-82236.842187500093</v>
      </c>
      <c r="AH216" s="27">
        <v>-205592.10546875</v>
      </c>
      <c r="AI216" s="26">
        <v>0</v>
      </c>
      <c r="AJ216" s="26">
        <v>0</v>
      </c>
      <c r="AK216" s="28">
        <v>-205592.10546875</v>
      </c>
      <c r="AL216" s="29">
        <v>246710.52656250005</v>
      </c>
      <c r="AM216" s="26">
        <v>1644736.84375</v>
      </c>
      <c r="AN216" s="20">
        <v>0</v>
      </c>
      <c r="AO216" s="29">
        <v>0</v>
      </c>
      <c r="AP216" s="26">
        <v>1480263.159375</v>
      </c>
      <c r="AQ216" s="30">
        <v>1</v>
      </c>
      <c r="AR216" s="23">
        <v>1439144.73828125</v>
      </c>
      <c r="AS216" s="23">
        <v>2.1875</v>
      </c>
      <c r="AT216" s="26">
        <v>-20559.21054687514</v>
      </c>
      <c r="AU216" s="26">
        <v>0</v>
      </c>
      <c r="AV216" s="26">
        <v>0</v>
      </c>
      <c r="AW216" s="26">
        <v>-20559.21054687514</v>
      </c>
      <c r="AX216" s="26">
        <v>431743.42148437491</v>
      </c>
      <c r="AY216" s="26">
        <v>0</v>
      </c>
      <c r="AZ216" s="26">
        <v>0</v>
      </c>
      <c r="BA216" s="26">
        <v>431743.42148437491</v>
      </c>
      <c r="BB216" s="23">
        <v>2.1875</v>
      </c>
      <c r="BC216" s="23">
        <v>2.3125</v>
      </c>
      <c r="BD216" s="26">
        <v>61677.631640624953</v>
      </c>
      <c r="BE216" s="26">
        <v>0</v>
      </c>
      <c r="BF216" s="26">
        <v>0</v>
      </c>
      <c r="BG216" s="26">
        <v>61677.631640624953</v>
      </c>
      <c r="BH216" s="26">
        <v>513980.263671875</v>
      </c>
      <c r="BI216" s="26">
        <v>0</v>
      </c>
      <c r="BJ216" s="26">
        <v>0</v>
      </c>
      <c r="BK216" s="26">
        <v>513980.263671875</v>
      </c>
      <c r="BL216" s="23">
        <v>1480263.159375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9.4999962000015206</v>
      </c>
      <c r="BR216" s="20">
        <v>6249997.506250998</v>
      </c>
      <c r="BS216" s="348">
        <v>1</v>
      </c>
      <c r="BT216" s="20">
        <v>-82236.842187500093</v>
      </c>
      <c r="BU216" s="354">
        <v>657894.73750000005</v>
      </c>
      <c r="BV216" s="20">
        <v>1</v>
      </c>
      <c r="BW216" s="31">
        <v>2.1875</v>
      </c>
      <c r="BX216" s="31">
        <v>0</v>
      </c>
      <c r="BY216" s="26">
        <v>0</v>
      </c>
      <c r="BZ216" s="26">
        <v>0</v>
      </c>
      <c r="CA216" s="26">
        <v>0</v>
      </c>
      <c r="CB216" s="26">
        <v>0</v>
      </c>
      <c r="CC216" s="26">
        <v>0</v>
      </c>
      <c r="CD216" s="26">
        <v>0</v>
      </c>
      <c r="CE216" s="26">
        <v>0</v>
      </c>
      <c r="CF216" s="26">
        <v>0</v>
      </c>
      <c r="CG216" s="26">
        <v>-123355.26328124991</v>
      </c>
      <c r="CH216" s="26">
        <v>0</v>
      </c>
      <c r="CI216" s="26">
        <v>0</v>
      </c>
      <c r="CJ216" s="26">
        <v>-123355.26328124991</v>
      </c>
      <c r="CK216" s="22">
        <v>1</v>
      </c>
      <c r="CL216" s="22">
        <v>0</v>
      </c>
    </row>
    <row r="217" spans="1:90" outlineLevel="3">
      <c r="A217" s="346" t="s">
        <v>155</v>
      </c>
      <c r="B217" s="346" t="s">
        <v>282</v>
      </c>
      <c r="C217" s="346" t="s">
        <v>285</v>
      </c>
      <c r="D217" s="346" t="s">
        <v>286</v>
      </c>
      <c r="E217" s="346" t="s">
        <v>310</v>
      </c>
      <c r="F217" s="346" t="s">
        <v>644</v>
      </c>
      <c r="G217" s="346" t="s">
        <v>143</v>
      </c>
      <c r="H217" s="346" t="s">
        <v>85</v>
      </c>
      <c r="I217" s="347" t="s">
        <v>96</v>
      </c>
      <c r="J217" s="20">
        <v>387862.5</v>
      </c>
      <c r="K217" s="20">
        <v>387862.5</v>
      </c>
      <c r="L217" s="21">
        <v>0</v>
      </c>
      <c r="M217" s="22">
        <v>0</v>
      </c>
      <c r="N217" s="22">
        <v>0</v>
      </c>
      <c r="O217" s="53">
        <v>9.9999999999999995E-7</v>
      </c>
      <c r="P217" s="46">
        <v>9.9999999999999995E-7</v>
      </c>
      <c r="Q217" s="46">
        <v>0</v>
      </c>
      <c r="R217" s="24" t="s">
        <v>659</v>
      </c>
      <c r="S217" s="24">
        <v>0</v>
      </c>
      <c r="T217" s="24">
        <v>0</v>
      </c>
      <c r="U217" s="25">
        <v>0.3878625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0.3878625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0</v>
      </c>
      <c r="AM217" s="26">
        <v>0.3878625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9.9999999999999995E-7</v>
      </c>
      <c r="AT217" s="26">
        <v>0</v>
      </c>
      <c r="AU217" s="26">
        <v>0</v>
      </c>
      <c r="AV217" s="26">
        <v>0</v>
      </c>
      <c r="AW217" s="26">
        <v>0</v>
      </c>
      <c r="AX217" s="26">
        <v>0.3878625</v>
      </c>
      <c r="AY217" s="26">
        <v>0</v>
      </c>
      <c r="AZ217" s="26">
        <v>0</v>
      </c>
      <c r="BA217" s="26">
        <v>0.3878625</v>
      </c>
      <c r="BB217" s="23">
        <v>9.9999999999999995E-7</v>
      </c>
      <c r="BC217" s="23">
        <v>9.9999999999999995E-7</v>
      </c>
      <c r="BD217" s="26">
        <v>0</v>
      </c>
      <c r="BE217" s="26">
        <v>0</v>
      </c>
      <c r="BF217" s="26">
        <v>0</v>
      </c>
      <c r="BG217" s="26">
        <v>0</v>
      </c>
      <c r="BH217" s="26">
        <v>0.3878625</v>
      </c>
      <c r="BI217" s="26">
        <v>0</v>
      </c>
      <c r="BJ217" s="26">
        <v>0</v>
      </c>
      <c r="BK217" s="26">
        <v>0.3878625</v>
      </c>
      <c r="BL217" s="23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2.8600192193291538</v>
      </c>
      <c r="BR217" s="20">
        <v>1109294.2044570539</v>
      </c>
      <c r="BS217" s="348">
        <v>1</v>
      </c>
      <c r="BT217" s="20">
        <v>0</v>
      </c>
      <c r="BU217" s="354">
        <v>0</v>
      </c>
      <c r="BV217" s="20">
        <v>3</v>
      </c>
      <c r="BW217" s="31">
        <v>9.9999999999999995E-7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outlineLevel="3">
      <c r="A218" s="346" t="s">
        <v>155</v>
      </c>
      <c r="B218" s="346" t="s">
        <v>282</v>
      </c>
      <c r="C218" s="346" t="s">
        <v>285</v>
      </c>
      <c r="D218" s="346" t="s">
        <v>286</v>
      </c>
      <c r="E218" s="346" t="s">
        <v>311</v>
      </c>
      <c r="F218" s="346" t="s">
        <v>646</v>
      </c>
      <c r="G218" s="346" t="s">
        <v>143</v>
      </c>
      <c r="H218" s="346" t="s">
        <v>85</v>
      </c>
      <c r="I218" s="347" t="s">
        <v>96</v>
      </c>
      <c r="J218" s="20">
        <v>146048.75</v>
      </c>
      <c r="K218" s="20">
        <v>146048.75</v>
      </c>
      <c r="L218" s="21">
        <v>0</v>
      </c>
      <c r="M218" s="22">
        <v>0</v>
      </c>
      <c r="N218" s="22">
        <v>1</v>
      </c>
      <c r="O218" s="53">
        <v>4.75</v>
      </c>
      <c r="P218" s="46">
        <v>5.75</v>
      </c>
      <c r="Q218" s="46">
        <v>-1</v>
      </c>
      <c r="R218" s="24" t="s">
        <v>660</v>
      </c>
      <c r="S218" s="24">
        <v>0</v>
      </c>
      <c r="T218" s="24">
        <v>0</v>
      </c>
      <c r="U218" s="25">
        <v>693731.5625</v>
      </c>
      <c r="V218" s="26" t="s">
        <v>97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5">
        <v>839780.3125</v>
      </c>
      <c r="AD218" s="26">
        <v>-146048.75</v>
      </c>
      <c r="AE218" s="26">
        <v>0</v>
      </c>
      <c r="AF218" s="26">
        <v>0</v>
      </c>
      <c r="AG218" s="26">
        <v>-146048.75</v>
      </c>
      <c r="AH218" s="27">
        <v>-273841.40625</v>
      </c>
      <c r="AI218" s="26">
        <v>0</v>
      </c>
      <c r="AJ218" s="26">
        <v>0</v>
      </c>
      <c r="AK218" s="28">
        <v>-273841.40625</v>
      </c>
      <c r="AL218" s="29">
        <v>-803268.125</v>
      </c>
      <c r="AM218" s="26">
        <v>967572.96875</v>
      </c>
      <c r="AN218" s="20">
        <v>0</v>
      </c>
      <c r="AO218" s="29">
        <v>0</v>
      </c>
      <c r="AP218" s="26">
        <v>310353.59375</v>
      </c>
      <c r="AQ218" s="30">
        <v>1</v>
      </c>
      <c r="AR218" s="23">
        <v>693731.5625</v>
      </c>
      <c r="AS218" s="23">
        <v>4.75</v>
      </c>
      <c r="AT218" s="26">
        <v>-146048.75</v>
      </c>
      <c r="AU218" s="26">
        <v>0</v>
      </c>
      <c r="AV218" s="26">
        <v>0</v>
      </c>
      <c r="AW218" s="26">
        <v>-146048.75</v>
      </c>
      <c r="AX218" s="26">
        <v>219073.125</v>
      </c>
      <c r="AY218" s="26">
        <v>0</v>
      </c>
      <c r="AZ218" s="26">
        <v>0</v>
      </c>
      <c r="BA218" s="26">
        <v>219073.125</v>
      </c>
      <c r="BB218" s="23">
        <v>4.75</v>
      </c>
      <c r="BC218" s="23">
        <v>5.75</v>
      </c>
      <c r="BD218" s="26">
        <v>0</v>
      </c>
      <c r="BE218" s="26">
        <v>0</v>
      </c>
      <c r="BF218" s="26">
        <v>0</v>
      </c>
      <c r="BG218" s="26">
        <v>0</v>
      </c>
      <c r="BH218" s="26">
        <v>365121.875</v>
      </c>
      <c r="BI218" s="26">
        <v>0</v>
      </c>
      <c r="BJ218" s="26">
        <v>0</v>
      </c>
      <c r="BK218" s="26">
        <v>365121.875</v>
      </c>
      <c r="BL218" s="23">
        <v>310353.59375</v>
      </c>
      <c r="BM218" s="23" t="s">
        <v>88</v>
      </c>
      <c r="BN218" s="23">
        <v>0</v>
      </c>
      <c r="BO218" s="23" t="b">
        <v>0</v>
      </c>
      <c r="BP218" s="26">
        <v>0</v>
      </c>
      <c r="BQ218" s="46">
        <v>1.1200000000000001</v>
      </c>
      <c r="BR218" s="20">
        <v>163574.6</v>
      </c>
      <c r="BS218" s="348">
        <v>1</v>
      </c>
      <c r="BT218" s="20">
        <v>-146048.75</v>
      </c>
      <c r="BU218" s="354">
        <v>146048.75</v>
      </c>
      <c r="BV218" s="20">
        <v>6</v>
      </c>
      <c r="BW218" s="31">
        <v>4.75</v>
      </c>
      <c r="BX218" s="31">
        <v>0</v>
      </c>
      <c r="BY218" s="26">
        <v>0</v>
      </c>
      <c r="BZ218" s="26">
        <v>0</v>
      </c>
      <c r="CA218" s="26">
        <v>0</v>
      </c>
      <c r="CB218" s="26">
        <v>0</v>
      </c>
      <c r="CC218" s="26">
        <v>0</v>
      </c>
      <c r="CD218" s="26">
        <v>0</v>
      </c>
      <c r="CE218" s="26">
        <v>0</v>
      </c>
      <c r="CF218" s="26">
        <v>0</v>
      </c>
      <c r="CG218" s="26">
        <v>-127792.65625</v>
      </c>
      <c r="CH218" s="26">
        <v>0</v>
      </c>
      <c r="CI218" s="26">
        <v>0</v>
      </c>
      <c r="CJ218" s="26">
        <v>-127792.65625</v>
      </c>
      <c r="CK218" s="22">
        <v>0</v>
      </c>
      <c r="CL218" s="22">
        <v>0</v>
      </c>
    </row>
    <row r="219" spans="1:90" outlineLevel="3">
      <c r="A219" s="346" t="s">
        <v>155</v>
      </c>
      <c r="B219" s="346" t="s">
        <v>282</v>
      </c>
      <c r="C219" s="346" t="s">
        <v>285</v>
      </c>
      <c r="D219" s="346" t="s">
        <v>286</v>
      </c>
      <c r="E219" s="346" t="s">
        <v>312</v>
      </c>
      <c r="F219" s="346" t="s">
        <v>661</v>
      </c>
      <c r="G219" s="346" t="s">
        <v>143</v>
      </c>
      <c r="H219" s="346" t="s">
        <v>85</v>
      </c>
      <c r="I219" s="347" t="s">
        <v>96</v>
      </c>
      <c r="J219" s="20">
        <v>7340971.2000000002</v>
      </c>
      <c r="K219" s="20">
        <v>7340971.2000000002</v>
      </c>
      <c r="L219" s="21">
        <v>0</v>
      </c>
      <c r="M219" s="22">
        <v>0</v>
      </c>
      <c r="N219" s="22">
        <v>1</v>
      </c>
      <c r="O219" s="53">
        <v>0.09</v>
      </c>
      <c r="P219" s="46">
        <v>8.5000000000000006E-2</v>
      </c>
      <c r="Q219" s="46">
        <v>4.9999999999999906E-3</v>
      </c>
      <c r="R219" s="24" t="s">
        <v>662</v>
      </c>
      <c r="S219" s="24">
        <v>0</v>
      </c>
      <c r="T219" s="24">
        <v>0</v>
      </c>
      <c r="U219" s="25">
        <v>660687.40799999994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623982.55200000003</v>
      </c>
      <c r="AD219" s="26">
        <v>36704.855999999912</v>
      </c>
      <c r="AE219" s="26">
        <v>0</v>
      </c>
      <c r="AF219" s="26">
        <v>0</v>
      </c>
      <c r="AG219" s="26">
        <v>36704.855999999912</v>
      </c>
      <c r="AH219" s="27">
        <v>-73409.712000000029</v>
      </c>
      <c r="AI219" s="26">
        <v>0</v>
      </c>
      <c r="AJ219" s="26">
        <v>0</v>
      </c>
      <c r="AK219" s="28">
        <v>-73409.712000000029</v>
      </c>
      <c r="AL219" s="29">
        <v>-284462.6339999999</v>
      </c>
      <c r="AM219" s="26">
        <v>734097.12</v>
      </c>
      <c r="AN219" s="20">
        <v>0</v>
      </c>
      <c r="AO219" s="29">
        <v>0</v>
      </c>
      <c r="AP219" s="26">
        <v>3009798.1919999998</v>
      </c>
      <c r="AQ219" s="30">
        <v>1</v>
      </c>
      <c r="AR219" s="23">
        <v>660687.40799999994</v>
      </c>
      <c r="AS219" s="23">
        <v>0.09</v>
      </c>
      <c r="AT219" s="26">
        <v>80750.68319999997</v>
      </c>
      <c r="AU219" s="26">
        <v>0</v>
      </c>
      <c r="AV219" s="26">
        <v>0</v>
      </c>
      <c r="AW219" s="26">
        <v>80750.68319999997</v>
      </c>
      <c r="AX219" s="26">
        <v>-2495930.2079999996</v>
      </c>
      <c r="AY219" s="26">
        <v>0</v>
      </c>
      <c r="AZ219" s="26">
        <v>50000</v>
      </c>
      <c r="BA219" s="26">
        <v>-2445930.2079999996</v>
      </c>
      <c r="BB219" s="23">
        <v>0.09</v>
      </c>
      <c r="BC219" s="23">
        <v>8.5000000000000006E-2</v>
      </c>
      <c r="BD219" s="26">
        <v>44045.827200000058</v>
      </c>
      <c r="BE219" s="26">
        <v>0</v>
      </c>
      <c r="BF219" s="26">
        <v>0</v>
      </c>
      <c r="BG219" s="26">
        <v>44045.827200000058</v>
      </c>
      <c r="BH219" s="26">
        <v>-2532635.0639999993</v>
      </c>
      <c r="BI219" s="26">
        <v>0</v>
      </c>
      <c r="BJ219" s="26">
        <v>50000</v>
      </c>
      <c r="BK219" s="26">
        <v>-2482635.0639999993</v>
      </c>
      <c r="BL219" s="23">
        <v>3009798.1919999998</v>
      </c>
      <c r="BM219" s="23" t="s">
        <v>88</v>
      </c>
      <c r="BN219" s="23">
        <v>0</v>
      </c>
      <c r="BO219" s="23" t="b">
        <v>0</v>
      </c>
      <c r="BP219" s="26">
        <v>0</v>
      </c>
      <c r="BQ219" s="46">
        <v>1.1200000000000001</v>
      </c>
      <c r="BR219" s="20">
        <v>8221887.7440000009</v>
      </c>
      <c r="BS219" s="348">
        <v>1</v>
      </c>
      <c r="BT219" s="20">
        <v>36704.855999999912</v>
      </c>
      <c r="BU219" s="354">
        <v>7340971.2000000002</v>
      </c>
      <c r="BV219" s="20">
        <v>8</v>
      </c>
      <c r="BW219" s="31">
        <v>0.09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-110114.56799999994</v>
      </c>
      <c r="CH219" s="26">
        <v>0</v>
      </c>
      <c r="CI219" s="26">
        <v>0</v>
      </c>
      <c r="CJ219" s="26">
        <v>-110114.56799999994</v>
      </c>
      <c r="CK219" s="22">
        <v>0</v>
      </c>
      <c r="CL219" s="22">
        <v>0</v>
      </c>
    </row>
    <row r="220" spans="1:90" s="353" customFormat="1" ht="20.100000000000001" customHeight="1" outlineLevel="2">
      <c r="A220" s="350" t="s">
        <v>160</v>
      </c>
      <c r="B220" s="350"/>
      <c r="C220" s="350"/>
      <c r="D220" s="350"/>
      <c r="E220" s="350"/>
      <c r="F220" s="350"/>
      <c r="G220" s="350"/>
      <c r="H220" s="350"/>
      <c r="I220" s="351"/>
      <c r="J220" s="32"/>
      <c r="K220" s="32"/>
      <c r="L220" s="33"/>
      <c r="M220" s="34"/>
      <c r="N220" s="34"/>
      <c r="O220" s="72"/>
      <c r="P220" s="50"/>
      <c r="Q220" s="50"/>
      <c r="R220" s="36">
        <v>0</v>
      </c>
      <c r="S220" s="36">
        <v>0</v>
      </c>
      <c r="T220" s="36">
        <v>0</v>
      </c>
      <c r="U220" s="37">
        <v>2793564.0966437496</v>
      </c>
      <c r="V220" s="38"/>
      <c r="W220" s="38">
        <v>1439144.73828125</v>
      </c>
      <c r="X220" s="38">
        <v>0</v>
      </c>
      <c r="Y220" s="38">
        <v>1439144.73828125</v>
      </c>
      <c r="Z220" s="38">
        <v>719572.369140625</v>
      </c>
      <c r="AA220" s="38">
        <v>0</v>
      </c>
      <c r="AB220" s="38">
        <v>719572.369140625</v>
      </c>
      <c r="AC220" s="37">
        <v>2985144.8328312505</v>
      </c>
      <c r="AD220" s="38">
        <v>-191580.73618750018</v>
      </c>
      <c r="AE220" s="38">
        <v>0</v>
      </c>
      <c r="AF220" s="38">
        <v>0</v>
      </c>
      <c r="AG220" s="38">
        <v>-191580.73618750018</v>
      </c>
      <c r="AH220" s="39">
        <v>-552843.22371875006</v>
      </c>
      <c r="AI220" s="38">
        <v>0</v>
      </c>
      <c r="AJ220" s="38">
        <v>0</v>
      </c>
      <c r="AK220" s="40">
        <v>-552843.22371875006</v>
      </c>
      <c r="AL220" s="41"/>
      <c r="AM220" s="38">
        <v>3346407.3203624999</v>
      </c>
      <c r="AN220" s="32"/>
      <c r="AO220" s="41"/>
      <c r="AP220" s="38">
        <v>4800414.9451249996</v>
      </c>
      <c r="AQ220" s="42"/>
      <c r="AR220" s="35"/>
      <c r="AS220" s="35"/>
      <c r="AT220" s="38">
        <v>-85857.277346875169</v>
      </c>
      <c r="AU220" s="38">
        <v>0</v>
      </c>
      <c r="AV220" s="38">
        <v>0</v>
      </c>
      <c r="AW220" s="38">
        <v>-85857.277346875169</v>
      </c>
      <c r="AX220" s="38">
        <v>-1845113.2736531247</v>
      </c>
      <c r="AY220" s="38">
        <v>0</v>
      </c>
      <c r="AZ220" s="38">
        <v>50000</v>
      </c>
      <c r="BA220" s="38">
        <v>-1795113.2736531247</v>
      </c>
      <c r="BB220" s="35"/>
      <c r="BC220" s="35"/>
      <c r="BD220" s="38"/>
      <c r="BE220" s="38"/>
      <c r="BF220" s="38"/>
      <c r="BG220" s="38"/>
      <c r="BH220" s="38"/>
      <c r="BI220" s="38"/>
      <c r="BJ220" s="38"/>
      <c r="BK220" s="38"/>
      <c r="BL220" s="35"/>
      <c r="BM220" s="35"/>
      <c r="BN220" s="35"/>
      <c r="BO220" s="35"/>
      <c r="BP220" s="38"/>
      <c r="BQ220" s="50"/>
      <c r="BR220" s="32"/>
      <c r="BS220" s="352"/>
      <c r="BT220" s="32"/>
      <c r="BU220" s="355"/>
      <c r="BV220" s="32"/>
      <c r="BW220" s="43"/>
      <c r="BX220" s="43"/>
      <c r="BY220" s="38"/>
      <c r="BZ220" s="38"/>
      <c r="CA220" s="38">
        <v>0</v>
      </c>
      <c r="CB220" s="38"/>
      <c r="CC220" s="38"/>
      <c r="CD220" s="38"/>
      <c r="CE220" s="38"/>
      <c r="CF220" s="38"/>
      <c r="CG220" s="38"/>
      <c r="CH220" s="38"/>
      <c r="CI220" s="38"/>
      <c r="CJ220" s="38"/>
      <c r="CK220" s="34"/>
      <c r="CL220" s="34"/>
    </row>
    <row r="221" spans="1:90" outlineLevel="3">
      <c r="A221" s="346" t="s">
        <v>319</v>
      </c>
      <c r="B221" s="346" t="s">
        <v>282</v>
      </c>
      <c r="C221" s="346" t="s">
        <v>285</v>
      </c>
      <c r="D221" s="346" t="s">
        <v>286</v>
      </c>
      <c r="E221" s="346" t="s">
        <v>320</v>
      </c>
      <c r="F221" s="346" t="s">
        <v>0</v>
      </c>
      <c r="G221" s="346" t="s">
        <v>171</v>
      </c>
      <c r="H221" s="346" t="s">
        <v>95</v>
      </c>
      <c r="I221" s="347" t="s">
        <v>134</v>
      </c>
      <c r="J221" s="20">
        <v>1</v>
      </c>
      <c r="K221" s="20">
        <v>1</v>
      </c>
      <c r="L221" s="21">
        <v>0</v>
      </c>
      <c r="M221" s="22">
        <v>0</v>
      </c>
      <c r="N221" s="22">
        <v>0</v>
      </c>
      <c r="O221" s="23">
        <v>0</v>
      </c>
      <c r="P221" s="20">
        <v>0</v>
      </c>
      <c r="Q221" s="20">
        <v>0</v>
      </c>
      <c r="R221" s="24" t="s">
        <v>663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0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6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46">
        <v>0</v>
      </c>
      <c r="BR221" s="20">
        <v>0</v>
      </c>
      <c r="BS221" s="348">
        <v>15</v>
      </c>
      <c r="BT221" s="20">
        <v>0</v>
      </c>
      <c r="BU221" s="348">
        <v>0</v>
      </c>
      <c r="BV221" s="20">
        <v>198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346" t="s">
        <v>319</v>
      </c>
      <c r="B222" s="346" t="s">
        <v>282</v>
      </c>
      <c r="C222" s="346" t="s">
        <v>285</v>
      </c>
      <c r="D222" s="346" t="s">
        <v>286</v>
      </c>
      <c r="E222" s="346" t="s">
        <v>321</v>
      </c>
      <c r="F222" s="346" t="s">
        <v>0</v>
      </c>
      <c r="G222" s="346" t="s">
        <v>143</v>
      </c>
      <c r="H222" s="346" t="s">
        <v>95</v>
      </c>
      <c r="I222" s="347" t="s">
        <v>134</v>
      </c>
      <c r="J222" s="20">
        <v>1</v>
      </c>
      <c r="K222" s="20">
        <v>1</v>
      </c>
      <c r="L222" s="21">
        <v>0</v>
      </c>
      <c r="M222" s="22">
        <v>0</v>
      </c>
      <c r="N222" s="22">
        <v>0</v>
      </c>
      <c r="O222" s="23">
        <v>5102616</v>
      </c>
      <c r="P222" s="20">
        <v>5102616</v>
      </c>
      <c r="Q222" s="20">
        <v>0</v>
      </c>
      <c r="R222" s="24" t="s">
        <v>664</v>
      </c>
      <c r="S222" s="24">
        <v>0</v>
      </c>
      <c r="T222" s="24">
        <v>0</v>
      </c>
      <c r="U222" s="25">
        <v>5102616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5102616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-1768456.1958036928</v>
      </c>
      <c r="AM222" s="26">
        <v>5102616</v>
      </c>
      <c r="AN222" s="20">
        <v>0</v>
      </c>
      <c r="AO222" s="29">
        <v>0</v>
      </c>
      <c r="AP222" s="26">
        <v>5102616</v>
      </c>
      <c r="AQ222" s="30">
        <v>1</v>
      </c>
      <c r="AR222" s="23">
        <v>0</v>
      </c>
      <c r="AS222" s="23">
        <v>5102616</v>
      </c>
      <c r="AT222" s="26">
        <v>0</v>
      </c>
      <c r="AU222" s="26">
        <v>0</v>
      </c>
      <c r="AV222" s="26">
        <v>0</v>
      </c>
      <c r="AW222" s="26">
        <v>0</v>
      </c>
      <c r="AX222" s="26">
        <v>919878.40970514109</v>
      </c>
      <c r="AY222" s="26">
        <v>0</v>
      </c>
      <c r="AZ222" s="26">
        <v>4.0017766878008842E-11</v>
      </c>
      <c r="BA222" s="26">
        <v>919878.40970514074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919878.40970514109</v>
      </c>
      <c r="BI222" s="26">
        <v>0</v>
      </c>
      <c r="BJ222" s="26">
        <v>4.0017766878008842E-11</v>
      </c>
      <c r="BK222" s="26">
        <v>919878.40970514074</v>
      </c>
      <c r="BL222" s="26">
        <v>5102616</v>
      </c>
      <c r="BM222" s="23" t="s">
        <v>98</v>
      </c>
      <c r="BN222" s="23">
        <v>0</v>
      </c>
      <c r="BO222" s="23" t="b">
        <v>0</v>
      </c>
      <c r="BP222" s="26">
        <v>0</v>
      </c>
      <c r="BQ222" s="46">
        <v>0</v>
      </c>
      <c r="BR222" s="20">
        <v>0</v>
      </c>
      <c r="BS222" s="348">
        <v>15</v>
      </c>
      <c r="BT222" s="20">
        <v>0</v>
      </c>
      <c r="BU222" s="348">
        <v>0</v>
      </c>
      <c r="BV222" s="20">
        <v>201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outlineLevel="3">
      <c r="A223" s="346" t="s">
        <v>319</v>
      </c>
      <c r="B223" s="346" t="s">
        <v>282</v>
      </c>
      <c r="C223" s="346" t="s">
        <v>285</v>
      </c>
      <c r="D223" s="346" t="s">
        <v>286</v>
      </c>
      <c r="E223" s="346" t="s">
        <v>322</v>
      </c>
      <c r="F223" s="346" t="s">
        <v>0</v>
      </c>
      <c r="G223" s="346" t="s">
        <v>143</v>
      </c>
      <c r="H223" s="346" t="s">
        <v>95</v>
      </c>
      <c r="I223" s="347" t="s">
        <v>134</v>
      </c>
      <c r="J223" s="20">
        <v>1</v>
      </c>
      <c r="K223" s="20">
        <v>1</v>
      </c>
      <c r="L223" s="21">
        <v>0</v>
      </c>
      <c r="M223" s="22">
        <v>0</v>
      </c>
      <c r="N223" s="22">
        <v>0</v>
      </c>
      <c r="O223" s="23">
        <v>24609234.889999997</v>
      </c>
      <c r="P223" s="20">
        <v>24609234.889999997</v>
      </c>
      <c r="Q223" s="20">
        <v>0</v>
      </c>
      <c r="R223" s="24" t="s">
        <v>665</v>
      </c>
      <c r="S223" s="24">
        <v>0</v>
      </c>
      <c r="T223" s="24">
        <v>0</v>
      </c>
      <c r="U223" s="25">
        <v>24609234.889999997</v>
      </c>
      <c r="V223" s="26" t="s">
        <v>97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5">
        <v>24609234.889999997</v>
      </c>
      <c r="AD223" s="26">
        <v>0</v>
      </c>
      <c r="AE223" s="26">
        <v>0</v>
      </c>
      <c r="AF223" s="26">
        <v>0</v>
      </c>
      <c r="AG223" s="26">
        <v>0</v>
      </c>
      <c r="AH223" s="27">
        <v>0</v>
      </c>
      <c r="AI223" s="26">
        <v>0</v>
      </c>
      <c r="AJ223" s="26">
        <v>0</v>
      </c>
      <c r="AK223" s="28">
        <v>0</v>
      </c>
      <c r="AL223" s="29">
        <v>1.5285574947483838E-2</v>
      </c>
      <c r="AM223" s="26">
        <v>26224900.119999997</v>
      </c>
      <c r="AN223" s="20">
        <v>0</v>
      </c>
      <c r="AO223" s="29">
        <v>0</v>
      </c>
      <c r="AP223" s="26">
        <v>26224900.119999997</v>
      </c>
      <c r="AQ223" s="30">
        <v>1</v>
      </c>
      <c r="AR223" s="23">
        <v>0</v>
      </c>
      <c r="AS223" s="23">
        <v>24609234.889999997</v>
      </c>
      <c r="AT223" s="26">
        <v>0</v>
      </c>
      <c r="AU223" s="26">
        <v>0</v>
      </c>
      <c r="AV223" s="26">
        <v>0</v>
      </c>
      <c r="AW223" s="26">
        <v>0</v>
      </c>
      <c r="AX223" s="26">
        <v>-3000001.6900107525</v>
      </c>
      <c r="AY223" s="26">
        <v>0</v>
      </c>
      <c r="AZ223" s="26">
        <v>5499.9999999995925</v>
      </c>
      <c r="BA223" s="26">
        <v>-2994501.690010753</v>
      </c>
      <c r="BB223" s="23">
        <v>0</v>
      </c>
      <c r="BC223" s="23">
        <v>0</v>
      </c>
      <c r="BD223" s="26">
        <v>0</v>
      </c>
      <c r="BE223" s="26">
        <v>0</v>
      </c>
      <c r="BF223" s="26">
        <v>0</v>
      </c>
      <c r="BG223" s="26">
        <v>0</v>
      </c>
      <c r="BH223" s="26">
        <v>-3000001.6900107525</v>
      </c>
      <c r="BI223" s="26">
        <v>0</v>
      </c>
      <c r="BJ223" s="26">
        <v>5499.9999999995925</v>
      </c>
      <c r="BK223" s="26">
        <v>-2994501.690010753</v>
      </c>
      <c r="BL223" s="26">
        <v>26224900.119999997</v>
      </c>
      <c r="BM223" s="23" t="s">
        <v>98</v>
      </c>
      <c r="BN223" s="23">
        <v>0</v>
      </c>
      <c r="BO223" s="23" t="b">
        <v>0</v>
      </c>
      <c r="BP223" s="26">
        <v>0</v>
      </c>
      <c r="BQ223" s="46">
        <v>0</v>
      </c>
      <c r="BR223" s="20">
        <v>0</v>
      </c>
      <c r="BS223" s="348">
        <v>15</v>
      </c>
      <c r="BT223" s="20">
        <v>0</v>
      </c>
      <c r="BU223" s="348">
        <v>0</v>
      </c>
      <c r="BV223" s="20">
        <v>207</v>
      </c>
      <c r="BW223" s="31">
        <v>0</v>
      </c>
      <c r="BX223" s="31">
        <v>0</v>
      </c>
      <c r="BY223" s="26">
        <v>0</v>
      </c>
      <c r="BZ223" s="26">
        <v>0</v>
      </c>
      <c r="CA223" s="26">
        <v>-1615665.23</v>
      </c>
      <c r="CB223" s="26">
        <v>234371.89</v>
      </c>
      <c r="CC223" s="26">
        <v>0</v>
      </c>
      <c r="CD223" s="26">
        <v>0</v>
      </c>
      <c r="CE223" s="26">
        <v>0</v>
      </c>
      <c r="CF223" s="26">
        <v>0</v>
      </c>
      <c r="CG223" s="26">
        <v>0</v>
      </c>
      <c r="CH223" s="26">
        <v>0</v>
      </c>
      <c r="CI223" s="26">
        <v>0</v>
      </c>
      <c r="CJ223" s="26">
        <v>0</v>
      </c>
      <c r="CK223" s="22">
        <v>0</v>
      </c>
      <c r="CL223" s="22">
        <v>0</v>
      </c>
    </row>
    <row r="224" spans="1:90" outlineLevel="3">
      <c r="A224" s="346" t="s">
        <v>319</v>
      </c>
      <c r="B224" s="346" t="s">
        <v>282</v>
      </c>
      <c r="C224" s="346" t="s">
        <v>285</v>
      </c>
      <c r="D224" s="346" t="s">
        <v>286</v>
      </c>
      <c r="E224" s="346" t="s">
        <v>390</v>
      </c>
      <c r="F224" s="346" t="s">
        <v>0</v>
      </c>
      <c r="G224" s="346" t="s">
        <v>171</v>
      </c>
      <c r="H224" s="346" t="s">
        <v>95</v>
      </c>
      <c r="I224" s="347" t="s">
        <v>134</v>
      </c>
      <c r="J224" s="20">
        <v>1</v>
      </c>
      <c r="K224" s="20">
        <v>1</v>
      </c>
      <c r="L224" s="21">
        <v>0</v>
      </c>
      <c r="M224" s="22">
        <v>0</v>
      </c>
      <c r="N224" s="22">
        <v>0</v>
      </c>
      <c r="O224" s="23">
        <v>2444129.7200000002</v>
      </c>
      <c r="P224" s="20">
        <v>2444129.7200000002</v>
      </c>
      <c r="Q224" s="20">
        <v>0</v>
      </c>
      <c r="R224" s="24" t="s">
        <v>666</v>
      </c>
      <c r="S224" s="24">
        <v>0</v>
      </c>
      <c r="T224" s="24">
        <v>0</v>
      </c>
      <c r="U224" s="25">
        <v>2444129.7200000002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2444129.7200000002</v>
      </c>
      <c r="AD224" s="26">
        <v>0</v>
      </c>
      <c r="AE224" s="26">
        <v>0</v>
      </c>
      <c r="AF224" s="26">
        <v>0</v>
      </c>
      <c r="AG224" s="26">
        <v>0</v>
      </c>
      <c r="AH224" s="27">
        <v>0</v>
      </c>
      <c r="AI224" s="26">
        <v>0</v>
      </c>
      <c r="AJ224" s="26">
        <v>0</v>
      </c>
      <c r="AK224" s="28">
        <v>0</v>
      </c>
      <c r="AL224" s="29">
        <v>0</v>
      </c>
      <c r="AM224" s="26">
        <v>2500000</v>
      </c>
      <c r="AN224" s="20">
        <v>0</v>
      </c>
      <c r="AO224" s="29">
        <v>0</v>
      </c>
      <c r="AP224" s="26">
        <v>2500000</v>
      </c>
      <c r="AQ224" s="30">
        <v>1</v>
      </c>
      <c r="AR224" s="23">
        <v>0</v>
      </c>
      <c r="AS224" s="23">
        <v>2444129.7200000002</v>
      </c>
      <c r="AT224" s="26">
        <v>0</v>
      </c>
      <c r="AU224" s="26">
        <v>0</v>
      </c>
      <c r="AV224" s="26">
        <v>0</v>
      </c>
      <c r="AW224" s="26">
        <v>0</v>
      </c>
      <c r="AX224" s="26">
        <v>0</v>
      </c>
      <c r="AY224" s="26">
        <v>0</v>
      </c>
      <c r="AZ224" s="26">
        <v>0</v>
      </c>
      <c r="BA224" s="26">
        <v>0</v>
      </c>
      <c r="BB224" s="23" t="s">
        <v>0</v>
      </c>
      <c r="BC224" s="23" t="s">
        <v>0</v>
      </c>
      <c r="BD224" s="26">
        <v>0</v>
      </c>
      <c r="BE224" s="26">
        <v>0</v>
      </c>
      <c r="BF224" s="26">
        <v>0</v>
      </c>
      <c r="BG224" s="26">
        <v>0</v>
      </c>
      <c r="BH224" s="26">
        <v>0</v>
      </c>
      <c r="BI224" s="26">
        <v>0</v>
      </c>
      <c r="BJ224" s="26">
        <v>0</v>
      </c>
      <c r="BK224" s="26">
        <v>0</v>
      </c>
      <c r="BL224" s="26">
        <v>2500000</v>
      </c>
      <c r="BM224" s="23" t="s">
        <v>98</v>
      </c>
      <c r="BN224" s="23">
        <v>0</v>
      </c>
      <c r="BO224" s="23" t="b">
        <v>0</v>
      </c>
      <c r="BP224" s="26">
        <v>0</v>
      </c>
      <c r="BQ224" s="46">
        <v>0</v>
      </c>
      <c r="BR224" s="20">
        <v>0</v>
      </c>
      <c r="BS224" s="348">
        <v>15</v>
      </c>
      <c r="BT224" s="20">
        <v>0</v>
      </c>
      <c r="BU224" s="348">
        <v>0</v>
      </c>
      <c r="BV224" s="20">
        <v>208</v>
      </c>
      <c r="BW224" s="31">
        <v>0</v>
      </c>
      <c r="BX224" s="31">
        <v>0</v>
      </c>
      <c r="BY224" s="26">
        <v>0</v>
      </c>
      <c r="BZ224" s="26">
        <v>0</v>
      </c>
      <c r="CA224" s="26">
        <v>-55870.28</v>
      </c>
      <c r="CB224" s="26">
        <v>2444129.7200000002</v>
      </c>
      <c r="CC224" s="26">
        <v>0</v>
      </c>
      <c r="CD224" s="26">
        <v>0</v>
      </c>
      <c r="CE224" s="26">
        <v>0</v>
      </c>
      <c r="CF224" s="26">
        <v>0</v>
      </c>
      <c r="CG224" s="26">
        <v>0</v>
      </c>
      <c r="CH224" s="26">
        <v>0</v>
      </c>
      <c r="CI224" s="26">
        <v>0</v>
      </c>
      <c r="CJ224" s="26">
        <v>0</v>
      </c>
      <c r="CK224" s="22">
        <v>0</v>
      </c>
      <c r="CL224" s="22">
        <v>0</v>
      </c>
    </row>
    <row r="225" spans="1:90" outlineLevel="3">
      <c r="A225" s="346" t="s">
        <v>319</v>
      </c>
      <c r="B225" s="346" t="s">
        <v>282</v>
      </c>
      <c r="C225" s="346" t="s">
        <v>285</v>
      </c>
      <c r="D225" s="346" t="s">
        <v>286</v>
      </c>
      <c r="E225" s="346" t="s">
        <v>324</v>
      </c>
      <c r="F225" s="346" t="s">
        <v>0</v>
      </c>
      <c r="G225" s="346" t="s">
        <v>143</v>
      </c>
      <c r="H225" s="346" t="s">
        <v>95</v>
      </c>
      <c r="I225" s="347" t="s">
        <v>134</v>
      </c>
      <c r="J225" s="20">
        <v>1</v>
      </c>
      <c r="K225" s="20">
        <v>1</v>
      </c>
      <c r="L225" s="21">
        <v>0</v>
      </c>
      <c r="M225" s="22">
        <v>0</v>
      </c>
      <c r="N225" s="22">
        <v>0</v>
      </c>
      <c r="O225" s="23">
        <v>0</v>
      </c>
      <c r="P225" s="20">
        <v>0</v>
      </c>
      <c r="Q225" s="20">
        <v>0</v>
      </c>
      <c r="R225" s="24">
        <v>0</v>
      </c>
      <c r="S225" s="24">
        <v>0</v>
      </c>
      <c r="T225" s="24">
        <v>0</v>
      </c>
      <c r="U225" s="25">
        <v>0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0</v>
      </c>
      <c r="AD225" s="26">
        <v>0</v>
      </c>
      <c r="AE225" s="26">
        <v>0</v>
      </c>
      <c r="AF225" s="26">
        <v>0</v>
      </c>
      <c r="AG225" s="26">
        <v>0</v>
      </c>
      <c r="AH225" s="27">
        <v>0</v>
      </c>
      <c r="AI225" s="26">
        <v>0</v>
      </c>
      <c r="AJ225" s="26">
        <v>0</v>
      </c>
      <c r="AK225" s="28">
        <v>0</v>
      </c>
      <c r="AL225" s="29">
        <v>2859375</v>
      </c>
      <c r="AM225" s="26">
        <v>0</v>
      </c>
      <c r="AN225" s="20">
        <v>0</v>
      </c>
      <c r="AO225" s="29">
        <v>0</v>
      </c>
      <c r="AP225" s="26">
        <v>0</v>
      </c>
      <c r="AQ225" s="30">
        <v>1</v>
      </c>
      <c r="AR225" s="23">
        <v>0</v>
      </c>
      <c r="AS225" s="23">
        <v>0</v>
      </c>
      <c r="AT225" s="26">
        <v>0</v>
      </c>
      <c r="AU225" s="26">
        <v>0</v>
      </c>
      <c r="AV225" s="26">
        <v>0</v>
      </c>
      <c r="AW225" s="26">
        <v>0</v>
      </c>
      <c r="AX225" s="26">
        <v>0</v>
      </c>
      <c r="AY225" s="26">
        <v>0</v>
      </c>
      <c r="AZ225" s="26">
        <v>0</v>
      </c>
      <c r="BA225" s="26">
        <v>0</v>
      </c>
      <c r="BB225" s="23" t="s">
        <v>0</v>
      </c>
      <c r="BC225" s="23" t="s">
        <v>0</v>
      </c>
      <c r="BD225" s="26">
        <v>0</v>
      </c>
      <c r="BE225" s="26">
        <v>0</v>
      </c>
      <c r="BF225" s="26">
        <v>0</v>
      </c>
      <c r="BG225" s="26">
        <v>0</v>
      </c>
      <c r="BH225" s="26">
        <v>0</v>
      </c>
      <c r="BI225" s="26">
        <v>0</v>
      </c>
      <c r="BJ225" s="26">
        <v>0</v>
      </c>
      <c r="BK225" s="26">
        <v>0</v>
      </c>
      <c r="BL225" s="26">
        <v>0</v>
      </c>
      <c r="BM225" s="23" t="s">
        <v>98</v>
      </c>
      <c r="BN225" s="23">
        <v>0</v>
      </c>
      <c r="BO225" s="23" t="b">
        <v>0</v>
      </c>
      <c r="BP225" s="26">
        <v>0</v>
      </c>
      <c r="BQ225" s="46">
        <v>0</v>
      </c>
      <c r="BR225" s="20">
        <v>0</v>
      </c>
      <c r="BS225" s="348">
        <v>15</v>
      </c>
      <c r="BT225" s="20">
        <v>0</v>
      </c>
      <c r="BU225" s="348">
        <v>0</v>
      </c>
      <c r="BV225" s="20">
        <v>210</v>
      </c>
      <c r="BW225" s="31">
        <v>0</v>
      </c>
      <c r="BX225" s="31">
        <v>0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0</v>
      </c>
      <c r="CH225" s="26">
        <v>0</v>
      </c>
      <c r="CI225" s="26">
        <v>0</v>
      </c>
      <c r="CJ225" s="26">
        <v>0</v>
      </c>
      <c r="CK225" s="22">
        <v>0</v>
      </c>
      <c r="CL225" s="22">
        <v>0</v>
      </c>
    </row>
    <row r="226" spans="1:90" outlineLevel="3">
      <c r="A226" s="346" t="s">
        <v>319</v>
      </c>
      <c r="B226" s="346" t="s">
        <v>282</v>
      </c>
      <c r="C226" s="346" t="s">
        <v>285</v>
      </c>
      <c r="D226" s="346" t="s">
        <v>286</v>
      </c>
      <c r="E226" s="346" t="s">
        <v>325</v>
      </c>
      <c r="F226" s="346" t="s">
        <v>0</v>
      </c>
      <c r="G226" s="346" t="s">
        <v>143</v>
      </c>
      <c r="H226" s="346" t="s">
        <v>95</v>
      </c>
      <c r="I226" s="347" t="s">
        <v>134</v>
      </c>
      <c r="J226" s="20">
        <v>1</v>
      </c>
      <c r="K226" s="20">
        <v>1</v>
      </c>
      <c r="L226" s="21">
        <v>0</v>
      </c>
      <c r="M226" s="22">
        <v>0</v>
      </c>
      <c r="N226" s="22">
        <v>0</v>
      </c>
      <c r="O226" s="23">
        <v>0</v>
      </c>
      <c r="P226" s="20">
        <v>0</v>
      </c>
      <c r="Q226" s="20">
        <v>0</v>
      </c>
      <c r="R226" s="24" t="s">
        <v>667</v>
      </c>
      <c r="S226" s="24">
        <v>0</v>
      </c>
      <c r="T226" s="24">
        <v>0</v>
      </c>
      <c r="U226" s="25">
        <v>0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0</v>
      </c>
      <c r="AD226" s="26">
        <v>0</v>
      </c>
      <c r="AE226" s="26">
        <v>0</v>
      </c>
      <c r="AF226" s="26">
        <v>0</v>
      </c>
      <c r="AG226" s="26">
        <v>0</v>
      </c>
      <c r="AH226" s="27">
        <v>0</v>
      </c>
      <c r="AI226" s="26">
        <v>0</v>
      </c>
      <c r="AJ226" s="26">
        <v>0</v>
      </c>
      <c r="AK226" s="28">
        <v>0</v>
      </c>
      <c r="AL226" s="29">
        <v>3049.7789271452493</v>
      </c>
      <c r="AM226" s="26">
        <v>0</v>
      </c>
      <c r="AN226" s="20">
        <v>0</v>
      </c>
      <c r="AO226" s="29">
        <v>0</v>
      </c>
      <c r="AP226" s="26">
        <v>0</v>
      </c>
      <c r="AQ226" s="30">
        <v>1</v>
      </c>
      <c r="AR226" s="23">
        <v>0</v>
      </c>
      <c r="AS226" s="23">
        <v>0</v>
      </c>
      <c r="AT226" s="26">
        <v>0</v>
      </c>
      <c r="AU226" s="26">
        <v>0</v>
      </c>
      <c r="AV226" s="26">
        <v>0</v>
      </c>
      <c r="AW226" s="26">
        <v>0</v>
      </c>
      <c r="AX226" s="26">
        <v>-160970.14000000001</v>
      </c>
      <c r="AY226" s="26">
        <v>0</v>
      </c>
      <c r="AZ226" s="26">
        <v>0</v>
      </c>
      <c r="BA226" s="26">
        <v>-160970.14000000001</v>
      </c>
      <c r="BB226" s="23" t="s">
        <v>0</v>
      </c>
      <c r="BC226" s="23" t="s">
        <v>0</v>
      </c>
      <c r="BD226" s="26">
        <v>0</v>
      </c>
      <c r="BE226" s="26">
        <v>0</v>
      </c>
      <c r="BF226" s="26">
        <v>0</v>
      </c>
      <c r="BG226" s="26">
        <v>0</v>
      </c>
      <c r="BH226" s="26">
        <v>-160970.14000000001</v>
      </c>
      <c r="BI226" s="26">
        <v>0</v>
      </c>
      <c r="BJ226" s="26">
        <v>0</v>
      </c>
      <c r="BK226" s="26">
        <v>-160970.14000000001</v>
      </c>
      <c r="BL226" s="26">
        <v>0</v>
      </c>
      <c r="BM226" s="23" t="s">
        <v>98</v>
      </c>
      <c r="BN226" s="23">
        <v>0</v>
      </c>
      <c r="BO226" s="23" t="b">
        <v>0</v>
      </c>
      <c r="BP226" s="26">
        <v>0</v>
      </c>
      <c r="BQ226" s="46">
        <v>0</v>
      </c>
      <c r="BR226" s="20">
        <v>0</v>
      </c>
      <c r="BS226" s="348">
        <v>15</v>
      </c>
      <c r="BT226" s="20">
        <v>0</v>
      </c>
      <c r="BU226" s="348">
        <v>0</v>
      </c>
      <c r="BV226" s="20">
        <v>219</v>
      </c>
      <c r="BW226" s="31">
        <v>0</v>
      </c>
      <c r="BX226" s="31">
        <v>0</v>
      </c>
      <c r="BY226" s="26">
        <v>0</v>
      </c>
      <c r="BZ226" s="26">
        <v>0</v>
      </c>
      <c r="CA226" s="26">
        <v>0</v>
      </c>
      <c r="CB226" s="26">
        <v>-648805.86</v>
      </c>
      <c r="CC226" s="26">
        <v>0</v>
      </c>
      <c r="CD226" s="26">
        <v>0</v>
      </c>
      <c r="CE226" s="26">
        <v>0</v>
      </c>
      <c r="CF226" s="26">
        <v>0</v>
      </c>
      <c r="CG226" s="26">
        <v>0</v>
      </c>
      <c r="CH226" s="26">
        <v>0</v>
      </c>
      <c r="CI226" s="26">
        <v>0</v>
      </c>
      <c r="CJ226" s="26">
        <v>0</v>
      </c>
      <c r="CK226" s="22">
        <v>0</v>
      </c>
      <c r="CL226" s="22">
        <v>0</v>
      </c>
    </row>
    <row r="227" spans="1:90" outlineLevel="3">
      <c r="A227" s="346" t="s">
        <v>319</v>
      </c>
      <c r="B227" s="346" t="s">
        <v>282</v>
      </c>
      <c r="C227" s="346" t="s">
        <v>285</v>
      </c>
      <c r="D227" s="346" t="s">
        <v>286</v>
      </c>
      <c r="E227" s="346" t="s">
        <v>326</v>
      </c>
      <c r="F227" s="346" t="s">
        <v>0</v>
      </c>
      <c r="G227" s="346" t="s">
        <v>143</v>
      </c>
      <c r="H227" s="346" t="s">
        <v>95</v>
      </c>
      <c r="I227" s="347" t="s">
        <v>134</v>
      </c>
      <c r="J227" s="20">
        <v>1</v>
      </c>
      <c r="K227" s="20">
        <v>1</v>
      </c>
      <c r="L227" s="21">
        <v>0</v>
      </c>
      <c r="M227" s="22">
        <v>0</v>
      </c>
      <c r="N227" s="22">
        <v>0</v>
      </c>
      <c r="O227" s="23">
        <v>0</v>
      </c>
      <c r="P227" s="20">
        <v>0</v>
      </c>
      <c r="Q227" s="20">
        <v>0</v>
      </c>
      <c r="R227" s="24">
        <v>0</v>
      </c>
      <c r="S227" s="24">
        <v>0</v>
      </c>
      <c r="T227" s="24">
        <v>0</v>
      </c>
      <c r="U227" s="25">
        <v>0</v>
      </c>
      <c r="V227" s="26" t="s">
        <v>97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5">
        <v>0</v>
      </c>
      <c r="AD227" s="26">
        <v>0</v>
      </c>
      <c r="AE227" s="26">
        <v>0</v>
      </c>
      <c r="AF227" s="26">
        <v>0</v>
      </c>
      <c r="AG227" s="26">
        <v>0</v>
      </c>
      <c r="AH227" s="27">
        <v>0</v>
      </c>
      <c r="AI227" s="26">
        <v>0</v>
      </c>
      <c r="AJ227" s="26">
        <v>0</v>
      </c>
      <c r="AK227" s="28">
        <v>0</v>
      </c>
      <c r="AL227" s="29">
        <v>4496.946167295313</v>
      </c>
      <c r="AM227" s="26">
        <v>0</v>
      </c>
      <c r="AN227" s="20">
        <v>0</v>
      </c>
      <c r="AO227" s="29">
        <v>0</v>
      </c>
      <c r="AP227" s="26">
        <v>0</v>
      </c>
      <c r="AQ227" s="30">
        <v>1</v>
      </c>
      <c r="AR227" s="23">
        <v>0</v>
      </c>
      <c r="AS227" s="23">
        <v>0</v>
      </c>
      <c r="AT227" s="26">
        <v>0</v>
      </c>
      <c r="AU227" s="26">
        <v>0</v>
      </c>
      <c r="AV227" s="26">
        <v>0</v>
      </c>
      <c r="AW227" s="26">
        <v>0</v>
      </c>
      <c r="AX227" s="26">
        <v>-8252.66</v>
      </c>
      <c r="AY227" s="26">
        <v>0</v>
      </c>
      <c r="AZ227" s="26">
        <v>0</v>
      </c>
      <c r="BA227" s="26">
        <v>-8252.66</v>
      </c>
      <c r="BB227" s="23" t="s">
        <v>0</v>
      </c>
      <c r="BC227" s="23" t="s">
        <v>0</v>
      </c>
      <c r="BD227" s="26">
        <v>0</v>
      </c>
      <c r="BE227" s="26">
        <v>0</v>
      </c>
      <c r="BF227" s="26">
        <v>0</v>
      </c>
      <c r="BG227" s="26">
        <v>0</v>
      </c>
      <c r="BH227" s="26">
        <v>-8252.66</v>
      </c>
      <c r="BI227" s="26">
        <v>0</v>
      </c>
      <c r="BJ227" s="26">
        <v>0</v>
      </c>
      <c r="BK227" s="26">
        <v>-8252.66</v>
      </c>
      <c r="BL227" s="26">
        <v>0</v>
      </c>
      <c r="BM227" s="23" t="s">
        <v>98</v>
      </c>
      <c r="BN227" s="23">
        <v>0</v>
      </c>
      <c r="BO227" s="23" t="b">
        <v>0</v>
      </c>
      <c r="BP227" s="26">
        <v>0</v>
      </c>
      <c r="BQ227" s="46">
        <v>0</v>
      </c>
      <c r="BR227" s="20">
        <v>0</v>
      </c>
      <c r="BS227" s="348">
        <v>15</v>
      </c>
      <c r="BT227" s="20">
        <v>0</v>
      </c>
      <c r="BU227" s="348">
        <v>0</v>
      </c>
      <c r="BV227" s="20">
        <v>220</v>
      </c>
      <c r="BW227" s="31">
        <v>0</v>
      </c>
      <c r="BX227" s="31">
        <v>0</v>
      </c>
      <c r="BY227" s="26">
        <v>0</v>
      </c>
      <c r="BZ227" s="26">
        <v>0</v>
      </c>
      <c r="CA227" s="26">
        <v>0</v>
      </c>
      <c r="CB227" s="26">
        <v>-255083.34</v>
      </c>
      <c r="CC227" s="26">
        <v>0</v>
      </c>
      <c r="CD227" s="26">
        <v>0</v>
      </c>
      <c r="CE227" s="26">
        <v>0</v>
      </c>
      <c r="CF227" s="26">
        <v>0</v>
      </c>
      <c r="CG227" s="26">
        <v>0</v>
      </c>
      <c r="CH227" s="26">
        <v>0</v>
      </c>
      <c r="CI227" s="26">
        <v>0</v>
      </c>
      <c r="CJ227" s="26">
        <v>0</v>
      </c>
      <c r="CK227" s="22">
        <v>0</v>
      </c>
      <c r="CL227" s="22">
        <v>0</v>
      </c>
    </row>
    <row r="228" spans="1:90" outlineLevel="3">
      <c r="A228" s="346" t="s">
        <v>319</v>
      </c>
      <c r="B228" s="346" t="s">
        <v>282</v>
      </c>
      <c r="C228" s="346" t="s">
        <v>285</v>
      </c>
      <c r="D228" s="346" t="s">
        <v>286</v>
      </c>
      <c r="E228" s="346" t="s">
        <v>327</v>
      </c>
      <c r="F228" s="346" t="s">
        <v>0</v>
      </c>
      <c r="G228" s="346" t="s">
        <v>143</v>
      </c>
      <c r="H228" s="346" t="s">
        <v>95</v>
      </c>
      <c r="I228" s="347" t="s">
        <v>134</v>
      </c>
      <c r="J228" s="20">
        <v>1</v>
      </c>
      <c r="K228" s="20">
        <v>1</v>
      </c>
      <c r="L228" s="21">
        <v>0</v>
      </c>
      <c r="M228" s="22">
        <v>0</v>
      </c>
      <c r="N228" s="22">
        <v>0</v>
      </c>
      <c r="O228" s="23">
        <v>715350</v>
      </c>
      <c r="P228" s="20">
        <v>715350</v>
      </c>
      <c r="Q228" s="20">
        <v>0</v>
      </c>
      <c r="R228" s="24" t="s">
        <v>668</v>
      </c>
      <c r="S228" s="24">
        <v>0</v>
      </c>
      <c r="T228" s="24">
        <v>0</v>
      </c>
      <c r="U228" s="25">
        <v>715350</v>
      </c>
      <c r="V228" s="26" t="s">
        <v>97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5">
        <v>715350</v>
      </c>
      <c r="AD228" s="26">
        <v>0</v>
      </c>
      <c r="AE228" s="26">
        <v>0</v>
      </c>
      <c r="AF228" s="26">
        <v>0</v>
      </c>
      <c r="AG228" s="26">
        <v>0</v>
      </c>
      <c r="AH228" s="27">
        <v>0</v>
      </c>
      <c r="AI228" s="26">
        <v>0</v>
      </c>
      <c r="AJ228" s="26">
        <v>0</v>
      </c>
      <c r="AK228" s="28">
        <v>0</v>
      </c>
      <c r="AL228" s="29">
        <v>0</v>
      </c>
      <c r="AM228" s="26">
        <v>1215350</v>
      </c>
      <c r="AN228" s="20">
        <v>0</v>
      </c>
      <c r="AO228" s="29">
        <v>0</v>
      </c>
      <c r="AP228" s="26">
        <v>1215350</v>
      </c>
      <c r="AQ228" s="30">
        <v>1</v>
      </c>
      <c r="AR228" s="23">
        <v>0</v>
      </c>
      <c r="AS228" s="23">
        <v>715350</v>
      </c>
      <c r="AT228" s="26">
        <v>0</v>
      </c>
      <c r="AU228" s="26">
        <v>0</v>
      </c>
      <c r="AV228" s="26">
        <v>0</v>
      </c>
      <c r="AW228" s="26">
        <v>0</v>
      </c>
      <c r="AX228" s="26">
        <v>-5587470</v>
      </c>
      <c r="AY228" s="26">
        <v>0</v>
      </c>
      <c r="AZ228" s="26">
        <v>191226</v>
      </c>
      <c r="BA228" s="26">
        <v>-5396244</v>
      </c>
      <c r="BB228" s="23" t="s">
        <v>0</v>
      </c>
      <c r="BC228" s="23" t="s">
        <v>0</v>
      </c>
      <c r="BD228" s="26">
        <v>0</v>
      </c>
      <c r="BE228" s="26">
        <v>0</v>
      </c>
      <c r="BF228" s="26">
        <v>0</v>
      </c>
      <c r="BG228" s="26">
        <v>0</v>
      </c>
      <c r="BH228" s="26">
        <v>-5587470</v>
      </c>
      <c r="BI228" s="26">
        <v>0</v>
      </c>
      <c r="BJ228" s="26">
        <v>191226</v>
      </c>
      <c r="BK228" s="26">
        <v>-5396244</v>
      </c>
      <c r="BL228" s="26">
        <v>1215350</v>
      </c>
      <c r="BM228" s="23" t="s">
        <v>98</v>
      </c>
      <c r="BN228" s="23">
        <v>0</v>
      </c>
      <c r="BO228" s="23" t="b">
        <v>0</v>
      </c>
      <c r="BP228" s="26">
        <v>0</v>
      </c>
      <c r="BQ228" s="46">
        <v>0</v>
      </c>
      <c r="BR228" s="20">
        <v>0</v>
      </c>
      <c r="BS228" s="348">
        <v>15</v>
      </c>
      <c r="BT228" s="20">
        <v>0</v>
      </c>
      <c r="BU228" s="348">
        <v>0</v>
      </c>
      <c r="BV228" s="20">
        <v>221</v>
      </c>
      <c r="BW228" s="31">
        <v>0</v>
      </c>
      <c r="BX228" s="31">
        <v>0</v>
      </c>
      <c r="BY228" s="26">
        <v>0</v>
      </c>
      <c r="BZ228" s="26">
        <v>0</v>
      </c>
      <c r="CA228" s="26">
        <v>-500000</v>
      </c>
      <c r="CB228" s="26">
        <v>-1847180</v>
      </c>
      <c r="CC228" s="26">
        <v>0</v>
      </c>
      <c r="CD228" s="26">
        <v>0</v>
      </c>
      <c r="CE228" s="26">
        <v>0</v>
      </c>
      <c r="CF228" s="26">
        <v>0</v>
      </c>
      <c r="CG228" s="26">
        <v>0</v>
      </c>
      <c r="CH228" s="26">
        <v>0</v>
      </c>
      <c r="CI228" s="26">
        <v>0</v>
      </c>
      <c r="CJ228" s="26">
        <v>0</v>
      </c>
      <c r="CK228" s="22">
        <v>0</v>
      </c>
      <c r="CL228" s="22">
        <v>0</v>
      </c>
    </row>
    <row r="229" spans="1:90" outlineLevel="3">
      <c r="A229" s="346" t="s">
        <v>319</v>
      </c>
      <c r="B229" s="346" t="s">
        <v>282</v>
      </c>
      <c r="C229" s="346" t="s">
        <v>285</v>
      </c>
      <c r="D229" s="346" t="s">
        <v>286</v>
      </c>
      <c r="E229" s="346" t="s">
        <v>328</v>
      </c>
      <c r="F229" s="346" t="s">
        <v>0</v>
      </c>
      <c r="G229" s="346" t="s">
        <v>143</v>
      </c>
      <c r="H229" s="346" t="s">
        <v>95</v>
      </c>
      <c r="I229" s="347" t="s">
        <v>134</v>
      </c>
      <c r="J229" s="20">
        <v>1</v>
      </c>
      <c r="K229" s="20">
        <v>1</v>
      </c>
      <c r="L229" s="21">
        <v>0</v>
      </c>
      <c r="M229" s="22">
        <v>0</v>
      </c>
      <c r="N229" s="22">
        <v>0</v>
      </c>
      <c r="O229" s="23">
        <v>784650</v>
      </c>
      <c r="P229" s="20">
        <v>784650</v>
      </c>
      <c r="Q229" s="20">
        <v>0</v>
      </c>
      <c r="R229" s="24" t="s">
        <v>669</v>
      </c>
      <c r="S229" s="24">
        <v>0</v>
      </c>
      <c r="T229" s="24">
        <v>0</v>
      </c>
      <c r="U229" s="25">
        <v>784650</v>
      </c>
      <c r="V229" s="26" t="s">
        <v>97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5">
        <v>784650</v>
      </c>
      <c r="AD229" s="26">
        <v>0</v>
      </c>
      <c r="AE229" s="26">
        <v>0</v>
      </c>
      <c r="AF229" s="26">
        <v>0</v>
      </c>
      <c r="AG229" s="26">
        <v>0</v>
      </c>
      <c r="AH229" s="27">
        <v>0</v>
      </c>
      <c r="AI229" s="26">
        <v>0</v>
      </c>
      <c r="AJ229" s="26">
        <v>0</v>
      </c>
      <c r="AK229" s="28">
        <v>0</v>
      </c>
      <c r="AL229" s="29">
        <v>8100.0104928369692</v>
      </c>
      <c r="AM229" s="26">
        <v>784650</v>
      </c>
      <c r="AN229" s="20">
        <v>0</v>
      </c>
      <c r="AO229" s="29">
        <v>0</v>
      </c>
      <c r="AP229" s="26">
        <v>784650</v>
      </c>
      <c r="AQ229" s="30">
        <v>1</v>
      </c>
      <c r="AR229" s="23">
        <v>0</v>
      </c>
      <c r="AS229" s="23">
        <v>784650</v>
      </c>
      <c r="AT229" s="26">
        <v>0</v>
      </c>
      <c r="AU229" s="26">
        <v>0</v>
      </c>
      <c r="AV229" s="26">
        <v>0</v>
      </c>
      <c r="AW229" s="26">
        <v>0</v>
      </c>
      <c r="AX229" s="26">
        <v>0</v>
      </c>
      <c r="AY229" s="26">
        <v>0</v>
      </c>
      <c r="AZ229" s="26">
        <v>34724</v>
      </c>
      <c r="BA229" s="26">
        <v>34724</v>
      </c>
      <c r="BB229" s="23" t="s">
        <v>0</v>
      </c>
      <c r="BC229" s="23" t="s">
        <v>0</v>
      </c>
      <c r="BD229" s="26">
        <v>0</v>
      </c>
      <c r="BE229" s="26">
        <v>0</v>
      </c>
      <c r="BF229" s="26">
        <v>0</v>
      </c>
      <c r="BG229" s="26">
        <v>0</v>
      </c>
      <c r="BH229" s="26">
        <v>0</v>
      </c>
      <c r="BI229" s="26">
        <v>0</v>
      </c>
      <c r="BJ229" s="26">
        <v>34724</v>
      </c>
      <c r="BK229" s="26">
        <v>34724</v>
      </c>
      <c r="BL229" s="26">
        <v>784650</v>
      </c>
      <c r="BM229" s="23" t="s">
        <v>98</v>
      </c>
      <c r="BN229" s="23">
        <v>0</v>
      </c>
      <c r="BO229" s="23" t="b">
        <v>0</v>
      </c>
      <c r="BP229" s="26">
        <v>0</v>
      </c>
      <c r="BQ229" s="46">
        <v>0</v>
      </c>
      <c r="BR229" s="20">
        <v>0</v>
      </c>
      <c r="BS229" s="348">
        <v>15</v>
      </c>
      <c r="BT229" s="20">
        <v>0</v>
      </c>
      <c r="BU229" s="348">
        <v>0</v>
      </c>
      <c r="BV229" s="20">
        <v>222</v>
      </c>
      <c r="BW229" s="31">
        <v>0</v>
      </c>
      <c r="BX229" s="31">
        <v>0</v>
      </c>
      <c r="BY229" s="26">
        <v>0</v>
      </c>
      <c r="BZ229" s="26">
        <v>0</v>
      </c>
      <c r="CA229" s="26">
        <v>0</v>
      </c>
      <c r="CB229" s="26">
        <v>0</v>
      </c>
      <c r="CC229" s="26">
        <v>0</v>
      </c>
      <c r="CD229" s="26">
        <v>0</v>
      </c>
      <c r="CE229" s="26">
        <v>0</v>
      </c>
      <c r="CF229" s="26">
        <v>0</v>
      </c>
      <c r="CG229" s="26">
        <v>0</v>
      </c>
      <c r="CH229" s="26">
        <v>0</v>
      </c>
      <c r="CI229" s="26">
        <v>0</v>
      </c>
      <c r="CJ229" s="26">
        <v>0</v>
      </c>
      <c r="CK229" s="22">
        <v>0</v>
      </c>
      <c r="CL229" s="22">
        <v>0</v>
      </c>
    </row>
    <row r="230" spans="1:90" outlineLevel="3">
      <c r="A230" s="346" t="s">
        <v>319</v>
      </c>
      <c r="B230" s="346" t="s">
        <v>282</v>
      </c>
      <c r="C230" s="346" t="s">
        <v>285</v>
      </c>
      <c r="D230" s="346" t="s">
        <v>286</v>
      </c>
      <c r="E230" s="346" t="s">
        <v>329</v>
      </c>
      <c r="F230" s="346" t="s">
        <v>0</v>
      </c>
      <c r="G230" s="346" t="s">
        <v>291</v>
      </c>
      <c r="H230" s="346" t="s">
        <v>95</v>
      </c>
      <c r="I230" s="347" t="s">
        <v>134</v>
      </c>
      <c r="J230" s="20">
        <v>1</v>
      </c>
      <c r="K230" s="20">
        <v>1</v>
      </c>
      <c r="L230" s="21">
        <v>0</v>
      </c>
      <c r="M230" s="22">
        <v>0</v>
      </c>
      <c r="N230" s="22">
        <v>0</v>
      </c>
      <c r="O230" s="23">
        <v>7121810</v>
      </c>
      <c r="P230" s="20">
        <v>7121810</v>
      </c>
      <c r="Q230" s="20">
        <v>0</v>
      </c>
      <c r="R230" s="24" t="s">
        <v>670</v>
      </c>
      <c r="S230" s="24">
        <v>0</v>
      </c>
      <c r="T230" s="24">
        <v>0</v>
      </c>
      <c r="U230" s="25">
        <v>7121810</v>
      </c>
      <c r="V230" s="26" t="s">
        <v>97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5">
        <v>7121810</v>
      </c>
      <c r="AD230" s="26">
        <v>0</v>
      </c>
      <c r="AE230" s="26">
        <v>0</v>
      </c>
      <c r="AF230" s="26">
        <v>0</v>
      </c>
      <c r="AG230" s="26">
        <v>0</v>
      </c>
      <c r="AH230" s="27">
        <v>0</v>
      </c>
      <c r="AI230" s="26">
        <v>0</v>
      </c>
      <c r="AJ230" s="26">
        <v>0</v>
      </c>
      <c r="AK230" s="28">
        <v>0</v>
      </c>
      <c r="AL230" s="29">
        <v>-34679.254906467235</v>
      </c>
      <c r="AM230" s="26">
        <v>7121810</v>
      </c>
      <c r="AN230" s="20">
        <v>0</v>
      </c>
      <c r="AO230" s="29">
        <v>0</v>
      </c>
      <c r="AP230" s="26">
        <v>7121810</v>
      </c>
      <c r="AQ230" s="30">
        <v>1</v>
      </c>
      <c r="AR230" s="23">
        <v>0</v>
      </c>
      <c r="AS230" s="23">
        <v>7121810</v>
      </c>
      <c r="AT230" s="26">
        <v>0</v>
      </c>
      <c r="AU230" s="26">
        <v>0</v>
      </c>
      <c r="AV230" s="26">
        <v>0</v>
      </c>
      <c r="AW230" s="26">
        <v>0</v>
      </c>
      <c r="AX230" s="26">
        <v>0</v>
      </c>
      <c r="AY230" s="26">
        <v>0</v>
      </c>
      <c r="AZ230" s="26">
        <v>0</v>
      </c>
      <c r="BA230" s="26">
        <v>0</v>
      </c>
      <c r="BB230" s="23" t="s">
        <v>0</v>
      </c>
      <c r="BC230" s="23" t="s">
        <v>0</v>
      </c>
      <c r="BD230" s="26">
        <v>0</v>
      </c>
      <c r="BE230" s="26">
        <v>0</v>
      </c>
      <c r="BF230" s="26">
        <v>0</v>
      </c>
      <c r="BG230" s="26">
        <v>0</v>
      </c>
      <c r="BH230" s="26">
        <v>0</v>
      </c>
      <c r="BI230" s="26">
        <v>0</v>
      </c>
      <c r="BJ230" s="26">
        <v>0</v>
      </c>
      <c r="BK230" s="26">
        <v>0</v>
      </c>
      <c r="BL230" s="26">
        <v>7121810</v>
      </c>
      <c r="BM230" s="23" t="s">
        <v>98</v>
      </c>
      <c r="BN230" s="23">
        <v>0</v>
      </c>
      <c r="BO230" s="23" t="b">
        <v>0</v>
      </c>
      <c r="BP230" s="26">
        <v>0</v>
      </c>
      <c r="BQ230" s="46">
        <v>0</v>
      </c>
      <c r="BR230" s="20">
        <v>0</v>
      </c>
      <c r="BS230" s="348">
        <v>15</v>
      </c>
      <c r="BT230" s="20">
        <v>0</v>
      </c>
      <c r="BU230" s="348">
        <v>0</v>
      </c>
      <c r="BV230" s="20">
        <v>223</v>
      </c>
      <c r="BW230" s="31">
        <v>0</v>
      </c>
      <c r="BX230" s="31">
        <v>0</v>
      </c>
      <c r="BY230" s="26">
        <v>0</v>
      </c>
      <c r="BZ230" s="26">
        <v>0</v>
      </c>
      <c r="CA230" s="26">
        <v>0</v>
      </c>
      <c r="CB230" s="26">
        <v>0</v>
      </c>
      <c r="CC230" s="26">
        <v>0</v>
      </c>
      <c r="CD230" s="26">
        <v>0</v>
      </c>
      <c r="CE230" s="26">
        <v>0</v>
      </c>
      <c r="CF230" s="26">
        <v>0</v>
      </c>
      <c r="CG230" s="26">
        <v>0</v>
      </c>
      <c r="CH230" s="26">
        <v>0</v>
      </c>
      <c r="CI230" s="26">
        <v>0</v>
      </c>
      <c r="CJ230" s="26">
        <v>0</v>
      </c>
      <c r="CK230" s="22">
        <v>0</v>
      </c>
      <c r="CL230" s="22">
        <v>0</v>
      </c>
    </row>
    <row r="231" spans="1:90" outlineLevel="3">
      <c r="A231" s="346" t="s">
        <v>319</v>
      </c>
      <c r="B231" s="346" t="s">
        <v>282</v>
      </c>
      <c r="C231" s="346" t="s">
        <v>285</v>
      </c>
      <c r="D231" s="346" t="s">
        <v>286</v>
      </c>
      <c r="E231" s="346" t="s">
        <v>330</v>
      </c>
      <c r="F231" s="346" t="s">
        <v>0</v>
      </c>
      <c r="G231" s="346" t="s">
        <v>171</v>
      </c>
      <c r="H231" s="346" t="s">
        <v>95</v>
      </c>
      <c r="I231" s="347" t="s">
        <v>134</v>
      </c>
      <c r="J231" s="20">
        <v>1</v>
      </c>
      <c r="K231" s="20">
        <v>1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 t="s">
        <v>671</v>
      </c>
      <c r="S231" s="24">
        <v>0</v>
      </c>
      <c r="T231" s="24">
        <v>0</v>
      </c>
      <c r="U231" s="25">
        <v>0</v>
      </c>
      <c r="V231" s="26" t="s">
        <v>97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0</v>
      </c>
      <c r="AK231" s="28">
        <v>0</v>
      </c>
      <c r="AL231" s="29">
        <v>0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0</v>
      </c>
      <c r="AW231" s="26">
        <v>0</v>
      </c>
      <c r="AX231" s="26">
        <v>0</v>
      </c>
      <c r="AY231" s="26">
        <v>0</v>
      </c>
      <c r="AZ231" s="26">
        <v>0</v>
      </c>
      <c r="BA231" s="26">
        <v>0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0</v>
      </c>
      <c r="BK231" s="26">
        <v>0</v>
      </c>
      <c r="BL231" s="26">
        <v>0</v>
      </c>
      <c r="BM231" s="23" t="s">
        <v>98</v>
      </c>
      <c r="BN231" s="23">
        <v>0</v>
      </c>
      <c r="BO231" s="23" t="b">
        <v>0</v>
      </c>
      <c r="BP231" s="26">
        <v>0</v>
      </c>
      <c r="BQ231" s="46">
        <v>0</v>
      </c>
      <c r="BR231" s="20">
        <v>0</v>
      </c>
      <c r="BS231" s="348">
        <v>15</v>
      </c>
      <c r="BT231" s="20">
        <v>0</v>
      </c>
      <c r="BU231" s="348">
        <v>0</v>
      </c>
      <c r="BV231" s="20">
        <v>251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2">
        <v>0</v>
      </c>
      <c r="CL231" s="22">
        <v>0</v>
      </c>
    </row>
    <row r="232" spans="1:90" s="353" customFormat="1" ht="20.100000000000001" customHeight="1" outlineLevel="2">
      <c r="A232" s="350" t="s">
        <v>331</v>
      </c>
      <c r="B232" s="350"/>
      <c r="C232" s="350"/>
      <c r="D232" s="350"/>
      <c r="E232" s="350"/>
      <c r="F232" s="350"/>
      <c r="G232" s="350"/>
      <c r="H232" s="350"/>
      <c r="I232" s="351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40777790.609999999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40777790.609999999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0</v>
      </c>
      <c r="AK232" s="40">
        <v>0</v>
      </c>
      <c r="AL232" s="41"/>
      <c r="AM232" s="38">
        <v>42949326.119999997</v>
      </c>
      <c r="AN232" s="32"/>
      <c r="AO232" s="41"/>
      <c r="AP232" s="38">
        <v>42949326.119999997</v>
      </c>
      <c r="AQ232" s="42"/>
      <c r="AR232" s="35"/>
      <c r="AS232" s="35"/>
      <c r="AT232" s="38">
        <v>0</v>
      </c>
      <c r="AU232" s="38">
        <v>0</v>
      </c>
      <c r="AV232" s="38">
        <v>0</v>
      </c>
      <c r="AW232" s="38">
        <v>0</v>
      </c>
      <c r="AX232" s="38">
        <v>-7836816.0803056117</v>
      </c>
      <c r="AY232" s="38">
        <v>0</v>
      </c>
      <c r="AZ232" s="38">
        <v>231450</v>
      </c>
      <c r="BA232" s="38">
        <v>-7605366.0803056126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8"/>
      <c r="BM232" s="35"/>
      <c r="BN232" s="35"/>
      <c r="BO232" s="35"/>
      <c r="BP232" s="38"/>
      <c r="BQ232" s="50"/>
      <c r="BR232" s="32"/>
      <c r="BS232" s="352"/>
      <c r="BT232" s="32"/>
      <c r="BU232" s="352"/>
      <c r="BV232" s="32"/>
      <c r="BW232" s="43"/>
      <c r="BX232" s="43"/>
      <c r="BY232" s="38"/>
      <c r="BZ232" s="38"/>
      <c r="CA232" s="38">
        <v>-2171535.5099999998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346" t="s">
        <v>335</v>
      </c>
      <c r="B233" s="346" t="s">
        <v>282</v>
      </c>
      <c r="C233" s="346" t="s">
        <v>285</v>
      </c>
      <c r="D233" s="346" t="s">
        <v>286</v>
      </c>
      <c r="E233" s="346" t="s">
        <v>336</v>
      </c>
      <c r="F233" s="346" t="s">
        <v>0</v>
      </c>
      <c r="G233" s="346" t="s">
        <v>291</v>
      </c>
      <c r="H233" s="346" t="s">
        <v>95</v>
      </c>
      <c r="I233" s="347" t="s">
        <v>134</v>
      </c>
      <c r="J233" s="20">
        <v>1</v>
      </c>
      <c r="K233" s="20">
        <v>1</v>
      </c>
      <c r="L233" s="21">
        <v>0</v>
      </c>
      <c r="M233" s="22">
        <v>0</v>
      </c>
      <c r="N233" s="22">
        <v>0</v>
      </c>
      <c r="O233" s="23">
        <v>0</v>
      </c>
      <c r="P233" s="20">
        <v>0</v>
      </c>
      <c r="Q233" s="20">
        <v>0</v>
      </c>
      <c r="R233" s="24" t="s">
        <v>672</v>
      </c>
      <c r="S233" s="24">
        <v>0</v>
      </c>
      <c r="T233" s="24">
        <v>0</v>
      </c>
      <c r="U233" s="25">
        <v>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0</v>
      </c>
      <c r="AK233" s="28">
        <v>0</v>
      </c>
      <c r="AL233" s="29">
        <v>54792.681189856652</v>
      </c>
      <c r="AM233" s="26">
        <v>0</v>
      </c>
      <c r="AN233" s="20">
        <v>0</v>
      </c>
      <c r="AO233" s="29">
        <v>0</v>
      </c>
      <c r="AP233" s="26">
        <v>0</v>
      </c>
      <c r="AQ233" s="30">
        <v>1</v>
      </c>
      <c r="AR233" s="23">
        <v>0</v>
      </c>
      <c r="AS233" s="23">
        <v>0</v>
      </c>
      <c r="AT233" s="26">
        <v>0</v>
      </c>
      <c r="AU233" s="26">
        <v>0</v>
      </c>
      <c r="AV233" s="26">
        <v>0</v>
      </c>
      <c r="AW233" s="26">
        <v>0</v>
      </c>
      <c r="AX233" s="26">
        <v>113359.25069294474</v>
      </c>
      <c r="AY233" s="26">
        <v>0</v>
      </c>
      <c r="AZ233" s="26">
        <v>19049.25722181952</v>
      </c>
      <c r="BA233" s="26">
        <v>132408.50791476428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113359.25069294474</v>
      </c>
      <c r="BI233" s="26">
        <v>0</v>
      </c>
      <c r="BJ233" s="26">
        <v>19049.25722181952</v>
      </c>
      <c r="BK233" s="26">
        <v>132408.50791476428</v>
      </c>
      <c r="BL233" s="26">
        <v>0</v>
      </c>
      <c r="BM233" s="23" t="s">
        <v>88</v>
      </c>
      <c r="BN233" s="23">
        <v>0</v>
      </c>
      <c r="BO233" s="23" t="b">
        <v>0</v>
      </c>
      <c r="BP233" s="26">
        <v>0</v>
      </c>
      <c r="BQ233" s="46">
        <v>0</v>
      </c>
      <c r="BR233" s="20">
        <v>0</v>
      </c>
      <c r="BS233" s="348">
        <v>14</v>
      </c>
      <c r="BT233" s="20">
        <v>0</v>
      </c>
      <c r="BU233" s="348">
        <v>0</v>
      </c>
      <c r="BV233" s="20">
        <v>202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-1575000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0</v>
      </c>
      <c r="CJ233" s="26">
        <v>0</v>
      </c>
      <c r="CK233" s="22">
        <v>0</v>
      </c>
      <c r="CL233" s="22">
        <v>0</v>
      </c>
    </row>
    <row r="234" spans="1:90" outlineLevel="3">
      <c r="A234" s="346" t="s">
        <v>335</v>
      </c>
      <c r="B234" s="346" t="s">
        <v>282</v>
      </c>
      <c r="C234" s="346" t="s">
        <v>285</v>
      </c>
      <c r="D234" s="346" t="s">
        <v>286</v>
      </c>
      <c r="E234" s="346" t="s">
        <v>337</v>
      </c>
      <c r="F234" s="346" t="s">
        <v>0</v>
      </c>
      <c r="G234" s="346" t="s">
        <v>291</v>
      </c>
      <c r="H234" s="346" t="s">
        <v>95</v>
      </c>
      <c r="I234" s="347" t="s">
        <v>134</v>
      </c>
      <c r="J234" s="20">
        <v>1</v>
      </c>
      <c r="K234" s="20">
        <v>1</v>
      </c>
      <c r="L234" s="21">
        <v>0</v>
      </c>
      <c r="M234" s="22">
        <v>0</v>
      </c>
      <c r="N234" s="22">
        <v>0</v>
      </c>
      <c r="O234" s="23">
        <v>0</v>
      </c>
      <c r="P234" s="20">
        <v>0</v>
      </c>
      <c r="Q234" s="20">
        <v>0</v>
      </c>
      <c r="R234" s="24" t="s">
        <v>673</v>
      </c>
      <c r="S234" s="24">
        <v>0</v>
      </c>
      <c r="T234" s="24">
        <v>0</v>
      </c>
      <c r="U234" s="25">
        <v>0</v>
      </c>
      <c r="V234" s="26" t="s">
        <v>97</v>
      </c>
      <c r="W234" s="26">
        <v>0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5">
        <v>0</v>
      </c>
      <c r="AD234" s="26">
        <v>0</v>
      </c>
      <c r="AE234" s="26">
        <v>0</v>
      </c>
      <c r="AF234" s="26">
        <v>0</v>
      </c>
      <c r="AG234" s="26">
        <v>0</v>
      </c>
      <c r="AH234" s="27">
        <v>0</v>
      </c>
      <c r="AI234" s="26">
        <v>0</v>
      </c>
      <c r="AJ234" s="26">
        <v>0</v>
      </c>
      <c r="AK234" s="28">
        <v>0</v>
      </c>
      <c r="AL234" s="29">
        <v>118850.09248811041</v>
      </c>
      <c r="AM234" s="26">
        <v>0</v>
      </c>
      <c r="AN234" s="20">
        <v>0</v>
      </c>
      <c r="AO234" s="29">
        <v>0</v>
      </c>
      <c r="AP234" s="26">
        <v>0</v>
      </c>
      <c r="AQ234" s="30">
        <v>1</v>
      </c>
      <c r="AR234" s="23">
        <v>0</v>
      </c>
      <c r="AS234" s="23">
        <v>0</v>
      </c>
      <c r="AT234" s="26">
        <v>0</v>
      </c>
      <c r="AU234" s="26">
        <v>0</v>
      </c>
      <c r="AV234" s="26">
        <v>0</v>
      </c>
      <c r="AW234" s="26">
        <v>0</v>
      </c>
      <c r="AX234" s="26">
        <v>251128.73062770395</v>
      </c>
      <c r="AY234" s="26">
        <v>0</v>
      </c>
      <c r="AZ234" s="26">
        <v>66735.443333333329</v>
      </c>
      <c r="BA234" s="26">
        <v>317864.1739610373</v>
      </c>
      <c r="BB234" s="23" t="s">
        <v>0</v>
      </c>
      <c r="BC234" s="23" t="s">
        <v>0</v>
      </c>
      <c r="BD234" s="26">
        <v>0</v>
      </c>
      <c r="BE234" s="26">
        <v>0</v>
      </c>
      <c r="BF234" s="26">
        <v>0</v>
      </c>
      <c r="BG234" s="26">
        <v>0</v>
      </c>
      <c r="BH234" s="26">
        <v>251128.73062770395</v>
      </c>
      <c r="BI234" s="26">
        <v>0</v>
      </c>
      <c r="BJ234" s="26">
        <v>66735.443333333329</v>
      </c>
      <c r="BK234" s="26">
        <v>317864.1739610373</v>
      </c>
      <c r="BL234" s="26">
        <v>0</v>
      </c>
      <c r="BM234" s="23" t="s">
        <v>88</v>
      </c>
      <c r="BN234" s="23">
        <v>0</v>
      </c>
      <c r="BO234" s="23" t="b">
        <v>0</v>
      </c>
      <c r="BP234" s="26">
        <v>0</v>
      </c>
      <c r="BQ234" s="46">
        <v>0</v>
      </c>
      <c r="BR234" s="20">
        <v>0</v>
      </c>
      <c r="BS234" s="348">
        <v>14</v>
      </c>
      <c r="BT234" s="20">
        <v>0</v>
      </c>
      <c r="BU234" s="348">
        <v>0</v>
      </c>
      <c r="BV234" s="20">
        <v>203</v>
      </c>
      <c r="BW234" s="31">
        <v>0</v>
      </c>
      <c r="BX234" s="31">
        <v>0</v>
      </c>
      <c r="BY234" s="26">
        <v>0</v>
      </c>
      <c r="BZ234" s="26">
        <v>0</v>
      </c>
      <c r="CA234" s="26">
        <v>0</v>
      </c>
      <c r="CB234" s="26">
        <v>-3437500</v>
      </c>
      <c r="CC234" s="26">
        <v>0</v>
      </c>
      <c r="CD234" s="26">
        <v>0</v>
      </c>
      <c r="CE234" s="26">
        <v>0</v>
      </c>
      <c r="CF234" s="26">
        <v>0</v>
      </c>
      <c r="CG234" s="26">
        <v>0</v>
      </c>
      <c r="CH234" s="26">
        <v>0</v>
      </c>
      <c r="CI234" s="26">
        <v>0</v>
      </c>
      <c r="CJ234" s="26">
        <v>0</v>
      </c>
      <c r="CK234" s="22">
        <v>0</v>
      </c>
      <c r="CL234" s="22">
        <v>0</v>
      </c>
    </row>
    <row r="235" spans="1:90" outlineLevel="3">
      <c r="A235" s="346" t="s">
        <v>335</v>
      </c>
      <c r="B235" s="346" t="s">
        <v>282</v>
      </c>
      <c r="C235" s="346" t="s">
        <v>285</v>
      </c>
      <c r="D235" s="346" t="s">
        <v>286</v>
      </c>
      <c r="E235" s="346" t="s">
        <v>338</v>
      </c>
      <c r="F235" s="346" t="s">
        <v>0</v>
      </c>
      <c r="G235" s="346" t="s">
        <v>143</v>
      </c>
      <c r="H235" s="346" t="s">
        <v>95</v>
      </c>
      <c r="I235" s="347" t="s">
        <v>134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>
        <v>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0</v>
      </c>
      <c r="AK235" s="28">
        <v>0</v>
      </c>
      <c r="AL235" s="29">
        <v>403936.91749005613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</v>
      </c>
      <c r="AY235" s="26">
        <v>0</v>
      </c>
      <c r="AZ235" s="26">
        <v>0</v>
      </c>
      <c r="BA235" s="26">
        <v>0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</v>
      </c>
      <c r="BI235" s="26">
        <v>0</v>
      </c>
      <c r="BJ235" s="26">
        <v>0</v>
      </c>
      <c r="BK235" s="26">
        <v>0</v>
      </c>
      <c r="BL235" s="26">
        <v>0</v>
      </c>
      <c r="BM235" s="23" t="s">
        <v>88</v>
      </c>
      <c r="BN235" s="23">
        <v>0</v>
      </c>
      <c r="BO235" s="23" t="b">
        <v>0</v>
      </c>
      <c r="BP235" s="26">
        <v>0</v>
      </c>
      <c r="BQ235" s="46">
        <v>0</v>
      </c>
      <c r="BR235" s="20">
        <v>0</v>
      </c>
      <c r="BS235" s="348">
        <v>14</v>
      </c>
      <c r="BT235" s="20">
        <v>0</v>
      </c>
      <c r="BU235" s="348">
        <v>0</v>
      </c>
      <c r="BV235" s="20">
        <v>228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0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0</v>
      </c>
      <c r="CJ235" s="26">
        <v>0</v>
      </c>
      <c r="CK235" s="22">
        <v>0</v>
      </c>
      <c r="CL235" s="22">
        <v>0</v>
      </c>
    </row>
    <row r="236" spans="1:90" s="353" customFormat="1" ht="20.100000000000001" customHeight="1" outlineLevel="2">
      <c r="A236" s="350" t="s">
        <v>339</v>
      </c>
      <c r="B236" s="350"/>
      <c r="C236" s="350"/>
      <c r="D236" s="350"/>
      <c r="E236" s="350"/>
      <c r="F236" s="350"/>
      <c r="G236" s="350"/>
      <c r="H236" s="350"/>
      <c r="I236" s="351"/>
      <c r="J236" s="32"/>
      <c r="K236" s="32"/>
      <c r="L236" s="33"/>
      <c r="M236" s="34"/>
      <c r="N236" s="34"/>
      <c r="O236" s="35"/>
      <c r="P236" s="32"/>
      <c r="Q236" s="32"/>
      <c r="R236" s="36">
        <v>0</v>
      </c>
      <c r="S236" s="36">
        <v>0</v>
      </c>
      <c r="T236" s="36">
        <v>0</v>
      </c>
      <c r="U236" s="37">
        <v>0</v>
      </c>
      <c r="V236" s="38"/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7">
        <v>0</v>
      </c>
      <c r="AD236" s="38">
        <v>0</v>
      </c>
      <c r="AE236" s="38">
        <v>0</v>
      </c>
      <c r="AF236" s="38">
        <v>0</v>
      </c>
      <c r="AG236" s="38">
        <v>0</v>
      </c>
      <c r="AH236" s="39">
        <v>0</v>
      </c>
      <c r="AI236" s="38">
        <v>0</v>
      </c>
      <c r="AJ236" s="38">
        <v>0</v>
      </c>
      <c r="AK236" s="40">
        <v>0</v>
      </c>
      <c r="AL236" s="41"/>
      <c r="AM236" s="38">
        <v>0</v>
      </c>
      <c r="AN236" s="32"/>
      <c r="AO236" s="41"/>
      <c r="AP236" s="38">
        <v>0</v>
      </c>
      <c r="AQ236" s="42"/>
      <c r="AR236" s="35"/>
      <c r="AS236" s="35"/>
      <c r="AT236" s="38">
        <v>0</v>
      </c>
      <c r="AU236" s="38">
        <v>0</v>
      </c>
      <c r="AV236" s="38">
        <v>0</v>
      </c>
      <c r="AW236" s="38">
        <v>0</v>
      </c>
      <c r="AX236" s="38">
        <v>364487.98132064869</v>
      </c>
      <c r="AY236" s="38">
        <v>0</v>
      </c>
      <c r="AZ236" s="38">
        <v>85784.700555152842</v>
      </c>
      <c r="BA236" s="38">
        <v>450272.68187580159</v>
      </c>
      <c r="BB236" s="35"/>
      <c r="BC236" s="35"/>
      <c r="BD236" s="38"/>
      <c r="BE236" s="38"/>
      <c r="BF236" s="38"/>
      <c r="BG236" s="38"/>
      <c r="BH236" s="38"/>
      <c r="BI236" s="38"/>
      <c r="BJ236" s="38"/>
      <c r="BK236" s="38"/>
      <c r="BL236" s="38"/>
      <c r="BM236" s="35"/>
      <c r="BN236" s="35"/>
      <c r="BO236" s="35"/>
      <c r="BP236" s="38"/>
      <c r="BQ236" s="50"/>
      <c r="BR236" s="32"/>
      <c r="BS236" s="352"/>
      <c r="BT236" s="32"/>
      <c r="BU236" s="352"/>
      <c r="BV236" s="32"/>
      <c r="BW236" s="43"/>
      <c r="BX236" s="43"/>
      <c r="BY236" s="38"/>
      <c r="BZ236" s="38"/>
      <c r="CA236" s="38">
        <v>0</v>
      </c>
      <c r="CB236" s="38"/>
      <c r="CC236" s="38"/>
      <c r="CD236" s="38"/>
      <c r="CE236" s="38"/>
      <c r="CF236" s="38"/>
      <c r="CG236" s="38"/>
      <c r="CH236" s="38"/>
      <c r="CI236" s="38"/>
      <c r="CJ236" s="38"/>
      <c r="CK236" s="34"/>
      <c r="CL236" s="34"/>
    </row>
    <row r="237" spans="1:90" outlineLevel="3">
      <c r="A237" s="346" t="s">
        <v>278</v>
      </c>
      <c r="B237" s="346" t="s">
        <v>282</v>
      </c>
      <c r="C237" s="346" t="s">
        <v>285</v>
      </c>
      <c r="D237" s="346" t="s">
        <v>286</v>
      </c>
      <c r="E237" s="346" t="s">
        <v>340</v>
      </c>
      <c r="F237" s="346" t="s">
        <v>526</v>
      </c>
      <c r="G237" s="346" t="s">
        <v>143</v>
      </c>
      <c r="H237" s="346" t="s">
        <v>120</v>
      </c>
      <c r="I237" s="347" t="s">
        <v>120</v>
      </c>
      <c r="J237" s="44">
        <v>1</v>
      </c>
      <c r="K237" s="20">
        <v>1</v>
      </c>
      <c r="L237" s="21">
        <v>0</v>
      </c>
      <c r="M237" s="22">
        <v>0</v>
      </c>
      <c r="N237" s="22">
        <v>1</v>
      </c>
      <c r="O237" s="23">
        <v>0</v>
      </c>
      <c r="P237" s="20">
        <v>0</v>
      </c>
      <c r="Q237" s="20">
        <v>0</v>
      </c>
      <c r="R237" s="24" t="s">
        <v>674</v>
      </c>
      <c r="S237" s="24">
        <v>0</v>
      </c>
      <c r="T237" s="24">
        <v>0</v>
      </c>
      <c r="U237" s="25">
        <v>0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0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0</v>
      </c>
      <c r="AN237" s="29">
        <v>0</v>
      </c>
      <c r="AO237" s="29">
        <v>0</v>
      </c>
      <c r="AP237" s="26">
        <v>0</v>
      </c>
      <c r="AQ237" s="30">
        <v>1</v>
      </c>
      <c r="AR237" s="23">
        <v>0</v>
      </c>
      <c r="AS237" s="23">
        <v>0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3">
        <v>0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348">
        <v>8</v>
      </c>
      <c r="BT237" s="20">
        <v>0</v>
      </c>
      <c r="BU237" s="348">
        <v>0</v>
      </c>
      <c r="BV237" s="20">
        <v>86</v>
      </c>
      <c r="BW237" s="31">
        <v>0</v>
      </c>
      <c r="BX237" s="31">
        <v>0</v>
      </c>
      <c r="BY237" s="26">
        <v>0</v>
      </c>
      <c r="BZ237" s="26">
        <v>0</v>
      </c>
      <c r="CA237" s="26">
        <v>0</v>
      </c>
      <c r="CB237" s="26">
        <v>0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346" t="s">
        <v>278</v>
      </c>
      <c r="B238" s="346" t="s">
        <v>282</v>
      </c>
      <c r="C238" s="346" t="s">
        <v>285</v>
      </c>
      <c r="D238" s="346" t="s">
        <v>286</v>
      </c>
      <c r="E238" s="346" t="s">
        <v>395</v>
      </c>
      <c r="F238" s="346" t="s">
        <v>526</v>
      </c>
      <c r="G238" s="346" t="s">
        <v>171</v>
      </c>
      <c r="H238" s="346" t="s">
        <v>120</v>
      </c>
      <c r="I238" s="347" t="s">
        <v>120</v>
      </c>
      <c r="J238" s="44">
        <v>1</v>
      </c>
      <c r="K238" s="20">
        <v>1</v>
      </c>
      <c r="L238" s="21">
        <v>0</v>
      </c>
      <c r="M238" s="22">
        <v>0</v>
      </c>
      <c r="N238" s="22">
        <v>1</v>
      </c>
      <c r="O238" s="23">
        <v>4217177</v>
      </c>
      <c r="P238" s="20">
        <v>4217177</v>
      </c>
      <c r="Q238" s="20">
        <v>0</v>
      </c>
      <c r="R238" s="24" t="s">
        <v>675</v>
      </c>
      <c r="S238" s="24">
        <v>0</v>
      </c>
      <c r="T238" s="24">
        <v>0</v>
      </c>
      <c r="U238" s="25">
        <v>4217177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4217177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4217177</v>
      </c>
      <c r="AN238" s="29">
        <v>0</v>
      </c>
      <c r="AO238" s="29">
        <v>0</v>
      </c>
      <c r="AP238" s="26">
        <v>4217177</v>
      </c>
      <c r="AQ238" s="30">
        <v>1</v>
      </c>
      <c r="AR238" s="23">
        <v>4217177</v>
      </c>
      <c r="AS238" s="23">
        <v>4217177</v>
      </c>
      <c r="AT238" s="26">
        <v>0</v>
      </c>
      <c r="AU238" s="26">
        <v>0</v>
      </c>
      <c r="AV238" s="26">
        <v>0</v>
      </c>
      <c r="AW238" s="26">
        <v>0</v>
      </c>
      <c r="AX238" s="26">
        <v>-915823</v>
      </c>
      <c r="AY238" s="26">
        <v>0</v>
      </c>
      <c r="AZ238" s="26">
        <v>0</v>
      </c>
      <c r="BA238" s="26">
        <v>-915823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-915823</v>
      </c>
      <c r="BI238" s="26">
        <v>0</v>
      </c>
      <c r="BJ238" s="26">
        <v>0</v>
      </c>
      <c r="BK238" s="26">
        <v>-915823</v>
      </c>
      <c r="BL238" s="23">
        <v>4217177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348">
        <v>8</v>
      </c>
      <c r="BT238" s="20">
        <v>0</v>
      </c>
      <c r="BU238" s="348">
        <v>0</v>
      </c>
      <c r="BV238" s="20">
        <v>88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346" t="s">
        <v>278</v>
      </c>
      <c r="B239" s="346" t="s">
        <v>282</v>
      </c>
      <c r="C239" s="346" t="s">
        <v>285</v>
      </c>
      <c r="D239" s="346" t="s">
        <v>286</v>
      </c>
      <c r="E239" s="346" t="s">
        <v>676</v>
      </c>
      <c r="F239" s="346" t="s">
        <v>526</v>
      </c>
      <c r="G239" s="346" t="s">
        <v>291</v>
      </c>
      <c r="H239" s="346" t="s">
        <v>120</v>
      </c>
      <c r="I239" s="347" t="s">
        <v>120</v>
      </c>
      <c r="J239" s="44">
        <v>1</v>
      </c>
      <c r="K239" s="20">
        <v>1</v>
      </c>
      <c r="L239" s="21">
        <v>0</v>
      </c>
      <c r="M239" s="22">
        <v>0</v>
      </c>
      <c r="N239" s="22">
        <v>1</v>
      </c>
      <c r="O239" s="23">
        <v>0</v>
      </c>
      <c r="P239" s="20">
        <v>0</v>
      </c>
      <c r="Q239" s="20">
        <v>0</v>
      </c>
      <c r="R239" s="24" t="s">
        <v>677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9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0</v>
      </c>
      <c r="BA239" s="26">
        <v>0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0</v>
      </c>
      <c r="BK239" s="26">
        <v>0</v>
      </c>
      <c r="BL239" s="23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20">
        <v>0</v>
      </c>
      <c r="BR239" s="20">
        <v>0</v>
      </c>
      <c r="BS239" s="348">
        <v>8</v>
      </c>
      <c r="BT239" s="20">
        <v>0</v>
      </c>
      <c r="BU239" s="348">
        <v>0</v>
      </c>
      <c r="BV239" s="20">
        <v>91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346" t="s">
        <v>278</v>
      </c>
      <c r="B240" s="346" t="s">
        <v>282</v>
      </c>
      <c r="C240" s="346" t="s">
        <v>285</v>
      </c>
      <c r="D240" s="346" t="s">
        <v>286</v>
      </c>
      <c r="E240" s="346" t="s">
        <v>341</v>
      </c>
      <c r="F240" s="346" t="s">
        <v>526</v>
      </c>
      <c r="G240" s="346" t="s">
        <v>291</v>
      </c>
      <c r="H240" s="346" t="s">
        <v>120</v>
      </c>
      <c r="I240" s="347" t="s">
        <v>120</v>
      </c>
      <c r="J240" s="44">
        <v>1</v>
      </c>
      <c r="K240" s="20">
        <v>1</v>
      </c>
      <c r="L240" s="21">
        <v>0</v>
      </c>
      <c r="M240" s="22">
        <v>0</v>
      </c>
      <c r="N240" s="22">
        <v>1</v>
      </c>
      <c r="O240" s="23">
        <v>0</v>
      </c>
      <c r="P240" s="20">
        <v>0</v>
      </c>
      <c r="Q240" s="20">
        <v>0</v>
      </c>
      <c r="R240" s="24" t="s">
        <v>678</v>
      </c>
      <c r="S240" s="24">
        <v>0</v>
      </c>
      <c r="T240" s="24">
        <v>0</v>
      </c>
      <c r="U240" s="25">
        <v>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0</v>
      </c>
      <c r="AK240" s="28">
        <v>0</v>
      </c>
      <c r="AL240" s="29">
        <v>0</v>
      </c>
      <c r="AM240" s="26">
        <v>0</v>
      </c>
      <c r="AN240" s="29">
        <v>0</v>
      </c>
      <c r="AO240" s="29">
        <v>0</v>
      </c>
      <c r="AP240" s="26">
        <v>0</v>
      </c>
      <c r="AQ240" s="30">
        <v>1</v>
      </c>
      <c r="AR240" s="23">
        <v>0</v>
      </c>
      <c r="AS240" s="23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937000</v>
      </c>
      <c r="AY240" s="26">
        <v>0</v>
      </c>
      <c r="AZ240" s="26">
        <v>0</v>
      </c>
      <c r="BA240" s="26">
        <v>937000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937000</v>
      </c>
      <c r="BI240" s="26">
        <v>0</v>
      </c>
      <c r="BJ240" s="26">
        <v>0</v>
      </c>
      <c r="BK240" s="26">
        <v>937000</v>
      </c>
      <c r="BL240" s="26">
        <v>0</v>
      </c>
      <c r="BM240" s="23" t="s">
        <v>98</v>
      </c>
      <c r="BN240" s="23">
        <v>0</v>
      </c>
      <c r="BO240" s="23" t="b">
        <v>0</v>
      </c>
      <c r="BP240" s="26">
        <v>0</v>
      </c>
      <c r="BQ240" s="20">
        <v>0</v>
      </c>
      <c r="BR240" s="20">
        <v>0</v>
      </c>
      <c r="BS240" s="348">
        <v>8</v>
      </c>
      <c r="BT240" s="20">
        <v>0</v>
      </c>
      <c r="BU240" s="348">
        <v>0</v>
      </c>
      <c r="BV240" s="20">
        <v>92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-1000000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2">
        <v>0</v>
      </c>
      <c r="CL240" s="22">
        <v>0</v>
      </c>
    </row>
    <row r="241" spans="1:90" s="353" customFormat="1" ht="20.100000000000001" customHeight="1" outlineLevel="2">
      <c r="A241" s="350" t="s">
        <v>280</v>
      </c>
      <c r="B241" s="350"/>
      <c r="C241" s="350"/>
      <c r="D241" s="350"/>
      <c r="E241" s="350"/>
      <c r="F241" s="350"/>
      <c r="G241" s="350"/>
      <c r="H241" s="350"/>
      <c r="I241" s="351"/>
      <c r="J241" s="48"/>
      <c r="K241" s="32"/>
      <c r="L241" s="33"/>
      <c r="M241" s="34"/>
      <c r="N241" s="34"/>
      <c r="O241" s="35"/>
      <c r="P241" s="32"/>
      <c r="Q241" s="32"/>
      <c r="R241" s="36">
        <v>0</v>
      </c>
      <c r="S241" s="36">
        <v>0</v>
      </c>
      <c r="T241" s="36">
        <v>0</v>
      </c>
      <c r="U241" s="37">
        <v>4217177</v>
      </c>
      <c r="V241" s="38"/>
      <c r="W241" s="38">
        <v>0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7">
        <v>4217177</v>
      </c>
      <c r="AD241" s="38">
        <v>0</v>
      </c>
      <c r="AE241" s="38">
        <v>0</v>
      </c>
      <c r="AF241" s="38">
        <v>0</v>
      </c>
      <c r="AG241" s="38">
        <v>0</v>
      </c>
      <c r="AH241" s="39">
        <v>0</v>
      </c>
      <c r="AI241" s="38">
        <v>0</v>
      </c>
      <c r="AJ241" s="38">
        <v>0</v>
      </c>
      <c r="AK241" s="40">
        <v>0</v>
      </c>
      <c r="AL241" s="41"/>
      <c r="AM241" s="38">
        <v>4217177</v>
      </c>
      <c r="AN241" s="41"/>
      <c r="AO241" s="41"/>
      <c r="AP241" s="38">
        <v>4217177</v>
      </c>
      <c r="AQ241" s="42"/>
      <c r="AR241" s="35"/>
      <c r="AS241" s="35"/>
      <c r="AT241" s="38">
        <v>0</v>
      </c>
      <c r="AU241" s="38">
        <v>0</v>
      </c>
      <c r="AV241" s="38">
        <v>0</v>
      </c>
      <c r="AW241" s="38">
        <v>0</v>
      </c>
      <c r="AX241" s="38">
        <v>21177</v>
      </c>
      <c r="AY241" s="38">
        <v>0</v>
      </c>
      <c r="AZ241" s="38">
        <v>0</v>
      </c>
      <c r="BA241" s="38">
        <v>21177</v>
      </c>
      <c r="BB241" s="35"/>
      <c r="BC241" s="35"/>
      <c r="BD241" s="38"/>
      <c r="BE241" s="38"/>
      <c r="BF241" s="38"/>
      <c r="BG241" s="38"/>
      <c r="BH241" s="38"/>
      <c r="BI241" s="38"/>
      <c r="BJ241" s="38"/>
      <c r="BK241" s="38"/>
      <c r="BL241" s="38"/>
      <c r="BM241" s="35"/>
      <c r="BN241" s="35"/>
      <c r="BO241" s="35"/>
      <c r="BP241" s="38"/>
      <c r="BQ241" s="32"/>
      <c r="BR241" s="32"/>
      <c r="BS241" s="352"/>
      <c r="BT241" s="32"/>
      <c r="BU241" s="352"/>
      <c r="BV241" s="32"/>
      <c r="BW241" s="43"/>
      <c r="BX241" s="43"/>
      <c r="BY241" s="38"/>
      <c r="BZ241" s="38"/>
      <c r="CA241" s="38">
        <v>0</v>
      </c>
      <c r="CB241" s="38"/>
      <c r="CC241" s="38"/>
      <c r="CD241" s="38"/>
      <c r="CE241" s="38"/>
      <c r="CF241" s="38"/>
      <c r="CG241" s="38"/>
      <c r="CH241" s="38"/>
      <c r="CI241" s="38"/>
      <c r="CJ241" s="38"/>
      <c r="CK241" s="34"/>
      <c r="CL241" s="34"/>
    </row>
    <row r="242" spans="1:90" outlineLevel="3">
      <c r="A242" s="346" t="s">
        <v>118</v>
      </c>
      <c r="B242" s="346" t="s">
        <v>282</v>
      </c>
      <c r="C242" s="346" t="s">
        <v>285</v>
      </c>
      <c r="D242" s="346" t="s">
        <v>286</v>
      </c>
      <c r="E242" s="346" t="s">
        <v>342</v>
      </c>
      <c r="F242" s="346" t="s">
        <v>679</v>
      </c>
      <c r="G242" s="346" t="s">
        <v>143</v>
      </c>
      <c r="H242" s="346" t="s">
        <v>120</v>
      </c>
      <c r="I242" s="347" t="s">
        <v>120</v>
      </c>
      <c r="J242" s="20">
        <v>1000000</v>
      </c>
      <c r="K242" s="20">
        <v>1000000</v>
      </c>
      <c r="L242" s="21">
        <v>2.9467760747409391E-7</v>
      </c>
      <c r="M242" s="22">
        <v>0</v>
      </c>
      <c r="N242" s="22">
        <v>1.0227996444277325E-7</v>
      </c>
      <c r="O242" s="23">
        <v>3.232571530114518E-8</v>
      </c>
      <c r="P242" s="54">
        <v>3.6689587304776421E-8</v>
      </c>
      <c r="Q242" s="20">
        <v>-4.363872003631241E-9</v>
      </c>
      <c r="R242" s="24" t="s">
        <v>680</v>
      </c>
      <c r="S242" s="24">
        <v>0</v>
      </c>
      <c r="T242" s="24">
        <v>0</v>
      </c>
      <c r="U242" s="25">
        <v>3.2325715301145183E-2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3.6689587304776422E-2</v>
      </c>
      <c r="AD242" s="26">
        <v>-4.3638720036312389E-3</v>
      </c>
      <c r="AE242" s="26">
        <v>0</v>
      </c>
      <c r="AF242" s="26">
        <v>0</v>
      </c>
      <c r="AG242" s="26">
        <v>-4.3638720036312389E-3</v>
      </c>
      <c r="AH242" s="27">
        <v>-2.2491343134797899</v>
      </c>
      <c r="AI242" s="26">
        <v>0</v>
      </c>
      <c r="AJ242" s="26">
        <v>0</v>
      </c>
      <c r="AK242" s="28">
        <v>-2.2491343134797899</v>
      </c>
      <c r="AL242" s="29">
        <v>-1301.4066097702657</v>
      </c>
      <c r="AM242" s="26">
        <v>2.2814600287809346</v>
      </c>
      <c r="AN242" s="29">
        <v>0</v>
      </c>
      <c r="AO242" s="29">
        <v>2.4310902616612746</v>
      </c>
      <c r="AP242" s="26">
        <v>2846.7346192135979</v>
      </c>
      <c r="AQ242" s="30">
        <v>1</v>
      </c>
      <c r="AR242" s="23">
        <v>0.84380970665287935</v>
      </c>
      <c r="AS242" s="23">
        <v>8.25</v>
      </c>
      <c r="AT242" s="26">
        <v>-2.5679201120783784E-2</v>
      </c>
      <c r="AU242" s="26">
        <v>0</v>
      </c>
      <c r="AV242" s="26">
        <v>0</v>
      </c>
      <c r="AW242" s="26">
        <v>-2.5679201120783784E-2</v>
      </c>
      <c r="AX242" s="26">
        <v>-20.28151195358916</v>
      </c>
      <c r="AY242" s="26">
        <v>0</v>
      </c>
      <c r="AZ242" s="26">
        <v>0</v>
      </c>
      <c r="BA242" s="26">
        <v>-20.28151195358916</v>
      </c>
      <c r="BB242" s="23">
        <v>8.25</v>
      </c>
      <c r="BC242" s="23">
        <v>8.25</v>
      </c>
      <c r="BD242" s="26">
        <v>-2.1315329117152546E-2</v>
      </c>
      <c r="BE242" s="26">
        <v>0</v>
      </c>
      <c r="BF242" s="26">
        <v>0</v>
      </c>
      <c r="BG242" s="26">
        <v>-2.1315329117152546E-2</v>
      </c>
      <c r="BH242" s="26">
        <v>-20.27714808158553</v>
      </c>
      <c r="BI242" s="26">
        <v>0</v>
      </c>
      <c r="BJ242" s="26">
        <v>0</v>
      </c>
      <c r="BK242" s="26">
        <v>-20.27714808158553</v>
      </c>
      <c r="BL242" s="23">
        <v>2846.7346192135979</v>
      </c>
      <c r="BM242" s="23" t="s">
        <v>88</v>
      </c>
      <c r="BN242" s="23">
        <v>0</v>
      </c>
      <c r="BO242" s="23" t="b">
        <v>0</v>
      </c>
      <c r="BP242" s="26">
        <v>0</v>
      </c>
      <c r="BQ242" s="20">
        <v>0</v>
      </c>
      <c r="BR242" s="20">
        <v>0</v>
      </c>
      <c r="BS242" s="348">
        <v>7</v>
      </c>
      <c r="BT242" s="20">
        <v>0</v>
      </c>
      <c r="BU242" s="354">
        <v>0.10227996444277325</v>
      </c>
      <c r="BV242" s="20">
        <v>93</v>
      </c>
      <c r="BW242" s="31">
        <v>8.25</v>
      </c>
      <c r="BX242" s="31">
        <v>8.25</v>
      </c>
      <c r="BY242" s="26">
        <v>0</v>
      </c>
      <c r="BZ242" s="26">
        <v>0</v>
      </c>
      <c r="CA242" s="26">
        <v>0</v>
      </c>
      <c r="CB242" s="26">
        <v>0</v>
      </c>
      <c r="CC242" s="26">
        <v>0</v>
      </c>
      <c r="CD242" s="26">
        <v>0</v>
      </c>
      <c r="CE242" s="26">
        <v>0</v>
      </c>
      <c r="CF242" s="26">
        <v>0</v>
      </c>
      <c r="CG242" s="26">
        <v>-2.2447704414761587</v>
      </c>
      <c r="CH242" s="26">
        <v>0</v>
      </c>
      <c r="CI242" s="26">
        <v>0</v>
      </c>
      <c r="CJ242" s="26">
        <v>-2.2447704414761587</v>
      </c>
      <c r="CK242" s="22">
        <v>0</v>
      </c>
      <c r="CL242" s="22">
        <v>0</v>
      </c>
    </row>
    <row r="243" spans="1:90" outlineLevel="3">
      <c r="A243" s="346" t="s">
        <v>118</v>
      </c>
      <c r="B243" s="346" t="s">
        <v>282</v>
      </c>
      <c r="C243" s="346" t="s">
        <v>285</v>
      </c>
      <c r="D243" s="346" t="s">
        <v>286</v>
      </c>
      <c r="E243" s="346" t="s">
        <v>344</v>
      </c>
      <c r="F243" s="346" t="s">
        <v>681</v>
      </c>
      <c r="G243" s="346" t="s">
        <v>143</v>
      </c>
      <c r="H243" s="346" t="s">
        <v>120</v>
      </c>
      <c r="I243" s="347" t="s">
        <v>120</v>
      </c>
      <c r="J243" s="20">
        <v>156250</v>
      </c>
      <c r="K243" s="20">
        <v>156250</v>
      </c>
      <c r="L243" s="21">
        <v>2.5924616322998594E-2</v>
      </c>
      <c r="M243" s="22">
        <v>0</v>
      </c>
      <c r="N243" s="22">
        <v>0.91882262369330658</v>
      </c>
      <c r="O243" s="23">
        <v>4.1954025145547229</v>
      </c>
      <c r="P243" s="54">
        <v>3.347385043951014</v>
      </c>
      <c r="Q243" s="20">
        <v>0.84801747060370891</v>
      </c>
      <c r="R243" s="24" t="s">
        <v>682</v>
      </c>
      <c r="S243" s="24">
        <v>0</v>
      </c>
      <c r="T243" s="24">
        <v>0</v>
      </c>
      <c r="U243" s="25">
        <v>655531.64289917541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523028.91311734595</v>
      </c>
      <c r="AD243" s="26">
        <v>132502.72978182946</v>
      </c>
      <c r="AE243" s="26">
        <v>0</v>
      </c>
      <c r="AF243" s="26">
        <v>0</v>
      </c>
      <c r="AG243" s="26">
        <v>132502.72978182946</v>
      </c>
      <c r="AH243" s="27">
        <v>128216.11571333266</v>
      </c>
      <c r="AI243" s="26">
        <v>0</v>
      </c>
      <c r="AJ243" s="26">
        <v>0</v>
      </c>
      <c r="AK243" s="28">
        <v>128216.11571333266</v>
      </c>
      <c r="AL243" s="29">
        <v>24441.655815211678</v>
      </c>
      <c r="AM243" s="26">
        <v>527315.52718584274</v>
      </c>
      <c r="AN243" s="29">
        <v>0</v>
      </c>
      <c r="AO243" s="29">
        <v>28101.87902200043</v>
      </c>
      <c r="AP243" s="26">
        <v>259546.05641988531</v>
      </c>
      <c r="AQ243" s="30">
        <v>1</v>
      </c>
      <c r="AR243" s="23">
        <v>995989.36748004914</v>
      </c>
      <c r="AS243" s="23">
        <v>6.9375</v>
      </c>
      <c r="AT243" s="26">
        <v>166339.59722803085</v>
      </c>
      <c r="AU243" s="26">
        <v>0</v>
      </c>
      <c r="AV243" s="26">
        <v>0</v>
      </c>
      <c r="AW243" s="26">
        <v>166339.59722803085</v>
      </c>
      <c r="AX243" s="26">
        <v>582920.34402502456</v>
      </c>
      <c r="AY243" s="26">
        <v>0</v>
      </c>
      <c r="AZ243" s="26">
        <v>0</v>
      </c>
      <c r="BA243" s="26">
        <v>582920.34402502456</v>
      </c>
      <c r="BB243" s="23">
        <v>6.9375</v>
      </c>
      <c r="BC243" s="23">
        <v>6</v>
      </c>
      <c r="BD243" s="26">
        <v>33836.867446201388</v>
      </c>
      <c r="BE243" s="26">
        <v>0</v>
      </c>
      <c r="BF243" s="26">
        <v>0</v>
      </c>
      <c r="BG243" s="26">
        <v>33836.867446201388</v>
      </c>
      <c r="BH243" s="26">
        <v>450417.6142431951</v>
      </c>
      <c r="BI243" s="26">
        <v>0</v>
      </c>
      <c r="BJ243" s="26">
        <v>0</v>
      </c>
      <c r="BK243" s="26">
        <v>450417.6142431951</v>
      </c>
      <c r="BL243" s="23">
        <v>259546.05641988531</v>
      </c>
      <c r="BM243" s="23" t="s">
        <v>88</v>
      </c>
      <c r="BN243" s="23">
        <v>0</v>
      </c>
      <c r="BO243" s="23" t="b">
        <v>0</v>
      </c>
      <c r="BP243" s="26">
        <v>0</v>
      </c>
      <c r="BQ243" s="20">
        <v>0</v>
      </c>
      <c r="BR243" s="20">
        <v>0</v>
      </c>
      <c r="BS243" s="348">
        <v>7</v>
      </c>
      <c r="BT243" s="20">
        <v>0</v>
      </c>
      <c r="BU243" s="354">
        <v>143566.03495207915</v>
      </c>
      <c r="BV243" s="20">
        <v>94</v>
      </c>
      <c r="BW243" s="31">
        <v>6.9375</v>
      </c>
      <c r="BX243" s="31">
        <v>6.9375</v>
      </c>
      <c r="BY243" s="26">
        <v>0</v>
      </c>
      <c r="BZ243" s="26">
        <v>0</v>
      </c>
      <c r="CA243" s="26">
        <v>0</v>
      </c>
      <c r="CB243" s="26">
        <v>0</v>
      </c>
      <c r="CC243" s="26">
        <v>0</v>
      </c>
      <c r="CD243" s="26">
        <v>0</v>
      </c>
      <c r="CE243" s="26">
        <v>0</v>
      </c>
      <c r="CF243" s="26">
        <v>0</v>
      </c>
      <c r="CG243" s="26">
        <v>-4286.6140684967977</v>
      </c>
      <c r="CH243" s="26">
        <v>0</v>
      </c>
      <c r="CI243" s="26">
        <v>0</v>
      </c>
      <c r="CJ243" s="26">
        <v>-4286.6140684967977</v>
      </c>
      <c r="CK243" s="22">
        <v>0</v>
      </c>
      <c r="CL243" s="22">
        <v>0</v>
      </c>
    </row>
    <row r="244" spans="1:90" outlineLevel="3">
      <c r="A244" s="346" t="s">
        <v>118</v>
      </c>
      <c r="B244" s="346" t="s">
        <v>282</v>
      </c>
      <c r="C244" s="346" t="s">
        <v>285</v>
      </c>
      <c r="D244" s="346" t="s">
        <v>286</v>
      </c>
      <c r="E244" s="346" t="s">
        <v>346</v>
      </c>
      <c r="F244" s="346" t="s">
        <v>683</v>
      </c>
      <c r="G244" s="346" t="s">
        <v>291</v>
      </c>
      <c r="H244" s="346" t="s">
        <v>120</v>
      </c>
      <c r="I244" s="347" t="s">
        <v>120</v>
      </c>
      <c r="J244" s="20">
        <v>204000</v>
      </c>
      <c r="K244" s="20">
        <v>204000</v>
      </c>
      <c r="L244" s="21">
        <v>2.2318679593618888E-3</v>
      </c>
      <c r="M244" s="22">
        <v>0</v>
      </c>
      <c r="N244" s="22">
        <v>1.4903365500566827E-5</v>
      </c>
      <c r="O244" s="23">
        <v>7.9126048374922344E-8</v>
      </c>
      <c r="P244" s="54">
        <v>6.2987926743629657E-8</v>
      </c>
      <c r="Q244" s="20">
        <v>1.6138121631292687E-8</v>
      </c>
      <c r="R244" s="24" t="s">
        <v>684</v>
      </c>
      <c r="S244" s="24">
        <v>0</v>
      </c>
      <c r="T244" s="24">
        <v>0</v>
      </c>
      <c r="U244" s="25">
        <v>1.6141713868484158E-2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1.2849537055700451E-2</v>
      </c>
      <c r="AD244" s="26">
        <v>3.2921768127837075E-3</v>
      </c>
      <c r="AE244" s="26">
        <v>0</v>
      </c>
      <c r="AF244" s="26">
        <v>0</v>
      </c>
      <c r="AG244" s="26">
        <v>3.2921768127837075E-3</v>
      </c>
      <c r="AH244" s="27">
        <v>-125.4857297323391</v>
      </c>
      <c r="AI244" s="26">
        <v>0</v>
      </c>
      <c r="AJ244" s="26">
        <v>0</v>
      </c>
      <c r="AK244" s="28">
        <v>-125.4857297323391</v>
      </c>
      <c r="AL244" s="29">
        <v>22501.192348760553</v>
      </c>
      <c r="AM244" s="26">
        <v>125.50187144620757</v>
      </c>
      <c r="AN244" s="29">
        <v>0</v>
      </c>
      <c r="AO244" s="29">
        <v>14.228158240932041</v>
      </c>
      <c r="AP244" s="26">
        <v>60801.824999343167</v>
      </c>
      <c r="AQ244" s="30">
        <v>1</v>
      </c>
      <c r="AR244" s="23">
        <v>9.5008955066113523E-2</v>
      </c>
      <c r="AS244" s="23">
        <v>3.125E-2</v>
      </c>
      <c r="AT244" s="26">
        <v>2.9996287301933214E-3</v>
      </c>
      <c r="AU244" s="26">
        <v>0</v>
      </c>
      <c r="AV244" s="26">
        <v>0</v>
      </c>
      <c r="AW244" s="26">
        <v>2.9996287301933214E-3</v>
      </c>
      <c r="AX244" s="26">
        <v>-265515.69235653902</v>
      </c>
      <c r="AY244" s="26">
        <v>0</v>
      </c>
      <c r="AZ244" s="26">
        <v>0</v>
      </c>
      <c r="BA244" s="26">
        <v>-265515.69235653902</v>
      </c>
      <c r="BB244" s="23">
        <v>3.125E-2</v>
      </c>
      <c r="BC244" s="23">
        <v>0.03</v>
      </c>
      <c r="BD244" s="26">
        <v>-2.9254808259038603E-4</v>
      </c>
      <c r="BE244" s="26">
        <v>0</v>
      </c>
      <c r="BF244" s="26">
        <v>0</v>
      </c>
      <c r="BG244" s="26">
        <v>-2.9254808259038603E-4</v>
      </c>
      <c r="BH244" s="26">
        <v>-265515.69564871583</v>
      </c>
      <c r="BI244" s="26">
        <v>0</v>
      </c>
      <c r="BJ244" s="26">
        <v>0</v>
      </c>
      <c r="BK244" s="26">
        <v>-265515.69564871583</v>
      </c>
      <c r="BL244" s="23">
        <v>60801.824999343167</v>
      </c>
      <c r="BM244" s="23" t="s">
        <v>88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348">
        <v>7</v>
      </c>
      <c r="BT244" s="20">
        <v>0</v>
      </c>
      <c r="BU244" s="354">
        <v>3.0402865621156328</v>
      </c>
      <c r="BV244" s="20">
        <v>96</v>
      </c>
      <c r="BW244" s="31">
        <v>3.125E-2</v>
      </c>
      <c r="BX244" s="31">
        <v>3.125E-2</v>
      </c>
      <c r="BY244" s="26">
        <v>0</v>
      </c>
      <c r="BZ244" s="26">
        <v>0</v>
      </c>
      <c r="CA244" s="26">
        <v>0</v>
      </c>
      <c r="CB244" s="26">
        <v>0</v>
      </c>
      <c r="CC244" s="26">
        <v>0</v>
      </c>
      <c r="CD244" s="26">
        <v>0</v>
      </c>
      <c r="CE244" s="26">
        <v>0</v>
      </c>
      <c r="CF244" s="26">
        <v>0</v>
      </c>
      <c r="CG244" s="26">
        <v>-125.48902190915187</v>
      </c>
      <c r="CH244" s="26">
        <v>0</v>
      </c>
      <c r="CI244" s="26">
        <v>0</v>
      </c>
      <c r="CJ244" s="26">
        <v>-125.48902190915187</v>
      </c>
      <c r="CK244" s="22">
        <v>0</v>
      </c>
      <c r="CL244" s="22">
        <v>0</v>
      </c>
    </row>
    <row r="245" spans="1:90" outlineLevel="3">
      <c r="A245" s="346" t="s">
        <v>118</v>
      </c>
      <c r="B245" s="346" t="s">
        <v>282</v>
      </c>
      <c r="C245" s="346" t="s">
        <v>285</v>
      </c>
      <c r="D245" s="346" t="s">
        <v>286</v>
      </c>
      <c r="E245" s="346" t="s">
        <v>685</v>
      </c>
      <c r="F245" s="346" t="s">
        <v>686</v>
      </c>
      <c r="G245" s="346" t="s">
        <v>143</v>
      </c>
      <c r="H245" s="346" t="s">
        <v>120</v>
      </c>
      <c r="I245" s="347" t="s">
        <v>120</v>
      </c>
      <c r="J245" s="20">
        <v>78000</v>
      </c>
      <c r="K245" s="20">
        <v>78000</v>
      </c>
      <c r="L245" s="21">
        <v>3.7558278289202329E-2</v>
      </c>
      <c r="M245" s="22">
        <v>0.5</v>
      </c>
      <c r="N245" s="22">
        <v>0.28999856342198954</v>
      </c>
      <c r="O245" s="23">
        <v>1.1786838919347564</v>
      </c>
      <c r="P245" s="54">
        <v>1.1954391646359566</v>
      </c>
      <c r="Q245" s="20">
        <v>-1.6755272701200141E-2</v>
      </c>
      <c r="R245" s="24" t="s">
        <v>687</v>
      </c>
      <c r="S245" s="24">
        <v>0</v>
      </c>
      <c r="T245" s="24">
        <v>0</v>
      </c>
      <c r="U245" s="25">
        <v>91937.343570911005</v>
      </c>
      <c r="V245" s="26" t="s">
        <v>97</v>
      </c>
      <c r="W245" s="26">
        <v>275679.88435302878</v>
      </c>
      <c r="X245" s="26">
        <v>0</v>
      </c>
      <c r="Y245" s="26">
        <v>275679.88435302878</v>
      </c>
      <c r="Z245" s="26">
        <v>137839.94217651439</v>
      </c>
      <c r="AA245" s="26">
        <v>0</v>
      </c>
      <c r="AB245" s="26">
        <v>137839.94217651439</v>
      </c>
      <c r="AC245" s="25">
        <v>93244.254841604605</v>
      </c>
      <c r="AD245" s="26">
        <v>-1306.9112706935994</v>
      </c>
      <c r="AE245" s="26">
        <v>0</v>
      </c>
      <c r="AF245" s="26">
        <v>0</v>
      </c>
      <c r="AG245" s="26">
        <v>-1306.9112706935994</v>
      </c>
      <c r="AH245" s="27">
        <v>39258.542932120719</v>
      </c>
      <c r="AI245" s="26">
        <v>0</v>
      </c>
      <c r="AJ245" s="26">
        <v>0</v>
      </c>
      <c r="AK245" s="28">
        <v>39258.542932120719</v>
      </c>
      <c r="AL245" s="29">
        <v>0</v>
      </c>
      <c r="AM245" s="26">
        <v>52678.800638790286</v>
      </c>
      <c r="AN245" s="29">
        <v>0</v>
      </c>
      <c r="AO245" s="29">
        <v>35703.838298672963</v>
      </c>
      <c r="AP245" s="26">
        <v>0</v>
      </c>
      <c r="AQ245" s="30">
        <v>1</v>
      </c>
      <c r="AR245" s="23">
        <v>275679.88435302878</v>
      </c>
      <c r="AS245" s="23">
        <v>12.1875</v>
      </c>
      <c r="AT245" s="26">
        <v>943.01655246011796</v>
      </c>
      <c r="AU245" s="26">
        <v>0</v>
      </c>
      <c r="AV245" s="26">
        <v>0</v>
      </c>
      <c r="AW245" s="26">
        <v>943.01655246011796</v>
      </c>
      <c r="AX245" s="26">
        <v>91937.343570911005</v>
      </c>
      <c r="AY245" s="26">
        <v>0</v>
      </c>
      <c r="AZ245" s="26">
        <v>0</v>
      </c>
      <c r="BA245" s="26">
        <v>91937.343570911005</v>
      </c>
      <c r="BB245" s="23">
        <v>12.1875</v>
      </c>
      <c r="BC245" s="23">
        <v>12.25</v>
      </c>
      <c r="BD245" s="26">
        <v>2249.9278231537173</v>
      </c>
      <c r="BE245" s="26">
        <v>0</v>
      </c>
      <c r="BF245" s="26">
        <v>0</v>
      </c>
      <c r="BG245" s="26">
        <v>2249.9278231537173</v>
      </c>
      <c r="BH245" s="26">
        <v>93244.254841604605</v>
      </c>
      <c r="BI245" s="26">
        <v>0</v>
      </c>
      <c r="BJ245" s="26">
        <v>0</v>
      </c>
      <c r="BK245" s="26">
        <v>93244.254841604605</v>
      </c>
      <c r="BL245" s="23">
        <v>0</v>
      </c>
      <c r="BM245" s="23" t="s">
        <v>88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348">
        <v>7</v>
      </c>
      <c r="BT245" s="20">
        <v>0</v>
      </c>
      <c r="BU245" s="354">
        <v>22619.887946915183</v>
      </c>
      <c r="BV245" s="20">
        <v>97</v>
      </c>
      <c r="BW245" s="31">
        <v>12.1875</v>
      </c>
      <c r="BX245" s="31">
        <v>12.1875</v>
      </c>
      <c r="BY245" s="26">
        <v>0</v>
      </c>
      <c r="BZ245" s="26">
        <v>0</v>
      </c>
      <c r="CA245" s="26">
        <v>0</v>
      </c>
      <c r="CB245" s="26">
        <v>0</v>
      </c>
      <c r="CC245" s="26">
        <v>0</v>
      </c>
      <c r="CD245" s="26">
        <v>0</v>
      </c>
      <c r="CE245" s="26">
        <v>0</v>
      </c>
      <c r="CF245" s="26">
        <v>0</v>
      </c>
      <c r="CG245" s="26">
        <v>40565.454202814319</v>
      </c>
      <c r="CH245" s="26">
        <v>0</v>
      </c>
      <c r="CI245" s="26">
        <v>0</v>
      </c>
      <c r="CJ245" s="26">
        <v>40565.454202814319</v>
      </c>
      <c r="CK245" s="22">
        <v>1</v>
      </c>
      <c r="CL245" s="22">
        <v>0</v>
      </c>
    </row>
    <row r="246" spans="1:90" outlineLevel="3">
      <c r="A246" s="346" t="s">
        <v>118</v>
      </c>
      <c r="B246" s="346" t="s">
        <v>282</v>
      </c>
      <c r="C246" s="346" t="s">
        <v>285</v>
      </c>
      <c r="D246" s="346" t="s">
        <v>286</v>
      </c>
      <c r="E246" s="346" t="s">
        <v>347</v>
      </c>
      <c r="F246" s="346" t="s">
        <v>657</v>
      </c>
      <c r="G246" s="346" t="s">
        <v>143</v>
      </c>
      <c r="H246" s="346" t="s">
        <v>120</v>
      </c>
      <c r="I246" s="347" t="s">
        <v>120</v>
      </c>
      <c r="J246" s="20">
        <v>625000</v>
      </c>
      <c r="K246" s="20">
        <v>625000</v>
      </c>
      <c r="L246" s="21">
        <v>0.13878619279703527</v>
      </c>
      <c r="M246" s="22">
        <v>0.5</v>
      </c>
      <c r="N246" s="22">
        <v>0.71747593942512411</v>
      </c>
      <c r="O246" s="23">
        <v>0.93941733629641833</v>
      </c>
      <c r="P246" s="54">
        <v>1.0317848035851735</v>
      </c>
      <c r="Q246" s="20">
        <v>-9.2367467288755223E-2</v>
      </c>
      <c r="R246" s="24" t="s">
        <v>688</v>
      </c>
      <c r="S246" s="24">
        <v>0</v>
      </c>
      <c r="T246" s="24">
        <v>0</v>
      </c>
      <c r="U246" s="25">
        <v>587135.83518526144</v>
      </c>
      <c r="V246" s="26" t="s">
        <v>97</v>
      </c>
      <c r="W246" s="26">
        <v>980924.13593278686</v>
      </c>
      <c r="X246" s="26">
        <v>0</v>
      </c>
      <c r="Y246" s="26">
        <v>980924.13593278686</v>
      </c>
      <c r="Z246" s="26">
        <v>490462.06796639343</v>
      </c>
      <c r="AA246" s="26">
        <v>0</v>
      </c>
      <c r="AB246" s="26">
        <v>490462.06796639343</v>
      </c>
      <c r="AC246" s="25">
        <v>644865.50224073348</v>
      </c>
      <c r="AD246" s="26">
        <v>-57729.667055472033</v>
      </c>
      <c r="AE246" s="26">
        <v>0</v>
      </c>
      <c r="AF246" s="26">
        <v>0</v>
      </c>
      <c r="AG246" s="26">
        <v>-57729.667055472033</v>
      </c>
      <c r="AH246" s="27">
        <v>-153592.92279005586</v>
      </c>
      <c r="AI246" s="26">
        <v>0</v>
      </c>
      <c r="AJ246" s="26">
        <v>0</v>
      </c>
      <c r="AK246" s="28">
        <v>-153592.92279005586</v>
      </c>
      <c r="AL246" s="29">
        <v>139104.75578382559</v>
      </c>
      <c r="AM246" s="26">
        <v>740728.7579753173</v>
      </c>
      <c r="AN246" s="29">
        <v>0</v>
      </c>
      <c r="AO246" s="29">
        <v>189746.74796469667</v>
      </c>
      <c r="AP246" s="26">
        <v>642824.89538220502</v>
      </c>
      <c r="AQ246" s="30">
        <v>1</v>
      </c>
      <c r="AR246" s="23">
        <v>980924.13593278686</v>
      </c>
      <c r="AS246" s="23">
        <v>2.1875</v>
      </c>
      <c r="AT246" s="26">
        <v>-16889.585733477026</v>
      </c>
      <c r="AU246" s="26">
        <v>0</v>
      </c>
      <c r="AV246" s="26">
        <v>0</v>
      </c>
      <c r="AW246" s="26">
        <v>-16889.585733477026</v>
      </c>
      <c r="AX246" s="26">
        <v>233960.21174122707</v>
      </c>
      <c r="AY246" s="26">
        <v>0</v>
      </c>
      <c r="AZ246" s="26">
        <v>0</v>
      </c>
      <c r="BA246" s="26">
        <v>233960.21174122707</v>
      </c>
      <c r="BB246" s="23">
        <v>2.1875</v>
      </c>
      <c r="BC246" s="23">
        <v>2.3125</v>
      </c>
      <c r="BD246" s="26">
        <v>40840.081321995007</v>
      </c>
      <c r="BE246" s="26">
        <v>0</v>
      </c>
      <c r="BF246" s="26">
        <v>0</v>
      </c>
      <c r="BG246" s="26">
        <v>40840.081321995007</v>
      </c>
      <c r="BH246" s="26">
        <v>291689.87879669911</v>
      </c>
      <c r="BI246" s="26">
        <v>0</v>
      </c>
      <c r="BJ246" s="26">
        <v>0</v>
      </c>
      <c r="BK246" s="26">
        <v>291689.87879669911</v>
      </c>
      <c r="BL246" s="23">
        <v>642824.89538220502</v>
      </c>
      <c r="BM246" s="23" t="s">
        <v>88</v>
      </c>
      <c r="BN246" s="23">
        <v>0</v>
      </c>
      <c r="BO246" s="23" t="b">
        <v>0</v>
      </c>
      <c r="BP246" s="26">
        <v>0</v>
      </c>
      <c r="BQ246" s="20">
        <v>0</v>
      </c>
      <c r="BR246" s="20">
        <v>0</v>
      </c>
      <c r="BS246" s="348">
        <v>7</v>
      </c>
      <c r="BT246" s="20">
        <v>0</v>
      </c>
      <c r="BU246" s="354">
        <v>448422.46214070258</v>
      </c>
      <c r="BV246" s="20">
        <v>98</v>
      </c>
      <c r="BW246" s="31">
        <v>2.1875</v>
      </c>
      <c r="BX246" s="31">
        <v>2.1875</v>
      </c>
      <c r="BY246" s="26">
        <v>0</v>
      </c>
      <c r="BZ246" s="26">
        <v>0</v>
      </c>
      <c r="CA246" s="26">
        <v>0</v>
      </c>
      <c r="CB246" s="26">
        <v>0</v>
      </c>
      <c r="CC246" s="26">
        <v>0</v>
      </c>
      <c r="CD246" s="26">
        <v>0</v>
      </c>
      <c r="CE246" s="26">
        <v>0</v>
      </c>
      <c r="CF246" s="26">
        <v>0</v>
      </c>
      <c r="CG246" s="26">
        <v>-95863.255734583829</v>
      </c>
      <c r="CH246" s="26">
        <v>0</v>
      </c>
      <c r="CI246" s="26">
        <v>0</v>
      </c>
      <c r="CJ246" s="26">
        <v>-95863.255734583829</v>
      </c>
      <c r="CK246" s="22">
        <v>1</v>
      </c>
      <c r="CL246" s="22">
        <v>0</v>
      </c>
    </row>
    <row r="247" spans="1:90" s="353" customFormat="1" ht="20.100000000000001" customHeight="1" outlineLevel="2">
      <c r="A247" s="350" t="s">
        <v>121</v>
      </c>
      <c r="B247" s="350"/>
      <c r="C247" s="350"/>
      <c r="D247" s="350"/>
      <c r="E247" s="350"/>
      <c r="F247" s="350"/>
      <c r="G247" s="350"/>
      <c r="H247" s="350"/>
      <c r="I247" s="351"/>
      <c r="J247" s="32"/>
      <c r="K247" s="32"/>
      <c r="L247" s="33"/>
      <c r="M247" s="34"/>
      <c r="N247" s="34"/>
      <c r="O247" s="35"/>
      <c r="P247" s="55"/>
      <c r="Q247" s="32"/>
      <c r="R247" s="36">
        <v>0</v>
      </c>
      <c r="S247" s="36">
        <v>0</v>
      </c>
      <c r="T247" s="36">
        <v>0</v>
      </c>
      <c r="U247" s="37">
        <v>1334604.8701227768</v>
      </c>
      <c r="V247" s="38"/>
      <c r="W247" s="38">
        <v>1256604.0202858157</v>
      </c>
      <c r="X247" s="38">
        <v>0</v>
      </c>
      <c r="Y247" s="38">
        <v>1256604.0202858157</v>
      </c>
      <c r="Z247" s="38">
        <v>628302.01014290785</v>
      </c>
      <c r="AA247" s="38">
        <v>0</v>
      </c>
      <c r="AB247" s="38">
        <v>628302.01014290785</v>
      </c>
      <c r="AC247" s="37">
        <v>1261138.7197388085</v>
      </c>
      <c r="AD247" s="38">
        <v>73466.150383968663</v>
      </c>
      <c r="AE247" s="38">
        <v>0</v>
      </c>
      <c r="AF247" s="38">
        <v>0</v>
      </c>
      <c r="AG247" s="38">
        <v>73466.150383968663</v>
      </c>
      <c r="AH247" s="39">
        <v>13754.000991351728</v>
      </c>
      <c r="AI247" s="38">
        <v>0</v>
      </c>
      <c r="AJ247" s="38">
        <v>0</v>
      </c>
      <c r="AK247" s="40">
        <v>13754.000991351728</v>
      </c>
      <c r="AL247" s="41"/>
      <c r="AM247" s="38">
        <v>1320850.8691314254</v>
      </c>
      <c r="AN247" s="41"/>
      <c r="AO247" s="41"/>
      <c r="AP247" s="38">
        <v>966019.51142064715</v>
      </c>
      <c r="AQ247" s="42"/>
      <c r="AR247" s="35"/>
      <c r="AS247" s="35"/>
      <c r="AT247" s="38">
        <v>150393.00536744154</v>
      </c>
      <c r="AU247" s="38">
        <v>0</v>
      </c>
      <c r="AV247" s="38">
        <v>0</v>
      </c>
      <c r="AW247" s="38">
        <v>150393.00536744154</v>
      </c>
      <c r="AX247" s="38">
        <v>643281.92546867009</v>
      </c>
      <c r="AY247" s="38">
        <v>0</v>
      </c>
      <c r="AZ247" s="38">
        <v>0</v>
      </c>
      <c r="BA247" s="38">
        <v>643281.92546867009</v>
      </c>
      <c r="BB247" s="35"/>
      <c r="BC247" s="35"/>
      <c r="BD247" s="38"/>
      <c r="BE247" s="38"/>
      <c r="BF247" s="38"/>
      <c r="BG247" s="38"/>
      <c r="BH247" s="38"/>
      <c r="BI247" s="38"/>
      <c r="BJ247" s="38"/>
      <c r="BK247" s="38"/>
      <c r="BL247" s="35"/>
      <c r="BM247" s="35"/>
      <c r="BN247" s="35"/>
      <c r="BO247" s="35"/>
      <c r="BP247" s="38"/>
      <c r="BQ247" s="32"/>
      <c r="BR247" s="32"/>
      <c r="BS247" s="352"/>
      <c r="BT247" s="32"/>
      <c r="BU247" s="355"/>
      <c r="BV247" s="32"/>
      <c r="BW247" s="43"/>
      <c r="BX247" s="43"/>
      <c r="BY247" s="38"/>
      <c r="BZ247" s="38"/>
      <c r="CA247" s="38">
        <v>0</v>
      </c>
      <c r="CB247" s="38"/>
      <c r="CC247" s="38"/>
      <c r="CD247" s="38"/>
      <c r="CE247" s="38"/>
      <c r="CF247" s="38"/>
      <c r="CG247" s="38"/>
      <c r="CH247" s="38"/>
      <c r="CI247" s="38"/>
      <c r="CJ247" s="38"/>
      <c r="CK247" s="34"/>
      <c r="CL247" s="34"/>
    </row>
    <row r="248" spans="1:90" s="358" customFormat="1" ht="30" customHeight="1" outlineLevel="1">
      <c r="A248" s="350"/>
      <c r="B248" s="350" t="s">
        <v>349</v>
      </c>
      <c r="C248" s="350"/>
      <c r="D248" s="350"/>
      <c r="E248" s="350"/>
      <c r="F248" s="350"/>
      <c r="G248" s="350"/>
      <c r="H248" s="350"/>
      <c r="I248" s="351"/>
      <c r="J248" s="56"/>
      <c r="K248" s="56"/>
      <c r="L248" s="57"/>
      <c r="M248" s="58"/>
      <c r="N248" s="58"/>
      <c r="O248" s="59"/>
      <c r="P248" s="60"/>
      <c r="Q248" s="56"/>
      <c r="R248" s="61">
        <v>0</v>
      </c>
      <c r="S248" s="61">
        <v>0</v>
      </c>
      <c r="T248" s="61">
        <v>0</v>
      </c>
      <c r="U248" s="62">
        <v>101459560.54676652</v>
      </c>
      <c r="V248" s="63"/>
      <c r="W248" s="63">
        <v>16638475.258567063</v>
      </c>
      <c r="X248" s="63">
        <v>0</v>
      </c>
      <c r="Y248" s="63">
        <v>16638475.258567063</v>
      </c>
      <c r="Z248" s="63">
        <v>1347874.379283533</v>
      </c>
      <c r="AA248" s="63">
        <v>0</v>
      </c>
      <c r="AB248" s="63">
        <v>1347874.379283533</v>
      </c>
      <c r="AC248" s="62">
        <v>101577675.13257007</v>
      </c>
      <c r="AD248" s="63">
        <v>-118114.58580353153</v>
      </c>
      <c r="AE248" s="63">
        <v>0</v>
      </c>
      <c r="AF248" s="63">
        <v>0</v>
      </c>
      <c r="AG248" s="63">
        <v>-118114.58580353153</v>
      </c>
      <c r="AH248" s="64">
        <v>-3559089.2227273984</v>
      </c>
      <c r="AI248" s="63">
        <v>0</v>
      </c>
      <c r="AJ248" s="63">
        <v>-260050</v>
      </c>
      <c r="AK248" s="65">
        <v>-3819139.2227273984</v>
      </c>
      <c r="AL248" s="66"/>
      <c r="AM248" s="63">
        <v>107141108.13949393</v>
      </c>
      <c r="AN248" s="66"/>
      <c r="AO248" s="66"/>
      <c r="AP248" s="63">
        <v>105220284.40654565</v>
      </c>
      <c r="AQ248" s="67"/>
      <c r="AR248" s="59"/>
      <c r="AS248" s="59"/>
      <c r="AT248" s="63">
        <v>64535.728020566385</v>
      </c>
      <c r="AU248" s="63">
        <v>0</v>
      </c>
      <c r="AV248" s="63">
        <v>0</v>
      </c>
      <c r="AW248" s="63">
        <v>64535.728020566385</v>
      </c>
      <c r="AX248" s="63">
        <v>-17922889.623169415</v>
      </c>
      <c r="AY248" s="63">
        <v>0</v>
      </c>
      <c r="AZ248" s="63">
        <v>25502.780555152458</v>
      </c>
      <c r="BA248" s="63">
        <v>-17897386.842614267</v>
      </c>
      <c r="BB248" s="59"/>
      <c r="BC248" s="59"/>
      <c r="BD248" s="63"/>
      <c r="BE248" s="63"/>
      <c r="BF248" s="63"/>
      <c r="BG248" s="63"/>
      <c r="BH248" s="63"/>
      <c r="BI248" s="63"/>
      <c r="BJ248" s="63"/>
      <c r="BK248" s="63"/>
      <c r="BL248" s="59"/>
      <c r="BM248" s="59"/>
      <c r="BN248" s="59"/>
      <c r="BO248" s="59"/>
      <c r="BP248" s="63"/>
      <c r="BQ248" s="56"/>
      <c r="BR248" s="56"/>
      <c r="BS248" s="356"/>
      <c r="BT248" s="56"/>
      <c r="BU248" s="357"/>
      <c r="BV248" s="56"/>
      <c r="BW248" s="68"/>
      <c r="BX248" s="68"/>
      <c r="BY248" s="63"/>
      <c r="BZ248" s="63"/>
      <c r="CA248" s="63">
        <v>-2122458.37</v>
      </c>
      <c r="CB248" s="63"/>
      <c r="CC248" s="63"/>
      <c r="CD248" s="63"/>
      <c r="CE248" s="63"/>
      <c r="CF248" s="63"/>
      <c r="CG248" s="63"/>
      <c r="CH248" s="63"/>
      <c r="CI248" s="63"/>
      <c r="CJ248" s="63"/>
      <c r="CK248" s="58"/>
      <c r="CL248" s="58"/>
    </row>
    <row r="249" spans="1:90" outlineLevel="3">
      <c r="A249" s="346" t="s">
        <v>82</v>
      </c>
      <c r="B249" s="346" t="s">
        <v>350</v>
      </c>
      <c r="C249" s="346" t="s">
        <v>0</v>
      </c>
      <c r="D249" s="346" t="s">
        <v>0</v>
      </c>
      <c r="E249" s="346" t="s">
        <v>351</v>
      </c>
      <c r="F249" s="346" t="s">
        <v>0</v>
      </c>
      <c r="G249" s="346" t="s">
        <v>352</v>
      </c>
      <c r="H249" s="346" t="s">
        <v>85</v>
      </c>
      <c r="I249" s="347" t="s">
        <v>86</v>
      </c>
      <c r="J249" s="20">
        <v>0</v>
      </c>
      <c r="K249" s="20">
        <v>0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>
        <v>0</v>
      </c>
      <c r="S249" s="24">
        <v>0</v>
      </c>
      <c r="T249" s="24">
        <v>0</v>
      </c>
      <c r="U249" s="25">
        <v>0</v>
      </c>
      <c r="V249" s="26" t="s">
        <v>87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-4321048.18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123451.27</v>
      </c>
      <c r="BA249" s="26">
        <v>123451.27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123451.27</v>
      </c>
      <c r="BK249" s="26">
        <v>123451.27</v>
      </c>
      <c r="BL249" s="23">
        <v>0</v>
      </c>
      <c r="BM249" s="23" t="s">
        <v>88</v>
      </c>
      <c r="BN249" s="23">
        <v>0</v>
      </c>
      <c r="BO249" s="23" t="b">
        <v>0</v>
      </c>
      <c r="BP249" s="26">
        <v>0</v>
      </c>
      <c r="BQ249" s="24">
        <v>0</v>
      </c>
      <c r="BR249" s="20">
        <v>0</v>
      </c>
      <c r="BS249" s="348">
        <v>79</v>
      </c>
      <c r="BT249" s="20">
        <v>0</v>
      </c>
      <c r="BU249" s="348">
        <v>0</v>
      </c>
      <c r="BV249" s="20">
        <v>125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353" customFormat="1" ht="20.100000000000001" customHeight="1" outlineLevel="2">
      <c r="A250" s="350" t="s">
        <v>89</v>
      </c>
      <c r="B250" s="350"/>
      <c r="C250" s="350"/>
      <c r="D250" s="350"/>
      <c r="E250" s="350"/>
      <c r="F250" s="350"/>
      <c r="G250" s="350"/>
      <c r="H250" s="350"/>
      <c r="I250" s="351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0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0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0</v>
      </c>
      <c r="AK250" s="40">
        <v>0</v>
      </c>
      <c r="AL250" s="41"/>
      <c r="AM250" s="38">
        <v>0</v>
      </c>
      <c r="AN250" s="32"/>
      <c r="AO250" s="41"/>
      <c r="AP250" s="38">
        <v>0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123451.27</v>
      </c>
      <c r="BA250" s="38">
        <v>123451.27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5"/>
      <c r="BM250" s="35"/>
      <c r="BN250" s="35"/>
      <c r="BO250" s="35"/>
      <c r="BP250" s="38"/>
      <c r="BQ250" s="36"/>
      <c r="BR250" s="32"/>
      <c r="BS250" s="352"/>
      <c r="BT250" s="32"/>
      <c r="BU250" s="352"/>
      <c r="BV250" s="32"/>
      <c r="BW250" s="43"/>
      <c r="BX250" s="43"/>
      <c r="BY250" s="38"/>
      <c r="BZ250" s="38"/>
      <c r="CA250" s="38">
        <v>0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346" t="s">
        <v>139</v>
      </c>
      <c r="B251" s="346" t="s">
        <v>350</v>
      </c>
      <c r="C251" s="346" t="s">
        <v>285</v>
      </c>
      <c r="D251" s="346" t="s">
        <v>286</v>
      </c>
      <c r="E251" s="346" t="s">
        <v>353</v>
      </c>
      <c r="F251" s="346" t="s">
        <v>526</v>
      </c>
      <c r="G251" s="346" t="s">
        <v>143</v>
      </c>
      <c r="H251" s="346" t="s">
        <v>144</v>
      </c>
      <c r="I251" s="347" t="s">
        <v>289</v>
      </c>
      <c r="J251" s="44">
        <v>375000</v>
      </c>
      <c r="K251" s="20">
        <v>375000</v>
      </c>
      <c r="L251" s="70">
        <v>0</v>
      </c>
      <c r="M251" s="22">
        <v>0</v>
      </c>
      <c r="N251" s="70">
        <v>0</v>
      </c>
      <c r="O251" s="23">
        <v>122.38</v>
      </c>
      <c r="P251" s="46">
        <v>122.38</v>
      </c>
      <c r="Q251" s="46">
        <v>0</v>
      </c>
      <c r="R251" s="24" t="s">
        <v>689</v>
      </c>
      <c r="S251" s="24">
        <v>0</v>
      </c>
      <c r="T251" s="24">
        <v>0</v>
      </c>
      <c r="U251" s="25">
        <v>45892500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45892500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1005673.37</v>
      </c>
      <c r="AK251" s="28">
        <v>1005673.37</v>
      </c>
      <c r="AL251" s="29">
        <v>0</v>
      </c>
      <c r="AM251" s="26">
        <v>45892500</v>
      </c>
      <c r="AN251" s="29">
        <v>0</v>
      </c>
      <c r="AO251" s="20">
        <v>0</v>
      </c>
      <c r="AP251" s="26">
        <v>45892500</v>
      </c>
      <c r="AQ251" s="30">
        <v>1</v>
      </c>
      <c r="AR251" s="23">
        <v>0</v>
      </c>
      <c r="AS251" s="23">
        <v>122.38</v>
      </c>
      <c r="AT251" s="26">
        <v>0</v>
      </c>
      <c r="AU251" s="26">
        <v>0</v>
      </c>
      <c r="AV251" s="26">
        <v>0</v>
      </c>
      <c r="AW251" s="26">
        <v>0</v>
      </c>
      <c r="AX251" s="26">
        <v>2249042.39</v>
      </c>
      <c r="AY251" s="26">
        <v>0</v>
      </c>
      <c r="AZ251" s="26">
        <v>2951116.89</v>
      </c>
      <c r="BA251" s="26">
        <v>5200159.28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2249042.39</v>
      </c>
      <c r="BI251" s="26">
        <v>0</v>
      </c>
      <c r="BJ251" s="26">
        <v>2951116.89</v>
      </c>
      <c r="BK251" s="26">
        <v>5200159.28</v>
      </c>
      <c r="BL251" s="26">
        <v>45892500</v>
      </c>
      <c r="BM251" s="23" t="s">
        <v>98</v>
      </c>
      <c r="BN251" s="23">
        <v>0</v>
      </c>
      <c r="BO251" s="23" t="b">
        <v>0</v>
      </c>
      <c r="BP251" s="26">
        <v>1005673.37</v>
      </c>
      <c r="BQ251" s="20">
        <v>100</v>
      </c>
      <c r="BR251" s="20">
        <v>37500000</v>
      </c>
      <c r="BS251" s="348">
        <v>6</v>
      </c>
      <c r="BT251" s="20">
        <v>0</v>
      </c>
      <c r="BU251" s="348">
        <v>0</v>
      </c>
      <c r="BV251" s="20">
        <v>80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1907297.61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1005673.37</v>
      </c>
      <c r="CJ251" s="26">
        <v>1005673.37</v>
      </c>
      <c r="CK251" s="22">
        <v>0</v>
      </c>
      <c r="CL251" s="22">
        <v>0</v>
      </c>
    </row>
    <row r="252" spans="1:90" s="353" customFormat="1" ht="20.100000000000001" customHeight="1" outlineLevel="2">
      <c r="A252" s="350" t="s">
        <v>146</v>
      </c>
      <c r="B252" s="350"/>
      <c r="C252" s="350"/>
      <c r="D252" s="350"/>
      <c r="E252" s="350"/>
      <c r="F252" s="350"/>
      <c r="G252" s="350"/>
      <c r="H252" s="350"/>
      <c r="I252" s="351"/>
      <c r="J252" s="48"/>
      <c r="K252" s="32"/>
      <c r="L252" s="71"/>
      <c r="M252" s="34"/>
      <c r="N252" s="71"/>
      <c r="O252" s="35"/>
      <c r="P252" s="50"/>
      <c r="Q252" s="50"/>
      <c r="R252" s="36">
        <v>0</v>
      </c>
      <c r="S252" s="36">
        <v>0</v>
      </c>
      <c r="T252" s="36">
        <v>0</v>
      </c>
      <c r="U252" s="37">
        <v>45892500</v>
      </c>
      <c r="V252" s="38"/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7">
        <v>45892500</v>
      </c>
      <c r="AD252" s="38">
        <v>0</v>
      </c>
      <c r="AE252" s="38">
        <v>0</v>
      </c>
      <c r="AF252" s="38">
        <v>0</v>
      </c>
      <c r="AG252" s="38">
        <v>0</v>
      </c>
      <c r="AH252" s="39">
        <v>0</v>
      </c>
      <c r="AI252" s="38">
        <v>0</v>
      </c>
      <c r="AJ252" s="38">
        <v>1005673.37</v>
      </c>
      <c r="AK252" s="40">
        <v>1005673.37</v>
      </c>
      <c r="AL252" s="41"/>
      <c r="AM252" s="38">
        <v>45892500</v>
      </c>
      <c r="AN252" s="41"/>
      <c r="AO252" s="32"/>
      <c r="AP252" s="38">
        <v>45892500</v>
      </c>
      <c r="AQ252" s="42"/>
      <c r="AR252" s="35"/>
      <c r="AS252" s="35"/>
      <c r="AT252" s="38">
        <v>0</v>
      </c>
      <c r="AU252" s="38">
        <v>0</v>
      </c>
      <c r="AV252" s="38">
        <v>0</v>
      </c>
      <c r="AW252" s="38">
        <v>0</v>
      </c>
      <c r="AX252" s="38">
        <v>2249042.39</v>
      </c>
      <c r="AY252" s="38">
        <v>0</v>
      </c>
      <c r="AZ252" s="38">
        <v>2951116.89</v>
      </c>
      <c r="BA252" s="38">
        <v>5200159.28</v>
      </c>
      <c r="BB252" s="35"/>
      <c r="BC252" s="35"/>
      <c r="BD252" s="38"/>
      <c r="BE252" s="38"/>
      <c r="BF252" s="38"/>
      <c r="BG252" s="38"/>
      <c r="BH252" s="38"/>
      <c r="BI252" s="38"/>
      <c r="BJ252" s="38"/>
      <c r="BK252" s="38"/>
      <c r="BL252" s="38"/>
      <c r="BM252" s="35"/>
      <c r="BN252" s="35"/>
      <c r="BO252" s="35"/>
      <c r="BP252" s="38"/>
      <c r="BQ252" s="32"/>
      <c r="BR252" s="32"/>
      <c r="BS252" s="352"/>
      <c r="BT252" s="32"/>
      <c r="BU252" s="352"/>
      <c r="BV252" s="32"/>
      <c r="BW252" s="43"/>
      <c r="BX252" s="43"/>
      <c r="BY252" s="38"/>
      <c r="BZ252" s="38"/>
      <c r="CA252" s="38">
        <v>0</v>
      </c>
      <c r="CB252" s="38"/>
      <c r="CC252" s="38"/>
      <c r="CD252" s="38"/>
      <c r="CE252" s="38"/>
      <c r="CF252" s="38"/>
      <c r="CG252" s="38"/>
      <c r="CH252" s="38"/>
      <c r="CI252" s="38"/>
      <c r="CJ252" s="38"/>
      <c r="CK252" s="34"/>
      <c r="CL252" s="34"/>
    </row>
    <row r="253" spans="1:90" outlineLevel="3">
      <c r="A253" s="346" t="s">
        <v>147</v>
      </c>
      <c r="B253" s="346" t="s">
        <v>350</v>
      </c>
      <c r="C253" s="346" t="s">
        <v>285</v>
      </c>
      <c r="D253" s="346" t="s">
        <v>286</v>
      </c>
      <c r="E253" s="346" t="s">
        <v>354</v>
      </c>
      <c r="F253" s="346" t="s">
        <v>0</v>
      </c>
      <c r="G253" s="346" t="s">
        <v>143</v>
      </c>
      <c r="H253" s="346" t="s">
        <v>95</v>
      </c>
      <c r="I253" s="347" t="s">
        <v>128</v>
      </c>
      <c r="J253" s="20">
        <v>1</v>
      </c>
      <c r="K253" s="20">
        <v>1</v>
      </c>
      <c r="L253" s="21">
        <v>0</v>
      </c>
      <c r="M253" s="22">
        <v>0</v>
      </c>
      <c r="N253" s="22">
        <v>0</v>
      </c>
      <c r="O253" s="23">
        <v>0</v>
      </c>
      <c r="P253" s="20">
        <v>0</v>
      </c>
      <c r="Q253" s="20">
        <v>0</v>
      </c>
      <c r="R253" s="24" t="s">
        <v>690</v>
      </c>
      <c r="S253" s="24">
        <v>0</v>
      </c>
      <c r="T253" s="24">
        <v>0</v>
      </c>
      <c r="U253" s="25">
        <v>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174343.02</v>
      </c>
      <c r="AK253" s="28">
        <v>174343.02</v>
      </c>
      <c r="AL253" s="29">
        <v>0</v>
      </c>
      <c r="AM253" s="26">
        <v>0</v>
      </c>
      <c r="AN253" s="20">
        <v>0</v>
      </c>
      <c r="AO253" s="29">
        <v>0</v>
      </c>
      <c r="AP253" s="26">
        <v>0</v>
      </c>
      <c r="AQ253" s="30">
        <v>1</v>
      </c>
      <c r="AR253" s="23">
        <v>0</v>
      </c>
      <c r="AS253" s="23">
        <v>0</v>
      </c>
      <c r="AT253" s="26">
        <v>0</v>
      </c>
      <c r="AU253" s="26">
        <v>0</v>
      </c>
      <c r="AV253" s="26">
        <v>0</v>
      </c>
      <c r="AW253" s="26">
        <v>0</v>
      </c>
      <c r="AX253" s="26">
        <v>0.5</v>
      </c>
      <c r="AY253" s="26">
        <v>0</v>
      </c>
      <c r="AZ253" s="26">
        <v>307041.58</v>
      </c>
      <c r="BA253" s="26">
        <v>307042.08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0.5</v>
      </c>
      <c r="BI253" s="26">
        <v>0</v>
      </c>
      <c r="BJ253" s="26">
        <v>307041.58</v>
      </c>
      <c r="BK253" s="26">
        <v>307042.08</v>
      </c>
      <c r="BL253" s="26">
        <v>0</v>
      </c>
      <c r="BM253" s="23" t="s">
        <v>98</v>
      </c>
      <c r="BN253" s="23">
        <v>0</v>
      </c>
      <c r="BO253" s="23" t="b">
        <v>0</v>
      </c>
      <c r="BP253" s="26">
        <v>174343.02</v>
      </c>
      <c r="BQ253" s="46">
        <v>608514</v>
      </c>
      <c r="BR253" s="20">
        <v>608514</v>
      </c>
      <c r="BS253" s="348">
        <v>12</v>
      </c>
      <c r="BT253" s="20">
        <v>0</v>
      </c>
      <c r="BU253" s="348">
        <v>0</v>
      </c>
      <c r="BV253" s="20">
        <v>135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-210000.5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174343.02</v>
      </c>
      <c r="CJ253" s="26">
        <v>174343.02</v>
      </c>
      <c r="CK253" s="22">
        <v>0</v>
      </c>
      <c r="CL253" s="22">
        <v>0</v>
      </c>
    </row>
    <row r="254" spans="1:90" outlineLevel="3">
      <c r="A254" s="346" t="s">
        <v>147</v>
      </c>
      <c r="B254" s="346" t="s">
        <v>350</v>
      </c>
      <c r="C254" s="346" t="s">
        <v>285</v>
      </c>
      <c r="D254" s="346" t="s">
        <v>286</v>
      </c>
      <c r="E254" s="346" t="s">
        <v>355</v>
      </c>
      <c r="F254" s="346" t="s">
        <v>0</v>
      </c>
      <c r="G254" s="346" t="s">
        <v>143</v>
      </c>
      <c r="H254" s="359" t="s">
        <v>125</v>
      </c>
      <c r="I254" s="347" t="s">
        <v>297</v>
      </c>
      <c r="J254" s="20">
        <v>1</v>
      </c>
      <c r="K254" s="20">
        <v>1</v>
      </c>
      <c r="L254" s="21">
        <v>0</v>
      </c>
      <c r="M254" s="22">
        <v>0</v>
      </c>
      <c r="N254" s="22">
        <v>0</v>
      </c>
      <c r="O254" s="23">
        <v>429975</v>
      </c>
      <c r="P254" s="20">
        <v>429975</v>
      </c>
      <c r="Q254" s="20">
        <v>0</v>
      </c>
      <c r="R254" s="24" t="s">
        <v>691</v>
      </c>
      <c r="S254" s="24">
        <v>0</v>
      </c>
      <c r="T254" s="24">
        <v>0</v>
      </c>
      <c r="U254" s="25">
        <v>429975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429975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429975</v>
      </c>
      <c r="AN254" s="20">
        <v>0</v>
      </c>
      <c r="AO254" s="29">
        <v>0</v>
      </c>
      <c r="AP254" s="26">
        <v>429975</v>
      </c>
      <c r="AQ254" s="30">
        <v>1</v>
      </c>
      <c r="AR254" s="23">
        <v>0</v>
      </c>
      <c r="AS254" s="23">
        <v>429975</v>
      </c>
      <c r="AT254" s="26">
        <v>0</v>
      </c>
      <c r="AU254" s="26">
        <v>0</v>
      </c>
      <c r="AV254" s="26">
        <v>0</v>
      </c>
      <c r="AW254" s="26">
        <v>0</v>
      </c>
      <c r="AX254" s="26">
        <v>-739800</v>
      </c>
      <c r="AY254" s="26">
        <v>0</v>
      </c>
      <c r="AZ254" s="26">
        <v>0</v>
      </c>
      <c r="BA254" s="26">
        <v>-739800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-739800</v>
      </c>
      <c r="BI254" s="26">
        <v>0</v>
      </c>
      <c r="BJ254" s="26">
        <v>0</v>
      </c>
      <c r="BK254" s="26">
        <v>-739800</v>
      </c>
      <c r="BL254" s="26">
        <v>429975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4407894</v>
      </c>
      <c r="BR254" s="20">
        <v>4407894</v>
      </c>
      <c r="BS254" s="348">
        <v>12</v>
      </c>
      <c r="BT254" s="20">
        <v>0</v>
      </c>
      <c r="BU254" s="348">
        <v>0</v>
      </c>
      <c r="BV254" s="20">
        <v>138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-1488376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346" t="s">
        <v>147</v>
      </c>
      <c r="B255" s="346" t="s">
        <v>350</v>
      </c>
      <c r="C255" s="346" t="s">
        <v>285</v>
      </c>
      <c r="D255" s="346" t="s">
        <v>286</v>
      </c>
      <c r="E255" s="346" t="s">
        <v>356</v>
      </c>
      <c r="F255" s="346" t="s">
        <v>0</v>
      </c>
      <c r="G255" s="359" t="s">
        <v>231</v>
      </c>
      <c r="H255" s="359" t="s">
        <v>125</v>
      </c>
      <c r="I255" s="347" t="s">
        <v>297</v>
      </c>
      <c r="J255" s="20">
        <v>1</v>
      </c>
      <c r="K255" s="20">
        <v>1</v>
      </c>
      <c r="L255" s="21">
        <v>0</v>
      </c>
      <c r="M255" s="22">
        <v>0</v>
      </c>
      <c r="N255" s="22">
        <v>0</v>
      </c>
      <c r="O255" s="23">
        <v>784673.9</v>
      </c>
      <c r="P255" s="20">
        <v>784673.9</v>
      </c>
      <c r="Q255" s="20">
        <v>0</v>
      </c>
      <c r="R255" s="24" t="s">
        <v>692</v>
      </c>
      <c r="S255" s="24">
        <v>0</v>
      </c>
      <c r="T255" s="24">
        <v>0</v>
      </c>
      <c r="U255" s="25">
        <v>784673.9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784673.9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803007.23</v>
      </c>
      <c r="AN255" s="20">
        <v>0</v>
      </c>
      <c r="AO255" s="29">
        <v>0</v>
      </c>
      <c r="AP255" s="26">
        <v>803007.23</v>
      </c>
      <c r="AQ255" s="30">
        <v>1</v>
      </c>
      <c r="AR255" s="23">
        <v>0</v>
      </c>
      <c r="AS255" s="23">
        <v>784673.9</v>
      </c>
      <c r="AT255" s="26">
        <v>0</v>
      </c>
      <c r="AU255" s="26">
        <v>0</v>
      </c>
      <c r="AV255" s="26">
        <v>0</v>
      </c>
      <c r="AW255" s="26">
        <v>0</v>
      </c>
      <c r="AX255" s="26">
        <v>0</v>
      </c>
      <c r="AY255" s="26">
        <v>0</v>
      </c>
      <c r="AZ255" s="26">
        <v>0</v>
      </c>
      <c r="BA255" s="26">
        <v>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0</v>
      </c>
      <c r="BI255" s="26">
        <v>0</v>
      </c>
      <c r="BJ255" s="26">
        <v>0</v>
      </c>
      <c r="BK255" s="26">
        <v>0</v>
      </c>
      <c r="BL255" s="26">
        <v>803007.23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0</v>
      </c>
      <c r="BR255" s="20">
        <v>0</v>
      </c>
      <c r="BS255" s="348">
        <v>12</v>
      </c>
      <c r="BT255" s="20">
        <v>0</v>
      </c>
      <c r="BU255" s="348">
        <v>0</v>
      </c>
      <c r="BV255" s="20">
        <v>141</v>
      </c>
      <c r="BW255" s="31">
        <v>0</v>
      </c>
      <c r="BX255" s="31">
        <v>0</v>
      </c>
      <c r="BY255" s="26">
        <v>0</v>
      </c>
      <c r="BZ255" s="26">
        <v>0</v>
      </c>
      <c r="CA255" s="26">
        <v>-18333.330000000002</v>
      </c>
      <c r="CB255" s="26">
        <v>-109999.1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346" t="s">
        <v>147</v>
      </c>
      <c r="B256" s="346" t="s">
        <v>350</v>
      </c>
      <c r="C256" s="346" t="s">
        <v>285</v>
      </c>
      <c r="D256" s="346" t="s">
        <v>286</v>
      </c>
      <c r="E256" s="346" t="s">
        <v>357</v>
      </c>
      <c r="F256" s="346" t="s">
        <v>0</v>
      </c>
      <c r="G256" s="359" t="s">
        <v>231</v>
      </c>
      <c r="H256" s="359" t="s">
        <v>125</v>
      </c>
      <c r="I256" s="347" t="s">
        <v>297</v>
      </c>
      <c r="J256" s="20">
        <v>1</v>
      </c>
      <c r="K256" s="20">
        <v>1</v>
      </c>
      <c r="L256" s="21">
        <v>0</v>
      </c>
      <c r="M256" s="22">
        <v>0</v>
      </c>
      <c r="N256" s="22">
        <v>0</v>
      </c>
      <c r="O256" s="23">
        <v>1663000</v>
      </c>
      <c r="P256" s="20">
        <v>1663000</v>
      </c>
      <c r="Q256" s="20">
        <v>0</v>
      </c>
      <c r="R256" s="24" t="s">
        <v>693</v>
      </c>
      <c r="S256" s="24">
        <v>0</v>
      </c>
      <c r="T256" s="24">
        <v>0</v>
      </c>
      <c r="U256" s="25">
        <v>1663000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1663000</v>
      </c>
      <c r="AD256" s="26">
        <v>0</v>
      </c>
      <c r="AE256" s="26">
        <v>0</v>
      </c>
      <c r="AF256" s="26">
        <v>0</v>
      </c>
      <c r="AG256" s="26">
        <v>0</v>
      </c>
      <c r="AH256" s="27">
        <v>0</v>
      </c>
      <c r="AI256" s="26">
        <v>0</v>
      </c>
      <c r="AJ256" s="26">
        <v>0</v>
      </c>
      <c r="AK256" s="28">
        <v>0</v>
      </c>
      <c r="AL256" s="29">
        <v>0</v>
      </c>
      <c r="AM256" s="26">
        <v>1663000</v>
      </c>
      <c r="AN256" s="20">
        <v>0</v>
      </c>
      <c r="AO256" s="29">
        <v>0</v>
      </c>
      <c r="AP256" s="26">
        <v>1663000</v>
      </c>
      <c r="AQ256" s="30">
        <v>1</v>
      </c>
      <c r="AR256" s="23">
        <v>0</v>
      </c>
      <c r="AS256" s="23">
        <v>1663000</v>
      </c>
      <c r="AT256" s="26">
        <v>0</v>
      </c>
      <c r="AU256" s="26">
        <v>0</v>
      </c>
      <c r="AV256" s="26">
        <v>0</v>
      </c>
      <c r="AW256" s="26">
        <v>0</v>
      </c>
      <c r="AX256" s="26">
        <v>-2087000</v>
      </c>
      <c r="AY256" s="26">
        <v>0</v>
      </c>
      <c r="AZ256" s="26">
        <v>0</v>
      </c>
      <c r="BA256" s="26">
        <v>-2087000</v>
      </c>
      <c r="BB256" s="23" t="s">
        <v>0</v>
      </c>
      <c r="BC256" s="23" t="s">
        <v>0</v>
      </c>
      <c r="BD256" s="26">
        <v>0</v>
      </c>
      <c r="BE256" s="26">
        <v>0</v>
      </c>
      <c r="BF256" s="26">
        <v>0</v>
      </c>
      <c r="BG256" s="26">
        <v>0</v>
      </c>
      <c r="BH256" s="26">
        <v>-2087000</v>
      </c>
      <c r="BI256" s="26">
        <v>0</v>
      </c>
      <c r="BJ256" s="26">
        <v>0</v>
      </c>
      <c r="BK256" s="26">
        <v>-2087000</v>
      </c>
      <c r="BL256" s="26">
        <v>1663000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0</v>
      </c>
      <c r="BR256" s="20">
        <v>0</v>
      </c>
      <c r="BS256" s="348">
        <v>12</v>
      </c>
      <c r="BT256" s="20">
        <v>0</v>
      </c>
      <c r="BU256" s="348">
        <v>0</v>
      </c>
      <c r="BV256" s="20">
        <v>142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0</v>
      </c>
      <c r="CH256" s="26">
        <v>0</v>
      </c>
      <c r="CI256" s="26">
        <v>0</v>
      </c>
      <c r="CJ256" s="26">
        <v>0</v>
      </c>
      <c r="CK256" s="22">
        <v>0</v>
      </c>
      <c r="CL256" s="22">
        <v>0</v>
      </c>
    </row>
    <row r="257" spans="1:90" outlineLevel="3">
      <c r="A257" s="346" t="s">
        <v>147</v>
      </c>
      <c r="B257" s="346" t="s">
        <v>350</v>
      </c>
      <c r="C257" s="346" t="s">
        <v>285</v>
      </c>
      <c r="D257" s="346" t="s">
        <v>286</v>
      </c>
      <c r="E257" s="346" t="s">
        <v>358</v>
      </c>
      <c r="F257" s="346" t="s">
        <v>0</v>
      </c>
      <c r="G257" s="346" t="s">
        <v>143</v>
      </c>
      <c r="H257" s="346" t="s">
        <v>95</v>
      </c>
      <c r="I257" s="347" t="s">
        <v>185</v>
      </c>
      <c r="J257" s="20">
        <v>1</v>
      </c>
      <c r="K257" s="20">
        <v>1</v>
      </c>
      <c r="L257" s="21">
        <v>0</v>
      </c>
      <c r="M257" s="22">
        <v>0</v>
      </c>
      <c r="N257" s="22">
        <v>0</v>
      </c>
      <c r="O257" s="23">
        <v>0</v>
      </c>
      <c r="P257" s="20">
        <v>0</v>
      </c>
      <c r="Q257" s="20">
        <v>0</v>
      </c>
      <c r="R257" s="24" t="s">
        <v>694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0">
        <v>0</v>
      </c>
      <c r="AO257" s="29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12175</v>
      </c>
      <c r="BA257" s="26">
        <v>12175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12175</v>
      </c>
      <c r="BK257" s="26">
        <v>12175</v>
      </c>
      <c r="BL257" s="26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46">
        <v>-23598800</v>
      </c>
      <c r="BR257" s="20">
        <v>-23598800</v>
      </c>
      <c r="BS257" s="348">
        <v>12</v>
      </c>
      <c r="BT257" s="20">
        <v>0</v>
      </c>
      <c r="BU257" s="348">
        <v>0</v>
      </c>
      <c r="BV257" s="20">
        <v>158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outlineLevel="3">
      <c r="A258" s="346" t="s">
        <v>147</v>
      </c>
      <c r="B258" s="346" t="s">
        <v>350</v>
      </c>
      <c r="C258" s="346" t="s">
        <v>285</v>
      </c>
      <c r="D258" s="346" t="s">
        <v>286</v>
      </c>
      <c r="E258" s="346" t="s">
        <v>359</v>
      </c>
      <c r="F258" s="346" t="s">
        <v>0</v>
      </c>
      <c r="G258" s="346" t="s">
        <v>143</v>
      </c>
      <c r="H258" s="346" t="s">
        <v>95</v>
      </c>
      <c r="I258" s="347" t="s">
        <v>128</v>
      </c>
      <c r="J258" s="20">
        <v>1</v>
      </c>
      <c r="K258" s="20">
        <v>1</v>
      </c>
      <c r="L258" s="21">
        <v>0</v>
      </c>
      <c r="M258" s="22">
        <v>0</v>
      </c>
      <c r="N258" s="22">
        <v>0</v>
      </c>
      <c r="O258" s="23">
        <v>962000</v>
      </c>
      <c r="P258" s="20">
        <v>962000</v>
      </c>
      <c r="Q258" s="20">
        <v>0</v>
      </c>
      <c r="R258" s="24" t="s">
        <v>695</v>
      </c>
      <c r="S258" s="24">
        <v>0</v>
      </c>
      <c r="T258" s="24">
        <v>0</v>
      </c>
      <c r="U258" s="25">
        <v>962000</v>
      </c>
      <c r="V258" s="26" t="s">
        <v>97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5">
        <v>962000</v>
      </c>
      <c r="AD258" s="26">
        <v>0</v>
      </c>
      <c r="AE258" s="26">
        <v>0</v>
      </c>
      <c r="AF258" s="26">
        <v>0</v>
      </c>
      <c r="AG258" s="26">
        <v>0</v>
      </c>
      <c r="AH258" s="27">
        <v>0</v>
      </c>
      <c r="AI258" s="26">
        <v>0</v>
      </c>
      <c r="AJ258" s="26">
        <v>0</v>
      </c>
      <c r="AK258" s="28">
        <v>0</v>
      </c>
      <c r="AL258" s="29">
        <v>0</v>
      </c>
      <c r="AM258" s="26">
        <v>962000</v>
      </c>
      <c r="AN258" s="20">
        <v>0</v>
      </c>
      <c r="AO258" s="29">
        <v>0</v>
      </c>
      <c r="AP258" s="26">
        <v>962000</v>
      </c>
      <c r="AQ258" s="30">
        <v>1</v>
      </c>
      <c r="AR258" s="23">
        <v>0</v>
      </c>
      <c r="AS258" s="23">
        <v>962000</v>
      </c>
      <c r="AT258" s="26">
        <v>0</v>
      </c>
      <c r="AU258" s="26">
        <v>0</v>
      </c>
      <c r="AV258" s="26">
        <v>0</v>
      </c>
      <c r="AW258" s="26">
        <v>0</v>
      </c>
      <c r="AX258" s="26">
        <v>-386000</v>
      </c>
      <c r="AY258" s="26">
        <v>0</v>
      </c>
      <c r="AZ258" s="26">
        <v>75000</v>
      </c>
      <c r="BA258" s="26">
        <v>-311000</v>
      </c>
      <c r="BB258" s="23" t="s">
        <v>0</v>
      </c>
      <c r="BC258" s="23" t="s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-386000</v>
      </c>
      <c r="BI258" s="26">
        <v>0</v>
      </c>
      <c r="BJ258" s="26">
        <v>75000</v>
      </c>
      <c r="BK258" s="26">
        <v>-311000</v>
      </c>
      <c r="BL258" s="26">
        <v>962000</v>
      </c>
      <c r="BM258" s="23" t="s">
        <v>98</v>
      </c>
      <c r="BN258" s="23">
        <v>0</v>
      </c>
      <c r="BO258" s="23" t="b">
        <v>0</v>
      </c>
      <c r="BP258" s="26">
        <v>0</v>
      </c>
      <c r="BQ258" s="46">
        <v>2211500</v>
      </c>
      <c r="BR258" s="20">
        <v>2211500</v>
      </c>
      <c r="BS258" s="348">
        <v>12</v>
      </c>
      <c r="BT258" s="20">
        <v>0</v>
      </c>
      <c r="BU258" s="348">
        <v>0</v>
      </c>
      <c r="BV258" s="20">
        <v>160</v>
      </c>
      <c r="BW258" s="31">
        <v>0</v>
      </c>
      <c r="BX258" s="31">
        <v>0</v>
      </c>
      <c r="BY258" s="26">
        <v>0</v>
      </c>
      <c r="BZ258" s="26">
        <v>0</v>
      </c>
      <c r="CA258" s="26">
        <v>0</v>
      </c>
      <c r="CB258" s="26">
        <v>0</v>
      </c>
      <c r="CC258" s="26">
        <v>0</v>
      </c>
      <c r="CD258" s="26">
        <v>0</v>
      </c>
      <c r="CE258" s="26">
        <v>0</v>
      </c>
      <c r="CF258" s="26">
        <v>0</v>
      </c>
      <c r="CG258" s="26">
        <v>0</v>
      </c>
      <c r="CH258" s="26">
        <v>0</v>
      </c>
      <c r="CI258" s="26">
        <v>0</v>
      </c>
      <c r="CJ258" s="26">
        <v>0</v>
      </c>
      <c r="CK258" s="22">
        <v>0</v>
      </c>
      <c r="CL258" s="22">
        <v>0</v>
      </c>
    </row>
    <row r="259" spans="1:90" outlineLevel="3">
      <c r="A259" s="346" t="s">
        <v>147</v>
      </c>
      <c r="B259" s="346" t="s">
        <v>350</v>
      </c>
      <c r="C259" s="346" t="s">
        <v>285</v>
      </c>
      <c r="D259" s="346" t="s">
        <v>286</v>
      </c>
      <c r="E259" s="346" t="s">
        <v>360</v>
      </c>
      <c r="F259" s="346" t="s">
        <v>0</v>
      </c>
      <c r="G259" s="346" t="s">
        <v>143</v>
      </c>
      <c r="H259" s="346" t="s">
        <v>95</v>
      </c>
      <c r="I259" s="347" t="s">
        <v>128</v>
      </c>
      <c r="J259" s="20">
        <v>1</v>
      </c>
      <c r="K259" s="20">
        <v>1</v>
      </c>
      <c r="L259" s="21">
        <v>0</v>
      </c>
      <c r="M259" s="22">
        <v>0</v>
      </c>
      <c r="N259" s="22">
        <v>0</v>
      </c>
      <c r="O259" s="23">
        <v>4707450</v>
      </c>
      <c r="P259" s="20">
        <v>4707450</v>
      </c>
      <c r="Q259" s="20">
        <v>0</v>
      </c>
      <c r="R259" s="24" t="s">
        <v>696</v>
      </c>
      <c r="S259" s="24">
        <v>0</v>
      </c>
      <c r="T259" s="24">
        <v>0</v>
      </c>
      <c r="U259" s="25">
        <v>4707450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4707450</v>
      </c>
      <c r="AD259" s="26">
        <v>0</v>
      </c>
      <c r="AE259" s="26">
        <v>0</v>
      </c>
      <c r="AF259" s="26">
        <v>0</v>
      </c>
      <c r="AG259" s="26">
        <v>0</v>
      </c>
      <c r="AH259" s="27">
        <v>0</v>
      </c>
      <c r="AI259" s="26">
        <v>0</v>
      </c>
      <c r="AJ259" s="26">
        <v>0</v>
      </c>
      <c r="AK259" s="28">
        <v>0</v>
      </c>
      <c r="AL259" s="29">
        <v>0</v>
      </c>
      <c r="AM259" s="26">
        <v>4707450</v>
      </c>
      <c r="AN259" s="20">
        <v>0</v>
      </c>
      <c r="AO259" s="29">
        <v>0</v>
      </c>
      <c r="AP259" s="26">
        <v>4707450</v>
      </c>
      <c r="AQ259" s="30">
        <v>1</v>
      </c>
      <c r="AR259" s="23">
        <v>0</v>
      </c>
      <c r="AS259" s="23">
        <v>4707450</v>
      </c>
      <c r="AT259" s="26">
        <v>0</v>
      </c>
      <c r="AU259" s="26">
        <v>0</v>
      </c>
      <c r="AV259" s="26">
        <v>0</v>
      </c>
      <c r="AW259" s="26">
        <v>0</v>
      </c>
      <c r="AX259" s="26">
        <v>457649</v>
      </c>
      <c r="AY259" s="26">
        <v>0</v>
      </c>
      <c r="AZ259" s="26">
        <v>0</v>
      </c>
      <c r="BA259" s="26">
        <v>457649</v>
      </c>
      <c r="BB259" s="23" t="s">
        <v>0</v>
      </c>
      <c r="BC259" s="23" t="s">
        <v>0</v>
      </c>
      <c r="BD259" s="26">
        <v>0</v>
      </c>
      <c r="BE259" s="26">
        <v>0</v>
      </c>
      <c r="BF259" s="26">
        <v>0</v>
      </c>
      <c r="BG259" s="26">
        <v>0</v>
      </c>
      <c r="BH259" s="26">
        <v>457649</v>
      </c>
      <c r="BI259" s="26">
        <v>0</v>
      </c>
      <c r="BJ259" s="26">
        <v>0</v>
      </c>
      <c r="BK259" s="26">
        <v>457649</v>
      </c>
      <c r="BL259" s="26">
        <v>4707450</v>
      </c>
      <c r="BM259" s="23" t="s">
        <v>98</v>
      </c>
      <c r="BN259" s="23">
        <v>0</v>
      </c>
      <c r="BO259" s="23" t="b">
        <v>0</v>
      </c>
      <c r="BP259" s="26">
        <v>0</v>
      </c>
      <c r="BQ259" s="46">
        <v>0</v>
      </c>
      <c r="BR259" s="20">
        <v>0</v>
      </c>
      <c r="BS259" s="348">
        <v>12</v>
      </c>
      <c r="BT259" s="20">
        <v>0</v>
      </c>
      <c r="BU259" s="348">
        <v>0</v>
      </c>
      <c r="BV259" s="20">
        <v>170</v>
      </c>
      <c r="BW259" s="31">
        <v>0</v>
      </c>
      <c r="BX259" s="31">
        <v>0</v>
      </c>
      <c r="BY259" s="26">
        <v>0</v>
      </c>
      <c r="BZ259" s="26">
        <v>0</v>
      </c>
      <c r="CA259" s="26">
        <v>0</v>
      </c>
      <c r="CB259" s="26">
        <v>-1093499</v>
      </c>
      <c r="CC259" s="26">
        <v>0</v>
      </c>
      <c r="CD259" s="26">
        <v>0</v>
      </c>
      <c r="CE259" s="26">
        <v>0</v>
      </c>
      <c r="CF259" s="26">
        <v>0</v>
      </c>
      <c r="CG259" s="26">
        <v>0</v>
      </c>
      <c r="CH259" s="26">
        <v>0</v>
      </c>
      <c r="CI259" s="26">
        <v>0</v>
      </c>
      <c r="CJ259" s="26">
        <v>0</v>
      </c>
      <c r="CK259" s="22">
        <v>0</v>
      </c>
      <c r="CL259" s="22">
        <v>0</v>
      </c>
    </row>
    <row r="260" spans="1:90" outlineLevel="3">
      <c r="A260" s="346" t="s">
        <v>147</v>
      </c>
      <c r="B260" s="346" t="s">
        <v>350</v>
      </c>
      <c r="C260" s="346" t="s">
        <v>285</v>
      </c>
      <c r="D260" s="346" t="s">
        <v>286</v>
      </c>
      <c r="E260" s="346" t="s">
        <v>361</v>
      </c>
      <c r="F260" s="346" t="s">
        <v>0</v>
      </c>
      <c r="G260" s="346" t="s">
        <v>143</v>
      </c>
      <c r="H260" s="346" t="s">
        <v>95</v>
      </c>
      <c r="I260" s="347" t="s">
        <v>128</v>
      </c>
      <c r="J260" s="20">
        <v>1</v>
      </c>
      <c r="K260" s="20">
        <v>1</v>
      </c>
      <c r="L260" s="21">
        <v>0</v>
      </c>
      <c r="M260" s="22">
        <v>0</v>
      </c>
      <c r="N260" s="22">
        <v>0</v>
      </c>
      <c r="O260" s="23">
        <v>0</v>
      </c>
      <c r="P260" s="20">
        <v>0</v>
      </c>
      <c r="Q260" s="20">
        <v>0</v>
      </c>
      <c r="R260" s="24" t="s">
        <v>697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993000</v>
      </c>
      <c r="AI260" s="26">
        <v>0</v>
      </c>
      <c r="AJ260" s="26">
        <v>100000</v>
      </c>
      <c r="AK260" s="28">
        <v>1093000</v>
      </c>
      <c r="AL260" s="29">
        <v>0</v>
      </c>
      <c r="AM260" s="26">
        <v>8307000</v>
      </c>
      <c r="AN260" s="20">
        <v>0</v>
      </c>
      <c r="AO260" s="29">
        <v>0</v>
      </c>
      <c r="AP260" s="26">
        <v>0</v>
      </c>
      <c r="AQ260" s="30">
        <v>1</v>
      </c>
      <c r="AR260" s="23">
        <v>0</v>
      </c>
      <c r="AS260" s="23">
        <v>0</v>
      </c>
      <c r="AT260" s="26">
        <v>0</v>
      </c>
      <c r="AU260" s="26">
        <v>0</v>
      </c>
      <c r="AV260" s="26">
        <v>0</v>
      </c>
      <c r="AW260" s="26">
        <v>0</v>
      </c>
      <c r="AX260" s="26">
        <v>993000</v>
      </c>
      <c r="AY260" s="26">
        <v>0</v>
      </c>
      <c r="AZ260" s="26">
        <v>100000</v>
      </c>
      <c r="BA260" s="26">
        <v>1093000</v>
      </c>
      <c r="BB260" s="23" t="s">
        <v>0</v>
      </c>
      <c r="BC260" s="23" t="s">
        <v>0</v>
      </c>
      <c r="BD260" s="26">
        <v>0</v>
      </c>
      <c r="BE260" s="26">
        <v>0</v>
      </c>
      <c r="BF260" s="26">
        <v>0</v>
      </c>
      <c r="BG260" s="26">
        <v>0</v>
      </c>
      <c r="BH260" s="26">
        <v>993000</v>
      </c>
      <c r="BI260" s="26">
        <v>0</v>
      </c>
      <c r="BJ260" s="26">
        <v>100000</v>
      </c>
      <c r="BK260" s="26">
        <v>1093000</v>
      </c>
      <c r="BL260" s="26">
        <v>0</v>
      </c>
      <c r="BM260" s="23" t="s">
        <v>98</v>
      </c>
      <c r="BN260" s="23">
        <v>0</v>
      </c>
      <c r="BO260" s="23" t="b">
        <v>0</v>
      </c>
      <c r="BP260" s="26">
        <v>100000</v>
      </c>
      <c r="BQ260" s="46">
        <v>8967000</v>
      </c>
      <c r="BR260" s="20">
        <v>8967000</v>
      </c>
      <c r="BS260" s="348">
        <v>12</v>
      </c>
      <c r="BT260" s="20">
        <v>0</v>
      </c>
      <c r="BU260" s="348">
        <v>0</v>
      </c>
      <c r="BV260" s="20">
        <v>171</v>
      </c>
      <c r="BW260" s="31">
        <v>0</v>
      </c>
      <c r="BX260" s="31">
        <v>0</v>
      </c>
      <c r="BY260" s="26">
        <v>0</v>
      </c>
      <c r="BZ260" s="26">
        <v>0</v>
      </c>
      <c r="CA260" s="26">
        <v>-9300000</v>
      </c>
      <c r="CB260" s="26">
        <v>-9300000</v>
      </c>
      <c r="CC260" s="26">
        <v>0</v>
      </c>
      <c r="CD260" s="26">
        <v>0</v>
      </c>
      <c r="CE260" s="26">
        <v>0</v>
      </c>
      <c r="CF260" s="26">
        <v>0</v>
      </c>
      <c r="CG260" s="26">
        <v>993000</v>
      </c>
      <c r="CH260" s="26">
        <v>0</v>
      </c>
      <c r="CI260" s="26">
        <v>100000</v>
      </c>
      <c r="CJ260" s="26">
        <v>1093000</v>
      </c>
      <c r="CK260" s="22">
        <v>0</v>
      </c>
      <c r="CL260" s="22">
        <v>0</v>
      </c>
    </row>
    <row r="261" spans="1:90" outlineLevel="3">
      <c r="A261" s="346" t="s">
        <v>147</v>
      </c>
      <c r="B261" s="346" t="s">
        <v>350</v>
      </c>
      <c r="C261" s="346" t="s">
        <v>285</v>
      </c>
      <c r="D261" s="346" t="s">
        <v>286</v>
      </c>
      <c r="E261" s="346" t="s">
        <v>362</v>
      </c>
      <c r="F261" s="346" t="s">
        <v>0</v>
      </c>
      <c r="G261" s="346" t="s">
        <v>143</v>
      </c>
      <c r="H261" s="346" t="s">
        <v>95</v>
      </c>
      <c r="I261" s="347" t="s">
        <v>128</v>
      </c>
      <c r="J261" s="20">
        <v>1</v>
      </c>
      <c r="K261" s="20">
        <v>1</v>
      </c>
      <c r="L261" s="21">
        <v>0</v>
      </c>
      <c r="M261" s="22">
        <v>0</v>
      </c>
      <c r="N261" s="22">
        <v>0</v>
      </c>
      <c r="O261" s="23">
        <v>17386792.710000001</v>
      </c>
      <c r="P261" s="20">
        <v>17386792.710000001</v>
      </c>
      <c r="Q261" s="20">
        <v>0</v>
      </c>
      <c r="R261" s="24" t="s">
        <v>698</v>
      </c>
      <c r="S261" s="24">
        <v>0</v>
      </c>
      <c r="T261" s="24">
        <v>0</v>
      </c>
      <c r="U261" s="25">
        <v>17386792.710000001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17386792.710000001</v>
      </c>
      <c r="AD261" s="26">
        <v>0</v>
      </c>
      <c r="AE261" s="26">
        <v>0</v>
      </c>
      <c r="AF261" s="26">
        <v>0</v>
      </c>
      <c r="AG261" s="26">
        <v>0</v>
      </c>
      <c r="AH261" s="27">
        <v>0</v>
      </c>
      <c r="AI261" s="26">
        <v>0</v>
      </c>
      <c r="AJ261" s="26">
        <v>0</v>
      </c>
      <c r="AK261" s="28">
        <v>0</v>
      </c>
      <c r="AL261" s="29">
        <v>0</v>
      </c>
      <c r="AM261" s="26">
        <v>17513077</v>
      </c>
      <c r="AN261" s="20">
        <v>0</v>
      </c>
      <c r="AO261" s="29">
        <v>0</v>
      </c>
      <c r="AP261" s="26">
        <v>17513077</v>
      </c>
      <c r="AQ261" s="30">
        <v>1</v>
      </c>
      <c r="AR261" s="23">
        <v>0</v>
      </c>
      <c r="AS261" s="23">
        <v>17386792.710000001</v>
      </c>
      <c r="AT261" s="26">
        <v>0</v>
      </c>
      <c r="AU261" s="26">
        <v>0</v>
      </c>
      <c r="AV261" s="26">
        <v>0</v>
      </c>
      <c r="AW261" s="26">
        <v>0</v>
      </c>
      <c r="AX261" s="26">
        <v>4185660.6649999972</v>
      </c>
      <c r="AY261" s="26">
        <v>0</v>
      </c>
      <c r="AZ261" s="26">
        <v>0</v>
      </c>
      <c r="BA261" s="26">
        <v>4185660.6649999972</v>
      </c>
      <c r="BB261" s="23" t="s">
        <v>0</v>
      </c>
      <c r="BC261" s="23" t="s">
        <v>0</v>
      </c>
      <c r="BD261" s="26">
        <v>0</v>
      </c>
      <c r="BE261" s="26">
        <v>0</v>
      </c>
      <c r="BF261" s="26">
        <v>0</v>
      </c>
      <c r="BG261" s="26">
        <v>0</v>
      </c>
      <c r="BH261" s="26">
        <v>4185660.6649999972</v>
      </c>
      <c r="BI261" s="26">
        <v>0</v>
      </c>
      <c r="BJ261" s="26">
        <v>0</v>
      </c>
      <c r="BK261" s="26">
        <v>4185660.6649999972</v>
      </c>
      <c r="BL261" s="26">
        <v>17513077</v>
      </c>
      <c r="BM261" s="23" t="s">
        <v>98</v>
      </c>
      <c r="BN261" s="23">
        <v>0</v>
      </c>
      <c r="BO261" s="23" t="b">
        <v>0</v>
      </c>
      <c r="BP261" s="26">
        <v>0</v>
      </c>
      <c r="BQ261" s="46">
        <v>19983360</v>
      </c>
      <c r="BR261" s="20">
        <v>19983360</v>
      </c>
      <c r="BS261" s="348">
        <v>12</v>
      </c>
      <c r="BT261" s="20">
        <v>0</v>
      </c>
      <c r="BU261" s="348">
        <v>0</v>
      </c>
      <c r="BV261" s="20">
        <v>172</v>
      </c>
      <c r="BW261" s="31">
        <v>0</v>
      </c>
      <c r="BX261" s="31">
        <v>0</v>
      </c>
      <c r="BY261" s="26">
        <v>0</v>
      </c>
      <c r="BZ261" s="26">
        <v>0</v>
      </c>
      <c r="CA261" s="26">
        <v>-126284.29</v>
      </c>
      <c r="CB261" s="26">
        <v>-3259872.9550000001</v>
      </c>
      <c r="CC261" s="26">
        <v>0</v>
      </c>
      <c r="CD261" s="26">
        <v>0</v>
      </c>
      <c r="CE261" s="26">
        <v>0</v>
      </c>
      <c r="CF261" s="26">
        <v>0</v>
      </c>
      <c r="CG261" s="26">
        <v>0</v>
      </c>
      <c r="CH261" s="26">
        <v>0</v>
      </c>
      <c r="CI261" s="26">
        <v>0</v>
      </c>
      <c r="CJ261" s="26">
        <v>0</v>
      </c>
      <c r="CK261" s="22">
        <v>0</v>
      </c>
      <c r="CL261" s="22">
        <v>0</v>
      </c>
    </row>
    <row r="262" spans="1:90" outlineLevel="3">
      <c r="A262" s="346" t="s">
        <v>147</v>
      </c>
      <c r="B262" s="346" t="s">
        <v>350</v>
      </c>
      <c r="C262" s="346" t="s">
        <v>285</v>
      </c>
      <c r="D262" s="346" t="s">
        <v>286</v>
      </c>
      <c r="E262" s="346" t="s">
        <v>364</v>
      </c>
      <c r="F262" s="346" t="s">
        <v>526</v>
      </c>
      <c r="G262" s="359" t="s">
        <v>86</v>
      </c>
      <c r="H262" s="359" t="s">
        <v>125</v>
      </c>
      <c r="I262" s="347" t="s">
        <v>96</v>
      </c>
      <c r="J262" s="20">
        <v>1</v>
      </c>
      <c r="K262" s="20">
        <v>1</v>
      </c>
      <c r="L262" s="21">
        <v>0</v>
      </c>
      <c r="M262" s="22">
        <v>0</v>
      </c>
      <c r="N262" s="22">
        <v>0</v>
      </c>
      <c r="O262" s="23">
        <v>3054665.63</v>
      </c>
      <c r="P262" s="46">
        <v>3054665.63</v>
      </c>
      <c r="Q262" s="46">
        <v>0</v>
      </c>
      <c r="R262" s="24" t="s">
        <v>699</v>
      </c>
      <c r="S262" s="24">
        <v>0</v>
      </c>
      <c r="T262" s="24">
        <v>0</v>
      </c>
      <c r="U262" s="25">
        <v>3054665.63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3054665.63</v>
      </c>
      <c r="AD262" s="26">
        <v>0</v>
      </c>
      <c r="AE262" s="26">
        <v>0</v>
      </c>
      <c r="AF262" s="26">
        <v>0</v>
      </c>
      <c r="AG262" s="26">
        <v>0</v>
      </c>
      <c r="AH262" s="27">
        <v>0</v>
      </c>
      <c r="AI262" s="26">
        <v>0</v>
      </c>
      <c r="AJ262" s="26">
        <v>0</v>
      </c>
      <c r="AK262" s="28">
        <v>0</v>
      </c>
      <c r="AL262" s="29">
        <v>0</v>
      </c>
      <c r="AM262" s="26">
        <v>3530871.16</v>
      </c>
      <c r="AN262" s="29">
        <v>0</v>
      </c>
      <c r="AO262" s="29">
        <v>0</v>
      </c>
      <c r="AP262" s="26">
        <v>3530871.16</v>
      </c>
      <c r="AQ262" s="30">
        <v>1</v>
      </c>
      <c r="AR262" s="23">
        <v>0</v>
      </c>
      <c r="AS262" s="23">
        <v>3054665.63</v>
      </c>
      <c r="AT262" s="26">
        <v>0</v>
      </c>
      <c r="AU262" s="26">
        <v>0</v>
      </c>
      <c r="AV262" s="26">
        <v>0</v>
      </c>
      <c r="AW262" s="26">
        <v>0</v>
      </c>
      <c r="AX262" s="26">
        <v>0</v>
      </c>
      <c r="AY262" s="26">
        <v>0</v>
      </c>
      <c r="AZ262" s="26">
        <v>0</v>
      </c>
      <c r="BA262" s="26">
        <v>0</v>
      </c>
      <c r="BB262" s="23" t="s">
        <v>0</v>
      </c>
      <c r="BC262" s="23" t="s">
        <v>0</v>
      </c>
      <c r="BD262" s="26">
        <v>0</v>
      </c>
      <c r="BE262" s="26">
        <v>0</v>
      </c>
      <c r="BF262" s="26">
        <v>0</v>
      </c>
      <c r="BG262" s="26">
        <v>0</v>
      </c>
      <c r="BH262" s="26">
        <v>0</v>
      </c>
      <c r="BI262" s="26">
        <v>0</v>
      </c>
      <c r="BJ262" s="26">
        <v>0</v>
      </c>
      <c r="BK262" s="26">
        <v>0</v>
      </c>
      <c r="BL262" s="26">
        <v>3530871.16</v>
      </c>
      <c r="BM262" s="23" t="s">
        <v>98</v>
      </c>
      <c r="BN262" s="23">
        <v>0</v>
      </c>
      <c r="BO262" s="23" t="b">
        <v>0</v>
      </c>
      <c r="BP262" s="26">
        <v>0</v>
      </c>
      <c r="BQ262" s="20">
        <v>0</v>
      </c>
      <c r="BR262" s="20">
        <v>0</v>
      </c>
      <c r="BS262" s="348">
        <v>12</v>
      </c>
      <c r="BT262" s="20">
        <v>0</v>
      </c>
      <c r="BU262" s="348">
        <v>0</v>
      </c>
      <c r="BV262" s="20">
        <v>264</v>
      </c>
      <c r="BW262" s="31">
        <v>0</v>
      </c>
      <c r="BX262" s="31">
        <v>0</v>
      </c>
      <c r="BY262" s="26">
        <v>0</v>
      </c>
      <c r="BZ262" s="26">
        <v>0</v>
      </c>
      <c r="CA262" s="26">
        <v>-476205.53</v>
      </c>
      <c r="CB262" s="26">
        <v>-660832.37</v>
      </c>
      <c r="CC262" s="26">
        <v>0</v>
      </c>
      <c r="CD262" s="26">
        <v>0</v>
      </c>
      <c r="CE262" s="26">
        <v>0</v>
      </c>
      <c r="CF262" s="26">
        <v>0</v>
      </c>
      <c r="CG262" s="26">
        <v>0</v>
      </c>
      <c r="CH262" s="26">
        <v>0</v>
      </c>
      <c r="CI262" s="26">
        <v>0</v>
      </c>
      <c r="CJ262" s="26">
        <v>0</v>
      </c>
      <c r="CK262" s="22">
        <v>0</v>
      </c>
      <c r="CL262" s="22">
        <v>0</v>
      </c>
    </row>
    <row r="263" spans="1:90" outlineLevel="3">
      <c r="A263" s="346" t="s">
        <v>147</v>
      </c>
      <c r="B263" s="346" t="s">
        <v>350</v>
      </c>
      <c r="C263" s="346" t="s">
        <v>285</v>
      </c>
      <c r="D263" s="346" t="s">
        <v>286</v>
      </c>
      <c r="E263" s="346" t="s">
        <v>365</v>
      </c>
      <c r="F263" s="346" t="s">
        <v>526</v>
      </c>
      <c r="G263" s="359" t="s">
        <v>86</v>
      </c>
      <c r="H263" s="359" t="s">
        <v>125</v>
      </c>
      <c r="I263" s="347" t="s">
        <v>96</v>
      </c>
      <c r="J263" s="20">
        <v>1</v>
      </c>
      <c r="K263" s="20">
        <v>1</v>
      </c>
      <c r="L263" s="21">
        <v>0</v>
      </c>
      <c r="M263" s="22">
        <v>0</v>
      </c>
      <c r="N263" s="22">
        <v>0</v>
      </c>
      <c r="O263" s="23">
        <v>2498641.8199999998</v>
      </c>
      <c r="P263" s="46">
        <v>2498641.8199999998</v>
      </c>
      <c r="Q263" s="46">
        <v>0</v>
      </c>
      <c r="R263" s="24" t="s">
        <v>700</v>
      </c>
      <c r="S263" s="24">
        <v>0</v>
      </c>
      <c r="T263" s="24">
        <v>0</v>
      </c>
      <c r="U263" s="25">
        <v>2498641.8199999998</v>
      </c>
      <c r="V263" s="26" t="s">
        <v>97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5">
        <v>2498641.8199999998</v>
      </c>
      <c r="AD263" s="26">
        <v>0</v>
      </c>
      <c r="AE263" s="26">
        <v>0</v>
      </c>
      <c r="AF263" s="26">
        <v>0</v>
      </c>
      <c r="AG263" s="26">
        <v>0</v>
      </c>
      <c r="AH263" s="27">
        <v>0</v>
      </c>
      <c r="AI263" s="26">
        <v>0</v>
      </c>
      <c r="AJ263" s="26">
        <v>0</v>
      </c>
      <c r="AK263" s="28">
        <v>0</v>
      </c>
      <c r="AL263" s="29">
        <v>0</v>
      </c>
      <c r="AM263" s="26">
        <v>2498641.8199999998</v>
      </c>
      <c r="AN263" s="29">
        <v>0</v>
      </c>
      <c r="AO263" s="29">
        <v>0</v>
      </c>
      <c r="AP263" s="26">
        <v>2498641.8199999998</v>
      </c>
      <c r="AQ263" s="30">
        <v>1</v>
      </c>
      <c r="AR263" s="23">
        <v>0</v>
      </c>
      <c r="AS263" s="23">
        <v>2498641.8199999998</v>
      </c>
      <c r="AT263" s="26">
        <v>0</v>
      </c>
      <c r="AU263" s="26">
        <v>0</v>
      </c>
      <c r="AV263" s="26">
        <v>0</v>
      </c>
      <c r="AW263" s="26">
        <v>0</v>
      </c>
      <c r="AX263" s="26">
        <v>0</v>
      </c>
      <c r="AY263" s="26">
        <v>0</v>
      </c>
      <c r="AZ263" s="26">
        <v>0</v>
      </c>
      <c r="BA263" s="26">
        <v>0</v>
      </c>
      <c r="BB263" s="23" t="s">
        <v>0</v>
      </c>
      <c r="BC263" s="23" t="s">
        <v>0</v>
      </c>
      <c r="BD263" s="26">
        <v>0</v>
      </c>
      <c r="BE263" s="26">
        <v>0</v>
      </c>
      <c r="BF263" s="26">
        <v>0</v>
      </c>
      <c r="BG263" s="26">
        <v>0</v>
      </c>
      <c r="BH263" s="26">
        <v>0</v>
      </c>
      <c r="BI263" s="26">
        <v>0</v>
      </c>
      <c r="BJ263" s="26">
        <v>0</v>
      </c>
      <c r="BK263" s="26">
        <v>0</v>
      </c>
      <c r="BL263" s="26">
        <v>2498641.8199999998</v>
      </c>
      <c r="BM263" s="23" t="s">
        <v>98</v>
      </c>
      <c r="BN263" s="23">
        <v>0</v>
      </c>
      <c r="BO263" s="23" t="b">
        <v>0</v>
      </c>
      <c r="BP263" s="26">
        <v>0</v>
      </c>
      <c r="BQ263" s="20">
        <v>0</v>
      </c>
      <c r="BR263" s="20">
        <v>0</v>
      </c>
      <c r="BS263" s="348">
        <v>12</v>
      </c>
      <c r="BT263" s="20">
        <v>0</v>
      </c>
      <c r="BU263" s="348">
        <v>0</v>
      </c>
      <c r="BV263" s="20">
        <v>265</v>
      </c>
      <c r="BW263" s="31">
        <v>0</v>
      </c>
      <c r="BX263" s="31">
        <v>0</v>
      </c>
      <c r="BY263" s="26">
        <v>0</v>
      </c>
      <c r="BZ263" s="26">
        <v>0</v>
      </c>
      <c r="CA263" s="26">
        <v>0</v>
      </c>
      <c r="CB263" s="26">
        <v>721658.82</v>
      </c>
      <c r="CC263" s="26">
        <v>0</v>
      </c>
      <c r="CD263" s="26">
        <v>0</v>
      </c>
      <c r="CE263" s="26">
        <v>0</v>
      </c>
      <c r="CF263" s="26">
        <v>0</v>
      </c>
      <c r="CG263" s="26">
        <v>0</v>
      </c>
      <c r="CH263" s="26">
        <v>0</v>
      </c>
      <c r="CI263" s="26">
        <v>0</v>
      </c>
      <c r="CJ263" s="26">
        <v>0</v>
      </c>
      <c r="CK263" s="22">
        <v>0</v>
      </c>
      <c r="CL263" s="22">
        <v>0</v>
      </c>
    </row>
    <row r="264" spans="1:90" s="353" customFormat="1" ht="20.100000000000001" customHeight="1" outlineLevel="2">
      <c r="A264" s="350" t="s">
        <v>151</v>
      </c>
      <c r="B264" s="350"/>
      <c r="C264" s="350"/>
      <c r="D264" s="350"/>
      <c r="E264" s="350"/>
      <c r="F264" s="350"/>
      <c r="G264" s="360"/>
      <c r="H264" s="360"/>
      <c r="I264" s="351"/>
      <c r="J264" s="32"/>
      <c r="K264" s="32"/>
      <c r="L264" s="33"/>
      <c r="M264" s="34"/>
      <c r="N264" s="34"/>
      <c r="O264" s="35"/>
      <c r="P264" s="50"/>
      <c r="Q264" s="50"/>
      <c r="R264" s="36">
        <v>0</v>
      </c>
      <c r="S264" s="36">
        <v>0</v>
      </c>
      <c r="T264" s="36">
        <v>0</v>
      </c>
      <c r="U264" s="37">
        <v>31487199.059999999</v>
      </c>
      <c r="V264" s="38"/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7">
        <v>31487199.059999999</v>
      </c>
      <c r="AD264" s="38">
        <v>0</v>
      </c>
      <c r="AE264" s="38">
        <v>0</v>
      </c>
      <c r="AF264" s="38">
        <v>0</v>
      </c>
      <c r="AG264" s="38">
        <v>0</v>
      </c>
      <c r="AH264" s="39">
        <v>993000</v>
      </c>
      <c r="AI264" s="38">
        <v>0</v>
      </c>
      <c r="AJ264" s="38">
        <v>274343.02</v>
      </c>
      <c r="AK264" s="40">
        <v>1267343.02</v>
      </c>
      <c r="AL264" s="41"/>
      <c r="AM264" s="38">
        <v>40415022.210000001</v>
      </c>
      <c r="AN264" s="41"/>
      <c r="AO264" s="41"/>
      <c r="AP264" s="38">
        <v>32108022.210000001</v>
      </c>
      <c r="AQ264" s="42"/>
      <c r="AR264" s="35"/>
      <c r="AS264" s="35"/>
      <c r="AT264" s="38">
        <v>0</v>
      </c>
      <c r="AU264" s="38">
        <v>0</v>
      </c>
      <c r="AV264" s="38">
        <v>0</v>
      </c>
      <c r="AW264" s="38">
        <v>0</v>
      </c>
      <c r="AX264" s="38">
        <v>2423510.1649999972</v>
      </c>
      <c r="AY264" s="38">
        <v>0</v>
      </c>
      <c r="AZ264" s="38">
        <v>494216.58</v>
      </c>
      <c r="BA264" s="38">
        <v>2917726.7449999973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8"/>
      <c r="BM264" s="35"/>
      <c r="BN264" s="35"/>
      <c r="BO264" s="35"/>
      <c r="BP264" s="38"/>
      <c r="BQ264" s="32"/>
      <c r="BR264" s="32"/>
      <c r="BS264" s="352"/>
      <c r="BT264" s="32"/>
      <c r="BU264" s="352"/>
      <c r="BV264" s="32"/>
      <c r="BW264" s="43"/>
      <c r="BX264" s="43"/>
      <c r="BY264" s="38"/>
      <c r="BZ264" s="38"/>
      <c r="CA264" s="38">
        <v>-9920823.1499999985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346" t="s">
        <v>366</v>
      </c>
      <c r="B265" s="346" t="s">
        <v>350</v>
      </c>
      <c r="C265" s="346" t="s">
        <v>285</v>
      </c>
      <c r="D265" s="346" t="s">
        <v>286</v>
      </c>
      <c r="E265" s="346" t="s">
        <v>367</v>
      </c>
      <c r="F265" s="346" t="s">
        <v>0</v>
      </c>
      <c r="G265" s="346" t="s">
        <v>143</v>
      </c>
      <c r="H265" s="346" t="s">
        <v>95</v>
      </c>
      <c r="I265" s="347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1371813.39</v>
      </c>
      <c r="P265" s="20">
        <v>1371813.39</v>
      </c>
      <c r="Q265" s="20">
        <v>0</v>
      </c>
      <c r="R265" s="24" t="s">
        <v>701</v>
      </c>
      <c r="S265" s="24">
        <v>0</v>
      </c>
      <c r="T265" s="24">
        <v>0</v>
      </c>
      <c r="U265" s="25">
        <v>1371813.39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1371813.39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50000</v>
      </c>
      <c r="AK265" s="28">
        <v>50000</v>
      </c>
      <c r="AL265" s="29">
        <v>0</v>
      </c>
      <c r="AM265" s="26">
        <v>1464766.31</v>
      </c>
      <c r="AN265" s="20">
        <v>0</v>
      </c>
      <c r="AO265" s="29">
        <v>0</v>
      </c>
      <c r="AP265" s="26">
        <v>1464766.31</v>
      </c>
      <c r="AQ265" s="30">
        <v>1</v>
      </c>
      <c r="AR265" s="23">
        <v>0</v>
      </c>
      <c r="AS265" s="23">
        <v>1371813.39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7144.29</v>
      </c>
      <c r="BA265" s="26">
        <v>7144.29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7144.29</v>
      </c>
      <c r="BK265" s="26">
        <v>7144.29</v>
      </c>
      <c r="BL265" s="26">
        <v>1464766.31</v>
      </c>
      <c r="BM265" s="23" t="s">
        <v>98</v>
      </c>
      <c r="BN265" s="23">
        <v>0</v>
      </c>
      <c r="BO265" s="23" t="b">
        <v>0</v>
      </c>
      <c r="BP265" s="26">
        <v>50000</v>
      </c>
      <c r="BQ265" s="46">
        <v>0</v>
      </c>
      <c r="BR265" s="20">
        <v>0</v>
      </c>
      <c r="BS265" s="348">
        <v>19</v>
      </c>
      <c r="BT265" s="20">
        <v>0</v>
      </c>
      <c r="BU265" s="348">
        <v>0</v>
      </c>
      <c r="BV265" s="20">
        <v>184</v>
      </c>
      <c r="BW265" s="31">
        <v>0</v>
      </c>
      <c r="BX265" s="31">
        <v>0</v>
      </c>
      <c r="BY265" s="26">
        <v>0</v>
      </c>
      <c r="BZ265" s="26">
        <v>0</v>
      </c>
      <c r="CA265" s="26">
        <v>-92952.92</v>
      </c>
      <c r="CB265" s="26">
        <v>-578943.61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50000</v>
      </c>
      <c r="CJ265" s="26">
        <v>50000</v>
      </c>
      <c r="CK265" s="22">
        <v>0</v>
      </c>
      <c r="CL265" s="22">
        <v>0</v>
      </c>
    </row>
    <row r="266" spans="1:90" outlineLevel="3">
      <c r="A266" s="346" t="s">
        <v>366</v>
      </c>
      <c r="B266" s="346" t="s">
        <v>350</v>
      </c>
      <c r="C266" s="346" t="s">
        <v>285</v>
      </c>
      <c r="D266" s="346" t="s">
        <v>286</v>
      </c>
      <c r="E266" s="346" t="s">
        <v>368</v>
      </c>
      <c r="F266" s="346" t="s">
        <v>0</v>
      </c>
      <c r="G266" s="346" t="s">
        <v>143</v>
      </c>
      <c r="H266" s="346" t="s">
        <v>95</v>
      </c>
      <c r="I266" s="347" t="s">
        <v>134</v>
      </c>
      <c r="J266" s="20">
        <v>1</v>
      </c>
      <c r="K266" s="20">
        <v>1</v>
      </c>
      <c r="L266" s="21">
        <v>0</v>
      </c>
      <c r="M266" s="22">
        <v>0</v>
      </c>
      <c r="N266" s="22">
        <v>0</v>
      </c>
      <c r="O266" s="23">
        <v>248169.14</v>
      </c>
      <c r="P266" s="20">
        <v>248169.14</v>
      </c>
      <c r="Q266" s="20">
        <v>0</v>
      </c>
      <c r="R266" s="24" t="s">
        <v>702</v>
      </c>
      <c r="S266" s="24">
        <v>0</v>
      </c>
      <c r="T266" s="24">
        <v>0</v>
      </c>
      <c r="U266" s="25">
        <v>248169.14</v>
      </c>
      <c r="V266" s="26" t="s">
        <v>97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5">
        <v>248169.14</v>
      </c>
      <c r="AD266" s="26">
        <v>0</v>
      </c>
      <c r="AE266" s="26">
        <v>0</v>
      </c>
      <c r="AF266" s="26">
        <v>0</v>
      </c>
      <c r="AG266" s="26">
        <v>0</v>
      </c>
      <c r="AH266" s="27">
        <v>0</v>
      </c>
      <c r="AI266" s="26">
        <v>0</v>
      </c>
      <c r="AJ266" s="26">
        <v>50000</v>
      </c>
      <c r="AK266" s="28">
        <v>50000</v>
      </c>
      <c r="AL266" s="29">
        <v>0</v>
      </c>
      <c r="AM266" s="26">
        <v>308698.13</v>
      </c>
      <c r="AN266" s="20">
        <v>0</v>
      </c>
      <c r="AO266" s="29">
        <v>0</v>
      </c>
      <c r="AP266" s="26">
        <v>308698.13</v>
      </c>
      <c r="AQ266" s="30">
        <v>1</v>
      </c>
      <c r="AR266" s="23">
        <v>0</v>
      </c>
      <c r="AS266" s="23">
        <v>248169.14</v>
      </c>
      <c r="AT266" s="26">
        <v>0</v>
      </c>
      <c r="AU266" s="26">
        <v>0</v>
      </c>
      <c r="AV266" s="26">
        <v>0</v>
      </c>
      <c r="AW266" s="26">
        <v>0</v>
      </c>
      <c r="AX266" s="26">
        <v>0</v>
      </c>
      <c r="AY266" s="26">
        <v>0</v>
      </c>
      <c r="AZ266" s="26">
        <v>13406.74</v>
      </c>
      <c r="BA266" s="26">
        <v>13406.74</v>
      </c>
      <c r="BB266" s="23" t="s">
        <v>0</v>
      </c>
      <c r="BC266" s="23" t="s">
        <v>0</v>
      </c>
      <c r="BD266" s="26">
        <v>0</v>
      </c>
      <c r="BE266" s="26">
        <v>0</v>
      </c>
      <c r="BF266" s="26">
        <v>0</v>
      </c>
      <c r="BG266" s="26">
        <v>0</v>
      </c>
      <c r="BH266" s="26">
        <v>0</v>
      </c>
      <c r="BI266" s="26">
        <v>0</v>
      </c>
      <c r="BJ266" s="26">
        <v>13406.74</v>
      </c>
      <c r="BK266" s="26">
        <v>13406.74</v>
      </c>
      <c r="BL266" s="26">
        <v>308698.13</v>
      </c>
      <c r="BM266" s="23" t="s">
        <v>98</v>
      </c>
      <c r="BN266" s="23">
        <v>0</v>
      </c>
      <c r="BO266" s="23" t="b">
        <v>0</v>
      </c>
      <c r="BP266" s="26">
        <v>50000</v>
      </c>
      <c r="BQ266" s="46">
        <v>0</v>
      </c>
      <c r="BR266" s="20">
        <v>0</v>
      </c>
      <c r="BS266" s="348">
        <v>19</v>
      </c>
      <c r="BT266" s="20">
        <v>0</v>
      </c>
      <c r="BU266" s="348">
        <v>0</v>
      </c>
      <c r="BV266" s="20">
        <v>185</v>
      </c>
      <c r="BW266" s="31">
        <v>0</v>
      </c>
      <c r="BX266" s="31">
        <v>0</v>
      </c>
      <c r="BY266" s="26">
        <v>0</v>
      </c>
      <c r="BZ266" s="26">
        <v>0</v>
      </c>
      <c r="CA266" s="26">
        <v>-60528.99</v>
      </c>
      <c r="CB266" s="26">
        <v>-591850.86</v>
      </c>
      <c r="CC266" s="26">
        <v>0</v>
      </c>
      <c r="CD266" s="26">
        <v>0</v>
      </c>
      <c r="CE266" s="26">
        <v>0</v>
      </c>
      <c r="CF266" s="26">
        <v>0</v>
      </c>
      <c r="CG266" s="26">
        <v>0</v>
      </c>
      <c r="CH266" s="26">
        <v>0</v>
      </c>
      <c r="CI266" s="26">
        <v>50000</v>
      </c>
      <c r="CJ266" s="26">
        <v>50000</v>
      </c>
      <c r="CK266" s="22">
        <v>0</v>
      </c>
      <c r="CL266" s="22">
        <v>0</v>
      </c>
    </row>
    <row r="267" spans="1:90" outlineLevel="3">
      <c r="A267" s="346" t="s">
        <v>366</v>
      </c>
      <c r="B267" s="346" t="s">
        <v>350</v>
      </c>
      <c r="C267" s="346" t="s">
        <v>285</v>
      </c>
      <c r="D267" s="346" t="s">
        <v>286</v>
      </c>
      <c r="E267" s="346" t="s">
        <v>369</v>
      </c>
      <c r="F267" s="346" t="s">
        <v>0</v>
      </c>
      <c r="G267" s="346" t="s">
        <v>143</v>
      </c>
      <c r="H267" s="346" t="s">
        <v>95</v>
      </c>
      <c r="I267" s="347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 t="s">
        <v>703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17465.96</v>
      </c>
      <c r="BA267" s="26">
        <v>17465.96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17465.96</v>
      </c>
      <c r="BK267" s="26">
        <v>17465.96</v>
      </c>
      <c r="BL267" s="26">
        <v>0</v>
      </c>
      <c r="BM267" s="23" t="s">
        <v>98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348">
        <v>19</v>
      </c>
      <c r="BT267" s="20">
        <v>0</v>
      </c>
      <c r="BU267" s="348">
        <v>0</v>
      </c>
      <c r="BV267" s="20">
        <v>197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s="353" customFormat="1" ht="20.100000000000001" customHeight="1" outlineLevel="2">
      <c r="A268" s="350" t="s">
        <v>370</v>
      </c>
      <c r="B268" s="350"/>
      <c r="C268" s="350"/>
      <c r="D268" s="350"/>
      <c r="E268" s="350"/>
      <c r="F268" s="350"/>
      <c r="G268" s="350"/>
      <c r="H268" s="350"/>
      <c r="I268" s="351"/>
      <c r="J268" s="32"/>
      <c r="K268" s="32"/>
      <c r="L268" s="33"/>
      <c r="M268" s="34"/>
      <c r="N268" s="34"/>
      <c r="O268" s="35"/>
      <c r="P268" s="32"/>
      <c r="Q268" s="32"/>
      <c r="R268" s="36">
        <v>0</v>
      </c>
      <c r="S268" s="36">
        <v>0</v>
      </c>
      <c r="T268" s="36">
        <v>0</v>
      </c>
      <c r="U268" s="37">
        <v>1619982.53</v>
      </c>
      <c r="V268" s="38"/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7">
        <v>1619982.53</v>
      </c>
      <c r="AD268" s="38">
        <v>0</v>
      </c>
      <c r="AE268" s="38">
        <v>0</v>
      </c>
      <c r="AF268" s="38">
        <v>0</v>
      </c>
      <c r="AG268" s="38">
        <v>0</v>
      </c>
      <c r="AH268" s="39">
        <v>0</v>
      </c>
      <c r="AI268" s="38">
        <v>0</v>
      </c>
      <c r="AJ268" s="38">
        <v>100000</v>
      </c>
      <c r="AK268" s="40">
        <v>100000</v>
      </c>
      <c r="AL268" s="41"/>
      <c r="AM268" s="38">
        <v>1773464.44</v>
      </c>
      <c r="AN268" s="32"/>
      <c r="AO268" s="41"/>
      <c r="AP268" s="38">
        <v>1773464.44</v>
      </c>
      <c r="AQ268" s="42"/>
      <c r="AR268" s="35"/>
      <c r="AS268" s="35"/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38016.99</v>
      </c>
      <c r="BA268" s="38">
        <v>38016.99</v>
      </c>
      <c r="BB268" s="35"/>
      <c r="BC268" s="35"/>
      <c r="BD268" s="38"/>
      <c r="BE268" s="38"/>
      <c r="BF268" s="38"/>
      <c r="BG268" s="38"/>
      <c r="BH268" s="38"/>
      <c r="BI268" s="38"/>
      <c r="BJ268" s="38"/>
      <c r="BK268" s="38"/>
      <c r="BL268" s="38"/>
      <c r="BM268" s="35"/>
      <c r="BN268" s="35"/>
      <c r="BO268" s="35"/>
      <c r="BP268" s="38"/>
      <c r="BQ268" s="50"/>
      <c r="BR268" s="32"/>
      <c r="BS268" s="352"/>
      <c r="BT268" s="32"/>
      <c r="BU268" s="352"/>
      <c r="BV268" s="32"/>
      <c r="BW268" s="43"/>
      <c r="BX268" s="43"/>
      <c r="BY268" s="38"/>
      <c r="BZ268" s="38"/>
      <c r="CA268" s="38">
        <v>-153481.91</v>
      </c>
      <c r="CB268" s="38"/>
      <c r="CC268" s="38"/>
      <c r="CD268" s="38"/>
      <c r="CE268" s="38"/>
      <c r="CF268" s="38"/>
      <c r="CG268" s="38"/>
      <c r="CH268" s="38"/>
      <c r="CI268" s="38"/>
      <c r="CJ268" s="38"/>
      <c r="CK268" s="34"/>
      <c r="CL268" s="34"/>
    </row>
    <row r="269" spans="1:90" outlineLevel="3">
      <c r="A269" s="346" t="s">
        <v>127</v>
      </c>
      <c r="B269" s="346" t="s">
        <v>350</v>
      </c>
      <c r="C269" s="346" t="s">
        <v>285</v>
      </c>
      <c r="D269" s="346" t="s">
        <v>286</v>
      </c>
      <c r="E269" s="346" t="s">
        <v>371</v>
      </c>
      <c r="F269" s="346" t="s">
        <v>0</v>
      </c>
      <c r="G269" s="346" t="s">
        <v>372</v>
      </c>
      <c r="H269" s="346" t="s">
        <v>125</v>
      </c>
      <c r="I269" s="347" t="s">
        <v>96</v>
      </c>
      <c r="J269" s="44">
        <v>1250000</v>
      </c>
      <c r="K269" s="20">
        <v>1250000</v>
      </c>
      <c r="L269" s="21">
        <v>0</v>
      </c>
      <c r="M269" s="22">
        <v>1</v>
      </c>
      <c r="N269" s="22">
        <v>1</v>
      </c>
      <c r="O269" s="23">
        <v>0</v>
      </c>
      <c r="P269" s="46">
        <v>0</v>
      </c>
      <c r="Q269" s="46">
        <v>0</v>
      </c>
      <c r="R269" s="24">
        <v>0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2.1027464214284919E-9</v>
      </c>
      <c r="AM269" s="26">
        <v>0</v>
      </c>
      <c r="AN269" s="29">
        <v>0</v>
      </c>
      <c r="AO269" s="20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-84.185789338313043</v>
      </c>
      <c r="AY269" s="26">
        <v>84.185789338080212</v>
      </c>
      <c r="AZ269" s="26">
        <v>0</v>
      </c>
      <c r="BA269" s="26">
        <v>-2.3283064365386963E-10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-84.185789338313043</v>
      </c>
      <c r="BI269" s="26">
        <v>84.185789338080212</v>
      </c>
      <c r="BJ269" s="26">
        <v>0</v>
      </c>
      <c r="BK269" s="26">
        <v>-2.3283064365386963E-10</v>
      </c>
      <c r="BL269" s="31">
        <v>0</v>
      </c>
      <c r="BM269" s="23" t="s">
        <v>98</v>
      </c>
      <c r="BN269" s="23">
        <v>0</v>
      </c>
      <c r="BO269" s="23" t="b">
        <v>0</v>
      </c>
      <c r="BP269" s="26">
        <v>0</v>
      </c>
      <c r="BQ269" s="46">
        <v>2.1</v>
      </c>
      <c r="BR269" s="20">
        <v>2625000</v>
      </c>
      <c r="BS269" s="348">
        <v>2</v>
      </c>
      <c r="BT269" s="20">
        <v>0</v>
      </c>
      <c r="BU269" s="348">
        <v>0</v>
      </c>
      <c r="BV269" s="20">
        <v>18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-4186553.8142106598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1</v>
      </c>
      <c r="CL269" s="22">
        <v>0</v>
      </c>
    </row>
    <row r="270" spans="1:90" outlineLevel="3">
      <c r="A270" s="346" t="s">
        <v>127</v>
      </c>
      <c r="B270" s="346" t="s">
        <v>350</v>
      </c>
      <c r="C270" s="346" t="s">
        <v>285</v>
      </c>
      <c r="D270" s="346" t="s">
        <v>286</v>
      </c>
      <c r="E270" s="346" t="s">
        <v>374</v>
      </c>
      <c r="F270" s="346" t="s">
        <v>0</v>
      </c>
      <c r="G270" s="359" t="s">
        <v>86</v>
      </c>
      <c r="H270" s="359" t="s">
        <v>125</v>
      </c>
      <c r="I270" s="347" t="s">
        <v>96</v>
      </c>
      <c r="J270" s="44">
        <v>795.75699999999995</v>
      </c>
      <c r="K270" s="20">
        <v>795.75699999999995</v>
      </c>
      <c r="L270" s="21">
        <v>0</v>
      </c>
      <c r="M270" s="22">
        <v>0</v>
      </c>
      <c r="N270" s="22">
        <v>1</v>
      </c>
      <c r="O270" s="23">
        <v>0</v>
      </c>
      <c r="P270" s="46">
        <v>0</v>
      </c>
      <c r="Q270" s="46">
        <v>0</v>
      </c>
      <c r="R270" s="24" t="s">
        <v>704</v>
      </c>
      <c r="S270" s="24">
        <v>0</v>
      </c>
      <c r="T270" s="24">
        <v>0</v>
      </c>
      <c r="U270" s="25">
        <v>0</v>
      </c>
      <c r="V270" s="26" t="s">
        <v>97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5">
        <v>0</v>
      </c>
      <c r="AD270" s="26">
        <v>0</v>
      </c>
      <c r="AE270" s="26">
        <v>0</v>
      </c>
      <c r="AF270" s="26">
        <v>0</v>
      </c>
      <c r="AG270" s="26">
        <v>0</v>
      </c>
      <c r="AH270" s="27">
        <v>-796000</v>
      </c>
      <c r="AI270" s="26">
        <v>0</v>
      </c>
      <c r="AJ270" s="26">
        <v>0</v>
      </c>
      <c r="AK270" s="28">
        <v>-796000</v>
      </c>
      <c r="AL270" s="29">
        <v>0</v>
      </c>
      <c r="AM270" s="26">
        <v>796000</v>
      </c>
      <c r="AN270" s="29">
        <v>0</v>
      </c>
      <c r="AO270" s="20">
        <v>0</v>
      </c>
      <c r="AP270" s="26">
        <v>0</v>
      </c>
      <c r="AQ270" s="30">
        <v>1</v>
      </c>
      <c r="AR270" s="23">
        <v>0</v>
      </c>
      <c r="AS270" s="23">
        <v>0</v>
      </c>
      <c r="AT270" s="26">
        <v>0</v>
      </c>
      <c r="AU270" s="26">
        <v>0</v>
      </c>
      <c r="AV270" s="26">
        <v>0</v>
      </c>
      <c r="AW270" s="26">
        <v>0</v>
      </c>
      <c r="AX270" s="26">
        <v>-796000</v>
      </c>
      <c r="AY270" s="26">
        <v>0</v>
      </c>
      <c r="AZ270" s="26">
        <v>0</v>
      </c>
      <c r="BA270" s="26">
        <v>-796000</v>
      </c>
      <c r="BB270" s="23" t="s">
        <v>0</v>
      </c>
      <c r="BC270" s="23" t="s">
        <v>0</v>
      </c>
      <c r="BD270" s="26">
        <v>0</v>
      </c>
      <c r="BE270" s="26">
        <v>0</v>
      </c>
      <c r="BF270" s="26">
        <v>0</v>
      </c>
      <c r="BG270" s="26">
        <v>0</v>
      </c>
      <c r="BH270" s="26">
        <v>-796000</v>
      </c>
      <c r="BI270" s="26">
        <v>0</v>
      </c>
      <c r="BJ270" s="26">
        <v>0</v>
      </c>
      <c r="BK270" s="26">
        <v>-796000</v>
      </c>
      <c r="BL270" s="31">
        <v>0</v>
      </c>
      <c r="BM270" s="23" t="s">
        <v>98</v>
      </c>
      <c r="BN270" s="23">
        <v>0</v>
      </c>
      <c r="BO270" s="23" t="b">
        <v>0</v>
      </c>
      <c r="BP270" s="26">
        <v>0</v>
      </c>
      <c r="BQ270" s="20">
        <v>1000</v>
      </c>
      <c r="BR270" s="20">
        <v>795757</v>
      </c>
      <c r="BS270" s="348">
        <v>2</v>
      </c>
      <c r="BT270" s="20">
        <v>0</v>
      </c>
      <c r="BU270" s="348">
        <v>0</v>
      </c>
      <c r="BV270" s="20">
        <v>32</v>
      </c>
      <c r="BW270" s="31">
        <v>0</v>
      </c>
      <c r="BX270" s="31">
        <v>0</v>
      </c>
      <c r="BY270" s="26">
        <v>0</v>
      </c>
      <c r="BZ270" s="26">
        <v>0</v>
      </c>
      <c r="CA270" s="26">
        <v>0</v>
      </c>
      <c r="CB270" s="26">
        <v>0</v>
      </c>
      <c r="CC270" s="26">
        <v>0</v>
      </c>
      <c r="CD270" s="26">
        <v>0</v>
      </c>
      <c r="CE270" s="26">
        <v>0</v>
      </c>
      <c r="CF270" s="26">
        <v>0</v>
      </c>
      <c r="CG270" s="26">
        <v>-796000</v>
      </c>
      <c r="CH270" s="26">
        <v>0</v>
      </c>
      <c r="CI270" s="26">
        <v>0</v>
      </c>
      <c r="CJ270" s="26">
        <v>-796000</v>
      </c>
      <c r="CK270" s="22">
        <v>0</v>
      </c>
      <c r="CL270" s="22">
        <v>0</v>
      </c>
    </row>
    <row r="271" spans="1:90" outlineLevel="3">
      <c r="A271" s="346" t="s">
        <v>127</v>
      </c>
      <c r="B271" s="346" t="s">
        <v>350</v>
      </c>
      <c r="C271" s="346" t="s">
        <v>285</v>
      </c>
      <c r="D271" s="346" t="s">
        <v>286</v>
      </c>
      <c r="E271" s="346" t="s">
        <v>375</v>
      </c>
      <c r="F271" s="346" t="s">
        <v>0</v>
      </c>
      <c r="G271" s="359" t="s">
        <v>143</v>
      </c>
      <c r="H271" s="359" t="s">
        <v>125</v>
      </c>
      <c r="I271" s="347" t="s">
        <v>96</v>
      </c>
      <c r="J271" s="44">
        <v>1000</v>
      </c>
      <c r="K271" s="20">
        <v>1000</v>
      </c>
      <c r="L271" s="21">
        <v>0</v>
      </c>
      <c r="M271" s="22">
        <v>0</v>
      </c>
      <c r="N271" s="22">
        <v>1</v>
      </c>
      <c r="O271" s="23">
        <v>1360</v>
      </c>
      <c r="P271" s="46">
        <v>1360</v>
      </c>
      <c r="Q271" s="46">
        <v>0</v>
      </c>
      <c r="R271" s="24" t="s">
        <v>705</v>
      </c>
      <c r="S271" s="24">
        <v>0</v>
      </c>
      <c r="T271" s="24">
        <v>0</v>
      </c>
      <c r="U271" s="25">
        <v>1360000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1360000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1360000</v>
      </c>
      <c r="AN271" s="29">
        <v>0</v>
      </c>
      <c r="AO271" s="20">
        <v>0</v>
      </c>
      <c r="AP271" s="26">
        <v>1360000</v>
      </c>
      <c r="AQ271" s="30">
        <v>1</v>
      </c>
      <c r="AR271" s="23">
        <v>1360000</v>
      </c>
      <c r="AS271" s="23">
        <v>1360</v>
      </c>
      <c r="AT271" s="26">
        <v>0</v>
      </c>
      <c r="AU271" s="26">
        <v>0</v>
      </c>
      <c r="AV271" s="26">
        <v>0</v>
      </c>
      <c r="AW271" s="26">
        <v>0</v>
      </c>
      <c r="AX271" s="26">
        <v>0</v>
      </c>
      <c r="AY271" s="26">
        <v>0</v>
      </c>
      <c r="AZ271" s="26">
        <v>0</v>
      </c>
      <c r="BA271" s="26">
        <v>0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0</v>
      </c>
      <c r="BI271" s="26">
        <v>0</v>
      </c>
      <c r="BJ271" s="26">
        <v>0</v>
      </c>
      <c r="BK271" s="26">
        <v>0</v>
      </c>
      <c r="BL271" s="31">
        <v>1360000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2360</v>
      </c>
      <c r="BR271" s="20">
        <v>2360000</v>
      </c>
      <c r="BS271" s="348">
        <v>2</v>
      </c>
      <c r="BT271" s="20">
        <v>0</v>
      </c>
      <c r="BU271" s="348">
        <v>0</v>
      </c>
      <c r="BV271" s="20">
        <v>35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346" t="s">
        <v>127</v>
      </c>
      <c r="B272" s="346" t="s">
        <v>350</v>
      </c>
      <c r="C272" s="346" t="s">
        <v>285</v>
      </c>
      <c r="D272" s="346" t="s">
        <v>286</v>
      </c>
      <c r="E272" s="346" t="s">
        <v>376</v>
      </c>
      <c r="F272" s="346" t="s">
        <v>0</v>
      </c>
      <c r="G272" s="359" t="s">
        <v>143</v>
      </c>
      <c r="H272" s="359" t="s">
        <v>125</v>
      </c>
      <c r="I272" s="347" t="s">
        <v>96</v>
      </c>
      <c r="J272" s="44">
        <v>1000</v>
      </c>
      <c r="K272" s="20">
        <v>1000</v>
      </c>
      <c r="L272" s="21">
        <v>0</v>
      </c>
      <c r="M272" s="22">
        <v>0</v>
      </c>
      <c r="N272" s="22">
        <v>1</v>
      </c>
      <c r="O272" s="23">
        <v>0</v>
      </c>
      <c r="P272" s="46">
        <v>0</v>
      </c>
      <c r="Q272" s="46">
        <v>0</v>
      </c>
      <c r="R272" s="24" t="s">
        <v>706</v>
      </c>
      <c r="S272" s="24">
        <v>0</v>
      </c>
      <c r="T272" s="24">
        <v>0</v>
      </c>
      <c r="U272" s="25">
        <v>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0</v>
      </c>
      <c r="AN272" s="29">
        <v>0</v>
      </c>
      <c r="AO272" s="20">
        <v>0</v>
      </c>
      <c r="AP272" s="26">
        <v>0</v>
      </c>
      <c r="AQ272" s="30">
        <v>1</v>
      </c>
      <c r="AR272" s="23">
        <v>0</v>
      </c>
      <c r="AS272" s="23">
        <v>0</v>
      </c>
      <c r="AT272" s="26">
        <v>0</v>
      </c>
      <c r="AU272" s="26">
        <v>0</v>
      </c>
      <c r="AV272" s="26">
        <v>0</v>
      </c>
      <c r="AW272" s="26">
        <v>0</v>
      </c>
      <c r="AX272" s="26">
        <v>0</v>
      </c>
      <c r="AY272" s="26">
        <v>0</v>
      </c>
      <c r="AZ272" s="26">
        <v>0</v>
      </c>
      <c r="BA272" s="26">
        <v>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0</v>
      </c>
      <c r="BI272" s="26">
        <v>0</v>
      </c>
      <c r="BJ272" s="26">
        <v>0</v>
      </c>
      <c r="BK272" s="26">
        <v>0</v>
      </c>
      <c r="BL272" s="31">
        <v>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2360</v>
      </c>
      <c r="BR272" s="20">
        <v>2360000</v>
      </c>
      <c r="BS272" s="348">
        <v>2</v>
      </c>
      <c r="BT272" s="20">
        <v>0</v>
      </c>
      <c r="BU272" s="348">
        <v>0</v>
      </c>
      <c r="BV272" s="20">
        <v>36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outlineLevel="3">
      <c r="A273" s="346" t="s">
        <v>127</v>
      </c>
      <c r="B273" s="346" t="s">
        <v>350</v>
      </c>
      <c r="C273" s="346" t="s">
        <v>285</v>
      </c>
      <c r="D273" s="346" t="s">
        <v>286</v>
      </c>
      <c r="E273" s="346" t="s">
        <v>377</v>
      </c>
      <c r="F273" s="346" t="s">
        <v>0</v>
      </c>
      <c r="G273" s="359" t="s">
        <v>143</v>
      </c>
      <c r="H273" s="359" t="s">
        <v>125</v>
      </c>
      <c r="I273" s="347" t="s">
        <v>96</v>
      </c>
      <c r="J273" s="44">
        <v>1000</v>
      </c>
      <c r="K273" s="20">
        <v>1000</v>
      </c>
      <c r="L273" s="21">
        <v>0</v>
      </c>
      <c r="M273" s="22">
        <v>0</v>
      </c>
      <c r="N273" s="22">
        <v>1</v>
      </c>
      <c r="O273" s="23">
        <v>3896</v>
      </c>
      <c r="P273" s="46">
        <v>3896</v>
      </c>
      <c r="Q273" s="46">
        <v>0</v>
      </c>
      <c r="R273" s="24" t="s">
        <v>707</v>
      </c>
      <c r="S273" s="24">
        <v>0</v>
      </c>
      <c r="T273" s="24">
        <v>0</v>
      </c>
      <c r="U273" s="25">
        <v>3896000</v>
      </c>
      <c r="V273" s="26" t="s">
        <v>97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5">
        <v>3896000</v>
      </c>
      <c r="AD273" s="26">
        <v>0</v>
      </c>
      <c r="AE273" s="26">
        <v>0</v>
      </c>
      <c r="AF273" s="26">
        <v>0</v>
      </c>
      <c r="AG273" s="26">
        <v>0</v>
      </c>
      <c r="AH273" s="27">
        <v>0</v>
      </c>
      <c r="AI273" s="26">
        <v>0</v>
      </c>
      <c r="AJ273" s="26">
        <v>0</v>
      </c>
      <c r="AK273" s="28">
        <v>0</v>
      </c>
      <c r="AL273" s="29">
        <v>0</v>
      </c>
      <c r="AM273" s="26">
        <v>3896000</v>
      </c>
      <c r="AN273" s="29">
        <v>0</v>
      </c>
      <c r="AO273" s="20">
        <v>0</v>
      </c>
      <c r="AP273" s="26">
        <v>3896000</v>
      </c>
      <c r="AQ273" s="30">
        <v>1</v>
      </c>
      <c r="AR273" s="23">
        <v>3896000</v>
      </c>
      <c r="AS273" s="23">
        <v>3896</v>
      </c>
      <c r="AT273" s="26">
        <v>0</v>
      </c>
      <c r="AU273" s="26">
        <v>0</v>
      </c>
      <c r="AV273" s="26">
        <v>0</v>
      </c>
      <c r="AW273" s="26">
        <v>0</v>
      </c>
      <c r="AX273" s="26">
        <v>-892000</v>
      </c>
      <c r="AY273" s="26">
        <v>0</v>
      </c>
      <c r="AZ273" s="26">
        <v>0</v>
      </c>
      <c r="BA273" s="26">
        <v>-892000</v>
      </c>
      <c r="BB273" s="23" t="s">
        <v>0</v>
      </c>
      <c r="BC273" s="23" t="s">
        <v>0</v>
      </c>
      <c r="BD273" s="26">
        <v>0</v>
      </c>
      <c r="BE273" s="26">
        <v>0</v>
      </c>
      <c r="BF273" s="26">
        <v>0</v>
      </c>
      <c r="BG273" s="26">
        <v>0</v>
      </c>
      <c r="BH273" s="26">
        <v>-892000</v>
      </c>
      <c r="BI273" s="26">
        <v>0</v>
      </c>
      <c r="BJ273" s="26">
        <v>0</v>
      </c>
      <c r="BK273" s="26">
        <v>-892000</v>
      </c>
      <c r="BL273" s="31">
        <v>3896000</v>
      </c>
      <c r="BM273" s="23" t="s">
        <v>98</v>
      </c>
      <c r="BN273" s="23">
        <v>0</v>
      </c>
      <c r="BO273" s="23" t="b">
        <v>0</v>
      </c>
      <c r="BP273" s="26">
        <v>0</v>
      </c>
      <c r="BQ273" s="20">
        <v>2360</v>
      </c>
      <c r="BR273" s="20">
        <v>2360000</v>
      </c>
      <c r="BS273" s="348">
        <v>2</v>
      </c>
      <c r="BT273" s="20">
        <v>0</v>
      </c>
      <c r="BU273" s="348">
        <v>0</v>
      </c>
      <c r="BV273" s="20">
        <v>37</v>
      </c>
      <c r="BW273" s="31">
        <v>0</v>
      </c>
      <c r="BX273" s="31">
        <v>0</v>
      </c>
      <c r="BY273" s="26">
        <v>0</v>
      </c>
      <c r="BZ273" s="26">
        <v>0</v>
      </c>
      <c r="CA273" s="26">
        <v>0</v>
      </c>
      <c r="CB273" s="26">
        <v>0</v>
      </c>
      <c r="CC273" s="26">
        <v>0</v>
      </c>
      <c r="CD273" s="26">
        <v>0</v>
      </c>
      <c r="CE273" s="26">
        <v>0</v>
      </c>
      <c r="CF273" s="26">
        <v>0</v>
      </c>
      <c r="CG273" s="26">
        <v>0</v>
      </c>
      <c r="CH273" s="26">
        <v>0</v>
      </c>
      <c r="CI273" s="26">
        <v>0</v>
      </c>
      <c r="CJ273" s="26">
        <v>0</v>
      </c>
      <c r="CK273" s="22">
        <v>0</v>
      </c>
      <c r="CL273" s="22">
        <v>0</v>
      </c>
    </row>
    <row r="274" spans="1:90" outlineLevel="3">
      <c r="A274" s="346" t="s">
        <v>127</v>
      </c>
      <c r="B274" s="346" t="s">
        <v>350</v>
      </c>
      <c r="C274" s="346" t="s">
        <v>285</v>
      </c>
      <c r="D274" s="346" t="s">
        <v>286</v>
      </c>
      <c r="E274" s="346" t="s">
        <v>380</v>
      </c>
      <c r="F274" s="346" t="s">
        <v>0</v>
      </c>
      <c r="G274" s="359" t="s">
        <v>213</v>
      </c>
      <c r="H274" s="359" t="s">
        <v>125</v>
      </c>
      <c r="I274" s="347" t="s">
        <v>381</v>
      </c>
      <c r="J274" s="44">
        <v>30000</v>
      </c>
      <c r="K274" s="20">
        <v>30000</v>
      </c>
      <c r="L274" s="21">
        <v>0</v>
      </c>
      <c r="M274" s="22">
        <v>0</v>
      </c>
      <c r="N274" s="22">
        <v>1</v>
      </c>
      <c r="O274" s="23">
        <v>3195.6798333333331</v>
      </c>
      <c r="P274" s="46">
        <v>3195.6798333333331</v>
      </c>
      <c r="Q274" s="46">
        <v>0</v>
      </c>
      <c r="R274" s="24" t="s">
        <v>708</v>
      </c>
      <c r="S274" s="24">
        <v>0</v>
      </c>
      <c r="T274" s="24">
        <v>0</v>
      </c>
      <c r="U274" s="25">
        <v>95870395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95870395</v>
      </c>
      <c r="AD274" s="26">
        <v>0</v>
      </c>
      <c r="AE274" s="26">
        <v>0</v>
      </c>
      <c r="AF274" s="26">
        <v>0</v>
      </c>
      <c r="AG274" s="26">
        <v>0</v>
      </c>
      <c r="AH274" s="27">
        <v>49556395</v>
      </c>
      <c r="AI274" s="26">
        <v>0</v>
      </c>
      <c r="AJ274" s="26">
        <v>0</v>
      </c>
      <c r="AK274" s="28">
        <v>49556395</v>
      </c>
      <c r="AL274" s="29">
        <v>0</v>
      </c>
      <c r="AM274" s="26">
        <v>46314000</v>
      </c>
      <c r="AN274" s="29">
        <v>0</v>
      </c>
      <c r="AO274" s="20">
        <v>0</v>
      </c>
      <c r="AP274" s="26">
        <v>95870395</v>
      </c>
      <c r="AQ274" s="30">
        <v>1</v>
      </c>
      <c r="AR274" s="23">
        <v>95870395</v>
      </c>
      <c r="AS274" s="23">
        <v>3195.6798333333331</v>
      </c>
      <c r="AT274" s="26">
        <v>49556395</v>
      </c>
      <c r="AU274" s="26">
        <v>0</v>
      </c>
      <c r="AV274" s="26">
        <v>0</v>
      </c>
      <c r="AW274" s="26">
        <v>49556395</v>
      </c>
      <c r="AX274" s="26">
        <v>49842395</v>
      </c>
      <c r="AY274" s="26">
        <v>0</v>
      </c>
      <c r="AZ274" s="26">
        <v>106000</v>
      </c>
      <c r="BA274" s="26">
        <v>49948395</v>
      </c>
      <c r="BB274" s="23" t="s">
        <v>0</v>
      </c>
      <c r="BC274" s="23" t="s">
        <v>0</v>
      </c>
      <c r="BD274" s="26">
        <v>49556395</v>
      </c>
      <c r="BE274" s="26">
        <v>0</v>
      </c>
      <c r="BF274" s="26">
        <v>0</v>
      </c>
      <c r="BG274" s="26">
        <v>49556395</v>
      </c>
      <c r="BH274" s="26">
        <v>49842395</v>
      </c>
      <c r="BI274" s="26">
        <v>0</v>
      </c>
      <c r="BJ274" s="26">
        <v>106000</v>
      </c>
      <c r="BK274" s="26">
        <v>49948395</v>
      </c>
      <c r="BL274" s="31">
        <v>95870395</v>
      </c>
      <c r="BM274" s="23" t="s">
        <v>98</v>
      </c>
      <c r="BN274" s="23">
        <v>0</v>
      </c>
      <c r="BO274" s="23" t="b">
        <v>0</v>
      </c>
      <c r="BP274" s="26">
        <v>0</v>
      </c>
      <c r="BQ274" s="20">
        <v>1000</v>
      </c>
      <c r="BR274" s="20">
        <v>30000000</v>
      </c>
      <c r="BS274" s="348">
        <v>2</v>
      </c>
      <c r="BT274" s="20">
        <v>0</v>
      </c>
      <c r="BU274" s="348">
        <v>0</v>
      </c>
      <c r="BV274" s="20">
        <v>42</v>
      </c>
      <c r="BW274" s="31">
        <v>0</v>
      </c>
      <c r="BX274" s="31">
        <v>0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49556395</v>
      </c>
      <c r="CH274" s="26">
        <v>0</v>
      </c>
      <c r="CI274" s="26">
        <v>0</v>
      </c>
      <c r="CJ274" s="26">
        <v>49556395</v>
      </c>
      <c r="CK274" s="22">
        <v>0</v>
      </c>
      <c r="CL274" s="22">
        <v>0</v>
      </c>
    </row>
    <row r="275" spans="1:90" outlineLevel="3">
      <c r="A275" s="346" t="s">
        <v>127</v>
      </c>
      <c r="B275" s="346" t="s">
        <v>350</v>
      </c>
      <c r="C275" s="346" t="s">
        <v>285</v>
      </c>
      <c r="D275" s="346" t="s">
        <v>286</v>
      </c>
      <c r="E275" s="346" t="s">
        <v>382</v>
      </c>
      <c r="F275" s="346" t="s">
        <v>0</v>
      </c>
      <c r="G275" s="359" t="s">
        <v>291</v>
      </c>
      <c r="H275" s="359" t="s">
        <v>125</v>
      </c>
      <c r="I275" s="347" t="s">
        <v>381</v>
      </c>
      <c r="J275" s="44">
        <v>4000</v>
      </c>
      <c r="K275" s="20">
        <v>4000</v>
      </c>
      <c r="L275" s="21">
        <v>0</v>
      </c>
      <c r="M275" s="22">
        <v>0</v>
      </c>
      <c r="N275" s="22">
        <v>1</v>
      </c>
      <c r="O275" s="23">
        <v>0</v>
      </c>
      <c r="P275" s="46">
        <v>0</v>
      </c>
      <c r="Q275" s="46">
        <v>0</v>
      </c>
      <c r="R275" s="24">
        <v>0</v>
      </c>
      <c r="S275" s="24">
        <v>0</v>
      </c>
      <c r="T275" s="24">
        <v>0</v>
      </c>
      <c r="U275" s="25">
        <v>0</v>
      </c>
      <c r="V275" s="26" t="s">
        <v>97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5">
        <v>0</v>
      </c>
      <c r="AD275" s="26">
        <v>0</v>
      </c>
      <c r="AE275" s="26">
        <v>0</v>
      </c>
      <c r="AF275" s="26">
        <v>0</v>
      </c>
      <c r="AG275" s="26">
        <v>0</v>
      </c>
      <c r="AH275" s="27">
        <v>0</v>
      </c>
      <c r="AI275" s="26">
        <v>0</v>
      </c>
      <c r="AJ275" s="26">
        <v>0</v>
      </c>
      <c r="AK275" s="28">
        <v>0</v>
      </c>
      <c r="AL275" s="29">
        <v>0</v>
      </c>
      <c r="AM275" s="26">
        <v>0</v>
      </c>
      <c r="AN275" s="29">
        <v>0</v>
      </c>
      <c r="AO275" s="20">
        <v>0</v>
      </c>
      <c r="AP275" s="26">
        <v>0</v>
      </c>
      <c r="AQ275" s="30">
        <v>1</v>
      </c>
      <c r="AR275" s="23">
        <v>0</v>
      </c>
      <c r="AS275" s="23">
        <v>0</v>
      </c>
      <c r="AT275" s="26">
        <v>0</v>
      </c>
      <c r="AU275" s="26">
        <v>0</v>
      </c>
      <c r="AV275" s="26">
        <v>0</v>
      </c>
      <c r="AW275" s="26">
        <v>0</v>
      </c>
      <c r="AX275" s="26">
        <v>0</v>
      </c>
      <c r="AY275" s="26">
        <v>0</v>
      </c>
      <c r="AZ275" s="26">
        <v>0</v>
      </c>
      <c r="BA275" s="26">
        <v>0</v>
      </c>
      <c r="BB275" s="23" t="s">
        <v>0</v>
      </c>
      <c r="BC275" s="23" t="s">
        <v>0</v>
      </c>
      <c r="BD275" s="26">
        <v>0</v>
      </c>
      <c r="BE275" s="26">
        <v>0</v>
      </c>
      <c r="BF275" s="26">
        <v>0</v>
      </c>
      <c r="BG275" s="26">
        <v>0</v>
      </c>
      <c r="BH275" s="26">
        <v>0</v>
      </c>
      <c r="BI275" s="26">
        <v>0</v>
      </c>
      <c r="BJ275" s="26">
        <v>0</v>
      </c>
      <c r="BK275" s="26">
        <v>0</v>
      </c>
      <c r="BL275" s="31">
        <v>0</v>
      </c>
      <c r="BM275" s="23" t="s">
        <v>98</v>
      </c>
      <c r="BN275" s="23">
        <v>0</v>
      </c>
      <c r="BO275" s="23" t="b">
        <v>0</v>
      </c>
      <c r="BP275" s="26">
        <v>0</v>
      </c>
      <c r="BQ275" s="20">
        <v>0</v>
      </c>
      <c r="BR275" s="20">
        <v>0</v>
      </c>
      <c r="BS275" s="348">
        <v>2</v>
      </c>
      <c r="BT275" s="20">
        <v>0</v>
      </c>
      <c r="BU275" s="348">
        <v>0</v>
      </c>
      <c r="BV275" s="20">
        <v>66</v>
      </c>
      <c r="BW275" s="31">
        <v>0</v>
      </c>
      <c r="BX275" s="31">
        <v>0</v>
      </c>
      <c r="BY275" s="26">
        <v>0</v>
      </c>
      <c r="BZ275" s="26">
        <v>0</v>
      </c>
      <c r="CA275" s="26">
        <v>0</v>
      </c>
      <c r="CB275" s="26">
        <v>0</v>
      </c>
      <c r="CC275" s="26">
        <v>0</v>
      </c>
      <c r="CD275" s="26">
        <v>0</v>
      </c>
      <c r="CE275" s="26">
        <v>0</v>
      </c>
      <c r="CF275" s="26">
        <v>0</v>
      </c>
      <c r="CG275" s="26">
        <v>0</v>
      </c>
      <c r="CH275" s="26">
        <v>0</v>
      </c>
      <c r="CI275" s="26">
        <v>0</v>
      </c>
      <c r="CJ275" s="26">
        <v>0</v>
      </c>
      <c r="CK275" s="22">
        <v>0</v>
      </c>
      <c r="CL275" s="22">
        <v>0</v>
      </c>
    </row>
    <row r="276" spans="1:90" s="353" customFormat="1" ht="20.100000000000001" customHeight="1" outlineLevel="2">
      <c r="A276" s="350" t="s">
        <v>131</v>
      </c>
      <c r="B276" s="350"/>
      <c r="C276" s="350"/>
      <c r="D276" s="350"/>
      <c r="E276" s="350"/>
      <c r="F276" s="350"/>
      <c r="G276" s="360"/>
      <c r="H276" s="360"/>
      <c r="I276" s="351"/>
      <c r="J276" s="48"/>
      <c r="K276" s="32"/>
      <c r="L276" s="33"/>
      <c r="M276" s="34"/>
      <c r="N276" s="34"/>
      <c r="O276" s="35"/>
      <c r="P276" s="50"/>
      <c r="Q276" s="50"/>
      <c r="R276" s="36">
        <v>0</v>
      </c>
      <c r="S276" s="36">
        <v>0</v>
      </c>
      <c r="T276" s="36">
        <v>0</v>
      </c>
      <c r="U276" s="37">
        <v>101126395</v>
      </c>
      <c r="V276" s="38"/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7">
        <v>101126395</v>
      </c>
      <c r="AD276" s="38">
        <v>0</v>
      </c>
      <c r="AE276" s="38">
        <v>0</v>
      </c>
      <c r="AF276" s="38">
        <v>0</v>
      </c>
      <c r="AG276" s="38">
        <v>0</v>
      </c>
      <c r="AH276" s="39">
        <v>48760395</v>
      </c>
      <c r="AI276" s="38">
        <v>0</v>
      </c>
      <c r="AJ276" s="38">
        <v>0</v>
      </c>
      <c r="AK276" s="40">
        <v>48760395</v>
      </c>
      <c r="AL276" s="41"/>
      <c r="AM276" s="38">
        <v>52366000</v>
      </c>
      <c r="AN276" s="41"/>
      <c r="AO276" s="32"/>
      <c r="AP276" s="38">
        <v>101126395</v>
      </c>
      <c r="AQ276" s="42"/>
      <c r="AR276" s="35"/>
      <c r="AS276" s="35"/>
      <c r="AT276" s="38">
        <v>49556395</v>
      </c>
      <c r="AU276" s="38">
        <v>0</v>
      </c>
      <c r="AV276" s="38">
        <v>0</v>
      </c>
      <c r="AW276" s="38">
        <v>49556395</v>
      </c>
      <c r="AX276" s="38">
        <v>48154310.814210661</v>
      </c>
      <c r="AY276" s="38">
        <v>84.185789338080212</v>
      </c>
      <c r="AZ276" s="38">
        <v>106000</v>
      </c>
      <c r="BA276" s="38">
        <v>48260395</v>
      </c>
      <c r="BB276" s="35"/>
      <c r="BC276" s="35"/>
      <c r="BD276" s="38"/>
      <c r="BE276" s="38"/>
      <c r="BF276" s="38"/>
      <c r="BG276" s="38"/>
      <c r="BH276" s="38"/>
      <c r="BI276" s="38"/>
      <c r="BJ276" s="38"/>
      <c r="BK276" s="38"/>
      <c r="BL276" s="43"/>
      <c r="BM276" s="35"/>
      <c r="BN276" s="35"/>
      <c r="BO276" s="35"/>
      <c r="BP276" s="38"/>
      <c r="BQ276" s="32"/>
      <c r="BR276" s="32"/>
      <c r="BS276" s="352"/>
      <c r="BT276" s="32"/>
      <c r="BU276" s="352"/>
      <c r="BV276" s="32"/>
      <c r="BW276" s="43"/>
      <c r="BX276" s="43"/>
      <c r="BY276" s="38"/>
      <c r="BZ276" s="38"/>
      <c r="CA276" s="38">
        <v>0</v>
      </c>
      <c r="CB276" s="38"/>
      <c r="CC276" s="38"/>
      <c r="CD276" s="38"/>
      <c r="CE276" s="38"/>
      <c r="CF276" s="38"/>
      <c r="CG276" s="38"/>
      <c r="CH276" s="38"/>
      <c r="CI276" s="38"/>
      <c r="CJ276" s="38"/>
      <c r="CK276" s="34"/>
      <c r="CL276" s="34"/>
    </row>
    <row r="277" spans="1:90" outlineLevel="3">
      <c r="A277" s="346" t="s">
        <v>155</v>
      </c>
      <c r="B277" s="346" t="s">
        <v>350</v>
      </c>
      <c r="C277" s="346" t="s">
        <v>285</v>
      </c>
      <c r="D277" s="346" t="s">
        <v>286</v>
      </c>
      <c r="E277" s="346" t="s">
        <v>383</v>
      </c>
      <c r="F277" s="346" t="s">
        <v>709</v>
      </c>
      <c r="G277" s="346" t="s">
        <v>143</v>
      </c>
      <c r="H277" s="346" t="s">
        <v>85</v>
      </c>
      <c r="I277" s="347" t="s">
        <v>96</v>
      </c>
      <c r="J277" s="20">
        <v>325000</v>
      </c>
      <c r="K277" s="20">
        <v>325000</v>
      </c>
      <c r="L277" s="21">
        <v>0</v>
      </c>
      <c r="M277" s="22">
        <v>0</v>
      </c>
      <c r="N277" s="22">
        <v>1</v>
      </c>
      <c r="O277" s="53">
        <v>2.0881045399434193</v>
      </c>
      <c r="P277" s="46">
        <v>2.0594193112761645</v>
      </c>
      <c r="Q277" s="46">
        <v>2.8685228667254759E-2</v>
      </c>
      <c r="R277" s="24" t="s">
        <v>710</v>
      </c>
      <c r="S277" s="24">
        <v>0</v>
      </c>
      <c r="T277" s="24">
        <v>0</v>
      </c>
      <c r="U277" s="25">
        <v>678633.97548161121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669311.27616475348</v>
      </c>
      <c r="AD277" s="26">
        <v>9322.6993168577319</v>
      </c>
      <c r="AE277" s="26">
        <v>0</v>
      </c>
      <c r="AF277" s="26">
        <v>0</v>
      </c>
      <c r="AG277" s="26">
        <v>9322.6993168577319</v>
      </c>
      <c r="AH277" s="27">
        <v>-124600.81622673373</v>
      </c>
      <c r="AI277" s="26">
        <v>0</v>
      </c>
      <c r="AJ277" s="26">
        <v>0</v>
      </c>
      <c r="AK277" s="28">
        <v>-124600.81622673373</v>
      </c>
      <c r="AL277" s="29">
        <v>-103464.29360395897</v>
      </c>
      <c r="AM277" s="26">
        <v>803234.79170834494</v>
      </c>
      <c r="AN277" s="20">
        <v>0</v>
      </c>
      <c r="AO277" s="29">
        <v>0</v>
      </c>
      <c r="AP277" s="26">
        <v>578536.26009870996</v>
      </c>
      <c r="AQ277" s="30">
        <v>1</v>
      </c>
      <c r="AR277" s="23">
        <v>678633.97548161121</v>
      </c>
      <c r="AS277" s="23">
        <v>2.0881045399434193</v>
      </c>
      <c r="AT277" s="26">
        <v>7898.3485087350709</v>
      </c>
      <c r="AU277" s="26">
        <v>0</v>
      </c>
      <c r="AV277" s="26">
        <v>0</v>
      </c>
      <c r="AW277" s="26">
        <v>7898.3485087350709</v>
      </c>
      <c r="AX277" s="26">
        <v>160223.13842850889</v>
      </c>
      <c r="AY277" s="26">
        <v>0</v>
      </c>
      <c r="AZ277" s="26">
        <v>0</v>
      </c>
      <c r="BA277" s="26">
        <v>160223.13842850889</v>
      </c>
      <c r="BB277" s="23">
        <v>2.0881045399434193</v>
      </c>
      <c r="BC277" s="23">
        <v>2.0594193112761645</v>
      </c>
      <c r="BD277" s="26">
        <v>-1424.350808122661</v>
      </c>
      <c r="BE277" s="26">
        <v>0</v>
      </c>
      <c r="BF277" s="26">
        <v>0</v>
      </c>
      <c r="BG277" s="26">
        <v>-1424.350808122661</v>
      </c>
      <c r="BH277" s="26">
        <v>150900.43911165115</v>
      </c>
      <c r="BI277" s="26">
        <v>0</v>
      </c>
      <c r="BJ277" s="26">
        <v>0</v>
      </c>
      <c r="BK277" s="26">
        <v>150900.43911165115</v>
      </c>
      <c r="BL277" s="23">
        <v>578536.26009870996</v>
      </c>
      <c r="BM277" s="23" t="s">
        <v>88</v>
      </c>
      <c r="BN277" s="23">
        <v>0</v>
      </c>
      <c r="BO277" s="23" t="b">
        <v>0</v>
      </c>
      <c r="BP277" s="26">
        <v>0</v>
      </c>
      <c r="BQ277" s="46">
        <v>9.4999962000015206</v>
      </c>
      <c r="BR277" s="20">
        <v>3087498.7650004942</v>
      </c>
      <c r="BS277" s="348">
        <v>1</v>
      </c>
      <c r="BT277" s="20">
        <v>9322.6993168577319</v>
      </c>
      <c r="BU277" s="354">
        <v>325000</v>
      </c>
      <c r="BV277" s="20">
        <v>2</v>
      </c>
      <c r="BW277" s="31">
        <v>2.0881045399434193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-133923.51554359146</v>
      </c>
      <c r="CH277" s="26">
        <v>0</v>
      </c>
      <c r="CI277" s="26">
        <v>0</v>
      </c>
      <c r="CJ277" s="26">
        <v>-133923.51554359146</v>
      </c>
      <c r="CK277" s="22">
        <v>0</v>
      </c>
      <c r="CL277" s="22">
        <v>0</v>
      </c>
    </row>
    <row r="278" spans="1:90" outlineLevel="3">
      <c r="A278" s="346" t="s">
        <v>155</v>
      </c>
      <c r="B278" s="346" t="s">
        <v>350</v>
      </c>
      <c r="C278" s="346" t="s">
        <v>285</v>
      </c>
      <c r="D278" s="346" t="s">
        <v>286</v>
      </c>
      <c r="E278" s="346" t="s">
        <v>385</v>
      </c>
      <c r="F278" s="346" t="s">
        <v>711</v>
      </c>
      <c r="G278" s="346" t="s">
        <v>143</v>
      </c>
      <c r="H278" s="346" t="s">
        <v>85</v>
      </c>
      <c r="I278" s="347" t="s">
        <v>96</v>
      </c>
      <c r="J278" s="20">
        <v>0</v>
      </c>
      <c r="K278" s="20">
        <v>0</v>
      </c>
      <c r="L278" s="21">
        <v>0</v>
      </c>
      <c r="M278" s="22">
        <v>0</v>
      </c>
      <c r="N278" s="22">
        <v>1</v>
      </c>
      <c r="O278" s="53">
        <v>3</v>
      </c>
      <c r="P278" s="46">
        <v>3</v>
      </c>
      <c r="Q278" s="46">
        <v>0</v>
      </c>
      <c r="R278" s="24" t="s">
        <v>712</v>
      </c>
      <c r="S278" s="24">
        <v>0</v>
      </c>
      <c r="T278" s="24">
        <v>0</v>
      </c>
      <c r="U278" s="25">
        <v>0</v>
      </c>
      <c r="V278" s="26" t="s">
        <v>97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5">
        <v>0</v>
      </c>
      <c r="AD278" s="26">
        <v>0</v>
      </c>
      <c r="AE278" s="26">
        <v>0</v>
      </c>
      <c r="AF278" s="26">
        <v>0</v>
      </c>
      <c r="AG278" s="26">
        <v>0</v>
      </c>
      <c r="AH278" s="27">
        <v>0</v>
      </c>
      <c r="AI278" s="26">
        <v>0</v>
      </c>
      <c r="AJ278" s="26">
        <v>0</v>
      </c>
      <c r="AK278" s="28">
        <v>0</v>
      </c>
      <c r="AL278" s="29">
        <v>-92781.435000000012</v>
      </c>
      <c r="AM278" s="26">
        <v>0</v>
      </c>
      <c r="AN278" s="20">
        <v>0</v>
      </c>
      <c r="AO278" s="29">
        <v>0</v>
      </c>
      <c r="AP278" s="26">
        <v>86300</v>
      </c>
      <c r="AQ278" s="30">
        <v>1</v>
      </c>
      <c r="AR278" s="23">
        <v>0</v>
      </c>
      <c r="AS278" s="23">
        <v>3</v>
      </c>
      <c r="AT278" s="26">
        <v>0</v>
      </c>
      <c r="AU278" s="26">
        <v>0</v>
      </c>
      <c r="AV278" s="26">
        <v>0</v>
      </c>
      <c r="AW278" s="26">
        <v>0</v>
      </c>
      <c r="AX278" s="26">
        <v>33395.006794333356</v>
      </c>
      <c r="AY278" s="26">
        <v>0</v>
      </c>
      <c r="AZ278" s="26">
        <v>0</v>
      </c>
      <c r="BA278" s="26">
        <v>33395.006794333356</v>
      </c>
      <c r="BB278" s="23">
        <v>3</v>
      </c>
      <c r="BC278" s="23">
        <v>3</v>
      </c>
      <c r="BD278" s="26">
        <v>0</v>
      </c>
      <c r="BE278" s="26">
        <v>0</v>
      </c>
      <c r="BF278" s="26">
        <v>0</v>
      </c>
      <c r="BG278" s="26">
        <v>0</v>
      </c>
      <c r="BH278" s="26">
        <v>33395.006794333356</v>
      </c>
      <c r="BI278" s="26">
        <v>0</v>
      </c>
      <c r="BJ278" s="26">
        <v>0</v>
      </c>
      <c r="BK278" s="26">
        <v>33395.006794333356</v>
      </c>
      <c r="BL278" s="23">
        <v>86300</v>
      </c>
      <c r="BM278" s="23" t="s">
        <v>88</v>
      </c>
      <c r="BN278" s="23">
        <v>0</v>
      </c>
      <c r="BO278" s="23" t="b">
        <v>0</v>
      </c>
      <c r="BP278" s="26">
        <v>0</v>
      </c>
      <c r="BQ278" s="46">
        <v>5.63</v>
      </c>
      <c r="BR278" s="20">
        <v>0</v>
      </c>
      <c r="BS278" s="348">
        <v>1</v>
      </c>
      <c r="BT278" s="20">
        <v>0</v>
      </c>
      <c r="BU278" s="354">
        <v>0</v>
      </c>
      <c r="BV278" s="20">
        <v>4</v>
      </c>
      <c r="BW278" s="31">
        <v>3</v>
      </c>
      <c r="BX278" s="31">
        <v>0</v>
      </c>
      <c r="BY278" s="26">
        <v>0</v>
      </c>
      <c r="BZ278" s="26">
        <v>0</v>
      </c>
      <c r="CA278" s="26">
        <v>0</v>
      </c>
      <c r="CB278" s="26">
        <v>-379426.25679433334</v>
      </c>
      <c r="CC278" s="26">
        <v>0</v>
      </c>
      <c r="CD278" s="26">
        <v>0</v>
      </c>
      <c r="CE278" s="26">
        <v>0</v>
      </c>
      <c r="CF278" s="26">
        <v>0</v>
      </c>
      <c r="CG278" s="26">
        <v>0</v>
      </c>
      <c r="CH278" s="26">
        <v>0</v>
      </c>
      <c r="CI278" s="26">
        <v>0</v>
      </c>
      <c r="CJ278" s="26">
        <v>0</v>
      </c>
      <c r="CK278" s="22">
        <v>0.43</v>
      </c>
      <c r="CL278" s="22">
        <v>0</v>
      </c>
    </row>
    <row r="279" spans="1:90" outlineLevel="3">
      <c r="A279" s="346" t="s">
        <v>155</v>
      </c>
      <c r="B279" s="346" t="s">
        <v>350</v>
      </c>
      <c r="C279" s="346" t="s">
        <v>285</v>
      </c>
      <c r="D279" s="346" t="s">
        <v>286</v>
      </c>
      <c r="E279" s="346" t="s">
        <v>713</v>
      </c>
      <c r="F279" s="346" t="s">
        <v>714</v>
      </c>
      <c r="G279" s="346" t="s">
        <v>291</v>
      </c>
      <c r="H279" s="346" t="s">
        <v>85</v>
      </c>
      <c r="I279" s="347" t="s">
        <v>96</v>
      </c>
      <c r="J279" s="20">
        <v>59891</v>
      </c>
      <c r="K279" s="20">
        <v>59891</v>
      </c>
      <c r="L279" s="21">
        <v>0</v>
      </c>
      <c r="M279" s="22">
        <v>0</v>
      </c>
      <c r="N279" s="22">
        <v>1</v>
      </c>
      <c r="O279" s="53">
        <v>5.875</v>
      </c>
      <c r="P279" s="46">
        <v>6</v>
      </c>
      <c r="Q279" s="46">
        <v>-0.125</v>
      </c>
      <c r="R279" s="24" t="s">
        <v>715</v>
      </c>
      <c r="S279" s="24">
        <v>0</v>
      </c>
      <c r="T279" s="24">
        <v>0</v>
      </c>
      <c r="U279" s="25">
        <v>351859.625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359346</v>
      </c>
      <c r="AD279" s="26">
        <v>-7486.375</v>
      </c>
      <c r="AE279" s="26">
        <v>0</v>
      </c>
      <c r="AF279" s="26">
        <v>0</v>
      </c>
      <c r="AG279" s="26">
        <v>-7486.375</v>
      </c>
      <c r="AH279" s="27">
        <v>-5614.78125</v>
      </c>
      <c r="AI279" s="26">
        <v>0</v>
      </c>
      <c r="AJ279" s="26">
        <v>0</v>
      </c>
      <c r="AK279" s="28">
        <v>-5614.78125</v>
      </c>
      <c r="AL279" s="29">
        <v>0</v>
      </c>
      <c r="AM279" s="26">
        <v>357474.40625</v>
      </c>
      <c r="AN279" s="20">
        <v>0</v>
      </c>
      <c r="AO279" s="29">
        <v>0</v>
      </c>
      <c r="AP279" s="26">
        <v>0</v>
      </c>
      <c r="AQ279" s="30">
        <v>1</v>
      </c>
      <c r="AR279" s="23">
        <v>351859.625</v>
      </c>
      <c r="AS279" s="23">
        <v>5.875</v>
      </c>
      <c r="AT279" s="26">
        <v>-22459.125</v>
      </c>
      <c r="AU279" s="26">
        <v>0</v>
      </c>
      <c r="AV279" s="26">
        <v>0</v>
      </c>
      <c r="AW279" s="26">
        <v>-22459.125</v>
      </c>
      <c r="AX279" s="26">
        <v>351859.625</v>
      </c>
      <c r="AY279" s="26">
        <v>0</v>
      </c>
      <c r="AZ279" s="26">
        <v>0</v>
      </c>
      <c r="BA279" s="26">
        <v>351859.625</v>
      </c>
      <c r="BB279" s="23">
        <v>5.875</v>
      </c>
      <c r="BC279" s="23">
        <v>6</v>
      </c>
      <c r="BD279" s="26">
        <v>-14972.75</v>
      </c>
      <c r="BE279" s="26">
        <v>0</v>
      </c>
      <c r="BF279" s="26">
        <v>0</v>
      </c>
      <c r="BG279" s="26">
        <v>-14972.75</v>
      </c>
      <c r="BH279" s="26">
        <v>359346</v>
      </c>
      <c r="BI279" s="26">
        <v>0</v>
      </c>
      <c r="BJ279" s="26">
        <v>0</v>
      </c>
      <c r="BK279" s="26">
        <v>359346</v>
      </c>
      <c r="BL279" s="23">
        <v>0</v>
      </c>
      <c r="BM279" s="23" t="s">
        <v>88</v>
      </c>
      <c r="BN279" s="23">
        <v>0</v>
      </c>
      <c r="BO279" s="23" t="b">
        <v>0</v>
      </c>
      <c r="BP279" s="26">
        <v>0</v>
      </c>
      <c r="BQ279" s="46">
        <v>1.1200000000000001</v>
      </c>
      <c r="BR279" s="20">
        <v>67077.919999999998</v>
      </c>
      <c r="BS279" s="348">
        <v>1</v>
      </c>
      <c r="BT279" s="20">
        <v>-7486.375</v>
      </c>
      <c r="BU279" s="354">
        <v>59891</v>
      </c>
      <c r="BV279" s="20">
        <v>7</v>
      </c>
      <c r="BW279" s="31">
        <v>5.875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1871.59375</v>
      </c>
      <c r="CH279" s="26">
        <v>0</v>
      </c>
      <c r="CI279" s="26">
        <v>0</v>
      </c>
      <c r="CJ279" s="26">
        <v>1871.59375</v>
      </c>
      <c r="CK279" s="22">
        <v>0</v>
      </c>
      <c r="CL279" s="22">
        <v>0</v>
      </c>
    </row>
    <row r="280" spans="1:90" outlineLevel="3">
      <c r="A280" s="346" t="s">
        <v>155</v>
      </c>
      <c r="B280" s="346" t="s">
        <v>350</v>
      </c>
      <c r="C280" s="346" t="s">
        <v>285</v>
      </c>
      <c r="D280" s="346" t="s">
        <v>286</v>
      </c>
      <c r="E280" s="346" t="s">
        <v>386</v>
      </c>
      <c r="F280" s="346" t="s">
        <v>716</v>
      </c>
      <c r="G280" s="346" t="s">
        <v>372</v>
      </c>
      <c r="H280" s="346" t="s">
        <v>85</v>
      </c>
      <c r="I280" s="347" t="s">
        <v>96</v>
      </c>
      <c r="J280" s="20">
        <v>2048561</v>
      </c>
      <c r="K280" s="20">
        <v>2048561</v>
      </c>
      <c r="L280" s="21">
        <v>0</v>
      </c>
      <c r="M280" s="22">
        <v>0</v>
      </c>
      <c r="N280" s="22">
        <v>1</v>
      </c>
      <c r="O280" s="53">
        <v>2.4922538057389199</v>
      </c>
      <c r="P280" s="46">
        <v>2.4307900067521944</v>
      </c>
      <c r="Q280" s="46">
        <v>6.1463798986725493E-2</v>
      </c>
      <c r="R280" s="24" t="s">
        <v>717</v>
      </c>
      <c r="S280" s="24">
        <v>0</v>
      </c>
      <c r="T280" s="24">
        <v>0</v>
      </c>
      <c r="U280" s="25">
        <v>5105533.9485383276</v>
      </c>
      <c r="V280" s="26" t="s">
        <v>97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5">
        <v>4979621.6070222817</v>
      </c>
      <c r="AD280" s="26">
        <v>125912.34151604585</v>
      </c>
      <c r="AE280" s="26">
        <v>0</v>
      </c>
      <c r="AF280" s="26">
        <v>0</v>
      </c>
      <c r="AG280" s="26">
        <v>125912.34151604585</v>
      </c>
      <c r="AH280" s="27">
        <v>-96179.860113428906</v>
      </c>
      <c r="AI280" s="26">
        <v>0</v>
      </c>
      <c r="AJ280" s="26">
        <v>0</v>
      </c>
      <c r="AK280" s="28">
        <v>-96179.860113428906</v>
      </c>
      <c r="AL280" s="29">
        <v>0</v>
      </c>
      <c r="AM280" s="26">
        <v>5201713.8086517565</v>
      </c>
      <c r="AN280" s="20">
        <v>0</v>
      </c>
      <c r="AO280" s="29">
        <v>0</v>
      </c>
      <c r="AP280" s="26">
        <v>4488205.7070734147</v>
      </c>
      <c r="AQ280" s="30">
        <v>1</v>
      </c>
      <c r="AR280" s="23">
        <v>5105533.9485383276</v>
      </c>
      <c r="AS280" s="23">
        <v>2.4922538057389199</v>
      </c>
      <c r="AT280" s="26">
        <v>46006.694511376321</v>
      </c>
      <c r="AU280" s="26">
        <v>0</v>
      </c>
      <c r="AV280" s="26">
        <v>0</v>
      </c>
      <c r="AW280" s="26">
        <v>46006.694511376321</v>
      </c>
      <c r="AX280" s="26">
        <v>918980.13432766777</v>
      </c>
      <c r="AY280" s="26">
        <v>0</v>
      </c>
      <c r="AZ280" s="26">
        <v>0</v>
      </c>
      <c r="BA280" s="26">
        <v>918980.13432766777</v>
      </c>
      <c r="BB280" s="23">
        <v>2.4922538057389199</v>
      </c>
      <c r="BC280" s="23">
        <v>2.4307900067521944</v>
      </c>
      <c r="BD280" s="26">
        <v>-79905.647004669532</v>
      </c>
      <c r="BE280" s="26">
        <v>0</v>
      </c>
      <c r="BF280" s="26">
        <v>0</v>
      </c>
      <c r="BG280" s="26">
        <v>-79905.647004669532</v>
      </c>
      <c r="BH280" s="26">
        <v>793067.79281162191</v>
      </c>
      <c r="BI280" s="26">
        <v>0</v>
      </c>
      <c r="BJ280" s="26">
        <v>0</v>
      </c>
      <c r="BK280" s="26">
        <v>793067.79281162191</v>
      </c>
      <c r="BL280" s="23">
        <v>4488205.7070734147</v>
      </c>
      <c r="BM280" s="23" t="s">
        <v>88</v>
      </c>
      <c r="BN280" s="23">
        <v>0</v>
      </c>
      <c r="BO280" s="23" t="b">
        <v>0</v>
      </c>
      <c r="BP280" s="26">
        <v>0</v>
      </c>
      <c r="BQ280" s="46">
        <v>2.92</v>
      </c>
      <c r="BR280" s="20">
        <v>5981798.1200000001</v>
      </c>
      <c r="BS280" s="348">
        <v>1</v>
      </c>
      <c r="BT280" s="20">
        <v>125912.34151604585</v>
      </c>
      <c r="BU280" s="354">
        <v>2048561</v>
      </c>
      <c r="BV280" s="20">
        <v>10</v>
      </c>
      <c r="BW280" s="31">
        <v>2.4922538057389199</v>
      </c>
      <c r="BX280" s="31">
        <v>0</v>
      </c>
      <c r="BY280" s="26">
        <v>0</v>
      </c>
      <c r="BZ280" s="26">
        <v>0</v>
      </c>
      <c r="CA280" s="26">
        <v>0</v>
      </c>
      <c r="CB280" s="26">
        <v>4186553.8142106598</v>
      </c>
      <c r="CC280" s="26">
        <v>0</v>
      </c>
      <c r="CD280" s="26">
        <v>0</v>
      </c>
      <c r="CE280" s="26">
        <v>0</v>
      </c>
      <c r="CF280" s="26">
        <v>0</v>
      </c>
      <c r="CG280" s="26">
        <v>-222092.20162947476</v>
      </c>
      <c r="CH280" s="26">
        <v>0</v>
      </c>
      <c r="CI280" s="26">
        <v>0</v>
      </c>
      <c r="CJ280" s="26">
        <v>-222092.20162947476</v>
      </c>
      <c r="CK280" s="22">
        <v>0</v>
      </c>
      <c r="CL280" s="22">
        <v>0</v>
      </c>
    </row>
    <row r="281" spans="1:90" outlineLevel="3">
      <c r="A281" s="346" t="s">
        <v>155</v>
      </c>
      <c r="B281" s="346" t="s">
        <v>350</v>
      </c>
      <c r="C281" s="346" t="s">
        <v>285</v>
      </c>
      <c r="D281" s="346" t="s">
        <v>286</v>
      </c>
      <c r="E281" s="346" t="s">
        <v>388</v>
      </c>
      <c r="F281" s="346" t="s">
        <v>718</v>
      </c>
      <c r="G281" s="346" t="s">
        <v>143</v>
      </c>
      <c r="H281" s="346" t="s">
        <v>85</v>
      </c>
      <c r="I281" s="347" t="s">
        <v>96</v>
      </c>
      <c r="J281" s="20">
        <v>804243</v>
      </c>
      <c r="K281" s="20">
        <v>804243</v>
      </c>
      <c r="L281" s="21">
        <v>0</v>
      </c>
      <c r="M281" s="22">
        <v>0.03</v>
      </c>
      <c r="N281" s="22">
        <v>1</v>
      </c>
      <c r="O281" s="53">
        <v>7.625</v>
      </c>
      <c r="P281" s="46">
        <v>7.3125</v>
      </c>
      <c r="Q281" s="46">
        <v>0.3125</v>
      </c>
      <c r="R281" s="24" t="s">
        <v>719</v>
      </c>
      <c r="S281" s="24">
        <v>0</v>
      </c>
      <c r="T281" s="24">
        <v>0</v>
      </c>
      <c r="U281" s="25">
        <v>6132352.875</v>
      </c>
      <c r="V281" s="26" t="s">
        <v>97</v>
      </c>
      <c r="W281" s="26">
        <v>2575588.2075</v>
      </c>
      <c r="X281" s="26">
        <v>0</v>
      </c>
      <c r="Y281" s="26">
        <v>2575588.2075</v>
      </c>
      <c r="Z281" s="26">
        <v>2391617.6212499999</v>
      </c>
      <c r="AA281" s="26">
        <v>0</v>
      </c>
      <c r="AB281" s="26">
        <v>2391617.6212499999</v>
      </c>
      <c r="AC281" s="25">
        <v>5881026.9375</v>
      </c>
      <c r="AD281" s="26">
        <v>251325.9375</v>
      </c>
      <c r="AE281" s="26">
        <v>0</v>
      </c>
      <c r="AF281" s="26">
        <v>0</v>
      </c>
      <c r="AG281" s="26">
        <v>251325.9375</v>
      </c>
      <c r="AH281" s="27">
        <v>402121.5</v>
      </c>
      <c r="AI281" s="26">
        <v>0</v>
      </c>
      <c r="AJ281" s="26">
        <v>0</v>
      </c>
      <c r="AK281" s="28">
        <v>402121.5</v>
      </c>
      <c r="AL281" s="29">
        <v>-1809546.7526801042</v>
      </c>
      <c r="AM281" s="26">
        <v>5730231.375</v>
      </c>
      <c r="AN281" s="20">
        <v>0</v>
      </c>
      <c r="AO281" s="29">
        <v>0</v>
      </c>
      <c r="AP281" s="26">
        <v>4825458</v>
      </c>
      <c r="AQ281" s="30">
        <v>1</v>
      </c>
      <c r="AR281" s="23">
        <v>6132352.875</v>
      </c>
      <c r="AS281" s="23">
        <v>7.625</v>
      </c>
      <c r="AT281" s="26">
        <v>452386.6875</v>
      </c>
      <c r="AU281" s="26">
        <v>0</v>
      </c>
      <c r="AV281" s="26">
        <v>0</v>
      </c>
      <c r="AW281" s="26">
        <v>452386.6875</v>
      </c>
      <c r="AX281" s="26">
        <v>2613789.75</v>
      </c>
      <c r="AY281" s="26">
        <v>0</v>
      </c>
      <c r="AZ281" s="26">
        <v>0</v>
      </c>
      <c r="BA281" s="26">
        <v>2613789.75</v>
      </c>
      <c r="BB281" s="23">
        <v>7.625</v>
      </c>
      <c r="BC281" s="23">
        <v>7.3125</v>
      </c>
      <c r="BD281" s="26">
        <v>201060.75</v>
      </c>
      <c r="BE281" s="26">
        <v>0</v>
      </c>
      <c r="BF281" s="26">
        <v>0</v>
      </c>
      <c r="BG281" s="26">
        <v>201060.75</v>
      </c>
      <c r="BH281" s="26">
        <v>2362463.8125</v>
      </c>
      <c r="BI281" s="26">
        <v>0</v>
      </c>
      <c r="BJ281" s="26">
        <v>0</v>
      </c>
      <c r="BK281" s="26">
        <v>2362463.8125</v>
      </c>
      <c r="BL281" s="23">
        <v>4825458</v>
      </c>
      <c r="BM281" s="23" t="s">
        <v>88</v>
      </c>
      <c r="BN281" s="23">
        <v>0</v>
      </c>
      <c r="BO281" s="23" t="b">
        <v>0</v>
      </c>
      <c r="BP281" s="26">
        <v>0</v>
      </c>
      <c r="BQ281" s="46">
        <v>7.5</v>
      </c>
      <c r="BR281" s="20">
        <v>6031822.5</v>
      </c>
      <c r="BS281" s="348">
        <v>1</v>
      </c>
      <c r="BT281" s="20">
        <v>251325.9375</v>
      </c>
      <c r="BU281" s="354">
        <v>804243</v>
      </c>
      <c r="BV281" s="20">
        <v>25</v>
      </c>
      <c r="BW281" s="31">
        <v>7.625</v>
      </c>
      <c r="BX281" s="31">
        <v>0</v>
      </c>
      <c r="BY281" s="26">
        <v>0</v>
      </c>
      <c r="BZ281" s="26">
        <v>0</v>
      </c>
      <c r="CA281" s="26">
        <v>0</v>
      </c>
      <c r="CB281" s="26">
        <v>0</v>
      </c>
      <c r="CC281" s="26">
        <v>0</v>
      </c>
      <c r="CD281" s="26">
        <v>0</v>
      </c>
      <c r="CE281" s="26">
        <v>0</v>
      </c>
      <c r="CF281" s="26">
        <v>0</v>
      </c>
      <c r="CG281" s="26">
        <v>150795.5625</v>
      </c>
      <c r="CH281" s="26">
        <v>0</v>
      </c>
      <c r="CI281" s="26">
        <v>0</v>
      </c>
      <c r="CJ281" s="26">
        <v>150795.5625</v>
      </c>
      <c r="CK281" s="22">
        <v>0.42</v>
      </c>
      <c r="CL281" s="22">
        <v>0</v>
      </c>
    </row>
    <row r="282" spans="1:90" s="353" customFormat="1" ht="20.100000000000001" customHeight="1" outlineLevel="2">
      <c r="A282" s="350" t="s">
        <v>160</v>
      </c>
      <c r="B282" s="350"/>
      <c r="C282" s="350"/>
      <c r="D282" s="350"/>
      <c r="E282" s="350"/>
      <c r="F282" s="350"/>
      <c r="G282" s="350"/>
      <c r="H282" s="350"/>
      <c r="I282" s="351"/>
      <c r="J282" s="32"/>
      <c r="K282" s="32"/>
      <c r="L282" s="33"/>
      <c r="M282" s="34"/>
      <c r="N282" s="34"/>
      <c r="O282" s="72"/>
      <c r="P282" s="50"/>
      <c r="Q282" s="50"/>
      <c r="R282" s="36">
        <v>0</v>
      </c>
      <c r="S282" s="36">
        <v>0</v>
      </c>
      <c r="T282" s="36">
        <v>0</v>
      </c>
      <c r="U282" s="37">
        <v>12268380.424019938</v>
      </c>
      <c r="V282" s="38"/>
      <c r="W282" s="38">
        <v>2575588.2075</v>
      </c>
      <c r="X282" s="38">
        <v>0</v>
      </c>
      <c r="Y282" s="38">
        <v>2575588.2075</v>
      </c>
      <c r="Z282" s="38">
        <v>2391617.6212499999</v>
      </c>
      <c r="AA282" s="38">
        <v>0</v>
      </c>
      <c r="AB282" s="38">
        <v>2391617.6212499999</v>
      </c>
      <c r="AC282" s="37">
        <v>11889305.820687035</v>
      </c>
      <c r="AD282" s="38">
        <v>379074.60333290359</v>
      </c>
      <c r="AE282" s="38">
        <v>0</v>
      </c>
      <c r="AF282" s="38">
        <v>0</v>
      </c>
      <c r="AG282" s="38">
        <v>379074.60333290359</v>
      </c>
      <c r="AH282" s="39">
        <v>175726.04240983736</v>
      </c>
      <c r="AI282" s="38">
        <v>0</v>
      </c>
      <c r="AJ282" s="38">
        <v>0</v>
      </c>
      <c r="AK282" s="40">
        <v>175726.04240983736</v>
      </c>
      <c r="AL282" s="41"/>
      <c r="AM282" s="38">
        <v>12092654.381610101</v>
      </c>
      <c r="AN282" s="32"/>
      <c r="AO282" s="41"/>
      <c r="AP282" s="38">
        <v>9978499.9671721235</v>
      </c>
      <c r="AQ282" s="42"/>
      <c r="AR282" s="35"/>
      <c r="AS282" s="35"/>
      <c r="AT282" s="38">
        <v>483832.60552011139</v>
      </c>
      <c r="AU282" s="38">
        <v>0</v>
      </c>
      <c r="AV282" s="38">
        <v>0</v>
      </c>
      <c r="AW282" s="38">
        <v>483832.60552011139</v>
      </c>
      <c r="AX282" s="38">
        <v>4078247.65455051</v>
      </c>
      <c r="AY282" s="38">
        <v>0</v>
      </c>
      <c r="AZ282" s="38">
        <v>0</v>
      </c>
      <c r="BA282" s="38">
        <v>4078247.65455051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50"/>
      <c r="BR282" s="32"/>
      <c r="BS282" s="352"/>
      <c r="BT282" s="32"/>
      <c r="BU282" s="355"/>
      <c r="BV282" s="32"/>
      <c r="BW282" s="43"/>
      <c r="BX282" s="43"/>
      <c r="BY282" s="38"/>
      <c r="BZ282" s="38"/>
      <c r="CA282" s="38">
        <v>0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outlineLevel="3">
      <c r="A283" s="346" t="s">
        <v>161</v>
      </c>
      <c r="B283" s="346" t="s">
        <v>350</v>
      </c>
      <c r="C283" s="346" t="s">
        <v>285</v>
      </c>
      <c r="D283" s="346" t="s">
        <v>286</v>
      </c>
      <c r="E283" s="346" t="s">
        <v>720</v>
      </c>
      <c r="F283" s="346" t="s">
        <v>0</v>
      </c>
      <c r="G283" s="346" t="s">
        <v>291</v>
      </c>
      <c r="H283" s="346" t="s">
        <v>95</v>
      </c>
      <c r="I283" s="347" t="s">
        <v>134</v>
      </c>
      <c r="J283" s="20">
        <v>1</v>
      </c>
      <c r="K283" s="20">
        <v>1</v>
      </c>
      <c r="L283" s="21">
        <v>0</v>
      </c>
      <c r="M283" s="22">
        <v>0</v>
      </c>
      <c r="N283" s="22">
        <v>0</v>
      </c>
      <c r="O283" s="23">
        <v>375000</v>
      </c>
      <c r="P283" s="20">
        <v>375000</v>
      </c>
      <c r="Q283" s="20">
        <v>0</v>
      </c>
      <c r="R283" s="24" t="s">
        <v>617</v>
      </c>
      <c r="S283" s="24">
        <v>0</v>
      </c>
      <c r="T283" s="24">
        <v>0</v>
      </c>
      <c r="U283" s="25">
        <v>375000</v>
      </c>
      <c r="V283" s="26" t="s">
        <v>97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5">
        <v>375000</v>
      </c>
      <c r="AD283" s="26">
        <v>0</v>
      </c>
      <c r="AE283" s="26">
        <v>0</v>
      </c>
      <c r="AF283" s="26">
        <v>0</v>
      </c>
      <c r="AG283" s="26">
        <v>0</v>
      </c>
      <c r="AH283" s="27">
        <v>0</v>
      </c>
      <c r="AI283" s="26">
        <v>0</v>
      </c>
      <c r="AJ283" s="26">
        <v>0</v>
      </c>
      <c r="AK283" s="28">
        <v>0</v>
      </c>
      <c r="AL283" s="29">
        <v>0</v>
      </c>
      <c r="AM283" s="26">
        <v>375000</v>
      </c>
      <c r="AN283" s="20">
        <v>0</v>
      </c>
      <c r="AO283" s="29">
        <v>0</v>
      </c>
      <c r="AP283" s="26">
        <v>375000</v>
      </c>
      <c r="AQ283" s="30">
        <v>1</v>
      </c>
      <c r="AR283" s="23">
        <v>0</v>
      </c>
      <c r="AS283" s="23">
        <v>375000</v>
      </c>
      <c r="AT283" s="26">
        <v>0</v>
      </c>
      <c r="AU283" s="26">
        <v>0</v>
      </c>
      <c r="AV283" s="26">
        <v>0</v>
      </c>
      <c r="AW283" s="26">
        <v>0</v>
      </c>
      <c r="AX283" s="26">
        <v>0</v>
      </c>
      <c r="AY283" s="26">
        <v>0</v>
      </c>
      <c r="AZ283" s="26">
        <v>5619.8</v>
      </c>
      <c r="BA283" s="26">
        <v>5619.8</v>
      </c>
      <c r="BB283" s="23" t="s">
        <v>0</v>
      </c>
      <c r="BC283" s="23" t="s">
        <v>0</v>
      </c>
      <c r="BD283" s="26">
        <v>0</v>
      </c>
      <c r="BE283" s="26">
        <v>0</v>
      </c>
      <c r="BF283" s="26">
        <v>0</v>
      </c>
      <c r="BG283" s="26">
        <v>0</v>
      </c>
      <c r="BH283" s="26">
        <v>0</v>
      </c>
      <c r="BI283" s="26">
        <v>0</v>
      </c>
      <c r="BJ283" s="26">
        <v>5619.8</v>
      </c>
      <c r="BK283" s="26">
        <v>5619.8</v>
      </c>
      <c r="BL283" s="26">
        <v>375000</v>
      </c>
      <c r="BM283" s="23" t="s">
        <v>98</v>
      </c>
      <c r="BN283" s="23">
        <v>0</v>
      </c>
      <c r="BO283" s="23" t="b">
        <v>0</v>
      </c>
      <c r="BP283" s="26">
        <v>0</v>
      </c>
      <c r="BQ283" s="46">
        <v>0</v>
      </c>
      <c r="BR283" s="20">
        <v>0</v>
      </c>
      <c r="BS283" s="348">
        <v>17</v>
      </c>
      <c r="BT283" s="20">
        <v>0</v>
      </c>
      <c r="BU283" s="348">
        <v>0</v>
      </c>
      <c r="BV283" s="20">
        <v>189</v>
      </c>
      <c r="BW283" s="31">
        <v>0</v>
      </c>
      <c r="BX283" s="31">
        <v>0</v>
      </c>
      <c r="BY283" s="26">
        <v>0</v>
      </c>
      <c r="BZ283" s="26">
        <v>0</v>
      </c>
      <c r="CA283" s="26">
        <v>0</v>
      </c>
      <c r="CB283" s="26">
        <v>375000</v>
      </c>
      <c r="CC283" s="26">
        <v>0</v>
      </c>
      <c r="CD283" s="26">
        <v>0</v>
      </c>
      <c r="CE283" s="26">
        <v>0</v>
      </c>
      <c r="CF283" s="26">
        <v>0</v>
      </c>
      <c r="CG283" s="26">
        <v>0</v>
      </c>
      <c r="CH283" s="26">
        <v>0</v>
      </c>
      <c r="CI283" s="26">
        <v>0</v>
      </c>
      <c r="CJ283" s="26">
        <v>0</v>
      </c>
      <c r="CK283" s="22">
        <v>0</v>
      </c>
      <c r="CL283" s="22">
        <v>0</v>
      </c>
    </row>
    <row r="284" spans="1:90" s="353" customFormat="1" ht="20.100000000000001" customHeight="1" outlineLevel="2">
      <c r="A284" s="350" t="s">
        <v>163</v>
      </c>
      <c r="B284" s="350"/>
      <c r="C284" s="350"/>
      <c r="D284" s="350"/>
      <c r="E284" s="350"/>
      <c r="F284" s="350"/>
      <c r="G284" s="350"/>
      <c r="H284" s="350"/>
      <c r="I284" s="351"/>
      <c r="J284" s="32"/>
      <c r="K284" s="32"/>
      <c r="L284" s="33"/>
      <c r="M284" s="34"/>
      <c r="N284" s="34"/>
      <c r="O284" s="35"/>
      <c r="P284" s="32"/>
      <c r="Q284" s="32"/>
      <c r="R284" s="36">
        <v>0</v>
      </c>
      <c r="S284" s="36">
        <v>0</v>
      </c>
      <c r="T284" s="36">
        <v>0</v>
      </c>
      <c r="U284" s="37">
        <v>375000</v>
      </c>
      <c r="V284" s="38"/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7">
        <v>375000</v>
      </c>
      <c r="AD284" s="38">
        <v>0</v>
      </c>
      <c r="AE284" s="38">
        <v>0</v>
      </c>
      <c r="AF284" s="38">
        <v>0</v>
      </c>
      <c r="AG284" s="38">
        <v>0</v>
      </c>
      <c r="AH284" s="39">
        <v>0</v>
      </c>
      <c r="AI284" s="38">
        <v>0</v>
      </c>
      <c r="AJ284" s="38">
        <v>0</v>
      </c>
      <c r="AK284" s="40">
        <v>0</v>
      </c>
      <c r="AL284" s="41"/>
      <c r="AM284" s="38">
        <v>375000</v>
      </c>
      <c r="AN284" s="32"/>
      <c r="AO284" s="41"/>
      <c r="AP284" s="38">
        <v>375000</v>
      </c>
      <c r="AQ284" s="42"/>
      <c r="AR284" s="35"/>
      <c r="AS284" s="35"/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5619.8</v>
      </c>
      <c r="BA284" s="38">
        <v>5619.8</v>
      </c>
      <c r="BB284" s="35"/>
      <c r="BC284" s="35"/>
      <c r="BD284" s="38"/>
      <c r="BE284" s="38"/>
      <c r="BF284" s="38"/>
      <c r="BG284" s="38"/>
      <c r="BH284" s="38"/>
      <c r="BI284" s="38"/>
      <c r="BJ284" s="38"/>
      <c r="BK284" s="38"/>
      <c r="BL284" s="38"/>
      <c r="BM284" s="35"/>
      <c r="BN284" s="35"/>
      <c r="BO284" s="35"/>
      <c r="BP284" s="38"/>
      <c r="BQ284" s="50"/>
      <c r="BR284" s="32"/>
      <c r="BS284" s="352"/>
      <c r="BT284" s="32"/>
      <c r="BU284" s="352"/>
      <c r="BV284" s="32"/>
      <c r="BW284" s="43"/>
      <c r="BX284" s="43"/>
      <c r="BY284" s="38"/>
      <c r="BZ284" s="38"/>
      <c r="CA284" s="38">
        <v>0</v>
      </c>
      <c r="CB284" s="38"/>
      <c r="CC284" s="38"/>
      <c r="CD284" s="38"/>
      <c r="CE284" s="38"/>
      <c r="CF284" s="38"/>
      <c r="CG284" s="38"/>
      <c r="CH284" s="38"/>
      <c r="CI284" s="38"/>
      <c r="CJ284" s="38"/>
      <c r="CK284" s="34"/>
      <c r="CL284" s="34"/>
    </row>
    <row r="285" spans="1:90" outlineLevel="3">
      <c r="A285" s="346" t="s">
        <v>132</v>
      </c>
      <c r="B285" s="346" t="s">
        <v>350</v>
      </c>
      <c r="C285" s="346" t="s">
        <v>285</v>
      </c>
      <c r="D285" s="346" t="s">
        <v>286</v>
      </c>
      <c r="E285" s="346" t="s">
        <v>391</v>
      </c>
      <c r="F285" s="346" t="s">
        <v>0</v>
      </c>
      <c r="G285" s="346" t="s">
        <v>291</v>
      </c>
      <c r="H285" s="346" t="s">
        <v>95</v>
      </c>
      <c r="I285" s="347" t="s">
        <v>134</v>
      </c>
      <c r="J285" s="20">
        <v>1</v>
      </c>
      <c r="K285" s="20">
        <v>1</v>
      </c>
      <c r="L285" s="21">
        <v>0</v>
      </c>
      <c r="M285" s="22">
        <v>0</v>
      </c>
      <c r="N285" s="22">
        <v>0</v>
      </c>
      <c r="O285" s="23">
        <v>0</v>
      </c>
      <c r="P285" s="20">
        <v>0</v>
      </c>
      <c r="Q285" s="20">
        <v>0</v>
      </c>
      <c r="R285" s="24">
        <v>0</v>
      </c>
      <c r="S285" s="24">
        <v>0</v>
      </c>
      <c r="T285" s="24">
        <v>0</v>
      </c>
      <c r="U285" s="25">
        <v>0</v>
      </c>
      <c r="V285" s="26" t="s">
        <v>97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5">
        <v>0</v>
      </c>
      <c r="AD285" s="26">
        <v>0</v>
      </c>
      <c r="AE285" s="26">
        <v>0</v>
      </c>
      <c r="AF285" s="26">
        <v>0</v>
      </c>
      <c r="AG285" s="26">
        <v>0</v>
      </c>
      <c r="AH285" s="27">
        <v>0</v>
      </c>
      <c r="AI285" s="26">
        <v>0</v>
      </c>
      <c r="AJ285" s="26">
        <v>0</v>
      </c>
      <c r="AK285" s="28">
        <v>0</v>
      </c>
      <c r="AL285" s="29">
        <v>0</v>
      </c>
      <c r="AM285" s="26">
        <v>0</v>
      </c>
      <c r="AN285" s="20">
        <v>0</v>
      </c>
      <c r="AO285" s="29">
        <v>0</v>
      </c>
      <c r="AP285" s="26">
        <v>0</v>
      </c>
      <c r="AQ285" s="30">
        <v>1</v>
      </c>
      <c r="AR285" s="23">
        <v>0</v>
      </c>
      <c r="AS285" s="23">
        <v>0</v>
      </c>
      <c r="AT285" s="26">
        <v>0</v>
      </c>
      <c r="AU285" s="26">
        <v>0</v>
      </c>
      <c r="AV285" s="26">
        <v>0</v>
      </c>
      <c r="AW285" s="26">
        <v>0</v>
      </c>
      <c r="AX285" s="26">
        <v>0</v>
      </c>
      <c r="AY285" s="26">
        <v>0</v>
      </c>
      <c r="AZ285" s="26">
        <v>0</v>
      </c>
      <c r="BA285" s="26">
        <v>0</v>
      </c>
      <c r="BB285" s="23" t="s">
        <v>0</v>
      </c>
      <c r="BC285" s="23" t="s">
        <v>0</v>
      </c>
      <c r="BD285" s="26">
        <v>0</v>
      </c>
      <c r="BE285" s="26">
        <v>0</v>
      </c>
      <c r="BF285" s="26">
        <v>0</v>
      </c>
      <c r="BG285" s="26">
        <v>0</v>
      </c>
      <c r="BH285" s="26">
        <v>0</v>
      </c>
      <c r="BI285" s="26">
        <v>0</v>
      </c>
      <c r="BJ285" s="26">
        <v>0</v>
      </c>
      <c r="BK285" s="26">
        <v>0</v>
      </c>
      <c r="BL285" s="26">
        <v>0</v>
      </c>
      <c r="BM285" s="23" t="s">
        <v>88</v>
      </c>
      <c r="BN285" s="23">
        <v>0</v>
      </c>
      <c r="BO285" s="23" t="b">
        <v>0</v>
      </c>
      <c r="BP285" s="26">
        <v>0</v>
      </c>
      <c r="BQ285" s="46">
        <v>0</v>
      </c>
      <c r="BR285" s="20">
        <v>0</v>
      </c>
      <c r="BS285" s="348">
        <v>16</v>
      </c>
      <c r="BT285" s="20">
        <v>0</v>
      </c>
      <c r="BU285" s="348">
        <v>0</v>
      </c>
      <c r="BV285" s="20">
        <v>187</v>
      </c>
      <c r="BW285" s="31">
        <v>0</v>
      </c>
      <c r="BX285" s="31">
        <v>0</v>
      </c>
      <c r="BY285" s="26">
        <v>0</v>
      </c>
      <c r="BZ285" s="26">
        <v>0</v>
      </c>
      <c r="CA285" s="26">
        <v>0</v>
      </c>
      <c r="CB285" s="26">
        <v>0</v>
      </c>
      <c r="CC285" s="26">
        <v>0</v>
      </c>
      <c r="CD285" s="26">
        <v>0</v>
      </c>
      <c r="CE285" s="26">
        <v>0</v>
      </c>
      <c r="CF285" s="26">
        <v>0</v>
      </c>
      <c r="CG285" s="26">
        <v>0</v>
      </c>
      <c r="CH285" s="26">
        <v>0</v>
      </c>
      <c r="CI285" s="26">
        <v>0</v>
      </c>
      <c r="CJ285" s="26">
        <v>0</v>
      </c>
      <c r="CK285" s="22">
        <v>0</v>
      </c>
      <c r="CL285" s="22">
        <v>0</v>
      </c>
    </row>
    <row r="286" spans="1:90" outlineLevel="3">
      <c r="A286" s="346" t="s">
        <v>132</v>
      </c>
      <c r="B286" s="346" t="s">
        <v>350</v>
      </c>
      <c r="C286" s="346" t="s">
        <v>285</v>
      </c>
      <c r="D286" s="346" t="s">
        <v>286</v>
      </c>
      <c r="E286" s="346" t="s">
        <v>392</v>
      </c>
      <c r="F286" s="346" t="s">
        <v>0</v>
      </c>
      <c r="G286" s="359" t="s">
        <v>291</v>
      </c>
      <c r="H286" s="346" t="s">
        <v>95</v>
      </c>
      <c r="I286" s="347" t="s">
        <v>134</v>
      </c>
      <c r="J286" s="20">
        <v>1</v>
      </c>
      <c r="K286" s="20">
        <v>1</v>
      </c>
      <c r="L286" s="21">
        <v>0</v>
      </c>
      <c r="M286" s="22">
        <v>0</v>
      </c>
      <c r="N286" s="22">
        <v>0</v>
      </c>
      <c r="O286" s="23">
        <v>2444047.035616878</v>
      </c>
      <c r="P286" s="20">
        <v>2441885.4959332817</v>
      </c>
      <c r="Q286" s="20">
        <v>2161.539683596231</v>
      </c>
      <c r="R286" s="24" t="s">
        <v>721</v>
      </c>
      <c r="S286" s="24">
        <v>0</v>
      </c>
      <c r="T286" s="24">
        <v>0</v>
      </c>
      <c r="U286" s="25">
        <v>2444047.035616878</v>
      </c>
      <c r="V286" s="26" t="s">
        <v>97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5">
        <v>2441885.4959332817</v>
      </c>
      <c r="AD286" s="26">
        <v>2161.539683596231</v>
      </c>
      <c r="AE286" s="26">
        <v>0</v>
      </c>
      <c r="AF286" s="26">
        <v>0</v>
      </c>
      <c r="AG286" s="26">
        <v>2161.539683596231</v>
      </c>
      <c r="AH286" s="27">
        <v>65179.61252980819</v>
      </c>
      <c r="AI286" s="26">
        <v>0</v>
      </c>
      <c r="AJ286" s="26">
        <v>0</v>
      </c>
      <c r="AK286" s="28">
        <v>65179.61252980819</v>
      </c>
      <c r="AL286" s="29">
        <v>-730023.22451917874</v>
      </c>
      <c r="AM286" s="26">
        <v>2378867.4230870698</v>
      </c>
      <c r="AN286" s="20">
        <v>0</v>
      </c>
      <c r="AO286" s="29">
        <v>0</v>
      </c>
      <c r="AP286" s="26">
        <v>1491673.8348593626</v>
      </c>
      <c r="AQ286" s="30">
        <v>1</v>
      </c>
      <c r="AR286" s="23">
        <v>0</v>
      </c>
      <c r="AS286" s="23">
        <v>2444047.035616878</v>
      </c>
      <c r="AT286" s="26">
        <v>8318.2124507687986</v>
      </c>
      <c r="AU286" s="26">
        <v>0</v>
      </c>
      <c r="AV286" s="26">
        <v>0</v>
      </c>
      <c r="AW286" s="26">
        <v>8318.2124507687986</v>
      </c>
      <c r="AX286" s="26">
        <v>1028617.2120433906</v>
      </c>
      <c r="AY286" s="26">
        <v>0</v>
      </c>
      <c r="AZ286" s="26">
        <v>-434000</v>
      </c>
      <c r="BA286" s="26">
        <v>594617.21204339061</v>
      </c>
      <c r="BB286" s="23" t="s">
        <v>0</v>
      </c>
      <c r="BC286" s="23" t="s">
        <v>0</v>
      </c>
      <c r="BD286" s="26">
        <v>6156.6727671725675</v>
      </c>
      <c r="BE286" s="26">
        <v>0</v>
      </c>
      <c r="BF286" s="26">
        <v>0</v>
      </c>
      <c r="BG286" s="26">
        <v>6156.6727671725675</v>
      </c>
      <c r="BH286" s="26">
        <v>1026455.6723597944</v>
      </c>
      <c r="BI286" s="26">
        <v>0</v>
      </c>
      <c r="BJ286" s="26">
        <v>-434000</v>
      </c>
      <c r="BK286" s="26">
        <v>592455.67235979438</v>
      </c>
      <c r="BL286" s="26">
        <v>1491673.8348593626</v>
      </c>
      <c r="BM286" s="23" t="s">
        <v>88</v>
      </c>
      <c r="BN286" s="23">
        <v>0</v>
      </c>
      <c r="BO286" s="23" t="b">
        <v>0</v>
      </c>
      <c r="BP286" s="26">
        <v>0</v>
      </c>
      <c r="BQ286" s="46">
        <v>0</v>
      </c>
      <c r="BR286" s="20">
        <v>0</v>
      </c>
      <c r="BS286" s="348">
        <v>16</v>
      </c>
      <c r="BT286" s="20">
        <v>2161.539683596231</v>
      </c>
      <c r="BU286" s="348">
        <v>0</v>
      </c>
      <c r="BV286" s="20">
        <v>195</v>
      </c>
      <c r="BW286" s="31">
        <v>0</v>
      </c>
      <c r="BX286" s="31">
        <v>0</v>
      </c>
      <c r="BY286" s="26">
        <v>0</v>
      </c>
      <c r="BZ286" s="26">
        <v>0</v>
      </c>
      <c r="CA286" s="26">
        <v>0</v>
      </c>
      <c r="CB286" s="26">
        <v>0</v>
      </c>
      <c r="CC286" s="26">
        <v>0</v>
      </c>
      <c r="CD286" s="26">
        <v>0</v>
      </c>
      <c r="CE286" s="26">
        <v>0</v>
      </c>
      <c r="CF286" s="26">
        <v>0</v>
      </c>
      <c r="CG286" s="26">
        <v>63018.072846211959</v>
      </c>
      <c r="CH286" s="26">
        <v>0</v>
      </c>
      <c r="CI286" s="26">
        <v>0</v>
      </c>
      <c r="CJ286" s="26">
        <v>63018.072846211959</v>
      </c>
      <c r="CK286" s="22">
        <v>0</v>
      </c>
      <c r="CL286" s="22">
        <v>0</v>
      </c>
    </row>
    <row r="287" spans="1:90" outlineLevel="3">
      <c r="A287" s="346" t="s">
        <v>132</v>
      </c>
      <c r="B287" s="346" t="s">
        <v>350</v>
      </c>
      <c r="C287" s="346" t="s">
        <v>285</v>
      </c>
      <c r="D287" s="346" t="s">
        <v>286</v>
      </c>
      <c r="E287" s="346" t="s">
        <v>393</v>
      </c>
      <c r="F287" s="346" t="s">
        <v>0</v>
      </c>
      <c r="G287" s="346" t="s">
        <v>143</v>
      </c>
      <c r="H287" s="346" t="s">
        <v>95</v>
      </c>
      <c r="I287" s="347" t="s">
        <v>134</v>
      </c>
      <c r="J287" s="20">
        <v>1</v>
      </c>
      <c r="K287" s="20">
        <v>1</v>
      </c>
      <c r="L287" s="21">
        <v>0</v>
      </c>
      <c r="M287" s="22">
        <v>0</v>
      </c>
      <c r="N287" s="22">
        <v>0</v>
      </c>
      <c r="O287" s="23">
        <v>0</v>
      </c>
      <c r="P287" s="20">
        <v>0</v>
      </c>
      <c r="Q287" s="20">
        <v>0</v>
      </c>
      <c r="R287" s="24" t="s">
        <v>722</v>
      </c>
      <c r="S287" s="24">
        <v>0</v>
      </c>
      <c r="T287" s="24">
        <v>0</v>
      </c>
      <c r="U287" s="25">
        <v>0</v>
      </c>
      <c r="V287" s="26" t="s">
        <v>97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5">
        <v>0</v>
      </c>
      <c r="AD287" s="26">
        <v>0</v>
      </c>
      <c r="AE287" s="26">
        <v>0</v>
      </c>
      <c r="AF287" s="26">
        <v>0</v>
      </c>
      <c r="AG287" s="26">
        <v>0</v>
      </c>
      <c r="AH287" s="27">
        <v>0</v>
      </c>
      <c r="AI287" s="26">
        <v>0</v>
      </c>
      <c r="AJ287" s="26">
        <v>0</v>
      </c>
      <c r="AK287" s="28">
        <v>0</v>
      </c>
      <c r="AL287" s="29">
        <v>9514.422398788849</v>
      </c>
      <c r="AM287" s="26">
        <v>0</v>
      </c>
      <c r="AN287" s="20">
        <v>0</v>
      </c>
      <c r="AO287" s="29">
        <v>0</v>
      </c>
      <c r="AP287" s="26">
        <v>0</v>
      </c>
      <c r="AQ287" s="30">
        <v>1</v>
      </c>
      <c r="AR287" s="23">
        <v>0</v>
      </c>
      <c r="AS287" s="23">
        <v>0</v>
      </c>
      <c r="AT287" s="26">
        <v>0</v>
      </c>
      <c r="AU287" s="26">
        <v>0</v>
      </c>
      <c r="AV287" s="26">
        <v>0</v>
      </c>
      <c r="AW287" s="26">
        <v>0</v>
      </c>
      <c r="AX287" s="26">
        <v>-6586.0608620434114</v>
      </c>
      <c r="AY287" s="26">
        <v>0</v>
      </c>
      <c r="AZ287" s="26">
        <v>-7486.2564645766306</v>
      </c>
      <c r="BA287" s="26">
        <v>-14072.317326620043</v>
      </c>
      <c r="BB287" s="23" t="s">
        <v>0</v>
      </c>
      <c r="BC287" s="23" t="s">
        <v>0</v>
      </c>
      <c r="BD287" s="26">
        <v>0</v>
      </c>
      <c r="BE287" s="26">
        <v>0</v>
      </c>
      <c r="BF287" s="26">
        <v>0</v>
      </c>
      <c r="BG287" s="26">
        <v>0</v>
      </c>
      <c r="BH287" s="26">
        <v>-6586.0608620434114</v>
      </c>
      <c r="BI287" s="26">
        <v>0</v>
      </c>
      <c r="BJ287" s="26">
        <v>-7486.2564645766306</v>
      </c>
      <c r="BK287" s="26">
        <v>-14072.317326620043</v>
      </c>
      <c r="BL287" s="26">
        <v>0</v>
      </c>
      <c r="BM287" s="23" t="s">
        <v>88</v>
      </c>
      <c r="BN287" s="23">
        <v>0</v>
      </c>
      <c r="BO287" s="23" t="b">
        <v>0</v>
      </c>
      <c r="BP287" s="26">
        <v>0</v>
      </c>
      <c r="BQ287" s="46">
        <v>0</v>
      </c>
      <c r="BR287" s="20">
        <v>0</v>
      </c>
      <c r="BS287" s="348">
        <v>16</v>
      </c>
      <c r="BT287" s="20">
        <v>0</v>
      </c>
      <c r="BU287" s="348">
        <v>0</v>
      </c>
      <c r="BV287" s="20">
        <v>211</v>
      </c>
      <c r="BW287" s="31">
        <v>0</v>
      </c>
      <c r="BX287" s="31">
        <v>0</v>
      </c>
      <c r="BY287" s="26">
        <v>0</v>
      </c>
      <c r="BZ287" s="26">
        <v>0</v>
      </c>
      <c r="CA287" s="26">
        <v>0</v>
      </c>
      <c r="CB287" s="26">
        <v>-6752.45</v>
      </c>
      <c r="CC287" s="26">
        <v>0</v>
      </c>
      <c r="CD287" s="26">
        <v>0</v>
      </c>
      <c r="CE287" s="26">
        <v>0</v>
      </c>
      <c r="CF287" s="26">
        <v>0</v>
      </c>
      <c r="CG287" s="26">
        <v>0</v>
      </c>
      <c r="CH287" s="26">
        <v>0</v>
      </c>
      <c r="CI287" s="26">
        <v>0</v>
      </c>
      <c r="CJ287" s="26">
        <v>0</v>
      </c>
      <c r="CK287" s="22">
        <v>0</v>
      </c>
      <c r="CL287" s="22">
        <v>0</v>
      </c>
    </row>
    <row r="288" spans="1:90" s="353" customFormat="1" ht="20.100000000000001" customHeight="1" outlineLevel="2">
      <c r="A288" s="350" t="s">
        <v>137</v>
      </c>
      <c r="B288" s="350"/>
      <c r="C288" s="350"/>
      <c r="D288" s="350"/>
      <c r="E288" s="350"/>
      <c r="F288" s="350"/>
      <c r="G288" s="350"/>
      <c r="H288" s="350"/>
      <c r="I288" s="351"/>
      <c r="J288" s="32"/>
      <c r="K288" s="32"/>
      <c r="L288" s="33"/>
      <c r="M288" s="34"/>
      <c r="N288" s="34"/>
      <c r="O288" s="35"/>
      <c r="P288" s="32"/>
      <c r="Q288" s="32"/>
      <c r="R288" s="36">
        <v>0</v>
      </c>
      <c r="S288" s="36">
        <v>0</v>
      </c>
      <c r="T288" s="36">
        <v>0</v>
      </c>
      <c r="U288" s="37">
        <v>2444047.035616878</v>
      </c>
      <c r="V288" s="38"/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7">
        <v>2441885.4959332817</v>
      </c>
      <c r="AD288" s="38">
        <v>2161.539683596231</v>
      </c>
      <c r="AE288" s="38">
        <v>0</v>
      </c>
      <c r="AF288" s="38">
        <v>0</v>
      </c>
      <c r="AG288" s="38">
        <v>2161.539683596231</v>
      </c>
      <c r="AH288" s="39">
        <v>65179.61252980819</v>
      </c>
      <c r="AI288" s="38">
        <v>0</v>
      </c>
      <c r="AJ288" s="38">
        <v>0</v>
      </c>
      <c r="AK288" s="40">
        <v>65179.61252980819</v>
      </c>
      <c r="AL288" s="41"/>
      <c r="AM288" s="38">
        <v>2378867.4230870698</v>
      </c>
      <c r="AN288" s="32"/>
      <c r="AO288" s="41"/>
      <c r="AP288" s="38">
        <v>1491673.8348593626</v>
      </c>
      <c r="AQ288" s="42"/>
      <c r="AR288" s="35"/>
      <c r="AS288" s="35"/>
      <c r="AT288" s="38">
        <v>8318.2124507687986</v>
      </c>
      <c r="AU288" s="38">
        <v>0</v>
      </c>
      <c r="AV288" s="38">
        <v>0</v>
      </c>
      <c r="AW288" s="38">
        <v>8318.2124507687986</v>
      </c>
      <c r="AX288" s="38">
        <v>1022031.1511813472</v>
      </c>
      <c r="AY288" s="38">
        <v>0</v>
      </c>
      <c r="AZ288" s="38">
        <v>-441486.25646457664</v>
      </c>
      <c r="BA288" s="38">
        <v>580544.89471677062</v>
      </c>
      <c r="BB288" s="35"/>
      <c r="BC288" s="35"/>
      <c r="BD288" s="38"/>
      <c r="BE288" s="38"/>
      <c r="BF288" s="38"/>
      <c r="BG288" s="38"/>
      <c r="BH288" s="38"/>
      <c r="BI288" s="38"/>
      <c r="BJ288" s="38"/>
      <c r="BK288" s="38"/>
      <c r="BL288" s="38"/>
      <c r="BM288" s="35"/>
      <c r="BN288" s="35"/>
      <c r="BO288" s="35"/>
      <c r="BP288" s="38"/>
      <c r="BQ288" s="50"/>
      <c r="BR288" s="32"/>
      <c r="BS288" s="352"/>
      <c r="BT288" s="32"/>
      <c r="BU288" s="352"/>
      <c r="BV288" s="32"/>
      <c r="BW288" s="43"/>
      <c r="BX288" s="43"/>
      <c r="BY288" s="38"/>
      <c r="BZ288" s="38"/>
      <c r="CA288" s="38">
        <v>0</v>
      </c>
      <c r="CB288" s="38"/>
      <c r="CC288" s="38"/>
      <c r="CD288" s="38"/>
      <c r="CE288" s="38"/>
      <c r="CF288" s="38"/>
      <c r="CG288" s="38"/>
      <c r="CH288" s="38"/>
      <c r="CI288" s="38"/>
      <c r="CJ288" s="38"/>
      <c r="CK288" s="34"/>
      <c r="CL288" s="34"/>
    </row>
    <row r="289" spans="1:90" outlineLevel="3">
      <c r="A289" s="346" t="s">
        <v>278</v>
      </c>
      <c r="B289" s="346" t="s">
        <v>350</v>
      </c>
      <c r="C289" s="346" t="s">
        <v>285</v>
      </c>
      <c r="D289" s="346" t="s">
        <v>286</v>
      </c>
      <c r="E289" s="346" t="s">
        <v>394</v>
      </c>
      <c r="F289" s="346" t="s">
        <v>526</v>
      </c>
      <c r="G289" s="346" t="s">
        <v>291</v>
      </c>
      <c r="H289" s="346" t="s">
        <v>120</v>
      </c>
      <c r="I289" s="347" t="s">
        <v>120</v>
      </c>
      <c r="J289" s="44">
        <v>1</v>
      </c>
      <c r="K289" s="20">
        <v>1</v>
      </c>
      <c r="L289" s="21">
        <v>0</v>
      </c>
      <c r="M289" s="22">
        <v>0</v>
      </c>
      <c r="N289" s="22">
        <v>1</v>
      </c>
      <c r="O289" s="23">
        <v>11804250</v>
      </c>
      <c r="P289" s="20">
        <v>11804250</v>
      </c>
      <c r="Q289" s="20">
        <v>0</v>
      </c>
      <c r="R289" s="24" t="s">
        <v>723</v>
      </c>
      <c r="S289" s="24">
        <v>0</v>
      </c>
      <c r="T289" s="24">
        <v>0</v>
      </c>
      <c r="U289" s="25">
        <v>11804250</v>
      </c>
      <c r="V289" s="26" t="s">
        <v>97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5">
        <v>11804250</v>
      </c>
      <c r="AD289" s="26">
        <v>0</v>
      </c>
      <c r="AE289" s="26">
        <v>0</v>
      </c>
      <c r="AF289" s="26">
        <v>0</v>
      </c>
      <c r="AG289" s="26">
        <v>0</v>
      </c>
      <c r="AH289" s="27">
        <v>0</v>
      </c>
      <c r="AI289" s="26">
        <v>0</v>
      </c>
      <c r="AJ289" s="26">
        <v>0</v>
      </c>
      <c r="AK289" s="28">
        <v>0</v>
      </c>
      <c r="AL289" s="29">
        <v>0</v>
      </c>
      <c r="AM289" s="26">
        <v>11804250</v>
      </c>
      <c r="AN289" s="29">
        <v>0</v>
      </c>
      <c r="AO289" s="29">
        <v>0</v>
      </c>
      <c r="AP289" s="26">
        <v>11804250</v>
      </c>
      <c r="AQ289" s="30">
        <v>1</v>
      </c>
      <c r="AR289" s="23">
        <v>11804250</v>
      </c>
      <c r="AS289" s="23">
        <v>11804250</v>
      </c>
      <c r="AT289" s="26">
        <v>0</v>
      </c>
      <c r="AU289" s="26">
        <v>0</v>
      </c>
      <c r="AV289" s="26">
        <v>0</v>
      </c>
      <c r="AW289" s="26">
        <v>0</v>
      </c>
      <c r="AX289" s="26">
        <v>3017001</v>
      </c>
      <c r="AY289" s="26">
        <v>0</v>
      </c>
      <c r="AZ289" s="26">
        <v>0</v>
      </c>
      <c r="BA289" s="26">
        <v>3017001</v>
      </c>
      <c r="BB289" s="23" t="s">
        <v>0</v>
      </c>
      <c r="BC289" s="23" t="s">
        <v>0</v>
      </c>
      <c r="BD289" s="26">
        <v>0</v>
      </c>
      <c r="BE289" s="26">
        <v>0</v>
      </c>
      <c r="BF289" s="26">
        <v>0</v>
      </c>
      <c r="BG289" s="26">
        <v>0</v>
      </c>
      <c r="BH289" s="26">
        <v>3017001</v>
      </c>
      <c r="BI289" s="26">
        <v>0</v>
      </c>
      <c r="BJ289" s="26">
        <v>0</v>
      </c>
      <c r="BK289" s="26">
        <v>3017001</v>
      </c>
      <c r="BL289" s="23">
        <v>11804250</v>
      </c>
      <c r="BM289" s="23" t="s">
        <v>98</v>
      </c>
      <c r="BN289" s="23">
        <v>0</v>
      </c>
      <c r="BO289" s="23" t="b">
        <v>0</v>
      </c>
      <c r="BP289" s="26">
        <v>0</v>
      </c>
      <c r="BQ289" s="20">
        <v>0</v>
      </c>
      <c r="BR289" s="20">
        <v>0</v>
      </c>
      <c r="BS289" s="348">
        <v>8</v>
      </c>
      <c r="BT289" s="20">
        <v>0</v>
      </c>
      <c r="BU289" s="348">
        <v>0</v>
      </c>
      <c r="BV289" s="20">
        <v>87</v>
      </c>
      <c r="BW289" s="31">
        <v>0</v>
      </c>
      <c r="BX289" s="31">
        <v>0</v>
      </c>
      <c r="BY289" s="26">
        <v>0</v>
      </c>
      <c r="BZ289" s="26">
        <v>0</v>
      </c>
      <c r="CA289" s="26">
        <v>0</v>
      </c>
      <c r="CB289" s="26">
        <v>0</v>
      </c>
      <c r="CC289" s="26">
        <v>0</v>
      </c>
      <c r="CD289" s="26">
        <v>0</v>
      </c>
      <c r="CE289" s="26">
        <v>0</v>
      </c>
      <c r="CF289" s="26">
        <v>0</v>
      </c>
      <c r="CG289" s="26">
        <v>0</v>
      </c>
      <c r="CH289" s="26">
        <v>0</v>
      </c>
      <c r="CI289" s="26">
        <v>0</v>
      </c>
      <c r="CJ289" s="26">
        <v>0</v>
      </c>
      <c r="CK289" s="22">
        <v>0</v>
      </c>
      <c r="CL289" s="22">
        <v>0</v>
      </c>
    </row>
    <row r="290" spans="1:90" outlineLevel="3">
      <c r="A290" s="346" t="s">
        <v>278</v>
      </c>
      <c r="B290" s="346" t="s">
        <v>350</v>
      </c>
      <c r="C290" s="346" t="s">
        <v>285</v>
      </c>
      <c r="D290" s="346" t="s">
        <v>286</v>
      </c>
      <c r="E290" s="346" t="s">
        <v>396</v>
      </c>
      <c r="F290" s="346" t="s">
        <v>526</v>
      </c>
      <c r="G290" s="346" t="s">
        <v>291</v>
      </c>
      <c r="H290" s="346" t="s">
        <v>120</v>
      </c>
      <c r="I290" s="347" t="s">
        <v>120</v>
      </c>
      <c r="J290" s="44">
        <v>1</v>
      </c>
      <c r="K290" s="20">
        <v>1</v>
      </c>
      <c r="L290" s="21">
        <v>0</v>
      </c>
      <c r="M290" s="22">
        <v>0</v>
      </c>
      <c r="N290" s="22">
        <v>1</v>
      </c>
      <c r="O290" s="23">
        <v>1118250</v>
      </c>
      <c r="P290" s="20">
        <v>1118250</v>
      </c>
      <c r="Q290" s="20">
        <v>0</v>
      </c>
      <c r="R290" s="24" t="s">
        <v>724</v>
      </c>
      <c r="S290" s="24">
        <v>0</v>
      </c>
      <c r="T290" s="24">
        <v>0</v>
      </c>
      <c r="U290" s="25">
        <v>1118250</v>
      </c>
      <c r="V290" s="26" t="s">
        <v>97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5">
        <v>1118250</v>
      </c>
      <c r="AD290" s="26">
        <v>0</v>
      </c>
      <c r="AE290" s="26">
        <v>0</v>
      </c>
      <c r="AF290" s="26">
        <v>0</v>
      </c>
      <c r="AG290" s="26">
        <v>0</v>
      </c>
      <c r="AH290" s="27">
        <v>0</v>
      </c>
      <c r="AI290" s="26">
        <v>0</v>
      </c>
      <c r="AJ290" s="26">
        <v>0</v>
      </c>
      <c r="AK290" s="28">
        <v>0</v>
      </c>
      <c r="AL290" s="29">
        <v>0</v>
      </c>
      <c r="AM290" s="26">
        <v>1118250</v>
      </c>
      <c r="AN290" s="29">
        <v>0</v>
      </c>
      <c r="AO290" s="29">
        <v>0</v>
      </c>
      <c r="AP290" s="26">
        <v>1118250</v>
      </c>
      <c r="AQ290" s="30">
        <v>1</v>
      </c>
      <c r="AR290" s="23">
        <v>1118250</v>
      </c>
      <c r="AS290" s="23">
        <v>1118250</v>
      </c>
      <c r="AT290" s="26">
        <v>0</v>
      </c>
      <c r="AU290" s="26">
        <v>0</v>
      </c>
      <c r="AV290" s="26">
        <v>0</v>
      </c>
      <c r="AW290" s="26">
        <v>0</v>
      </c>
      <c r="AX290" s="26">
        <v>-319500</v>
      </c>
      <c r="AY290" s="26">
        <v>0</v>
      </c>
      <c r="AZ290" s="26">
        <v>0</v>
      </c>
      <c r="BA290" s="26">
        <v>-319500</v>
      </c>
      <c r="BB290" s="23" t="s">
        <v>0</v>
      </c>
      <c r="BC290" s="23" t="s">
        <v>0</v>
      </c>
      <c r="BD290" s="26">
        <v>0</v>
      </c>
      <c r="BE290" s="26">
        <v>0</v>
      </c>
      <c r="BF290" s="26">
        <v>0</v>
      </c>
      <c r="BG290" s="26">
        <v>0</v>
      </c>
      <c r="BH290" s="26">
        <v>-319500</v>
      </c>
      <c r="BI290" s="26">
        <v>0</v>
      </c>
      <c r="BJ290" s="26">
        <v>0</v>
      </c>
      <c r="BK290" s="26">
        <v>-319500</v>
      </c>
      <c r="BL290" s="23">
        <v>1118250</v>
      </c>
      <c r="BM290" s="23" t="s">
        <v>98</v>
      </c>
      <c r="BN290" s="23">
        <v>0</v>
      </c>
      <c r="BO290" s="23" t="b">
        <v>0</v>
      </c>
      <c r="BP290" s="26">
        <v>0</v>
      </c>
      <c r="BQ290" s="20">
        <v>0</v>
      </c>
      <c r="BR290" s="20">
        <v>0</v>
      </c>
      <c r="BS290" s="348">
        <v>8</v>
      </c>
      <c r="BT290" s="20">
        <v>0</v>
      </c>
      <c r="BU290" s="348">
        <v>0</v>
      </c>
      <c r="BV290" s="20">
        <v>89</v>
      </c>
      <c r="BW290" s="31">
        <v>0</v>
      </c>
      <c r="BX290" s="31">
        <v>0</v>
      </c>
      <c r="BY290" s="26">
        <v>0</v>
      </c>
      <c r="BZ290" s="26">
        <v>0</v>
      </c>
      <c r="CA290" s="26">
        <v>0</v>
      </c>
      <c r="CB290" s="26">
        <v>0</v>
      </c>
      <c r="CC290" s="26">
        <v>0</v>
      </c>
      <c r="CD290" s="26">
        <v>0</v>
      </c>
      <c r="CE290" s="26">
        <v>0</v>
      </c>
      <c r="CF290" s="26">
        <v>0</v>
      </c>
      <c r="CG290" s="26">
        <v>0</v>
      </c>
      <c r="CH290" s="26">
        <v>0</v>
      </c>
      <c r="CI290" s="26">
        <v>0</v>
      </c>
      <c r="CJ290" s="26">
        <v>0</v>
      </c>
      <c r="CK290" s="22">
        <v>0</v>
      </c>
      <c r="CL290" s="22">
        <v>0</v>
      </c>
    </row>
    <row r="291" spans="1:90" s="353" customFormat="1" ht="20.100000000000001" customHeight="1" outlineLevel="2">
      <c r="A291" s="350" t="s">
        <v>280</v>
      </c>
      <c r="B291" s="350"/>
      <c r="C291" s="350"/>
      <c r="D291" s="350"/>
      <c r="E291" s="350"/>
      <c r="F291" s="350"/>
      <c r="G291" s="350"/>
      <c r="H291" s="350"/>
      <c r="I291" s="351"/>
      <c r="J291" s="48"/>
      <c r="K291" s="32"/>
      <c r="L291" s="33"/>
      <c r="M291" s="34"/>
      <c r="N291" s="34"/>
      <c r="O291" s="35"/>
      <c r="P291" s="32"/>
      <c r="Q291" s="32"/>
      <c r="R291" s="36">
        <v>0</v>
      </c>
      <c r="S291" s="36">
        <v>0</v>
      </c>
      <c r="T291" s="36">
        <v>0</v>
      </c>
      <c r="U291" s="37">
        <v>12922500</v>
      </c>
      <c r="V291" s="38"/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7">
        <v>12922500</v>
      </c>
      <c r="AD291" s="38">
        <v>0</v>
      </c>
      <c r="AE291" s="38">
        <v>0</v>
      </c>
      <c r="AF291" s="38">
        <v>0</v>
      </c>
      <c r="AG291" s="38">
        <v>0</v>
      </c>
      <c r="AH291" s="39">
        <v>0</v>
      </c>
      <c r="AI291" s="38">
        <v>0</v>
      </c>
      <c r="AJ291" s="38">
        <v>0</v>
      </c>
      <c r="AK291" s="40">
        <v>0</v>
      </c>
      <c r="AL291" s="41"/>
      <c r="AM291" s="38">
        <v>12922500</v>
      </c>
      <c r="AN291" s="41"/>
      <c r="AO291" s="41"/>
      <c r="AP291" s="38">
        <v>12922500</v>
      </c>
      <c r="AQ291" s="42"/>
      <c r="AR291" s="35"/>
      <c r="AS291" s="35"/>
      <c r="AT291" s="38">
        <v>0</v>
      </c>
      <c r="AU291" s="38">
        <v>0</v>
      </c>
      <c r="AV291" s="38">
        <v>0</v>
      </c>
      <c r="AW291" s="38">
        <v>0</v>
      </c>
      <c r="AX291" s="38">
        <v>2697501</v>
      </c>
      <c r="AY291" s="38">
        <v>0</v>
      </c>
      <c r="AZ291" s="38">
        <v>0</v>
      </c>
      <c r="BA291" s="38">
        <v>2697501</v>
      </c>
      <c r="BB291" s="35"/>
      <c r="BC291" s="35"/>
      <c r="BD291" s="38"/>
      <c r="BE291" s="38"/>
      <c r="BF291" s="38"/>
      <c r="BG291" s="38"/>
      <c r="BH291" s="38"/>
      <c r="BI291" s="38"/>
      <c r="BJ291" s="38"/>
      <c r="BK291" s="38"/>
      <c r="BL291" s="35"/>
      <c r="BM291" s="35"/>
      <c r="BN291" s="35"/>
      <c r="BO291" s="35"/>
      <c r="BP291" s="38"/>
      <c r="BQ291" s="32"/>
      <c r="BR291" s="32"/>
      <c r="BS291" s="352"/>
      <c r="BT291" s="32"/>
      <c r="BU291" s="352"/>
      <c r="BV291" s="32"/>
      <c r="BW291" s="43"/>
      <c r="BX291" s="43"/>
      <c r="BY291" s="38"/>
      <c r="BZ291" s="38"/>
      <c r="CA291" s="38">
        <v>0</v>
      </c>
      <c r="CB291" s="38"/>
      <c r="CC291" s="38"/>
      <c r="CD291" s="38"/>
      <c r="CE291" s="38"/>
      <c r="CF291" s="38"/>
      <c r="CG291" s="38"/>
      <c r="CH291" s="38"/>
      <c r="CI291" s="38"/>
      <c r="CJ291" s="38"/>
      <c r="CK291" s="34"/>
      <c r="CL291" s="34"/>
    </row>
    <row r="292" spans="1:90" outlineLevel="3">
      <c r="A292" s="346" t="s">
        <v>118</v>
      </c>
      <c r="B292" s="346" t="s">
        <v>350</v>
      </c>
      <c r="C292" s="346" t="s">
        <v>285</v>
      </c>
      <c r="D292" s="346" t="s">
        <v>286</v>
      </c>
      <c r="E292" s="346" t="s">
        <v>397</v>
      </c>
      <c r="F292" s="346" t="s">
        <v>714</v>
      </c>
      <c r="G292" s="346" t="s">
        <v>291</v>
      </c>
      <c r="H292" s="346" t="s">
        <v>120</v>
      </c>
      <c r="I292" s="347" t="s">
        <v>120</v>
      </c>
      <c r="J292" s="20">
        <v>1.7999999999999999E-2</v>
      </c>
      <c r="K292" s="20">
        <v>1.7999999999999999E-2</v>
      </c>
      <c r="L292" s="21">
        <v>6.5620672951192602E-2</v>
      </c>
      <c r="M292" s="22">
        <v>0</v>
      </c>
      <c r="N292" s="22">
        <v>0.75501406735368359</v>
      </c>
      <c r="O292" s="23">
        <v>0</v>
      </c>
      <c r="P292" s="54">
        <v>0</v>
      </c>
      <c r="Q292" s="20">
        <v>0</v>
      </c>
      <c r="R292" s="24" t="s">
        <v>725</v>
      </c>
      <c r="S292" s="24">
        <v>0</v>
      </c>
      <c r="T292" s="24">
        <v>0</v>
      </c>
      <c r="U292" s="25">
        <v>0</v>
      </c>
      <c r="V292" s="26" t="s">
        <v>97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5">
        <v>0</v>
      </c>
      <c r="AD292" s="26">
        <v>0</v>
      </c>
      <c r="AE292" s="26">
        <v>0</v>
      </c>
      <c r="AF292" s="26">
        <v>0</v>
      </c>
      <c r="AG292" s="26">
        <v>0</v>
      </c>
      <c r="AH292" s="27">
        <v>0</v>
      </c>
      <c r="AI292" s="26">
        <v>0</v>
      </c>
      <c r="AJ292" s="26">
        <v>0</v>
      </c>
      <c r="AK292" s="28">
        <v>0</v>
      </c>
      <c r="AL292" s="29">
        <v>-116689.07779418817</v>
      </c>
      <c r="AM292" s="26">
        <v>0</v>
      </c>
      <c r="AN292" s="29">
        <v>0</v>
      </c>
      <c r="AO292" s="29">
        <v>6.9393861645886176E-3</v>
      </c>
      <c r="AP292" s="26">
        <v>0</v>
      </c>
      <c r="AQ292" s="30">
        <v>1</v>
      </c>
      <c r="AR292" s="23">
        <v>7.9842737622652038E-2</v>
      </c>
      <c r="AS292" s="23">
        <v>5.875</v>
      </c>
      <c r="AT292" s="26">
        <v>0</v>
      </c>
      <c r="AU292" s="26">
        <v>0</v>
      </c>
      <c r="AV292" s="26">
        <v>0</v>
      </c>
      <c r="AW292" s="26">
        <v>0</v>
      </c>
      <c r="AX292" s="26">
        <v>-327752.09983459779</v>
      </c>
      <c r="AY292" s="26">
        <v>0</v>
      </c>
      <c r="AZ292" s="26">
        <v>-7420.35</v>
      </c>
      <c r="BA292" s="26">
        <v>-335172.44983459776</v>
      </c>
      <c r="BB292" s="23">
        <v>5.875</v>
      </c>
      <c r="BC292" s="23">
        <v>6</v>
      </c>
      <c r="BD292" s="26">
        <v>0</v>
      </c>
      <c r="BE292" s="26">
        <v>0</v>
      </c>
      <c r="BF292" s="26">
        <v>0</v>
      </c>
      <c r="BG292" s="26">
        <v>0</v>
      </c>
      <c r="BH292" s="26">
        <v>-327752.09983459779</v>
      </c>
      <c r="BI292" s="26">
        <v>0</v>
      </c>
      <c r="BJ292" s="26">
        <v>-7420.35</v>
      </c>
      <c r="BK292" s="26">
        <v>-335172.44983459776</v>
      </c>
      <c r="BL292" s="23">
        <v>0</v>
      </c>
      <c r="BM292" s="23" t="s">
        <v>88</v>
      </c>
      <c r="BN292" s="23">
        <v>0</v>
      </c>
      <c r="BO292" s="23" t="b">
        <v>0</v>
      </c>
      <c r="BP292" s="26">
        <v>0</v>
      </c>
      <c r="BQ292" s="20">
        <v>0</v>
      </c>
      <c r="BR292" s="20">
        <v>0</v>
      </c>
      <c r="BS292" s="348">
        <v>7</v>
      </c>
      <c r="BT292" s="20">
        <v>0</v>
      </c>
      <c r="BU292" s="354">
        <v>1.3590253212366303E-2</v>
      </c>
      <c r="BV292" s="20">
        <v>95</v>
      </c>
      <c r="BW292" s="31">
        <v>5.875</v>
      </c>
      <c r="BX292" s="31">
        <v>5.875</v>
      </c>
      <c r="BY292" s="26">
        <v>0</v>
      </c>
      <c r="BZ292" s="26">
        <v>0</v>
      </c>
      <c r="CA292" s="26">
        <v>0</v>
      </c>
      <c r="CB292" s="26">
        <v>0</v>
      </c>
      <c r="CC292" s="26">
        <v>0</v>
      </c>
      <c r="CD292" s="26">
        <v>0</v>
      </c>
      <c r="CE292" s="26">
        <v>0</v>
      </c>
      <c r="CF292" s="26">
        <v>0</v>
      </c>
      <c r="CG292" s="26">
        <v>0</v>
      </c>
      <c r="CH292" s="26">
        <v>0</v>
      </c>
      <c r="CI292" s="26">
        <v>0</v>
      </c>
      <c r="CJ292" s="26">
        <v>0</v>
      </c>
      <c r="CK292" s="22">
        <v>0</v>
      </c>
      <c r="CL292" s="22">
        <v>0</v>
      </c>
    </row>
    <row r="293" spans="1:90" s="353" customFormat="1" ht="20.100000000000001" customHeight="1" outlineLevel="2">
      <c r="A293" s="350" t="s">
        <v>121</v>
      </c>
      <c r="B293" s="350"/>
      <c r="C293" s="350"/>
      <c r="D293" s="350"/>
      <c r="E293" s="350"/>
      <c r="F293" s="350"/>
      <c r="G293" s="350"/>
      <c r="H293" s="350"/>
      <c r="I293" s="351"/>
      <c r="J293" s="32"/>
      <c r="K293" s="32"/>
      <c r="L293" s="33"/>
      <c r="M293" s="34"/>
      <c r="N293" s="34"/>
      <c r="O293" s="35"/>
      <c r="P293" s="55"/>
      <c r="Q293" s="32"/>
      <c r="R293" s="36">
        <v>0</v>
      </c>
      <c r="S293" s="36">
        <v>0</v>
      </c>
      <c r="T293" s="36">
        <v>0</v>
      </c>
      <c r="U293" s="37">
        <v>0</v>
      </c>
      <c r="V293" s="38"/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7">
        <v>0</v>
      </c>
      <c r="AD293" s="38">
        <v>0</v>
      </c>
      <c r="AE293" s="38">
        <v>0</v>
      </c>
      <c r="AF293" s="38">
        <v>0</v>
      </c>
      <c r="AG293" s="38">
        <v>0</v>
      </c>
      <c r="AH293" s="39">
        <v>0</v>
      </c>
      <c r="AI293" s="38">
        <v>0</v>
      </c>
      <c r="AJ293" s="38">
        <v>0</v>
      </c>
      <c r="AK293" s="40">
        <v>0</v>
      </c>
      <c r="AL293" s="41"/>
      <c r="AM293" s="38">
        <v>0</v>
      </c>
      <c r="AN293" s="41"/>
      <c r="AO293" s="41"/>
      <c r="AP293" s="38">
        <v>0</v>
      </c>
      <c r="AQ293" s="42"/>
      <c r="AR293" s="35"/>
      <c r="AS293" s="35"/>
      <c r="AT293" s="38">
        <v>0</v>
      </c>
      <c r="AU293" s="38">
        <v>0</v>
      </c>
      <c r="AV293" s="38">
        <v>0</v>
      </c>
      <c r="AW293" s="38">
        <v>0</v>
      </c>
      <c r="AX293" s="38">
        <v>-327752.09983459779</v>
      </c>
      <c r="AY293" s="38">
        <v>0</v>
      </c>
      <c r="AZ293" s="38">
        <v>-7420.35</v>
      </c>
      <c r="BA293" s="38">
        <v>-335172.44983459776</v>
      </c>
      <c r="BB293" s="35"/>
      <c r="BC293" s="35"/>
      <c r="BD293" s="38"/>
      <c r="BE293" s="38"/>
      <c r="BF293" s="38"/>
      <c r="BG293" s="38"/>
      <c r="BH293" s="38"/>
      <c r="BI293" s="38"/>
      <c r="BJ293" s="38"/>
      <c r="BK293" s="38"/>
      <c r="BL293" s="35"/>
      <c r="BM293" s="35"/>
      <c r="BN293" s="35"/>
      <c r="BO293" s="35"/>
      <c r="BP293" s="38"/>
      <c r="BQ293" s="32"/>
      <c r="BR293" s="32"/>
      <c r="BS293" s="352"/>
      <c r="BT293" s="32"/>
      <c r="BU293" s="355"/>
      <c r="BV293" s="32"/>
      <c r="BW293" s="43"/>
      <c r="BX293" s="43"/>
      <c r="BY293" s="38"/>
      <c r="BZ293" s="38"/>
      <c r="CA293" s="38">
        <v>0</v>
      </c>
      <c r="CB293" s="38"/>
      <c r="CC293" s="38"/>
      <c r="CD293" s="38"/>
      <c r="CE293" s="38"/>
      <c r="CF293" s="38"/>
      <c r="CG293" s="38"/>
      <c r="CH293" s="38"/>
      <c r="CI293" s="38"/>
      <c r="CJ293" s="38"/>
      <c r="CK293" s="34"/>
      <c r="CL293" s="34"/>
    </row>
    <row r="294" spans="1:90" s="358" customFormat="1" ht="30" customHeight="1" outlineLevel="1">
      <c r="A294" s="350"/>
      <c r="B294" s="350" t="s">
        <v>399</v>
      </c>
      <c r="C294" s="350"/>
      <c r="D294" s="350"/>
      <c r="E294" s="350"/>
      <c r="F294" s="350"/>
      <c r="G294" s="350"/>
      <c r="H294" s="350"/>
      <c r="I294" s="351"/>
      <c r="J294" s="56"/>
      <c r="K294" s="56"/>
      <c r="L294" s="57"/>
      <c r="M294" s="58"/>
      <c r="N294" s="58"/>
      <c r="O294" s="59"/>
      <c r="P294" s="60"/>
      <c r="Q294" s="56"/>
      <c r="R294" s="61">
        <v>0</v>
      </c>
      <c r="S294" s="61">
        <v>0</v>
      </c>
      <c r="T294" s="61">
        <v>0</v>
      </c>
      <c r="U294" s="62">
        <v>208136004.04963678</v>
      </c>
      <c r="V294" s="63"/>
      <c r="W294" s="63">
        <v>2575588.2075</v>
      </c>
      <c r="X294" s="63">
        <v>0</v>
      </c>
      <c r="Y294" s="63">
        <v>2575588.2075</v>
      </c>
      <c r="Z294" s="63">
        <v>2391617.6212499999</v>
      </c>
      <c r="AA294" s="63">
        <v>0</v>
      </c>
      <c r="AB294" s="63">
        <v>2391617.6212499999</v>
      </c>
      <c r="AC294" s="62">
        <v>207754767.90662029</v>
      </c>
      <c r="AD294" s="63">
        <v>381236.14301649982</v>
      </c>
      <c r="AE294" s="63">
        <v>0</v>
      </c>
      <c r="AF294" s="63">
        <v>0</v>
      </c>
      <c r="AG294" s="63">
        <v>381236.14301649982</v>
      </c>
      <c r="AH294" s="64">
        <v>49994300.654939644</v>
      </c>
      <c r="AI294" s="63">
        <v>0</v>
      </c>
      <c r="AJ294" s="63">
        <v>1380016.39</v>
      </c>
      <c r="AK294" s="65">
        <v>51374317.044939645</v>
      </c>
      <c r="AL294" s="66"/>
      <c r="AM294" s="63">
        <v>168216008.45469713</v>
      </c>
      <c r="AN294" s="66"/>
      <c r="AO294" s="66"/>
      <c r="AP294" s="63">
        <v>205668055.45203146</v>
      </c>
      <c r="AQ294" s="67"/>
      <c r="AR294" s="59"/>
      <c r="AS294" s="59"/>
      <c r="AT294" s="63">
        <v>50048545.817970887</v>
      </c>
      <c r="AU294" s="63">
        <v>0</v>
      </c>
      <c r="AV294" s="63">
        <v>0</v>
      </c>
      <c r="AW294" s="63">
        <v>50048545.817970887</v>
      </c>
      <c r="AX294" s="63">
        <v>60296891.075107917</v>
      </c>
      <c r="AY294" s="63">
        <v>84.185789338080212</v>
      </c>
      <c r="AZ294" s="63">
        <v>3269514.9235354234</v>
      </c>
      <c r="BA294" s="63">
        <v>63566490.18443267</v>
      </c>
      <c r="BB294" s="59"/>
      <c r="BC294" s="59"/>
      <c r="BD294" s="63"/>
      <c r="BE294" s="63"/>
      <c r="BF294" s="63"/>
      <c r="BG294" s="63"/>
      <c r="BH294" s="63"/>
      <c r="BI294" s="63"/>
      <c r="BJ294" s="63"/>
      <c r="BK294" s="63"/>
      <c r="BL294" s="59"/>
      <c r="BM294" s="59"/>
      <c r="BN294" s="59"/>
      <c r="BO294" s="59"/>
      <c r="BP294" s="63"/>
      <c r="BQ294" s="56"/>
      <c r="BR294" s="56"/>
      <c r="BS294" s="356"/>
      <c r="BT294" s="56"/>
      <c r="BU294" s="357"/>
      <c r="BV294" s="56"/>
      <c r="BW294" s="68"/>
      <c r="BX294" s="68"/>
      <c r="BY294" s="63"/>
      <c r="BZ294" s="63"/>
      <c r="CA294" s="63">
        <v>-10074305.059999999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58"/>
      <c r="CL294" s="58"/>
    </row>
    <row r="295" spans="1:90" outlineLevel="3">
      <c r="A295" s="346" t="s">
        <v>127</v>
      </c>
      <c r="B295" s="346" t="s">
        <v>400</v>
      </c>
      <c r="C295" s="346" t="s">
        <v>200</v>
      </c>
      <c r="D295" s="346" t="s">
        <v>228</v>
      </c>
      <c r="E295" s="346" t="s">
        <v>401</v>
      </c>
      <c r="F295" s="346" t="s">
        <v>0</v>
      </c>
      <c r="G295" s="359" t="s">
        <v>143</v>
      </c>
      <c r="H295" s="359" t="s">
        <v>125</v>
      </c>
      <c r="I295" s="347" t="s">
        <v>381</v>
      </c>
      <c r="J295" s="44">
        <v>10694884</v>
      </c>
      <c r="K295" s="20">
        <v>10694884</v>
      </c>
      <c r="L295" s="21">
        <v>0</v>
      </c>
      <c r="M295" s="22">
        <v>0</v>
      </c>
      <c r="N295" s="22">
        <v>1</v>
      </c>
      <c r="O295" s="23">
        <v>0.26648255371446761</v>
      </c>
      <c r="P295" s="46">
        <v>0.26648255371446761</v>
      </c>
      <c r="Q295" s="46">
        <v>0</v>
      </c>
      <c r="R295" s="24" t="s">
        <v>726</v>
      </c>
      <c r="S295" s="24">
        <v>0</v>
      </c>
      <c r="T295" s="24">
        <v>0</v>
      </c>
      <c r="U295" s="25">
        <v>2850000</v>
      </c>
      <c r="V295" s="26" t="s">
        <v>97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5">
        <v>2850000</v>
      </c>
      <c r="AD295" s="26">
        <v>0</v>
      </c>
      <c r="AE295" s="26">
        <v>0</v>
      </c>
      <c r="AF295" s="26">
        <v>0</v>
      </c>
      <c r="AG295" s="26">
        <v>0</v>
      </c>
      <c r="AH295" s="27">
        <v>0</v>
      </c>
      <c r="AI295" s="26">
        <v>0</v>
      </c>
      <c r="AJ295" s="26">
        <v>0</v>
      </c>
      <c r="AK295" s="28">
        <v>0</v>
      </c>
      <c r="AL295" s="29">
        <v>0</v>
      </c>
      <c r="AM295" s="26">
        <v>2850000</v>
      </c>
      <c r="AN295" s="29">
        <v>0</v>
      </c>
      <c r="AO295" s="20">
        <v>0</v>
      </c>
      <c r="AP295" s="26">
        <v>2850000</v>
      </c>
      <c r="AQ295" s="30">
        <v>1</v>
      </c>
      <c r="AR295" s="23">
        <v>2850000</v>
      </c>
      <c r="AS295" s="23">
        <v>0.26648255371446761</v>
      </c>
      <c r="AT295" s="26">
        <v>0</v>
      </c>
      <c r="AU295" s="26">
        <v>0</v>
      </c>
      <c r="AV295" s="26">
        <v>0</v>
      </c>
      <c r="AW295" s="26">
        <v>0</v>
      </c>
      <c r="AX295" s="26">
        <v>0</v>
      </c>
      <c r="AY295" s="26">
        <v>0</v>
      </c>
      <c r="AZ295" s="26">
        <v>0</v>
      </c>
      <c r="BA295" s="26">
        <v>0</v>
      </c>
      <c r="BB295" s="23" t="s">
        <v>0</v>
      </c>
      <c r="BC295" s="23" t="s">
        <v>0</v>
      </c>
      <c r="BD295" s="26">
        <v>0</v>
      </c>
      <c r="BE295" s="26">
        <v>0</v>
      </c>
      <c r="BF295" s="26">
        <v>0</v>
      </c>
      <c r="BG295" s="26">
        <v>0</v>
      </c>
      <c r="BH295" s="26">
        <v>0</v>
      </c>
      <c r="BI295" s="26">
        <v>0</v>
      </c>
      <c r="BJ295" s="26">
        <v>0</v>
      </c>
      <c r="BK295" s="26">
        <v>0</v>
      </c>
      <c r="BL295" s="31">
        <v>2850000</v>
      </c>
      <c r="BM295" s="23" t="s">
        <v>98</v>
      </c>
      <c r="BN295" s="23">
        <v>0</v>
      </c>
      <c r="BO295" s="23" t="b">
        <v>0</v>
      </c>
      <c r="BP295" s="26">
        <v>0</v>
      </c>
      <c r="BQ295" s="20">
        <v>0</v>
      </c>
      <c r="BR295" s="20">
        <v>0</v>
      </c>
      <c r="BS295" s="348">
        <v>2</v>
      </c>
      <c r="BT295" s="20">
        <v>0</v>
      </c>
      <c r="BU295" s="348">
        <v>0</v>
      </c>
      <c r="BV295" s="20">
        <v>64</v>
      </c>
      <c r="BW295" s="31">
        <v>0</v>
      </c>
      <c r="BX295" s="31">
        <v>0</v>
      </c>
      <c r="BY295" s="26">
        <v>0</v>
      </c>
      <c r="BZ295" s="26">
        <v>0</v>
      </c>
      <c r="CA295" s="26">
        <v>0</v>
      </c>
      <c r="CB295" s="26">
        <v>0</v>
      </c>
      <c r="CC295" s="26">
        <v>0</v>
      </c>
      <c r="CD295" s="26">
        <v>0</v>
      </c>
      <c r="CE295" s="26">
        <v>0</v>
      </c>
      <c r="CF295" s="26">
        <v>0</v>
      </c>
      <c r="CG295" s="26">
        <v>0</v>
      </c>
      <c r="CH295" s="26">
        <v>0</v>
      </c>
      <c r="CI295" s="26">
        <v>0</v>
      </c>
      <c r="CJ295" s="26">
        <v>0</v>
      </c>
      <c r="CK295" s="22">
        <v>0</v>
      </c>
      <c r="CL295" s="22">
        <v>0</v>
      </c>
    </row>
    <row r="296" spans="1:90" s="353" customFormat="1" ht="20.100000000000001" customHeight="1" outlineLevel="2">
      <c r="A296" s="350" t="s">
        <v>131</v>
      </c>
      <c r="B296" s="350"/>
      <c r="C296" s="350"/>
      <c r="D296" s="350"/>
      <c r="E296" s="350"/>
      <c r="F296" s="350"/>
      <c r="G296" s="360"/>
      <c r="H296" s="360"/>
      <c r="I296" s="351"/>
      <c r="J296" s="48"/>
      <c r="K296" s="32"/>
      <c r="L296" s="33"/>
      <c r="M296" s="34"/>
      <c r="N296" s="34"/>
      <c r="O296" s="35"/>
      <c r="P296" s="50"/>
      <c r="Q296" s="50"/>
      <c r="R296" s="36">
        <v>0</v>
      </c>
      <c r="S296" s="36">
        <v>0</v>
      </c>
      <c r="T296" s="36">
        <v>0</v>
      </c>
      <c r="U296" s="37">
        <v>2850000</v>
      </c>
      <c r="V296" s="38"/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7">
        <v>2850000</v>
      </c>
      <c r="AD296" s="38">
        <v>0</v>
      </c>
      <c r="AE296" s="38">
        <v>0</v>
      </c>
      <c r="AF296" s="38">
        <v>0</v>
      </c>
      <c r="AG296" s="38">
        <v>0</v>
      </c>
      <c r="AH296" s="39">
        <v>0</v>
      </c>
      <c r="AI296" s="38">
        <v>0</v>
      </c>
      <c r="AJ296" s="38">
        <v>0</v>
      </c>
      <c r="AK296" s="40">
        <v>0</v>
      </c>
      <c r="AL296" s="41"/>
      <c r="AM296" s="38">
        <v>2850000</v>
      </c>
      <c r="AN296" s="41"/>
      <c r="AO296" s="32"/>
      <c r="AP296" s="38">
        <v>2850000</v>
      </c>
      <c r="AQ296" s="42"/>
      <c r="AR296" s="35"/>
      <c r="AS296" s="35"/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5"/>
      <c r="BC296" s="35"/>
      <c r="BD296" s="38"/>
      <c r="BE296" s="38"/>
      <c r="BF296" s="38"/>
      <c r="BG296" s="38"/>
      <c r="BH296" s="38"/>
      <c r="BI296" s="38"/>
      <c r="BJ296" s="38"/>
      <c r="BK296" s="38"/>
      <c r="BL296" s="43"/>
      <c r="BM296" s="35"/>
      <c r="BN296" s="35"/>
      <c r="BO296" s="35"/>
      <c r="BP296" s="38"/>
      <c r="BQ296" s="32"/>
      <c r="BR296" s="32"/>
      <c r="BS296" s="352"/>
      <c r="BT296" s="32"/>
      <c r="BU296" s="352"/>
      <c r="BV296" s="32"/>
      <c r="BW296" s="43"/>
      <c r="BX296" s="43"/>
      <c r="BY296" s="38"/>
      <c r="BZ296" s="38"/>
      <c r="CA296" s="38">
        <v>0</v>
      </c>
      <c r="CB296" s="38"/>
      <c r="CC296" s="38"/>
      <c r="CD296" s="38"/>
      <c r="CE296" s="38"/>
      <c r="CF296" s="38"/>
      <c r="CG296" s="38"/>
      <c r="CH296" s="38"/>
      <c r="CI296" s="38"/>
      <c r="CJ296" s="38"/>
      <c r="CK296" s="34"/>
      <c r="CL296" s="34"/>
    </row>
    <row r="297" spans="1:90" outlineLevel="3">
      <c r="A297" s="346" t="s">
        <v>278</v>
      </c>
      <c r="B297" s="346" t="s">
        <v>400</v>
      </c>
      <c r="C297" s="346" t="s">
        <v>200</v>
      </c>
      <c r="D297" s="346" t="s">
        <v>228</v>
      </c>
      <c r="E297" s="346" t="s">
        <v>402</v>
      </c>
      <c r="F297" s="346" t="s">
        <v>526</v>
      </c>
      <c r="G297" s="346" t="s">
        <v>143</v>
      </c>
      <c r="H297" s="346" t="s">
        <v>120</v>
      </c>
      <c r="I297" s="347" t="s">
        <v>120</v>
      </c>
      <c r="J297" s="44">
        <v>1</v>
      </c>
      <c r="K297" s="20">
        <v>1</v>
      </c>
      <c r="L297" s="21">
        <v>0</v>
      </c>
      <c r="M297" s="22">
        <v>0</v>
      </c>
      <c r="N297" s="22">
        <v>1</v>
      </c>
      <c r="O297" s="23">
        <v>98263</v>
      </c>
      <c r="P297" s="20">
        <v>98263</v>
      </c>
      <c r="Q297" s="20">
        <v>0</v>
      </c>
      <c r="R297" s="24" t="s">
        <v>727</v>
      </c>
      <c r="S297" s="24">
        <v>0</v>
      </c>
      <c r="T297" s="24">
        <v>0</v>
      </c>
      <c r="U297" s="25">
        <v>98263</v>
      </c>
      <c r="V297" s="26" t="s">
        <v>97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5">
        <v>98263</v>
      </c>
      <c r="AD297" s="26">
        <v>0</v>
      </c>
      <c r="AE297" s="26">
        <v>0</v>
      </c>
      <c r="AF297" s="26">
        <v>0</v>
      </c>
      <c r="AG297" s="26">
        <v>0</v>
      </c>
      <c r="AH297" s="27">
        <v>0</v>
      </c>
      <c r="AI297" s="26">
        <v>0</v>
      </c>
      <c r="AJ297" s="26">
        <v>0</v>
      </c>
      <c r="AK297" s="28">
        <v>0</v>
      </c>
      <c r="AL297" s="29">
        <v>0</v>
      </c>
      <c r="AM297" s="26">
        <v>98263</v>
      </c>
      <c r="AN297" s="29">
        <v>0</v>
      </c>
      <c r="AO297" s="29">
        <v>0</v>
      </c>
      <c r="AP297" s="26">
        <v>98263</v>
      </c>
      <c r="AQ297" s="30">
        <v>1</v>
      </c>
      <c r="AR297" s="23">
        <v>98263</v>
      </c>
      <c r="AS297" s="23">
        <v>98263</v>
      </c>
      <c r="AT297" s="26">
        <v>0</v>
      </c>
      <c r="AU297" s="26">
        <v>0</v>
      </c>
      <c r="AV297" s="26">
        <v>0</v>
      </c>
      <c r="AW297" s="26">
        <v>0</v>
      </c>
      <c r="AX297" s="26">
        <v>0</v>
      </c>
      <c r="AY297" s="26">
        <v>0</v>
      </c>
      <c r="AZ297" s="26">
        <v>0</v>
      </c>
      <c r="BA297" s="26">
        <v>0</v>
      </c>
      <c r="BB297" s="23" t="s">
        <v>0</v>
      </c>
      <c r="BC297" s="23" t="s">
        <v>0</v>
      </c>
      <c r="BD297" s="26">
        <v>0</v>
      </c>
      <c r="BE297" s="26">
        <v>0</v>
      </c>
      <c r="BF297" s="26">
        <v>0</v>
      </c>
      <c r="BG297" s="26">
        <v>0</v>
      </c>
      <c r="BH297" s="26">
        <v>0</v>
      </c>
      <c r="BI297" s="26">
        <v>0</v>
      </c>
      <c r="BJ297" s="26">
        <v>0</v>
      </c>
      <c r="BK297" s="26">
        <v>0</v>
      </c>
      <c r="BL297" s="23">
        <v>98263</v>
      </c>
      <c r="BM297" s="23" t="s">
        <v>98</v>
      </c>
      <c r="BN297" s="23">
        <v>0</v>
      </c>
      <c r="BO297" s="23" t="b">
        <v>0</v>
      </c>
      <c r="BP297" s="26">
        <v>0</v>
      </c>
      <c r="BQ297" s="20">
        <v>0</v>
      </c>
      <c r="BR297" s="20">
        <v>0</v>
      </c>
      <c r="BS297" s="348">
        <v>8</v>
      </c>
      <c r="BT297" s="20">
        <v>0</v>
      </c>
      <c r="BU297" s="348">
        <v>0</v>
      </c>
      <c r="BV297" s="20">
        <v>83</v>
      </c>
      <c r="BW297" s="31">
        <v>0</v>
      </c>
      <c r="BX297" s="31">
        <v>0</v>
      </c>
      <c r="BY297" s="26">
        <v>0</v>
      </c>
      <c r="BZ297" s="26">
        <v>0</v>
      </c>
      <c r="CA297" s="26">
        <v>0</v>
      </c>
      <c r="CB297" s="26">
        <v>0</v>
      </c>
      <c r="CC297" s="26">
        <v>0</v>
      </c>
      <c r="CD297" s="26">
        <v>0</v>
      </c>
      <c r="CE297" s="26">
        <v>0</v>
      </c>
      <c r="CF297" s="26">
        <v>0</v>
      </c>
      <c r="CG297" s="26">
        <v>0</v>
      </c>
      <c r="CH297" s="26">
        <v>0</v>
      </c>
      <c r="CI297" s="26">
        <v>0</v>
      </c>
      <c r="CJ297" s="26">
        <v>0</v>
      </c>
      <c r="CK297" s="22">
        <v>0</v>
      </c>
      <c r="CL297" s="22">
        <v>0</v>
      </c>
    </row>
    <row r="298" spans="1:90" s="353" customFormat="1" ht="20.100000000000001" customHeight="1" outlineLevel="2">
      <c r="A298" s="350" t="s">
        <v>280</v>
      </c>
      <c r="B298" s="350"/>
      <c r="C298" s="350"/>
      <c r="D298" s="350"/>
      <c r="E298" s="350"/>
      <c r="F298" s="350"/>
      <c r="G298" s="350"/>
      <c r="H298" s="350"/>
      <c r="I298" s="351"/>
      <c r="J298" s="48"/>
      <c r="K298" s="32"/>
      <c r="L298" s="33"/>
      <c r="M298" s="34"/>
      <c r="N298" s="34"/>
      <c r="O298" s="35"/>
      <c r="P298" s="32"/>
      <c r="Q298" s="32"/>
      <c r="R298" s="36">
        <v>0</v>
      </c>
      <c r="S298" s="36">
        <v>0</v>
      </c>
      <c r="T298" s="36">
        <v>0</v>
      </c>
      <c r="U298" s="37">
        <v>98263</v>
      </c>
      <c r="V298" s="38"/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7">
        <v>98263</v>
      </c>
      <c r="AD298" s="38">
        <v>0</v>
      </c>
      <c r="AE298" s="38">
        <v>0</v>
      </c>
      <c r="AF298" s="38">
        <v>0</v>
      </c>
      <c r="AG298" s="38">
        <v>0</v>
      </c>
      <c r="AH298" s="39">
        <v>0</v>
      </c>
      <c r="AI298" s="38">
        <v>0</v>
      </c>
      <c r="AJ298" s="38">
        <v>0</v>
      </c>
      <c r="AK298" s="40">
        <v>0</v>
      </c>
      <c r="AL298" s="41"/>
      <c r="AM298" s="38">
        <v>98263</v>
      </c>
      <c r="AN298" s="41"/>
      <c r="AO298" s="41"/>
      <c r="AP298" s="38">
        <v>98263</v>
      </c>
      <c r="AQ298" s="42"/>
      <c r="AR298" s="35"/>
      <c r="AS298" s="35"/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5"/>
      <c r="BC298" s="35"/>
      <c r="BD298" s="38"/>
      <c r="BE298" s="38"/>
      <c r="BF298" s="38"/>
      <c r="BG298" s="38"/>
      <c r="BH298" s="38"/>
      <c r="BI298" s="38"/>
      <c r="BJ298" s="38"/>
      <c r="BK298" s="38"/>
      <c r="BL298" s="35"/>
      <c r="BM298" s="35"/>
      <c r="BN298" s="35"/>
      <c r="BO298" s="35"/>
      <c r="BP298" s="38"/>
      <c r="BQ298" s="32"/>
      <c r="BR298" s="32"/>
      <c r="BS298" s="352"/>
      <c r="BT298" s="32"/>
      <c r="BU298" s="352"/>
      <c r="BV298" s="32"/>
      <c r="BW298" s="43"/>
      <c r="BX298" s="43"/>
      <c r="BY298" s="38"/>
      <c r="BZ298" s="38"/>
      <c r="CA298" s="38">
        <v>0</v>
      </c>
      <c r="CB298" s="38"/>
      <c r="CC298" s="38"/>
      <c r="CD298" s="38"/>
      <c r="CE298" s="38"/>
      <c r="CF298" s="38"/>
      <c r="CG298" s="38"/>
      <c r="CH298" s="38"/>
      <c r="CI298" s="38"/>
      <c r="CJ298" s="38"/>
      <c r="CK298" s="34"/>
      <c r="CL298" s="34"/>
    </row>
    <row r="299" spans="1:90" s="358" customFormat="1" ht="30" customHeight="1" outlineLevel="1">
      <c r="A299" s="350"/>
      <c r="B299" s="350" t="s">
        <v>403</v>
      </c>
      <c r="C299" s="350"/>
      <c r="D299" s="350"/>
      <c r="E299" s="350"/>
      <c r="F299" s="350"/>
      <c r="G299" s="350"/>
      <c r="H299" s="350"/>
      <c r="I299" s="351"/>
      <c r="J299" s="56"/>
      <c r="K299" s="56"/>
      <c r="L299" s="57"/>
      <c r="M299" s="58"/>
      <c r="N299" s="58"/>
      <c r="O299" s="59"/>
      <c r="P299" s="56"/>
      <c r="Q299" s="56"/>
      <c r="R299" s="61">
        <v>0</v>
      </c>
      <c r="S299" s="61">
        <v>0</v>
      </c>
      <c r="T299" s="61">
        <v>0</v>
      </c>
      <c r="U299" s="62">
        <v>2948263</v>
      </c>
      <c r="V299" s="63"/>
      <c r="W299" s="63">
        <v>0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2">
        <v>2948263</v>
      </c>
      <c r="AD299" s="63">
        <v>0</v>
      </c>
      <c r="AE299" s="63">
        <v>0</v>
      </c>
      <c r="AF299" s="63">
        <v>0</v>
      </c>
      <c r="AG299" s="63">
        <v>0</v>
      </c>
      <c r="AH299" s="64">
        <v>0</v>
      </c>
      <c r="AI299" s="63">
        <v>0</v>
      </c>
      <c r="AJ299" s="63">
        <v>0</v>
      </c>
      <c r="AK299" s="65">
        <v>0</v>
      </c>
      <c r="AL299" s="66"/>
      <c r="AM299" s="63">
        <v>2948263</v>
      </c>
      <c r="AN299" s="66"/>
      <c r="AO299" s="66"/>
      <c r="AP299" s="63">
        <v>2948263</v>
      </c>
      <c r="AQ299" s="67"/>
      <c r="AR299" s="59"/>
      <c r="AS299" s="59"/>
      <c r="AT299" s="63">
        <v>0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AZ299" s="63">
        <v>0</v>
      </c>
      <c r="BA299" s="63">
        <v>0</v>
      </c>
      <c r="BB299" s="59"/>
      <c r="BC299" s="59"/>
      <c r="BD299" s="63"/>
      <c r="BE299" s="63"/>
      <c r="BF299" s="63"/>
      <c r="BG299" s="63"/>
      <c r="BH299" s="63"/>
      <c r="BI299" s="63"/>
      <c r="BJ299" s="63"/>
      <c r="BK299" s="63"/>
      <c r="BL299" s="59"/>
      <c r="BM299" s="59"/>
      <c r="BN299" s="59"/>
      <c r="BO299" s="59"/>
      <c r="BP299" s="63"/>
      <c r="BQ299" s="56"/>
      <c r="BR299" s="56"/>
      <c r="BS299" s="356"/>
      <c r="BT299" s="56"/>
      <c r="BU299" s="356"/>
      <c r="BV299" s="56"/>
      <c r="BW299" s="68"/>
      <c r="BX299" s="68"/>
      <c r="BY299" s="63"/>
      <c r="BZ299" s="63"/>
      <c r="CA299" s="63">
        <v>0</v>
      </c>
      <c r="CB299" s="63"/>
      <c r="CC299" s="63"/>
      <c r="CD299" s="63"/>
      <c r="CE299" s="63"/>
      <c r="CF299" s="63"/>
      <c r="CG299" s="63"/>
      <c r="CH299" s="63"/>
      <c r="CI299" s="63"/>
      <c r="CJ299" s="63"/>
      <c r="CK299" s="58"/>
      <c r="CL299" s="58"/>
    </row>
    <row r="300" spans="1:90" s="353" customFormat="1" ht="20.100000000000001" hidden="1" customHeight="1">
      <c r="A300" s="350" t="s">
        <v>404</v>
      </c>
      <c r="B300" s="350"/>
      <c r="C300" s="350"/>
      <c r="D300" s="350"/>
      <c r="E300" s="350"/>
      <c r="F300" s="350"/>
      <c r="G300" s="350"/>
      <c r="H300" s="350"/>
      <c r="I300" s="351"/>
      <c r="J300" s="32"/>
      <c r="K300" s="32"/>
      <c r="L300" s="33"/>
      <c r="M300" s="34"/>
      <c r="N300" s="34"/>
      <c r="O300" s="35"/>
      <c r="P300" s="32"/>
      <c r="Q300" s="32"/>
      <c r="R300" s="36">
        <v>0</v>
      </c>
      <c r="S300" s="36">
        <v>0</v>
      </c>
      <c r="T300" s="36">
        <v>0</v>
      </c>
      <c r="U300" s="37">
        <v>1548129556.3723519</v>
      </c>
      <c r="V300" s="38"/>
      <c r="W300" s="38">
        <v>267379444.61493823</v>
      </c>
      <c r="X300" s="38">
        <v>-9686828.3106560688</v>
      </c>
      <c r="Y300" s="38">
        <v>257692616.30428216</v>
      </c>
      <c r="Z300" s="38">
        <v>105665545.43352421</v>
      </c>
      <c r="AA300" s="38">
        <v>-13150208.810453994</v>
      </c>
      <c r="AB300" s="38">
        <v>92515336.62307021</v>
      </c>
      <c r="AC300" s="37">
        <v>1546415992.1540992</v>
      </c>
      <c r="AD300" s="38">
        <v>1170353.3982525701</v>
      </c>
      <c r="AE300" s="38">
        <v>-90804.998303099535</v>
      </c>
      <c r="AF300" s="38">
        <v>203112.90506910169</v>
      </c>
      <c r="AG300" s="38">
        <v>1282661.3050185724</v>
      </c>
      <c r="AH300" s="39">
        <v>-18174587.377448089</v>
      </c>
      <c r="AI300" s="38">
        <v>701030.12308109715</v>
      </c>
      <c r="AJ300" s="38">
        <v>6299188.3685881495</v>
      </c>
      <c r="AK300" s="40">
        <v>-11174368.885778828</v>
      </c>
      <c r="AL300" s="41"/>
      <c r="AM300" s="38">
        <v>1585303616.9645171</v>
      </c>
      <c r="AN300" s="41"/>
      <c r="AO300" s="41"/>
      <c r="AP300" s="38">
        <v>1561094157.5915833</v>
      </c>
      <c r="AQ300" s="42"/>
      <c r="AR300" s="35"/>
      <c r="AS300" s="35"/>
      <c r="AT300" s="38">
        <v>37513920.144331187</v>
      </c>
      <c r="AU300" s="38">
        <v>-457616.71526495705</v>
      </c>
      <c r="AV300" s="38">
        <v>204260.46115158946</v>
      </c>
      <c r="AW300" s="38">
        <v>37260563.890217826</v>
      </c>
      <c r="AX300" s="38">
        <v>120944443.3517313</v>
      </c>
      <c r="AY300" s="38">
        <v>-15837219.664965052</v>
      </c>
      <c r="AZ300" s="38">
        <v>16725203.818053816</v>
      </c>
      <c r="BA300" s="38">
        <v>121832427.50482</v>
      </c>
      <c r="BB300" s="35"/>
      <c r="BC300" s="35"/>
      <c r="BD300" s="38"/>
      <c r="BE300" s="38"/>
      <c r="BF300" s="38"/>
      <c r="BG300" s="38"/>
      <c r="BH300" s="38"/>
      <c r="BI300" s="38"/>
      <c r="BJ300" s="38"/>
      <c r="BK300" s="38"/>
      <c r="BL300" s="35"/>
      <c r="BM300" s="35"/>
      <c r="BN300" s="35"/>
      <c r="BO300" s="35"/>
      <c r="BP300" s="38"/>
      <c r="BQ300" s="32"/>
      <c r="BR300" s="32"/>
      <c r="BS300" s="352"/>
      <c r="BT300" s="32"/>
      <c r="BU300" s="352"/>
      <c r="BV300" s="32"/>
      <c r="BW300" s="43"/>
      <c r="BX300" s="43"/>
      <c r="BY300" s="38"/>
      <c r="BZ300" s="38"/>
      <c r="CA300" s="38">
        <v>-19478112.419999998</v>
      </c>
      <c r="CB300" s="38"/>
      <c r="CC300" s="38"/>
      <c r="CD300" s="38"/>
      <c r="CE300" s="38"/>
      <c r="CF300" s="38"/>
      <c r="CG300" s="38"/>
      <c r="CH300" s="38"/>
      <c r="CI300" s="38"/>
      <c r="CJ300" s="38"/>
      <c r="CK300" s="34"/>
      <c r="CL300" s="34"/>
    </row>
    <row r="301" spans="1:90" s="358" customFormat="1" ht="30" customHeight="1" thickBot="1">
      <c r="A301" s="361"/>
      <c r="B301" s="361" t="s">
        <v>404</v>
      </c>
      <c r="C301" s="361"/>
      <c r="D301" s="361"/>
      <c r="E301" s="361"/>
      <c r="F301" s="361"/>
      <c r="G301" s="361"/>
      <c r="H301" s="361"/>
      <c r="I301" s="362"/>
      <c r="J301" s="73"/>
      <c r="K301" s="73"/>
      <c r="L301" s="74"/>
      <c r="M301" s="75"/>
      <c r="N301" s="75"/>
      <c r="O301" s="76"/>
      <c r="P301" s="73"/>
      <c r="Q301" s="73"/>
      <c r="R301" s="77">
        <v>0</v>
      </c>
      <c r="S301" s="77">
        <v>0</v>
      </c>
      <c r="T301" s="77">
        <v>0</v>
      </c>
      <c r="U301" s="78">
        <v>1548129556.3723519</v>
      </c>
      <c r="V301" s="79"/>
      <c r="W301" s="79">
        <v>267379444.61493823</v>
      </c>
      <c r="X301" s="79">
        <v>-9686828.3106560688</v>
      </c>
      <c r="Y301" s="79">
        <v>257692616.30428216</v>
      </c>
      <c r="Z301" s="79">
        <v>105665545.43352421</v>
      </c>
      <c r="AA301" s="79">
        <v>-13150208.810453994</v>
      </c>
      <c r="AB301" s="79">
        <v>92515336.62307021</v>
      </c>
      <c r="AC301" s="78">
        <v>1546415992.1540992</v>
      </c>
      <c r="AD301" s="79">
        <v>1170353.3982525701</v>
      </c>
      <c r="AE301" s="79">
        <v>-90804.998303099535</v>
      </c>
      <c r="AF301" s="79">
        <v>203112.90506910169</v>
      </c>
      <c r="AG301" s="79">
        <v>1282661.3050185724</v>
      </c>
      <c r="AH301" s="80">
        <v>-18174587.377448089</v>
      </c>
      <c r="AI301" s="79">
        <v>701030.12308109715</v>
      </c>
      <c r="AJ301" s="79">
        <v>6299188.3685881495</v>
      </c>
      <c r="AK301" s="81">
        <v>-11174368.885778828</v>
      </c>
      <c r="AL301" s="82"/>
      <c r="AM301" s="79">
        <v>1585303616.9645171</v>
      </c>
      <c r="AN301" s="82"/>
      <c r="AO301" s="82"/>
      <c r="AP301" s="79">
        <v>1561094157.5915833</v>
      </c>
      <c r="AQ301" s="83"/>
      <c r="AR301" s="76"/>
      <c r="AS301" s="76"/>
      <c r="AT301" s="79">
        <v>37513920.144331187</v>
      </c>
      <c r="AU301" s="79">
        <v>-457616.71526495705</v>
      </c>
      <c r="AV301" s="79">
        <v>204260.46115158946</v>
      </c>
      <c r="AW301" s="79">
        <v>37260563.890217826</v>
      </c>
      <c r="AX301" s="79">
        <v>120944443.3517313</v>
      </c>
      <c r="AY301" s="79">
        <v>-15837219.664965052</v>
      </c>
      <c r="AZ301" s="79">
        <v>16725203.818053816</v>
      </c>
      <c r="BA301" s="79">
        <v>121832427.50482</v>
      </c>
      <c r="BB301" s="76"/>
      <c r="BC301" s="76"/>
      <c r="BD301" s="79"/>
      <c r="BE301" s="79"/>
      <c r="BF301" s="79"/>
      <c r="BG301" s="79"/>
      <c r="BH301" s="79"/>
      <c r="BI301" s="79"/>
      <c r="BJ301" s="79"/>
      <c r="BK301" s="79"/>
      <c r="BL301" s="76"/>
      <c r="BM301" s="76"/>
      <c r="BN301" s="76"/>
      <c r="BO301" s="76"/>
      <c r="BP301" s="79"/>
      <c r="BQ301" s="73"/>
      <c r="BR301" s="73"/>
      <c r="BS301" s="363"/>
      <c r="BT301" s="73"/>
      <c r="BU301" s="363"/>
      <c r="BV301" s="73"/>
      <c r="BW301" s="84"/>
      <c r="BX301" s="84"/>
      <c r="BY301" s="79"/>
      <c r="BZ301" s="79"/>
      <c r="CA301" s="79">
        <v>-19478112.419999998</v>
      </c>
      <c r="CB301" s="79"/>
      <c r="CC301" s="79"/>
      <c r="CD301" s="79"/>
      <c r="CE301" s="79"/>
      <c r="CF301" s="79"/>
      <c r="CG301" s="79"/>
      <c r="CH301" s="79"/>
      <c r="CI301" s="79"/>
      <c r="CJ301" s="79"/>
      <c r="CK301" s="75"/>
      <c r="CL301" s="75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25:BL33 BL36:BL77 AP4:AP77 AM4:AM77 BL79:BL100 BL131:BL135 AC141:AC142 BL138:BL143 BL114:BL115 AP79:AP118 AM79:AM162 AP121:AP162 AC193:AC201 BL193:BL195 AM193:AM195 AP193:AP197 BL207 AC207 BL216 AP207 AP216 AM207 AM216 AC216:AC217 AC229 AC222 BL229 AM229 AP222 AP229 BL297:BL301 AM297:AM301">
    <cfRule type="cellIs" priority="1" stopIfTrue="1" operator="notEqual">
      <formula>"$BM$54"</formula>
    </cfRule>
  </conditionalFormatting>
  <conditionalFormatting sqref="BO4:BO301">
    <cfRule type="cellIs" dxfId="5" priority="2" stopIfTrue="1" operator="notEqual">
      <formula>FALSE</formula>
    </cfRule>
  </conditionalFormatting>
  <conditionalFormatting sqref="BN4:BN301">
    <cfRule type="cellIs" dxfId="4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6" orientation="landscape" r:id="rId1"/>
  <headerFooter alignWithMargins="0">
    <oddHeader>&amp;L&amp;"Bookman Old Style,Bold"&amp;12FINAL -
CONFIDENTIAL AND PROPRIETARY
&amp;C&amp;"Bookman Old Style,Bold"&amp;12ENRON
MERCHANT PORTFOLIO REPORT
 As of Aug-03-2000&amp;R&amp;D
&amp;T</oddHeader>
    <oddFooter>&amp;C&amp;P  of  &amp;N</oddFooter>
  </headerFooter>
  <rowBreaks count="17" manualBreakCount="17">
    <brk id="20" max="16383" man="1"/>
    <brk id="38" max="16383" man="1"/>
    <brk id="46" max="16383" man="1"/>
    <brk id="50" max="16383" man="1"/>
    <brk id="75" max="16383" man="1"/>
    <brk id="83" max="16383" man="1"/>
    <brk id="94" max="16383" man="1"/>
    <brk id="100" max="16383" man="1"/>
    <brk id="103" max="16383" man="1"/>
    <brk id="109" max="16383" man="1"/>
    <brk id="123" max="16383" man="1"/>
    <brk id="172" max="16383" man="1"/>
    <brk id="195" max="16383" man="1"/>
    <brk id="248" max="16383" man="1"/>
    <brk id="294" max="16383" man="1"/>
    <brk id="299" max="16383" man="1"/>
    <brk id="301" max="1638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1">
    <pageSetUpPr fitToPage="1"/>
  </sheetPr>
  <dimension ref="A1:CL283"/>
  <sheetViews>
    <sheetView topLeftCell="E3" workbookViewId="0">
      <selection activeCell="U205" sqref="U205"/>
    </sheetView>
  </sheetViews>
  <sheetFormatPr defaultColWidth="9.109375" defaultRowHeight="13.2" outlineLevelRow="3"/>
  <cols>
    <col min="1" max="1" width="44" style="218" bestFit="1" customWidth="1"/>
    <col min="2" max="2" width="35" style="218" bestFit="1" customWidth="1"/>
    <col min="3" max="3" width="15.109375" style="218" bestFit="1" customWidth="1"/>
    <col min="4" max="4" width="23.88671875" style="218" hidden="1" customWidth="1"/>
    <col min="5" max="5" width="37" style="218" bestFit="1" customWidth="1"/>
    <col min="6" max="6" width="12.6640625" style="218" bestFit="1" customWidth="1"/>
    <col min="7" max="7" width="22.44140625" style="218" bestFit="1" customWidth="1"/>
    <col min="8" max="8" width="10" style="218" hidden="1" customWidth="1"/>
    <col min="9" max="9" width="18" style="218" hidden="1" customWidth="1"/>
    <col min="10" max="10" width="13.44140625" style="218" bestFit="1" customWidth="1"/>
    <col min="11" max="11" width="14.88671875" style="218" hidden="1" customWidth="1"/>
    <col min="12" max="13" width="8.109375" style="218" hidden="1" customWidth="1"/>
    <col min="14" max="14" width="7" style="218" bestFit="1" customWidth="1"/>
    <col min="15" max="15" width="15.88671875" style="218" hidden="1" customWidth="1"/>
    <col min="16" max="16" width="14.33203125" style="218" hidden="1" customWidth="1"/>
    <col min="17" max="17" width="12.5546875" style="218" hidden="1" customWidth="1"/>
    <col min="18" max="18" width="33.33203125" style="218" hidden="1" customWidth="1"/>
    <col min="19" max="20" width="13.109375" style="218" hidden="1" customWidth="1"/>
    <col min="21" max="21" width="15.44140625" style="218" bestFit="1" customWidth="1"/>
    <col min="22" max="22" width="23.6640625" style="218" hidden="1" customWidth="1"/>
    <col min="23" max="23" width="13.88671875" style="218" hidden="1" customWidth="1"/>
    <col min="24" max="24" width="12.44140625" style="218" hidden="1" customWidth="1"/>
    <col min="25" max="26" width="13.88671875" style="218" hidden="1" customWidth="1"/>
    <col min="27" max="27" width="13.44140625" style="218" hidden="1" customWidth="1"/>
    <col min="28" max="28" width="12.88671875" style="218" hidden="1" customWidth="1"/>
    <col min="29" max="29" width="15.44140625" style="218" bestFit="1" customWidth="1"/>
    <col min="30" max="30" width="12.44140625" style="218" bestFit="1" customWidth="1"/>
    <col min="31" max="31" width="12.109375" style="218" bestFit="1" customWidth="1"/>
    <col min="32" max="32" width="14.5546875" style="218" bestFit="1" customWidth="1"/>
    <col min="33" max="33" width="12.44140625" style="218" bestFit="1" customWidth="1"/>
    <col min="34" max="34" width="13.44140625" style="218" bestFit="1" customWidth="1"/>
    <col min="35" max="35" width="12.109375" style="218" bestFit="1" customWidth="1"/>
    <col min="36" max="36" width="14.5546875" style="218" bestFit="1" customWidth="1"/>
    <col min="37" max="37" width="13.44140625" style="218" bestFit="1" customWidth="1"/>
    <col min="38" max="38" width="12.6640625" style="218" hidden="1" customWidth="1"/>
    <col min="39" max="39" width="15.44140625" style="218" bestFit="1" customWidth="1"/>
    <col min="40" max="40" width="8.109375" style="218" hidden="1" customWidth="1"/>
    <col min="41" max="41" width="9.6640625" style="218" hidden="1" customWidth="1"/>
    <col min="42" max="42" width="15.44140625" style="218" hidden="1" customWidth="1"/>
    <col min="43" max="43" width="14.5546875" style="218" hidden="1" customWidth="1"/>
    <col min="44" max="44" width="15.88671875" style="218" hidden="1" customWidth="1"/>
    <col min="45" max="45" width="19" style="218" hidden="1" customWidth="1"/>
    <col min="46" max="46" width="12.88671875" style="218" hidden="1" customWidth="1"/>
    <col min="47" max="47" width="12.109375" style="218" hidden="1" customWidth="1"/>
    <col min="48" max="48" width="14.5546875" style="218" hidden="1" customWidth="1"/>
    <col min="49" max="49" width="12.88671875" style="218" hidden="1" customWidth="1"/>
    <col min="50" max="50" width="13.88671875" style="218" hidden="1" customWidth="1"/>
    <col min="51" max="51" width="13.44140625" style="218" hidden="1" customWidth="1"/>
    <col min="52" max="52" width="14.5546875" style="218" hidden="1" customWidth="1"/>
    <col min="53" max="53" width="13.88671875" style="218" hidden="1" customWidth="1"/>
    <col min="54" max="54" width="10.109375" style="218" bestFit="1" customWidth="1"/>
    <col min="55" max="55" width="13.6640625" style="218" bestFit="1" customWidth="1"/>
    <col min="56" max="56" width="12.33203125" style="218" hidden="1" customWidth="1"/>
    <col min="57" max="57" width="12.109375" style="218" hidden="1" customWidth="1"/>
    <col min="58" max="58" width="14.5546875" style="218" hidden="1" customWidth="1"/>
    <col min="59" max="59" width="12.33203125" style="218" hidden="1" customWidth="1"/>
    <col min="60" max="60" width="12.88671875" style="218" hidden="1" customWidth="1"/>
    <col min="61" max="61" width="12.109375" style="218" hidden="1" customWidth="1"/>
    <col min="62" max="62" width="14.5546875" style="218" hidden="1" customWidth="1"/>
    <col min="63" max="63" width="12.88671875" style="218" hidden="1" customWidth="1"/>
    <col min="64" max="64" width="15.88671875" style="218" hidden="1" customWidth="1"/>
    <col min="65" max="65" width="11.33203125" style="218" hidden="1" customWidth="1"/>
    <col min="66" max="66" width="17.88671875" style="218" hidden="1" customWidth="1"/>
    <col min="67" max="67" width="13.5546875" style="218" hidden="1" customWidth="1"/>
    <col min="68" max="68" width="14.5546875" style="218" hidden="1" customWidth="1"/>
    <col min="69" max="69" width="13.88671875" style="218" hidden="1" customWidth="1"/>
    <col min="70" max="70" width="11.88671875" style="218" hidden="1" customWidth="1"/>
    <col min="71" max="71" width="10.44140625" style="218" hidden="1" customWidth="1"/>
    <col min="72" max="72" width="10.88671875" style="218" hidden="1" customWidth="1"/>
    <col min="73" max="73" width="16.5546875" style="218" bestFit="1" customWidth="1"/>
    <col min="74" max="74" width="11" style="218" hidden="1" customWidth="1"/>
    <col min="75" max="76" width="10.5546875" style="218" hidden="1" customWidth="1"/>
    <col min="77" max="77" width="11.33203125" style="218" hidden="1" customWidth="1"/>
    <col min="78" max="78" width="11.88671875" style="218" hidden="1" customWidth="1"/>
    <col min="79" max="79" width="13.44140625" style="218" bestFit="1" customWidth="1"/>
    <col min="80" max="80" width="13.88671875" style="218" hidden="1" customWidth="1"/>
    <col min="81" max="84" width="13.109375" style="218" hidden="1" customWidth="1"/>
    <col min="85" max="85" width="12.88671875" style="218" hidden="1" customWidth="1"/>
    <col min="86" max="86" width="12.109375" style="218" hidden="1" customWidth="1"/>
    <col min="87" max="87" width="14.5546875" style="218" hidden="1" customWidth="1"/>
    <col min="88" max="88" width="12.88671875" style="218" hidden="1" customWidth="1"/>
    <col min="89" max="89" width="11.109375" style="218" hidden="1" customWidth="1"/>
    <col min="90" max="90" width="11.44140625" style="218" hidden="1" customWidth="1"/>
    <col min="91" max="16384" width="9.109375" style="218"/>
  </cols>
  <sheetData>
    <row r="1" spans="1:90" ht="14.4" thickBot="1">
      <c r="A1" s="215"/>
      <c r="B1" s="215"/>
      <c r="C1" s="215"/>
      <c r="D1" s="215"/>
      <c r="E1" s="215" t="s">
        <v>0</v>
      </c>
      <c r="F1" s="215"/>
      <c r="G1" s="215"/>
      <c r="H1" s="215"/>
      <c r="I1" s="21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216"/>
      <c r="Y1" s="2"/>
      <c r="Z1" s="216"/>
      <c r="AA1" s="216"/>
      <c r="AB1" s="216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216"/>
      <c r="AN1" s="5"/>
      <c r="AO1" s="216"/>
      <c r="AP1" s="216"/>
      <c r="AQ1" s="216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216" t="s">
        <v>1</v>
      </c>
      <c r="BC1" s="216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216" t="s">
        <v>2</v>
      </c>
      <c r="BM1" s="216" t="s">
        <v>13</v>
      </c>
      <c r="BN1" s="216" t="s">
        <v>14</v>
      </c>
      <c r="BO1" s="216" t="s">
        <v>15</v>
      </c>
      <c r="BP1" s="216"/>
      <c r="BQ1" s="2"/>
      <c r="BR1" s="1"/>
      <c r="BS1" s="216"/>
      <c r="BT1" s="216" t="s">
        <v>16</v>
      </c>
      <c r="BU1" s="216" t="s">
        <v>17</v>
      </c>
      <c r="BV1" s="216"/>
      <c r="BW1" s="216" t="s">
        <v>16</v>
      </c>
      <c r="BX1" s="216" t="s">
        <v>18</v>
      </c>
      <c r="BY1" s="2"/>
      <c r="BZ1" s="2"/>
      <c r="CA1" s="2"/>
      <c r="CB1" s="2"/>
      <c r="CC1" s="2"/>
      <c r="CD1" s="2"/>
      <c r="CE1" s="2"/>
      <c r="CF1" s="2"/>
      <c r="CG1" s="697" t="s">
        <v>19</v>
      </c>
      <c r="CH1" s="697"/>
      <c r="CI1" s="697"/>
      <c r="CJ1" s="697"/>
      <c r="CK1" s="1" t="s">
        <v>20</v>
      </c>
      <c r="CL1" s="1" t="s">
        <v>21</v>
      </c>
    </row>
    <row r="2" spans="1:90" ht="13.8">
      <c r="A2" s="219"/>
      <c r="B2" s="219"/>
      <c r="C2" s="219" t="s">
        <v>22</v>
      </c>
      <c r="D2" s="219"/>
      <c r="E2" s="219"/>
      <c r="F2" s="219"/>
      <c r="G2" s="219"/>
      <c r="H2" s="219" t="s">
        <v>23</v>
      </c>
      <c r="I2" s="220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221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221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3.8">
      <c r="A3" s="222" t="s">
        <v>50</v>
      </c>
      <c r="B3" s="222" t="s">
        <v>51</v>
      </c>
      <c r="C3" s="222" t="s">
        <v>52</v>
      </c>
      <c r="D3" s="222" t="s">
        <v>53</v>
      </c>
      <c r="E3" s="222" t="s">
        <v>29</v>
      </c>
      <c r="F3" s="222" t="s">
        <v>54</v>
      </c>
      <c r="G3" s="222" t="s">
        <v>25</v>
      </c>
      <c r="H3" s="222" t="s">
        <v>55</v>
      </c>
      <c r="I3" s="223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36749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224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225" t="s">
        <v>82</v>
      </c>
      <c r="B4" s="225" t="s">
        <v>83</v>
      </c>
      <c r="C4" s="225" t="s">
        <v>0</v>
      </c>
      <c r="D4" s="225" t="s">
        <v>0</v>
      </c>
      <c r="E4" s="225" t="s">
        <v>84</v>
      </c>
      <c r="F4" s="225" t="s">
        <v>0</v>
      </c>
      <c r="G4" s="225" t="s">
        <v>83</v>
      </c>
      <c r="H4" s="225" t="s">
        <v>85</v>
      </c>
      <c r="I4" s="209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210">
        <v>83</v>
      </c>
      <c r="BT4" s="20">
        <v>0</v>
      </c>
      <c r="BU4" s="210">
        <v>0</v>
      </c>
      <c r="BV4" s="20">
        <v>127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226" customFormat="1" ht="20.100000000000001" customHeight="1" outlineLevel="2">
      <c r="A5" s="211" t="s">
        <v>89</v>
      </c>
      <c r="B5" s="212"/>
      <c r="C5" s="212"/>
      <c r="D5" s="212"/>
      <c r="E5" s="212"/>
      <c r="F5" s="212"/>
      <c r="G5" s="212"/>
      <c r="H5" s="212"/>
      <c r="I5" s="213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214"/>
      <c r="BT5" s="32"/>
      <c r="BU5" s="214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225" t="s">
        <v>90</v>
      </c>
      <c r="B6" s="225" t="s">
        <v>83</v>
      </c>
      <c r="C6" s="225" t="s">
        <v>91</v>
      </c>
      <c r="D6" s="225" t="s">
        <v>92</v>
      </c>
      <c r="E6" s="225" t="s">
        <v>93</v>
      </c>
      <c r="F6" s="225" t="s">
        <v>0</v>
      </c>
      <c r="G6" s="225" t="s">
        <v>94</v>
      </c>
      <c r="H6" s="225" t="s">
        <v>95</v>
      </c>
      <c r="I6" s="209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210">
        <v>4</v>
      </c>
      <c r="BT6" s="20">
        <v>0</v>
      </c>
      <c r="BU6" s="210">
        <v>0</v>
      </c>
      <c r="BV6" s="20">
        <v>113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225" t="s">
        <v>90</v>
      </c>
      <c r="B7" s="225" t="s">
        <v>83</v>
      </c>
      <c r="C7" s="225" t="s">
        <v>99</v>
      </c>
      <c r="D7" s="225" t="s">
        <v>509</v>
      </c>
      <c r="E7" s="225" t="s">
        <v>100</v>
      </c>
      <c r="F7" s="225" t="s">
        <v>0</v>
      </c>
      <c r="G7" s="225" t="s">
        <v>101</v>
      </c>
      <c r="H7" s="225" t="s">
        <v>95</v>
      </c>
      <c r="I7" s="209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11962049.790333208</v>
      </c>
      <c r="P7" s="46">
        <v>11942348.815110886</v>
      </c>
      <c r="Q7" s="24">
        <v>19700.975222321227</v>
      </c>
      <c r="R7" s="24" t="s">
        <v>510</v>
      </c>
      <c r="S7" s="24">
        <v>0</v>
      </c>
      <c r="T7" s="24">
        <v>0</v>
      </c>
      <c r="U7" s="25">
        <v>11962049.790333208</v>
      </c>
      <c r="V7" s="26" t="s">
        <v>97</v>
      </c>
      <c r="W7" s="26">
        <v>2033548.4643566455</v>
      </c>
      <c r="X7" s="26">
        <v>-1081997.6457829382</v>
      </c>
      <c r="Y7" s="26">
        <v>951550.81857370725</v>
      </c>
      <c r="Z7" s="26">
        <v>0</v>
      </c>
      <c r="AA7" s="26">
        <v>0</v>
      </c>
      <c r="AB7" s="26">
        <v>0</v>
      </c>
      <c r="AC7" s="25">
        <v>11942348.815110886</v>
      </c>
      <c r="AD7" s="26">
        <v>19700.975222321227</v>
      </c>
      <c r="AE7" s="26">
        <v>-19700.975222320529</v>
      </c>
      <c r="AF7" s="26">
        <v>0</v>
      </c>
      <c r="AG7" s="26">
        <v>6.9849193096160889E-10</v>
      </c>
      <c r="AH7" s="27">
        <v>102555.22650490701</v>
      </c>
      <c r="AI7" s="26">
        <v>-102555.22650491244</v>
      </c>
      <c r="AJ7" s="26">
        <v>0</v>
      </c>
      <c r="AK7" s="28">
        <v>-5.4430984164355323E-9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11962049.790333208</v>
      </c>
      <c r="AS7" s="23">
        <v>11962049.790333208</v>
      </c>
      <c r="AT7" s="26">
        <v>71621.962087526917</v>
      </c>
      <c r="AU7" s="26">
        <v>-71621.962087526816</v>
      </c>
      <c r="AV7" s="26">
        <v>0</v>
      </c>
      <c r="AW7" s="26">
        <v>1.1254996934439987E-10</v>
      </c>
      <c r="AX7" s="26">
        <v>-39742.624666793272</v>
      </c>
      <c r="AY7" s="26">
        <v>-38920.982304927587</v>
      </c>
      <c r="AZ7" s="26">
        <v>701730</v>
      </c>
      <c r="BA7" s="26">
        <v>623066.39302828046</v>
      </c>
      <c r="BB7" s="23" t="s">
        <v>0</v>
      </c>
      <c r="BC7" s="23" t="s">
        <v>0</v>
      </c>
      <c r="BD7" s="26">
        <v>51920.98686520569</v>
      </c>
      <c r="BE7" s="26">
        <v>-51920.986865206287</v>
      </c>
      <c r="BF7" s="26">
        <v>0</v>
      </c>
      <c r="BG7" s="26">
        <v>-5.8594196161720902E-10</v>
      </c>
      <c r="BH7" s="26">
        <v>-59443.599889114499</v>
      </c>
      <c r="BI7" s="26">
        <v>-19220.007082607055</v>
      </c>
      <c r="BJ7" s="26">
        <v>701730</v>
      </c>
      <c r="BK7" s="26">
        <v>623066.39302827977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210">
        <v>4</v>
      </c>
      <c r="BT7" s="20">
        <v>19700.975222321227</v>
      </c>
      <c r="BU7" s="210">
        <v>0</v>
      </c>
      <c r="BV7" s="20">
        <v>114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82854.251282585785</v>
      </c>
      <c r="CH7" s="26">
        <v>-82854.251282591911</v>
      </c>
      <c r="CI7" s="26">
        <v>0</v>
      </c>
      <c r="CJ7" s="26">
        <v>-6.1415903473971412E-9</v>
      </c>
      <c r="CK7" s="22">
        <v>0.17</v>
      </c>
      <c r="CL7" s="22">
        <v>9.0452528182696917E-2</v>
      </c>
    </row>
    <row r="8" spans="1:90" s="226" customFormat="1" ht="20.100000000000001" customHeight="1" outlineLevel="2">
      <c r="A8" s="212" t="s">
        <v>102</v>
      </c>
      <c r="B8" s="212"/>
      <c r="C8" s="212"/>
      <c r="D8" s="212"/>
      <c r="E8" s="212"/>
      <c r="F8" s="212"/>
      <c r="G8" s="212"/>
      <c r="H8" s="212"/>
      <c r="I8" s="213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14731197.790333208</v>
      </c>
      <c r="V8" s="38"/>
      <c r="W8" s="38">
        <v>2033548.4643566455</v>
      </c>
      <c r="X8" s="38">
        <v>-1081997.6457829382</v>
      </c>
      <c r="Y8" s="38">
        <v>951550.81857370725</v>
      </c>
      <c r="Z8" s="38">
        <v>0</v>
      </c>
      <c r="AA8" s="38">
        <v>0</v>
      </c>
      <c r="AB8" s="38">
        <v>0</v>
      </c>
      <c r="AC8" s="37">
        <v>14711496.815110886</v>
      </c>
      <c r="AD8" s="38">
        <v>19700.975222321227</v>
      </c>
      <c r="AE8" s="38">
        <v>-19700.975222320529</v>
      </c>
      <c r="AF8" s="38">
        <v>0</v>
      </c>
      <c r="AG8" s="38">
        <v>6.9849193096160889E-10</v>
      </c>
      <c r="AH8" s="39">
        <v>102555.22650490701</v>
      </c>
      <c r="AI8" s="38">
        <v>-102555.22650491244</v>
      </c>
      <c r="AJ8" s="38">
        <v>0</v>
      </c>
      <c r="AK8" s="40">
        <v>-5.4430984164355323E-9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71621.962087526917</v>
      </c>
      <c r="AU8" s="38">
        <v>-71621.962087526816</v>
      </c>
      <c r="AV8" s="38">
        <v>0</v>
      </c>
      <c r="AW8" s="38">
        <v>1.1254996934439987E-10</v>
      </c>
      <c r="AX8" s="38">
        <v>-39742.624666793272</v>
      </c>
      <c r="AY8" s="38">
        <v>-38920.982304927587</v>
      </c>
      <c r="AZ8" s="38">
        <v>1942455</v>
      </c>
      <c r="BA8" s="38">
        <v>1863791.3930282805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214"/>
      <c r="BT8" s="32"/>
      <c r="BU8" s="214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225" t="s">
        <v>103</v>
      </c>
      <c r="B9" s="225" t="s">
        <v>83</v>
      </c>
      <c r="C9" s="225" t="s">
        <v>91</v>
      </c>
      <c r="D9" s="225" t="s">
        <v>92</v>
      </c>
      <c r="E9" s="225" t="s">
        <v>104</v>
      </c>
      <c r="F9" s="225" t="s">
        <v>511</v>
      </c>
      <c r="G9" s="225" t="s">
        <v>94</v>
      </c>
      <c r="H9" s="225" t="s">
        <v>85</v>
      </c>
      <c r="I9" s="209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0.99123398516520556</v>
      </c>
      <c r="P9" s="46">
        <v>0.94435075885328834</v>
      </c>
      <c r="Q9" s="46">
        <v>4.6883226311917214E-2</v>
      </c>
      <c r="R9" s="24" t="s">
        <v>512</v>
      </c>
      <c r="S9" s="24">
        <v>0</v>
      </c>
      <c r="T9" s="24">
        <v>0</v>
      </c>
      <c r="U9" s="25">
        <v>4163182.7376938635</v>
      </c>
      <c r="V9" s="26" t="s">
        <v>97</v>
      </c>
      <c r="W9" s="26">
        <v>5328873.9042481454</v>
      </c>
      <c r="X9" s="26">
        <v>-2738989.7107162541</v>
      </c>
      <c r="Y9" s="26">
        <v>2589884.1935318913</v>
      </c>
      <c r="Z9" s="26">
        <v>2664436.9521240727</v>
      </c>
      <c r="AA9" s="26">
        <v>-5031702.7701404141</v>
      </c>
      <c r="AB9" s="26">
        <v>-2367265.8180163414</v>
      </c>
      <c r="AC9" s="25">
        <v>3966273.1871838109</v>
      </c>
      <c r="AD9" s="26">
        <v>196909.55051005259</v>
      </c>
      <c r="AE9" s="26">
        <v>-32464.866323730137</v>
      </c>
      <c r="AF9" s="26">
        <v>0</v>
      </c>
      <c r="AG9" s="26">
        <v>164444.68418632244</v>
      </c>
      <c r="AH9" s="27">
        <v>-443948.57761368481</v>
      </c>
      <c r="AI9" s="26">
        <v>-130980.04579382071</v>
      </c>
      <c r="AJ9" s="26">
        <v>0</v>
      </c>
      <c r="AK9" s="28">
        <v>-574928.62340750545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4163182.7376938635</v>
      </c>
      <c r="AS9" s="23">
        <v>0.99123398516520556</v>
      </c>
      <c r="AT9" s="26">
        <v>468638.95633506915</v>
      </c>
      <c r="AU9" s="26">
        <v>-101723.66072876485</v>
      </c>
      <c r="AV9" s="26">
        <v>0</v>
      </c>
      <c r="AW9" s="26">
        <v>366915.29560630431</v>
      </c>
      <c r="AX9" s="26">
        <v>-683237.39528047526</v>
      </c>
      <c r="AY9" s="26">
        <v>-394619.38706147647</v>
      </c>
      <c r="AZ9" s="26">
        <v>0</v>
      </c>
      <c r="BA9" s="26">
        <v>-1077856.782341952</v>
      </c>
      <c r="BB9" s="23">
        <v>0.99123398516520556</v>
      </c>
      <c r="BC9" s="23">
        <v>0.94435075885328834</v>
      </c>
      <c r="BD9" s="26">
        <v>271729.40582501655</v>
      </c>
      <c r="BE9" s="26">
        <v>-69258.794405034714</v>
      </c>
      <c r="BF9" s="26">
        <v>0</v>
      </c>
      <c r="BG9" s="26">
        <v>202470.61141998187</v>
      </c>
      <c r="BH9" s="26">
        <v>-880146.94579052785</v>
      </c>
      <c r="BI9" s="26">
        <v>-362154.52073774632</v>
      </c>
      <c r="BJ9" s="26">
        <v>0</v>
      </c>
      <c r="BK9" s="26">
        <v>-1242301.4665282744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210">
        <v>3</v>
      </c>
      <c r="BT9" s="20">
        <v>196909.55051005259</v>
      </c>
      <c r="BU9" s="210">
        <v>0</v>
      </c>
      <c r="BV9" s="20">
        <v>105</v>
      </c>
      <c r="BW9" s="31">
        <v>0.99123398516520556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-640858.12812373741</v>
      </c>
      <c r="CH9" s="26">
        <v>-98515.179470090574</v>
      </c>
      <c r="CI9" s="26">
        <v>0</v>
      </c>
      <c r="CJ9" s="26">
        <v>-739373.30759382795</v>
      </c>
      <c r="CK9" s="22">
        <v>1.28</v>
      </c>
      <c r="CL9" s="22">
        <v>0.65790763540528108</v>
      </c>
    </row>
    <row r="10" spans="1:90" outlineLevel="3">
      <c r="A10" s="225" t="s">
        <v>103</v>
      </c>
      <c r="B10" s="225" t="s">
        <v>83</v>
      </c>
      <c r="C10" s="225" t="s">
        <v>91</v>
      </c>
      <c r="D10" s="225" t="s">
        <v>92</v>
      </c>
      <c r="E10" s="225" t="s">
        <v>106</v>
      </c>
      <c r="F10" s="225" t="s">
        <v>513</v>
      </c>
      <c r="G10" s="225" t="s">
        <v>94</v>
      </c>
      <c r="H10" s="225" t="s">
        <v>85</v>
      </c>
      <c r="I10" s="209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1.6250842886041807</v>
      </c>
      <c r="P10" s="46">
        <v>1.6863406408094437</v>
      </c>
      <c r="Q10" s="46">
        <v>-6.1256352205262932E-2</v>
      </c>
      <c r="R10" s="24" t="s">
        <v>514</v>
      </c>
      <c r="S10" s="24">
        <v>0</v>
      </c>
      <c r="T10" s="24">
        <v>0</v>
      </c>
      <c r="U10" s="25">
        <v>1204187.457855698</v>
      </c>
      <c r="V10" s="26" t="s">
        <v>97</v>
      </c>
      <c r="W10" s="26">
        <v>1541359.9460552933</v>
      </c>
      <c r="X10" s="26">
        <v>-862921.50324861577</v>
      </c>
      <c r="Y10" s="26">
        <v>678438.44280667754</v>
      </c>
      <c r="Z10" s="26">
        <v>770679.97302764666</v>
      </c>
      <c r="AA10" s="26">
        <v>-1585243.0921233194</v>
      </c>
      <c r="AB10" s="26">
        <v>-814563.11909567274</v>
      </c>
      <c r="AC10" s="25">
        <v>1249578.4148397977</v>
      </c>
      <c r="AD10" s="26">
        <v>-45390.956984099699</v>
      </c>
      <c r="AE10" s="26">
        <v>-10228.089262705795</v>
      </c>
      <c r="AF10" s="26">
        <v>0</v>
      </c>
      <c r="AG10" s="26">
        <v>-55619.04624680549</v>
      </c>
      <c r="AH10" s="27">
        <v>-476663.8679164499</v>
      </c>
      <c r="AI10" s="26">
        <v>-41933.294160953272</v>
      </c>
      <c r="AJ10" s="26">
        <v>0</v>
      </c>
      <c r="AK10" s="28">
        <v>-518597.16207740293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1204187.457855698</v>
      </c>
      <c r="AS10" s="23">
        <v>1.6250842886041807</v>
      </c>
      <c r="AT10" s="26">
        <v>-24248.349446101114</v>
      </c>
      <c r="AU10" s="26">
        <v>-33165.727537836501</v>
      </c>
      <c r="AV10" s="26">
        <v>0</v>
      </c>
      <c r="AW10" s="26">
        <v>-57414.076983937608</v>
      </c>
      <c r="AX10" s="26">
        <v>-405116.48118473613</v>
      </c>
      <c r="AY10" s="26">
        <v>-120658.20779906595</v>
      </c>
      <c r="AZ10" s="26">
        <v>0</v>
      </c>
      <c r="BA10" s="26">
        <v>-525774.68898380187</v>
      </c>
      <c r="BB10" s="23">
        <v>1.6250842886041807</v>
      </c>
      <c r="BC10" s="23">
        <v>1.6863406408094437</v>
      </c>
      <c r="BD10" s="26">
        <v>21142.607537998585</v>
      </c>
      <c r="BE10" s="26">
        <v>-22937.638275130703</v>
      </c>
      <c r="BF10" s="26">
        <v>0</v>
      </c>
      <c r="BG10" s="26">
        <v>-1795.0307371321178</v>
      </c>
      <c r="BH10" s="26">
        <v>-359725.52420063643</v>
      </c>
      <c r="BI10" s="26">
        <v>-110430.11853636015</v>
      </c>
      <c r="BJ10" s="26">
        <v>0</v>
      </c>
      <c r="BK10" s="26">
        <v>-470155.64273699641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210">
        <v>3</v>
      </c>
      <c r="BT10" s="20">
        <v>-45390.956984099699</v>
      </c>
      <c r="BU10" s="210">
        <v>0</v>
      </c>
      <c r="BV10" s="20">
        <v>106</v>
      </c>
      <c r="BW10" s="31">
        <v>1.6250842886041807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-431272.91093235021</v>
      </c>
      <c r="CH10" s="26">
        <v>-31705.204898247473</v>
      </c>
      <c r="CI10" s="26">
        <v>0</v>
      </c>
      <c r="CJ10" s="26">
        <v>-462978.11583059747</v>
      </c>
      <c r="CK10" s="22">
        <v>1.28</v>
      </c>
      <c r="CL10" s="22">
        <v>0.71660064022359438</v>
      </c>
    </row>
    <row r="11" spans="1:90" outlineLevel="3">
      <c r="A11" s="225" t="s">
        <v>103</v>
      </c>
      <c r="B11" s="225" t="s">
        <v>83</v>
      </c>
      <c r="C11" s="225" t="s">
        <v>91</v>
      </c>
      <c r="D11" s="225" t="s">
        <v>92</v>
      </c>
      <c r="E11" s="225" t="s">
        <v>108</v>
      </c>
      <c r="F11" s="225" t="s">
        <v>515</v>
      </c>
      <c r="G11" s="225" t="s">
        <v>94</v>
      </c>
      <c r="H11" s="225" t="s">
        <v>85</v>
      </c>
      <c r="I11" s="209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2.5960890087660147</v>
      </c>
      <c r="P11" s="46">
        <v>2.4957841483979766</v>
      </c>
      <c r="Q11" s="46">
        <v>0.1003048603680381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2.5960890087660147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2.5960890087660147</v>
      </c>
      <c r="BC11" s="23">
        <v>2.4957841483979766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210">
        <v>3</v>
      </c>
      <c r="BT11" s="20">
        <v>0</v>
      </c>
      <c r="BU11" s="210">
        <v>0</v>
      </c>
      <c r="BV11" s="20">
        <v>107</v>
      </c>
      <c r="BW11" s="31">
        <v>2.5960890087660147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225" t="s">
        <v>103</v>
      </c>
      <c r="B12" s="225" t="s">
        <v>83</v>
      </c>
      <c r="C12" s="225" t="s">
        <v>91</v>
      </c>
      <c r="D12" s="225" t="s">
        <v>92</v>
      </c>
      <c r="E12" s="225" t="s">
        <v>110</v>
      </c>
      <c r="F12" s="225" t="s">
        <v>517</v>
      </c>
      <c r="G12" s="225" t="s">
        <v>94</v>
      </c>
      <c r="H12" s="225" t="s">
        <v>85</v>
      </c>
      <c r="I12" s="209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4.2818610923803098</v>
      </c>
      <c r="P12" s="46">
        <v>4.2833052276559869</v>
      </c>
      <c r="Q12" s="46">
        <v>-1.4441352756771053E-3</v>
      </c>
      <c r="R12" s="24" t="s">
        <v>518</v>
      </c>
      <c r="S12" s="24">
        <v>0</v>
      </c>
      <c r="T12" s="24">
        <v>0</v>
      </c>
      <c r="U12" s="25">
        <v>1876846.7633175992</v>
      </c>
      <c r="V12" s="26" t="s">
        <v>97</v>
      </c>
      <c r="W12" s="26">
        <v>2402363.8570465269</v>
      </c>
      <c r="X12" s="26">
        <v>-1296531.406875954</v>
      </c>
      <c r="Y12" s="26">
        <v>1105832.4501705728</v>
      </c>
      <c r="Z12" s="26">
        <v>1201181.9285232634</v>
      </c>
      <c r="AA12" s="26">
        <v>-2381812.770609424</v>
      </c>
      <c r="AB12" s="26">
        <v>-1180630.8420861606</v>
      </c>
      <c r="AC12" s="25">
        <v>1877479.7639123104</v>
      </c>
      <c r="AD12" s="26">
        <v>-633.00059471116401</v>
      </c>
      <c r="AE12" s="26">
        <v>-15367.607495589495</v>
      </c>
      <c r="AF12" s="26">
        <v>0</v>
      </c>
      <c r="AG12" s="26">
        <v>-16000.608090300659</v>
      </c>
      <c r="AH12" s="27">
        <v>-106658.23465619516</v>
      </c>
      <c r="AI12" s="26">
        <v>-60099.490495382452</v>
      </c>
      <c r="AJ12" s="26">
        <v>0</v>
      </c>
      <c r="AK12" s="28">
        <v>-166757.72515157759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1876846.7633175992</v>
      </c>
      <c r="AS12" s="23">
        <v>4.2818610923803098</v>
      </c>
      <c r="AT12" s="26">
        <v>112104.1126515998</v>
      </c>
      <c r="AU12" s="26">
        <v>-48220.354995349866</v>
      </c>
      <c r="AV12" s="26">
        <v>0</v>
      </c>
      <c r="AW12" s="26">
        <v>63883.757656249938</v>
      </c>
      <c r="AX12" s="26">
        <v>79329.685411699407</v>
      </c>
      <c r="AY12" s="26">
        <v>-151574.39340256568</v>
      </c>
      <c r="AZ12" s="26">
        <v>-10511.71</v>
      </c>
      <c r="BA12" s="26">
        <v>-82756.417990866234</v>
      </c>
      <c r="BB12" s="23">
        <v>4.2818610923803098</v>
      </c>
      <c r="BC12" s="23">
        <v>4.2833052276559869</v>
      </c>
      <c r="BD12" s="26">
        <v>112737.11324631097</v>
      </c>
      <c r="BE12" s="26">
        <v>-32852.747499760371</v>
      </c>
      <c r="BF12" s="26">
        <v>0</v>
      </c>
      <c r="BG12" s="26">
        <v>79884.365746550597</v>
      </c>
      <c r="BH12" s="26">
        <v>79962.686006410571</v>
      </c>
      <c r="BI12" s="26">
        <v>-136206.78590697618</v>
      </c>
      <c r="BJ12" s="26">
        <v>-10511.71</v>
      </c>
      <c r="BK12" s="26">
        <v>-66755.809900565568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210">
        <v>3</v>
      </c>
      <c r="BT12" s="20">
        <v>-633.00059471116401</v>
      </c>
      <c r="BU12" s="210">
        <v>0</v>
      </c>
      <c r="BV12" s="20">
        <v>108</v>
      </c>
      <c r="BW12" s="31">
        <v>4.2818610923803098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-106025.23406148399</v>
      </c>
      <c r="CH12" s="26">
        <v>-44731.882999792957</v>
      </c>
      <c r="CI12" s="26">
        <v>0</v>
      </c>
      <c r="CJ12" s="26">
        <v>-150757.11706127692</v>
      </c>
      <c r="CK12" s="22">
        <v>1.28</v>
      </c>
      <c r="CL12" s="22">
        <v>0.69080301717554526</v>
      </c>
    </row>
    <row r="13" spans="1:90" outlineLevel="3">
      <c r="A13" s="225" t="s">
        <v>103</v>
      </c>
      <c r="B13" s="225" t="s">
        <v>83</v>
      </c>
      <c r="C13" s="225" t="s">
        <v>91</v>
      </c>
      <c r="D13" s="225" t="s">
        <v>92</v>
      </c>
      <c r="E13" s="225" t="s">
        <v>112</v>
      </c>
      <c r="F13" s="225" t="s">
        <v>519</v>
      </c>
      <c r="G13" s="225" t="s">
        <v>94</v>
      </c>
      <c r="H13" s="225" t="s">
        <v>85</v>
      </c>
      <c r="I13" s="209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4.2818610923803098</v>
      </c>
      <c r="P13" s="46">
        <v>4.2833052276559869</v>
      </c>
      <c r="Q13" s="46">
        <v>-1.4441352756771053E-3</v>
      </c>
      <c r="R13" s="24" t="s">
        <v>520</v>
      </c>
      <c r="S13" s="24">
        <v>0</v>
      </c>
      <c r="T13" s="24">
        <v>0</v>
      </c>
      <c r="U13" s="25">
        <v>377608.76601483475</v>
      </c>
      <c r="V13" s="26" t="s">
        <v>97</v>
      </c>
      <c r="W13" s="26">
        <v>483339.22049898846</v>
      </c>
      <c r="X13" s="26">
        <v>-260853.27487498225</v>
      </c>
      <c r="Y13" s="26">
        <v>222485.94562400621</v>
      </c>
      <c r="Z13" s="26">
        <v>241669.61024949423</v>
      </c>
      <c r="AA13" s="26">
        <v>-479204.4820954859</v>
      </c>
      <c r="AB13" s="26">
        <v>-237534.87184599167</v>
      </c>
      <c r="AC13" s="25">
        <v>377736.12141652615</v>
      </c>
      <c r="AD13" s="26">
        <v>-127.35540169139858</v>
      </c>
      <c r="AE13" s="26">
        <v>-3091.8577991696716</v>
      </c>
      <c r="AF13" s="26">
        <v>0</v>
      </c>
      <c r="AG13" s="26">
        <v>-3219.2132008610702</v>
      </c>
      <c r="AH13" s="27">
        <v>-22474.679915513902</v>
      </c>
      <c r="AI13" s="26">
        <v>-12091.499970497242</v>
      </c>
      <c r="AJ13" s="26">
        <v>-14412</v>
      </c>
      <c r="AK13" s="28">
        <v>-48978.179886011123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377608.76601483475</v>
      </c>
      <c r="AS13" s="23">
        <v>4.2818610923803098</v>
      </c>
      <c r="AT13" s="26">
        <v>22554.582755989919</v>
      </c>
      <c r="AU13" s="26">
        <v>-9701.6064936517741</v>
      </c>
      <c r="AV13" s="26">
        <v>-14412</v>
      </c>
      <c r="AW13" s="26">
        <v>-1559.0237376618556</v>
      </c>
      <c r="AX13" s="26">
        <v>87407.308906491729</v>
      </c>
      <c r="AY13" s="26">
        <v>-109553.34830258794</v>
      </c>
      <c r="AZ13" s="26">
        <v>-14412</v>
      </c>
      <c r="BA13" s="26">
        <v>-36558.039396095708</v>
      </c>
      <c r="BB13" s="23">
        <v>4.2818610923803098</v>
      </c>
      <c r="BC13" s="23">
        <v>4.2833052276559869</v>
      </c>
      <c r="BD13" s="26">
        <v>22681.938157681318</v>
      </c>
      <c r="BE13" s="26">
        <v>-6609.7486944821021</v>
      </c>
      <c r="BF13" s="26">
        <v>-14412</v>
      </c>
      <c r="BG13" s="26">
        <v>1660.1894631992145</v>
      </c>
      <c r="BH13" s="26">
        <v>87534.664308183128</v>
      </c>
      <c r="BI13" s="26">
        <v>-106461.49050341827</v>
      </c>
      <c r="BJ13" s="26">
        <v>-14412</v>
      </c>
      <c r="BK13" s="26">
        <v>-33338.826195234637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-14412</v>
      </c>
      <c r="BQ13" s="47">
        <v>3.53</v>
      </c>
      <c r="BR13" s="20">
        <v>311303.64</v>
      </c>
      <c r="BS13" s="210">
        <v>3</v>
      </c>
      <c r="BT13" s="20">
        <v>-127.35540169139858</v>
      </c>
      <c r="BU13" s="210">
        <v>0</v>
      </c>
      <c r="BV13" s="20">
        <v>109</v>
      </c>
      <c r="BW13" s="31">
        <v>4.2818610923803098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-22347.324513822503</v>
      </c>
      <c r="CH13" s="26">
        <v>-8999.6421713275704</v>
      </c>
      <c r="CI13" s="26">
        <v>-14412</v>
      </c>
      <c r="CJ13" s="26">
        <v>-45758.966685150051</v>
      </c>
      <c r="CK13" s="22">
        <v>1.28</v>
      </c>
      <c r="CL13" s="22">
        <v>0.69080301717554504</v>
      </c>
    </row>
    <row r="14" spans="1:90" outlineLevel="3">
      <c r="A14" s="225" t="s">
        <v>103</v>
      </c>
      <c r="B14" s="225" t="s">
        <v>83</v>
      </c>
      <c r="C14" s="225" t="s">
        <v>91</v>
      </c>
      <c r="D14" s="225" t="s">
        <v>92</v>
      </c>
      <c r="E14" s="225" t="s">
        <v>113</v>
      </c>
      <c r="F14" s="225" t="s">
        <v>521</v>
      </c>
      <c r="G14" s="225" t="s">
        <v>94</v>
      </c>
      <c r="H14" s="225" t="s">
        <v>85</v>
      </c>
      <c r="I14" s="209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4.7201618341200264</v>
      </c>
      <c r="P14" s="46">
        <v>4.6880269814502533</v>
      </c>
      <c r="Q14" s="46">
        <v>3.2134852669773117E-2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4.7201618341200264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4.7201618341200264</v>
      </c>
      <c r="BC14" s="23">
        <v>4.6880269814502533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210">
        <v>3</v>
      </c>
      <c r="BT14" s="20">
        <v>0</v>
      </c>
      <c r="BU14" s="210">
        <v>0</v>
      </c>
      <c r="BV14" s="20">
        <v>110</v>
      </c>
      <c r="BW14" s="31">
        <v>4.7201618341200264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225" t="s">
        <v>103</v>
      </c>
      <c r="B15" s="225" t="s">
        <v>83</v>
      </c>
      <c r="C15" s="225" t="s">
        <v>91</v>
      </c>
      <c r="D15" s="225" t="s">
        <v>92</v>
      </c>
      <c r="E15" s="225" t="s">
        <v>115</v>
      </c>
      <c r="F15" s="225" t="s">
        <v>521</v>
      </c>
      <c r="G15" s="225" t="s">
        <v>94</v>
      </c>
      <c r="H15" s="225" t="s">
        <v>85</v>
      </c>
      <c r="I15" s="209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4.7201618341200264</v>
      </c>
      <c r="P15" s="46">
        <v>4.6880269814502533</v>
      </c>
      <c r="Q15" s="46">
        <v>3.2134852669773117E-2</v>
      </c>
      <c r="R15" s="24" t="s">
        <v>522</v>
      </c>
      <c r="S15" s="24">
        <v>0</v>
      </c>
      <c r="T15" s="24">
        <v>0</v>
      </c>
      <c r="U15" s="25">
        <v>3304113.2838840187</v>
      </c>
      <c r="V15" s="26" t="s">
        <v>97</v>
      </c>
      <c r="W15" s="26">
        <v>4229265.0033715442</v>
      </c>
      <c r="X15" s="26">
        <v>-2266187.9154140437</v>
      </c>
      <c r="Y15" s="26">
        <v>1963077.0879575005</v>
      </c>
      <c r="Z15" s="26">
        <v>2114632.5016857721</v>
      </c>
      <c r="AA15" s="26">
        <v>-4163135.0300566531</v>
      </c>
      <c r="AB15" s="26">
        <v>-2048502.528370881</v>
      </c>
      <c r="AC15" s="25">
        <v>3281618.8870151774</v>
      </c>
      <c r="AD15" s="26">
        <v>22494.396868841257</v>
      </c>
      <c r="AE15" s="26">
        <v>-26860.812017848148</v>
      </c>
      <c r="AF15" s="26">
        <v>0</v>
      </c>
      <c r="AG15" s="26">
        <v>-4366.4151490068907</v>
      </c>
      <c r="AH15" s="27">
        <v>-629959.75284979399</v>
      </c>
      <c r="AI15" s="26">
        <v>-114378.57706232452</v>
      </c>
      <c r="AJ15" s="26">
        <v>0</v>
      </c>
      <c r="AK15" s="28">
        <v>-744338.3299121185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3304113.2838840187</v>
      </c>
      <c r="AS15" s="23">
        <v>4.7201618341200264</v>
      </c>
      <c r="AT15" s="26">
        <v>-295698.6056450624</v>
      </c>
      <c r="AU15" s="26">
        <v>-91673.859692669401</v>
      </c>
      <c r="AV15" s="26">
        <v>0</v>
      </c>
      <c r="AW15" s="26">
        <v>-387372.46533773182</v>
      </c>
      <c r="AX15" s="26">
        <v>336112.34970750567</v>
      </c>
      <c r="AY15" s="26">
        <v>-279055.19318656408</v>
      </c>
      <c r="AZ15" s="26">
        <v>0</v>
      </c>
      <c r="BA15" s="26">
        <v>57057.156520941833</v>
      </c>
      <c r="BB15" s="23">
        <v>4.7201618341200264</v>
      </c>
      <c r="BC15" s="23">
        <v>4.6880269814502533</v>
      </c>
      <c r="BD15" s="26">
        <v>-318193.00251390366</v>
      </c>
      <c r="BE15" s="26">
        <v>-64813.047674821253</v>
      </c>
      <c r="BF15" s="26">
        <v>0</v>
      </c>
      <c r="BG15" s="26">
        <v>-383006.05018872494</v>
      </c>
      <c r="BH15" s="26">
        <v>313617.95283866441</v>
      </c>
      <c r="BI15" s="26">
        <v>-252194.38116871595</v>
      </c>
      <c r="BJ15" s="26">
        <v>0</v>
      </c>
      <c r="BK15" s="26">
        <v>61423.571669948724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210">
        <v>3</v>
      </c>
      <c r="BT15" s="20">
        <v>22494.396868841257</v>
      </c>
      <c r="BU15" s="210">
        <v>0</v>
      </c>
      <c r="BV15" s="20">
        <v>111</v>
      </c>
      <c r="BW15" s="31">
        <v>4.7201618341200264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-652454.14971863525</v>
      </c>
      <c r="CH15" s="26">
        <v>-87517.765044476371</v>
      </c>
      <c r="CI15" s="26">
        <v>0</v>
      </c>
      <c r="CJ15" s="26">
        <v>-739971.91476311162</v>
      </c>
      <c r="CK15" s="22">
        <v>1.28</v>
      </c>
      <c r="CL15" s="22">
        <v>0.68586870991000548</v>
      </c>
    </row>
    <row r="16" spans="1:90" outlineLevel="3">
      <c r="A16" s="225" t="s">
        <v>103</v>
      </c>
      <c r="B16" s="225" t="s">
        <v>83</v>
      </c>
      <c r="C16" s="225" t="s">
        <v>91</v>
      </c>
      <c r="D16" s="225" t="s">
        <v>92</v>
      </c>
      <c r="E16" s="225" t="s">
        <v>116</v>
      </c>
      <c r="F16" s="225" t="s">
        <v>523</v>
      </c>
      <c r="G16" s="225" t="s">
        <v>94</v>
      </c>
      <c r="H16" s="225" t="s">
        <v>85</v>
      </c>
      <c r="I16" s="209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4.7201618341200264</v>
      </c>
      <c r="P16" s="46">
        <v>4.6880269814502533</v>
      </c>
      <c r="Q16" s="46">
        <v>3.2134852669773117E-2</v>
      </c>
      <c r="R16" s="24" t="s">
        <v>524</v>
      </c>
      <c r="S16" s="24">
        <v>0</v>
      </c>
      <c r="T16" s="24">
        <v>0</v>
      </c>
      <c r="U16" s="25">
        <v>2832097.1004720158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2812816.188870152</v>
      </c>
      <c r="AD16" s="26">
        <v>19280.911601863801</v>
      </c>
      <c r="AE16" s="26">
        <v>0</v>
      </c>
      <c r="AF16" s="26">
        <v>0</v>
      </c>
      <c r="AG16" s="26">
        <v>19280.911601863801</v>
      </c>
      <c r="AH16" s="27">
        <v>-531404.18279152643</v>
      </c>
      <c r="AI16" s="26">
        <v>0</v>
      </c>
      <c r="AJ16" s="26">
        <v>-96279</v>
      </c>
      <c r="AK16" s="28">
        <v>-627683.18279152643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2832097.1004720158</v>
      </c>
      <c r="AS16" s="23">
        <v>4.7201618341200264</v>
      </c>
      <c r="AT16" s="26">
        <v>-253455.94769576797</v>
      </c>
      <c r="AU16" s="26">
        <v>0</v>
      </c>
      <c r="AV16" s="26">
        <v>-96279</v>
      </c>
      <c r="AW16" s="26">
        <v>-349734.94769576797</v>
      </c>
      <c r="AX16" s="26">
        <v>195583.88951027766</v>
      </c>
      <c r="AY16" s="26">
        <v>0</v>
      </c>
      <c r="AZ16" s="26">
        <v>-132384.16034884567</v>
      </c>
      <c r="BA16" s="26">
        <v>63199.729161432013</v>
      </c>
      <c r="BB16" s="23">
        <v>4.7201618341200264</v>
      </c>
      <c r="BC16" s="23">
        <v>4.6880269814502533</v>
      </c>
      <c r="BD16" s="26">
        <v>-272736.85929763177</v>
      </c>
      <c r="BE16" s="26">
        <v>0</v>
      </c>
      <c r="BF16" s="26">
        <v>-96279</v>
      </c>
      <c r="BG16" s="26">
        <v>-369015.85929763177</v>
      </c>
      <c r="BH16" s="26">
        <v>176302.97790841386</v>
      </c>
      <c r="BI16" s="26">
        <v>0</v>
      </c>
      <c r="BJ16" s="26">
        <v>-132384.16034884567</v>
      </c>
      <c r="BK16" s="26">
        <v>43918.817559568211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-96279</v>
      </c>
      <c r="BQ16" s="47">
        <v>4.84</v>
      </c>
      <c r="BR16" s="20">
        <v>2904000</v>
      </c>
      <c r="BS16" s="210">
        <v>3</v>
      </c>
      <c r="BT16" s="20">
        <v>19280.911601863801</v>
      </c>
      <c r="BU16" s="210">
        <v>0</v>
      </c>
      <c r="BV16" s="20">
        <v>112</v>
      </c>
      <c r="BW16" s="31">
        <v>4.7201618341200264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-550685.09439339023</v>
      </c>
      <c r="CH16" s="26">
        <v>0</v>
      </c>
      <c r="CI16" s="26">
        <v>-96279</v>
      </c>
      <c r="CJ16" s="26">
        <v>-646964.09439339023</v>
      </c>
      <c r="CK16" s="22">
        <v>0</v>
      </c>
      <c r="CL16" s="22">
        <v>0</v>
      </c>
    </row>
    <row r="17" spans="1:90" s="226" customFormat="1" ht="20.100000000000001" customHeight="1" outlineLevel="2">
      <c r="A17" s="212" t="s">
        <v>117</v>
      </c>
      <c r="B17" s="212"/>
      <c r="C17" s="212"/>
      <c r="D17" s="212"/>
      <c r="E17" s="212"/>
      <c r="F17" s="212"/>
      <c r="G17" s="212"/>
      <c r="H17" s="212"/>
      <c r="I17" s="213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13758036.10923803</v>
      </c>
      <c r="V17" s="38"/>
      <c r="W17" s="38">
        <v>13985201.931220498</v>
      </c>
      <c r="X17" s="38">
        <v>-7425483.8111298494</v>
      </c>
      <c r="Y17" s="38">
        <v>6559718.1200906485</v>
      </c>
      <c r="Z17" s="38">
        <v>6992600.965610249</v>
      </c>
      <c r="AA17" s="38">
        <v>-13641098.145025296</v>
      </c>
      <c r="AB17" s="38">
        <v>-6648497.1794150472</v>
      </c>
      <c r="AC17" s="37">
        <v>13565502.563237775</v>
      </c>
      <c r="AD17" s="38">
        <v>192533.54600025539</v>
      </c>
      <c r="AE17" s="38">
        <v>-88013.232899043243</v>
      </c>
      <c r="AF17" s="38">
        <v>0</v>
      </c>
      <c r="AG17" s="38">
        <v>104520.31310121213</v>
      </c>
      <c r="AH17" s="39">
        <v>-2211109.2957431641</v>
      </c>
      <c r="AI17" s="38">
        <v>-359482.90748297819</v>
      </c>
      <c r="AJ17" s="38">
        <v>-110691</v>
      </c>
      <c r="AK17" s="40">
        <v>-2681283.2032261421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29894.748955727322</v>
      </c>
      <c r="AU17" s="38">
        <v>-284485.20944827242</v>
      </c>
      <c r="AV17" s="38">
        <v>-110691</v>
      </c>
      <c r="AW17" s="38">
        <v>-365281.46049254498</v>
      </c>
      <c r="AX17" s="38">
        <v>-166031.73364849796</v>
      </c>
      <c r="AY17" s="38">
        <v>-1056349.4207745378</v>
      </c>
      <c r="AZ17" s="38">
        <v>-151842.69034884567</v>
      </c>
      <c r="BA17" s="38">
        <v>-1374223.8447718804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214"/>
      <c r="BT17" s="32"/>
      <c r="BU17" s="214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225" t="s">
        <v>118</v>
      </c>
      <c r="B18" s="225" t="s">
        <v>83</v>
      </c>
      <c r="C18" s="225" t="s">
        <v>91</v>
      </c>
      <c r="D18" s="225" t="s">
        <v>92</v>
      </c>
      <c r="E18" s="225" t="s">
        <v>119</v>
      </c>
      <c r="F18" s="225" t="s">
        <v>511</v>
      </c>
      <c r="G18" s="225" t="s">
        <v>94</v>
      </c>
      <c r="H18" s="225" t="s">
        <v>120</v>
      </c>
      <c r="I18" s="209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1.4700000000000002E-5</v>
      </c>
      <c r="AP18" s="26">
        <v>0</v>
      </c>
      <c r="AQ18" s="30">
        <v>1</v>
      </c>
      <c r="AR18" s="23">
        <v>1.4700000000000002E-5</v>
      </c>
      <c r="AS18" s="23">
        <v>1.47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0.99123398516520556</v>
      </c>
      <c r="BC18" s="23">
        <v>0.94435075885328834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210">
        <v>7</v>
      </c>
      <c r="BT18" s="20">
        <v>0</v>
      </c>
      <c r="BU18" s="227">
        <v>1.0000000000000001E-5</v>
      </c>
      <c r="BV18" s="20">
        <v>104</v>
      </c>
      <c r="BW18" s="31">
        <v>0.99123398516520556</v>
      </c>
      <c r="BX18" s="31">
        <v>0.99123398516520556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226" customFormat="1" ht="20.100000000000001" customHeight="1" outlineLevel="2">
      <c r="A19" s="212" t="s">
        <v>121</v>
      </c>
      <c r="B19" s="212"/>
      <c r="C19" s="212"/>
      <c r="D19" s="212"/>
      <c r="E19" s="212"/>
      <c r="F19" s="212"/>
      <c r="G19" s="212"/>
      <c r="H19" s="212"/>
      <c r="I19" s="213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214"/>
      <c r="BT19" s="32"/>
      <c r="BU19" s="228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231" customFormat="1" ht="30" customHeight="1" outlineLevel="1">
      <c r="A20" s="212"/>
      <c r="B20" s="211" t="s">
        <v>122</v>
      </c>
      <c r="C20" s="212"/>
      <c r="D20" s="212"/>
      <c r="E20" s="212"/>
      <c r="F20" s="212"/>
      <c r="G20" s="212"/>
      <c r="H20" s="212"/>
      <c r="I20" s="213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28489233.899571236</v>
      </c>
      <c r="V20" s="63"/>
      <c r="W20" s="63">
        <v>16018750.395577142</v>
      </c>
      <c r="X20" s="63">
        <v>-8507481.4569127895</v>
      </c>
      <c r="Y20" s="63">
        <v>7511268.9386643553</v>
      </c>
      <c r="Z20" s="63">
        <v>6992600.965610249</v>
      </c>
      <c r="AA20" s="63">
        <v>-13641098.145025296</v>
      </c>
      <c r="AB20" s="63">
        <v>-6648497.1794150472</v>
      </c>
      <c r="AC20" s="62">
        <v>28276999.37834866</v>
      </c>
      <c r="AD20" s="63">
        <v>212234.52122257662</v>
      </c>
      <c r="AE20" s="63">
        <v>-107714.20812136376</v>
      </c>
      <c r="AF20" s="63">
        <v>0</v>
      </c>
      <c r="AG20" s="63">
        <v>104520.31310121283</v>
      </c>
      <c r="AH20" s="64">
        <v>-2108554.0692382571</v>
      </c>
      <c r="AI20" s="63">
        <v>-462038.13398789061</v>
      </c>
      <c r="AJ20" s="63">
        <v>-110691</v>
      </c>
      <c r="AK20" s="65">
        <v>-2681283.2032261472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101516.71104325424</v>
      </c>
      <c r="AU20" s="63">
        <v>-356107.17153579922</v>
      </c>
      <c r="AV20" s="63">
        <v>-110691</v>
      </c>
      <c r="AW20" s="63">
        <v>-365281.46049254487</v>
      </c>
      <c r="AX20" s="63">
        <v>-228247.7631741683</v>
      </c>
      <c r="AY20" s="63">
        <v>-1095270.4030794653</v>
      </c>
      <c r="AZ20" s="63">
        <v>1853698.2796511545</v>
      </c>
      <c r="BA20" s="63">
        <v>530180.11339752295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229"/>
      <c r="BT20" s="56"/>
      <c r="BU20" s="230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225" t="s">
        <v>82</v>
      </c>
      <c r="B21" s="225" t="s">
        <v>166</v>
      </c>
      <c r="C21" s="225" t="s">
        <v>0</v>
      </c>
      <c r="D21" s="225" t="s">
        <v>0</v>
      </c>
      <c r="E21" s="225" t="s">
        <v>167</v>
      </c>
      <c r="F21" s="225" t="s">
        <v>0</v>
      </c>
      <c r="G21" s="225" t="s">
        <v>166</v>
      </c>
      <c r="H21" s="225" t="s">
        <v>85</v>
      </c>
      <c r="I21" s="209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-487250.01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527</v>
      </c>
      <c r="BA21" s="26">
        <v>527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527</v>
      </c>
      <c r="BK21" s="26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210">
        <v>83</v>
      </c>
      <c r="BT21" s="20">
        <v>0</v>
      </c>
      <c r="BU21" s="210">
        <v>0</v>
      </c>
      <c r="BV21" s="20">
        <v>131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226" customFormat="1" ht="20.100000000000001" customHeight="1" outlineLevel="2">
      <c r="A22" s="212" t="s">
        <v>89</v>
      </c>
      <c r="B22" s="212"/>
      <c r="C22" s="212"/>
      <c r="D22" s="212"/>
      <c r="E22" s="212"/>
      <c r="F22" s="212"/>
      <c r="G22" s="212"/>
      <c r="H22" s="212"/>
      <c r="I22" s="213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527</v>
      </c>
      <c r="BA22" s="38">
        <v>527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214"/>
      <c r="BT22" s="32"/>
      <c r="BU22" s="214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225" t="s">
        <v>147</v>
      </c>
      <c r="B23" s="225" t="s">
        <v>166</v>
      </c>
      <c r="C23" s="225" t="s">
        <v>168</v>
      </c>
      <c r="D23" s="225" t="s">
        <v>169</v>
      </c>
      <c r="E23" s="225" t="s">
        <v>555</v>
      </c>
      <c r="F23" s="225" t="s">
        <v>0</v>
      </c>
      <c r="G23" s="225" t="s">
        <v>171</v>
      </c>
      <c r="H23" s="225" t="s">
        <v>95</v>
      </c>
      <c r="I23" s="209" t="s">
        <v>128</v>
      </c>
      <c r="J23" s="20">
        <v>1</v>
      </c>
      <c r="K23" s="20">
        <v>1</v>
      </c>
      <c r="L23" s="21">
        <v>0</v>
      </c>
      <c r="M23" s="22">
        <v>0</v>
      </c>
      <c r="N23" s="22">
        <v>0</v>
      </c>
      <c r="O23" s="23">
        <v>0</v>
      </c>
      <c r="P23" s="20">
        <v>0</v>
      </c>
      <c r="Q23" s="20">
        <v>0</v>
      </c>
      <c r="R23" s="24" t="s">
        <v>556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0">
        <v>0</v>
      </c>
      <c r="AO23" s="29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-151202</v>
      </c>
      <c r="BA23" s="26">
        <v>-151202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-151202</v>
      </c>
      <c r="BK23" s="26">
        <v>-151202</v>
      </c>
      <c r="BL23" s="26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0</v>
      </c>
      <c r="BR23" s="20">
        <v>0</v>
      </c>
      <c r="BS23" s="210">
        <v>12</v>
      </c>
      <c r="BT23" s="20">
        <v>0</v>
      </c>
      <c r="BU23" s="210">
        <v>0</v>
      </c>
      <c r="BV23" s="20">
        <v>166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</v>
      </c>
      <c r="CL23" s="22">
        <v>0</v>
      </c>
    </row>
    <row r="24" spans="1:90" s="226" customFormat="1" ht="20.100000000000001" customHeight="1" outlineLevel="2">
      <c r="A24" s="212" t="s">
        <v>151</v>
      </c>
      <c r="B24" s="212"/>
      <c r="C24" s="212"/>
      <c r="D24" s="212"/>
      <c r="E24" s="212"/>
      <c r="F24" s="212"/>
      <c r="G24" s="212"/>
      <c r="H24" s="212"/>
      <c r="I24" s="213"/>
      <c r="J24" s="32"/>
      <c r="K24" s="32"/>
      <c r="L24" s="33"/>
      <c r="M24" s="34"/>
      <c r="N24" s="34"/>
      <c r="O24" s="35"/>
      <c r="P24" s="32"/>
      <c r="Q24" s="32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32"/>
      <c r="AO24" s="41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-151202</v>
      </c>
      <c r="BA24" s="38">
        <v>-151202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38"/>
      <c r="BM24" s="35"/>
      <c r="BN24" s="35"/>
      <c r="BO24" s="35"/>
      <c r="BP24" s="38"/>
      <c r="BQ24" s="50"/>
      <c r="BR24" s="32"/>
      <c r="BS24" s="214"/>
      <c r="BT24" s="32"/>
      <c r="BU24" s="214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225" t="s">
        <v>132</v>
      </c>
      <c r="B25" s="225" t="s">
        <v>166</v>
      </c>
      <c r="C25" s="225" t="s">
        <v>168</v>
      </c>
      <c r="D25" s="225" t="s">
        <v>169</v>
      </c>
      <c r="E25" s="225" t="s">
        <v>170</v>
      </c>
      <c r="F25" s="225" t="s">
        <v>0</v>
      </c>
      <c r="G25" s="225" t="s">
        <v>171</v>
      </c>
      <c r="H25" s="225" t="s">
        <v>95</v>
      </c>
      <c r="I25" s="209" t="s">
        <v>134</v>
      </c>
      <c r="J25" s="20">
        <v>1</v>
      </c>
      <c r="K25" s="20">
        <v>1</v>
      </c>
      <c r="L25" s="21">
        <v>0</v>
      </c>
      <c r="M25" s="22">
        <v>0</v>
      </c>
      <c r="N25" s="22">
        <v>0</v>
      </c>
      <c r="O25" s="23">
        <v>0</v>
      </c>
      <c r="P25" s="20">
        <v>0</v>
      </c>
      <c r="Q25" s="20">
        <v>0</v>
      </c>
      <c r="R25" s="24" t="s">
        <v>557</v>
      </c>
      <c r="S25" s="24">
        <v>0</v>
      </c>
      <c r="T25" s="24">
        <v>0</v>
      </c>
      <c r="U25" s="25">
        <v>0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0</v>
      </c>
      <c r="AD25" s="26">
        <v>0</v>
      </c>
      <c r="AE25" s="26">
        <v>0</v>
      </c>
      <c r="AF25" s="26">
        <v>0</v>
      </c>
      <c r="AG25" s="26">
        <v>0</v>
      </c>
      <c r="AH25" s="27">
        <v>0</v>
      </c>
      <c r="AI25" s="26">
        <v>0</v>
      </c>
      <c r="AJ25" s="26">
        <v>0</v>
      </c>
      <c r="AK25" s="28">
        <v>0</v>
      </c>
      <c r="AL25" s="29">
        <v>334694.85922078602</v>
      </c>
      <c r="AM25" s="26">
        <v>0</v>
      </c>
      <c r="AN25" s="20">
        <v>0</v>
      </c>
      <c r="AO25" s="29">
        <v>0</v>
      </c>
      <c r="AP25" s="26">
        <v>0</v>
      </c>
      <c r="AQ25" s="30">
        <v>1</v>
      </c>
      <c r="AR25" s="23">
        <v>0</v>
      </c>
      <c r="AS25" s="23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3" t="s">
        <v>0</v>
      </c>
      <c r="BC25" s="23" t="s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3" t="s">
        <v>88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210">
        <v>16</v>
      </c>
      <c r="BT25" s="20">
        <v>0</v>
      </c>
      <c r="BU25" s="210">
        <v>0</v>
      </c>
      <c r="BV25" s="20">
        <v>203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225" t="s">
        <v>132</v>
      </c>
      <c r="B26" s="225" t="s">
        <v>166</v>
      </c>
      <c r="C26" s="225" t="s">
        <v>168</v>
      </c>
      <c r="D26" s="225" t="s">
        <v>169</v>
      </c>
      <c r="E26" s="225" t="s">
        <v>172</v>
      </c>
      <c r="F26" s="225" t="s">
        <v>0</v>
      </c>
      <c r="G26" s="225" t="s">
        <v>171</v>
      </c>
      <c r="H26" s="225" t="s">
        <v>95</v>
      </c>
      <c r="I26" s="209" t="s">
        <v>134</v>
      </c>
      <c r="J26" s="20">
        <v>1</v>
      </c>
      <c r="K26" s="20">
        <v>1</v>
      </c>
      <c r="L26" s="21">
        <v>0</v>
      </c>
      <c r="M26" s="22">
        <v>0</v>
      </c>
      <c r="N26" s="22">
        <v>0</v>
      </c>
      <c r="O26" s="23">
        <v>0</v>
      </c>
      <c r="P26" s="20">
        <v>0</v>
      </c>
      <c r="Q26" s="20">
        <v>0</v>
      </c>
      <c r="R26" s="24" t="s">
        <v>558</v>
      </c>
      <c r="S26" s="24">
        <v>0</v>
      </c>
      <c r="T26" s="24">
        <v>0</v>
      </c>
      <c r="U26" s="25">
        <v>0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0</v>
      </c>
      <c r="AD26" s="26">
        <v>0</v>
      </c>
      <c r="AE26" s="26">
        <v>0</v>
      </c>
      <c r="AF26" s="26">
        <v>0</v>
      </c>
      <c r="AG26" s="26">
        <v>0</v>
      </c>
      <c r="AH26" s="27">
        <v>0</v>
      </c>
      <c r="AI26" s="26">
        <v>0</v>
      </c>
      <c r="AJ26" s="26">
        <v>0</v>
      </c>
      <c r="AK26" s="28">
        <v>0</v>
      </c>
      <c r="AL26" s="29">
        <v>441718.99145038461</v>
      </c>
      <c r="AM26" s="26">
        <v>0</v>
      </c>
      <c r="AN26" s="20">
        <v>0</v>
      </c>
      <c r="AO26" s="29">
        <v>0</v>
      </c>
      <c r="AP26" s="26">
        <v>0</v>
      </c>
      <c r="AQ26" s="30">
        <v>1</v>
      </c>
      <c r="AR26" s="23">
        <v>0</v>
      </c>
      <c r="AS26" s="23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-0.22000000000116415</v>
      </c>
      <c r="BA26" s="26">
        <v>-0.22000000000116415</v>
      </c>
      <c r="BB26" s="23" t="s">
        <v>0</v>
      </c>
      <c r="BC26" s="23" t="s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-0.22000000000116415</v>
      </c>
      <c r="BK26" s="26">
        <v>-0.22000000000116415</v>
      </c>
      <c r="BL26" s="26">
        <v>0</v>
      </c>
      <c r="BM26" s="23" t="s">
        <v>88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210">
        <v>16</v>
      </c>
      <c r="BT26" s="20">
        <v>0</v>
      </c>
      <c r="BU26" s="210">
        <v>0</v>
      </c>
      <c r="BV26" s="20">
        <v>204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2">
        <v>0</v>
      </c>
      <c r="CL26" s="22">
        <v>0</v>
      </c>
    </row>
    <row r="27" spans="1:90" s="226" customFormat="1" ht="20.100000000000001" customHeight="1" outlineLevel="2">
      <c r="A27" s="212" t="s">
        <v>137</v>
      </c>
      <c r="B27" s="212"/>
      <c r="C27" s="212"/>
      <c r="D27" s="212"/>
      <c r="E27" s="212"/>
      <c r="F27" s="212"/>
      <c r="G27" s="212"/>
      <c r="H27" s="212"/>
      <c r="I27" s="213"/>
      <c r="J27" s="32"/>
      <c r="K27" s="32"/>
      <c r="L27" s="33"/>
      <c r="M27" s="34"/>
      <c r="N27" s="34"/>
      <c r="O27" s="35"/>
      <c r="P27" s="32"/>
      <c r="Q27" s="32"/>
      <c r="R27" s="36">
        <v>0</v>
      </c>
      <c r="S27" s="36">
        <v>0</v>
      </c>
      <c r="T27" s="36">
        <v>0</v>
      </c>
      <c r="U27" s="37">
        <v>0</v>
      </c>
      <c r="V27" s="38"/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7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40">
        <v>0</v>
      </c>
      <c r="AL27" s="41"/>
      <c r="AM27" s="38">
        <v>0</v>
      </c>
      <c r="AN27" s="32"/>
      <c r="AO27" s="41"/>
      <c r="AP27" s="38">
        <v>0</v>
      </c>
      <c r="AQ27" s="42"/>
      <c r="AR27" s="35"/>
      <c r="AS27" s="35"/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-0.22000000000116415</v>
      </c>
      <c r="BA27" s="38">
        <v>-0.22000000000116415</v>
      </c>
      <c r="BB27" s="35"/>
      <c r="BC27" s="35"/>
      <c r="BD27" s="38"/>
      <c r="BE27" s="38"/>
      <c r="BF27" s="38"/>
      <c r="BG27" s="38"/>
      <c r="BH27" s="38"/>
      <c r="BI27" s="38"/>
      <c r="BJ27" s="38"/>
      <c r="BK27" s="38"/>
      <c r="BL27" s="38"/>
      <c r="BM27" s="35"/>
      <c r="BN27" s="35"/>
      <c r="BO27" s="35"/>
      <c r="BP27" s="38"/>
      <c r="BQ27" s="50"/>
      <c r="BR27" s="32"/>
      <c r="BS27" s="214"/>
      <c r="BT27" s="32"/>
      <c r="BU27" s="214"/>
      <c r="BV27" s="32"/>
      <c r="BW27" s="43"/>
      <c r="BX27" s="43"/>
      <c r="BY27" s="38"/>
      <c r="BZ27" s="38"/>
      <c r="CA27" s="38">
        <v>0</v>
      </c>
      <c r="CB27" s="38"/>
      <c r="CC27" s="38"/>
      <c r="CD27" s="38"/>
      <c r="CE27" s="38"/>
      <c r="CF27" s="38"/>
      <c r="CG27" s="38"/>
      <c r="CH27" s="38"/>
      <c r="CI27" s="38"/>
      <c r="CJ27" s="38"/>
      <c r="CK27" s="34"/>
      <c r="CL27" s="34"/>
    </row>
    <row r="28" spans="1:90" s="231" customFormat="1" ht="30" customHeight="1" outlineLevel="1">
      <c r="A28" s="212"/>
      <c r="B28" s="212" t="s">
        <v>173</v>
      </c>
      <c r="C28" s="212"/>
      <c r="D28" s="212"/>
      <c r="E28" s="212"/>
      <c r="F28" s="212"/>
      <c r="G28" s="212"/>
      <c r="H28" s="212"/>
      <c r="I28" s="213"/>
      <c r="J28" s="56"/>
      <c r="K28" s="56"/>
      <c r="L28" s="57"/>
      <c r="M28" s="58"/>
      <c r="N28" s="58"/>
      <c r="O28" s="59"/>
      <c r="P28" s="56"/>
      <c r="Q28" s="56"/>
      <c r="R28" s="61">
        <v>0</v>
      </c>
      <c r="S28" s="61">
        <v>0</v>
      </c>
      <c r="T28" s="61">
        <v>0</v>
      </c>
      <c r="U28" s="62">
        <v>0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2">
        <v>0</v>
      </c>
      <c r="AD28" s="63">
        <v>0</v>
      </c>
      <c r="AE28" s="63">
        <v>0</v>
      </c>
      <c r="AF28" s="63">
        <v>0</v>
      </c>
      <c r="AG28" s="63">
        <v>0</v>
      </c>
      <c r="AH28" s="64">
        <v>0</v>
      </c>
      <c r="AI28" s="63">
        <v>0</v>
      </c>
      <c r="AJ28" s="63">
        <v>0</v>
      </c>
      <c r="AK28" s="65">
        <v>0</v>
      </c>
      <c r="AL28" s="66"/>
      <c r="AM28" s="63">
        <v>0</v>
      </c>
      <c r="AN28" s="56"/>
      <c r="AO28" s="66"/>
      <c r="AP28" s="63">
        <v>0</v>
      </c>
      <c r="AQ28" s="67"/>
      <c r="AR28" s="59"/>
      <c r="AS28" s="59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-150675.22</v>
      </c>
      <c r="BA28" s="63">
        <v>-150675.22</v>
      </c>
      <c r="BB28" s="59"/>
      <c r="BC28" s="59"/>
      <c r="BD28" s="63"/>
      <c r="BE28" s="63"/>
      <c r="BF28" s="63"/>
      <c r="BG28" s="63"/>
      <c r="BH28" s="63"/>
      <c r="BI28" s="63"/>
      <c r="BJ28" s="63"/>
      <c r="BK28" s="63"/>
      <c r="BL28" s="63"/>
      <c r="BM28" s="59"/>
      <c r="BN28" s="59"/>
      <c r="BO28" s="59"/>
      <c r="BP28" s="63"/>
      <c r="BQ28" s="69"/>
      <c r="BR28" s="56"/>
      <c r="BS28" s="229"/>
      <c r="BT28" s="56"/>
      <c r="BU28" s="229"/>
      <c r="BV28" s="56"/>
      <c r="BW28" s="68"/>
      <c r="BX28" s="68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58"/>
      <c r="CL28" s="58"/>
    </row>
    <row r="29" spans="1:90" outlineLevel="3">
      <c r="A29" s="225" t="s">
        <v>174</v>
      </c>
      <c r="B29" s="225" t="s">
        <v>174</v>
      </c>
      <c r="C29" s="225" t="s">
        <v>175</v>
      </c>
      <c r="D29" s="225" t="s">
        <v>176</v>
      </c>
      <c r="E29" s="225" t="s">
        <v>177</v>
      </c>
      <c r="F29" s="225" t="s">
        <v>0</v>
      </c>
      <c r="G29" s="225" t="s">
        <v>86</v>
      </c>
      <c r="H29" s="225" t="s">
        <v>95</v>
      </c>
      <c r="I29" s="209" t="s">
        <v>134</v>
      </c>
      <c r="J29" s="20">
        <v>1</v>
      </c>
      <c r="K29" s="20">
        <v>1</v>
      </c>
      <c r="L29" s="21">
        <v>0</v>
      </c>
      <c r="M29" s="22">
        <v>0</v>
      </c>
      <c r="N29" s="22">
        <v>0</v>
      </c>
      <c r="O29" s="23">
        <v>0</v>
      </c>
      <c r="P29" s="20">
        <v>0</v>
      </c>
      <c r="Q29" s="20">
        <v>0</v>
      </c>
      <c r="R29" s="24">
        <v>0</v>
      </c>
      <c r="S29" s="24">
        <v>0</v>
      </c>
      <c r="T29" s="24">
        <v>0</v>
      </c>
      <c r="U29" s="25">
        <v>0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0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0</v>
      </c>
      <c r="AN29" s="20">
        <v>0</v>
      </c>
      <c r="AO29" s="29">
        <v>0</v>
      </c>
      <c r="AP29" s="26">
        <v>0</v>
      </c>
      <c r="AQ29" s="30">
        <v>1</v>
      </c>
      <c r="AR29" s="23">
        <v>0</v>
      </c>
      <c r="AS29" s="23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-2509473</v>
      </c>
      <c r="BA29" s="26">
        <v>-2509473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-2509473</v>
      </c>
      <c r="BK29" s="26">
        <v>-2509473</v>
      </c>
      <c r="BL29" s="26">
        <v>0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210">
        <v>82</v>
      </c>
      <c r="BT29" s="20">
        <v>0</v>
      </c>
      <c r="BU29" s="210">
        <v>0</v>
      </c>
      <c r="BV29" s="20">
        <v>251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225" t="s">
        <v>174</v>
      </c>
      <c r="B30" s="225" t="s">
        <v>174</v>
      </c>
      <c r="C30" s="225" t="s">
        <v>175</v>
      </c>
      <c r="D30" s="225" t="s">
        <v>176</v>
      </c>
      <c r="E30" s="225" t="s">
        <v>178</v>
      </c>
      <c r="F30" s="225" t="s">
        <v>0</v>
      </c>
      <c r="G30" s="225" t="s">
        <v>86</v>
      </c>
      <c r="H30" s="225" t="s">
        <v>95</v>
      </c>
      <c r="I30" s="209" t="s">
        <v>134</v>
      </c>
      <c r="J30" s="20">
        <v>1</v>
      </c>
      <c r="K30" s="20">
        <v>1</v>
      </c>
      <c r="L30" s="21">
        <v>0</v>
      </c>
      <c r="M30" s="22">
        <v>0</v>
      </c>
      <c r="N30" s="22">
        <v>0</v>
      </c>
      <c r="O30" s="23">
        <v>0</v>
      </c>
      <c r="P30" s="20">
        <v>0</v>
      </c>
      <c r="Q30" s="20">
        <v>0</v>
      </c>
      <c r="R30" s="24">
        <v>0</v>
      </c>
      <c r="S30" s="24">
        <v>0</v>
      </c>
      <c r="T30" s="24">
        <v>0</v>
      </c>
      <c r="U30" s="25">
        <v>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0</v>
      </c>
      <c r="AN30" s="20">
        <v>0</v>
      </c>
      <c r="AO30" s="29">
        <v>0</v>
      </c>
      <c r="AP30" s="26">
        <v>0</v>
      </c>
      <c r="AQ30" s="30">
        <v>1</v>
      </c>
      <c r="AR30" s="23">
        <v>0</v>
      </c>
      <c r="AS30" s="23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-9202421</v>
      </c>
      <c r="BA30" s="26">
        <v>-9202421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-9202421</v>
      </c>
      <c r="BK30" s="26">
        <v>-9202421</v>
      </c>
      <c r="BL30" s="26">
        <v>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210">
        <v>82</v>
      </c>
      <c r="BT30" s="20">
        <v>0</v>
      </c>
      <c r="BU30" s="210">
        <v>0</v>
      </c>
      <c r="BV30" s="20">
        <v>252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s="226" customFormat="1" ht="20.100000000000001" customHeight="1" outlineLevel="2">
      <c r="A31" s="212" t="s">
        <v>179</v>
      </c>
      <c r="B31" s="212"/>
      <c r="C31" s="212"/>
      <c r="D31" s="212"/>
      <c r="E31" s="212"/>
      <c r="F31" s="212"/>
      <c r="G31" s="212"/>
      <c r="H31" s="212"/>
      <c r="I31" s="213"/>
      <c r="J31" s="32"/>
      <c r="K31" s="32"/>
      <c r="L31" s="33"/>
      <c r="M31" s="34"/>
      <c r="N31" s="34"/>
      <c r="O31" s="35"/>
      <c r="P31" s="32"/>
      <c r="Q31" s="32"/>
      <c r="R31" s="36">
        <v>0</v>
      </c>
      <c r="S31" s="36">
        <v>0</v>
      </c>
      <c r="T31" s="36">
        <v>0</v>
      </c>
      <c r="U31" s="37">
        <v>0</v>
      </c>
      <c r="V31" s="38"/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7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40">
        <v>0</v>
      </c>
      <c r="AL31" s="41"/>
      <c r="AM31" s="38">
        <v>0</v>
      </c>
      <c r="AN31" s="32"/>
      <c r="AO31" s="41"/>
      <c r="AP31" s="38">
        <v>0</v>
      </c>
      <c r="AQ31" s="42"/>
      <c r="AR31" s="35"/>
      <c r="AS31" s="35"/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-11711894</v>
      </c>
      <c r="BA31" s="38">
        <v>-11711894</v>
      </c>
      <c r="BB31" s="35"/>
      <c r="BC31" s="35"/>
      <c r="BD31" s="38"/>
      <c r="BE31" s="38"/>
      <c r="BF31" s="38"/>
      <c r="BG31" s="38"/>
      <c r="BH31" s="38"/>
      <c r="BI31" s="38"/>
      <c r="BJ31" s="38"/>
      <c r="BK31" s="38"/>
      <c r="BL31" s="38"/>
      <c r="BM31" s="35"/>
      <c r="BN31" s="35"/>
      <c r="BO31" s="35"/>
      <c r="BP31" s="38"/>
      <c r="BQ31" s="50"/>
      <c r="BR31" s="32"/>
      <c r="BS31" s="214"/>
      <c r="BT31" s="32"/>
      <c r="BU31" s="214"/>
      <c r="BV31" s="32"/>
      <c r="BW31" s="43"/>
      <c r="BX31" s="43"/>
      <c r="BY31" s="38"/>
      <c r="BZ31" s="38"/>
      <c r="CA31" s="38">
        <v>0</v>
      </c>
      <c r="CB31" s="38"/>
      <c r="CC31" s="38"/>
      <c r="CD31" s="38"/>
      <c r="CE31" s="38"/>
      <c r="CF31" s="38"/>
      <c r="CG31" s="38"/>
      <c r="CH31" s="38"/>
      <c r="CI31" s="38"/>
      <c r="CJ31" s="38"/>
      <c r="CK31" s="34"/>
      <c r="CL31" s="34"/>
    </row>
    <row r="32" spans="1:90" s="231" customFormat="1" ht="30" customHeight="1" outlineLevel="1">
      <c r="A32" s="212"/>
      <c r="B32" s="212" t="s">
        <v>179</v>
      </c>
      <c r="C32" s="212"/>
      <c r="D32" s="212"/>
      <c r="E32" s="212"/>
      <c r="F32" s="212"/>
      <c r="G32" s="212"/>
      <c r="H32" s="212"/>
      <c r="I32" s="213"/>
      <c r="J32" s="56"/>
      <c r="K32" s="56"/>
      <c r="L32" s="57"/>
      <c r="M32" s="58"/>
      <c r="N32" s="58"/>
      <c r="O32" s="59"/>
      <c r="P32" s="56"/>
      <c r="Q32" s="56"/>
      <c r="R32" s="61">
        <v>0</v>
      </c>
      <c r="S32" s="61">
        <v>0</v>
      </c>
      <c r="T32" s="61">
        <v>0</v>
      </c>
      <c r="U32" s="62">
        <v>0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2">
        <v>0</v>
      </c>
      <c r="AD32" s="63">
        <v>0</v>
      </c>
      <c r="AE32" s="63">
        <v>0</v>
      </c>
      <c r="AF32" s="63">
        <v>0</v>
      </c>
      <c r="AG32" s="63">
        <v>0</v>
      </c>
      <c r="AH32" s="64">
        <v>0</v>
      </c>
      <c r="AI32" s="63">
        <v>0</v>
      </c>
      <c r="AJ32" s="63">
        <v>0</v>
      </c>
      <c r="AK32" s="65">
        <v>0</v>
      </c>
      <c r="AL32" s="66"/>
      <c r="AM32" s="63">
        <v>0</v>
      </c>
      <c r="AN32" s="56"/>
      <c r="AO32" s="66"/>
      <c r="AP32" s="63">
        <v>0</v>
      </c>
      <c r="AQ32" s="67"/>
      <c r="AR32" s="59"/>
      <c r="AS32" s="59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-11711894</v>
      </c>
      <c r="BA32" s="63">
        <v>-11711894</v>
      </c>
      <c r="BB32" s="59"/>
      <c r="BC32" s="59"/>
      <c r="BD32" s="63"/>
      <c r="BE32" s="63"/>
      <c r="BF32" s="63"/>
      <c r="BG32" s="63"/>
      <c r="BH32" s="63"/>
      <c r="BI32" s="63"/>
      <c r="BJ32" s="63"/>
      <c r="BK32" s="63"/>
      <c r="BL32" s="63"/>
      <c r="BM32" s="59"/>
      <c r="BN32" s="59"/>
      <c r="BO32" s="59"/>
      <c r="BP32" s="63"/>
      <c r="BQ32" s="69"/>
      <c r="BR32" s="56"/>
      <c r="BS32" s="229"/>
      <c r="BT32" s="56"/>
      <c r="BU32" s="229"/>
      <c r="BV32" s="56"/>
      <c r="BW32" s="68"/>
      <c r="BX32" s="68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58"/>
      <c r="CL32" s="58"/>
    </row>
    <row r="33" spans="1:90" outlineLevel="3">
      <c r="A33" s="225" t="s">
        <v>82</v>
      </c>
      <c r="B33" s="225" t="s">
        <v>559</v>
      </c>
      <c r="C33" s="225" t="s">
        <v>0</v>
      </c>
      <c r="D33" s="225" t="s">
        <v>0</v>
      </c>
      <c r="E33" s="225" t="s">
        <v>181</v>
      </c>
      <c r="F33" s="225" t="s">
        <v>0</v>
      </c>
      <c r="G33" s="225" t="s">
        <v>180</v>
      </c>
      <c r="H33" s="225" t="s">
        <v>85</v>
      </c>
      <c r="I33" s="209" t="s">
        <v>86</v>
      </c>
      <c r="J33" s="20">
        <v>0</v>
      </c>
      <c r="K33" s="20">
        <v>0</v>
      </c>
      <c r="L33" s="21">
        <v>0</v>
      </c>
      <c r="M33" s="22">
        <v>0</v>
      </c>
      <c r="N33" s="22">
        <v>0</v>
      </c>
      <c r="O33" s="23">
        <v>0</v>
      </c>
      <c r="P33" s="20">
        <v>0</v>
      </c>
      <c r="Q33" s="20">
        <v>0</v>
      </c>
      <c r="R33" s="24">
        <v>0</v>
      </c>
      <c r="S33" s="24">
        <v>0</v>
      </c>
      <c r="T33" s="24">
        <v>0</v>
      </c>
      <c r="U33" s="25">
        <v>0</v>
      </c>
      <c r="V33" s="26" t="s">
        <v>87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0</v>
      </c>
      <c r="AD33" s="26">
        <v>0</v>
      </c>
      <c r="AE33" s="26">
        <v>0</v>
      </c>
      <c r="AF33" s="26">
        <v>0</v>
      </c>
      <c r="AG33" s="26">
        <v>0</v>
      </c>
      <c r="AH33" s="27">
        <v>0</v>
      </c>
      <c r="AI33" s="26">
        <v>0</v>
      </c>
      <c r="AJ33" s="26">
        <v>88783.59</v>
      </c>
      <c r="AK33" s="28">
        <v>88783.59</v>
      </c>
      <c r="AL33" s="29">
        <v>-1977378.38</v>
      </c>
      <c r="AM33" s="26">
        <v>0</v>
      </c>
      <c r="AN33" s="20">
        <v>0</v>
      </c>
      <c r="AO33" s="29">
        <v>0</v>
      </c>
      <c r="AP33" s="26">
        <v>0</v>
      </c>
      <c r="AQ33" s="30">
        <v>1</v>
      </c>
      <c r="AR33" s="23">
        <v>0</v>
      </c>
      <c r="AS33" s="23">
        <v>0</v>
      </c>
      <c r="AT33" s="26">
        <v>0</v>
      </c>
      <c r="AU33" s="26">
        <v>0</v>
      </c>
      <c r="AV33" s="26">
        <v>5431.59</v>
      </c>
      <c r="AW33" s="26">
        <v>5431.59</v>
      </c>
      <c r="AX33" s="26">
        <v>0</v>
      </c>
      <c r="AY33" s="26">
        <v>0</v>
      </c>
      <c r="AZ33" s="26">
        <v>2127369.17</v>
      </c>
      <c r="BA33" s="26">
        <v>2127369.17</v>
      </c>
      <c r="BB33" s="23" t="s">
        <v>0</v>
      </c>
      <c r="BC33" s="23" t="s">
        <v>0</v>
      </c>
      <c r="BD33" s="26">
        <v>0</v>
      </c>
      <c r="BE33" s="26">
        <v>0</v>
      </c>
      <c r="BF33" s="26">
        <v>5431.59</v>
      </c>
      <c r="BG33" s="26">
        <v>5431.59</v>
      </c>
      <c r="BH33" s="26">
        <v>0</v>
      </c>
      <c r="BI33" s="26">
        <v>0</v>
      </c>
      <c r="BJ33" s="26">
        <v>2127369.17</v>
      </c>
      <c r="BK33" s="26">
        <v>2127369.17</v>
      </c>
      <c r="BL33" s="23">
        <v>0</v>
      </c>
      <c r="BM33" s="23" t="s">
        <v>88</v>
      </c>
      <c r="BN33" s="23">
        <v>0</v>
      </c>
      <c r="BO33" s="23" t="b">
        <v>0</v>
      </c>
      <c r="BP33" s="26">
        <v>88783.59</v>
      </c>
      <c r="BQ33" s="24">
        <v>0</v>
      </c>
      <c r="BR33" s="20">
        <v>0</v>
      </c>
      <c r="BS33" s="210">
        <v>83</v>
      </c>
      <c r="BT33" s="20">
        <v>0</v>
      </c>
      <c r="BU33" s="210">
        <v>0</v>
      </c>
      <c r="BV33" s="20">
        <v>134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88783.59</v>
      </c>
      <c r="CJ33" s="26">
        <v>88783.59</v>
      </c>
      <c r="CK33" s="22">
        <v>0</v>
      </c>
      <c r="CL33" s="22">
        <v>0</v>
      </c>
    </row>
    <row r="34" spans="1:90" s="226" customFormat="1" ht="20.100000000000001" customHeight="1" outlineLevel="2">
      <c r="A34" s="212" t="s">
        <v>89</v>
      </c>
      <c r="B34" s="212"/>
      <c r="C34" s="212"/>
      <c r="D34" s="212"/>
      <c r="E34" s="212"/>
      <c r="F34" s="212"/>
      <c r="G34" s="212"/>
      <c r="H34" s="212"/>
      <c r="I34" s="213"/>
      <c r="J34" s="32"/>
      <c r="K34" s="32"/>
      <c r="L34" s="33"/>
      <c r="M34" s="34"/>
      <c r="N34" s="34"/>
      <c r="O34" s="35"/>
      <c r="P34" s="32"/>
      <c r="Q34" s="32"/>
      <c r="R34" s="36">
        <v>0</v>
      </c>
      <c r="S34" s="36">
        <v>0</v>
      </c>
      <c r="T34" s="36">
        <v>0</v>
      </c>
      <c r="U34" s="37">
        <v>0</v>
      </c>
      <c r="V34" s="38"/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7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88783.59</v>
      </c>
      <c r="AK34" s="40">
        <v>88783.59</v>
      </c>
      <c r="AL34" s="41"/>
      <c r="AM34" s="38">
        <v>0</v>
      </c>
      <c r="AN34" s="32"/>
      <c r="AO34" s="41"/>
      <c r="AP34" s="38">
        <v>0</v>
      </c>
      <c r="AQ34" s="42"/>
      <c r="AR34" s="35"/>
      <c r="AS34" s="35"/>
      <c r="AT34" s="38">
        <v>0</v>
      </c>
      <c r="AU34" s="38">
        <v>0</v>
      </c>
      <c r="AV34" s="38">
        <v>5431.59</v>
      </c>
      <c r="AW34" s="38">
        <v>5431.59</v>
      </c>
      <c r="AX34" s="38">
        <v>0</v>
      </c>
      <c r="AY34" s="38">
        <v>0</v>
      </c>
      <c r="AZ34" s="38">
        <v>2127369.17</v>
      </c>
      <c r="BA34" s="38">
        <v>2127369.17</v>
      </c>
      <c r="BB34" s="35"/>
      <c r="BC34" s="35"/>
      <c r="BD34" s="38"/>
      <c r="BE34" s="38"/>
      <c r="BF34" s="38"/>
      <c r="BG34" s="38"/>
      <c r="BH34" s="38"/>
      <c r="BI34" s="38"/>
      <c r="BJ34" s="38"/>
      <c r="BK34" s="38"/>
      <c r="BL34" s="35"/>
      <c r="BM34" s="35"/>
      <c r="BN34" s="35"/>
      <c r="BO34" s="35"/>
      <c r="BP34" s="38"/>
      <c r="BQ34" s="36"/>
      <c r="BR34" s="32"/>
      <c r="BS34" s="214"/>
      <c r="BT34" s="32"/>
      <c r="BU34" s="214"/>
      <c r="BV34" s="32"/>
      <c r="BW34" s="43"/>
      <c r="BX34" s="43"/>
      <c r="BY34" s="38"/>
      <c r="BZ34" s="38"/>
      <c r="CA34" s="38">
        <v>0</v>
      </c>
      <c r="CB34" s="38"/>
      <c r="CC34" s="38"/>
      <c r="CD34" s="38"/>
      <c r="CE34" s="38"/>
      <c r="CF34" s="38"/>
      <c r="CG34" s="38"/>
      <c r="CH34" s="38"/>
      <c r="CI34" s="38"/>
      <c r="CJ34" s="38"/>
      <c r="CK34" s="34"/>
      <c r="CL34" s="34"/>
    </row>
    <row r="35" spans="1:90" outlineLevel="3">
      <c r="A35" s="225" t="s">
        <v>147</v>
      </c>
      <c r="B35" s="225" t="s">
        <v>559</v>
      </c>
      <c r="C35" s="225" t="s">
        <v>560</v>
      </c>
      <c r="D35" s="225" t="s">
        <v>561</v>
      </c>
      <c r="E35" s="225" t="s">
        <v>182</v>
      </c>
      <c r="F35" s="225" t="s">
        <v>0</v>
      </c>
      <c r="G35" s="232" t="s">
        <v>143</v>
      </c>
      <c r="H35" s="232" t="s">
        <v>125</v>
      </c>
      <c r="I35" s="209" t="s">
        <v>128</v>
      </c>
      <c r="J35" s="20">
        <v>1</v>
      </c>
      <c r="K35" s="20">
        <v>1</v>
      </c>
      <c r="L35" s="21">
        <v>0</v>
      </c>
      <c r="M35" s="22">
        <v>0</v>
      </c>
      <c r="N35" s="2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25">
        <v>132383.76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132383.76</v>
      </c>
      <c r="AD35" s="26">
        <v>0</v>
      </c>
      <c r="AE35" s="26">
        <v>0</v>
      </c>
      <c r="AF35" s="26">
        <v>0</v>
      </c>
      <c r="AG35" s="26">
        <v>0</v>
      </c>
      <c r="AH35" s="27">
        <v>0</v>
      </c>
      <c r="AI35" s="26">
        <v>0</v>
      </c>
      <c r="AJ35" s="26">
        <v>0</v>
      </c>
      <c r="AK35" s="28">
        <v>0</v>
      </c>
      <c r="AL35" s="29">
        <v>0</v>
      </c>
      <c r="AM35" s="26">
        <v>132383.76</v>
      </c>
      <c r="AN35" s="29">
        <v>0</v>
      </c>
      <c r="AO35" s="20">
        <v>0</v>
      </c>
      <c r="AP35" s="26">
        <v>132383.76</v>
      </c>
      <c r="AQ35" s="30">
        <v>1</v>
      </c>
      <c r="AR35" s="23">
        <v>132383.76</v>
      </c>
      <c r="AS35" s="23">
        <v>132383.76</v>
      </c>
      <c r="AT35" s="26">
        <v>0</v>
      </c>
      <c r="AU35" s="26">
        <v>0</v>
      </c>
      <c r="AV35" s="26">
        <v>0</v>
      </c>
      <c r="AW35" s="26">
        <v>0</v>
      </c>
      <c r="AX35" s="26">
        <v>0.27000000001862645</v>
      </c>
      <c r="AY35" s="26">
        <v>0</v>
      </c>
      <c r="AZ35" s="26">
        <v>0</v>
      </c>
      <c r="BA35" s="26">
        <v>0.27000000001862645</v>
      </c>
      <c r="BB35" s="23" t="s">
        <v>0</v>
      </c>
      <c r="BC35" s="23" t="s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0.27000000001862645</v>
      </c>
      <c r="BI35" s="26">
        <v>0</v>
      </c>
      <c r="BJ35" s="26">
        <v>0</v>
      </c>
      <c r="BK35" s="26">
        <v>0.27000000001862645</v>
      </c>
      <c r="BL35" s="26">
        <v>132383.76</v>
      </c>
      <c r="BM35" s="23" t="s">
        <v>98</v>
      </c>
      <c r="BN35" s="23">
        <v>0</v>
      </c>
      <c r="BO35" s="23" t="b">
        <v>0</v>
      </c>
      <c r="BP35" s="26">
        <v>0</v>
      </c>
      <c r="BQ35" s="20">
        <v>0</v>
      </c>
      <c r="BR35" s="20">
        <v>0</v>
      </c>
      <c r="BS35" s="210">
        <v>12</v>
      </c>
      <c r="BT35" s="20">
        <v>0</v>
      </c>
      <c r="BU35" s="210">
        <v>0</v>
      </c>
      <c r="BV35" s="20">
        <v>72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-539901.51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2">
        <v>0</v>
      </c>
      <c r="CL35" s="22">
        <v>0</v>
      </c>
    </row>
    <row r="36" spans="1:90" outlineLevel="3">
      <c r="A36" s="225" t="s">
        <v>147</v>
      </c>
      <c r="B36" s="225" t="s">
        <v>559</v>
      </c>
      <c r="C36" s="225" t="s">
        <v>563</v>
      </c>
      <c r="D36" s="225" t="s">
        <v>564</v>
      </c>
      <c r="E36" s="225" t="s">
        <v>183</v>
      </c>
      <c r="F36" s="225" t="s">
        <v>0</v>
      </c>
      <c r="G36" s="225" t="s">
        <v>143</v>
      </c>
      <c r="H36" s="225" t="s">
        <v>95</v>
      </c>
      <c r="I36" s="209" t="s">
        <v>128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4533932.76</v>
      </c>
      <c r="P36" s="20">
        <v>4533932.76</v>
      </c>
      <c r="Q36" s="20">
        <v>0</v>
      </c>
      <c r="R36" s="24" t="s">
        <v>565</v>
      </c>
      <c r="S36" s="24">
        <v>0</v>
      </c>
      <c r="T36" s="24">
        <v>0</v>
      </c>
      <c r="U36" s="25">
        <v>4533932.76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4533932.76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0</v>
      </c>
      <c r="AK36" s="28">
        <v>0</v>
      </c>
      <c r="AL36" s="29">
        <v>0</v>
      </c>
      <c r="AM36" s="26">
        <v>4441800</v>
      </c>
      <c r="AN36" s="20">
        <v>0</v>
      </c>
      <c r="AO36" s="29">
        <v>0</v>
      </c>
      <c r="AP36" s="26">
        <v>4441800</v>
      </c>
      <c r="AQ36" s="30">
        <v>1</v>
      </c>
      <c r="AR36" s="23">
        <v>0</v>
      </c>
      <c r="AS36" s="23">
        <v>4533932.76</v>
      </c>
      <c r="AT36" s="26">
        <v>0</v>
      </c>
      <c r="AU36" s="26">
        <v>0</v>
      </c>
      <c r="AV36" s="26">
        <v>0</v>
      </c>
      <c r="AW36" s="26">
        <v>0</v>
      </c>
      <c r="AX36" s="26">
        <v>-649642.17000000004</v>
      </c>
      <c r="AY36" s="26">
        <v>0</v>
      </c>
      <c r="AZ36" s="26">
        <v>0</v>
      </c>
      <c r="BA36" s="26">
        <v>-649642.17000000004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-649642.17000000004</v>
      </c>
      <c r="BI36" s="26">
        <v>0</v>
      </c>
      <c r="BJ36" s="26">
        <v>0</v>
      </c>
      <c r="BK36" s="26">
        <v>-649642.17000000004</v>
      </c>
      <c r="BL36" s="26">
        <v>4441800</v>
      </c>
      <c r="BM36" s="23" t="s">
        <v>98</v>
      </c>
      <c r="BN36" s="23">
        <v>0</v>
      </c>
      <c r="BO36" s="23" t="b">
        <v>0</v>
      </c>
      <c r="BP36" s="26">
        <v>0</v>
      </c>
      <c r="BQ36" s="46">
        <v>623970</v>
      </c>
      <c r="BR36" s="20">
        <v>623970</v>
      </c>
      <c r="BS36" s="210">
        <v>12</v>
      </c>
      <c r="BT36" s="20">
        <v>0</v>
      </c>
      <c r="BU36" s="210">
        <v>0</v>
      </c>
      <c r="BV36" s="20">
        <v>140</v>
      </c>
      <c r="BW36" s="31">
        <v>0</v>
      </c>
      <c r="BX36" s="31">
        <v>0</v>
      </c>
      <c r="BY36" s="26">
        <v>0</v>
      </c>
      <c r="BZ36" s="26">
        <v>0</v>
      </c>
      <c r="CA36" s="26">
        <v>92132.76</v>
      </c>
      <c r="CB36" s="26">
        <v>-66890.070000000007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2">
        <v>0</v>
      </c>
      <c r="CL36" s="22">
        <v>0</v>
      </c>
    </row>
    <row r="37" spans="1:90" outlineLevel="3">
      <c r="A37" s="225" t="s">
        <v>147</v>
      </c>
      <c r="B37" s="225" t="s">
        <v>559</v>
      </c>
      <c r="C37" s="225" t="s">
        <v>563</v>
      </c>
      <c r="D37" s="225" t="s">
        <v>564</v>
      </c>
      <c r="E37" s="225" t="s">
        <v>184</v>
      </c>
      <c r="F37" s="225" t="s">
        <v>0</v>
      </c>
      <c r="G37" s="225" t="s">
        <v>143</v>
      </c>
      <c r="H37" s="225" t="s">
        <v>95</v>
      </c>
      <c r="I37" s="209" t="s">
        <v>185</v>
      </c>
      <c r="J37" s="20">
        <v>1</v>
      </c>
      <c r="K37" s="20">
        <v>1</v>
      </c>
      <c r="L37" s="21">
        <v>0</v>
      </c>
      <c r="M37" s="22">
        <v>0</v>
      </c>
      <c r="N37" s="22">
        <v>0</v>
      </c>
      <c r="O37" s="23">
        <v>1934921.1</v>
      </c>
      <c r="P37" s="20">
        <v>1934921.1</v>
      </c>
      <c r="Q37" s="20">
        <v>0</v>
      </c>
      <c r="R37" s="24" t="s">
        <v>566</v>
      </c>
      <c r="S37" s="24">
        <v>0</v>
      </c>
      <c r="T37" s="24">
        <v>0</v>
      </c>
      <c r="U37" s="25">
        <v>1934921.1</v>
      </c>
      <c r="V37" s="26" t="s">
        <v>97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5">
        <v>1934921.1</v>
      </c>
      <c r="AD37" s="26">
        <v>0</v>
      </c>
      <c r="AE37" s="26">
        <v>0</v>
      </c>
      <c r="AF37" s="26">
        <v>0</v>
      </c>
      <c r="AG37" s="26">
        <v>0</v>
      </c>
      <c r="AH37" s="27">
        <v>0</v>
      </c>
      <c r="AI37" s="26">
        <v>0</v>
      </c>
      <c r="AJ37" s="26">
        <v>0</v>
      </c>
      <c r="AK37" s="28">
        <v>0</v>
      </c>
      <c r="AL37" s="29">
        <v>0</v>
      </c>
      <c r="AM37" s="26">
        <v>1610833</v>
      </c>
      <c r="AN37" s="20">
        <v>0</v>
      </c>
      <c r="AO37" s="29">
        <v>0</v>
      </c>
      <c r="AP37" s="26">
        <v>1610833</v>
      </c>
      <c r="AQ37" s="30">
        <v>1</v>
      </c>
      <c r="AR37" s="23">
        <v>0</v>
      </c>
      <c r="AS37" s="23">
        <v>1934921.1</v>
      </c>
      <c r="AT37" s="26">
        <v>0</v>
      </c>
      <c r="AU37" s="26">
        <v>0</v>
      </c>
      <c r="AV37" s="26">
        <v>0</v>
      </c>
      <c r="AW37" s="26">
        <v>0</v>
      </c>
      <c r="AX37" s="26">
        <v>86200.70000000007</v>
      </c>
      <c r="AY37" s="26">
        <v>0</v>
      </c>
      <c r="AZ37" s="26">
        <v>0</v>
      </c>
      <c r="BA37" s="26">
        <v>86200.70000000007</v>
      </c>
      <c r="BB37" s="23" t="s">
        <v>0</v>
      </c>
      <c r="BC37" s="23" t="s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86200.70000000007</v>
      </c>
      <c r="BI37" s="26">
        <v>0</v>
      </c>
      <c r="BJ37" s="26">
        <v>0</v>
      </c>
      <c r="BK37" s="26">
        <v>86200.70000000007</v>
      </c>
      <c r="BL37" s="26">
        <v>1610833</v>
      </c>
      <c r="BM37" s="23" t="s">
        <v>98</v>
      </c>
      <c r="BN37" s="23">
        <v>0</v>
      </c>
      <c r="BO37" s="23" t="b">
        <v>0</v>
      </c>
      <c r="BP37" s="26">
        <v>0</v>
      </c>
      <c r="BQ37" s="46">
        <v>0</v>
      </c>
      <c r="BR37" s="20">
        <v>0</v>
      </c>
      <c r="BS37" s="210">
        <v>12</v>
      </c>
      <c r="BT37" s="20">
        <v>0</v>
      </c>
      <c r="BU37" s="210">
        <v>0</v>
      </c>
      <c r="BV37" s="20">
        <v>141</v>
      </c>
      <c r="BW37" s="31">
        <v>0</v>
      </c>
      <c r="BX37" s="31">
        <v>0</v>
      </c>
      <c r="BY37" s="26">
        <v>0</v>
      </c>
      <c r="BZ37" s="26">
        <v>324088.09999999998</v>
      </c>
      <c r="CA37" s="26">
        <v>324088.09999999998</v>
      </c>
      <c r="CB37" s="26">
        <v>28720.400000000001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2">
        <v>0</v>
      </c>
      <c r="CL37" s="22">
        <v>0</v>
      </c>
    </row>
    <row r="38" spans="1:90" outlineLevel="3">
      <c r="A38" s="225" t="s">
        <v>147</v>
      </c>
      <c r="B38" s="225" t="s">
        <v>559</v>
      </c>
      <c r="C38" s="225" t="s">
        <v>563</v>
      </c>
      <c r="D38" s="225" t="s">
        <v>564</v>
      </c>
      <c r="E38" s="225" t="s">
        <v>186</v>
      </c>
      <c r="F38" s="225" t="s">
        <v>0</v>
      </c>
      <c r="G38" s="225" t="s">
        <v>143</v>
      </c>
      <c r="H38" s="225" t="s">
        <v>95</v>
      </c>
      <c r="I38" s="209" t="s">
        <v>128</v>
      </c>
      <c r="J38" s="20">
        <v>1</v>
      </c>
      <c r="K38" s="20">
        <v>1</v>
      </c>
      <c r="L38" s="21">
        <v>0</v>
      </c>
      <c r="M38" s="22">
        <v>0</v>
      </c>
      <c r="N38" s="22">
        <v>0</v>
      </c>
      <c r="O38" s="23">
        <v>0</v>
      </c>
      <c r="P38" s="20">
        <v>0</v>
      </c>
      <c r="Q38" s="20">
        <v>0</v>
      </c>
      <c r="R38" s="24" t="s">
        <v>567</v>
      </c>
      <c r="S38" s="24">
        <v>0</v>
      </c>
      <c r="T38" s="24">
        <v>0</v>
      </c>
      <c r="U38" s="25">
        <v>0</v>
      </c>
      <c r="V38" s="26" t="s">
        <v>97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5">
        <v>0</v>
      </c>
      <c r="AD38" s="26">
        <v>0</v>
      </c>
      <c r="AE38" s="26">
        <v>0</v>
      </c>
      <c r="AF38" s="26">
        <v>0</v>
      </c>
      <c r="AG38" s="26">
        <v>0</v>
      </c>
      <c r="AH38" s="27">
        <v>0</v>
      </c>
      <c r="AI38" s="26">
        <v>0</v>
      </c>
      <c r="AJ38" s="26">
        <v>47875.66</v>
      </c>
      <c r="AK38" s="28">
        <v>47875.66</v>
      </c>
      <c r="AL38" s="29">
        <v>0</v>
      </c>
      <c r="AM38" s="26">
        <v>0</v>
      </c>
      <c r="AN38" s="20">
        <v>0</v>
      </c>
      <c r="AO38" s="29">
        <v>0</v>
      </c>
      <c r="AP38" s="26">
        <v>0</v>
      </c>
      <c r="AQ38" s="30">
        <v>1</v>
      </c>
      <c r="AR38" s="23">
        <v>0</v>
      </c>
      <c r="AS38" s="23">
        <v>0</v>
      </c>
      <c r="AT38" s="26">
        <v>0</v>
      </c>
      <c r="AU38" s="26">
        <v>0</v>
      </c>
      <c r="AV38" s="26">
        <v>-904.34</v>
      </c>
      <c r="AW38" s="26">
        <v>-904.34</v>
      </c>
      <c r="AX38" s="26">
        <v>0</v>
      </c>
      <c r="AY38" s="26">
        <v>0</v>
      </c>
      <c r="AZ38" s="26">
        <v>145577.54999999999</v>
      </c>
      <c r="BA38" s="26">
        <v>145577.54999999999</v>
      </c>
      <c r="BB38" s="23" t="s">
        <v>0</v>
      </c>
      <c r="BC38" s="23" t="s">
        <v>0</v>
      </c>
      <c r="BD38" s="26">
        <v>0</v>
      </c>
      <c r="BE38" s="26">
        <v>0</v>
      </c>
      <c r="BF38" s="26">
        <v>-904.34</v>
      </c>
      <c r="BG38" s="26">
        <v>-904.34</v>
      </c>
      <c r="BH38" s="26">
        <v>0</v>
      </c>
      <c r="BI38" s="26">
        <v>0</v>
      </c>
      <c r="BJ38" s="26">
        <v>145577.54999999999</v>
      </c>
      <c r="BK38" s="26">
        <v>145577.54999999999</v>
      </c>
      <c r="BL38" s="26">
        <v>0</v>
      </c>
      <c r="BM38" s="23" t="s">
        <v>98</v>
      </c>
      <c r="BN38" s="23">
        <v>0</v>
      </c>
      <c r="BO38" s="23" t="b">
        <v>0</v>
      </c>
      <c r="BP38" s="26">
        <v>47875.66</v>
      </c>
      <c r="BQ38" s="46">
        <v>-9375</v>
      </c>
      <c r="BR38" s="20">
        <v>-9375</v>
      </c>
      <c r="BS38" s="210">
        <v>12</v>
      </c>
      <c r="BT38" s="20">
        <v>0</v>
      </c>
      <c r="BU38" s="210">
        <v>0</v>
      </c>
      <c r="BV38" s="20">
        <v>165</v>
      </c>
      <c r="BW38" s="31">
        <v>0</v>
      </c>
      <c r="BX38" s="31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47875.66</v>
      </c>
      <c r="CJ38" s="26">
        <v>47875.66</v>
      </c>
      <c r="CK38" s="22">
        <v>0</v>
      </c>
      <c r="CL38" s="22">
        <v>0</v>
      </c>
    </row>
    <row r="39" spans="1:90" outlineLevel="3">
      <c r="A39" s="225" t="s">
        <v>147</v>
      </c>
      <c r="B39" s="225" t="s">
        <v>559</v>
      </c>
      <c r="C39" s="225" t="s">
        <v>563</v>
      </c>
      <c r="D39" s="225" t="s">
        <v>564</v>
      </c>
      <c r="E39" s="225" t="s">
        <v>187</v>
      </c>
      <c r="F39" s="225" t="s">
        <v>0</v>
      </c>
      <c r="G39" s="225" t="s">
        <v>143</v>
      </c>
      <c r="H39" s="225" t="s">
        <v>95</v>
      </c>
      <c r="I39" s="209" t="s">
        <v>128</v>
      </c>
      <c r="J39" s="20">
        <v>1</v>
      </c>
      <c r="K39" s="20">
        <v>1</v>
      </c>
      <c r="L39" s="21">
        <v>0</v>
      </c>
      <c r="M39" s="22">
        <v>0</v>
      </c>
      <c r="N39" s="22">
        <v>0</v>
      </c>
      <c r="O39" s="23">
        <v>19609625</v>
      </c>
      <c r="P39" s="20">
        <v>19609625</v>
      </c>
      <c r="Q39" s="20">
        <v>0</v>
      </c>
      <c r="R39" s="24" t="s">
        <v>568</v>
      </c>
      <c r="S39" s="24">
        <v>0</v>
      </c>
      <c r="T39" s="24">
        <v>0</v>
      </c>
      <c r="U39" s="25">
        <v>19609625</v>
      </c>
      <c r="V39" s="26" t="s">
        <v>97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19609625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0</v>
      </c>
      <c r="AM39" s="26">
        <v>19609625</v>
      </c>
      <c r="AN39" s="20">
        <v>0</v>
      </c>
      <c r="AO39" s="29">
        <v>0</v>
      </c>
      <c r="AP39" s="26">
        <v>19609625</v>
      </c>
      <c r="AQ39" s="30">
        <v>1</v>
      </c>
      <c r="AR39" s="23">
        <v>0</v>
      </c>
      <c r="AS39" s="23">
        <v>19609625</v>
      </c>
      <c r="AT39" s="26">
        <v>0</v>
      </c>
      <c r="AU39" s="26">
        <v>0</v>
      </c>
      <c r="AV39" s="26">
        <v>0</v>
      </c>
      <c r="AW39" s="26">
        <v>0</v>
      </c>
      <c r="AX39" s="26">
        <v>651521.74000000209</v>
      </c>
      <c r="AY39" s="26">
        <v>0</v>
      </c>
      <c r="AZ39" s="26">
        <v>0</v>
      </c>
      <c r="BA39" s="26">
        <v>651521.74000000209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651521.74000000209</v>
      </c>
      <c r="BI39" s="26">
        <v>0</v>
      </c>
      <c r="BJ39" s="26">
        <v>0</v>
      </c>
      <c r="BK39" s="26">
        <v>651521.74000000209</v>
      </c>
      <c r="BL39" s="26">
        <v>19609625</v>
      </c>
      <c r="BM39" s="23" t="s">
        <v>98</v>
      </c>
      <c r="BN39" s="23">
        <v>0</v>
      </c>
      <c r="BO39" s="23" t="b">
        <v>0</v>
      </c>
      <c r="BP39" s="26">
        <v>0</v>
      </c>
      <c r="BQ39" s="46">
        <v>2269099</v>
      </c>
      <c r="BR39" s="20">
        <v>2269099</v>
      </c>
      <c r="BS39" s="210">
        <v>12</v>
      </c>
      <c r="BT39" s="20">
        <v>0</v>
      </c>
      <c r="BU39" s="210">
        <v>0</v>
      </c>
      <c r="BV39" s="20">
        <v>169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5292505.26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outlineLevel="3">
      <c r="A40" s="225" t="s">
        <v>147</v>
      </c>
      <c r="B40" s="225" t="s">
        <v>559</v>
      </c>
      <c r="C40" s="225" t="s">
        <v>560</v>
      </c>
      <c r="D40" s="225" t="s">
        <v>561</v>
      </c>
      <c r="E40" s="225" t="s">
        <v>569</v>
      </c>
      <c r="F40" s="225" t="s">
        <v>0</v>
      </c>
      <c r="G40" s="225" t="s">
        <v>143</v>
      </c>
      <c r="H40" s="225" t="s">
        <v>95</v>
      </c>
      <c r="I40" s="209" t="s">
        <v>128</v>
      </c>
      <c r="J40" s="20">
        <v>1</v>
      </c>
      <c r="K40" s="20">
        <v>1</v>
      </c>
      <c r="L40" s="21">
        <v>0</v>
      </c>
      <c r="M40" s="22">
        <v>0</v>
      </c>
      <c r="N40" s="22">
        <v>0</v>
      </c>
      <c r="O40" s="23">
        <v>9588768</v>
      </c>
      <c r="P40" s="20">
        <v>8238768</v>
      </c>
      <c r="Q40" s="20">
        <v>1350000</v>
      </c>
      <c r="R40" s="24" t="s">
        <v>570</v>
      </c>
      <c r="S40" s="24">
        <v>0</v>
      </c>
      <c r="T40" s="24">
        <v>0</v>
      </c>
      <c r="U40" s="25">
        <v>9588768</v>
      </c>
      <c r="V40" s="26" t="s">
        <v>97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5">
        <v>8238768</v>
      </c>
      <c r="AD40" s="26">
        <v>1350000</v>
      </c>
      <c r="AE40" s="26">
        <v>0</v>
      </c>
      <c r="AF40" s="26">
        <v>0</v>
      </c>
      <c r="AG40" s="26">
        <v>1350000</v>
      </c>
      <c r="AH40" s="27">
        <v>1350000</v>
      </c>
      <c r="AI40" s="26">
        <v>0</v>
      </c>
      <c r="AJ40" s="26">
        <v>260000</v>
      </c>
      <c r="AK40" s="28">
        <v>1610000</v>
      </c>
      <c r="AL40" s="29">
        <v>0</v>
      </c>
      <c r="AM40" s="26">
        <v>6536268</v>
      </c>
      <c r="AN40" s="20">
        <v>0</v>
      </c>
      <c r="AO40" s="29">
        <v>0</v>
      </c>
      <c r="AP40" s="26">
        <v>9588768</v>
      </c>
      <c r="AQ40" s="30">
        <v>1</v>
      </c>
      <c r="AR40" s="23">
        <v>0</v>
      </c>
      <c r="AS40" s="23">
        <v>9588768</v>
      </c>
      <c r="AT40" s="26">
        <v>1350000</v>
      </c>
      <c r="AU40" s="26">
        <v>0</v>
      </c>
      <c r="AV40" s="26">
        <v>260000</v>
      </c>
      <c r="AW40" s="26">
        <v>1610000</v>
      </c>
      <c r="AX40" s="26">
        <v>1350000</v>
      </c>
      <c r="AY40" s="26">
        <v>0</v>
      </c>
      <c r="AZ40" s="26">
        <v>260000</v>
      </c>
      <c r="BA40" s="26">
        <v>1610000</v>
      </c>
      <c r="BB40" s="23" t="s">
        <v>0</v>
      </c>
      <c r="BC40" s="23" t="s">
        <v>0</v>
      </c>
      <c r="BD40" s="26">
        <v>0</v>
      </c>
      <c r="BE40" s="26">
        <v>0</v>
      </c>
      <c r="BF40" s="26">
        <v>260000</v>
      </c>
      <c r="BG40" s="26">
        <v>260000</v>
      </c>
      <c r="BH40" s="26">
        <v>0</v>
      </c>
      <c r="BI40" s="26">
        <v>0</v>
      </c>
      <c r="BJ40" s="26">
        <v>260000</v>
      </c>
      <c r="BK40" s="26">
        <v>260000</v>
      </c>
      <c r="BL40" s="26">
        <v>6536268</v>
      </c>
      <c r="BM40" s="23" t="s">
        <v>88</v>
      </c>
      <c r="BN40" s="23">
        <v>3052500</v>
      </c>
      <c r="BO40" s="23" t="b">
        <v>1</v>
      </c>
      <c r="BP40" s="26">
        <v>260000</v>
      </c>
      <c r="BQ40" s="46">
        <v>0</v>
      </c>
      <c r="BR40" s="20">
        <v>0</v>
      </c>
      <c r="BS40" s="210">
        <v>12</v>
      </c>
      <c r="BT40" s="20">
        <v>1350000</v>
      </c>
      <c r="BU40" s="210">
        <v>0</v>
      </c>
      <c r="BV40" s="20">
        <v>178</v>
      </c>
      <c r="BW40" s="31">
        <v>0</v>
      </c>
      <c r="BX40" s="31">
        <v>0</v>
      </c>
      <c r="BY40" s="26">
        <v>0</v>
      </c>
      <c r="BZ40" s="26">
        <v>0</v>
      </c>
      <c r="CA40" s="26">
        <v>1702500</v>
      </c>
      <c r="CB40" s="26">
        <v>8238768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260000</v>
      </c>
      <c r="CJ40" s="26">
        <v>260000</v>
      </c>
      <c r="CK40" s="22">
        <v>0</v>
      </c>
      <c r="CL40" s="22">
        <v>0</v>
      </c>
    </row>
    <row r="41" spans="1:90" outlineLevel="3">
      <c r="A41" s="225" t="s">
        <v>147</v>
      </c>
      <c r="B41" s="225" t="s">
        <v>559</v>
      </c>
      <c r="C41" s="225" t="s">
        <v>560</v>
      </c>
      <c r="D41" s="225" t="s">
        <v>561</v>
      </c>
      <c r="E41" s="225" t="s">
        <v>188</v>
      </c>
      <c r="F41" s="225" t="s">
        <v>0</v>
      </c>
      <c r="G41" s="225" t="s">
        <v>143</v>
      </c>
      <c r="H41" s="225" t="s">
        <v>95</v>
      </c>
      <c r="I41" s="209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17054345.75</v>
      </c>
      <c r="P41" s="20">
        <v>17054345.75</v>
      </c>
      <c r="Q41" s="20">
        <v>0</v>
      </c>
      <c r="R41" s="24" t="s">
        <v>571</v>
      </c>
      <c r="S41" s="24">
        <v>0</v>
      </c>
      <c r="T41" s="24">
        <v>0</v>
      </c>
      <c r="U41" s="25">
        <v>17054345.75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17054345.75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17054345.75</v>
      </c>
      <c r="AN41" s="20">
        <v>0</v>
      </c>
      <c r="AO41" s="29">
        <v>0</v>
      </c>
      <c r="AP41" s="26">
        <v>17054345.75</v>
      </c>
      <c r="AQ41" s="30">
        <v>1</v>
      </c>
      <c r="AR41" s="23">
        <v>0</v>
      </c>
      <c r="AS41" s="23">
        <v>17054345.75</v>
      </c>
      <c r="AT41" s="26">
        <v>0</v>
      </c>
      <c r="AU41" s="26">
        <v>0</v>
      </c>
      <c r="AV41" s="26">
        <v>0</v>
      </c>
      <c r="AW41" s="26">
        <v>0</v>
      </c>
      <c r="AX41" s="26">
        <v>-790625</v>
      </c>
      <c r="AY41" s="26">
        <v>0</v>
      </c>
      <c r="AZ41" s="26">
        <v>0</v>
      </c>
      <c r="BA41" s="26">
        <v>-790625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-790625</v>
      </c>
      <c r="BI41" s="26">
        <v>0</v>
      </c>
      <c r="BJ41" s="26">
        <v>0</v>
      </c>
      <c r="BK41" s="26">
        <v>-790625</v>
      </c>
      <c r="BL41" s="26">
        <v>17054345.75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4785398</v>
      </c>
      <c r="BR41" s="20">
        <v>4785398</v>
      </c>
      <c r="BS41" s="210">
        <v>12</v>
      </c>
      <c r="BT41" s="20">
        <v>0</v>
      </c>
      <c r="BU41" s="210">
        <v>0</v>
      </c>
      <c r="BV41" s="20">
        <v>182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1424345.75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outlineLevel="3">
      <c r="A42" s="225" t="s">
        <v>147</v>
      </c>
      <c r="B42" s="225" t="s">
        <v>559</v>
      </c>
      <c r="C42" s="225" t="s">
        <v>560</v>
      </c>
      <c r="D42" s="225" t="s">
        <v>561</v>
      </c>
      <c r="E42" s="225" t="s">
        <v>189</v>
      </c>
      <c r="F42" s="225" t="s">
        <v>0</v>
      </c>
      <c r="G42" s="225" t="s">
        <v>143</v>
      </c>
      <c r="H42" s="225" t="s">
        <v>95</v>
      </c>
      <c r="I42" s="209" t="s">
        <v>128</v>
      </c>
      <c r="J42" s="20">
        <v>1</v>
      </c>
      <c r="K42" s="20">
        <v>1</v>
      </c>
      <c r="L42" s="21">
        <v>0</v>
      </c>
      <c r="M42" s="22">
        <v>0</v>
      </c>
      <c r="N42" s="22">
        <v>0</v>
      </c>
      <c r="O42" s="23">
        <v>3744166.75</v>
      </c>
      <c r="P42" s="20">
        <v>3744166.75</v>
      </c>
      <c r="Q42" s="20">
        <v>0</v>
      </c>
      <c r="R42" s="24" t="s">
        <v>572</v>
      </c>
      <c r="S42" s="24">
        <v>0</v>
      </c>
      <c r="T42" s="24">
        <v>0</v>
      </c>
      <c r="U42" s="25">
        <v>3744166.75</v>
      </c>
      <c r="V42" s="26" t="s">
        <v>97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5">
        <v>3744166.75</v>
      </c>
      <c r="AD42" s="26">
        <v>0</v>
      </c>
      <c r="AE42" s="26">
        <v>0</v>
      </c>
      <c r="AF42" s="26">
        <v>0</v>
      </c>
      <c r="AG42" s="26">
        <v>0</v>
      </c>
      <c r="AH42" s="27">
        <v>0</v>
      </c>
      <c r="AI42" s="26">
        <v>0</v>
      </c>
      <c r="AJ42" s="26">
        <v>28700.46</v>
      </c>
      <c r="AK42" s="28">
        <v>28700.46</v>
      </c>
      <c r="AL42" s="29">
        <v>0</v>
      </c>
      <c r="AM42" s="26">
        <v>3715687</v>
      </c>
      <c r="AN42" s="20">
        <v>0</v>
      </c>
      <c r="AO42" s="29">
        <v>0</v>
      </c>
      <c r="AP42" s="26">
        <v>3715687</v>
      </c>
      <c r="AQ42" s="30">
        <v>1</v>
      </c>
      <c r="AR42" s="23">
        <v>0</v>
      </c>
      <c r="AS42" s="23">
        <v>3744166.75</v>
      </c>
      <c r="AT42" s="26">
        <v>0</v>
      </c>
      <c r="AU42" s="26">
        <v>0</v>
      </c>
      <c r="AV42" s="26">
        <v>0</v>
      </c>
      <c r="AW42" s="26">
        <v>0</v>
      </c>
      <c r="AX42" s="26">
        <v>881110.24</v>
      </c>
      <c r="AY42" s="26">
        <v>0</v>
      </c>
      <c r="AZ42" s="26">
        <v>83298.45</v>
      </c>
      <c r="BA42" s="26">
        <v>964408.69</v>
      </c>
      <c r="BB42" s="23" t="s">
        <v>0</v>
      </c>
      <c r="BC42" s="23" t="s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881110.24</v>
      </c>
      <c r="BI42" s="26">
        <v>0</v>
      </c>
      <c r="BJ42" s="26">
        <v>83298.45</v>
      </c>
      <c r="BK42" s="26">
        <v>964408.69</v>
      </c>
      <c r="BL42" s="26">
        <v>3715687</v>
      </c>
      <c r="BM42" s="23" t="s">
        <v>98</v>
      </c>
      <c r="BN42" s="23">
        <v>0</v>
      </c>
      <c r="BO42" s="23" t="b">
        <v>0</v>
      </c>
      <c r="BP42" s="26">
        <v>28700.46</v>
      </c>
      <c r="BQ42" s="46">
        <v>0</v>
      </c>
      <c r="BR42" s="20">
        <v>0</v>
      </c>
      <c r="BS42" s="210">
        <v>12</v>
      </c>
      <c r="BT42" s="20">
        <v>0</v>
      </c>
      <c r="BU42" s="210">
        <v>0</v>
      </c>
      <c r="BV42" s="20">
        <v>183</v>
      </c>
      <c r="BW42" s="31">
        <v>0</v>
      </c>
      <c r="BX42" s="31">
        <v>0</v>
      </c>
      <c r="BY42" s="26">
        <v>0</v>
      </c>
      <c r="BZ42" s="26">
        <v>214257.96</v>
      </c>
      <c r="CA42" s="26">
        <v>28479.75</v>
      </c>
      <c r="CB42" s="26">
        <v>2102798.5099999998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28700.46</v>
      </c>
      <c r="CJ42" s="26">
        <v>28700.46</v>
      </c>
      <c r="CK42" s="22">
        <v>0</v>
      </c>
      <c r="CL42" s="22">
        <v>0</v>
      </c>
    </row>
    <row r="43" spans="1:90" outlineLevel="3">
      <c r="A43" s="225" t="s">
        <v>147</v>
      </c>
      <c r="B43" s="225" t="s">
        <v>559</v>
      </c>
      <c r="C43" s="225" t="s">
        <v>563</v>
      </c>
      <c r="D43" s="225" t="s">
        <v>564</v>
      </c>
      <c r="E43" s="225" t="s">
        <v>190</v>
      </c>
      <c r="F43" s="225" t="s">
        <v>0</v>
      </c>
      <c r="G43" s="225" t="s">
        <v>143</v>
      </c>
      <c r="H43" s="225" t="s">
        <v>95</v>
      </c>
      <c r="I43" s="209" t="s">
        <v>128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6115166</v>
      </c>
      <c r="P43" s="20">
        <v>6115166</v>
      </c>
      <c r="Q43" s="20">
        <v>0</v>
      </c>
      <c r="R43" s="24" t="s">
        <v>573</v>
      </c>
      <c r="S43" s="24">
        <v>0</v>
      </c>
      <c r="T43" s="24">
        <v>0</v>
      </c>
      <c r="U43" s="25">
        <v>6115166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6115166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0</v>
      </c>
      <c r="AM43" s="26">
        <v>6115166</v>
      </c>
      <c r="AN43" s="20">
        <v>0</v>
      </c>
      <c r="AO43" s="29">
        <v>0</v>
      </c>
      <c r="AP43" s="26">
        <v>6115166</v>
      </c>
      <c r="AQ43" s="30">
        <v>1</v>
      </c>
      <c r="AR43" s="23">
        <v>0</v>
      </c>
      <c r="AS43" s="23">
        <v>6115166</v>
      </c>
      <c r="AT43" s="26">
        <v>0</v>
      </c>
      <c r="AU43" s="26">
        <v>0</v>
      </c>
      <c r="AV43" s="26">
        <v>0</v>
      </c>
      <c r="AW43" s="26">
        <v>0</v>
      </c>
      <c r="AX43" s="26">
        <v>347780.95000000065</v>
      </c>
      <c r="AY43" s="26">
        <v>0</v>
      </c>
      <c r="AZ43" s="26">
        <v>0</v>
      </c>
      <c r="BA43" s="26">
        <v>347780.95000000065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347780.95000000065</v>
      </c>
      <c r="BI43" s="26">
        <v>0</v>
      </c>
      <c r="BJ43" s="26">
        <v>0</v>
      </c>
      <c r="BK43" s="26">
        <v>347780.95000000065</v>
      </c>
      <c r="BL43" s="26">
        <v>6115166</v>
      </c>
      <c r="BM43" s="23" t="s">
        <v>98</v>
      </c>
      <c r="BN43" s="23">
        <v>0</v>
      </c>
      <c r="BO43" s="23" t="b">
        <v>0</v>
      </c>
      <c r="BP43" s="26">
        <v>0</v>
      </c>
      <c r="BQ43" s="46">
        <v>702344</v>
      </c>
      <c r="BR43" s="20">
        <v>702344</v>
      </c>
      <c r="BS43" s="210">
        <v>12</v>
      </c>
      <c r="BT43" s="20">
        <v>0</v>
      </c>
      <c r="BU43" s="210">
        <v>0</v>
      </c>
      <c r="BV43" s="20">
        <v>185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1697760.05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225" t="s">
        <v>147</v>
      </c>
      <c r="B44" s="225" t="s">
        <v>559</v>
      </c>
      <c r="C44" s="225" t="s">
        <v>560</v>
      </c>
      <c r="D44" s="225" t="s">
        <v>561</v>
      </c>
      <c r="E44" s="225" t="s">
        <v>191</v>
      </c>
      <c r="F44" s="225" t="s">
        <v>0</v>
      </c>
      <c r="G44" s="225" t="s">
        <v>143</v>
      </c>
      <c r="H44" s="225" t="s">
        <v>95</v>
      </c>
      <c r="I44" s="209" t="s">
        <v>128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18513996.359999999</v>
      </c>
      <c r="P44" s="20">
        <v>18513996.359999999</v>
      </c>
      <c r="Q44" s="20">
        <v>0</v>
      </c>
      <c r="R44" s="24" t="s">
        <v>574</v>
      </c>
      <c r="S44" s="24">
        <v>0</v>
      </c>
      <c r="T44" s="24">
        <v>0</v>
      </c>
      <c r="U44" s="25">
        <v>18513996.359999999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18513996.359999999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0</v>
      </c>
      <c r="AM44" s="26">
        <v>18874713</v>
      </c>
      <c r="AN44" s="20">
        <v>0</v>
      </c>
      <c r="AO44" s="29">
        <v>0</v>
      </c>
      <c r="AP44" s="26">
        <v>18874713</v>
      </c>
      <c r="AQ44" s="30">
        <v>1</v>
      </c>
      <c r="AR44" s="23">
        <v>0</v>
      </c>
      <c r="AS44" s="23">
        <v>18513996.359999999</v>
      </c>
      <c r="AT44" s="26">
        <v>0</v>
      </c>
      <c r="AU44" s="26">
        <v>0</v>
      </c>
      <c r="AV44" s="26">
        <v>0</v>
      </c>
      <c r="AW44" s="26">
        <v>0</v>
      </c>
      <c r="AX44" s="26">
        <v>1358890.28</v>
      </c>
      <c r="AY44" s="26">
        <v>0</v>
      </c>
      <c r="AZ44" s="26">
        <v>0</v>
      </c>
      <c r="BA44" s="26">
        <v>1358890.28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1358890.28</v>
      </c>
      <c r="BI44" s="26">
        <v>0</v>
      </c>
      <c r="BJ44" s="26">
        <v>0</v>
      </c>
      <c r="BK44" s="26">
        <v>1358890.28</v>
      </c>
      <c r="BL44" s="26">
        <v>18874713</v>
      </c>
      <c r="BM44" s="23" t="s">
        <v>98</v>
      </c>
      <c r="BN44" s="23">
        <v>0</v>
      </c>
      <c r="BO44" s="23" t="b">
        <v>0</v>
      </c>
      <c r="BP44" s="26">
        <v>0</v>
      </c>
      <c r="BQ44" s="46">
        <v>2864691</v>
      </c>
      <c r="BR44" s="20">
        <v>2864691</v>
      </c>
      <c r="BS44" s="210">
        <v>12</v>
      </c>
      <c r="BT44" s="20">
        <v>0</v>
      </c>
      <c r="BU44" s="210">
        <v>0</v>
      </c>
      <c r="BV44" s="20">
        <v>187</v>
      </c>
      <c r="BW44" s="31">
        <v>0</v>
      </c>
      <c r="BX44" s="31">
        <v>0</v>
      </c>
      <c r="BY44" s="26">
        <v>0</v>
      </c>
      <c r="BZ44" s="26">
        <v>0</v>
      </c>
      <c r="CA44" s="26">
        <v>-360716.64</v>
      </c>
      <c r="CB44" s="26">
        <v>-2872678.92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226" customFormat="1" ht="20.100000000000001" customHeight="1" outlineLevel="2">
      <c r="A45" s="212" t="s">
        <v>151</v>
      </c>
      <c r="B45" s="212"/>
      <c r="C45" s="212"/>
      <c r="D45" s="212"/>
      <c r="E45" s="212"/>
      <c r="F45" s="212"/>
      <c r="G45" s="212"/>
      <c r="H45" s="212"/>
      <c r="I45" s="213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81227305.479999989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79877305.479999989</v>
      </c>
      <c r="AD45" s="38">
        <v>1350000</v>
      </c>
      <c r="AE45" s="38">
        <v>0</v>
      </c>
      <c r="AF45" s="38">
        <v>0</v>
      </c>
      <c r="AG45" s="38">
        <v>1350000</v>
      </c>
      <c r="AH45" s="39">
        <v>1350000</v>
      </c>
      <c r="AI45" s="38">
        <v>0</v>
      </c>
      <c r="AJ45" s="38">
        <v>336576.12</v>
      </c>
      <c r="AK45" s="40">
        <v>1686576.12</v>
      </c>
      <c r="AL45" s="41"/>
      <c r="AM45" s="38">
        <v>78090821.50999999</v>
      </c>
      <c r="AN45" s="32"/>
      <c r="AO45" s="41"/>
      <c r="AP45" s="38">
        <v>81143321.50999999</v>
      </c>
      <c r="AQ45" s="42"/>
      <c r="AR45" s="35"/>
      <c r="AS45" s="35"/>
      <c r="AT45" s="38">
        <v>1350000</v>
      </c>
      <c r="AU45" s="38">
        <v>0</v>
      </c>
      <c r="AV45" s="38">
        <v>259095.66</v>
      </c>
      <c r="AW45" s="38">
        <v>1609095.66</v>
      </c>
      <c r="AX45" s="38">
        <v>3235237.01</v>
      </c>
      <c r="AY45" s="38">
        <v>0</v>
      </c>
      <c r="AZ45" s="38">
        <v>488876</v>
      </c>
      <c r="BA45" s="38">
        <v>3724113.01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214"/>
      <c r="BT45" s="32"/>
      <c r="BU45" s="214"/>
      <c r="BV45" s="32"/>
      <c r="BW45" s="43"/>
      <c r="BX45" s="43"/>
      <c r="BY45" s="38"/>
      <c r="BZ45" s="38"/>
      <c r="CA45" s="38">
        <v>1786483.97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outlineLevel="3">
      <c r="A46" s="225" t="s">
        <v>127</v>
      </c>
      <c r="B46" s="225" t="s">
        <v>559</v>
      </c>
      <c r="C46" s="225" t="s">
        <v>560</v>
      </c>
      <c r="D46" s="225" t="s">
        <v>561</v>
      </c>
      <c r="E46" s="225" t="s">
        <v>192</v>
      </c>
      <c r="F46" s="225" t="s">
        <v>0</v>
      </c>
      <c r="G46" s="232" t="s">
        <v>143</v>
      </c>
      <c r="H46" s="232" t="s">
        <v>125</v>
      </c>
      <c r="I46" s="209" t="s">
        <v>96</v>
      </c>
      <c r="J46" s="44">
        <v>1</v>
      </c>
      <c r="K46" s="20">
        <v>1</v>
      </c>
      <c r="L46" s="21">
        <v>0</v>
      </c>
      <c r="M46" s="22">
        <v>0</v>
      </c>
      <c r="N46" s="22">
        <v>1</v>
      </c>
      <c r="O46" s="23">
        <v>17570</v>
      </c>
      <c r="P46" s="46">
        <v>17647</v>
      </c>
      <c r="Q46" s="46">
        <v>-77</v>
      </c>
      <c r="R46" s="24" t="s">
        <v>575</v>
      </c>
      <c r="S46" s="24">
        <v>0</v>
      </c>
      <c r="T46" s="24">
        <v>0</v>
      </c>
      <c r="U46" s="25">
        <v>17570</v>
      </c>
      <c r="V46" s="26" t="s">
        <v>97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5">
        <v>17647</v>
      </c>
      <c r="AD46" s="26">
        <v>-77</v>
      </c>
      <c r="AE46" s="26">
        <v>77</v>
      </c>
      <c r="AF46" s="26">
        <v>0</v>
      </c>
      <c r="AG46" s="26">
        <v>0</v>
      </c>
      <c r="AH46" s="27">
        <v>9088</v>
      </c>
      <c r="AI46" s="26">
        <v>-9088</v>
      </c>
      <c r="AJ46" s="26">
        <v>0</v>
      </c>
      <c r="AK46" s="28">
        <v>0</v>
      </c>
      <c r="AL46" s="29">
        <v>0</v>
      </c>
      <c r="AM46" s="26">
        <v>8482</v>
      </c>
      <c r="AN46" s="29">
        <v>0</v>
      </c>
      <c r="AO46" s="20">
        <v>0</v>
      </c>
      <c r="AP46" s="26">
        <v>8482</v>
      </c>
      <c r="AQ46" s="30">
        <v>1</v>
      </c>
      <c r="AR46" s="23">
        <v>9.9999999999999995E-8</v>
      </c>
      <c r="AS46" s="23">
        <v>17570</v>
      </c>
      <c r="AT46" s="26">
        <v>2573</v>
      </c>
      <c r="AU46" s="26">
        <v>-2573</v>
      </c>
      <c r="AV46" s="26">
        <v>0</v>
      </c>
      <c r="AW46" s="26">
        <v>0</v>
      </c>
      <c r="AX46" s="26">
        <v>-25609</v>
      </c>
      <c r="AY46" s="26">
        <v>-821807</v>
      </c>
      <c r="AZ46" s="26">
        <v>0</v>
      </c>
      <c r="BA46" s="26">
        <v>-847416</v>
      </c>
      <c r="BB46" s="23" t="s">
        <v>0</v>
      </c>
      <c r="BC46" s="23" t="s">
        <v>0</v>
      </c>
      <c r="BD46" s="26">
        <v>2650</v>
      </c>
      <c r="BE46" s="26">
        <v>-2650</v>
      </c>
      <c r="BF46" s="26">
        <v>0</v>
      </c>
      <c r="BG46" s="26">
        <v>0</v>
      </c>
      <c r="BH46" s="26">
        <v>-25532</v>
      </c>
      <c r="BI46" s="26">
        <v>-821884</v>
      </c>
      <c r="BJ46" s="26">
        <v>0</v>
      </c>
      <c r="BK46" s="26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6">
        <v>0</v>
      </c>
      <c r="BQ46" s="46">
        <v>0</v>
      </c>
      <c r="BR46" s="20">
        <v>0</v>
      </c>
      <c r="BS46" s="210">
        <v>2</v>
      </c>
      <c r="BT46" s="20">
        <v>-77</v>
      </c>
      <c r="BU46" s="210">
        <v>0</v>
      </c>
      <c r="BV46" s="20">
        <v>16</v>
      </c>
      <c r="BW46" s="31">
        <v>0</v>
      </c>
      <c r="BX46" s="31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9165</v>
      </c>
      <c r="CH46" s="26">
        <v>-9165</v>
      </c>
      <c r="CI46" s="26">
        <v>0</v>
      </c>
      <c r="CJ46" s="26">
        <v>0</v>
      </c>
      <c r="CK46" s="22">
        <v>0</v>
      </c>
      <c r="CL46" s="22">
        <v>0</v>
      </c>
    </row>
    <row r="47" spans="1:90" outlineLevel="3">
      <c r="A47" s="225" t="s">
        <v>127</v>
      </c>
      <c r="B47" s="225" t="s">
        <v>559</v>
      </c>
      <c r="C47" s="225" t="s">
        <v>560</v>
      </c>
      <c r="D47" s="225" t="s">
        <v>561</v>
      </c>
      <c r="E47" s="225" t="s">
        <v>193</v>
      </c>
      <c r="F47" s="225" t="s">
        <v>0</v>
      </c>
      <c r="G47" s="232" t="s">
        <v>143</v>
      </c>
      <c r="H47" s="232" t="s">
        <v>125</v>
      </c>
      <c r="I47" s="209" t="s">
        <v>96</v>
      </c>
      <c r="J47" s="44">
        <v>3300000</v>
      </c>
      <c r="K47" s="20">
        <v>3300000</v>
      </c>
      <c r="L47" s="21">
        <v>0</v>
      </c>
      <c r="M47" s="22">
        <v>0</v>
      </c>
      <c r="N47" s="2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25">
        <v>17563755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17563755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17563755</v>
      </c>
      <c r="AN47" s="29">
        <v>0</v>
      </c>
      <c r="AO47" s="20">
        <v>0</v>
      </c>
      <c r="AP47" s="26">
        <v>17563755</v>
      </c>
      <c r="AQ47" s="30">
        <v>1</v>
      </c>
      <c r="AR47" s="23">
        <v>17563755</v>
      </c>
      <c r="AS47" s="23">
        <v>5.3223500000000001</v>
      </c>
      <c r="AT47" s="26">
        <v>0</v>
      </c>
      <c r="AU47" s="26">
        <v>0</v>
      </c>
      <c r="AV47" s="26">
        <v>0</v>
      </c>
      <c r="AW47" s="26">
        <v>0</v>
      </c>
      <c r="AX47" s="26">
        <v>847416</v>
      </c>
      <c r="AY47" s="26">
        <v>0</v>
      </c>
      <c r="AZ47" s="26">
        <v>0</v>
      </c>
      <c r="BA47" s="26">
        <v>847416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847416</v>
      </c>
      <c r="BI47" s="26">
        <v>0</v>
      </c>
      <c r="BJ47" s="26">
        <v>0</v>
      </c>
      <c r="BK47" s="26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5.87</v>
      </c>
      <c r="BR47" s="20">
        <v>19371000</v>
      </c>
      <c r="BS47" s="210">
        <v>2</v>
      </c>
      <c r="BT47" s="20">
        <v>0</v>
      </c>
      <c r="BU47" s="210">
        <v>0</v>
      </c>
      <c r="BV47" s="20">
        <v>17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600000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225" t="s">
        <v>127</v>
      </c>
      <c r="B48" s="225" t="s">
        <v>559</v>
      </c>
      <c r="C48" s="225" t="s">
        <v>560</v>
      </c>
      <c r="D48" s="225" t="s">
        <v>561</v>
      </c>
      <c r="E48" s="225" t="s">
        <v>194</v>
      </c>
      <c r="F48" s="225" t="s">
        <v>0</v>
      </c>
      <c r="G48" s="232" t="s">
        <v>143</v>
      </c>
      <c r="H48" s="232" t="s">
        <v>125</v>
      </c>
      <c r="I48" s="209" t="s">
        <v>96</v>
      </c>
      <c r="J48" s="44">
        <v>1</v>
      </c>
      <c r="K48" s="20">
        <v>1</v>
      </c>
      <c r="L48" s="21">
        <v>0</v>
      </c>
      <c r="M48" s="22">
        <v>0</v>
      </c>
      <c r="N48" s="2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9">
        <v>0</v>
      </c>
      <c r="AO48" s="20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20">
        <v>0</v>
      </c>
      <c r="BR48" s="20">
        <v>0</v>
      </c>
      <c r="BS48" s="210">
        <v>2</v>
      </c>
      <c r="BT48" s="20">
        <v>0</v>
      </c>
      <c r="BU48" s="210">
        <v>0</v>
      </c>
      <c r="BV48" s="20">
        <v>69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-328125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outlineLevel="3">
      <c r="A49" s="225" t="s">
        <v>127</v>
      </c>
      <c r="B49" s="225" t="s">
        <v>559</v>
      </c>
      <c r="C49" s="225" t="s">
        <v>560</v>
      </c>
      <c r="D49" s="225" t="s">
        <v>561</v>
      </c>
      <c r="E49" s="225" t="s">
        <v>195</v>
      </c>
      <c r="F49" s="225" t="s">
        <v>0</v>
      </c>
      <c r="G49" s="232" t="s">
        <v>143</v>
      </c>
      <c r="H49" s="232" t="s">
        <v>125</v>
      </c>
      <c r="I49" s="209" t="s">
        <v>96</v>
      </c>
      <c r="J49" s="44">
        <v>0</v>
      </c>
      <c r="K49" s="20">
        <v>0</v>
      </c>
      <c r="L49" s="21">
        <v>0</v>
      </c>
      <c r="M49" s="22">
        <v>0</v>
      </c>
      <c r="N49" s="2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25">
        <v>0</v>
      </c>
      <c r="V49" s="26" t="s">
        <v>97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5">
        <v>0</v>
      </c>
      <c r="AD49" s="26">
        <v>0</v>
      </c>
      <c r="AE49" s="26">
        <v>0</v>
      </c>
      <c r="AF49" s="26">
        <v>0</v>
      </c>
      <c r="AG49" s="26">
        <v>0</v>
      </c>
      <c r="AH49" s="27">
        <v>0</v>
      </c>
      <c r="AI49" s="26">
        <v>0</v>
      </c>
      <c r="AJ49" s="26">
        <v>0</v>
      </c>
      <c r="AK49" s="28">
        <v>0</v>
      </c>
      <c r="AL49" s="29">
        <v>0</v>
      </c>
      <c r="AM49" s="26">
        <v>0</v>
      </c>
      <c r="AN49" s="29">
        <v>0</v>
      </c>
      <c r="AO49" s="20">
        <v>0</v>
      </c>
      <c r="AP49" s="26">
        <v>706613.34</v>
      </c>
      <c r="AQ49" s="30">
        <v>1</v>
      </c>
      <c r="AR49" s="23">
        <v>9.9999999999999995E-8</v>
      </c>
      <c r="AS49" s="23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-877548.46000000171</v>
      </c>
      <c r="AY49" s="26">
        <v>877548.46000000171</v>
      </c>
      <c r="AZ49" s="26">
        <v>0</v>
      </c>
      <c r="BA49" s="26">
        <v>0</v>
      </c>
      <c r="BB49" s="23" t="s">
        <v>0</v>
      </c>
      <c r="BC49" s="23" t="s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-877548.46000000171</v>
      </c>
      <c r="BI49" s="26">
        <v>877548.46000000171</v>
      </c>
      <c r="BJ49" s="26">
        <v>0</v>
      </c>
      <c r="BK49" s="26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6">
        <v>0</v>
      </c>
      <c r="BQ49" s="46">
        <v>0</v>
      </c>
      <c r="BR49" s="20">
        <v>0</v>
      </c>
      <c r="BS49" s="210">
        <v>2</v>
      </c>
      <c r="BT49" s="20">
        <v>0</v>
      </c>
      <c r="BU49" s="210">
        <v>0</v>
      </c>
      <c r="BV49" s="20">
        <v>123</v>
      </c>
      <c r="BW49" s="31">
        <v>0</v>
      </c>
      <c r="BX49" s="31">
        <v>0</v>
      </c>
      <c r="BY49" s="26">
        <v>0</v>
      </c>
      <c r="BZ49" s="26">
        <v>0</v>
      </c>
      <c r="CA49" s="26">
        <v>0</v>
      </c>
      <c r="CB49" s="26">
        <v>-236203.84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2">
        <v>0</v>
      </c>
      <c r="CL49" s="22">
        <v>0</v>
      </c>
    </row>
    <row r="50" spans="1:90" outlineLevel="3">
      <c r="A50" s="225" t="s">
        <v>127</v>
      </c>
      <c r="B50" s="225" t="s">
        <v>559</v>
      </c>
      <c r="C50" s="225" t="s">
        <v>563</v>
      </c>
      <c r="D50" s="225" t="s">
        <v>564</v>
      </c>
      <c r="E50" s="225" t="s">
        <v>196</v>
      </c>
      <c r="F50" s="225" t="s">
        <v>0</v>
      </c>
      <c r="G50" s="225" t="s">
        <v>143</v>
      </c>
      <c r="H50" s="225" t="s">
        <v>95</v>
      </c>
      <c r="I50" s="209" t="s">
        <v>128</v>
      </c>
      <c r="J50" s="44">
        <v>1</v>
      </c>
      <c r="K50" s="20">
        <v>1</v>
      </c>
      <c r="L50" s="21">
        <v>0</v>
      </c>
      <c r="M50" s="22">
        <v>0</v>
      </c>
      <c r="N50" s="22">
        <v>0</v>
      </c>
      <c r="O50" s="23">
        <v>-30194</v>
      </c>
      <c r="P50" s="20">
        <v>-34118</v>
      </c>
      <c r="Q50" s="20">
        <v>3924</v>
      </c>
      <c r="R50" s="24" t="s">
        <v>578</v>
      </c>
      <c r="S50" s="24">
        <v>0</v>
      </c>
      <c r="T50" s="24">
        <v>0</v>
      </c>
      <c r="U50" s="25">
        <v>-30194</v>
      </c>
      <c r="V50" s="26" t="s">
        <v>97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5">
        <v>-34118</v>
      </c>
      <c r="AD50" s="26">
        <v>3924</v>
      </c>
      <c r="AE50" s="26">
        <v>-3924</v>
      </c>
      <c r="AF50" s="26">
        <v>0</v>
      </c>
      <c r="AG50" s="26">
        <v>0</v>
      </c>
      <c r="AH50" s="27">
        <v>-11291</v>
      </c>
      <c r="AI50" s="26">
        <v>11291</v>
      </c>
      <c r="AJ50" s="26">
        <v>0</v>
      </c>
      <c r="AK50" s="28">
        <v>0</v>
      </c>
      <c r="AL50" s="29">
        <v>0</v>
      </c>
      <c r="AM50" s="26">
        <v>-18903</v>
      </c>
      <c r="AN50" s="20">
        <v>0</v>
      </c>
      <c r="AO50" s="29">
        <v>0</v>
      </c>
      <c r="AP50" s="26">
        <v>-18903</v>
      </c>
      <c r="AQ50" s="30">
        <v>1</v>
      </c>
      <c r="AR50" s="23">
        <v>9.9999999999999995E-8</v>
      </c>
      <c r="AS50" s="23">
        <v>-30194</v>
      </c>
      <c r="AT50" s="26">
        <v>140338</v>
      </c>
      <c r="AU50" s="26">
        <v>-140338</v>
      </c>
      <c r="AV50" s="26">
        <v>0</v>
      </c>
      <c r="AW50" s="26">
        <v>0</v>
      </c>
      <c r="AX50" s="26">
        <v>-59196</v>
      </c>
      <c r="AY50" s="26">
        <v>-1066665</v>
      </c>
      <c r="AZ50" s="26">
        <v>0</v>
      </c>
      <c r="BA50" s="26">
        <v>-1125861</v>
      </c>
      <c r="BB50" s="23" t="s">
        <v>0</v>
      </c>
      <c r="BC50" s="23" t="s">
        <v>0</v>
      </c>
      <c r="BD50" s="26">
        <v>136414</v>
      </c>
      <c r="BE50" s="26">
        <v>-136414</v>
      </c>
      <c r="BF50" s="26">
        <v>0</v>
      </c>
      <c r="BG50" s="26">
        <v>0</v>
      </c>
      <c r="BH50" s="26">
        <v>-63120</v>
      </c>
      <c r="BI50" s="26">
        <v>-1062741</v>
      </c>
      <c r="BJ50" s="26">
        <v>0</v>
      </c>
      <c r="BK50" s="26">
        <v>-1125861</v>
      </c>
      <c r="BL50" s="26">
        <v>-18903</v>
      </c>
      <c r="BM50" s="23" t="s">
        <v>98</v>
      </c>
      <c r="BN50" s="23">
        <v>0</v>
      </c>
      <c r="BO50" s="23" t="b">
        <v>0</v>
      </c>
      <c r="BP50" s="26">
        <v>0</v>
      </c>
      <c r="BQ50" s="46">
        <v>0</v>
      </c>
      <c r="BR50" s="20">
        <v>0</v>
      </c>
      <c r="BS50" s="210">
        <v>2</v>
      </c>
      <c r="BT50" s="20">
        <v>3924</v>
      </c>
      <c r="BU50" s="210">
        <v>0</v>
      </c>
      <c r="BV50" s="20">
        <v>147</v>
      </c>
      <c r="BW50" s="31">
        <v>0</v>
      </c>
      <c r="BX50" s="31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-15215</v>
      </c>
      <c r="CH50" s="26">
        <v>15215</v>
      </c>
      <c r="CI50" s="26">
        <v>0</v>
      </c>
      <c r="CJ50" s="26">
        <v>0</v>
      </c>
      <c r="CK50" s="22">
        <v>0</v>
      </c>
      <c r="CL50" s="22">
        <v>0</v>
      </c>
    </row>
    <row r="51" spans="1:90" outlineLevel="3">
      <c r="A51" s="225" t="s">
        <v>127</v>
      </c>
      <c r="B51" s="225" t="s">
        <v>559</v>
      </c>
      <c r="C51" s="225" t="s">
        <v>563</v>
      </c>
      <c r="D51" s="225" t="s">
        <v>564</v>
      </c>
      <c r="E51" s="225" t="s">
        <v>197</v>
      </c>
      <c r="F51" s="225" t="s">
        <v>0</v>
      </c>
      <c r="G51" s="225" t="s">
        <v>143</v>
      </c>
      <c r="H51" s="225" t="s">
        <v>95</v>
      </c>
      <c r="I51" s="209" t="s">
        <v>128</v>
      </c>
      <c r="J51" s="44">
        <v>1</v>
      </c>
      <c r="K51" s="20">
        <v>1</v>
      </c>
      <c r="L51" s="21">
        <v>0</v>
      </c>
      <c r="M51" s="22">
        <v>0</v>
      </c>
      <c r="N51" s="22">
        <v>0</v>
      </c>
      <c r="O51" s="23">
        <v>57998768.420000002</v>
      </c>
      <c r="P51" s="20">
        <v>57998768.420000002</v>
      </c>
      <c r="Q51" s="20">
        <v>0</v>
      </c>
      <c r="R51" s="24" t="s">
        <v>579</v>
      </c>
      <c r="S51" s="24">
        <v>0</v>
      </c>
      <c r="T51" s="24">
        <v>0</v>
      </c>
      <c r="U51" s="25">
        <v>57998768.420000002</v>
      </c>
      <c r="V51" s="26" t="s">
        <v>97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57998768.420000002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0</v>
      </c>
      <c r="AK51" s="28">
        <v>0</v>
      </c>
      <c r="AL51" s="29">
        <v>0</v>
      </c>
      <c r="AM51" s="26">
        <v>57181344.07</v>
      </c>
      <c r="AN51" s="20">
        <v>0</v>
      </c>
      <c r="AO51" s="29">
        <v>0</v>
      </c>
      <c r="AP51" s="26">
        <v>57181344.07</v>
      </c>
      <c r="AQ51" s="30">
        <v>1</v>
      </c>
      <c r="AR51" s="23">
        <v>0</v>
      </c>
      <c r="AS51" s="23">
        <v>57998768.420000002</v>
      </c>
      <c r="AT51" s="26">
        <v>0</v>
      </c>
      <c r="AU51" s="26">
        <v>0</v>
      </c>
      <c r="AV51" s="26">
        <v>0</v>
      </c>
      <c r="AW51" s="26">
        <v>0</v>
      </c>
      <c r="AX51" s="26">
        <v>1154863.2</v>
      </c>
      <c r="AY51" s="26">
        <v>0</v>
      </c>
      <c r="AZ51" s="26">
        <v>0</v>
      </c>
      <c r="BA51" s="26">
        <v>1154863.2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1154863.2</v>
      </c>
      <c r="BI51" s="26">
        <v>0</v>
      </c>
      <c r="BJ51" s="26">
        <v>0</v>
      </c>
      <c r="BK51" s="26">
        <v>1154863.2</v>
      </c>
      <c r="BL51" s="26">
        <v>57181344.07</v>
      </c>
      <c r="BM51" s="23" t="s">
        <v>98</v>
      </c>
      <c r="BN51" s="23">
        <v>0</v>
      </c>
      <c r="BO51" s="23" t="b">
        <v>0</v>
      </c>
      <c r="BP51" s="26">
        <v>0</v>
      </c>
      <c r="BQ51" s="46">
        <v>8441545</v>
      </c>
      <c r="BR51" s="20">
        <v>8441545</v>
      </c>
      <c r="BS51" s="210">
        <v>2</v>
      </c>
      <c r="BT51" s="20">
        <v>0</v>
      </c>
      <c r="BU51" s="210">
        <v>0</v>
      </c>
      <c r="BV51" s="20">
        <v>159</v>
      </c>
      <c r="BW51" s="31">
        <v>0</v>
      </c>
      <c r="BX51" s="31">
        <v>0</v>
      </c>
      <c r="BY51" s="26">
        <v>0</v>
      </c>
      <c r="BZ51" s="26">
        <v>-129932.03</v>
      </c>
      <c r="CA51" s="26">
        <v>817424.35</v>
      </c>
      <c r="CB51" s="26">
        <v>2155640.2200000002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2">
        <v>0</v>
      </c>
      <c r="CL51" s="22">
        <v>0</v>
      </c>
    </row>
    <row r="52" spans="1:90" s="226" customFormat="1" ht="20.100000000000001" customHeight="1" outlineLevel="2">
      <c r="A52" s="212" t="s">
        <v>131</v>
      </c>
      <c r="B52" s="212"/>
      <c r="C52" s="212"/>
      <c r="D52" s="212"/>
      <c r="E52" s="212"/>
      <c r="F52" s="212"/>
      <c r="G52" s="212"/>
      <c r="H52" s="212"/>
      <c r="I52" s="213"/>
      <c r="J52" s="48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75549899.420000002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75546052.420000002</v>
      </c>
      <c r="AD52" s="38">
        <v>3847</v>
      </c>
      <c r="AE52" s="38">
        <v>-3847</v>
      </c>
      <c r="AF52" s="38">
        <v>0</v>
      </c>
      <c r="AG52" s="38">
        <v>0</v>
      </c>
      <c r="AH52" s="39">
        <v>-2203</v>
      </c>
      <c r="AI52" s="38">
        <v>2203</v>
      </c>
      <c r="AJ52" s="38">
        <v>0</v>
      </c>
      <c r="AK52" s="40">
        <v>0</v>
      </c>
      <c r="AL52" s="41"/>
      <c r="AM52" s="38">
        <v>74734678.069999993</v>
      </c>
      <c r="AN52" s="32"/>
      <c r="AO52" s="41"/>
      <c r="AP52" s="38">
        <v>75441291.409999996</v>
      </c>
      <c r="AQ52" s="42"/>
      <c r="AR52" s="35"/>
      <c r="AS52" s="35"/>
      <c r="AT52" s="38">
        <v>142911</v>
      </c>
      <c r="AU52" s="38">
        <v>-142911</v>
      </c>
      <c r="AV52" s="38">
        <v>0</v>
      </c>
      <c r="AW52" s="38">
        <v>0</v>
      </c>
      <c r="AX52" s="38">
        <v>1039925.74</v>
      </c>
      <c r="AY52" s="38">
        <v>-1010923.54</v>
      </c>
      <c r="AZ52" s="38">
        <v>0</v>
      </c>
      <c r="BA52" s="38">
        <v>29002.2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8"/>
      <c r="BM52" s="35"/>
      <c r="BN52" s="35"/>
      <c r="BO52" s="35"/>
      <c r="BP52" s="38"/>
      <c r="BQ52" s="50"/>
      <c r="BR52" s="32"/>
      <c r="BS52" s="214"/>
      <c r="BT52" s="32"/>
      <c r="BU52" s="214"/>
      <c r="BV52" s="32"/>
      <c r="BW52" s="43"/>
      <c r="BX52" s="43"/>
      <c r="BY52" s="38"/>
      <c r="BZ52" s="38"/>
      <c r="CA52" s="38">
        <v>817424.35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225" t="s">
        <v>155</v>
      </c>
      <c r="B53" s="225" t="s">
        <v>559</v>
      </c>
      <c r="C53" s="225" t="s">
        <v>560</v>
      </c>
      <c r="D53" s="225" t="s">
        <v>561</v>
      </c>
      <c r="E53" s="225" t="s">
        <v>580</v>
      </c>
      <c r="F53" s="225" t="s">
        <v>581</v>
      </c>
      <c r="G53" s="225" t="s">
        <v>143</v>
      </c>
      <c r="H53" s="225" t="s">
        <v>85</v>
      </c>
      <c r="I53" s="209" t="s">
        <v>96</v>
      </c>
      <c r="J53" s="20">
        <v>266770.94673095993</v>
      </c>
      <c r="K53" s="20">
        <v>296770.94673095993</v>
      </c>
      <c r="L53" s="21">
        <v>0</v>
      </c>
      <c r="M53" s="22">
        <v>0.43</v>
      </c>
      <c r="N53" s="22">
        <v>1</v>
      </c>
      <c r="O53" s="53">
        <v>17.125</v>
      </c>
      <c r="P53" s="46">
        <v>16.5625</v>
      </c>
      <c r="Q53" s="46">
        <v>0.5625</v>
      </c>
      <c r="R53" s="24" t="s">
        <v>582</v>
      </c>
      <c r="S53" s="24">
        <v>0</v>
      </c>
      <c r="T53" s="24">
        <v>0</v>
      </c>
      <c r="U53" s="25">
        <v>4568452.4627676886</v>
      </c>
      <c r="V53" s="26" t="s">
        <v>97</v>
      </c>
      <c r="W53" s="26">
        <v>3197916.723937382</v>
      </c>
      <c r="X53" s="26">
        <v>0</v>
      </c>
      <c r="Y53" s="26">
        <v>3197916.723937382</v>
      </c>
      <c r="Z53" s="26">
        <v>1233482.164947276</v>
      </c>
      <c r="AA53" s="26">
        <v>0</v>
      </c>
      <c r="AB53" s="26">
        <v>1233482.164947276</v>
      </c>
      <c r="AC53" s="25">
        <v>4915268.8052315237</v>
      </c>
      <c r="AD53" s="26">
        <v>161366.65353616513</v>
      </c>
      <c r="AE53" s="26">
        <v>0</v>
      </c>
      <c r="AF53" s="26">
        <v>0</v>
      </c>
      <c r="AG53" s="26">
        <v>161366.65353616513</v>
      </c>
      <c r="AH53" s="27">
        <v>-742376.0240482213</v>
      </c>
      <c r="AI53" s="26">
        <v>0</v>
      </c>
      <c r="AJ53" s="26">
        <v>0</v>
      </c>
      <c r="AK53" s="28">
        <v>-742376.0240482213</v>
      </c>
      <c r="AL53" s="29">
        <v>1001643.7488834173</v>
      </c>
      <c r="AM53" s="26">
        <v>9084270.6728159096</v>
      </c>
      <c r="AN53" s="20">
        <v>0</v>
      </c>
      <c r="AO53" s="29">
        <v>0</v>
      </c>
      <c r="AP53" s="26">
        <v>10093782</v>
      </c>
      <c r="AQ53" s="30">
        <v>1</v>
      </c>
      <c r="AR53" s="23">
        <v>4568452.4627676886</v>
      </c>
      <c r="AS53" s="23">
        <v>17.125</v>
      </c>
      <c r="AT53" s="26">
        <v>644413.94997397438</v>
      </c>
      <c r="AU53" s="26">
        <v>0</v>
      </c>
      <c r="AV53" s="26">
        <v>0</v>
      </c>
      <c r="AW53" s="26">
        <v>644413.94997397438</v>
      </c>
      <c r="AX53" s="26">
        <v>2945463.9317676835</v>
      </c>
      <c r="AY53" s="26">
        <v>0</v>
      </c>
      <c r="AZ53" s="26">
        <v>0</v>
      </c>
      <c r="BA53" s="26">
        <v>2945463.9317676835</v>
      </c>
      <c r="BB53" s="23">
        <v>17.125</v>
      </c>
      <c r="BC53" s="23">
        <v>16.5625</v>
      </c>
      <c r="BD53" s="26">
        <v>483047.29643780924</v>
      </c>
      <c r="BE53" s="26">
        <v>0</v>
      </c>
      <c r="BF53" s="26">
        <v>0</v>
      </c>
      <c r="BG53" s="26">
        <v>483047.29643780924</v>
      </c>
      <c r="BH53" s="26">
        <v>2784097.2782315183</v>
      </c>
      <c r="BI53" s="26">
        <v>0</v>
      </c>
      <c r="BJ53" s="26">
        <v>0</v>
      </c>
      <c r="BK53" s="26">
        <v>2784097.2782315183</v>
      </c>
      <c r="BL53" s="23">
        <v>10093782</v>
      </c>
      <c r="BM53" s="23" t="s">
        <v>88</v>
      </c>
      <c r="BN53" s="23">
        <v>0</v>
      </c>
      <c r="BO53" s="23" t="b">
        <v>0</v>
      </c>
      <c r="BP53" s="26">
        <v>0</v>
      </c>
      <c r="BQ53" s="46">
        <v>2.92</v>
      </c>
      <c r="BR53" s="20">
        <v>778971.16445440298</v>
      </c>
      <c r="BS53" s="210">
        <v>1</v>
      </c>
      <c r="BT53" s="20">
        <v>161366.65353616513</v>
      </c>
      <c r="BU53" s="227">
        <v>266770.94673095993</v>
      </c>
      <c r="BV53" s="20">
        <v>9</v>
      </c>
      <c r="BW53" s="31">
        <v>17.125</v>
      </c>
      <c r="BX53" s="31">
        <v>0</v>
      </c>
      <c r="BY53" s="26">
        <v>-508182.99599999998</v>
      </c>
      <c r="BZ53" s="26">
        <v>-1894580.004</v>
      </c>
      <c r="CA53" s="26">
        <v>-3773442.1859999998</v>
      </c>
      <c r="CB53" s="26">
        <v>-9463619.3939999994</v>
      </c>
      <c r="CC53" s="26">
        <v>0</v>
      </c>
      <c r="CD53" s="26">
        <v>0</v>
      </c>
      <c r="CE53" s="26">
        <v>0</v>
      </c>
      <c r="CF53" s="26">
        <v>0</v>
      </c>
      <c r="CG53" s="26">
        <v>-903742.67758438643</v>
      </c>
      <c r="CH53" s="26">
        <v>0</v>
      </c>
      <c r="CI53" s="26">
        <v>0</v>
      </c>
      <c r="CJ53" s="26">
        <v>-903742.67758438643</v>
      </c>
      <c r="CK53" s="22">
        <v>0.7</v>
      </c>
      <c r="CL53" s="22">
        <v>0</v>
      </c>
    </row>
    <row r="54" spans="1:90" s="226" customFormat="1" ht="20.100000000000001" customHeight="1" outlineLevel="2">
      <c r="A54" s="212" t="s">
        <v>160</v>
      </c>
      <c r="B54" s="212"/>
      <c r="C54" s="212"/>
      <c r="D54" s="212"/>
      <c r="E54" s="212"/>
      <c r="F54" s="212"/>
      <c r="G54" s="212"/>
      <c r="H54" s="212"/>
      <c r="I54" s="213"/>
      <c r="J54" s="32"/>
      <c r="K54" s="32"/>
      <c r="L54" s="33"/>
      <c r="M54" s="34"/>
      <c r="N54" s="34"/>
      <c r="O54" s="72"/>
      <c r="P54" s="50"/>
      <c r="Q54" s="50"/>
      <c r="R54" s="36">
        <v>0</v>
      </c>
      <c r="S54" s="36">
        <v>0</v>
      </c>
      <c r="T54" s="36">
        <v>0</v>
      </c>
      <c r="U54" s="37">
        <v>4568452.4627676886</v>
      </c>
      <c r="V54" s="38"/>
      <c r="W54" s="38">
        <v>3197916.723937382</v>
      </c>
      <c r="X54" s="38">
        <v>0</v>
      </c>
      <c r="Y54" s="38">
        <v>3197916.723937382</v>
      </c>
      <c r="Z54" s="38">
        <v>1233482.164947276</v>
      </c>
      <c r="AA54" s="38">
        <v>0</v>
      </c>
      <c r="AB54" s="38">
        <v>1233482.164947276</v>
      </c>
      <c r="AC54" s="37">
        <v>4915268.8052315237</v>
      </c>
      <c r="AD54" s="38">
        <v>161366.65353616513</v>
      </c>
      <c r="AE54" s="38">
        <v>0</v>
      </c>
      <c r="AF54" s="38">
        <v>0</v>
      </c>
      <c r="AG54" s="38">
        <v>161366.65353616513</v>
      </c>
      <c r="AH54" s="39">
        <v>-742376.0240482213</v>
      </c>
      <c r="AI54" s="38">
        <v>0</v>
      </c>
      <c r="AJ54" s="38">
        <v>0</v>
      </c>
      <c r="AK54" s="40">
        <v>-742376.0240482213</v>
      </c>
      <c r="AL54" s="41"/>
      <c r="AM54" s="38">
        <v>9084270.6728159096</v>
      </c>
      <c r="AN54" s="32"/>
      <c r="AO54" s="41"/>
      <c r="AP54" s="38">
        <v>10093782</v>
      </c>
      <c r="AQ54" s="42"/>
      <c r="AR54" s="35"/>
      <c r="AS54" s="35"/>
      <c r="AT54" s="38">
        <v>644413.94997397438</v>
      </c>
      <c r="AU54" s="38">
        <v>0</v>
      </c>
      <c r="AV54" s="38">
        <v>0</v>
      </c>
      <c r="AW54" s="38">
        <v>644413.94997397438</v>
      </c>
      <c r="AX54" s="38">
        <v>2945463.9317676835</v>
      </c>
      <c r="AY54" s="38">
        <v>0</v>
      </c>
      <c r="AZ54" s="38">
        <v>0</v>
      </c>
      <c r="BA54" s="38">
        <v>2945463.9317676835</v>
      </c>
      <c r="BB54" s="35"/>
      <c r="BC54" s="35"/>
      <c r="BD54" s="38"/>
      <c r="BE54" s="38"/>
      <c r="BF54" s="38"/>
      <c r="BG54" s="38"/>
      <c r="BH54" s="38"/>
      <c r="BI54" s="38"/>
      <c r="BJ54" s="38"/>
      <c r="BK54" s="38"/>
      <c r="BL54" s="35"/>
      <c r="BM54" s="35"/>
      <c r="BN54" s="35"/>
      <c r="BO54" s="35"/>
      <c r="BP54" s="38"/>
      <c r="BQ54" s="50"/>
      <c r="BR54" s="32"/>
      <c r="BS54" s="214"/>
      <c r="BT54" s="32"/>
      <c r="BU54" s="228"/>
      <c r="BV54" s="32"/>
      <c r="BW54" s="43"/>
      <c r="BX54" s="43"/>
      <c r="BY54" s="38"/>
      <c r="BZ54" s="38"/>
      <c r="CA54" s="38">
        <v>-3773442.1859999998</v>
      </c>
      <c r="CB54" s="38"/>
      <c r="CC54" s="38"/>
      <c r="CD54" s="38"/>
      <c r="CE54" s="38"/>
      <c r="CF54" s="38"/>
      <c r="CG54" s="38"/>
      <c r="CH54" s="38"/>
      <c r="CI54" s="38"/>
      <c r="CJ54" s="38"/>
      <c r="CK54" s="34"/>
      <c r="CL54" s="34"/>
    </row>
    <row r="55" spans="1:90" outlineLevel="3">
      <c r="A55" s="225" t="s">
        <v>132</v>
      </c>
      <c r="B55" s="225" t="s">
        <v>559</v>
      </c>
      <c r="C55" s="225" t="s">
        <v>563</v>
      </c>
      <c r="D55" s="225" t="s">
        <v>564</v>
      </c>
      <c r="E55" s="225" t="s">
        <v>198</v>
      </c>
      <c r="F55" s="225" t="s">
        <v>0</v>
      </c>
      <c r="G55" s="225" t="s">
        <v>143</v>
      </c>
      <c r="H55" s="225" t="s">
        <v>95</v>
      </c>
      <c r="I55" s="209" t="s">
        <v>134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0</v>
      </c>
      <c r="P55" s="20">
        <v>0</v>
      </c>
      <c r="Q55" s="20">
        <v>0</v>
      </c>
      <c r="R55" s="24" t="s">
        <v>583</v>
      </c>
      <c r="S55" s="24">
        <v>0</v>
      </c>
      <c r="T55" s="24">
        <v>0</v>
      </c>
      <c r="U55" s="25">
        <v>0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0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197867.9237481975</v>
      </c>
      <c r="AM55" s="26">
        <v>0</v>
      </c>
      <c r="AN55" s="20">
        <v>0</v>
      </c>
      <c r="AO55" s="29">
        <v>0</v>
      </c>
      <c r="AP55" s="26">
        <v>0</v>
      </c>
      <c r="AQ55" s="30">
        <v>1</v>
      </c>
      <c r="AR55" s="23">
        <v>0</v>
      </c>
      <c r="AS55" s="23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447424.65187996381</v>
      </c>
      <c r="AY55" s="26">
        <v>0</v>
      </c>
      <c r="AZ55" s="26">
        <v>141747.8572085851</v>
      </c>
      <c r="BA55" s="26">
        <v>589172.50908854848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447424.65187996381</v>
      </c>
      <c r="BI55" s="26">
        <v>0</v>
      </c>
      <c r="BJ55" s="26">
        <v>141747.8572085851</v>
      </c>
      <c r="BK55" s="26">
        <v>589172.50908854848</v>
      </c>
      <c r="BL55" s="26">
        <v>0</v>
      </c>
      <c r="BM55" s="23" t="s">
        <v>88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210">
        <v>16</v>
      </c>
      <c r="BT55" s="20">
        <v>0</v>
      </c>
      <c r="BU55" s="210">
        <v>0</v>
      </c>
      <c r="BV55" s="20">
        <v>208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-8051611.5426052492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s="226" customFormat="1" ht="20.100000000000001" customHeight="1" outlineLevel="2">
      <c r="A56" s="212" t="s">
        <v>137</v>
      </c>
      <c r="B56" s="212"/>
      <c r="C56" s="212"/>
      <c r="D56" s="212"/>
      <c r="E56" s="212"/>
      <c r="F56" s="212"/>
      <c r="G56" s="212"/>
      <c r="H56" s="212"/>
      <c r="I56" s="213"/>
      <c r="J56" s="32"/>
      <c r="K56" s="32"/>
      <c r="L56" s="33"/>
      <c r="M56" s="34"/>
      <c r="N56" s="34"/>
      <c r="O56" s="35"/>
      <c r="P56" s="32"/>
      <c r="Q56" s="32"/>
      <c r="R56" s="36">
        <v>0</v>
      </c>
      <c r="S56" s="36">
        <v>0</v>
      </c>
      <c r="T56" s="36">
        <v>0</v>
      </c>
      <c r="U56" s="37">
        <v>0</v>
      </c>
      <c r="V56" s="38"/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7">
        <v>0</v>
      </c>
      <c r="AD56" s="38">
        <v>0</v>
      </c>
      <c r="AE56" s="38">
        <v>0</v>
      </c>
      <c r="AF56" s="38">
        <v>0</v>
      </c>
      <c r="AG56" s="38">
        <v>0</v>
      </c>
      <c r="AH56" s="39">
        <v>0</v>
      </c>
      <c r="AI56" s="38">
        <v>0</v>
      </c>
      <c r="AJ56" s="38">
        <v>0</v>
      </c>
      <c r="AK56" s="40">
        <v>0</v>
      </c>
      <c r="AL56" s="41"/>
      <c r="AM56" s="38">
        <v>0</v>
      </c>
      <c r="AN56" s="32"/>
      <c r="AO56" s="41"/>
      <c r="AP56" s="38">
        <v>0</v>
      </c>
      <c r="AQ56" s="42"/>
      <c r="AR56" s="35"/>
      <c r="AS56" s="35"/>
      <c r="AT56" s="38">
        <v>0</v>
      </c>
      <c r="AU56" s="38">
        <v>0</v>
      </c>
      <c r="AV56" s="38">
        <v>0</v>
      </c>
      <c r="AW56" s="38">
        <v>0</v>
      </c>
      <c r="AX56" s="38">
        <v>447424.65187996381</v>
      </c>
      <c r="AY56" s="38">
        <v>0</v>
      </c>
      <c r="AZ56" s="38">
        <v>141747.8572085851</v>
      </c>
      <c r="BA56" s="38">
        <v>589172.50908854848</v>
      </c>
      <c r="BB56" s="35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5"/>
      <c r="BN56" s="35"/>
      <c r="BO56" s="35"/>
      <c r="BP56" s="38"/>
      <c r="BQ56" s="50"/>
      <c r="BR56" s="32"/>
      <c r="BS56" s="214"/>
      <c r="BT56" s="32"/>
      <c r="BU56" s="214"/>
      <c r="BV56" s="32"/>
      <c r="BW56" s="43"/>
      <c r="BX56" s="43"/>
      <c r="BY56" s="38"/>
      <c r="BZ56" s="38"/>
      <c r="CA56" s="38">
        <v>0</v>
      </c>
      <c r="CB56" s="38"/>
      <c r="CC56" s="38"/>
      <c r="CD56" s="38"/>
      <c r="CE56" s="38"/>
      <c r="CF56" s="38"/>
      <c r="CG56" s="38"/>
      <c r="CH56" s="38"/>
      <c r="CI56" s="38"/>
      <c r="CJ56" s="38"/>
      <c r="CK56" s="34"/>
      <c r="CL56" s="34"/>
    </row>
    <row r="57" spans="1:90" s="231" customFormat="1" ht="30" customHeight="1" outlineLevel="1">
      <c r="A57" s="212"/>
      <c r="B57" s="212" t="s">
        <v>584</v>
      </c>
      <c r="C57" s="212"/>
      <c r="D57" s="212"/>
      <c r="E57" s="212"/>
      <c r="F57" s="212"/>
      <c r="G57" s="212"/>
      <c r="H57" s="212"/>
      <c r="I57" s="213"/>
      <c r="J57" s="56"/>
      <c r="K57" s="56"/>
      <c r="L57" s="57"/>
      <c r="M57" s="58"/>
      <c r="N57" s="58"/>
      <c r="O57" s="59"/>
      <c r="P57" s="56"/>
      <c r="Q57" s="56"/>
      <c r="R57" s="61">
        <v>0</v>
      </c>
      <c r="S57" s="61">
        <v>0</v>
      </c>
      <c r="T57" s="61">
        <v>0</v>
      </c>
      <c r="U57" s="62">
        <v>161345657.36276767</v>
      </c>
      <c r="V57" s="63"/>
      <c r="W57" s="63">
        <v>3197916.723937382</v>
      </c>
      <c r="X57" s="63">
        <v>0</v>
      </c>
      <c r="Y57" s="63">
        <v>3197916.723937382</v>
      </c>
      <c r="Z57" s="63">
        <v>1233482.164947276</v>
      </c>
      <c r="AA57" s="63">
        <v>0</v>
      </c>
      <c r="AB57" s="63">
        <v>1233482.164947276</v>
      </c>
      <c r="AC57" s="62">
        <v>160338626.70523149</v>
      </c>
      <c r="AD57" s="63">
        <v>1515213.6535361651</v>
      </c>
      <c r="AE57" s="63">
        <v>-3847</v>
      </c>
      <c r="AF57" s="63">
        <v>0</v>
      </c>
      <c r="AG57" s="63">
        <v>1511366.6535361651</v>
      </c>
      <c r="AH57" s="64">
        <v>605420.9759517787</v>
      </c>
      <c r="AI57" s="63">
        <v>2203</v>
      </c>
      <c r="AJ57" s="63">
        <v>425359.71</v>
      </c>
      <c r="AK57" s="65">
        <v>1032983.6859517787</v>
      </c>
      <c r="AL57" s="66"/>
      <c r="AM57" s="63">
        <v>161909770.2528159</v>
      </c>
      <c r="AN57" s="56"/>
      <c r="AO57" s="66"/>
      <c r="AP57" s="63">
        <v>166678394.91999999</v>
      </c>
      <c r="AQ57" s="67"/>
      <c r="AR57" s="59"/>
      <c r="AS57" s="59"/>
      <c r="AT57" s="63">
        <v>2137324.9499739744</v>
      </c>
      <c r="AU57" s="63">
        <v>-142911</v>
      </c>
      <c r="AV57" s="63">
        <v>264527.25</v>
      </c>
      <c r="AW57" s="63">
        <v>2258941.1999739744</v>
      </c>
      <c r="AX57" s="63">
        <v>7668051.3336476479</v>
      </c>
      <c r="AY57" s="63">
        <v>-1010923.54</v>
      </c>
      <c r="AZ57" s="63">
        <v>2757993.0272085848</v>
      </c>
      <c r="BA57" s="63">
        <v>9415120.8208562341</v>
      </c>
      <c r="BB57" s="59"/>
      <c r="BC57" s="59"/>
      <c r="BD57" s="63"/>
      <c r="BE57" s="63"/>
      <c r="BF57" s="63"/>
      <c r="BG57" s="63"/>
      <c r="BH57" s="63"/>
      <c r="BI57" s="63"/>
      <c r="BJ57" s="63"/>
      <c r="BK57" s="63"/>
      <c r="BL57" s="63"/>
      <c r="BM57" s="59"/>
      <c r="BN57" s="59"/>
      <c r="BO57" s="59"/>
      <c r="BP57" s="63"/>
      <c r="BQ57" s="69"/>
      <c r="BR57" s="56"/>
      <c r="BS57" s="229"/>
      <c r="BT57" s="56"/>
      <c r="BU57" s="229"/>
      <c r="BV57" s="56"/>
      <c r="BW57" s="68"/>
      <c r="BX57" s="68"/>
      <c r="BY57" s="63"/>
      <c r="BZ57" s="63"/>
      <c r="CA57" s="63">
        <v>-1169533.8659999999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58"/>
      <c r="CL57" s="58"/>
    </row>
    <row r="58" spans="1:90" outlineLevel="3">
      <c r="A58" s="225" t="s">
        <v>124</v>
      </c>
      <c r="B58" s="225" t="s">
        <v>199</v>
      </c>
      <c r="C58" s="225" t="s">
        <v>200</v>
      </c>
      <c r="D58" s="225" t="s">
        <v>228</v>
      </c>
      <c r="E58" s="225" t="s">
        <v>201</v>
      </c>
      <c r="F58" s="225" t="s">
        <v>0</v>
      </c>
      <c r="G58" s="232" t="s">
        <v>143</v>
      </c>
      <c r="H58" s="232" t="s">
        <v>125</v>
      </c>
      <c r="I58" s="209" t="s">
        <v>96</v>
      </c>
      <c r="J58" s="20">
        <v>1</v>
      </c>
      <c r="K58" s="20">
        <v>1</v>
      </c>
      <c r="L58" s="21">
        <v>0</v>
      </c>
      <c r="M58" s="22">
        <v>0.6</v>
      </c>
      <c r="N58" s="2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25">
        <v>0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0</v>
      </c>
      <c r="AD58" s="26">
        <v>0</v>
      </c>
      <c r="AE58" s="26">
        <v>0</v>
      </c>
      <c r="AF58" s="26">
        <v>0</v>
      </c>
      <c r="AG58" s="26">
        <v>0</v>
      </c>
      <c r="AH58" s="27">
        <v>0</v>
      </c>
      <c r="AI58" s="26">
        <v>0</v>
      </c>
      <c r="AJ58" s="26">
        <v>0</v>
      </c>
      <c r="AK58" s="28">
        <v>0</v>
      </c>
      <c r="AL58" s="29">
        <v>0</v>
      </c>
      <c r="AM58" s="26">
        <v>0</v>
      </c>
      <c r="AN58" s="29">
        <v>0</v>
      </c>
      <c r="AO58" s="20">
        <v>0</v>
      </c>
      <c r="AP58" s="26">
        <v>0</v>
      </c>
      <c r="AQ58" s="30">
        <v>1</v>
      </c>
      <c r="AR58" s="23">
        <v>0</v>
      </c>
      <c r="AS58" s="23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3</v>
      </c>
      <c r="BR58" s="20">
        <v>3</v>
      </c>
      <c r="BS58" s="210">
        <v>20</v>
      </c>
      <c r="BT58" s="20">
        <v>0</v>
      </c>
      <c r="BU58" s="210">
        <v>0</v>
      </c>
      <c r="BV58" s="20">
        <v>61</v>
      </c>
      <c r="BW58" s="31">
        <v>0</v>
      </c>
      <c r="BX58" s="31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0.6</v>
      </c>
      <c r="CL58" s="22">
        <v>0</v>
      </c>
    </row>
    <row r="59" spans="1:90" outlineLevel="3">
      <c r="A59" s="225" t="s">
        <v>124</v>
      </c>
      <c r="B59" s="225" t="s">
        <v>199</v>
      </c>
      <c r="C59" s="225" t="s">
        <v>200</v>
      </c>
      <c r="D59" s="225" t="s">
        <v>228</v>
      </c>
      <c r="E59" s="225" t="s">
        <v>202</v>
      </c>
      <c r="F59" s="225" t="s">
        <v>0</v>
      </c>
      <c r="G59" s="232" t="s">
        <v>143</v>
      </c>
      <c r="H59" s="232" t="s">
        <v>125</v>
      </c>
      <c r="I59" s="209" t="s">
        <v>96</v>
      </c>
      <c r="J59" s="20">
        <v>1</v>
      </c>
      <c r="K59" s="20">
        <v>1</v>
      </c>
      <c r="L59" s="21">
        <v>0</v>
      </c>
      <c r="M59" s="22">
        <v>0.6</v>
      </c>
      <c r="N59" s="2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25">
        <v>0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0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0</v>
      </c>
      <c r="AN59" s="29">
        <v>0</v>
      </c>
      <c r="AO59" s="20">
        <v>0</v>
      </c>
      <c r="AP59" s="26">
        <v>0</v>
      </c>
      <c r="AQ59" s="30">
        <v>1</v>
      </c>
      <c r="AR59" s="23">
        <v>0</v>
      </c>
      <c r="AS59" s="23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3</v>
      </c>
      <c r="BR59" s="20">
        <v>3</v>
      </c>
      <c r="BS59" s="210">
        <v>20</v>
      </c>
      <c r="BT59" s="20">
        <v>0</v>
      </c>
      <c r="BU59" s="210">
        <v>0</v>
      </c>
      <c r="BV59" s="20">
        <v>62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0.6</v>
      </c>
      <c r="CL59" s="22">
        <v>0</v>
      </c>
    </row>
    <row r="60" spans="1:90" outlineLevel="3">
      <c r="A60" s="225" t="s">
        <v>124</v>
      </c>
      <c r="B60" s="225" t="s">
        <v>199</v>
      </c>
      <c r="C60" s="225" t="s">
        <v>203</v>
      </c>
      <c r="D60" s="225" t="s">
        <v>204</v>
      </c>
      <c r="E60" s="225" t="s">
        <v>205</v>
      </c>
      <c r="F60" s="225" t="s">
        <v>0</v>
      </c>
      <c r="G60" s="232" t="s">
        <v>143</v>
      </c>
      <c r="H60" s="232" t="s">
        <v>125</v>
      </c>
      <c r="I60" s="209" t="s">
        <v>96</v>
      </c>
      <c r="J60" s="20">
        <v>1</v>
      </c>
      <c r="K60" s="20">
        <v>1</v>
      </c>
      <c r="L60" s="21">
        <v>0</v>
      </c>
      <c r="M60" s="22">
        <v>0.6</v>
      </c>
      <c r="N60" s="2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25">
        <v>0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0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0</v>
      </c>
      <c r="AK60" s="28">
        <v>0</v>
      </c>
      <c r="AL60" s="29">
        <v>0</v>
      </c>
      <c r="AM60" s="26">
        <v>0</v>
      </c>
      <c r="AN60" s="29">
        <v>0</v>
      </c>
      <c r="AO60" s="20">
        <v>0</v>
      </c>
      <c r="AP60" s="26">
        <v>0</v>
      </c>
      <c r="AQ60" s="30">
        <v>1</v>
      </c>
      <c r="AR60" s="23">
        <v>0</v>
      </c>
      <c r="AS60" s="23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6">
        <v>0</v>
      </c>
      <c r="BQ60" s="46">
        <v>3</v>
      </c>
      <c r="BR60" s="20">
        <v>3</v>
      </c>
      <c r="BS60" s="210">
        <v>20</v>
      </c>
      <c r="BT60" s="20">
        <v>0</v>
      </c>
      <c r="BU60" s="210">
        <v>0</v>
      </c>
      <c r="BV60" s="20">
        <v>64</v>
      </c>
      <c r="BW60" s="31">
        <v>0</v>
      </c>
      <c r="BX60" s="31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2">
        <v>0.6</v>
      </c>
      <c r="CL60" s="22">
        <v>0</v>
      </c>
    </row>
    <row r="61" spans="1:90" outlineLevel="3">
      <c r="A61" s="225" t="s">
        <v>124</v>
      </c>
      <c r="B61" s="225" t="s">
        <v>199</v>
      </c>
      <c r="C61" s="225" t="s">
        <v>203</v>
      </c>
      <c r="D61" s="225" t="s">
        <v>204</v>
      </c>
      <c r="E61" s="225" t="s">
        <v>206</v>
      </c>
      <c r="F61" s="225" t="s">
        <v>0</v>
      </c>
      <c r="G61" s="232" t="s">
        <v>143</v>
      </c>
      <c r="H61" s="232" t="s">
        <v>125</v>
      </c>
      <c r="I61" s="209" t="s">
        <v>96</v>
      </c>
      <c r="J61" s="20">
        <v>1</v>
      </c>
      <c r="K61" s="20">
        <v>1</v>
      </c>
      <c r="L61" s="21">
        <v>0</v>
      </c>
      <c r="M61" s="22">
        <v>0.6</v>
      </c>
      <c r="N61" s="2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25">
        <v>0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0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0</v>
      </c>
      <c r="AN61" s="29">
        <v>0</v>
      </c>
      <c r="AO61" s="20">
        <v>0</v>
      </c>
      <c r="AP61" s="26">
        <v>0</v>
      </c>
      <c r="AQ61" s="30">
        <v>1</v>
      </c>
      <c r="AR61" s="23">
        <v>0</v>
      </c>
      <c r="AS61" s="23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3</v>
      </c>
      <c r="BR61" s="20">
        <v>3</v>
      </c>
      <c r="BS61" s="210">
        <v>20</v>
      </c>
      <c r="BT61" s="20">
        <v>0</v>
      </c>
      <c r="BU61" s="210">
        <v>0</v>
      </c>
      <c r="BV61" s="20">
        <v>65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0.6</v>
      </c>
      <c r="CL61" s="22">
        <v>0</v>
      </c>
    </row>
    <row r="62" spans="1:90" s="226" customFormat="1" ht="20.100000000000001" customHeight="1" outlineLevel="2">
      <c r="A62" s="212" t="s">
        <v>126</v>
      </c>
      <c r="B62" s="212"/>
      <c r="C62" s="212"/>
      <c r="D62" s="212"/>
      <c r="E62" s="212"/>
      <c r="F62" s="212"/>
      <c r="G62" s="233"/>
      <c r="H62" s="233"/>
      <c r="I62" s="213"/>
      <c r="J62" s="32"/>
      <c r="K62" s="32"/>
      <c r="L62" s="33"/>
      <c r="M62" s="34"/>
      <c r="N62" s="34"/>
      <c r="O62" s="35"/>
      <c r="P62" s="50"/>
      <c r="Q62" s="50"/>
      <c r="R62" s="36">
        <v>0</v>
      </c>
      <c r="S62" s="36">
        <v>0</v>
      </c>
      <c r="T62" s="36">
        <v>0</v>
      </c>
      <c r="U62" s="37">
        <v>0</v>
      </c>
      <c r="V62" s="38"/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7">
        <v>0</v>
      </c>
      <c r="AD62" s="38">
        <v>0</v>
      </c>
      <c r="AE62" s="38">
        <v>0</v>
      </c>
      <c r="AF62" s="38">
        <v>0</v>
      </c>
      <c r="AG62" s="38">
        <v>0</v>
      </c>
      <c r="AH62" s="39">
        <v>0</v>
      </c>
      <c r="AI62" s="38">
        <v>0</v>
      </c>
      <c r="AJ62" s="38">
        <v>0</v>
      </c>
      <c r="AK62" s="40">
        <v>0</v>
      </c>
      <c r="AL62" s="41"/>
      <c r="AM62" s="38">
        <v>0</v>
      </c>
      <c r="AN62" s="41"/>
      <c r="AO62" s="32"/>
      <c r="AP62" s="38">
        <v>0</v>
      </c>
      <c r="AQ62" s="42"/>
      <c r="AR62" s="35"/>
      <c r="AS62" s="35"/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5"/>
      <c r="BC62" s="35"/>
      <c r="BD62" s="38"/>
      <c r="BE62" s="38"/>
      <c r="BF62" s="38"/>
      <c r="BG62" s="38"/>
      <c r="BH62" s="38"/>
      <c r="BI62" s="38"/>
      <c r="BJ62" s="38"/>
      <c r="BK62" s="38"/>
      <c r="BL62" s="43"/>
      <c r="BM62" s="35"/>
      <c r="BN62" s="35"/>
      <c r="BO62" s="35"/>
      <c r="BP62" s="38"/>
      <c r="BQ62" s="50"/>
      <c r="BR62" s="32"/>
      <c r="BS62" s="214"/>
      <c r="BT62" s="32"/>
      <c r="BU62" s="214"/>
      <c r="BV62" s="32"/>
      <c r="BW62" s="43"/>
      <c r="BX62" s="43"/>
      <c r="BY62" s="38"/>
      <c r="BZ62" s="38"/>
      <c r="CA62" s="38">
        <v>0</v>
      </c>
      <c r="CB62" s="38"/>
      <c r="CC62" s="38"/>
      <c r="CD62" s="38"/>
      <c r="CE62" s="38"/>
      <c r="CF62" s="38"/>
      <c r="CG62" s="38"/>
      <c r="CH62" s="38"/>
      <c r="CI62" s="38"/>
      <c r="CJ62" s="38"/>
      <c r="CK62" s="34"/>
      <c r="CL62" s="34"/>
    </row>
    <row r="63" spans="1:90" outlineLevel="3">
      <c r="A63" s="225" t="s">
        <v>161</v>
      </c>
      <c r="B63" s="225" t="s">
        <v>199</v>
      </c>
      <c r="C63" s="225" t="s">
        <v>200</v>
      </c>
      <c r="D63" s="225" t="s">
        <v>228</v>
      </c>
      <c r="E63" s="225" t="s">
        <v>588</v>
      </c>
      <c r="F63" s="225" t="s">
        <v>0</v>
      </c>
      <c r="G63" s="232" t="s">
        <v>143</v>
      </c>
      <c r="H63" s="232" t="s">
        <v>125</v>
      </c>
      <c r="I63" s="209" t="s">
        <v>96</v>
      </c>
      <c r="J63" s="20">
        <v>1</v>
      </c>
      <c r="K63" s="20">
        <v>1</v>
      </c>
      <c r="L63" s="21">
        <v>0</v>
      </c>
      <c r="M63" s="22">
        <v>0.6</v>
      </c>
      <c r="N63" s="2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25">
        <v>6960000</v>
      </c>
      <c r="V63" s="26" t="s">
        <v>97</v>
      </c>
      <c r="W63" s="26">
        <v>4176000</v>
      </c>
      <c r="X63" s="26">
        <v>0</v>
      </c>
      <c r="Y63" s="26">
        <v>4176000</v>
      </c>
      <c r="Z63" s="26">
        <v>0</v>
      </c>
      <c r="AA63" s="26">
        <v>0</v>
      </c>
      <c r="AB63" s="26">
        <v>0</v>
      </c>
      <c r="AC63" s="25">
        <v>6960000</v>
      </c>
      <c r="AD63" s="26">
        <v>0</v>
      </c>
      <c r="AE63" s="26">
        <v>0</v>
      </c>
      <c r="AF63" s="26">
        <v>0</v>
      </c>
      <c r="AG63" s="26">
        <v>0</v>
      </c>
      <c r="AH63" s="27">
        <v>0</v>
      </c>
      <c r="AI63" s="26">
        <v>0</v>
      </c>
      <c r="AJ63" s="26">
        <v>144434.35</v>
      </c>
      <c r="AK63" s="28">
        <v>144434.35</v>
      </c>
      <c r="AL63" s="29">
        <v>0</v>
      </c>
      <c r="AM63" s="26">
        <v>6960000</v>
      </c>
      <c r="AN63" s="29">
        <v>0</v>
      </c>
      <c r="AO63" s="20">
        <v>0</v>
      </c>
      <c r="AP63" s="26">
        <v>6960000</v>
      </c>
      <c r="AQ63" s="30">
        <v>1</v>
      </c>
      <c r="AR63" s="23">
        <v>6960000</v>
      </c>
      <c r="AS63" s="23">
        <v>6960000</v>
      </c>
      <c r="AT63" s="26">
        <v>0</v>
      </c>
      <c r="AU63" s="26">
        <v>0</v>
      </c>
      <c r="AV63" s="26">
        <v>8523.35</v>
      </c>
      <c r="AW63" s="26">
        <v>8523.35</v>
      </c>
      <c r="AX63" s="26">
        <v>0</v>
      </c>
      <c r="AY63" s="26">
        <v>0</v>
      </c>
      <c r="AZ63" s="26">
        <v>273782.7</v>
      </c>
      <c r="BA63" s="26">
        <v>273782.7</v>
      </c>
      <c r="BB63" s="23" t="s">
        <v>0</v>
      </c>
      <c r="BC63" s="23" t="s">
        <v>0</v>
      </c>
      <c r="BD63" s="26">
        <v>0</v>
      </c>
      <c r="BE63" s="26">
        <v>0</v>
      </c>
      <c r="BF63" s="26">
        <v>8523.35</v>
      </c>
      <c r="BG63" s="26">
        <v>8523.35</v>
      </c>
      <c r="BH63" s="26">
        <v>0</v>
      </c>
      <c r="BI63" s="26">
        <v>0</v>
      </c>
      <c r="BJ63" s="26">
        <v>273782.7</v>
      </c>
      <c r="BK63" s="26">
        <v>273782.7</v>
      </c>
      <c r="BL63" s="31">
        <v>6960000</v>
      </c>
      <c r="BM63" s="23" t="s">
        <v>98</v>
      </c>
      <c r="BN63" s="23">
        <v>0</v>
      </c>
      <c r="BO63" s="23" t="b">
        <v>0</v>
      </c>
      <c r="BP63" s="26">
        <v>144434.35</v>
      </c>
      <c r="BQ63" s="46">
        <v>3</v>
      </c>
      <c r="BR63" s="20">
        <v>3</v>
      </c>
      <c r="BS63" s="210">
        <v>17</v>
      </c>
      <c r="BT63" s="20">
        <v>0</v>
      </c>
      <c r="BU63" s="210">
        <v>0</v>
      </c>
      <c r="BV63" s="20">
        <v>60</v>
      </c>
      <c r="BW63" s="31">
        <v>0</v>
      </c>
      <c r="BX63" s="31">
        <v>0</v>
      </c>
      <c r="BY63" s="26">
        <v>0</v>
      </c>
      <c r="BZ63" s="26">
        <v>0</v>
      </c>
      <c r="CA63" s="26">
        <v>0</v>
      </c>
      <c r="CB63" s="26">
        <v>6960000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144434.35</v>
      </c>
      <c r="CJ63" s="26">
        <v>144434.35</v>
      </c>
      <c r="CK63" s="22">
        <v>0.6</v>
      </c>
      <c r="CL63" s="22">
        <v>0</v>
      </c>
    </row>
    <row r="64" spans="1:90" s="226" customFormat="1" ht="20.100000000000001" customHeight="1" outlineLevel="2">
      <c r="A64" s="212" t="s">
        <v>163</v>
      </c>
      <c r="B64" s="212"/>
      <c r="C64" s="212"/>
      <c r="D64" s="212"/>
      <c r="E64" s="212"/>
      <c r="F64" s="212"/>
      <c r="G64" s="233"/>
      <c r="H64" s="233"/>
      <c r="I64" s="213"/>
      <c r="J64" s="32"/>
      <c r="K64" s="32"/>
      <c r="L64" s="33"/>
      <c r="M64" s="34"/>
      <c r="N64" s="34"/>
      <c r="O64" s="35"/>
      <c r="P64" s="50"/>
      <c r="Q64" s="50"/>
      <c r="R64" s="36">
        <v>0</v>
      </c>
      <c r="S64" s="36">
        <v>0</v>
      </c>
      <c r="T64" s="36">
        <v>0</v>
      </c>
      <c r="U64" s="37">
        <v>6960000</v>
      </c>
      <c r="V64" s="38"/>
      <c r="W64" s="38">
        <v>4176000</v>
      </c>
      <c r="X64" s="38">
        <v>0</v>
      </c>
      <c r="Y64" s="38">
        <v>4176000</v>
      </c>
      <c r="Z64" s="38">
        <v>0</v>
      </c>
      <c r="AA64" s="38">
        <v>0</v>
      </c>
      <c r="AB64" s="38">
        <v>0</v>
      </c>
      <c r="AC64" s="37">
        <v>6960000</v>
      </c>
      <c r="AD64" s="38">
        <v>0</v>
      </c>
      <c r="AE64" s="38">
        <v>0</v>
      </c>
      <c r="AF64" s="38">
        <v>0</v>
      </c>
      <c r="AG64" s="38">
        <v>0</v>
      </c>
      <c r="AH64" s="39">
        <v>0</v>
      </c>
      <c r="AI64" s="38">
        <v>0</v>
      </c>
      <c r="AJ64" s="38">
        <v>144434.35</v>
      </c>
      <c r="AK64" s="40">
        <v>144434.35</v>
      </c>
      <c r="AL64" s="41"/>
      <c r="AM64" s="38">
        <v>6960000</v>
      </c>
      <c r="AN64" s="41"/>
      <c r="AO64" s="32"/>
      <c r="AP64" s="38">
        <v>6960000</v>
      </c>
      <c r="AQ64" s="42"/>
      <c r="AR64" s="35"/>
      <c r="AS64" s="35"/>
      <c r="AT64" s="38">
        <v>0</v>
      </c>
      <c r="AU64" s="38">
        <v>0</v>
      </c>
      <c r="AV64" s="38">
        <v>8523.35</v>
      </c>
      <c r="AW64" s="38">
        <v>8523.35</v>
      </c>
      <c r="AX64" s="38">
        <v>0</v>
      </c>
      <c r="AY64" s="38">
        <v>0</v>
      </c>
      <c r="AZ64" s="38">
        <v>273782.7</v>
      </c>
      <c r="BA64" s="38">
        <v>273782.7</v>
      </c>
      <c r="BB64" s="35"/>
      <c r="BC64" s="35"/>
      <c r="BD64" s="38"/>
      <c r="BE64" s="38"/>
      <c r="BF64" s="38"/>
      <c r="BG64" s="38"/>
      <c r="BH64" s="38"/>
      <c r="BI64" s="38"/>
      <c r="BJ64" s="38"/>
      <c r="BK64" s="38"/>
      <c r="BL64" s="43"/>
      <c r="BM64" s="35"/>
      <c r="BN64" s="35"/>
      <c r="BO64" s="35"/>
      <c r="BP64" s="38"/>
      <c r="BQ64" s="50"/>
      <c r="BR64" s="32"/>
      <c r="BS64" s="214"/>
      <c r="BT64" s="32"/>
      <c r="BU64" s="214"/>
      <c r="BV64" s="32"/>
      <c r="BW64" s="43"/>
      <c r="BX64" s="43"/>
      <c r="BY64" s="38"/>
      <c r="BZ64" s="38"/>
      <c r="CA64" s="38">
        <v>0</v>
      </c>
      <c r="CB64" s="38"/>
      <c r="CC64" s="38"/>
      <c r="CD64" s="38"/>
      <c r="CE64" s="38"/>
      <c r="CF64" s="38"/>
      <c r="CG64" s="38"/>
      <c r="CH64" s="38"/>
      <c r="CI64" s="38"/>
      <c r="CJ64" s="38"/>
      <c r="CK64" s="34"/>
      <c r="CL64" s="34"/>
    </row>
    <row r="65" spans="1:90" s="231" customFormat="1" ht="30" customHeight="1" outlineLevel="1">
      <c r="A65" s="212"/>
      <c r="B65" s="212" t="s">
        <v>207</v>
      </c>
      <c r="C65" s="212"/>
      <c r="D65" s="212"/>
      <c r="E65" s="212"/>
      <c r="F65" s="212"/>
      <c r="G65" s="233"/>
      <c r="H65" s="233"/>
      <c r="I65" s="213"/>
      <c r="J65" s="56"/>
      <c r="K65" s="56"/>
      <c r="L65" s="57"/>
      <c r="M65" s="58"/>
      <c r="N65" s="58"/>
      <c r="O65" s="59"/>
      <c r="P65" s="69"/>
      <c r="Q65" s="69"/>
      <c r="R65" s="61">
        <v>0</v>
      </c>
      <c r="S65" s="61">
        <v>0</v>
      </c>
      <c r="T65" s="61">
        <v>0</v>
      </c>
      <c r="U65" s="62">
        <v>6960000</v>
      </c>
      <c r="V65" s="63"/>
      <c r="W65" s="63">
        <v>4176000</v>
      </c>
      <c r="X65" s="63">
        <v>0</v>
      </c>
      <c r="Y65" s="63">
        <v>4176000</v>
      </c>
      <c r="Z65" s="63">
        <v>0</v>
      </c>
      <c r="AA65" s="63">
        <v>0</v>
      </c>
      <c r="AB65" s="63">
        <v>0</v>
      </c>
      <c r="AC65" s="62">
        <v>6960000</v>
      </c>
      <c r="AD65" s="63">
        <v>0</v>
      </c>
      <c r="AE65" s="63">
        <v>0</v>
      </c>
      <c r="AF65" s="63">
        <v>0</v>
      </c>
      <c r="AG65" s="63">
        <v>0</v>
      </c>
      <c r="AH65" s="64">
        <v>0</v>
      </c>
      <c r="AI65" s="63">
        <v>0</v>
      </c>
      <c r="AJ65" s="63">
        <v>144434.35</v>
      </c>
      <c r="AK65" s="65">
        <v>144434.35</v>
      </c>
      <c r="AL65" s="66"/>
      <c r="AM65" s="63">
        <v>6960000</v>
      </c>
      <c r="AN65" s="66"/>
      <c r="AO65" s="56"/>
      <c r="AP65" s="63">
        <v>6960000</v>
      </c>
      <c r="AQ65" s="67"/>
      <c r="AR65" s="59"/>
      <c r="AS65" s="59"/>
      <c r="AT65" s="63">
        <v>0</v>
      </c>
      <c r="AU65" s="63">
        <v>0</v>
      </c>
      <c r="AV65" s="63">
        <v>8523.35</v>
      </c>
      <c r="AW65" s="63">
        <v>8523.35</v>
      </c>
      <c r="AX65" s="63">
        <v>0</v>
      </c>
      <c r="AY65" s="63">
        <v>0</v>
      </c>
      <c r="AZ65" s="63">
        <v>273782.7</v>
      </c>
      <c r="BA65" s="63">
        <v>273782.7</v>
      </c>
      <c r="BB65" s="59"/>
      <c r="BC65" s="59"/>
      <c r="BD65" s="63"/>
      <c r="BE65" s="63"/>
      <c r="BF65" s="63"/>
      <c r="BG65" s="63"/>
      <c r="BH65" s="63"/>
      <c r="BI65" s="63"/>
      <c r="BJ65" s="63"/>
      <c r="BK65" s="63"/>
      <c r="BL65" s="68"/>
      <c r="BM65" s="59"/>
      <c r="BN65" s="59"/>
      <c r="BO65" s="59"/>
      <c r="BP65" s="63"/>
      <c r="BQ65" s="69"/>
      <c r="BR65" s="56"/>
      <c r="BS65" s="229"/>
      <c r="BT65" s="56"/>
      <c r="BU65" s="229"/>
      <c r="BV65" s="56"/>
      <c r="BW65" s="68"/>
      <c r="BX65" s="68"/>
      <c r="BY65" s="63"/>
      <c r="BZ65" s="63"/>
      <c r="CA65" s="63">
        <v>0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58"/>
      <c r="CL65" s="58"/>
    </row>
    <row r="66" spans="1:90" outlineLevel="3">
      <c r="A66" s="225" t="s">
        <v>147</v>
      </c>
      <c r="B66" s="225" t="s">
        <v>208</v>
      </c>
      <c r="C66" s="225" t="s">
        <v>209</v>
      </c>
      <c r="D66" s="225" t="s">
        <v>210</v>
      </c>
      <c r="E66" s="225" t="s">
        <v>590</v>
      </c>
      <c r="F66" s="225" t="s">
        <v>0</v>
      </c>
      <c r="G66" s="225" t="s">
        <v>213</v>
      </c>
      <c r="H66" s="225" t="s">
        <v>95</v>
      </c>
      <c r="I66" s="209" t="s">
        <v>128</v>
      </c>
      <c r="J66" s="20">
        <v>1</v>
      </c>
      <c r="K66" s="20">
        <v>1</v>
      </c>
      <c r="L66" s="21">
        <v>0</v>
      </c>
      <c r="M66" s="22">
        <v>0</v>
      </c>
      <c r="N66" s="22">
        <v>0</v>
      </c>
      <c r="O66" s="23">
        <v>4509648</v>
      </c>
      <c r="P66" s="20">
        <v>4509648</v>
      </c>
      <c r="Q66" s="20">
        <v>0</v>
      </c>
      <c r="R66" s="24" t="s">
        <v>591</v>
      </c>
      <c r="S66" s="24">
        <v>0</v>
      </c>
      <c r="T66" s="24">
        <v>0</v>
      </c>
      <c r="U66" s="25">
        <v>4509648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4509648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4984648</v>
      </c>
      <c r="AN66" s="20">
        <v>0</v>
      </c>
      <c r="AO66" s="29">
        <v>0</v>
      </c>
      <c r="AP66" s="26">
        <v>4984648</v>
      </c>
      <c r="AQ66" s="30">
        <v>1</v>
      </c>
      <c r="AR66" s="23">
        <v>0</v>
      </c>
      <c r="AS66" s="23">
        <v>4509648</v>
      </c>
      <c r="AT66" s="26">
        <v>0</v>
      </c>
      <c r="AU66" s="26">
        <v>0</v>
      </c>
      <c r="AV66" s="26">
        <v>0</v>
      </c>
      <c r="AW66" s="26">
        <v>0</v>
      </c>
      <c r="AX66" s="26">
        <v>859648</v>
      </c>
      <c r="AY66" s="26">
        <v>0</v>
      </c>
      <c r="AZ66" s="26">
        <v>0</v>
      </c>
      <c r="BA66" s="26">
        <v>859648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859648</v>
      </c>
      <c r="BI66" s="26">
        <v>0</v>
      </c>
      <c r="BJ66" s="26">
        <v>0</v>
      </c>
      <c r="BK66" s="26">
        <v>859648</v>
      </c>
      <c r="BL66" s="26">
        <v>4984648</v>
      </c>
      <c r="BM66" s="23" t="s">
        <v>98</v>
      </c>
      <c r="BN66" s="23">
        <v>0</v>
      </c>
      <c r="BO66" s="23" t="b">
        <v>0</v>
      </c>
      <c r="BP66" s="26">
        <v>0</v>
      </c>
      <c r="BQ66" s="46">
        <v>0</v>
      </c>
      <c r="BR66" s="20">
        <v>0</v>
      </c>
      <c r="BS66" s="210">
        <v>12</v>
      </c>
      <c r="BT66" s="20">
        <v>0</v>
      </c>
      <c r="BU66" s="210">
        <v>0</v>
      </c>
      <c r="BV66" s="20">
        <v>186</v>
      </c>
      <c r="BW66" s="31">
        <v>0</v>
      </c>
      <c r="BX66" s="31">
        <v>0</v>
      </c>
      <c r="BY66" s="26">
        <v>0</v>
      </c>
      <c r="BZ66" s="26">
        <v>0</v>
      </c>
      <c r="CA66" s="26">
        <v>-475000</v>
      </c>
      <c r="CB66" s="26">
        <v>3650000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s="226" customFormat="1" ht="20.100000000000001" customHeight="1" outlineLevel="2">
      <c r="A67" s="212" t="s">
        <v>151</v>
      </c>
      <c r="B67" s="212"/>
      <c r="C67" s="212"/>
      <c r="D67" s="212"/>
      <c r="E67" s="212"/>
      <c r="F67" s="212"/>
      <c r="G67" s="212"/>
      <c r="H67" s="212"/>
      <c r="I67" s="213"/>
      <c r="J67" s="32"/>
      <c r="K67" s="32"/>
      <c r="L67" s="33"/>
      <c r="M67" s="34"/>
      <c r="N67" s="34"/>
      <c r="O67" s="35"/>
      <c r="P67" s="32"/>
      <c r="Q67" s="32"/>
      <c r="R67" s="36">
        <v>0</v>
      </c>
      <c r="S67" s="36">
        <v>0</v>
      </c>
      <c r="T67" s="36">
        <v>0</v>
      </c>
      <c r="U67" s="37">
        <v>4509648</v>
      </c>
      <c r="V67" s="38"/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7">
        <v>4509648</v>
      </c>
      <c r="AD67" s="38">
        <v>0</v>
      </c>
      <c r="AE67" s="38">
        <v>0</v>
      </c>
      <c r="AF67" s="38">
        <v>0</v>
      </c>
      <c r="AG67" s="38">
        <v>0</v>
      </c>
      <c r="AH67" s="39">
        <v>0</v>
      </c>
      <c r="AI67" s="38">
        <v>0</v>
      </c>
      <c r="AJ67" s="38">
        <v>0</v>
      </c>
      <c r="AK67" s="40">
        <v>0</v>
      </c>
      <c r="AL67" s="41"/>
      <c r="AM67" s="38">
        <v>4984648</v>
      </c>
      <c r="AN67" s="32"/>
      <c r="AO67" s="41"/>
      <c r="AP67" s="38">
        <v>4984648</v>
      </c>
      <c r="AQ67" s="42"/>
      <c r="AR67" s="35"/>
      <c r="AS67" s="35"/>
      <c r="AT67" s="38">
        <v>0</v>
      </c>
      <c r="AU67" s="38">
        <v>0</v>
      </c>
      <c r="AV67" s="38">
        <v>0</v>
      </c>
      <c r="AW67" s="38">
        <v>0</v>
      </c>
      <c r="AX67" s="38">
        <v>859648</v>
      </c>
      <c r="AY67" s="38">
        <v>0</v>
      </c>
      <c r="AZ67" s="38">
        <v>0</v>
      </c>
      <c r="BA67" s="38">
        <v>859648</v>
      </c>
      <c r="BB67" s="35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5"/>
      <c r="BN67" s="35"/>
      <c r="BO67" s="35"/>
      <c r="BP67" s="38"/>
      <c r="BQ67" s="50"/>
      <c r="BR67" s="32"/>
      <c r="BS67" s="214"/>
      <c r="BT67" s="32"/>
      <c r="BU67" s="214"/>
      <c r="BV67" s="32"/>
      <c r="BW67" s="43"/>
      <c r="BX67" s="43"/>
      <c r="BY67" s="38"/>
      <c r="BZ67" s="38"/>
      <c r="CA67" s="38">
        <v>-475000</v>
      </c>
      <c r="CB67" s="38"/>
      <c r="CC67" s="38"/>
      <c r="CD67" s="38"/>
      <c r="CE67" s="38"/>
      <c r="CF67" s="38"/>
      <c r="CG67" s="38"/>
      <c r="CH67" s="38"/>
      <c r="CI67" s="38"/>
      <c r="CJ67" s="38"/>
      <c r="CK67" s="34"/>
      <c r="CL67" s="34"/>
    </row>
    <row r="68" spans="1:90" outlineLevel="3">
      <c r="A68" s="225" t="s">
        <v>124</v>
      </c>
      <c r="B68" s="225" t="s">
        <v>208</v>
      </c>
      <c r="C68" s="225" t="s">
        <v>209</v>
      </c>
      <c r="D68" s="225" t="s">
        <v>210</v>
      </c>
      <c r="E68" s="225" t="s">
        <v>592</v>
      </c>
      <c r="F68" s="225" t="s">
        <v>0</v>
      </c>
      <c r="G68" s="232" t="s">
        <v>213</v>
      </c>
      <c r="H68" s="232" t="s">
        <v>125</v>
      </c>
      <c r="I68" s="209" t="s">
        <v>96</v>
      </c>
      <c r="J68" s="20">
        <v>1</v>
      </c>
      <c r="K68" s="20">
        <v>1</v>
      </c>
      <c r="L68" s="21">
        <v>0</v>
      </c>
      <c r="M68" s="22">
        <v>0.6</v>
      </c>
      <c r="N68" s="2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25">
        <v>12597600</v>
      </c>
      <c r="V68" s="26" t="s">
        <v>97</v>
      </c>
      <c r="W68" s="26">
        <v>7558560</v>
      </c>
      <c r="X68" s="26">
        <v>0</v>
      </c>
      <c r="Y68" s="26">
        <v>7558560</v>
      </c>
      <c r="Z68" s="26">
        <v>0</v>
      </c>
      <c r="AA68" s="26">
        <v>0</v>
      </c>
      <c r="AB68" s="26">
        <v>0</v>
      </c>
      <c r="AC68" s="25">
        <v>12597600</v>
      </c>
      <c r="AD68" s="26">
        <v>0</v>
      </c>
      <c r="AE68" s="26">
        <v>0</v>
      </c>
      <c r="AF68" s="26">
        <v>0</v>
      </c>
      <c r="AG68" s="26">
        <v>0</v>
      </c>
      <c r="AH68" s="27">
        <v>0</v>
      </c>
      <c r="AI68" s="26">
        <v>0</v>
      </c>
      <c r="AJ68" s="26">
        <v>0</v>
      </c>
      <c r="AK68" s="28">
        <v>0</v>
      </c>
      <c r="AL68" s="29">
        <v>0</v>
      </c>
      <c r="AM68" s="26">
        <v>12597600</v>
      </c>
      <c r="AN68" s="29">
        <v>0</v>
      </c>
      <c r="AO68" s="20">
        <v>0</v>
      </c>
      <c r="AP68" s="26">
        <v>12597600</v>
      </c>
      <c r="AQ68" s="30">
        <v>1</v>
      </c>
      <c r="AR68" s="23">
        <v>12597600</v>
      </c>
      <c r="AS68" s="23">
        <v>12597600</v>
      </c>
      <c r="AT68" s="26">
        <v>0</v>
      </c>
      <c r="AU68" s="26">
        <v>0</v>
      </c>
      <c r="AV68" s="26">
        <v>0</v>
      </c>
      <c r="AW68" s="26">
        <v>0</v>
      </c>
      <c r="AX68" s="26">
        <v>12597600</v>
      </c>
      <c r="AY68" s="26">
        <v>0</v>
      </c>
      <c r="AZ68" s="26">
        <v>0</v>
      </c>
      <c r="BA68" s="26">
        <v>12597600</v>
      </c>
      <c r="BB68" s="23" t="s">
        <v>0</v>
      </c>
      <c r="BC68" s="23" t="s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12597600</v>
      </c>
      <c r="BI68" s="26">
        <v>0</v>
      </c>
      <c r="BJ68" s="26">
        <v>0</v>
      </c>
      <c r="BK68" s="26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3</v>
      </c>
      <c r="BR68" s="20">
        <v>3</v>
      </c>
      <c r="BS68" s="210">
        <v>20</v>
      </c>
      <c r="BT68" s="20">
        <v>0</v>
      </c>
      <c r="BU68" s="210">
        <v>0</v>
      </c>
      <c r="BV68" s="20">
        <v>59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2">
        <v>0.6</v>
      </c>
      <c r="CL68" s="22">
        <v>0</v>
      </c>
    </row>
    <row r="69" spans="1:90" outlineLevel="3">
      <c r="A69" s="225" t="s">
        <v>124</v>
      </c>
      <c r="B69" s="225" t="s">
        <v>208</v>
      </c>
      <c r="C69" s="225" t="s">
        <v>209</v>
      </c>
      <c r="D69" s="225" t="s">
        <v>210</v>
      </c>
      <c r="E69" s="225" t="s">
        <v>594</v>
      </c>
      <c r="F69" s="225" t="s">
        <v>0</v>
      </c>
      <c r="G69" s="225" t="s">
        <v>213</v>
      </c>
      <c r="H69" s="225" t="s">
        <v>95</v>
      </c>
      <c r="I69" s="209" t="s">
        <v>134</v>
      </c>
      <c r="J69" s="20">
        <v>1</v>
      </c>
      <c r="K69" s="20">
        <v>1</v>
      </c>
      <c r="L69" s="21">
        <v>0</v>
      </c>
      <c r="M69" s="22">
        <v>0</v>
      </c>
      <c r="N69" s="22">
        <v>0</v>
      </c>
      <c r="O69" s="23">
        <v>18831352</v>
      </c>
      <c r="P69" s="20">
        <v>18831352</v>
      </c>
      <c r="Q69" s="20">
        <v>0</v>
      </c>
      <c r="R69" s="24" t="s">
        <v>591</v>
      </c>
      <c r="S69" s="24">
        <v>0</v>
      </c>
      <c r="T69" s="24">
        <v>0</v>
      </c>
      <c r="U69" s="25">
        <v>18831352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18831352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18831352</v>
      </c>
      <c r="AN69" s="20">
        <v>0</v>
      </c>
      <c r="AO69" s="29">
        <v>0</v>
      </c>
      <c r="AP69" s="26">
        <v>18831352</v>
      </c>
      <c r="AQ69" s="30">
        <v>1</v>
      </c>
      <c r="AR69" s="23">
        <v>0</v>
      </c>
      <c r="AS69" s="23">
        <v>18831352</v>
      </c>
      <c r="AT69" s="26">
        <v>0</v>
      </c>
      <c r="AU69" s="26">
        <v>0</v>
      </c>
      <c r="AV69" s="26">
        <v>0</v>
      </c>
      <c r="AW69" s="26">
        <v>0</v>
      </c>
      <c r="AX69" s="26">
        <v>18831352</v>
      </c>
      <c r="AY69" s="26">
        <v>0</v>
      </c>
      <c r="AZ69" s="26">
        <v>0</v>
      </c>
      <c r="BA69" s="26">
        <v>18831352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18831352</v>
      </c>
      <c r="BI69" s="26">
        <v>0</v>
      </c>
      <c r="BJ69" s="26">
        <v>0</v>
      </c>
      <c r="BK69" s="26">
        <v>18831352</v>
      </c>
      <c r="BL69" s="26">
        <v>18831352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0</v>
      </c>
      <c r="BR69" s="20">
        <v>0</v>
      </c>
      <c r="BS69" s="210">
        <v>20</v>
      </c>
      <c r="BT69" s="20">
        <v>0</v>
      </c>
      <c r="BU69" s="210">
        <v>0</v>
      </c>
      <c r="BV69" s="20">
        <v>210</v>
      </c>
      <c r="BW69" s="31">
        <v>0</v>
      </c>
      <c r="BX69" s="31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226" customFormat="1" ht="20.100000000000001" customHeight="1" outlineLevel="2">
      <c r="A70" s="212" t="s">
        <v>126</v>
      </c>
      <c r="B70" s="212"/>
      <c r="C70" s="212"/>
      <c r="D70" s="212"/>
      <c r="E70" s="212"/>
      <c r="F70" s="212"/>
      <c r="G70" s="212"/>
      <c r="H70" s="212"/>
      <c r="I70" s="213"/>
      <c r="J70" s="32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31428952</v>
      </c>
      <c r="V70" s="38"/>
      <c r="W70" s="38">
        <v>7558560</v>
      </c>
      <c r="X70" s="38">
        <v>0</v>
      </c>
      <c r="Y70" s="38">
        <v>7558560</v>
      </c>
      <c r="Z70" s="38">
        <v>0</v>
      </c>
      <c r="AA70" s="38">
        <v>0</v>
      </c>
      <c r="AB70" s="38">
        <v>0</v>
      </c>
      <c r="AC70" s="37">
        <v>31428952</v>
      </c>
      <c r="AD70" s="38">
        <v>0</v>
      </c>
      <c r="AE70" s="38">
        <v>0</v>
      </c>
      <c r="AF70" s="38">
        <v>0</v>
      </c>
      <c r="AG70" s="38">
        <v>0</v>
      </c>
      <c r="AH70" s="39">
        <v>0</v>
      </c>
      <c r="AI70" s="38">
        <v>0</v>
      </c>
      <c r="AJ70" s="38">
        <v>0</v>
      </c>
      <c r="AK70" s="40">
        <v>0</v>
      </c>
      <c r="AL70" s="41"/>
      <c r="AM70" s="38">
        <v>31428952</v>
      </c>
      <c r="AN70" s="32"/>
      <c r="AO70" s="41"/>
      <c r="AP70" s="38">
        <v>31428952</v>
      </c>
      <c r="AQ70" s="42"/>
      <c r="AR70" s="35"/>
      <c r="AS70" s="35"/>
      <c r="AT70" s="38">
        <v>0</v>
      </c>
      <c r="AU70" s="38">
        <v>0</v>
      </c>
      <c r="AV70" s="38">
        <v>0</v>
      </c>
      <c r="AW70" s="38">
        <v>0</v>
      </c>
      <c r="AX70" s="38">
        <v>31428952</v>
      </c>
      <c r="AY70" s="38">
        <v>0</v>
      </c>
      <c r="AZ70" s="38">
        <v>0</v>
      </c>
      <c r="BA70" s="38">
        <v>31428952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214"/>
      <c r="BT70" s="32"/>
      <c r="BU70" s="214"/>
      <c r="BV70" s="32"/>
      <c r="BW70" s="43"/>
      <c r="BX70" s="43"/>
      <c r="BY70" s="38"/>
      <c r="BZ70" s="38"/>
      <c r="CA70" s="38">
        <v>0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225" t="s">
        <v>127</v>
      </c>
      <c r="B71" s="225" t="s">
        <v>208</v>
      </c>
      <c r="C71" s="225" t="s">
        <v>211</v>
      </c>
      <c r="D71" s="225" t="s">
        <v>595</v>
      </c>
      <c r="E71" s="225" t="s">
        <v>212</v>
      </c>
      <c r="F71" s="225" t="s">
        <v>0</v>
      </c>
      <c r="G71" s="232" t="s">
        <v>213</v>
      </c>
      <c r="H71" s="232" t="s">
        <v>125</v>
      </c>
      <c r="I71" s="209" t="s">
        <v>96</v>
      </c>
      <c r="J71" s="44">
        <v>1</v>
      </c>
      <c r="K71" s="20">
        <v>1</v>
      </c>
      <c r="L71" s="21">
        <v>0</v>
      </c>
      <c r="M71" s="22">
        <v>0</v>
      </c>
      <c r="N71" s="2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25">
        <v>101106000</v>
      </c>
      <c r="V71" s="26" t="s">
        <v>97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5">
        <v>101106000</v>
      </c>
      <c r="AD71" s="26">
        <v>0</v>
      </c>
      <c r="AE71" s="26">
        <v>0</v>
      </c>
      <c r="AF71" s="26">
        <v>0</v>
      </c>
      <c r="AG71" s="26">
        <v>0</v>
      </c>
      <c r="AH71" s="27">
        <v>0</v>
      </c>
      <c r="AI71" s="26">
        <v>0</v>
      </c>
      <c r="AJ71" s="26">
        <v>0</v>
      </c>
      <c r="AK71" s="28">
        <v>0</v>
      </c>
      <c r="AL71" s="29">
        <v>1000030</v>
      </c>
      <c r="AM71" s="26">
        <v>101106000</v>
      </c>
      <c r="AN71" s="29">
        <v>0</v>
      </c>
      <c r="AO71" s="20">
        <v>0</v>
      </c>
      <c r="AP71" s="26">
        <v>101106000</v>
      </c>
      <c r="AQ71" s="30">
        <v>1</v>
      </c>
      <c r="AR71" s="23">
        <v>101106000</v>
      </c>
      <c r="AS71" s="23">
        <v>101106000</v>
      </c>
      <c r="AT71" s="26">
        <v>0</v>
      </c>
      <c r="AU71" s="26">
        <v>0</v>
      </c>
      <c r="AV71" s="26">
        <v>0</v>
      </c>
      <c r="AW71" s="26">
        <v>0</v>
      </c>
      <c r="AX71" s="26">
        <v>13397500</v>
      </c>
      <c r="AY71" s="26">
        <v>0</v>
      </c>
      <c r="AZ71" s="26">
        <v>0</v>
      </c>
      <c r="BA71" s="26">
        <v>13397500</v>
      </c>
      <c r="BB71" s="23" t="s">
        <v>0</v>
      </c>
      <c r="BC71" s="23" t="s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13397500</v>
      </c>
      <c r="BI71" s="26">
        <v>0</v>
      </c>
      <c r="BJ71" s="26">
        <v>0</v>
      </c>
      <c r="BK71" s="26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6">
        <v>0</v>
      </c>
      <c r="BQ71" s="20">
        <v>40000000</v>
      </c>
      <c r="BR71" s="20">
        <v>40000000</v>
      </c>
      <c r="BS71" s="210">
        <v>2</v>
      </c>
      <c r="BT71" s="20">
        <v>0</v>
      </c>
      <c r="BU71" s="210">
        <v>0</v>
      </c>
      <c r="BV71" s="20">
        <v>33</v>
      </c>
      <c r="BW71" s="31">
        <v>0</v>
      </c>
      <c r="BX71" s="31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2">
        <v>0</v>
      </c>
      <c r="CL71" s="22">
        <v>0</v>
      </c>
    </row>
    <row r="72" spans="1:90" outlineLevel="3">
      <c r="A72" s="225" t="s">
        <v>127</v>
      </c>
      <c r="B72" s="225" t="s">
        <v>208</v>
      </c>
      <c r="C72" s="225" t="s">
        <v>211</v>
      </c>
      <c r="D72" s="225" t="s">
        <v>595</v>
      </c>
      <c r="E72" s="225" t="s">
        <v>214</v>
      </c>
      <c r="F72" s="225" t="s">
        <v>0</v>
      </c>
      <c r="G72" s="232" t="s">
        <v>213</v>
      </c>
      <c r="H72" s="232" t="s">
        <v>125</v>
      </c>
      <c r="I72" s="209" t="s">
        <v>96</v>
      </c>
      <c r="J72" s="44">
        <v>1</v>
      </c>
      <c r="K72" s="20">
        <v>1</v>
      </c>
      <c r="L72" s="21">
        <v>0</v>
      </c>
      <c r="M72" s="22">
        <v>0</v>
      </c>
      <c r="N72" s="2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25">
        <v>0</v>
      </c>
      <c r="V72" s="26" t="s">
        <v>97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5">
        <v>0</v>
      </c>
      <c r="AD72" s="26">
        <v>0</v>
      </c>
      <c r="AE72" s="26">
        <v>0</v>
      </c>
      <c r="AF72" s="26">
        <v>0</v>
      </c>
      <c r="AG72" s="26">
        <v>0</v>
      </c>
      <c r="AH72" s="27">
        <v>0</v>
      </c>
      <c r="AI72" s="26">
        <v>0</v>
      </c>
      <c r="AJ72" s="26">
        <v>0</v>
      </c>
      <c r="AK72" s="28">
        <v>0</v>
      </c>
      <c r="AL72" s="29">
        <v>0</v>
      </c>
      <c r="AM72" s="26">
        <v>0</v>
      </c>
      <c r="AN72" s="29">
        <v>0</v>
      </c>
      <c r="AO72" s="20">
        <v>0</v>
      </c>
      <c r="AP72" s="26">
        <v>0</v>
      </c>
      <c r="AQ72" s="30">
        <v>1</v>
      </c>
      <c r="AR72" s="23">
        <v>0</v>
      </c>
      <c r="AS72" s="23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3" t="s">
        <v>0</v>
      </c>
      <c r="BC72" s="23" t="s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6">
        <v>0</v>
      </c>
      <c r="BQ72" s="20">
        <v>25000000</v>
      </c>
      <c r="BR72" s="20">
        <v>25000000</v>
      </c>
      <c r="BS72" s="210">
        <v>2</v>
      </c>
      <c r="BT72" s="20">
        <v>0</v>
      </c>
      <c r="BU72" s="210">
        <v>0</v>
      </c>
      <c r="BV72" s="20">
        <v>34</v>
      </c>
      <c r="BW72" s="31">
        <v>0</v>
      </c>
      <c r="BX72" s="31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2">
        <v>0</v>
      </c>
      <c r="CL72" s="22">
        <v>0</v>
      </c>
    </row>
    <row r="73" spans="1:90" s="226" customFormat="1" ht="20.100000000000001" customHeight="1" outlineLevel="2">
      <c r="A73" s="212" t="s">
        <v>131</v>
      </c>
      <c r="B73" s="212"/>
      <c r="C73" s="212"/>
      <c r="D73" s="212"/>
      <c r="E73" s="212"/>
      <c r="F73" s="212"/>
      <c r="G73" s="233"/>
      <c r="H73" s="233"/>
      <c r="I73" s="213"/>
      <c r="J73" s="48"/>
      <c r="K73" s="32"/>
      <c r="L73" s="33"/>
      <c r="M73" s="34"/>
      <c r="N73" s="34"/>
      <c r="O73" s="35"/>
      <c r="P73" s="50"/>
      <c r="Q73" s="50"/>
      <c r="R73" s="36">
        <v>0</v>
      </c>
      <c r="S73" s="36">
        <v>0</v>
      </c>
      <c r="T73" s="36">
        <v>0</v>
      </c>
      <c r="U73" s="37">
        <v>101106000</v>
      </c>
      <c r="V73" s="38"/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7">
        <v>101106000</v>
      </c>
      <c r="AD73" s="38">
        <v>0</v>
      </c>
      <c r="AE73" s="38">
        <v>0</v>
      </c>
      <c r="AF73" s="38">
        <v>0</v>
      </c>
      <c r="AG73" s="38">
        <v>0</v>
      </c>
      <c r="AH73" s="39">
        <v>0</v>
      </c>
      <c r="AI73" s="38">
        <v>0</v>
      </c>
      <c r="AJ73" s="38">
        <v>0</v>
      </c>
      <c r="AK73" s="40">
        <v>0</v>
      </c>
      <c r="AL73" s="41"/>
      <c r="AM73" s="38">
        <v>101106000</v>
      </c>
      <c r="AN73" s="41"/>
      <c r="AO73" s="32"/>
      <c r="AP73" s="38">
        <v>101106000</v>
      </c>
      <c r="AQ73" s="42"/>
      <c r="AR73" s="35"/>
      <c r="AS73" s="35"/>
      <c r="AT73" s="38">
        <v>0</v>
      </c>
      <c r="AU73" s="38">
        <v>0</v>
      </c>
      <c r="AV73" s="38">
        <v>0</v>
      </c>
      <c r="AW73" s="38">
        <v>0</v>
      </c>
      <c r="AX73" s="38">
        <v>13397500</v>
      </c>
      <c r="AY73" s="38">
        <v>0</v>
      </c>
      <c r="AZ73" s="38">
        <v>0</v>
      </c>
      <c r="BA73" s="38">
        <v>13397500</v>
      </c>
      <c r="BB73" s="35"/>
      <c r="BC73" s="35"/>
      <c r="BD73" s="38"/>
      <c r="BE73" s="38"/>
      <c r="BF73" s="38"/>
      <c r="BG73" s="38"/>
      <c r="BH73" s="38"/>
      <c r="BI73" s="38"/>
      <c r="BJ73" s="38"/>
      <c r="BK73" s="38"/>
      <c r="BL73" s="43"/>
      <c r="BM73" s="35"/>
      <c r="BN73" s="35"/>
      <c r="BO73" s="35"/>
      <c r="BP73" s="38"/>
      <c r="BQ73" s="32"/>
      <c r="BR73" s="32"/>
      <c r="BS73" s="214"/>
      <c r="BT73" s="32"/>
      <c r="BU73" s="214"/>
      <c r="BV73" s="32"/>
      <c r="BW73" s="43"/>
      <c r="BX73" s="43"/>
      <c r="BY73" s="38"/>
      <c r="BZ73" s="38"/>
      <c r="CA73" s="38">
        <v>0</v>
      </c>
      <c r="CB73" s="38"/>
      <c r="CC73" s="38"/>
      <c r="CD73" s="38"/>
      <c r="CE73" s="38"/>
      <c r="CF73" s="38"/>
      <c r="CG73" s="38"/>
      <c r="CH73" s="38"/>
      <c r="CI73" s="38"/>
      <c r="CJ73" s="38"/>
      <c r="CK73" s="34"/>
      <c r="CL73" s="34"/>
    </row>
    <row r="74" spans="1:90" outlineLevel="3">
      <c r="A74" s="225" t="s">
        <v>161</v>
      </c>
      <c r="B74" s="225" t="s">
        <v>208</v>
      </c>
      <c r="C74" s="225" t="s">
        <v>211</v>
      </c>
      <c r="D74" s="225" t="s">
        <v>595</v>
      </c>
      <c r="E74" s="225" t="s">
        <v>215</v>
      </c>
      <c r="F74" s="225" t="s">
        <v>0</v>
      </c>
      <c r="G74" s="225" t="s">
        <v>213</v>
      </c>
      <c r="H74" s="225" t="s">
        <v>95</v>
      </c>
      <c r="I74" s="209" t="s">
        <v>134</v>
      </c>
      <c r="J74" s="20">
        <v>1</v>
      </c>
      <c r="K74" s="20">
        <v>1</v>
      </c>
      <c r="L74" s="21">
        <v>0</v>
      </c>
      <c r="M74" s="22">
        <v>0</v>
      </c>
      <c r="N74" s="22">
        <v>0</v>
      </c>
      <c r="O74" s="23">
        <v>157900000</v>
      </c>
      <c r="P74" s="20">
        <v>157900000</v>
      </c>
      <c r="Q74" s="20">
        <v>0</v>
      </c>
      <c r="R74" s="24">
        <v>0</v>
      </c>
      <c r="S74" s="24">
        <v>0</v>
      </c>
      <c r="T74" s="24">
        <v>0</v>
      </c>
      <c r="U74" s="25">
        <v>157900000</v>
      </c>
      <c r="V74" s="26" t="s">
        <v>97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5">
        <v>157900000</v>
      </c>
      <c r="AD74" s="26">
        <v>0</v>
      </c>
      <c r="AE74" s="26">
        <v>0</v>
      </c>
      <c r="AF74" s="26">
        <v>0</v>
      </c>
      <c r="AG74" s="26">
        <v>0</v>
      </c>
      <c r="AH74" s="27">
        <v>0</v>
      </c>
      <c r="AI74" s="26">
        <v>0</v>
      </c>
      <c r="AJ74" s="26">
        <v>3552750</v>
      </c>
      <c r="AK74" s="28">
        <v>3552750</v>
      </c>
      <c r="AL74" s="29">
        <v>0</v>
      </c>
      <c r="AM74" s="26">
        <v>157900000</v>
      </c>
      <c r="AN74" s="20">
        <v>0</v>
      </c>
      <c r="AO74" s="29">
        <v>0</v>
      </c>
      <c r="AP74" s="26">
        <v>157900000</v>
      </c>
      <c r="AQ74" s="30">
        <v>1</v>
      </c>
      <c r="AR74" s="23">
        <v>0</v>
      </c>
      <c r="AS74" s="23">
        <v>157900000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10658250</v>
      </c>
      <c r="BA74" s="26">
        <v>10658250</v>
      </c>
      <c r="BB74" s="23" t="s">
        <v>0</v>
      </c>
      <c r="BC74" s="23" t="s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10658250</v>
      </c>
      <c r="BK74" s="26">
        <v>10658250</v>
      </c>
      <c r="BL74" s="26">
        <v>157900000</v>
      </c>
      <c r="BM74" s="23" t="s">
        <v>98</v>
      </c>
      <c r="BN74" s="23">
        <v>0</v>
      </c>
      <c r="BO74" s="23" t="b">
        <v>0</v>
      </c>
      <c r="BP74" s="26">
        <v>3552750</v>
      </c>
      <c r="BQ74" s="46">
        <v>0</v>
      </c>
      <c r="BR74" s="20">
        <v>0</v>
      </c>
      <c r="BS74" s="210">
        <v>17</v>
      </c>
      <c r="BT74" s="20">
        <v>0</v>
      </c>
      <c r="BU74" s="210">
        <v>0</v>
      </c>
      <c r="BV74" s="20">
        <v>248</v>
      </c>
      <c r="BW74" s="31">
        <v>0</v>
      </c>
      <c r="BX74" s="31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3552750</v>
      </c>
      <c r="CJ74" s="26">
        <v>3552750</v>
      </c>
      <c r="CK74" s="22">
        <v>0</v>
      </c>
      <c r="CL74" s="22">
        <v>0</v>
      </c>
    </row>
    <row r="75" spans="1:90" s="226" customFormat="1" ht="20.100000000000001" customHeight="1" outlineLevel="2">
      <c r="A75" s="212" t="s">
        <v>163</v>
      </c>
      <c r="B75" s="212"/>
      <c r="C75" s="212"/>
      <c r="D75" s="212"/>
      <c r="E75" s="212"/>
      <c r="F75" s="212"/>
      <c r="G75" s="212"/>
      <c r="H75" s="212"/>
      <c r="I75" s="213"/>
      <c r="J75" s="32"/>
      <c r="K75" s="32"/>
      <c r="L75" s="33"/>
      <c r="M75" s="34"/>
      <c r="N75" s="34"/>
      <c r="O75" s="35"/>
      <c r="P75" s="32"/>
      <c r="Q75" s="32"/>
      <c r="R75" s="36">
        <v>0</v>
      </c>
      <c r="S75" s="36">
        <v>0</v>
      </c>
      <c r="T75" s="36">
        <v>0</v>
      </c>
      <c r="U75" s="37">
        <v>157900000</v>
      </c>
      <c r="V75" s="38"/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7">
        <v>157900000</v>
      </c>
      <c r="AD75" s="38">
        <v>0</v>
      </c>
      <c r="AE75" s="38">
        <v>0</v>
      </c>
      <c r="AF75" s="38">
        <v>0</v>
      </c>
      <c r="AG75" s="38">
        <v>0</v>
      </c>
      <c r="AH75" s="39">
        <v>0</v>
      </c>
      <c r="AI75" s="38">
        <v>0</v>
      </c>
      <c r="AJ75" s="38">
        <v>3552750</v>
      </c>
      <c r="AK75" s="40">
        <v>3552750</v>
      </c>
      <c r="AL75" s="41"/>
      <c r="AM75" s="38">
        <v>157900000</v>
      </c>
      <c r="AN75" s="32"/>
      <c r="AO75" s="41"/>
      <c r="AP75" s="38">
        <v>157900000</v>
      </c>
      <c r="AQ75" s="42"/>
      <c r="AR75" s="35"/>
      <c r="AS75" s="35"/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10658250</v>
      </c>
      <c r="BA75" s="38">
        <v>10658250</v>
      </c>
      <c r="BB75" s="35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5"/>
      <c r="BN75" s="35"/>
      <c r="BO75" s="35"/>
      <c r="BP75" s="38"/>
      <c r="BQ75" s="50"/>
      <c r="BR75" s="32"/>
      <c r="BS75" s="214"/>
      <c r="BT75" s="32"/>
      <c r="BU75" s="214"/>
      <c r="BV75" s="32"/>
      <c r="BW75" s="43"/>
      <c r="BX75" s="43"/>
      <c r="BY75" s="38"/>
      <c r="BZ75" s="38"/>
      <c r="CA75" s="38">
        <v>0</v>
      </c>
      <c r="CB75" s="38"/>
      <c r="CC75" s="38"/>
      <c r="CD75" s="38"/>
      <c r="CE75" s="38"/>
      <c r="CF75" s="38"/>
      <c r="CG75" s="38"/>
      <c r="CH75" s="38"/>
      <c r="CI75" s="38"/>
      <c r="CJ75" s="38"/>
      <c r="CK75" s="34"/>
      <c r="CL75" s="34"/>
    </row>
    <row r="76" spans="1:90" s="231" customFormat="1" ht="30" customHeight="1" outlineLevel="1">
      <c r="A76" s="212"/>
      <c r="B76" s="212" t="s">
        <v>216</v>
      </c>
      <c r="C76" s="212"/>
      <c r="D76" s="212"/>
      <c r="E76" s="212"/>
      <c r="F76" s="212"/>
      <c r="G76" s="212"/>
      <c r="H76" s="212"/>
      <c r="I76" s="213"/>
      <c r="J76" s="56"/>
      <c r="K76" s="56"/>
      <c r="L76" s="57"/>
      <c r="M76" s="58"/>
      <c r="N76" s="58"/>
      <c r="O76" s="59"/>
      <c r="P76" s="56"/>
      <c r="Q76" s="56"/>
      <c r="R76" s="61">
        <v>0</v>
      </c>
      <c r="S76" s="61">
        <v>0</v>
      </c>
      <c r="T76" s="61">
        <v>0</v>
      </c>
      <c r="U76" s="62">
        <v>294944600</v>
      </c>
      <c r="V76" s="63"/>
      <c r="W76" s="63">
        <v>7558560</v>
      </c>
      <c r="X76" s="63">
        <v>0</v>
      </c>
      <c r="Y76" s="63">
        <v>7558560</v>
      </c>
      <c r="Z76" s="63">
        <v>0</v>
      </c>
      <c r="AA76" s="63">
        <v>0</v>
      </c>
      <c r="AB76" s="63">
        <v>0</v>
      </c>
      <c r="AC76" s="62">
        <v>294944600</v>
      </c>
      <c r="AD76" s="63">
        <v>0</v>
      </c>
      <c r="AE76" s="63">
        <v>0</v>
      </c>
      <c r="AF76" s="63">
        <v>0</v>
      </c>
      <c r="AG76" s="63">
        <v>0</v>
      </c>
      <c r="AH76" s="64">
        <v>0</v>
      </c>
      <c r="AI76" s="63">
        <v>0</v>
      </c>
      <c r="AJ76" s="63">
        <v>3552750</v>
      </c>
      <c r="AK76" s="65">
        <v>3552750</v>
      </c>
      <c r="AL76" s="66"/>
      <c r="AM76" s="63">
        <v>295419600</v>
      </c>
      <c r="AN76" s="56"/>
      <c r="AO76" s="66"/>
      <c r="AP76" s="63">
        <v>295419600</v>
      </c>
      <c r="AQ76" s="67"/>
      <c r="AR76" s="59"/>
      <c r="AS76" s="59"/>
      <c r="AT76" s="63">
        <v>0</v>
      </c>
      <c r="AU76" s="63">
        <v>0</v>
      </c>
      <c r="AV76" s="63">
        <v>0</v>
      </c>
      <c r="AW76" s="63">
        <v>0</v>
      </c>
      <c r="AX76" s="63">
        <v>45686100</v>
      </c>
      <c r="AY76" s="63">
        <v>0</v>
      </c>
      <c r="AZ76" s="63">
        <v>10658250</v>
      </c>
      <c r="BA76" s="63">
        <v>56344350</v>
      </c>
      <c r="BB76" s="59"/>
      <c r="BC76" s="59"/>
      <c r="BD76" s="63"/>
      <c r="BE76" s="63"/>
      <c r="BF76" s="63"/>
      <c r="BG76" s="63"/>
      <c r="BH76" s="63"/>
      <c r="BI76" s="63"/>
      <c r="BJ76" s="63"/>
      <c r="BK76" s="63"/>
      <c r="BL76" s="63"/>
      <c r="BM76" s="59"/>
      <c r="BN76" s="59"/>
      <c r="BO76" s="59"/>
      <c r="BP76" s="63"/>
      <c r="BQ76" s="69"/>
      <c r="BR76" s="56"/>
      <c r="BS76" s="229"/>
      <c r="BT76" s="56"/>
      <c r="BU76" s="229"/>
      <c r="BV76" s="56"/>
      <c r="BW76" s="68"/>
      <c r="BX76" s="68"/>
      <c r="BY76" s="63"/>
      <c r="BZ76" s="63"/>
      <c r="CA76" s="63">
        <v>-475000</v>
      </c>
      <c r="CB76" s="63"/>
      <c r="CC76" s="63"/>
      <c r="CD76" s="63"/>
      <c r="CE76" s="63"/>
      <c r="CF76" s="63"/>
      <c r="CG76" s="63"/>
      <c r="CH76" s="63"/>
      <c r="CI76" s="63"/>
      <c r="CJ76" s="63"/>
      <c r="CK76" s="58"/>
      <c r="CL76" s="58"/>
    </row>
    <row r="77" spans="1:90" outlineLevel="3">
      <c r="A77" s="225" t="s">
        <v>127</v>
      </c>
      <c r="B77" s="225" t="s">
        <v>217</v>
      </c>
      <c r="C77" s="225" t="s">
        <v>211</v>
      </c>
      <c r="D77" s="225" t="s">
        <v>595</v>
      </c>
      <c r="E77" s="225" t="s">
        <v>218</v>
      </c>
      <c r="F77" s="225" t="s">
        <v>0</v>
      </c>
      <c r="G77" s="225" t="s">
        <v>213</v>
      </c>
      <c r="H77" s="225" t="s">
        <v>95</v>
      </c>
      <c r="I77" s="209" t="s">
        <v>128</v>
      </c>
      <c r="J77" s="44">
        <v>1</v>
      </c>
      <c r="K77" s="20">
        <v>1</v>
      </c>
      <c r="L77" s="21">
        <v>0</v>
      </c>
      <c r="M77" s="22">
        <v>0</v>
      </c>
      <c r="N77" s="22">
        <v>0</v>
      </c>
      <c r="O77" s="23">
        <v>12283137</v>
      </c>
      <c r="P77" s="20">
        <v>12283137</v>
      </c>
      <c r="Q77" s="20">
        <v>0</v>
      </c>
      <c r="R77" s="24" t="s">
        <v>598</v>
      </c>
      <c r="S77" s="24">
        <v>0</v>
      </c>
      <c r="T77" s="24">
        <v>0</v>
      </c>
      <c r="U77" s="25">
        <v>12283137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12283137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259280.36</v>
      </c>
      <c r="AK77" s="28">
        <v>259280.36</v>
      </c>
      <c r="AL77" s="29">
        <v>0</v>
      </c>
      <c r="AM77" s="26">
        <v>12283137</v>
      </c>
      <c r="AN77" s="20">
        <v>0</v>
      </c>
      <c r="AO77" s="29">
        <v>0</v>
      </c>
      <c r="AP77" s="26">
        <v>12283137</v>
      </c>
      <c r="AQ77" s="30">
        <v>1</v>
      </c>
      <c r="AR77" s="23">
        <v>0</v>
      </c>
      <c r="AS77" s="23">
        <v>12283137</v>
      </c>
      <c r="AT77" s="26">
        <v>0</v>
      </c>
      <c r="AU77" s="26">
        <v>0</v>
      </c>
      <c r="AV77" s="26">
        <v>0</v>
      </c>
      <c r="AW77" s="26">
        <v>0</v>
      </c>
      <c r="AX77" s="26">
        <v>3072102.82</v>
      </c>
      <c r="AY77" s="26">
        <v>0</v>
      </c>
      <c r="AZ77" s="26">
        <v>1078053.4099999999</v>
      </c>
      <c r="BA77" s="26">
        <v>4150156.23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3072102.82</v>
      </c>
      <c r="BI77" s="26">
        <v>0</v>
      </c>
      <c r="BJ77" s="26">
        <v>1078053.4099999999</v>
      </c>
      <c r="BK77" s="26">
        <v>4150156.23</v>
      </c>
      <c r="BL77" s="26">
        <v>12283137</v>
      </c>
      <c r="BM77" s="23" t="s">
        <v>98</v>
      </c>
      <c r="BN77" s="23">
        <v>0</v>
      </c>
      <c r="BO77" s="23" t="b">
        <v>0</v>
      </c>
      <c r="BP77" s="26">
        <v>259280.36</v>
      </c>
      <c r="BQ77" s="46">
        <v>0</v>
      </c>
      <c r="BR77" s="20">
        <v>0</v>
      </c>
      <c r="BS77" s="210">
        <v>2</v>
      </c>
      <c r="BT77" s="20">
        <v>0</v>
      </c>
      <c r="BU77" s="210">
        <v>0</v>
      </c>
      <c r="BV77" s="20">
        <v>151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481034.18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259280.36</v>
      </c>
      <c r="CJ77" s="26">
        <v>259280.36</v>
      </c>
      <c r="CK77" s="22">
        <v>0</v>
      </c>
      <c r="CL77" s="22">
        <v>0</v>
      </c>
    </row>
    <row r="78" spans="1:90" outlineLevel="3">
      <c r="A78" s="225" t="s">
        <v>127</v>
      </c>
      <c r="B78" s="225" t="s">
        <v>217</v>
      </c>
      <c r="C78" s="225" t="s">
        <v>211</v>
      </c>
      <c r="D78" s="225" t="s">
        <v>595</v>
      </c>
      <c r="E78" s="225" t="s">
        <v>219</v>
      </c>
      <c r="F78" s="225" t="s">
        <v>0</v>
      </c>
      <c r="G78" s="225" t="s">
        <v>213</v>
      </c>
      <c r="H78" s="225" t="s">
        <v>95</v>
      </c>
      <c r="I78" s="209" t="s">
        <v>128</v>
      </c>
      <c r="J78" s="44">
        <v>1</v>
      </c>
      <c r="K78" s="20">
        <v>1</v>
      </c>
      <c r="L78" s="21">
        <v>0</v>
      </c>
      <c r="M78" s="22">
        <v>0</v>
      </c>
      <c r="N78" s="22">
        <v>0</v>
      </c>
      <c r="O78" s="23">
        <v>33654000</v>
      </c>
      <c r="P78" s="20">
        <v>33654000</v>
      </c>
      <c r="Q78" s="20">
        <v>0</v>
      </c>
      <c r="R78" s="24" t="s">
        <v>599</v>
      </c>
      <c r="S78" s="24">
        <v>0</v>
      </c>
      <c r="T78" s="24">
        <v>0</v>
      </c>
      <c r="U78" s="25">
        <v>33654000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33654000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33654000</v>
      </c>
      <c r="AN78" s="20">
        <v>0</v>
      </c>
      <c r="AO78" s="29">
        <v>0</v>
      </c>
      <c r="AP78" s="26">
        <v>33654000</v>
      </c>
      <c r="AQ78" s="30">
        <v>1</v>
      </c>
      <c r="AR78" s="23">
        <v>0</v>
      </c>
      <c r="AS78" s="23">
        <v>33654000</v>
      </c>
      <c r="AT78" s="26">
        <v>0</v>
      </c>
      <c r="AU78" s="26">
        <v>0</v>
      </c>
      <c r="AV78" s="26">
        <v>0</v>
      </c>
      <c r="AW78" s="26">
        <v>0</v>
      </c>
      <c r="AX78" s="26">
        <v>5110465</v>
      </c>
      <c r="AY78" s="26">
        <v>0</v>
      </c>
      <c r="AZ78" s="26">
        <v>0</v>
      </c>
      <c r="BA78" s="26">
        <v>5110465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5110465</v>
      </c>
      <c r="BI78" s="26">
        <v>0</v>
      </c>
      <c r="BJ78" s="26">
        <v>0</v>
      </c>
      <c r="BK78" s="26">
        <v>5110465</v>
      </c>
      <c r="BL78" s="26">
        <v>33654000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0</v>
      </c>
      <c r="BR78" s="20">
        <v>0</v>
      </c>
      <c r="BS78" s="210">
        <v>2</v>
      </c>
      <c r="BT78" s="20">
        <v>0</v>
      </c>
      <c r="BU78" s="210">
        <v>0</v>
      </c>
      <c r="BV78" s="20">
        <v>152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28543535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</v>
      </c>
      <c r="CL78" s="22">
        <v>0</v>
      </c>
    </row>
    <row r="79" spans="1:90" outlineLevel="3">
      <c r="A79" s="225" t="s">
        <v>127</v>
      </c>
      <c r="B79" s="225" t="s">
        <v>217</v>
      </c>
      <c r="C79" s="225" t="s">
        <v>211</v>
      </c>
      <c r="D79" s="225" t="s">
        <v>595</v>
      </c>
      <c r="E79" s="225" t="s">
        <v>220</v>
      </c>
      <c r="F79" s="225" t="s">
        <v>0</v>
      </c>
      <c r="G79" s="225" t="s">
        <v>213</v>
      </c>
      <c r="H79" s="225" t="s">
        <v>95</v>
      </c>
      <c r="I79" s="209" t="s">
        <v>128</v>
      </c>
      <c r="J79" s="44">
        <v>1</v>
      </c>
      <c r="K79" s="20">
        <v>1</v>
      </c>
      <c r="L79" s="21">
        <v>0</v>
      </c>
      <c r="M79" s="22">
        <v>0</v>
      </c>
      <c r="N79" s="22">
        <v>0</v>
      </c>
      <c r="O79" s="23">
        <v>18936000</v>
      </c>
      <c r="P79" s="20">
        <v>18936000</v>
      </c>
      <c r="Q79" s="20">
        <v>0</v>
      </c>
      <c r="R79" s="24" t="s">
        <v>600</v>
      </c>
      <c r="S79" s="24">
        <v>0</v>
      </c>
      <c r="T79" s="24">
        <v>0</v>
      </c>
      <c r="U79" s="25">
        <v>18936000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18936000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252359.03</v>
      </c>
      <c r="AK79" s="28">
        <v>252359.03</v>
      </c>
      <c r="AL79" s="29">
        <v>0</v>
      </c>
      <c r="AM79" s="26">
        <v>18936000</v>
      </c>
      <c r="AN79" s="20">
        <v>0</v>
      </c>
      <c r="AO79" s="29">
        <v>0</v>
      </c>
      <c r="AP79" s="26">
        <v>18936000</v>
      </c>
      <c r="AQ79" s="30">
        <v>1</v>
      </c>
      <c r="AR79" s="23">
        <v>0</v>
      </c>
      <c r="AS79" s="23">
        <v>18936000</v>
      </c>
      <c r="AT79" s="26">
        <v>0</v>
      </c>
      <c r="AU79" s="26">
        <v>0</v>
      </c>
      <c r="AV79" s="26">
        <v>0</v>
      </c>
      <c r="AW79" s="26">
        <v>0</v>
      </c>
      <c r="AX79" s="26">
        <v>4706000</v>
      </c>
      <c r="AY79" s="26">
        <v>0</v>
      </c>
      <c r="AZ79" s="26">
        <v>762593.03</v>
      </c>
      <c r="BA79" s="26">
        <v>5468593.0300000003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4706000</v>
      </c>
      <c r="BI79" s="26">
        <v>0</v>
      </c>
      <c r="BJ79" s="26">
        <v>762593.03</v>
      </c>
      <c r="BK79" s="26">
        <v>5468593.0300000003</v>
      </c>
      <c r="BL79" s="26">
        <v>18936000</v>
      </c>
      <c r="BM79" s="23" t="s">
        <v>98</v>
      </c>
      <c r="BN79" s="23">
        <v>0</v>
      </c>
      <c r="BO79" s="23" t="b">
        <v>0</v>
      </c>
      <c r="BP79" s="26">
        <v>252359.03</v>
      </c>
      <c r="BQ79" s="46">
        <v>0</v>
      </c>
      <c r="BR79" s="20">
        <v>0</v>
      </c>
      <c r="BS79" s="210">
        <v>2</v>
      </c>
      <c r="BT79" s="20">
        <v>0</v>
      </c>
      <c r="BU79" s="210">
        <v>0</v>
      </c>
      <c r="BV79" s="20">
        <v>153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252359.03</v>
      </c>
      <c r="CJ79" s="26">
        <v>252359.03</v>
      </c>
      <c r="CK79" s="22">
        <v>0</v>
      </c>
      <c r="CL79" s="22">
        <v>0</v>
      </c>
    </row>
    <row r="80" spans="1:90" outlineLevel="3">
      <c r="A80" s="225" t="s">
        <v>127</v>
      </c>
      <c r="B80" s="225" t="s">
        <v>217</v>
      </c>
      <c r="C80" s="225" t="s">
        <v>211</v>
      </c>
      <c r="D80" s="225" t="s">
        <v>595</v>
      </c>
      <c r="E80" s="225" t="s">
        <v>221</v>
      </c>
      <c r="F80" s="225" t="s">
        <v>0</v>
      </c>
      <c r="G80" s="225" t="s">
        <v>213</v>
      </c>
      <c r="H80" s="225" t="s">
        <v>95</v>
      </c>
      <c r="I80" s="209" t="s">
        <v>128</v>
      </c>
      <c r="J80" s="44">
        <v>1</v>
      </c>
      <c r="K80" s="20">
        <v>1</v>
      </c>
      <c r="L80" s="21">
        <v>0</v>
      </c>
      <c r="M80" s="22">
        <v>0</v>
      </c>
      <c r="N80" s="22">
        <v>0</v>
      </c>
      <c r="O80" s="23">
        <v>12663375</v>
      </c>
      <c r="P80" s="20">
        <v>12663375</v>
      </c>
      <c r="Q80" s="20">
        <v>0</v>
      </c>
      <c r="R80" s="24" t="s">
        <v>601</v>
      </c>
      <c r="S80" s="24">
        <v>0</v>
      </c>
      <c r="T80" s="24">
        <v>0</v>
      </c>
      <c r="U80" s="25">
        <v>12663375</v>
      </c>
      <c r="V80" s="26" t="s">
        <v>97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5">
        <v>12663375</v>
      </c>
      <c r="AD80" s="26">
        <v>0</v>
      </c>
      <c r="AE80" s="26">
        <v>0</v>
      </c>
      <c r="AF80" s="26">
        <v>0</v>
      </c>
      <c r="AG80" s="26">
        <v>0</v>
      </c>
      <c r="AH80" s="27">
        <v>0</v>
      </c>
      <c r="AI80" s="26">
        <v>0</v>
      </c>
      <c r="AJ80" s="26">
        <v>0</v>
      </c>
      <c r="AK80" s="28">
        <v>0</v>
      </c>
      <c r="AL80" s="29">
        <v>0</v>
      </c>
      <c r="AM80" s="26">
        <v>12663375</v>
      </c>
      <c r="AN80" s="20">
        <v>0</v>
      </c>
      <c r="AO80" s="29">
        <v>0</v>
      </c>
      <c r="AP80" s="26">
        <v>12663375</v>
      </c>
      <c r="AQ80" s="30">
        <v>1</v>
      </c>
      <c r="AR80" s="23">
        <v>0</v>
      </c>
      <c r="AS80" s="23">
        <v>12663375</v>
      </c>
      <c r="AT80" s="26">
        <v>0</v>
      </c>
      <c r="AU80" s="26">
        <v>0</v>
      </c>
      <c r="AV80" s="26">
        <v>0</v>
      </c>
      <c r="AW80" s="26">
        <v>0</v>
      </c>
      <c r="AX80" s="26">
        <v>3663375</v>
      </c>
      <c r="AY80" s="26">
        <v>0</v>
      </c>
      <c r="AZ80" s="26">
        <v>0</v>
      </c>
      <c r="BA80" s="26">
        <v>3663375</v>
      </c>
      <c r="BB80" s="23" t="s">
        <v>0</v>
      </c>
      <c r="BC80" s="23" t="s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3663375</v>
      </c>
      <c r="BI80" s="26">
        <v>0</v>
      </c>
      <c r="BJ80" s="26">
        <v>0</v>
      </c>
      <c r="BK80" s="26">
        <v>3663375</v>
      </c>
      <c r="BL80" s="26">
        <v>12663375</v>
      </c>
      <c r="BM80" s="23" t="s">
        <v>98</v>
      </c>
      <c r="BN80" s="23">
        <v>0</v>
      </c>
      <c r="BO80" s="23" t="b">
        <v>0</v>
      </c>
      <c r="BP80" s="26">
        <v>0</v>
      </c>
      <c r="BQ80" s="46">
        <v>0</v>
      </c>
      <c r="BR80" s="20">
        <v>0</v>
      </c>
      <c r="BS80" s="210">
        <v>2</v>
      </c>
      <c r="BT80" s="20">
        <v>0</v>
      </c>
      <c r="BU80" s="210">
        <v>0</v>
      </c>
      <c r="BV80" s="20">
        <v>154</v>
      </c>
      <c r="BW80" s="31">
        <v>0</v>
      </c>
      <c r="BX80" s="31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2">
        <v>0</v>
      </c>
      <c r="CL80" s="22">
        <v>0</v>
      </c>
    </row>
    <row r="81" spans="1:90" s="226" customFormat="1" ht="20.100000000000001" customHeight="1" outlineLevel="2">
      <c r="A81" s="212" t="s">
        <v>131</v>
      </c>
      <c r="B81" s="212"/>
      <c r="C81" s="212"/>
      <c r="D81" s="212"/>
      <c r="E81" s="212"/>
      <c r="F81" s="212"/>
      <c r="G81" s="212"/>
      <c r="H81" s="212"/>
      <c r="I81" s="213"/>
      <c r="J81" s="48"/>
      <c r="K81" s="32"/>
      <c r="L81" s="33"/>
      <c r="M81" s="34"/>
      <c r="N81" s="34"/>
      <c r="O81" s="35"/>
      <c r="P81" s="32"/>
      <c r="Q81" s="32"/>
      <c r="R81" s="36">
        <v>0</v>
      </c>
      <c r="S81" s="36">
        <v>0</v>
      </c>
      <c r="T81" s="36">
        <v>0</v>
      </c>
      <c r="U81" s="37">
        <v>77536512</v>
      </c>
      <c r="V81" s="38"/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7">
        <v>77536512</v>
      </c>
      <c r="AD81" s="38">
        <v>0</v>
      </c>
      <c r="AE81" s="38">
        <v>0</v>
      </c>
      <c r="AF81" s="38">
        <v>0</v>
      </c>
      <c r="AG81" s="38">
        <v>0</v>
      </c>
      <c r="AH81" s="39">
        <v>0</v>
      </c>
      <c r="AI81" s="38">
        <v>0</v>
      </c>
      <c r="AJ81" s="38">
        <v>511639.39</v>
      </c>
      <c r="AK81" s="40">
        <v>511639.39</v>
      </c>
      <c r="AL81" s="41"/>
      <c r="AM81" s="38">
        <v>77536512</v>
      </c>
      <c r="AN81" s="32"/>
      <c r="AO81" s="41"/>
      <c r="AP81" s="38">
        <v>77536512</v>
      </c>
      <c r="AQ81" s="42"/>
      <c r="AR81" s="35"/>
      <c r="AS81" s="35"/>
      <c r="AT81" s="38">
        <v>0</v>
      </c>
      <c r="AU81" s="38">
        <v>0</v>
      </c>
      <c r="AV81" s="38">
        <v>0</v>
      </c>
      <c r="AW81" s="38">
        <v>0</v>
      </c>
      <c r="AX81" s="38">
        <v>16551942.82</v>
      </c>
      <c r="AY81" s="38">
        <v>0</v>
      </c>
      <c r="AZ81" s="38">
        <v>1840646.44</v>
      </c>
      <c r="BA81" s="38">
        <v>18392589.260000002</v>
      </c>
      <c r="BB81" s="35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5"/>
      <c r="BN81" s="35"/>
      <c r="BO81" s="35"/>
      <c r="BP81" s="38"/>
      <c r="BQ81" s="50"/>
      <c r="BR81" s="32"/>
      <c r="BS81" s="214"/>
      <c r="BT81" s="32"/>
      <c r="BU81" s="214"/>
      <c r="BV81" s="32"/>
      <c r="BW81" s="43"/>
      <c r="BX81" s="43"/>
      <c r="BY81" s="38"/>
      <c r="BZ81" s="38"/>
      <c r="CA81" s="38">
        <v>0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4"/>
      <c r="CL81" s="34"/>
    </row>
    <row r="82" spans="1:90" s="231" customFormat="1" ht="30" customHeight="1" outlineLevel="1">
      <c r="A82" s="212"/>
      <c r="B82" s="212" t="s">
        <v>222</v>
      </c>
      <c r="C82" s="212"/>
      <c r="D82" s="212"/>
      <c r="E82" s="212"/>
      <c r="F82" s="212"/>
      <c r="G82" s="212"/>
      <c r="H82" s="212"/>
      <c r="I82" s="213"/>
      <c r="J82" s="56"/>
      <c r="K82" s="56"/>
      <c r="L82" s="57"/>
      <c r="M82" s="58"/>
      <c r="N82" s="58"/>
      <c r="O82" s="59"/>
      <c r="P82" s="56"/>
      <c r="Q82" s="56"/>
      <c r="R82" s="61">
        <v>0</v>
      </c>
      <c r="S82" s="61">
        <v>0</v>
      </c>
      <c r="T82" s="61">
        <v>0</v>
      </c>
      <c r="U82" s="62">
        <v>77536512</v>
      </c>
      <c r="V82" s="63"/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2">
        <v>77536512</v>
      </c>
      <c r="AD82" s="63">
        <v>0</v>
      </c>
      <c r="AE82" s="63">
        <v>0</v>
      </c>
      <c r="AF82" s="63">
        <v>0</v>
      </c>
      <c r="AG82" s="63">
        <v>0</v>
      </c>
      <c r="AH82" s="64">
        <v>0</v>
      </c>
      <c r="AI82" s="63">
        <v>0</v>
      </c>
      <c r="AJ82" s="63">
        <v>511639.39</v>
      </c>
      <c r="AK82" s="65">
        <v>511639.39</v>
      </c>
      <c r="AL82" s="66"/>
      <c r="AM82" s="63">
        <v>77536512</v>
      </c>
      <c r="AN82" s="56"/>
      <c r="AO82" s="66"/>
      <c r="AP82" s="63">
        <v>77536512</v>
      </c>
      <c r="AQ82" s="67"/>
      <c r="AR82" s="59"/>
      <c r="AS82" s="59"/>
      <c r="AT82" s="63">
        <v>0</v>
      </c>
      <c r="AU82" s="63">
        <v>0</v>
      </c>
      <c r="AV82" s="63">
        <v>0</v>
      </c>
      <c r="AW82" s="63">
        <v>0</v>
      </c>
      <c r="AX82" s="63">
        <v>16551942.82</v>
      </c>
      <c r="AY82" s="63">
        <v>0</v>
      </c>
      <c r="AZ82" s="63">
        <v>1840646.44</v>
      </c>
      <c r="BA82" s="63">
        <v>18392589.260000002</v>
      </c>
      <c r="BB82" s="59"/>
      <c r="BC82" s="59"/>
      <c r="BD82" s="63"/>
      <c r="BE82" s="63"/>
      <c r="BF82" s="63"/>
      <c r="BG82" s="63"/>
      <c r="BH82" s="63"/>
      <c r="BI82" s="63"/>
      <c r="BJ82" s="63"/>
      <c r="BK82" s="63"/>
      <c r="BL82" s="63"/>
      <c r="BM82" s="59"/>
      <c r="BN82" s="59"/>
      <c r="BO82" s="59"/>
      <c r="BP82" s="63"/>
      <c r="BQ82" s="69"/>
      <c r="BR82" s="56"/>
      <c r="BS82" s="229"/>
      <c r="BT82" s="56"/>
      <c r="BU82" s="229"/>
      <c r="BV82" s="56"/>
      <c r="BW82" s="68"/>
      <c r="BX82" s="68"/>
      <c r="BY82" s="63"/>
      <c r="BZ82" s="63"/>
      <c r="CA82" s="63">
        <v>0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58"/>
      <c r="CL82" s="58"/>
    </row>
    <row r="83" spans="1:90" outlineLevel="3">
      <c r="A83" s="225" t="s">
        <v>846</v>
      </c>
      <c r="B83" s="225" t="s">
        <v>602</v>
      </c>
      <c r="C83" s="225" t="s">
        <v>603</v>
      </c>
      <c r="D83" s="225" t="s">
        <v>604</v>
      </c>
      <c r="E83" s="225" t="s">
        <v>847</v>
      </c>
      <c r="F83" s="225" t="s">
        <v>0</v>
      </c>
      <c r="G83" s="232" t="s">
        <v>605</v>
      </c>
      <c r="H83" s="232" t="s">
        <v>125</v>
      </c>
      <c r="I83" s="209" t="s">
        <v>96</v>
      </c>
      <c r="J83" s="20">
        <v>1</v>
      </c>
      <c r="K83" s="20">
        <v>1</v>
      </c>
      <c r="L83" s="21">
        <v>0</v>
      </c>
      <c r="M83" s="22">
        <v>0.6</v>
      </c>
      <c r="N83" s="22">
        <v>1</v>
      </c>
      <c r="O83" s="23">
        <v>-60664</v>
      </c>
      <c r="P83" s="46">
        <v>-60664</v>
      </c>
      <c r="Q83" s="46">
        <v>0</v>
      </c>
      <c r="R83" s="24" t="s">
        <v>606</v>
      </c>
      <c r="S83" s="24">
        <v>0</v>
      </c>
      <c r="T83" s="24">
        <v>0</v>
      </c>
      <c r="U83" s="25">
        <v>-60664</v>
      </c>
      <c r="V83" s="26" t="s">
        <v>848</v>
      </c>
      <c r="W83" s="26">
        <v>-36398.400000000001</v>
      </c>
      <c r="X83" s="26">
        <v>0</v>
      </c>
      <c r="Y83" s="26">
        <v>-36398.400000000001</v>
      </c>
      <c r="Z83" s="26">
        <v>0</v>
      </c>
      <c r="AA83" s="26">
        <v>0</v>
      </c>
      <c r="AB83" s="26">
        <v>0</v>
      </c>
      <c r="AC83" s="25">
        <v>-60664</v>
      </c>
      <c r="AD83" s="26">
        <v>0</v>
      </c>
      <c r="AE83" s="26">
        <v>0</v>
      </c>
      <c r="AF83" s="26">
        <v>0</v>
      </c>
      <c r="AG83" s="26">
        <v>0</v>
      </c>
      <c r="AH83" s="27">
        <v>0</v>
      </c>
      <c r="AI83" s="26">
        <v>0</v>
      </c>
      <c r="AJ83" s="26">
        <v>0</v>
      </c>
      <c r="AK83" s="28">
        <v>0</v>
      </c>
      <c r="AL83" s="29">
        <v>0</v>
      </c>
      <c r="AM83" s="26">
        <v>-60664</v>
      </c>
      <c r="AN83" s="29">
        <v>0</v>
      </c>
      <c r="AO83" s="20">
        <v>0</v>
      </c>
      <c r="AP83" s="26">
        <v>-60664</v>
      </c>
      <c r="AQ83" s="30">
        <v>1</v>
      </c>
      <c r="AR83" s="23">
        <v>-60664</v>
      </c>
      <c r="AS83" s="23">
        <v>-60664</v>
      </c>
      <c r="AT83" s="26">
        <v>0</v>
      </c>
      <c r="AU83" s="26">
        <v>0</v>
      </c>
      <c r="AV83" s="26">
        <v>0</v>
      </c>
      <c r="AW83" s="26">
        <v>0</v>
      </c>
      <c r="AX83" s="26">
        <v>-60664</v>
      </c>
      <c r="AY83" s="26">
        <v>0</v>
      </c>
      <c r="AZ83" s="26">
        <v>740000</v>
      </c>
      <c r="BA83" s="26">
        <v>679336</v>
      </c>
      <c r="BB83" s="23" t="s">
        <v>0</v>
      </c>
      <c r="BC83" s="23" t="s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-60664</v>
      </c>
      <c r="BI83" s="26">
        <v>0</v>
      </c>
      <c r="BJ83" s="26">
        <v>740000</v>
      </c>
      <c r="BK83" s="26">
        <v>679336</v>
      </c>
      <c r="BL83" s="31">
        <v>-60664</v>
      </c>
      <c r="BM83" s="23" t="s">
        <v>98</v>
      </c>
      <c r="BN83" s="23">
        <v>0</v>
      </c>
      <c r="BO83" s="23" t="b">
        <v>0</v>
      </c>
      <c r="BP83" s="26">
        <v>0</v>
      </c>
      <c r="BQ83" s="46">
        <v>3</v>
      </c>
      <c r="BR83" s="20">
        <v>3</v>
      </c>
      <c r="BS83" s="210">
        <v>53</v>
      </c>
      <c r="BT83" s="20">
        <v>0</v>
      </c>
      <c r="BU83" s="210">
        <v>0</v>
      </c>
      <c r="BV83" s="20">
        <v>58</v>
      </c>
      <c r="BW83" s="31">
        <v>0</v>
      </c>
      <c r="BX83" s="31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2">
        <v>0.6</v>
      </c>
      <c r="CL83" s="22">
        <v>0</v>
      </c>
    </row>
    <row r="84" spans="1:90" s="226" customFormat="1" ht="20.100000000000001" customHeight="1" outlineLevel="2">
      <c r="A84" s="212" t="s">
        <v>849</v>
      </c>
      <c r="B84" s="212"/>
      <c r="C84" s="212"/>
      <c r="D84" s="212"/>
      <c r="E84" s="212"/>
      <c r="F84" s="212"/>
      <c r="G84" s="233"/>
      <c r="H84" s="233"/>
      <c r="I84" s="213"/>
      <c r="J84" s="32"/>
      <c r="K84" s="32"/>
      <c r="L84" s="33"/>
      <c r="M84" s="34"/>
      <c r="N84" s="34"/>
      <c r="O84" s="35"/>
      <c r="P84" s="50"/>
      <c r="Q84" s="50"/>
      <c r="R84" s="36">
        <v>0</v>
      </c>
      <c r="S84" s="36">
        <v>0</v>
      </c>
      <c r="T84" s="36">
        <v>0</v>
      </c>
      <c r="U84" s="37">
        <v>-60664</v>
      </c>
      <c r="V84" s="38"/>
      <c r="W84" s="38">
        <v>-36398.400000000001</v>
      </c>
      <c r="X84" s="38">
        <v>0</v>
      </c>
      <c r="Y84" s="38">
        <v>-36398.400000000001</v>
      </c>
      <c r="Z84" s="38">
        <v>0</v>
      </c>
      <c r="AA84" s="38">
        <v>0</v>
      </c>
      <c r="AB84" s="38">
        <v>0</v>
      </c>
      <c r="AC84" s="37">
        <v>-60664</v>
      </c>
      <c r="AD84" s="38">
        <v>0</v>
      </c>
      <c r="AE84" s="38">
        <v>0</v>
      </c>
      <c r="AF84" s="38">
        <v>0</v>
      </c>
      <c r="AG84" s="38">
        <v>0</v>
      </c>
      <c r="AH84" s="39">
        <v>0</v>
      </c>
      <c r="AI84" s="38">
        <v>0</v>
      </c>
      <c r="AJ84" s="38">
        <v>0</v>
      </c>
      <c r="AK84" s="40">
        <v>0</v>
      </c>
      <c r="AL84" s="41"/>
      <c r="AM84" s="38">
        <v>-60664</v>
      </c>
      <c r="AN84" s="41"/>
      <c r="AO84" s="32"/>
      <c r="AP84" s="38">
        <v>-60664</v>
      </c>
      <c r="AQ84" s="42"/>
      <c r="AR84" s="35"/>
      <c r="AS84" s="35"/>
      <c r="AT84" s="38">
        <v>0</v>
      </c>
      <c r="AU84" s="38">
        <v>0</v>
      </c>
      <c r="AV84" s="38">
        <v>0</v>
      </c>
      <c r="AW84" s="38">
        <v>0</v>
      </c>
      <c r="AX84" s="38">
        <v>-60664</v>
      </c>
      <c r="AY84" s="38">
        <v>0</v>
      </c>
      <c r="AZ84" s="38">
        <v>740000</v>
      </c>
      <c r="BA84" s="38">
        <v>679336</v>
      </c>
      <c r="BB84" s="35"/>
      <c r="BC84" s="35"/>
      <c r="BD84" s="38"/>
      <c r="BE84" s="38"/>
      <c r="BF84" s="38"/>
      <c r="BG84" s="38"/>
      <c r="BH84" s="38"/>
      <c r="BI84" s="38"/>
      <c r="BJ84" s="38"/>
      <c r="BK84" s="38"/>
      <c r="BL84" s="43"/>
      <c r="BM84" s="35"/>
      <c r="BN84" s="35"/>
      <c r="BO84" s="35"/>
      <c r="BP84" s="38"/>
      <c r="BQ84" s="50"/>
      <c r="BR84" s="32"/>
      <c r="BS84" s="214"/>
      <c r="BT84" s="32"/>
      <c r="BU84" s="214"/>
      <c r="BV84" s="32"/>
      <c r="BW84" s="43"/>
      <c r="BX84" s="43"/>
      <c r="BY84" s="38"/>
      <c r="BZ84" s="38"/>
      <c r="CA84" s="38">
        <v>0</v>
      </c>
      <c r="CB84" s="38"/>
      <c r="CC84" s="38"/>
      <c r="CD84" s="38"/>
      <c r="CE84" s="38"/>
      <c r="CF84" s="38"/>
      <c r="CG84" s="38"/>
      <c r="CH84" s="38"/>
      <c r="CI84" s="38"/>
      <c r="CJ84" s="38"/>
      <c r="CK84" s="34"/>
      <c r="CL84" s="34"/>
    </row>
    <row r="85" spans="1:90" s="231" customFormat="1" ht="30" customHeight="1" outlineLevel="1">
      <c r="A85" s="212"/>
      <c r="B85" s="212" t="s">
        <v>607</v>
      </c>
      <c r="C85" s="212"/>
      <c r="D85" s="212"/>
      <c r="E85" s="212"/>
      <c r="F85" s="212"/>
      <c r="G85" s="233"/>
      <c r="H85" s="233"/>
      <c r="I85" s="213"/>
      <c r="J85" s="56"/>
      <c r="K85" s="56"/>
      <c r="L85" s="57"/>
      <c r="M85" s="58"/>
      <c r="N85" s="58"/>
      <c r="O85" s="59"/>
      <c r="P85" s="69"/>
      <c r="Q85" s="69"/>
      <c r="R85" s="61">
        <v>0</v>
      </c>
      <c r="S85" s="61">
        <v>0</v>
      </c>
      <c r="T85" s="61">
        <v>0</v>
      </c>
      <c r="U85" s="62">
        <v>-60664</v>
      </c>
      <c r="V85" s="63"/>
      <c r="W85" s="63">
        <v>-36398.400000000001</v>
      </c>
      <c r="X85" s="63">
        <v>0</v>
      </c>
      <c r="Y85" s="63">
        <v>-36398.400000000001</v>
      </c>
      <c r="Z85" s="63">
        <v>0</v>
      </c>
      <c r="AA85" s="63">
        <v>0</v>
      </c>
      <c r="AB85" s="63">
        <v>0</v>
      </c>
      <c r="AC85" s="62">
        <v>-60664</v>
      </c>
      <c r="AD85" s="63">
        <v>0</v>
      </c>
      <c r="AE85" s="63">
        <v>0</v>
      </c>
      <c r="AF85" s="63">
        <v>0</v>
      </c>
      <c r="AG85" s="63">
        <v>0</v>
      </c>
      <c r="AH85" s="64">
        <v>0</v>
      </c>
      <c r="AI85" s="63">
        <v>0</v>
      </c>
      <c r="AJ85" s="63">
        <v>0</v>
      </c>
      <c r="AK85" s="65">
        <v>0</v>
      </c>
      <c r="AL85" s="66"/>
      <c r="AM85" s="63">
        <v>-60664</v>
      </c>
      <c r="AN85" s="66"/>
      <c r="AO85" s="56"/>
      <c r="AP85" s="63">
        <v>-60664</v>
      </c>
      <c r="AQ85" s="67"/>
      <c r="AR85" s="59"/>
      <c r="AS85" s="59"/>
      <c r="AT85" s="63">
        <v>0</v>
      </c>
      <c r="AU85" s="63">
        <v>0</v>
      </c>
      <c r="AV85" s="63">
        <v>0</v>
      </c>
      <c r="AW85" s="63">
        <v>0</v>
      </c>
      <c r="AX85" s="63">
        <v>-60664</v>
      </c>
      <c r="AY85" s="63">
        <v>0</v>
      </c>
      <c r="AZ85" s="63">
        <v>740000</v>
      </c>
      <c r="BA85" s="63">
        <v>679336</v>
      </c>
      <c r="BB85" s="59"/>
      <c r="BC85" s="59"/>
      <c r="BD85" s="63"/>
      <c r="BE85" s="63"/>
      <c r="BF85" s="63"/>
      <c r="BG85" s="63"/>
      <c r="BH85" s="63"/>
      <c r="BI85" s="63"/>
      <c r="BJ85" s="63"/>
      <c r="BK85" s="63"/>
      <c r="BL85" s="68"/>
      <c r="BM85" s="59"/>
      <c r="BN85" s="59"/>
      <c r="BO85" s="59"/>
      <c r="BP85" s="63"/>
      <c r="BQ85" s="69"/>
      <c r="BR85" s="56"/>
      <c r="BS85" s="229"/>
      <c r="BT85" s="56"/>
      <c r="BU85" s="229"/>
      <c r="BV85" s="56"/>
      <c r="BW85" s="68"/>
      <c r="BX85" s="68"/>
      <c r="BY85" s="63"/>
      <c r="BZ85" s="63"/>
      <c r="CA85" s="63">
        <v>0</v>
      </c>
      <c r="CB85" s="63"/>
      <c r="CC85" s="63"/>
      <c r="CD85" s="63"/>
      <c r="CE85" s="63"/>
      <c r="CF85" s="63"/>
      <c r="CG85" s="63"/>
      <c r="CH85" s="63"/>
      <c r="CI85" s="63"/>
      <c r="CJ85" s="63"/>
      <c r="CK85" s="58"/>
      <c r="CL85" s="58"/>
    </row>
    <row r="86" spans="1:90" outlineLevel="3">
      <c r="A86" s="225" t="s">
        <v>124</v>
      </c>
      <c r="B86" s="225" t="s">
        <v>223</v>
      </c>
      <c r="C86" s="225" t="s">
        <v>140</v>
      </c>
      <c r="D86" s="225" t="s">
        <v>141</v>
      </c>
      <c r="E86" s="225" t="s">
        <v>224</v>
      </c>
      <c r="F86" s="225" t="s">
        <v>0</v>
      </c>
      <c r="G86" s="225" t="s">
        <v>143</v>
      </c>
      <c r="H86" s="225" t="s">
        <v>95</v>
      </c>
      <c r="I86" s="209" t="s">
        <v>134</v>
      </c>
      <c r="J86" s="20">
        <v>1</v>
      </c>
      <c r="K86" s="20">
        <v>1</v>
      </c>
      <c r="L86" s="21">
        <v>0</v>
      </c>
      <c r="M86" s="22">
        <v>0</v>
      </c>
      <c r="N86" s="22">
        <v>0</v>
      </c>
      <c r="O86" s="23">
        <v>0</v>
      </c>
      <c r="P86" s="20">
        <v>0</v>
      </c>
      <c r="Q86" s="20">
        <v>0</v>
      </c>
      <c r="R86" s="24" t="s">
        <v>608</v>
      </c>
      <c r="S86" s="24">
        <v>0</v>
      </c>
      <c r="T86" s="24">
        <v>0</v>
      </c>
      <c r="U86" s="25">
        <v>0</v>
      </c>
      <c r="V86" s="26" t="s">
        <v>97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5">
        <v>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0</v>
      </c>
      <c r="AN86" s="20">
        <v>0</v>
      </c>
      <c r="AO86" s="29">
        <v>0</v>
      </c>
      <c r="AP86" s="26">
        <v>0</v>
      </c>
      <c r="AQ86" s="30">
        <v>1</v>
      </c>
      <c r="AR86" s="23">
        <v>0</v>
      </c>
      <c r="AS86" s="23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2461617</v>
      </c>
      <c r="AY86" s="26">
        <v>0</v>
      </c>
      <c r="AZ86" s="26">
        <v>0</v>
      </c>
      <c r="BA86" s="26">
        <v>2461617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2461617</v>
      </c>
      <c r="BI86" s="26">
        <v>0</v>
      </c>
      <c r="BJ86" s="26">
        <v>0</v>
      </c>
      <c r="BK86" s="26">
        <v>2461617</v>
      </c>
      <c r="BL86" s="26">
        <v>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0</v>
      </c>
      <c r="BR86" s="20">
        <v>0</v>
      </c>
      <c r="BS86" s="210">
        <v>20</v>
      </c>
      <c r="BT86" s="20">
        <v>0</v>
      </c>
      <c r="BU86" s="210">
        <v>0</v>
      </c>
      <c r="BV86" s="20">
        <v>209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-2461617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</v>
      </c>
      <c r="CL86" s="22">
        <v>0</v>
      </c>
    </row>
    <row r="87" spans="1:90" outlineLevel="3">
      <c r="A87" s="225" t="s">
        <v>124</v>
      </c>
      <c r="B87" s="225" t="s">
        <v>223</v>
      </c>
      <c r="C87" s="225" t="s">
        <v>140</v>
      </c>
      <c r="D87" s="225" t="s">
        <v>141</v>
      </c>
      <c r="E87" s="225" t="s">
        <v>225</v>
      </c>
      <c r="F87" s="225" t="s">
        <v>0</v>
      </c>
      <c r="G87" s="225" t="s">
        <v>143</v>
      </c>
      <c r="H87" s="225" t="s">
        <v>95</v>
      </c>
      <c r="I87" s="209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0</v>
      </c>
      <c r="P87" s="20">
        <v>0</v>
      </c>
      <c r="Q87" s="20">
        <v>0</v>
      </c>
      <c r="R87" s="24" t="s">
        <v>609</v>
      </c>
      <c r="S87" s="24">
        <v>0</v>
      </c>
      <c r="T87" s="24">
        <v>0</v>
      </c>
      <c r="U87" s="25">
        <v>0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0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0</v>
      </c>
      <c r="AN87" s="20">
        <v>0</v>
      </c>
      <c r="AO87" s="29">
        <v>0</v>
      </c>
      <c r="AP87" s="26">
        <v>0</v>
      </c>
      <c r="AQ87" s="30">
        <v>1</v>
      </c>
      <c r="AR87" s="23">
        <v>0</v>
      </c>
      <c r="AS87" s="23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1230809</v>
      </c>
      <c r="AY87" s="26">
        <v>0</v>
      </c>
      <c r="AZ87" s="26">
        <v>0</v>
      </c>
      <c r="BA87" s="26">
        <v>1230809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1230809</v>
      </c>
      <c r="BI87" s="26">
        <v>0</v>
      </c>
      <c r="BJ87" s="26">
        <v>0</v>
      </c>
      <c r="BK87" s="26">
        <v>1230809</v>
      </c>
      <c r="BL87" s="26">
        <v>0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210">
        <v>20</v>
      </c>
      <c r="BT87" s="20">
        <v>0</v>
      </c>
      <c r="BU87" s="210">
        <v>0</v>
      </c>
      <c r="BV87" s="20">
        <v>230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-1230809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outlineLevel="3">
      <c r="A88" s="225" t="s">
        <v>124</v>
      </c>
      <c r="B88" s="225" t="s">
        <v>223</v>
      </c>
      <c r="C88" s="225" t="s">
        <v>211</v>
      </c>
      <c r="D88" s="225" t="s">
        <v>595</v>
      </c>
      <c r="E88" s="225" t="s">
        <v>226</v>
      </c>
      <c r="F88" s="225" t="s">
        <v>0</v>
      </c>
      <c r="G88" s="225" t="s">
        <v>213</v>
      </c>
      <c r="H88" s="225" t="s">
        <v>95</v>
      </c>
      <c r="I88" s="209" t="s">
        <v>134</v>
      </c>
      <c r="J88" s="20">
        <v>1</v>
      </c>
      <c r="K88" s="20">
        <v>1</v>
      </c>
      <c r="L88" s="21">
        <v>0</v>
      </c>
      <c r="M88" s="22">
        <v>0</v>
      </c>
      <c r="N88" s="22">
        <v>0</v>
      </c>
      <c r="O88" s="23">
        <v>0</v>
      </c>
      <c r="P88" s="20">
        <v>0</v>
      </c>
      <c r="Q88" s="20">
        <v>0</v>
      </c>
      <c r="R88" s="24" t="s">
        <v>610</v>
      </c>
      <c r="S88" s="24">
        <v>0</v>
      </c>
      <c r="T88" s="24">
        <v>0</v>
      </c>
      <c r="U88" s="25">
        <v>0</v>
      </c>
      <c r="V88" s="26" t="s">
        <v>97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5">
        <v>0</v>
      </c>
      <c r="AD88" s="26">
        <v>0</v>
      </c>
      <c r="AE88" s="26">
        <v>0</v>
      </c>
      <c r="AF88" s="26">
        <v>0</v>
      </c>
      <c r="AG88" s="26">
        <v>0</v>
      </c>
      <c r="AH88" s="27">
        <v>0</v>
      </c>
      <c r="AI88" s="26">
        <v>0</v>
      </c>
      <c r="AJ88" s="26">
        <v>0</v>
      </c>
      <c r="AK88" s="28">
        <v>0</v>
      </c>
      <c r="AL88" s="29">
        <v>0</v>
      </c>
      <c r="AM88" s="26">
        <v>0</v>
      </c>
      <c r="AN88" s="20">
        <v>0</v>
      </c>
      <c r="AO88" s="29">
        <v>0</v>
      </c>
      <c r="AP88" s="26">
        <v>0</v>
      </c>
      <c r="AQ88" s="30">
        <v>1</v>
      </c>
      <c r="AR88" s="23">
        <v>0</v>
      </c>
      <c r="AS88" s="23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3" t="s">
        <v>0</v>
      </c>
      <c r="BC88" s="23" t="s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3" t="s">
        <v>98</v>
      </c>
      <c r="BN88" s="23">
        <v>0</v>
      </c>
      <c r="BO88" s="23" t="b">
        <v>0</v>
      </c>
      <c r="BP88" s="26">
        <v>0</v>
      </c>
      <c r="BQ88" s="46">
        <v>0</v>
      </c>
      <c r="BR88" s="20">
        <v>0</v>
      </c>
      <c r="BS88" s="210">
        <v>20</v>
      </c>
      <c r="BT88" s="20">
        <v>0</v>
      </c>
      <c r="BU88" s="210">
        <v>0</v>
      </c>
      <c r="BV88" s="20">
        <v>249</v>
      </c>
      <c r="BW88" s="31">
        <v>0</v>
      </c>
      <c r="BX88" s="31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2">
        <v>0</v>
      </c>
      <c r="CL88" s="22">
        <v>0</v>
      </c>
    </row>
    <row r="89" spans="1:90" outlineLevel="3">
      <c r="A89" s="225" t="s">
        <v>124</v>
      </c>
      <c r="B89" s="225" t="s">
        <v>223</v>
      </c>
      <c r="C89" s="225" t="s">
        <v>227</v>
      </c>
      <c r="D89" s="225" t="s">
        <v>228</v>
      </c>
      <c r="E89" s="225" t="s">
        <v>229</v>
      </c>
      <c r="F89" s="225" t="s">
        <v>0</v>
      </c>
      <c r="G89" s="225" t="s">
        <v>86</v>
      </c>
      <c r="H89" s="225" t="s">
        <v>95</v>
      </c>
      <c r="I89" s="209" t="s">
        <v>134</v>
      </c>
      <c r="J89" s="20">
        <v>1</v>
      </c>
      <c r="K89" s="20">
        <v>1</v>
      </c>
      <c r="L89" s="21">
        <v>0</v>
      </c>
      <c r="M89" s="22">
        <v>0</v>
      </c>
      <c r="N89" s="22">
        <v>0</v>
      </c>
      <c r="O89" s="23">
        <v>0</v>
      </c>
      <c r="P89" s="20">
        <v>0</v>
      </c>
      <c r="Q89" s="20">
        <v>0</v>
      </c>
      <c r="R89" s="24">
        <v>0</v>
      </c>
      <c r="S89" s="24">
        <v>0</v>
      </c>
      <c r="T89" s="24">
        <v>0</v>
      </c>
      <c r="U89" s="25">
        <v>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0</v>
      </c>
      <c r="AM89" s="26">
        <v>0</v>
      </c>
      <c r="AN89" s="20">
        <v>0</v>
      </c>
      <c r="AO89" s="29">
        <v>0</v>
      </c>
      <c r="AP89" s="26">
        <v>0</v>
      </c>
      <c r="AQ89" s="30">
        <v>1</v>
      </c>
      <c r="AR89" s="23">
        <v>0</v>
      </c>
      <c r="AS89" s="23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1200543</v>
      </c>
      <c r="AY89" s="26">
        <v>0</v>
      </c>
      <c r="AZ89" s="26">
        <v>0</v>
      </c>
      <c r="BA89" s="26">
        <v>1200543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1200543</v>
      </c>
      <c r="BI89" s="26">
        <v>0</v>
      </c>
      <c r="BJ89" s="26">
        <v>0</v>
      </c>
      <c r="BK89" s="26">
        <v>1200543</v>
      </c>
      <c r="BL89" s="26">
        <v>0</v>
      </c>
      <c r="BM89" s="23" t="s">
        <v>98</v>
      </c>
      <c r="BN89" s="23">
        <v>0</v>
      </c>
      <c r="BO89" s="23" t="b">
        <v>0</v>
      </c>
      <c r="BP89" s="26">
        <v>0</v>
      </c>
      <c r="BQ89" s="46">
        <v>0</v>
      </c>
      <c r="BR89" s="20">
        <v>0</v>
      </c>
      <c r="BS89" s="210">
        <v>20</v>
      </c>
      <c r="BT89" s="20">
        <v>0</v>
      </c>
      <c r="BU89" s="210">
        <v>0</v>
      </c>
      <c r="BV89" s="20">
        <v>250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-1200543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s="226" customFormat="1" ht="20.100000000000001" customHeight="1" outlineLevel="2">
      <c r="A90" s="212" t="s">
        <v>126</v>
      </c>
      <c r="B90" s="212"/>
      <c r="C90" s="212"/>
      <c r="D90" s="212"/>
      <c r="E90" s="212"/>
      <c r="F90" s="212"/>
      <c r="G90" s="212"/>
      <c r="H90" s="212"/>
      <c r="I90" s="213"/>
      <c r="J90" s="32"/>
      <c r="K90" s="32"/>
      <c r="L90" s="33"/>
      <c r="M90" s="34"/>
      <c r="N90" s="34"/>
      <c r="O90" s="35"/>
      <c r="P90" s="32"/>
      <c r="Q90" s="32"/>
      <c r="R90" s="36">
        <v>0</v>
      </c>
      <c r="S90" s="36">
        <v>0</v>
      </c>
      <c r="T90" s="36">
        <v>0</v>
      </c>
      <c r="U90" s="37">
        <v>0</v>
      </c>
      <c r="V90" s="38"/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7">
        <v>0</v>
      </c>
      <c r="AD90" s="38">
        <v>0</v>
      </c>
      <c r="AE90" s="38">
        <v>0</v>
      </c>
      <c r="AF90" s="38">
        <v>0</v>
      </c>
      <c r="AG90" s="38">
        <v>0</v>
      </c>
      <c r="AH90" s="39">
        <v>0</v>
      </c>
      <c r="AI90" s="38">
        <v>0</v>
      </c>
      <c r="AJ90" s="38">
        <v>0</v>
      </c>
      <c r="AK90" s="40">
        <v>0</v>
      </c>
      <c r="AL90" s="41"/>
      <c r="AM90" s="38">
        <v>0</v>
      </c>
      <c r="AN90" s="32"/>
      <c r="AO90" s="41"/>
      <c r="AP90" s="38">
        <v>0</v>
      </c>
      <c r="AQ90" s="42"/>
      <c r="AR90" s="35"/>
      <c r="AS90" s="35"/>
      <c r="AT90" s="38">
        <v>0</v>
      </c>
      <c r="AU90" s="38">
        <v>0</v>
      </c>
      <c r="AV90" s="38">
        <v>0</v>
      </c>
      <c r="AW90" s="38">
        <v>0</v>
      </c>
      <c r="AX90" s="38">
        <v>4892969</v>
      </c>
      <c r="AY90" s="38">
        <v>0</v>
      </c>
      <c r="AZ90" s="38">
        <v>0</v>
      </c>
      <c r="BA90" s="38">
        <v>4892969</v>
      </c>
      <c r="BB90" s="35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5"/>
      <c r="BN90" s="35"/>
      <c r="BO90" s="35"/>
      <c r="BP90" s="38"/>
      <c r="BQ90" s="50"/>
      <c r="BR90" s="32"/>
      <c r="BS90" s="214"/>
      <c r="BT90" s="32"/>
      <c r="BU90" s="214"/>
      <c r="BV90" s="32"/>
      <c r="BW90" s="43"/>
      <c r="BX90" s="43"/>
      <c r="BY90" s="38"/>
      <c r="BZ90" s="38"/>
      <c r="CA90" s="38">
        <v>0</v>
      </c>
      <c r="CB90" s="38"/>
      <c r="CC90" s="38"/>
      <c r="CD90" s="38"/>
      <c r="CE90" s="38"/>
      <c r="CF90" s="38"/>
      <c r="CG90" s="38"/>
      <c r="CH90" s="38"/>
      <c r="CI90" s="38"/>
      <c r="CJ90" s="38"/>
      <c r="CK90" s="34"/>
      <c r="CL90" s="34"/>
    </row>
    <row r="91" spans="1:90" s="231" customFormat="1" ht="30" customHeight="1" outlineLevel="1">
      <c r="A91" s="212"/>
      <c r="B91" s="212" t="s">
        <v>230</v>
      </c>
      <c r="C91" s="212"/>
      <c r="D91" s="212"/>
      <c r="E91" s="212"/>
      <c r="F91" s="212"/>
      <c r="G91" s="212"/>
      <c r="H91" s="212"/>
      <c r="I91" s="213"/>
      <c r="J91" s="56"/>
      <c r="K91" s="56"/>
      <c r="L91" s="57"/>
      <c r="M91" s="58"/>
      <c r="N91" s="58"/>
      <c r="O91" s="59"/>
      <c r="P91" s="56"/>
      <c r="Q91" s="56"/>
      <c r="R91" s="61">
        <v>0</v>
      </c>
      <c r="S91" s="61">
        <v>0</v>
      </c>
      <c r="T91" s="61">
        <v>0</v>
      </c>
      <c r="U91" s="62">
        <v>0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2">
        <v>0</v>
      </c>
      <c r="AD91" s="63">
        <v>0</v>
      </c>
      <c r="AE91" s="63">
        <v>0</v>
      </c>
      <c r="AF91" s="63">
        <v>0</v>
      </c>
      <c r="AG91" s="63">
        <v>0</v>
      </c>
      <c r="AH91" s="64">
        <v>0</v>
      </c>
      <c r="AI91" s="63">
        <v>0</v>
      </c>
      <c r="AJ91" s="63">
        <v>0</v>
      </c>
      <c r="AK91" s="65">
        <v>0</v>
      </c>
      <c r="AL91" s="66"/>
      <c r="AM91" s="63">
        <v>0</v>
      </c>
      <c r="AN91" s="56"/>
      <c r="AO91" s="66"/>
      <c r="AP91" s="63">
        <v>0</v>
      </c>
      <c r="AQ91" s="67"/>
      <c r="AR91" s="59"/>
      <c r="AS91" s="59"/>
      <c r="AT91" s="63">
        <v>0</v>
      </c>
      <c r="AU91" s="63">
        <v>0</v>
      </c>
      <c r="AV91" s="63">
        <v>0</v>
      </c>
      <c r="AW91" s="63">
        <v>0</v>
      </c>
      <c r="AX91" s="63">
        <v>4892969</v>
      </c>
      <c r="AY91" s="63">
        <v>0</v>
      </c>
      <c r="AZ91" s="63">
        <v>0</v>
      </c>
      <c r="BA91" s="63">
        <v>4892969</v>
      </c>
      <c r="BB91" s="59"/>
      <c r="BC91" s="59"/>
      <c r="BD91" s="63"/>
      <c r="BE91" s="63"/>
      <c r="BF91" s="63"/>
      <c r="BG91" s="63"/>
      <c r="BH91" s="63"/>
      <c r="BI91" s="63"/>
      <c r="BJ91" s="63"/>
      <c r="BK91" s="63"/>
      <c r="BL91" s="63"/>
      <c r="BM91" s="59"/>
      <c r="BN91" s="59"/>
      <c r="BO91" s="59"/>
      <c r="BP91" s="63"/>
      <c r="BQ91" s="69"/>
      <c r="BR91" s="56"/>
      <c r="BS91" s="229"/>
      <c r="BT91" s="56"/>
      <c r="BU91" s="229"/>
      <c r="BV91" s="56"/>
      <c r="BW91" s="68"/>
      <c r="BX91" s="68"/>
      <c r="BY91" s="63"/>
      <c r="BZ91" s="63"/>
      <c r="CA91" s="63">
        <v>0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58"/>
      <c r="CL91" s="58"/>
    </row>
    <row r="92" spans="1:90" outlineLevel="3">
      <c r="A92" s="225" t="s">
        <v>82</v>
      </c>
      <c r="B92" s="225" t="s">
        <v>231</v>
      </c>
      <c r="C92" s="225" t="s">
        <v>0</v>
      </c>
      <c r="D92" s="225" t="s">
        <v>0</v>
      </c>
      <c r="E92" s="225" t="s">
        <v>232</v>
      </c>
      <c r="F92" s="225" t="s">
        <v>0</v>
      </c>
      <c r="G92" s="225" t="s">
        <v>231</v>
      </c>
      <c r="H92" s="225" t="s">
        <v>85</v>
      </c>
      <c r="I92" s="209" t="s">
        <v>86</v>
      </c>
      <c r="J92" s="20">
        <v>0</v>
      </c>
      <c r="K92" s="20">
        <v>0</v>
      </c>
      <c r="L92" s="21">
        <v>0</v>
      </c>
      <c r="M92" s="22">
        <v>0</v>
      </c>
      <c r="N92" s="22">
        <v>0</v>
      </c>
      <c r="O92" s="23">
        <v>0</v>
      </c>
      <c r="P92" s="20">
        <v>0</v>
      </c>
      <c r="Q92" s="20">
        <v>0</v>
      </c>
      <c r="R92" s="24">
        <v>0</v>
      </c>
      <c r="S92" s="24">
        <v>0</v>
      </c>
      <c r="T92" s="24">
        <v>0</v>
      </c>
      <c r="U92" s="25">
        <v>0</v>
      </c>
      <c r="V92" s="26" t="s">
        <v>87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0</v>
      </c>
      <c r="AK92" s="28">
        <v>0</v>
      </c>
      <c r="AL92" s="29">
        <v>-616720.91</v>
      </c>
      <c r="AM92" s="26">
        <v>0</v>
      </c>
      <c r="AN92" s="20">
        <v>0</v>
      </c>
      <c r="AO92" s="29">
        <v>0</v>
      </c>
      <c r="AP92" s="26">
        <v>0</v>
      </c>
      <c r="AQ92" s="30">
        <v>1</v>
      </c>
      <c r="AR92" s="23">
        <v>0</v>
      </c>
      <c r="AS92" s="23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433892</v>
      </c>
      <c r="BA92" s="26">
        <v>433892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433892</v>
      </c>
      <c r="BK92" s="26">
        <v>433892</v>
      </c>
      <c r="BL92" s="23">
        <v>0</v>
      </c>
      <c r="BM92" s="23" t="s">
        <v>88</v>
      </c>
      <c r="BN92" s="23">
        <v>0</v>
      </c>
      <c r="BO92" s="23" t="b">
        <v>0</v>
      </c>
      <c r="BP92" s="26">
        <v>0</v>
      </c>
      <c r="BQ92" s="24">
        <v>0</v>
      </c>
      <c r="BR92" s="20">
        <v>0</v>
      </c>
      <c r="BS92" s="210">
        <v>83</v>
      </c>
      <c r="BT92" s="20">
        <v>0</v>
      </c>
      <c r="BU92" s="210">
        <v>0</v>
      </c>
      <c r="BV92" s="20">
        <v>135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2">
        <v>0</v>
      </c>
      <c r="CL92" s="22">
        <v>0</v>
      </c>
    </row>
    <row r="93" spans="1:90" s="226" customFormat="1" ht="20.100000000000001" customHeight="1" outlineLevel="2">
      <c r="A93" s="212" t="s">
        <v>89</v>
      </c>
      <c r="B93" s="212"/>
      <c r="C93" s="212"/>
      <c r="D93" s="212"/>
      <c r="E93" s="212"/>
      <c r="F93" s="212"/>
      <c r="G93" s="212"/>
      <c r="H93" s="212"/>
      <c r="I93" s="213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0</v>
      </c>
      <c r="AK93" s="40">
        <v>0</v>
      </c>
      <c r="AL93" s="41"/>
      <c r="AM93" s="38">
        <v>0</v>
      </c>
      <c r="AN93" s="32"/>
      <c r="AO93" s="41"/>
      <c r="AP93" s="38">
        <v>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433892</v>
      </c>
      <c r="BA93" s="38">
        <v>433892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5"/>
      <c r="BM93" s="35"/>
      <c r="BN93" s="35"/>
      <c r="BO93" s="35"/>
      <c r="BP93" s="38"/>
      <c r="BQ93" s="36"/>
      <c r="BR93" s="32"/>
      <c r="BS93" s="214"/>
      <c r="BT93" s="32"/>
      <c r="BU93" s="214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outlineLevel="3">
      <c r="A94" s="225" t="s">
        <v>139</v>
      </c>
      <c r="B94" s="225" t="s">
        <v>231</v>
      </c>
      <c r="C94" s="225" t="s">
        <v>233</v>
      </c>
      <c r="D94" s="225" t="s">
        <v>234</v>
      </c>
      <c r="E94" s="225" t="s">
        <v>235</v>
      </c>
      <c r="F94" s="225" t="s">
        <v>526</v>
      </c>
      <c r="G94" s="225" t="s">
        <v>231</v>
      </c>
      <c r="H94" s="225" t="s">
        <v>144</v>
      </c>
      <c r="I94" s="209" t="s">
        <v>145</v>
      </c>
      <c r="J94" s="44">
        <v>1</v>
      </c>
      <c r="K94" s="20">
        <v>1</v>
      </c>
      <c r="L94" s="70">
        <v>0</v>
      </c>
      <c r="M94" s="22">
        <v>0</v>
      </c>
      <c r="N94" s="70">
        <v>0</v>
      </c>
      <c r="O94" s="23">
        <v>0</v>
      </c>
      <c r="P94" s="46">
        <v>0</v>
      </c>
      <c r="Q94" s="46">
        <v>0</v>
      </c>
      <c r="R94" s="24" t="s">
        <v>611</v>
      </c>
      <c r="S94" s="24">
        <v>0</v>
      </c>
      <c r="T94" s="24">
        <v>0</v>
      </c>
      <c r="U94" s="25">
        <v>0</v>
      </c>
      <c r="V94" s="26" t="s">
        <v>97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5">
        <v>0</v>
      </c>
      <c r="AD94" s="26">
        <v>0</v>
      </c>
      <c r="AE94" s="26">
        <v>0</v>
      </c>
      <c r="AF94" s="26">
        <v>0</v>
      </c>
      <c r="AG94" s="26">
        <v>0</v>
      </c>
      <c r="AH94" s="27">
        <v>0</v>
      </c>
      <c r="AI94" s="26">
        <v>0</v>
      </c>
      <c r="AJ94" s="26">
        <v>0</v>
      </c>
      <c r="AK94" s="28">
        <v>0</v>
      </c>
      <c r="AL94" s="29">
        <v>0</v>
      </c>
      <c r="AM94" s="26">
        <v>0</v>
      </c>
      <c r="AN94" s="29">
        <v>0</v>
      </c>
      <c r="AO94" s="20">
        <v>0</v>
      </c>
      <c r="AP94" s="26">
        <v>0</v>
      </c>
      <c r="AQ94" s="30">
        <v>1</v>
      </c>
      <c r="AR94" s="23">
        <v>0</v>
      </c>
      <c r="AS94" s="23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3" t="s">
        <v>0</v>
      </c>
      <c r="BC94" s="23" t="s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31">
        <v>0</v>
      </c>
      <c r="BM94" s="23" t="s">
        <v>98</v>
      </c>
      <c r="BN94" s="23">
        <v>0</v>
      </c>
      <c r="BO94" s="23" t="b">
        <v>0</v>
      </c>
      <c r="BP94" s="26">
        <v>0</v>
      </c>
      <c r="BQ94" s="20">
        <v>450</v>
      </c>
      <c r="BR94" s="20">
        <v>450</v>
      </c>
      <c r="BS94" s="210">
        <v>6</v>
      </c>
      <c r="BT94" s="20">
        <v>0</v>
      </c>
      <c r="BU94" s="210">
        <v>0</v>
      </c>
      <c r="BV94" s="20">
        <v>79</v>
      </c>
      <c r="BW94" s="31">
        <v>0</v>
      </c>
      <c r="BX94" s="31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2">
        <v>0</v>
      </c>
      <c r="CL94" s="22">
        <v>0</v>
      </c>
    </row>
    <row r="95" spans="1:90" outlineLevel="3">
      <c r="A95" s="225" t="s">
        <v>139</v>
      </c>
      <c r="B95" s="225" t="s">
        <v>231</v>
      </c>
      <c r="C95" s="225" t="s">
        <v>233</v>
      </c>
      <c r="D95" s="225" t="s">
        <v>234</v>
      </c>
      <c r="E95" s="225" t="s">
        <v>236</v>
      </c>
      <c r="F95" s="225" t="s">
        <v>526</v>
      </c>
      <c r="G95" s="225" t="s">
        <v>231</v>
      </c>
      <c r="H95" s="225" t="s">
        <v>144</v>
      </c>
      <c r="I95" s="209" t="s">
        <v>145</v>
      </c>
      <c r="J95" s="44">
        <v>1</v>
      </c>
      <c r="K95" s="20">
        <v>1</v>
      </c>
      <c r="L95" s="70">
        <v>0</v>
      </c>
      <c r="M95" s="22">
        <v>0</v>
      </c>
      <c r="N95" s="70">
        <v>0</v>
      </c>
      <c r="O95" s="23">
        <v>0</v>
      </c>
      <c r="P95" s="46">
        <v>0</v>
      </c>
      <c r="Q95" s="46">
        <v>0</v>
      </c>
      <c r="R95" s="24" t="s">
        <v>612</v>
      </c>
      <c r="S95" s="24">
        <v>0</v>
      </c>
      <c r="T95" s="24">
        <v>0</v>
      </c>
      <c r="U95" s="25">
        <v>0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0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0</v>
      </c>
      <c r="AK95" s="28">
        <v>0</v>
      </c>
      <c r="AL95" s="29">
        <v>0</v>
      </c>
      <c r="AM95" s="26">
        <v>0</v>
      </c>
      <c r="AN95" s="29">
        <v>0</v>
      </c>
      <c r="AO95" s="20">
        <v>0</v>
      </c>
      <c r="AP95" s="26">
        <v>0</v>
      </c>
      <c r="AQ95" s="30">
        <v>1</v>
      </c>
      <c r="AR95" s="23">
        <v>0</v>
      </c>
      <c r="AS95" s="23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31">
        <v>0</v>
      </c>
      <c r="BM95" s="23" t="s">
        <v>98</v>
      </c>
      <c r="BN95" s="23">
        <v>0</v>
      </c>
      <c r="BO95" s="23" t="b">
        <v>0</v>
      </c>
      <c r="BP95" s="26">
        <v>0</v>
      </c>
      <c r="BQ95" s="20">
        <v>450</v>
      </c>
      <c r="BR95" s="20">
        <v>450</v>
      </c>
      <c r="BS95" s="210">
        <v>6</v>
      </c>
      <c r="BT95" s="20">
        <v>0</v>
      </c>
      <c r="BU95" s="210">
        <v>0</v>
      </c>
      <c r="BV95" s="20">
        <v>80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2">
        <v>0</v>
      </c>
      <c r="CL95" s="22">
        <v>0</v>
      </c>
    </row>
    <row r="96" spans="1:90" outlineLevel="3">
      <c r="A96" s="225" t="s">
        <v>139</v>
      </c>
      <c r="B96" s="225" t="s">
        <v>231</v>
      </c>
      <c r="C96" s="225" t="s">
        <v>233</v>
      </c>
      <c r="D96" s="225" t="s">
        <v>234</v>
      </c>
      <c r="E96" s="225" t="s">
        <v>237</v>
      </c>
      <c r="F96" s="225" t="s">
        <v>526</v>
      </c>
      <c r="G96" s="225" t="s">
        <v>231</v>
      </c>
      <c r="H96" s="225" t="s">
        <v>144</v>
      </c>
      <c r="I96" s="209" t="s">
        <v>145</v>
      </c>
      <c r="J96" s="44">
        <v>100000</v>
      </c>
      <c r="K96" s="20">
        <v>100000</v>
      </c>
      <c r="L96" s="70">
        <v>0</v>
      </c>
      <c r="M96" s="22">
        <v>0</v>
      </c>
      <c r="N96" s="70">
        <v>0</v>
      </c>
      <c r="O96" s="23">
        <v>29.941988199999997</v>
      </c>
      <c r="P96" s="46">
        <v>29.941988200000004</v>
      </c>
      <c r="Q96" s="46">
        <v>0</v>
      </c>
      <c r="R96" s="24" t="s">
        <v>613</v>
      </c>
      <c r="S96" s="24">
        <v>0</v>
      </c>
      <c r="T96" s="24">
        <v>0</v>
      </c>
      <c r="U96" s="25">
        <v>2994198.82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2994198.82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3070538.72</v>
      </c>
      <c r="AN96" s="29">
        <v>0</v>
      </c>
      <c r="AO96" s="20">
        <v>0</v>
      </c>
      <c r="AP96" s="26">
        <v>3070538.72</v>
      </c>
      <c r="AQ96" s="30">
        <v>1</v>
      </c>
      <c r="AR96" s="23">
        <v>0</v>
      </c>
      <c r="AS96" s="23">
        <v>29.941988199999997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31">
        <v>3070538.72</v>
      </c>
      <c r="BM96" s="23" t="s">
        <v>98</v>
      </c>
      <c r="BN96" s="23">
        <v>0</v>
      </c>
      <c r="BO96" s="23" t="b">
        <v>0</v>
      </c>
      <c r="BP96" s="26">
        <v>0</v>
      </c>
      <c r="BQ96" s="20">
        <v>450</v>
      </c>
      <c r="BR96" s="20">
        <v>45000000</v>
      </c>
      <c r="BS96" s="210">
        <v>6</v>
      </c>
      <c r="BT96" s="20">
        <v>0</v>
      </c>
      <c r="BU96" s="210">
        <v>0</v>
      </c>
      <c r="BV96" s="20">
        <v>82</v>
      </c>
      <c r="BW96" s="31">
        <v>0</v>
      </c>
      <c r="BX96" s="31">
        <v>0</v>
      </c>
      <c r="BY96" s="26">
        <v>0</v>
      </c>
      <c r="BZ96" s="26">
        <v>-76339.899999999994</v>
      </c>
      <c r="CA96" s="26">
        <v>-76339.899999999994</v>
      </c>
      <c r="CB96" s="26">
        <v>-369801.18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s="226" customFormat="1" ht="20.100000000000001" customHeight="1" outlineLevel="2">
      <c r="A97" s="212" t="s">
        <v>146</v>
      </c>
      <c r="B97" s="212"/>
      <c r="C97" s="212"/>
      <c r="D97" s="212"/>
      <c r="E97" s="212"/>
      <c r="F97" s="212"/>
      <c r="G97" s="212"/>
      <c r="H97" s="212"/>
      <c r="I97" s="213"/>
      <c r="J97" s="48"/>
      <c r="K97" s="32"/>
      <c r="L97" s="71"/>
      <c r="M97" s="34"/>
      <c r="N97" s="71"/>
      <c r="O97" s="35"/>
      <c r="P97" s="50"/>
      <c r="Q97" s="50"/>
      <c r="R97" s="36">
        <v>0</v>
      </c>
      <c r="S97" s="36">
        <v>0</v>
      </c>
      <c r="T97" s="36">
        <v>0</v>
      </c>
      <c r="U97" s="37">
        <v>2994198.82</v>
      </c>
      <c r="V97" s="38"/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7">
        <v>2994198.82</v>
      </c>
      <c r="AD97" s="38">
        <v>0</v>
      </c>
      <c r="AE97" s="38">
        <v>0</v>
      </c>
      <c r="AF97" s="38">
        <v>0</v>
      </c>
      <c r="AG97" s="38">
        <v>0</v>
      </c>
      <c r="AH97" s="39">
        <v>0</v>
      </c>
      <c r="AI97" s="38">
        <v>0</v>
      </c>
      <c r="AJ97" s="38">
        <v>0</v>
      </c>
      <c r="AK97" s="40">
        <v>0</v>
      </c>
      <c r="AL97" s="41"/>
      <c r="AM97" s="38">
        <v>3070538.72</v>
      </c>
      <c r="AN97" s="41"/>
      <c r="AO97" s="32"/>
      <c r="AP97" s="38">
        <v>3070538.72</v>
      </c>
      <c r="AQ97" s="42"/>
      <c r="AR97" s="35"/>
      <c r="AS97" s="35"/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5"/>
      <c r="BC97" s="35"/>
      <c r="BD97" s="38"/>
      <c r="BE97" s="38"/>
      <c r="BF97" s="38"/>
      <c r="BG97" s="38"/>
      <c r="BH97" s="38"/>
      <c r="BI97" s="38"/>
      <c r="BJ97" s="38"/>
      <c r="BK97" s="38"/>
      <c r="BL97" s="43"/>
      <c r="BM97" s="35"/>
      <c r="BN97" s="35"/>
      <c r="BO97" s="35"/>
      <c r="BP97" s="38"/>
      <c r="BQ97" s="32"/>
      <c r="BR97" s="32"/>
      <c r="BS97" s="214"/>
      <c r="BT97" s="32"/>
      <c r="BU97" s="214"/>
      <c r="BV97" s="32"/>
      <c r="BW97" s="43"/>
      <c r="BX97" s="43"/>
      <c r="BY97" s="38"/>
      <c r="BZ97" s="38"/>
      <c r="CA97" s="38">
        <v>-76339.899999999994</v>
      </c>
      <c r="CB97" s="38"/>
      <c r="CC97" s="38"/>
      <c r="CD97" s="38"/>
      <c r="CE97" s="38"/>
      <c r="CF97" s="38"/>
      <c r="CG97" s="38"/>
      <c r="CH97" s="38"/>
      <c r="CI97" s="38"/>
      <c r="CJ97" s="38"/>
      <c r="CK97" s="34"/>
      <c r="CL97" s="34"/>
    </row>
    <row r="98" spans="1:90" outlineLevel="3">
      <c r="A98" s="225" t="s">
        <v>147</v>
      </c>
      <c r="B98" s="225" t="s">
        <v>231</v>
      </c>
      <c r="C98" s="225" t="s">
        <v>233</v>
      </c>
      <c r="D98" s="225" t="s">
        <v>234</v>
      </c>
      <c r="E98" s="225" t="s">
        <v>238</v>
      </c>
      <c r="F98" s="225" t="s">
        <v>0</v>
      </c>
      <c r="G98" s="225" t="s">
        <v>231</v>
      </c>
      <c r="H98" s="225" t="s">
        <v>95</v>
      </c>
      <c r="I98" s="209" t="s">
        <v>128</v>
      </c>
      <c r="J98" s="20">
        <v>1</v>
      </c>
      <c r="K98" s="20">
        <v>1</v>
      </c>
      <c r="L98" s="21">
        <v>0</v>
      </c>
      <c r="M98" s="22">
        <v>0</v>
      </c>
      <c r="N98" s="22">
        <v>0</v>
      </c>
      <c r="O98" s="23">
        <v>5687392</v>
      </c>
      <c r="P98" s="20">
        <v>5687392</v>
      </c>
      <c r="Q98" s="20">
        <v>0</v>
      </c>
      <c r="R98" s="24" t="s">
        <v>614</v>
      </c>
      <c r="S98" s="24">
        <v>0</v>
      </c>
      <c r="T98" s="24">
        <v>0</v>
      </c>
      <c r="U98" s="25">
        <v>5687392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5687392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5687392</v>
      </c>
      <c r="AN98" s="20">
        <v>0</v>
      </c>
      <c r="AO98" s="29">
        <v>0</v>
      </c>
      <c r="AP98" s="26">
        <v>5687392</v>
      </c>
      <c r="AQ98" s="30">
        <v>1</v>
      </c>
      <c r="AR98" s="23">
        <v>0</v>
      </c>
      <c r="AS98" s="23">
        <v>5687392</v>
      </c>
      <c r="AT98" s="26">
        <v>0</v>
      </c>
      <c r="AU98" s="26">
        <v>0</v>
      </c>
      <c r="AV98" s="26">
        <v>0</v>
      </c>
      <c r="AW98" s="26">
        <v>0</v>
      </c>
      <c r="AX98" s="26">
        <v>199392</v>
      </c>
      <c r="AY98" s="26">
        <v>0</v>
      </c>
      <c r="AZ98" s="26">
        <v>0</v>
      </c>
      <c r="BA98" s="26">
        <v>199392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199392</v>
      </c>
      <c r="BI98" s="26">
        <v>0</v>
      </c>
      <c r="BJ98" s="26">
        <v>0</v>
      </c>
      <c r="BK98" s="26">
        <v>199392</v>
      </c>
      <c r="BL98" s="26">
        <v>5687392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-180000</v>
      </c>
      <c r="BR98" s="20">
        <v>-180000</v>
      </c>
      <c r="BS98" s="210">
        <v>12</v>
      </c>
      <c r="BT98" s="20">
        <v>0</v>
      </c>
      <c r="BU98" s="210">
        <v>0</v>
      </c>
      <c r="BV98" s="20">
        <v>179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outlineLevel="3">
      <c r="A99" s="225" t="s">
        <v>147</v>
      </c>
      <c r="B99" s="225" t="s">
        <v>231</v>
      </c>
      <c r="C99" s="225" t="s">
        <v>233</v>
      </c>
      <c r="D99" s="225" t="s">
        <v>234</v>
      </c>
      <c r="E99" s="225" t="s">
        <v>239</v>
      </c>
      <c r="F99" s="225" t="s">
        <v>0</v>
      </c>
      <c r="G99" s="225" t="s">
        <v>231</v>
      </c>
      <c r="H99" s="225" t="s">
        <v>95</v>
      </c>
      <c r="I99" s="209" t="s">
        <v>128</v>
      </c>
      <c r="J99" s="20">
        <v>1</v>
      </c>
      <c r="K99" s="20">
        <v>1</v>
      </c>
      <c r="L99" s="21">
        <v>0</v>
      </c>
      <c r="M99" s="22">
        <v>0</v>
      </c>
      <c r="N99" s="22">
        <v>0</v>
      </c>
      <c r="O99" s="23">
        <v>5033965</v>
      </c>
      <c r="P99" s="20">
        <v>5033965</v>
      </c>
      <c r="Q99" s="20">
        <v>0</v>
      </c>
      <c r="R99" s="24" t="s">
        <v>615</v>
      </c>
      <c r="S99" s="24">
        <v>0</v>
      </c>
      <c r="T99" s="24">
        <v>0</v>
      </c>
      <c r="U99" s="25">
        <v>5033965</v>
      </c>
      <c r="V99" s="26" t="s">
        <v>97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5">
        <v>5033965</v>
      </c>
      <c r="AD99" s="26">
        <v>0</v>
      </c>
      <c r="AE99" s="26">
        <v>0</v>
      </c>
      <c r="AF99" s="26">
        <v>0</v>
      </c>
      <c r="AG99" s="26">
        <v>0</v>
      </c>
      <c r="AH99" s="27">
        <v>0</v>
      </c>
      <c r="AI99" s="26">
        <v>0</v>
      </c>
      <c r="AJ99" s="26">
        <v>0</v>
      </c>
      <c r="AK99" s="28">
        <v>0</v>
      </c>
      <c r="AL99" s="29">
        <v>0</v>
      </c>
      <c r="AM99" s="26">
        <v>5033965</v>
      </c>
      <c r="AN99" s="20">
        <v>0</v>
      </c>
      <c r="AO99" s="29">
        <v>0</v>
      </c>
      <c r="AP99" s="26">
        <v>5033965</v>
      </c>
      <c r="AQ99" s="30">
        <v>1</v>
      </c>
      <c r="AR99" s="23">
        <v>0</v>
      </c>
      <c r="AS99" s="23">
        <v>5033965</v>
      </c>
      <c r="AT99" s="26">
        <v>0</v>
      </c>
      <c r="AU99" s="26">
        <v>0</v>
      </c>
      <c r="AV99" s="26">
        <v>0</v>
      </c>
      <c r="AW99" s="26">
        <v>0</v>
      </c>
      <c r="AX99" s="26">
        <v>-352035</v>
      </c>
      <c r="AY99" s="26">
        <v>0</v>
      </c>
      <c r="AZ99" s="26">
        <v>0</v>
      </c>
      <c r="BA99" s="26">
        <v>-352035</v>
      </c>
      <c r="BB99" s="23" t="s">
        <v>0</v>
      </c>
      <c r="BC99" s="23" t="s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-352035</v>
      </c>
      <c r="BI99" s="26">
        <v>0</v>
      </c>
      <c r="BJ99" s="26">
        <v>0</v>
      </c>
      <c r="BK99" s="26">
        <v>-352035</v>
      </c>
      <c r="BL99" s="26">
        <v>5033965</v>
      </c>
      <c r="BM99" s="23" t="s">
        <v>98</v>
      </c>
      <c r="BN99" s="23">
        <v>0</v>
      </c>
      <c r="BO99" s="23" t="b">
        <v>0</v>
      </c>
      <c r="BP99" s="26">
        <v>0</v>
      </c>
      <c r="BQ99" s="46">
        <v>-180000</v>
      </c>
      <c r="BR99" s="20">
        <v>-180000</v>
      </c>
      <c r="BS99" s="210">
        <v>12</v>
      </c>
      <c r="BT99" s="20">
        <v>0</v>
      </c>
      <c r="BU99" s="210">
        <v>0</v>
      </c>
      <c r="BV99" s="20">
        <v>180</v>
      </c>
      <c r="BW99" s="31">
        <v>0</v>
      </c>
      <c r="BX99" s="31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2">
        <v>0</v>
      </c>
      <c r="CL99" s="22">
        <v>0</v>
      </c>
    </row>
    <row r="100" spans="1:90" s="226" customFormat="1" ht="20.100000000000001" customHeight="1" outlineLevel="2">
      <c r="A100" s="212" t="s">
        <v>151</v>
      </c>
      <c r="B100" s="212"/>
      <c r="C100" s="212"/>
      <c r="D100" s="212"/>
      <c r="E100" s="212"/>
      <c r="F100" s="212"/>
      <c r="G100" s="212"/>
      <c r="H100" s="212"/>
      <c r="I100" s="213"/>
      <c r="J100" s="32"/>
      <c r="K100" s="32"/>
      <c r="L100" s="33"/>
      <c r="M100" s="34"/>
      <c r="N100" s="34"/>
      <c r="O100" s="35"/>
      <c r="P100" s="32"/>
      <c r="Q100" s="32"/>
      <c r="R100" s="36">
        <v>0</v>
      </c>
      <c r="S100" s="36">
        <v>0</v>
      </c>
      <c r="T100" s="36">
        <v>0</v>
      </c>
      <c r="U100" s="37">
        <v>10721357</v>
      </c>
      <c r="V100" s="38"/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7">
        <v>10721357</v>
      </c>
      <c r="AD100" s="38">
        <v>0</v>
      </c>
      <c r="AE100" s="38">
        <v>0</v>
      </c>
      <c r="AF100" s="38">
        <v>0</v>
      </c>
      <c r="AG100" s="38">
        <v>0</v>
      </c>
      <c r="AH100" s="39">
        <v>0</v>
      </c>
      <c r="AI100" s="38">
        <v>0</v>
      </c>
      <c r="AJ100" s="38">
        <v>0</v>
      </c>
      <c r="AK100" s="40">
        <v>0</v>
      </c>
      <c r="AL100" s="41"/>
      <c r="AM100" s="38">
        <v>10721357</v>
      </c>
      <c r="AN100" s="32"/>
      <c r="AO100" s="41"/>
      <c r="AP100" s="38">
        <v>10721357</v>
      </c>
      <c r="AQ100" s="42"/>
      <c r="AR100" s="35"/>
      <c r="AS100" s="35"/>
      <c r="AT100" s="38">
        <v>0</v>
      </c>
      <c r="AU100" s="38">
        <v>0</v>
      </c>
      <c r="AV100" s="38">
        <v>0</v>
      </c>
      <c r="AW100" s="38">
        <v>0</v>
      </c>
      <c r="AX100" s="38">
        <v>-152643</v>
      </c>
      <c r="AY100" s="38">
        <v>0</v>
      </c>
      <c r="AZ100" s="38">
        <v>0</v>
      </c>
      <c r="BA100" s="38">
        <v>-152643</v>
      </c>
      <c r="BB100" s="35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5"/>
      <c r="BN100" s="35"/>
      <c r="BO100" s="35"/>
      <c r="BP100" s="38"/>
      <c r="BQ100" s="50"/>
      <c r="BR100" s="32"/>
      <c r="BS100" s="214"/>
      <c r="BT100" s="32"/>
      <c r="BU100" s="214"/>
      <c r="BV100" s="32"/>
      <c r="BW100" s="43"/>
      <c r="BX100" s="43"/>
      <c r="BY100" s="38"/>
      <c r="BZ100" s="38"/>
      <c r="CA100" s="38">
        <v>0</v>
      </c>
      <c r="CB100" s="38"/>
      <c r="CC100" s="38"/>
      <c r="CD100" s="38"/>
      <c r="CE100" s="38"/>
      <c r="CF100" s="38"/>
      <c r="CG100" s="38"/>
      <c r="CH100" s="38"/>
      <c r="CI100" s="38"/>
      <c r="CJ100" s="38"/>
      <c r="CK100" s="34"/>
      <c r="CL100" s="34"/>
    </row>
    <row r="101" spans="1:90" outlineLevel="3">
      <c r="A101" s="225" t="s">
        <v>127</v>
      </c>
      <c r="B101" s="225" t="s">
        <v>231</v>
      </c>
      <c r="C101" s="225" t="s">
        <v>233</v>
      </c>
      <c r="D101" s="225" t="s">
        <v>234</v>
      </c>
      <c r="E101" s="225" t="s">
        <v>373</v>
      </c>
      <c r="F101" s="225" t="s">
        <v>0</v>
      </c>
      <c r="G101" s="232" t="s">
        <v>231</v>
      </c>
      <c r="H101" s="232" t="s">
        <v>125</v>
      </c>
      <c r="I101" s="209" t="s">
        <v>96</v>
      </c>
      <c r="J101" s="44">
        <v>1</v>
      </c>
      <c r="K101" s="20">
        <v>1</v>
      </c>
      <c r="L101" s="21">
        <v>0</v>
      </c>
      <c r="M101" s="22">
        <v>0.17</v>
      </c>
      <c r="N101" s="22">
        <v>1</v>
      </c>
      <c r="O101" s="23">
        <v>15958783.754922085</v>
      </c>
      <c r="P101" s="46">
        <v>15932500.332862752</v>
      </c>
      <c r="Q101" s="46">
        <v>26283.422059332952</v>
      </c>
      <c r="R101" s="24" t="s">
        <v>616</v>
      </c>
      <c r="S101" s="24">
        <v>0</v>
      </c>
      <c r="T101" s="24">
        <v>0</v>
      </c>
      <c r="U101" s="25">
        <v>15958783.754922085</v>
      </c>
      <c r="V101" s="26" t="s">
        <v>97</v>
      </c>
      <c r="W101" s="26">
        <v>2712993.2383367545</v>
      </c>
      <c r="X101" s="26">
        <v>-1443512.3373536558</v>
      </c>
      <c r="Y101" s="26">
        <v>1269480.9009830987</v>
      </c>
      <c r="Z101" s="26">
        <v>0</v>
      </c>
      <c r="AA101" s="26">
        <v>0</v>
      </c>
      <c r="AB101" s="26">
        <v>0</v>
      </c>
      <c r="AC101" s="25">
        <v>15932500.332862752</v>
      </c>
      <c r="AD101" s="26">
        <v>26283.422059332952</v>
      </c>
      <c r="AE101" s="26">
        <v>-26283.422059333658</v>
      </c>
      <c r="AF101" s="26">
        <v>0</v>
      </c>
      <c r="AG101" s="26">
        <v>-7.0576788857579231E-10</v>
      </c>
      <c r="AH101" s="27">
        <v>136820.75492208451</v>
      </c>
      <c r="AI101" s="26">
        <v>-136820.75492208442</v>
      </c>
      <c r="AJ101" s="26">
        <v>0</v>
      </c>
      <c r="AK101" s="28">
        <v>8.1186612987949047E-11</v>
      </c>
      <c r="AL101" s="29">
        <v>-25523.999999996318</v>
      </c>
      <c r="AM101" s="26">
        <v>15821963</v>
      </c>
      <c r="AN101" s="29">
        <v>0</v>
      </c>
      <c r="AO101" s="20">
        <v>0</v>
      </c>
      <c r="AP101" s="26">
        <v>15821963</v>
      </c>
      <c r="AQ101" s="30">
        <v>1</v>
      </c>
      <c r="AR101" s="23">
        <v>15958783.754922085</v>
      </c>
      <c r="AS101" s="23">
        <v>15958783.754922085</v>
      </c>
      <c r="AT101" s="26">
        <v>95552.135720230639</v>
      </c>
      <c r="AU101" s="26">
        <v>-95552.135720230057</v>
      </c>
      <c r="AV101" s="26">
        <v>0</v>
      </c>
      <c r="AW101" s="26">
        <v>5.723137519453303E-10</v>
      </c>
      <c r="AX101" s="26">
        <v>-282807.66007795185</v>
      </c>
      <c r="AY101" s="26">
        <v>-43725.829666001038</v>
      </c>
      <c r="AZ101" s="26">
        <v>-38266</v>
      </c>
      <c r="BA101" s="26">
        <v>-364799.48974395287</v>
      </c>
      <c r="BB101" s="23" t="s">
        <v>0</v>
      </c>
      <c r="BC101" s="23" t="s">
        <v>0</v>
      </c>
      <c r="BD101" s="26">
        <v>69268.713660897687</v>
      </c>
      <c r="BE101" s="26">
        <v>-69268.713660896407</v>
      </c>
      <c r="BF101" s="26">
        <v>0</v>
      </c>
      <c r="BG101" s="26">
        <v>1.2780816405211226E-9</v>
      </c>
      <c r="BH101" s="26">
        <v>-309091.0821372848</v>
      </c>
      <c r="BI101" s="26">
        <v>-17442.407606667384</v>
      </c>
      <c r="BJ101" s="26">
        <v>-38266</v>
      </c>
      <c r="BK101" s="26">
        <v>-364799.48974395217</v>
      </c>
      <c r="BL101" s="31">
        <v>15821963</v>
      </c>
      <c r="BM101" s="23" t="s">
        <v>98</v>
      </c>
      <c r="BN101" s="23">
        <v>0</v>
      </c>
      <c r="BO101" s="23" t="b">
        <v>0</v>
      </c>
      <c r="BP101" s="26">
        <v>0</v>
      </c>
      <c r="BQ101" s="20">
        <v>1000</v>
      </c>
      <c r="BR101" s="20">
        <v>1000</v>
      </c>
      <c r="BS101" s="210">
        <v>2</v>
      </c>
      <c r="BT101" s="20">
        <v>26283.422059332952</v>
      </c>
      <c r="BU101" s="210">
        <v>0</v>
      </c>
      <c r="BV101" s="20">
        <v>26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2185721.415</v>
      </c>
      <c r="CC101" s="26">
        <v>0</v>
      </c>
      <c r="CD101" s="26">
        <v>0</v>
      </c>
      <c r="CE101" s="26">
        <v>0</v>
      </c>
      <c r="CF101" s="26">
        <v>0</v>
      </c>
      <c r="CG101" s="26">
        <v>110537.33286275156</v>
      </c>
      <c r="CH101" s="26">
        <v>-110537.33286275077</v>
      </c>
      <c r="CI101" s="26">
        <v>0</v>
      </c>
      <c r="CJ101" s="26">
        <v>7.8695450156374136E-10</v>
      </c>
      <c r="CK101" s="22">
        <v>0.17</v>
      </c>
      <c r="CL101" s="22">
        <v>9.0452528182696931E-2</v>
      </c>
    </row>
    <row r="102" spans="1:90" s="226" customFormat="1" ht="20.100000000000001" customHeight="1" outlineLevel="2">
      <c r="A102" s="212" t="s">
        <v>131</v>
      </c>
      <c r="B102" s="212"/>
      <c r="C102" s="212"/>
      <c r="D102" s="212"/>
      <c r="E102" s="212"/>
      <c r="F102" s="212"/>
      <c r="G102" s="233"/>
      <c r="H102" s="233"/>
      <c r="I102" s="213"/>
      <c r="J102" s="48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15958783.754922085</v>
      </c>
      <c r="V102" s="38"/>
      <c r="W102" s="38">
        <v>2712993.2383367545</v>
      </c>
      <c r="X102" s="38">
        <v>-1443512.3373536558</v>
      </c>
      <c r="Y102" s="38">
        <v>1269480.9009830987</v>
      </c>
      <c r="Z102" s="38">
        <v>0</v>
      </c>
      <c r="AA102" s="38">
        <v>0</v>
      </c>
      <c r="AB102" s="38">
        <v>0</v>
      </c>
      <c r="AC102" s="37">
        <v>15932500.332862752</v>
      </c>
      <c r="AD102" s="38">
        <v>26283.422059332952</v>
      </c>
      <c r="AE102" s="38">
        <v>-26283.422059333658</v>
      </c>
      <c r="AF102" s="38">
        <v>0</v>
      </c>
      <c r="AG102" s="38">
        <v>-7.0576788857579231E-10</v>
      </c>
      <c r="AH102" s="39">
        <v>136820.75492208451</v>
      </c>
      <c r="AI102" s="38">
        <v>-136820.75492208442</v>
      </c>
      <c r="AJ102" s="38">
        <v>0</v>
      </c>
      <c r="AK102" s="40">
        <v>8.1186612987949047E-11</v>
      </c>
      <c r="AL102" s="41"/>
      <c r="AM102" s="38">
        <v>15821963</v>
      </c>
      <c r="AN102" s="41"/>
      <c r="AO102" s="32"/>
      <c r="AP102" s="38">
        <v>15821963</v>
      </c>
      <c r="AQ102" s="42"/>
      <c r="AR102" s="35"/>
      <c r="AS102" s="35"/>
      <c r="AT102" s="38">
        <v>95552.135720230639</v>
      </c>
      <c r="AU102" s="38">
        <v>-95552.135720230057</v>
      </c>
      <c r="AV102" s="38">
        <v>0</v>
      </c>
      <c r="AW102" s="38">
        <v>5.723137519453303E-10</v>
      </c>
      <c r="AX102" s="38">
        <v>-282807.66007795185</v>
      </c>
      <c r="AY102" s="38">
        <v>-43725.829666001038</v>
      </c>
      <c r="AZ102" s="38">
        <v>-38266</v>
      </c>
      <c r="BA102" s="38">
        <v>-364799.48974395287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32"/>
      <c r="BR102" s="32"/>
      <c r="BS102" s="214"/>
      <c r="BT102" s="32"/>
      <c r="BU102" s="214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outlineLevel="3">
      <c r="A103" s="225" t="s">
        <v>132</v>
      </c>
      <c r="B103" s="225" t="s">
        <v>231</v>
      </c>
      <c r="C103" s="225" t="s">
        <v>233</v>
      </c>
      <c r="D103" s="225" t="s">
        <v>234</v>
      </c>
      <c r="E103" s="225" t="s">
        <v>240</v>
      </c>
      <c r="F103" s="225" t="s">
        <v>0</v>
      </c>
      <c r="G103" s="225" t="s">
        <v>231</v>
      </c>
      <c r="H103" s="225" t="s">
        <v>95</v>
      </c>
      <c r="I103" s="209" t="s">
        <v>134</v>
      </c>
      <c r="J103" s="20">
        <v>1</v>
      </c>
      <c r="K103" s="20">
        <v>1</v>
      </c>
      <c r="L103" s="21">
        <v>0</v>
      </c>
      <c r="M103" s="22">
        <v>0</v>
      </c>
      <c r="N103" s="22">
        <v>0</v>
      </c>
      <c r="O103" s="23">
        <v>848068.65728015907</v>
      </c>
      <c r="P103" s="20">
        <v>848068.65728015907</v>
      </c>
      <c r="Q103" s="20">
        <v>0</v>
      </c>
      <c r="R103" s="24" t="s">
        <v>618</v>
      </c>
      <c r="S103" s="24">
        <v>0</v>
      </c>
      <c r="T103" s="24">
        <v>0</v>
      </c>
      <c r="U103" s="25">
        <v>848068.65728015907</v>
      </c>
      <c r="V103" s="26" t="s">
        <v>97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5">
        <v>848068.65728015907</v>
      </c>
      <c r="AD103" s="26">
        <v>0</v>
      </c>
      <c r="AE103" s="26">
        <v>0</v>
      </c>
      <c r="AF103" s="26">
        <v>0</v>
      </c>
      <c r="AG103" s="26">
        <v>0</v>
      </c>
      <c r="AH103" s="27">
        <v>0</v>
      </c>
      <c r="AI103" s="26">
        <v>0</v>
      </c>
      <c r="AJ103" s="26">
        <v>0</v>
      </c>
      <c r="AK103" s="28">
        <v>0</v>
      </c>
      <c r="AL103" s="29">
        <v>3942.9004999999888</v>
      </c>
      <c r="AM103" s="26">
        <v>848068.65728015907</v>
      </c>
      <c r="AN103" s="20">
        <v>0</v>
      </c>
      <c r="AO103" s="29">
        <v>0</v>
      </c>
      <c r="AP103" s="26">
        <v>848068.65728015907</v>
      </c>
      <c r="AQ103" s="30">
        <v>1</v>
      </c>
      <c r="AR103" s="23">
        <v>0</v>
      </c>
      <c r="AS103" s="23">
        <v>848068.65728015907</v>
      </c>
      <c r="AT103" s="26">
        <v>0</v>
      </c>
      <c r="AU103" s="26">
        <v>0</v>
      </c>
      <c r="AV103" s="26">
        <v>0</v>
      </c>
      <c r="AW103" s="26">
        <v>0</v>
      </c>
      <c r="AX103" s="26">
        <v>11872.96120192227</v>
      </c>
      <c r="AY103" s="26">
        <v>0</v>
      </c>
      <c r="AZ103" s="26">
        <v>0</v>
      </c>
      <c r="BA103" s="26">
        <v>11872.96120192227</v>
      </c>
      <c r="BB103" s="23" t="s">
        <v>0</v>
      </c>
      <c r="BC103" s="23" t="s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11872.96120192227</v>
      </c>
      <c r="BI103" s="26">
        <v>0</v>
      </c>
      <c r="BJ103" s="26">
        <v>0</v>
      </c>
      <c r="BK103" s="26">
        <v>11872.96120192227</v>
      </c>
      <c r="BL103" s="26">
        <v>848068.65728015907</v>
      </c>
      <c r="BM103" s="23" t="s">
        <v>88</v>
      </c>
      <c r="BN103" s="23">
        <v>0</v>
      </c>
      <c r="BO103" s="23" t="b">
        <v>0</v>
      </c>
      <c r="BP103" s="26">
        <v>0</v>
      </c>
      <c r="BQ103" s="46">
        <v>0</v>
      </c>
      <c r="BR103" s="20">
        <v>0</v>
      </c>
      <c r="BS103" s="210">
        <v>16</v>
      </c>
      <c r="BT103" s="20">
        <v>0</v>
      </c>
      <c r="BU103" s="210">
        <v>0</v>
      </c>
      <c r="BV103" s="20">
        <v>200</v>
      </c>
      <c r="BW103" s="31">
        <v>0</v>
      </c>
      <c r="BX103" s="31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2">
        <v>0</v>
      </c>
      <c r="CL103" s="22">
        <v>0</v>
      </c>
    </row>
    <row r="104" spans="1:90" s="226" customFormat="1" ht="20.100000000000001" customHeight="1" outlineLevel="2">
      <c r="A104" s="212" t="s">
        <v>137</v>
      </c>
      <c r="B104" s="212"/>
      <c r="C104" s="212"/>
      <c r="D104" s="212"/>
      <c r="E104" s="212"/>
      <c r="F104" s="212"/>
      <c r="G104" s="212"/>
      <c r="H104" s="212"/>
      <c r="I104" s="213"/>
      <c r="J104" s="32"/>
      <c r="K104" s="32"/>
      <c r="L104" s="33"/>
      <c r="M104" s="34"/>
      <c r="N104" s="34"/>
      <c r="O104" s="35"/>
      <c r="P104" s="32"/>
      <c r="Q104" s="32"/>
      <c r="R104" s="36">
        <v>0</v>
      </c>
      <c r="S104" s="36">
        <v>0</v>
      </c>
      <c r="T104" s="36">
        <v>0</v>
      </c>
      <c r="U104" s="37">
        <v>848068.65728015907</v>
      </c>
      <c r="V104" s="38"/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7">
        <v>848068.65728015907</v>
      </c>
      <c r="AD104" s="38">
        <v>0</v>
      </c>
      <c r="AE104" s="38">
        <v>0</v>
      </c>
      <c r="AF104" s="38">
        <v>0</v>
      </c>
      <c r="AG104" s="38">
        <v>0</v>
      </c>
      <c r="AH104" s="39">
        <v>0</v>
      </c>
      <c r="AI104" s="38">
        <v>0</v>
      </c>
      <c r="AJ104" s="38">
        <v>0</v>
      </c>
      <c r="AK104" s="40">
        <v>0</v>
      </c>
      <c r="AL104" s="41"/>
      <c r="AM104" s="38">
        <v>848068.65728015907</v>
      </c>
      <c r="AN104" s="32"/>
      <c r="AO104" s="41"/>
      <c r="AP104" s="38">
        <v>848068.65728015907</v>
      </c>
      <c r="AQ104" s="42"/>
      <c r="AR104" s="35"/>
      <c r="AS104" s="35"/>
      <c r="AT104" s="38">
        <v>0</v>
      </c>
      <c r="AU104" s="38">
        <v>0</v>
      </c>
      <c r="AV104" s="38">
        <v>0</v>
      </c>
      <c r="AW104" s="38">
        <v>0</v>
      </c>
      <c r="AX104" s="38">
        <v>11872.96120192227</v>
      </c>
      <c r="AY104" s="38">
        <v>0</v>
      </c>
      <c r="AZ104" s="38">
        <v>0</v>
      </c>
      <c r="BA104" s="38">
        <v>11872.96120192227</v>
      </c>
      <c r="BB104" s="35"/>
      <c r="BC104" s="35"/>
      <c r="BD104" s="38"/>
      <c r="BE104" s="38"/>
      <c r="BF104" s="38"/>
      <c r="BG104" s="38"/>
      <c r="BH104" s="38"/>
      <c r="BI104" s="38"/>
      <c r="BJ104" s="38"/>
      <c r="BK104" s="38"/>
      <c r="BL104" s="38"/>
      <c r="BM104" s="35"/>
      <c r="BN104" s="35"/>
      <c r="BO104" s="35"/>
      <c r="BP104" s="38"/>
      <c r="BQ104" s="50"/>
      <c r="BR104" s="32"/>
      <c r="BS104" s="214"/>
      <c r="BT104" s="32"/>
      <c r="BU104" s="214"/>
      <c r="BV104" s="32"/>
      <c r="BW104" s="43"/>
      <c r="BX104" s="43"/>
      <c r="BY104" s="38"/>
      <c r="BZ104" s="38"/>
      <c r="CA104" s="38">
        <v>0</v>
      </c>
      <c r="CB104" s="38"/>
      <c r="CC104" s="38"/>
      <c r="CD104" s="38"/>
      <c r="CE104" s="38"/>
      <c r="CF104" s="38"/>
      <c r="CG104" s="38"/>
      <c r="CH104" s="38"/>
      <c r="CI104" s="38"/>
      <c r="CJ104" s="38"/>
      <c r="CK104" s="34"/>
      <c r="CL104" s="34"/>
    </row>
    <row r="105" spans="1:90" s="231" customFormat="1" ht="30" customHeight="1" outlineLevel="1">
      <c r="A105" s="212"/>
      <c r="B105" s="212" t="s">
        <v>241</v>
      </c>
      <c r="C105" s="212"/>
      <c r="D105" s="212"/>
      <c r="E105" s="212"/>
      <c r="F105" s="212"/>
      <c r="G105" s="212"/>
      <c r="H105" s="212"/>
      <c r="I105" s="213"/>
      <c r="J105" s="56"/>
      <c r="K105" s="56"/>
      <c r="L105" s="57"/>
      <c r="M105" s="58"/>
      <c r="N105" s="58"/>
      <c r="O105" s="59"/>
      <c r="P105" s="56"/>
      <c r="Q105" s="56"/>
      <c r="R105" s="61">
        <v>0</v>
      </c>
      <c r="S105" s="61">
        <v>0</v>
      </c>
      <c r="T105" s="61">
        <v>0</v>
      </c>
      <c r="U105" s="62">
        <v>30522408.232202243</v>
      </c>
      <c r="V105" s="63"/>
      <c r="W105" s="63">
        <v>2712993.2383367545</v>
      </c>
      <c r="X105" s="63">
        <v>-1443512.3373536558</v>
      </c>
      <c r="Y105" s="63">
        <v>1269480.9009830987</v>
      </c>
      <c r="Z105" s="63">
        <v>0</v>
      </c>
      <c r="AA105" s="63">
        <v>0</v>
      </c>
      <c r="AB105" s="63">
        <v>0</v>
      </c>
      <c r="AC105" s="62">
        <v>30496124.810142908</v>
      </c>
      <c r="AD105" s="63">
        <v>26283.422059332952</v>
      </c>
      <c r="AE105" s="63">
        <v>-26283.422059333658</v>
      </c>
      <c r="AF105" s="63">
        <v>0</v>
      </c>
      <c r="AG105" s="63">
        <v>-7.0576788857579231E-10</v>
      </c>
      <c r="AH105" s="64">
        <v>136820.75492208451</v>
      </c>
      <c r="AI105" s="63">
        <v>-136820.75492208442</v>
      </c>
      <c r="AJ105" s="63">
        <v>0</v>
      </c>
      <c r="AK105" s="65">
        <v>8.1186612987949047E-11</v>
      </c>
      <c r="AL105" s="66"/>
      <c r="AM105" s="63">
        <v>30461927.377280157</v>
      </c>
      <c r="AN105" s="56"/>
      <c r="AO105" s="66"/>
      <c r="AP105" s="63">
        <v>30461927.377280157</v>
      </c>
      <c r="AQ105" s="67"/>
      <c r="AR105" s="59"/>
      <c r="AS105" s="59"/>
      <c r="AT105" s="63">
        <v>95552.135720230639</v>
      </c>
      <c r="AU105" s="63">
        <v>-95552.135720230057</v>
      </c>
      <c r="AV105" s="63">
        <v>0</v>
      </c>
      <c r="AW105" s="63">
        <v>5.723137519453303E-10</v>
      </c>
      <c r="AX105" s="63">
        <v>-423577.69887602958</v>
      </c>
      <c r="AY105" s="63">
        <v>-43725.829666001038</v>
      </c>
      <c r="AZ105" s="63">
        <v>395626</v>
      </c>
      <c r="BA105" s="63">
        <v>-71677.528542030603</v>
      </c>
      <c r="BB105" s="59"/>
      <c r="BC105" s="59"/>
      <c r="BD105" s="63"/>
      <c r="BE105" s="63"/>
      <c r="BF105" s="63"/>
      <c r="BG105" s="63"/>
      <c r="BH105" s="63"/>
      <c r="BI105" s="63"/>
      <c r="BJ105" s="63"/>
      <c r="BK105" s="63"/>
      <c r="BL105" s="63"/>
      <c r="BM105" s="59"/>
      <c r="BN105" s="59"/>
      <c r="BO105" s="59"/>
      <c r="BP105" s="63"/>
      <c r="BQ105" s="69"/>
      <c r="BR105" s="56"/>
      <c r="BS105" s="229"/>
      <c r="BT105" s="56"/>
      <c r="BU105" s="229"/>
      <c r="BV105" s="56"/>
      <c r="BW105" s="68"/>
      <c r="BX105" s="68"/>
      <c r="BY105" s="63"/>
      <c r="BZ105" s="63"/>
      <c r="CA105" s="63">
        <v>-76339.899999999994</v>
      </c>
      <c r="CB105" s="63"/>
      <c r="CC105" s="63"/>
      <c r="CD105" s="63"/>
      <c r="CE105" s="63"/>
      <c r="CF105" s="63"/>
      <c r="CG105" s="63"/>
      <c r="CH105" s="63"/>
      <c r="CI105" s="63"/>
      <c r="CJ105" s="63"/>
      <c r="CK105" s="58"/>
      <c r="CL105" s="58"/>
    </row>
    <row r="106" spans="1:90" outlineLevel="3">
      <c r="A106" s="225" t="s">
        <v>82</v>
      </c>
      <c r="B106" s="225" t="s">
        <v>243</v>
      </c>
      <c r="C106" s="225" t="s">
        <v>0</v>
      </c>
      <c r="D106" s="225" t="s">
        <v>0</v>
      </c>
      <c r="E106" s="225" t="s">
        <v>826</v>
      </c>
      <c r="F106" s="225" t="s">
        <v>0</v>
      </c>
      <c r="G106" s="225" t="s">
        <v>243</v>
      </c>
      <c r="H106" s="225" t="s">
        <v>85</v>
      </c>
      <c r="I106" s="209" t="s">
        <v>86</v>
      </c>
      <c r="J106" s="20">
        <v>0</v>
      </c>
      <c r="K106" s="20">
        <v>0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>
        <v>0</v>
      </c>
      <c r="S106" s="24">
        <v>0</v>
      </c>
      <c r="T106" s="24">
        <v>0</v>
      </c>
      <c r="U106" s="25">
        <v>0</v>
      </c>
      <c r="V106" s="26" t="s">
        <v>87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-75410.509999999995</v>
      </c>
      <c r="AK106" s="28">
        <v>-75410.509999999995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-100</v>
      </c>
      <c r="AW106" s="26">
        <v>-100</v>
      </c>
      <c r="AX106" s="26">
        <v>0</v>
      </c>
      <c r="AY106" s="26">
        <v>0</v>
      </c>
      <c r="AZ106" s="26">
        <v>892551.39</v>
      </c>
      <c r="BA106" s="26">
        <v>892551.39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-100</v>
      </c>
      <c r="BG106" s="26">
        <v>-100</v>
      </c>
      <c r="BH106" s="26">
        <v>0</v>
      </c>
      <c r="BI106" s="26">
        <v>0</v>
      </c>
      <c r="BJ106" s="26">
        <v>892551.39</v>
      </c>
      <c r="BK106" s="26">
        <v>892551.39</v>
      </c>
      <c r="BL106" s="23">
        <v>0</v>
      </c>
      <c r="BM106" s="23" t="s">
        <v>88</v>
      </c>
      <c r="BN106" s="23">
        <v>0</v>
      </c>
      <c r="BO106" s="23" t="b">
        <v>0</v>
      </c>
      <c r="BP106" s="26">
        <v>-75410.509999999995</v>
      </c>
      <c r="BQ106" s="24">
        <v>0</v>
      </c>
      <c r="BR106" s="20">
        <v>0</v>
      </c>
      <c r="BS106" s="210">
        <v>83</v>
      </c>
      <c r="BT106" s="20">
        <v>0</v>
      </c>
      <c r="BU106" s="210">
        <v>0</v>
      </c>
      <c r="BV106" s="20">
        <v>128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-75410.509999999995</v>
      </c>
      <c r="CJ106" s="26">
        <v>-75410.509999999995</v>
      </c>
      <c r="CK106" s="22">
        <v>0</v>
      </c>
      <c r="CL106" s="22">
        <v>0</v>
      </c>
    </row>
    <row r="107" spans="1:90" s="226" customFormat="1" ht="20.100000000000001" customHeight="1" outlineLevel="2">
      <c r="A107" s="212" t="s">
        <v>89</v>
      </c>
      <c r="B107" s="212"/>
      <c r="C107" s="212"/>
      <c r="D107" s="212"/>
      <c r="E107" s="212"/>
      <c r="F107" s="212"/>
      <c r="G107" s="212"/>
      <c r="H107" s="212"/>
      <c r="I107" s="213"/>
      <c r="J107" s="32"/>
      <c r="K107" s="32"/>
      <c r="L107" s="33"/>
      <c r="M107" s="34"/>
      <c r="N107" s="34"/>
      <c r="O107" s="35"/>
      <c r="P107" s="32"/>
      <c r="Q107" s="32"/>
      <c r="R107" s="36">
        <v>0</v>
      </c>
      <c r="S107" s="36">
        <v>0</v>
      </c>
      <c r="T107" s="36">
        <v>0</v>
      </c>
      <c r="U107" s="37">
        <v>0</v>
      </c>
      <c r="V107" s="38"/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7">
        <v>0</v>
      </c>
      <c r="AD107" s="38">
        <v>0</v>
      </c>
      <c r="AE107" s="38">
        <v>0</v>
      </c>
      <c r="AF107" s="38">
        <v>0</v>
      </c>
      <c r="AG107" s="38">
        <v>0</v>
      </c>
      <c r="AH107" s="39">
        <v>0</v>
      </c>
      <c r="AI107" s="38">
        <v>0</v>
      </c>
      <c r="AJ107" s="38">
        <v>-75410.509999999995</v>
      </c>
      <c r="AK107" s="40">
        <v>-75410.509999999995</v>
      </c>
      <c r="AL107" s="41"/>
      <c r="AM107" s="38">
        <v>0</v>
      </c>
      <c r="AN107" s="32"/>
      <c r="AO107" s="41"/>
      <c r="AP107" s="38">
        <v>0</v>
      </c>
      <c r="AQ107" s="42"/>
      <c r="AR107" s="35"/>
      <c r="AS107" s="35"/>
      <c r="AT107" s="38">
        <v>0</v>
      </c>
      <c r="AU107" s="38">
        <v>0</v>
      </c>
      <c r="AV107" s="38">
        <v>-100</v>
      </c>
      <c r="AW107" s="38">
        <v>-100</v>
      </c>
      <c r="AX107" s="38">
        <v>0</v>
      </c>
      <c r="AY107" s="38">
        <v>0</v>
      </c>
      <c r="AZ107" s="38">
        <v>892551.39</v>
      </c>
      <c r="BA107" s="38">
        <v>892551.39</v>
      </c>
      <c r="BB107" s="35"/>
      <c r="BC107" s="35"/>
      <c r="BD107" s="38"/>
      <c r="BE107" s="38"/>
      <c r="BF107" s="38"/>
      <c r="BG107" s="38"/>
      <c r="BH107" s="38"/>
      <c r="BI107" s="38"/>
      <c r="BJ107" s="38"/>
      <c r="BK107" s="38"/>
      <c r="BL107" s="35"/>
      <c r="BM107" s="35"/>
      <c r="BN107" s="35"/>
      <c r="BO107" s="35"/>
      <c r="BP107" s="38"/>
      <c r="BQ107" s="36"/>
      <c r="BR107" s="32"/>
      <c r="BS107" s="214"/>
      <c r="BT107" s="32"/>
      <c r="BU107" s="214"/>
      <c r="BV107" s="32"/>
      <c r="BW107" s="43"/>
      <c r="BX107" s="43"/>
      <c r="BY107" s="38"/>
      <c r="BZ107" s="38"/>
      <c r="CA107" s="38">
        <v>0</v>
      </c>
      <c r="CB107" s="38"/>
      <c r="CC107" s="38"/>
      <c r="CD107" s="38"/>
      <c r="CE107" s="38"/>
      <c r="CF107" s="38"/>
      <c r="CG107" s="38"/>
      <c r="CH107" s="38"/>
      <c r="CI107" s="38"/>
      <c r="CJ107" s="38"/>
      <c r="CK107" s="34"/>
      <c r="CL107" s="34"/>
    </row>
    <row r="108" spans="1:90" outlineLevel="3">
      <c r="A108" s="225" t="s">
        <v>139</v>
      </c>
      <c r="B108" s="225" t="s">
        <v>243</v>
      </c>
      <c r="C108" s="225" t="s">
        <v>140</v>
      </c>
      <c r="D108" s="225" t="s">
        <v>141</v>
      </c>
      <c r="E108" s="225" t="s">
        <v>142</v>
      </c>
      <c r="F108" s="225" t="s">
        <v>526</v>
      </c>
      <c r="G108" s="225" t="s">
        <v>143</v>
      </c>
      <c r="H108" s="225" t="s">
        <v>144</v>
      </c>
      <c r="I108" s="209" t="s">
        <v>145</v>
      </c>
      <c r="J108" s="44">
        <v>28571.428571500001</v>
      </c>
      <c r="K108" s="20">
        <v>28571.428571500001</v>
      </c>
      <c r="L108" s="70">
        <v>0</v>
      </c>
      <c r="M108" s="22">
        <v>0.3</v>
      </c>
      <c r="N108" s="70">
        <v>0.8</v>
      </c>
      <c r="O108" s="23">
        <v>0</v>
      </c>
      <c r="P108" s="46">
        <v>0</v>
      </c>
      <c r="Q108" s="46">
        <v>0</v>
      </c>
      <c r="R108" s="24" t="s">
        <v>527</v>
      </c>
      <c r="S108" s="24">
        <v>0</v>
      </c>
      <c r="T108" s="24">
        <v>0</v>
      </c>
      <c r="U108" s="25">
        <v>0</v>
      </c>
      <c r="V108" s="26" t="s">
        <v>97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5">
        <v>0</v>
      </c>
      <c r="AD108" s="26">
        <v>0</v>
      </c>
      <c r="AE108" s="26">
        <v>0</v>
      </c>
      <c r="AF108" s="26">
        <v>0</v>
      </c>
      <c r="AG108" s="26">
        <v>0</v>
      </c>
      <c r="AH108" s="27">
        <v>0</v>
      </c>
      <c r="AI108" s="26">
        <v>0</v>
      </c>
      <c r="AJ108" s="26">
        <v>0</v>
      </c>
      <c r="AK108" s="28">
        <v>0</v>
      </c>
      <c r="AL108" s="29">
        <v>-2.6373031536408575E-10</v>
      </c>
      <c r="AM108" s="26">
        <v>0</v>
      </c>
      <c r="AN108" s="29">
        <v>0</v>
      </c>
      <c r="AO108" s="20">
        <v>0</v>
      </c>
      <c r="AP108" s="26">
        <v>0</v>
      </c>
      <c r="AQ108" s="30">
        <v>1</v>
      </c>
      <c r="AR108" s="23">
        <v>0</v>
      </c>
      <c r="AS108" s="23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-18399617</v>
      </c>
      <c r="AY108" s="26">
        <v>0</v>
      </c>
      <c r="AZ108" s="26">
        <v>0</v>
      </c>
      <c r="BA108" s="26">
        <v>-18399617</v>
      </c>
      <c r="BB108" s="23" t="s">
        <v>0</v>
      </c>
      <c r="BC108" s="23" t="s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-18399617</v>
      </c>
      <c r="BI108" s="26">
        <v>0</v>
      </c>
      <c r="BJ108" s="26">
        <v>0</v>
      </c>
      <c r="BK108" s="26">
        <v>-18399617</v>
      </c>
      <c r="BL108" s="31">
        <v>0</v>
      </c>
      <c r="BM108" s="23" t="s">
        <v>98</v>
      </c>
      <c r="BN108" s="23">
        <v>0</v>
      </c>
      <c r="BO108" s="23" t="b">
        <v>0</v>
      </c>
      <c r="BP108" s="26">
        <v>0</v>
      </c>
      <c r="BQ108" s="20">
        <v>308.4375</v>
      </c>
      <c r="BR108" s="20">
        <v>8812500.0000220314</v>
      </c>
      <c r="BS108" s="210">
        <v>6</v>
      </c>
      <c r="BT108" s="20">
        <v>0</v>
      </c>
      <c r="BU108" s="210">
        <v>0</v>
      </c>
      <c r="BV108" s="20">
        <v>76</v>
      </c>
      <c r="BW108" s="31">
        <v>0</v>
      </c>
      <c r="BX108" s="31">
        <v>0</v>
      </c>
      <c r="BY108" s="26">
        <v>0</v>
      </c>
      <c r="BZ108" s="26">
        <v>0</v>
      </c>
      <c r="CA108" s="26">
        <v>0</v>
      </c>
      <c r="CB108" s="26">
        <v>-47538383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2">
        <v>0.3</v>
      </c>
      <c r="CL108" s="22">
        <v>0</v>
      </c>
    </row>
    <row r="109" spans="1:90" s="226" customFormat="1" ht="20.100000000000001" customHeight="1" outlineLevel="2">
      <c r="A109" s="212" t="s">
        <v>146</v>
      </c>
      <c r="B109" s="212"/>
      <c r="C109" s="212"/>
      <c r="D109" s="212"/>
      <c r="E109" s="212"/>
      <c r="F109" s="212"/>
      <c r="G109" s="212"/>
      <c r="H109" s="212"/>
      <c r="I109" s="213"/>
      <c r="J109" s="48"/>
      <c r="K109" s="32"/>
      <c r="L109" s="71"/>
      <c r="M109" s="34"/>
      <c r="N109" s="71"/>
      <c r="O109" s="35"/>
      <c r="P109" s="50"/>
      <c r="Q109" s="50"/>
      <c r="R109" s="36">
        <v>0</v>
      </c>
      <c r="S109" s="36">
        <v>0</v>
      </c>
      <c r="T109" s="36">
        <v>0</v>
      </c>
      <c r="U109" s="37">
        <v>0</v>
      </c>
      <c r="V109" s="38"/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7">
        <v>0</v>
      </c>
      <c r="AD109" s="38">
        <v>0</v>
      </c>
      <c r="AE109" s="38">
        <v>0</v>
      </c>
      <c r="AF109" s="38">
        <v>0</v>
      </c>
      <c r="AG109" s="38">
        <v>0</v>
      </c>
      <c r="AH109" s="39">
        <v>0</v>
      </c>
      <c r="AI109" s="38">
        <v>0</v>
      </c>
      <c r="AJ109" s="38">
        <v>0</v>
      </c>
      <c r="AK109" s="40">
        <v>0</v>
      </c>
      <c r="AL109" s="41"/>
      <c r="AM109" s="38">
        <v>0</v>
      </c>
      <c r="AN109" s="41"/>
      <c r="AO109" s="32"/>
      <c r="AP109" s="38">
        <v>0</v>
      </c>
      <c r="AQ109" s="42"/>
      <c r="AR109" s="35"/>
      <c r="AS109" s="35"/>
      <c r="AT109" s="38">
        <v>0</v>
      </c>
      <c r="AU109" s="38">
        <v>0</v>
      </c>
      <c r="AV109" s="38">
        <v>0</v>
      </c>
      <c r="AW109" s="38">
        <v>0</v>
      </c>
      <c r="AX109" s="38">
        <v>-18399617</v>
      </c>
      <c r="AY109" s="38">
        <v>0</v>
      </c>
      <c r="AZ109" s="38">
        <v>0</v>
      </c>
      <c r="BA109" s="38">
        <v>-18399617</v>
      </c>
      <c r="BB109" s="35"/>
      <c r="BC109" s="35"/>
      <c r="BD109" s="38"/>
      <c r="BE109" s="38"/>
      <c r="BF109" s="38"/>
      <c r="BG109" s="38"/>
      <c r="BH109" s="38"/>
      <c r="BI109" s="38"/>
      <c r="BJ109" s="38"/>
      <c r="BK109" s="38"/>
      <c r="BL109" s="43"/>
      <c r="BM109" s="35"/>
      <c r="BN109" s="35"/>
      <c r="BO109" s="35"/>
      <c r="BP109" s="38"/>
      <c r="BQ109" s="32"/>
      <c r="BR109" s="32"/>
      <c r="BS109" s="214"/>
      <c r="BT109" s="32"/>
      <c r="BU109" s="214"/>
      <c r="BV109" s="32"/>
      <c r="BW109" s="43"/>
      <c r="BX109" s="43"/>
      <c r="BY109" s="38"/>
      <c r="BZ109" s="38"/>
      <c r="CA109" s="38">
        <v>0</v>
      </c>
      <c r="CB109" s="38"/>
      <c r="CC109" s="38"/>
      <c r="CD109" s="38"/>
      <c r="CE109" s="38"/>
      <c r="CF109" s="38"/>
      <c r="CG109" s="38"/>
      <c r="CH109" s="38"/>
      <c r="CI109" s="38"/>
      <c r="CJ109" s="38"/>
      <c r="CK109" s="34"/>
      <c r="CL109" s="34"/>
    </row>
    <row r="110" spans="1:90" outlineLevel="3">
      <c r="A110" s="225" t="s">
        <v>258</v>
      </c>
      <c r="B110" s="225" t="s">
        <v>243</v>
      </c>
      <c r="C110" s="225" t="s">
        <v>148</v>
      </c>
      <c r="D110" s="225" t="s">
        <v>149</v>
      </c>
      <c r="E110" s="225" t="s">
        <v>294</v>
      </c>
      <c r="F110" s="225" t="s">
        <v>528</v>
      </c>
      <c r="G110" s="225" t="s">
        <v>231</v>
      </c>
      <c r="H110" s="225" t="s">
        <v>144</v>
      </c>
      <c r="I110" s="209" t="s">
        <v>289</v>
      </c>
      <c r="J110" s="20">
        <v>10000</v>
      </c>
      <c r="K110" s="20">
        <v>10000</v>
      </c>
      <c r="L110" s="70">
        <v>0</v>
      </c>
      <c r="M110" s="22">
        <v>0</v>
      </c>
      <c r="N110" s="70">
        <v>0.56845848838317525</v>
      </c>
      <c r="O110" s="20">
        <v>869.32578704565947</v>
      </c>
      <c r="P110" s="46">
        <v>870.42050880493036</v>
      </c>
      <c r="Q110" s="46">
        <v>-1.0947217592708967</v>
      </c>
      <c r="R110" s="24" t="s">
        <v>529</v>
      </c>
      <c r="S110" s="24">
        <v>0</v>
      </c>
      <c r="T110" s="24">
        <v>0</v>
      </c>
      <c r="U110" s="25">
        <v>8693257.870456595</v>
      </c>
      <c r="V110" s="26" t="s">
        <v>97</v>
      </c>
      <c r="W110" s="26">
        <v>840252.70314138092</v>
      </c>
      <c r="X110" s="26">
        <v>0</v>
      </c>
      <c r="Y110" s="26">
        <v>840252.70314138092</v>
      </c>
      <c r="Z110" s="26">
        <v>840252.70314138092</v>
      </c>
      <c r="AA110" s="26">
        <v>0</v>
      </c>
      <c r="AB110" s="26">
        <v>840252.70314138092</v>
      </c>
      <c r="AC110" s="25">
        <v>8704205.0880493037</v>
      </c>
      <c r="AD110" s="26">
        <v>-10947.217592708766</v>
      </c>
      <c r="AE110" s="26">
        <v>0</v>
      </c>
      <c r="AF110" s="26">
        <v>0</v>
      </c>
      <c r="AG110" s="26">
        <v>-10947.217592708766</v>
      </c>
      <c r="AH110" s="27">
        <v>-3119880.2790597007</v>
      </c>
      <c r="AI110" s="26">
        <v>0</v>
      </c>
      <c r="AJ110" s="26">
        <v>0</v>
      </c>
      <c r="AK110" s="28">
        <v>-3119880.2790597007</v>
      </c>
      <c r="AL110" s="29">
        <v>-918660.17596893944</v>
      </c>
      <c r="AM110" s="26">
        <v>11813138.149516296</v>
      </c>
      <c r="AN110" s="29">
        <v>0</v>
      </c>
      <c r="AO110" s="20">
        <v>0</v>
      </c>
      <c r="AP110" s="26">
        <v>16619863.066392872</v>
      </c>
      <c r="AQ110" s="30">
        <v>250</v>
      </c>
      <c r="AR110" s="23">
        <v>1954076.0538171649</v>
      </c>
      <c r="AS110" s="23">
        <v>1.375</v>
      </c>
      <c r="AT110" s="26">
        <v>-1835377.0076195896</v>
      </c>
      <c r="AU110" s="26">
        <v>0</v>
      </c>
      <c r="AV110" s="26">
        <v>0</v>
      </c>
      <c r="AW110" s="26">
        <v>-1835377.0076195896</v>
      </c>
      <c r="AX110" s="26">
        <v>-13696823.170056362</v>
      </c>
      <c r="AY110" s="26">
        <v>0</v>
      </c>
      <c r="AZ110" s="26">
        <v>0</v>
      </c>
      <c r="BA110" s="26">
        <v>-13696823.170056362</v>
      </c>
      <c r="BB110" s="23">
        <v>1.375</v>
      </c>
      <c r="BC110" s="23">
        <v>1.375</v>
      </c>
      <c r="BD110" s="26">
        <v>-1824429.7900268808</v>
      </c>
      <c r="BE110" s="26">
        <v>0</v>
      </c>
      <c r="BF110" s="26">
        <v>0</v>
      </c>
      <c r="BG110" s="26">
        <v>-1824429.7900268808</v>
      </c>
      <c r="BH110" s="26">
        <v>-13685875.952463653</v>
      </c>
      <c r="BI110" s="26">
        <v>0</v>
      </c>
      <c r="BJ110" s="26">
        <v>0</v>
      </c>
      <c r="BK110" s="26">
        <v>-13685875.952463653</v>
      </c>
      <c r="BL110" s="31">
        <v>16619863.066392872</v>
      </c>
      <c r="BM110" s="23" t="s">
        <v>88</v>
      </c>
      <c r="BN110" s="23">
        <v>0</v>
      </c>
      <c r="BO110" s="23" t="b">
        <v>0</v>
      </c>
      <c r="BP110" s="26">
        <v>0</v>
      </c>
      <c r="BQ110" s="20">
        <v>1000</v>
      </c>
      <c r="BR110" s="20">
        <v>10000000</v>
      </c>
      <c r="BS110" s="210">
        <v>5</v>
      </c>
      <c r="BT110" s="20">
        <v>0</v>
      </c>
      <c r="BU110" s="227">
        <v>1421146.2209579381</v>
      </c>
      <c r="BV110" s="20">
        <v>86</v>
      </c>
      <c r="BW110" s="31">
        <v>1.375</v>
      </c>
      <c r="BX110" s="31">
        <v>1.375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-3108933.0614669919</v>
      </c>
      <c r="CH110" s="26">
        <v>0</v>
      </c>
      <c r="CI110" s="26">
        <v>0</v>
      </c>
      <c r="CJ110" s="26">
        <v>-3108933.0614669919</v>
      </c>
      <c r="CK110" s="22">
        <v>0.43</v>
      </c>
      <c r="CL110" s="22">
        <v>0</v>
      </c>
    </row>
    <row r="111" spans="1:90" s="226" customFormat="1" ht="20.100000000000001" customHeight="1" outlineLevel="2">
      <c r="A111" s="212" t="s">
        <v>265</v>
      </c>
      <c r="B111" s="212"/>
      <c r="C111" s="212"/>
      <c r="D111" s="212"/>
      <c r="E111" s="212"/>
      <c r="F111" s="212"/>
      <c r="G111" s="212"/>
      <c r="H111" s="212"/>
      <c r="I111" s="213"/>
      <c r="J111" s="32"/>
      <c r="K111" s="32"/>
      <c r="L111" s="71"/>
      <c r="M111" s="34"/>
      <c r="N111" s="71"/>
      <c r="O111" s="32"/>
      <c r="P111" s="50"/>
      <c r="Q111" s="50"/>
      <c r="R111" s="36">
        <v>0</v>
      </c>
      <c r="S111" s="36">
        <v>0</v>
      </c>
      <c r="T111" s="36">
        <v>0</v>
      </c>
      <c r="U111" s="37">
        <v>8693257.870456595</v>
      </c>
      <c r="V111" s="38"/>
      <c r="W111" s="38">
        <v>840252.70314138092</v>
      </c>
      <c r="X111" s="38">
        <v>0</v>
      </c>
      <c r="Y111" s="38">
        <v>840252.70314138092</v>
      </c>
      <c r="Z111" s="38">
        <v>840252.70314138092</v>
      </c>
      <c r="AA111" s="38">
        <v>0</v>
      </c>
      <c r="AB111" s="38">
        <v>840252.70314138092</v>
      </c>
      <c r="AC111" s="37">
        <v>8704205.0880493037</v>
      </c>
      <c r="AD111" s="38">
        <v>-10947.217592708766</v>
      </c>
      <c r="AE111" s="38">
        <v>0</v>
      </c>
      <c r="AF111" s="38">
        <v>0</v>
      </c>
      <c r="AG111" s="38">
        <v>-10947.217592708766</v>
      </c>
      <c r="AH111" s="39">
        <v>-3119880.2790597007</v>
      </c>
      <c r="AI111" s="38">
        <v>0</v>
      </c>
      <c r="AJ111" s="38">
        <v>0</v>
      </c>
      <c r="AK111" s="40">
        <v>-3119880.2790597007</v>
      </c>
      <c r="AL111" s="41"/>
      <c r="AM111" s="38">
        <v>11813138.149516296</v>
      </c>
      <c r="AN111" s="41"/>
      <c r="AO111" s="32"/>
      <c r="AP111" s="38">
        <v>16619863.066392872</v>
      </c>
      <c r="AQ111" s="42"/>
      <c r="AR111" s="35"/>
      <c r="AS111" s="35"/>
      <c r="AT111" s="38">
        <v>-1835377.0076195896</v>
      </c>
      <c r="AU111" s="38">
        <v>0</v>
      </c>
      <c r="AV111" s="38">
        <v>0</v>
      </c>
      <c r="AW111" s="38">
        <v>-1835377.0076195896</v>
      </c>
      <c r="AX111" s="38">
        <v>-13696823.170056362</v>
      </c>
      <c r="AY111" s="38">
        <v>0</v>
      </c>
      <c r="AZ111" s="38">
        <v>0</v>
      </c>
      <c r="BA111" s="38">
        <v>-13696823.170056362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43"/>
      <c r="BM111" s="35"/>
      <c r="BN111" s="35"/>
      <c r="BO111" s="35"/>
      <c r="BP111" s="38"/>
      <c r="BQ111" s="32"/>
      <c r="BR111" s="32"/>
      <c r="BS111" s="214"/>
      <c r="BT111" s="32"/>
      <c r="BU111" s="228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225" t="s">
        <v>242</v>
      </c>
      <c r="B112" s="225" t="s">
        <v>243</v>
      </c>
      <c r="C112" s="225" t="s">
        <v>138</v>
      </c>
      <c r="D112" s="225" t="s">
        <v>0</v>
      </c>
      <c r="E112" s="225" t="s">
        <v>244</v>
      </c>
      <c r="F112" s="225" t="s">
        <v>0</v>
      </c>
      <c r="G112" s="225" t="s">
        <v>245</v>
      </c>
      <c r="H112" s="225" t="s">
        <v>85</v>
      </c>
      <c r="I112" s="209" t="s">
        <v>86</v>
      </c>
      <c r="J112" s="20">
        <v>0</v>
      </c>
      <c r="K112" s="20">
        <v>0</v>
      </c>
      <c r="L112" s="21">
        <v>0</v>
      </c>
      <c r="M112" s="22">
        <v>0</v>
      </c>
      <c r="N112" s="22">
        <v>0</v>
      </c>
      <c r="O112" s="23">
        <v>0</v>
      </c>
      <c r="P112" s="20">
        <v>0</v>
      </c>
      <c r="Q112" s="20">
        <v>0</v>
      </c>
      <c r="R112" s="24">
        <v>0</v>
      </c>
      <c r="S112" s="24">
        <v>0</v>
      </c>
      <c r="T112" s="24">
        <v>0</v>
      </c>
      <c r="U112" s="25">
        <v>0</v>
      </c>
      <c r="V112" s="26" t="s">
        <v>87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605.07010012649471</v>
      </c>
      <c r="AG112" s="26">
        <v>605.07010012649471</v>
      </c>
      <c r="AH112" s="27">
        <v>0</v>
      </c>
      <c r="AI112" s="26">
        <v>0</v>
      </c>
      <c r="AJ112" s="26">
        <v>8107.896263609784</v>
      </c>
      <c r="AK112" s="28">
        <v>8107.896263609784</v>
      </c>
      <c r="AL112" s="29">
        <v>0</v>
      </c>
      <c r="AM112" s="26">
        <v>0</v>
      </c>
      <c r="AN112" s="20">
        <v>0</v>
      </c>
      <c r="AO112" s="29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2562.7638209304246</v>
      </c>
      <c r="AW112" s="26">
        <v>2562.7638209304246</v>
      </c>
      <c r="AX112" s="26">
        <v>0</v>
      </c>
      <c r="AY112" s="26">
        <v>0</v>
      </c>
      <c r="AZ112" s="26">
        <v>44030.297467093616</v>
      </c>
      <c r="BA112" s="26">
        <v>44030.297467093616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1957.6937208039299</v>
      </c>
      <c r="BG112" s="26">
        <v>1957.6937208039299</v>
      </c>
      <c r="BH112" s="26">
        <v>0</v>
      </c>
      <c r="BI112" s="26">
        <v>0</v>
      </c>
      <c r="BJ112" s="26">
        <v>43425.227366967119</v>
      </c>
      <c r="BK112" s="26">
        <v>43425.227366967119</v>
      </c>
      <c r="BL112" s="23">
        <v>0</v>
      </c>
      <c r="BM112" s="23" t="s">
        <v>88</v>
      </c>
      <c r="BN112" s="23">
        <v>0</v>
      </c>
      <c r="BO112" s="23" t="b">
        <v>0</v>
      </c>
      <c r="BP112" s="26">
        <v>7502.8261634832888</v>
      </c>
      <c r="BQ112" s="24">
        <v>0</v>
      </c>
      <c r="BR112" s="20">
        <v>0</v>
      </c>
      <c r="BS112" s="210">
        <v>11</v>
      </c>
      <c r="BT112" s="20">
        <v>0</v>
      </c>
      <c r="BU112" s="210">
        <v>0</v>
      </c>
      <c r="BV112" s="20">
        <v>125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7502.8261634832888</v>
      </c>
      <c r="CJ112" s="26">
        <v>7502.8261634832888</v>
      </c>
      <c r="CK112" s="22">
        <v>0</v>
      </c>
      <c r="CL112" s="22">
        <v>0</v>
      </c>
    </row>
    <row r="113" spans="1:90" outlineLevel="3">
      <c r="A113" s="225" t="s">
        <v>242</v>
      </c>
      <c r="B113" s="225" t="s">
        <v>243</v>
      </c>
      <c r="C113" s="225" t="s">
        <v>138</v>
      </c>
      <c r="D113" s="225" t="s">
        <v>0</v>
      </c>
      <c r="E113" s="225" t="s">
        <v>246</v>
      </c>
      <c r="F113" s="225" t="s">
        <v>0</v>
      </c>
      <c r="G113" s="225" t="s">
        <v>83</v>
      </c>
      <c r="H113" s="225" t="s">
        <v>85</v>
      </c>
      <c r="I113" s="209" t="s">
        <v>86</v>
      </c>
      <c r="J113" s="20">
        <v>0</v>
      </c>
      <c r="K113" s="20">
        <v>0</v>
      </c>
      <c r="L113" s="21">
        <v>0</v>
      </c>
      <c r="M113" s="22">
        <v>0</v>
      </c>
      <c r="N113" s="22">
        <v>0</v>
      </c>
      <c r="O113" s="23">
        <v>0</v>
      </c>
      <c r="P113" s="20">
        <v>0</v>
      </c>
      <c r="Q113" s="20">
        <v>0</v>
      </c>
      <c r="R113" s="24">
        <v>0</v>
      </c>
      <c r="S113" s="24">
        <v>0</v>
      </c>
      <c r="T113" s="24">
        <v>0</v>
      </c>
      <c r="U113" s="25">
        <v>0</v>
      </c>
      <c r="V113" s="26" t="s">
        <v>87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-1638.250525492871</v>
      </c>
      <c r="AG113" s="26">
        <v>-1638.250525492871</v>
      </c>
      <c r="AH113" s="27">
        <v>0</v>
      </c>
      <c r="AI113" s="26">
        <v>0</v>
      </c>
      <c r="AJ113" s="26">
        <v>29051.172805171336</v>
      </c>
      <c r="AK113" s="28">
        <v>29051.172805171336</v>
      </c>
      <c r="AL113" s="29">
        <v>106507.09722759156</v>
      </c>
      <c r="AM113" s="26">
        <v>0</v>
      </c>
      <c r="AN113" s="20">
        <v>0</v>
      </c>
      <c r="AO113" s="29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8700.80309330003</v>
      </c>
      <c r="AW113" s="26">
        <v>8700.80309330003</v>
      </c>
      <c r="AX113" s="26">
        <v>0</v>
      </c>
      <c r="AY113" s="26">
        <v>0</v>
      </c>
      <c r="AZ113" s="26">
        <v>118210.17489001874</v>
      </c>
      <c r="BA113" s="26">
        <v>118210.17489001874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10339.053618792901</v>
      </c>
      <c r="BG113" s="26">
        <v>10339.053618792901</v>
      </c>
      <c r="BH113" s="26">
        <v>0</v>
      </c>
      <c r="BI113" s="26">
        <v>0</v>
      </c>
      <c r="BJ113" s="26">
        <v>119848.42541551161</v>
      </c>
      <c r="BK113" s="26">
        <v>119848.42541551161</v>
      </c>
      <c r="BL113" s="23">
        <v>0</v>
      </c>
      <c r="BM113" s="23" t="s">
        <v>88</v>
      </c>
      <c r="BN113" s="23">
        <v>0</v>
      </c>
      <c r="BO113" s="23" t="b">
        <v>0</v>
      </c>
      <c r="BP113" s="26">
        <v>30689.423330664205</v>
      </c>
      <c r="BQ113" s="24">
        <v>0</v>
      </c>
      <c r="BR113" s="20">
        <v>0</v>
      </c>
      <c r="BS113" s="210">
        <v>11</v>
      </c>
      <c r="BT113" s="20">
        <v>0</v>
      </c>
      <c r="BU113" s="210">
        <v>0</v>
      </c>
      <c r="BV113" s="20">
        <v>126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30689.423330664205</v>
      </c>
      <c r="CJ113" s="26">
        <v>30689.423330664205</v>
      </c>
      <c r="CK113" s="22">
        <v>0</v>
      </c>
      <c r="CL113" s="22">
        <v>0</v>
      </c>
    </row>
    <row r="114" spans="1:90" s="226" customFormat="1" ht="20.100000000000001" customHeight="1" outlineLevel="2">
      <c r="A114" s="212" t="s">
        <v>247</v>
      </c>
      <c r="B114" s="212"/>
      <c r="C114" s="212"/>
      <c r="D114" s="212"/>
      <c r="E114" s="212"/>
      <c r="F114" s="212"/>
      <c r="G114" s="212"/>
      <c r="H114" s="212"/>
      <c r="I114" s="213"/>
      <c r="J114" s="32"/>
      <c r="K114" s="32"/>
      <c r="L114" s="33"/>
      <c r="M114" s="34"/>
      <c r="N114" s="34"/>
      <c r="O114" s="35"/>
      <c r="P114" s="32"/>
      <c r="Q114" s="32"/>
      <c r="R114" s="36">
        <v>0</v>
      </c>
      <c r="S114" s="36">
        <v>0</v>
      </c>
      <c r="T114" s="36">
        <v>0</v>
      </c>
      <c r="U114" s="37">
        <v>0</v>
      </c>
      <c r="V114" s="38"/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7">
        <v>0</v>
      </c>
      <c r="AD114" s="38">
        <v>0</v>
      </c>
      <c r="AE114" s="38">
        <v>0</v>
      </c>
      <c r="AF114" s="38">
        <v>-1033.1804253663763</v>
      </c>
      <c r="AG114" s="38">
        <v>-1033.1804253663763</v>
      </c>
      <c r="AH114" s="39">
        <v>0</v>
      </c>
      <c r="AI114" s="38">
        <v>0</v>
      </c>
      <c r="AJ114" s="38">
        <v>37159.069068781122</v>
      </c>
      <c r="AK114" s="40">
        <v>37159.069068781122</v>
      </c>
      <c r="AL114" s="41"/>
      <c r="AM114" s="38">
        <v>0</v>
      </c>
      <c r="AN114" s="32"/>
      <c r="AO114" s="41"/>
      <c r="AP114" s="38">
        <v>0</v>
      </c>
      <c r="AQ114" s="42"/>
      <c r="AR114" s="35"/>
      <c r="AS114" s="35"/>
      <c r="AT114" s="38">
        <v>0</v>
      </c>
      <c r="AU114" s="38">
        <v>0</v>
      </c>
      <c r="AV114" s="38">
        <v>11263.566914230454</v>
      </c>
      <c r="AW114" s="38">
        <v>11263.566914230454</v>
      </c>
      <c r="AX114" s="38">
        <v>0</v>
      </c>
      <c r="AY114" s="38">
        <v>0</v>
      </c>
      <c r="AZ114" s="38">
        <v>162240.47235711236</v>
      </c>
      <c r="BA114" s="38">
        <v>162240.47235711236</v>
      </c>
      <c r="BB114" s="35"/>
      <c r="BC114" s="35"/>
      <c r="BD114" s="38"/>
      <c r="BE114" s="38"/>
      <c r="BF114" s="38"/>
      <c r="BG114" s="38"/>
      <c r="BH114" s="38"/>
      <c r="BI114" s="38"/>
      <c r="BJ114" s="38"/>
      <c r="BK114" s="38"/>
      <c r="BL114" s="35"/>
      <c r="BM114" s="35"/>
      <c r="BN114" s="35"/>
      <c r="BO114" s="35"/>
      <c r="BP114" s="38"/>
      <c r="BQ114" s="36"/>
      <c r="BR114" s="32"/>
      <c r="BS114" s="214"/>
      <c r="BT114" s="32"/>
      <c r="BU114" s="214"/>
      <c r="BV114" s="32"/>
      <c r="BW114" s="43"/>
      <c r="BX114" s="43"/>
      <c r="BY114" s="38"/>
      <c r="BZ114" s="38"/>
      <c r="CA114" s="38">
        <v>0</v>
      </c>
      <c r="CB114" s="38"/>
      <c r="CC114" s="38"/>
      <c r="CD114" s="38"/>
      <c r="CE114" s="38"/>
      <c r="CF114" s="38"/>
      <c r="CG114" s="38"/>
      <c r="CH114" s="38"/>
      <c r="CI114" s="38"/>
      <c r="CJ114" s="38"/>
      <c r="CK114" s="34"/>
      <c r="CL114" s="34"/>
    </row>
    <row r="115" spans="1:90" outlineLevel="3">
      <c r="A115" s="225" t="s">
        <v>248</v>
      </c>
      <c r="B115" s="225" t="s">
        <v>243</v>
      </c>
      <c r="C115" s="225" t="s">
        <v>138</v>
      </c>
      <c r="D115" s="225" t="s">
        <v>0</v>
      </c>
      <c r="E115" s="225" t="s">
        <v>249</v>
      </c>
      <c r="F115" s="225" t="s">
        <v>0</v>
      </c>
      <c r="G115" s="225" t="s">
        <v>86</v>
      </c>
      <c r="H115" s="225" t="s">
        <v>85</v>
      </c>
      <c r="I115" s="209" t="s">
        <v>250</v>
      </c>
      <c r="J115" s="20">
        <v>0</v>
      </c>
      <c r="K115" s="20">
        <v>0</v>
      </c>
      <c r="L115" s="21">
        <v>0</v>
      </c>
      <c r="M115" s="22">
        <v>0</v>
      </c>
      <c r="N115" s="22">
        <v>0</v>
      </c>
      <c r="O115" s="23">
        <v>0</v>
      </c>
      <c r="P115" s="20">
        <v>0</v>
      </c>
      <c r="Q115" s="20">
        <v>0</v>
      </c>
      <c r="R115" s="24">
        <v>0</v>
      </c>
      <c r="S115" s="24">
        <v>0</v>
      </c>
      <c r="T115" s="24">
        <v>0</v>
      </c>
      <c r="U115" s="25">
        <v>337509.74</v>
      </c>
      <c r="V115" s="26" t="s">
        <v>87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5">
        <v>237539.18999999948</v>
      </c>
      <c r="AD115" s="26">
        <v>0</v>
      </c>
      <c r="AE115" s="26">
        <v>99970.550000000745</v>
      </c>
      <c r="AF115" s="26">
        <v>0</v>
      </c>
      <c r="AG115" s="26">
        <v>99970.550000000745</v>
      </c>
      <c r="AH115" s="27">
        <v>0</v>
      </c>
      <c r="AI115" s="26">
        <v>392671.48</v>
      </c>
      <c r="AJ115" s="26">
        <v>0</v>
      </c>
      <c r="AK115" s="28">
        <v>392671.48</v>
      </c>
      <c r="AL115" s="29">
        <v>1628961.33</v>
      </c>
      <c r="AM115" s="26">
        <v>-55161.740000000224</v>
      </c>
      <c r="AN115" s="20">
        <v>0</v>
      </c>
      <c r="AO115" s="29">
        <v>0</v>
      </c>
      <c r="AP115" s="26">
        <v>685186.93999999948</v>
      </c>
      <c r="AQ115" s="30">
        <v>1</v>
      </c>
      <c r="AR115" s="23">
        <v>9.9999999999999995E-8</v>
      </c>
      <c r="AS115" s="23">
        <v>0</v>
      </c>
      <c r="AT115" s="26">
        <v>0</v>
      </c>
      <c r="AU115" s="26">
        <v>-205570.94</v>
      </c>
      <c r="AV115" s="26">
        <v>0</v>
      </c>
      <c r="AW115" s="26">
        <v>-205570.94</v>
      </c>
      <c r="AX115" s="26">
        <v>0</v>
      </c>
      <c r="AY115" s="26">
        <v>221642.39000000258</v>
      </c>
      <c r="AZ115" s="26">
        <v>604000</v>
      </c>
      <c r="BA115" s="26">
        <v>825642.39</v>
      </c>
      <c r="BB115" s="23" t="s">
        <v>0</v>
      </c>
      <c r="BC115" s="23" t="s">
        <v>0</v>
      </c>
      <c r="BD115" s="26">
        <v>0</v>
      </c>
      <c r="BE115" s="26">
        <v>-305541.49000000057</v>
      </c>
      <c r="BF115" s="26">
        <v>0</v>
      </c>
      <c r="BG115" s="26">
        <v>-305541.49000000057</v>
      </c>
      <c r="BH115" s="26">
        <v>0</v>
      </c>
      <c r="BI115" s="26">
        <v>121671.84000000183</v>
      </c>
      <c r="BJ115" s="26">
        <v>604000</v>
      </c>
      <c r="BK115" s="26">
        <v>725671.83999999939</v>
      </c>
      <c r="BL115" s="23">
        <v>685186.93999999948</v>
      </c>
      <c r="BM115" s="23" t="s">
        <v>88</v>
      </c>
      <c r="BN115" s="23">
        <v>0</v>
      </c>
      <c r="BO115" s="23" t="b">
        <v>0</v>
      </c>
      <c r="BP115" s="26">
        <v>0</v>
      </c>
      <c r="BQ115" s="24">
        <v>0</v>
      </c>
      <c r="BR115" s="20">
        <v>0</v>
      </c>
      <c r="BS115" s="210">
        <v>10</v>
      </c>
      <c r="BT115" s="20">
        <v>0</v>
      </c>
      <c r="BU115" s="210">
        <v>0</v>
      </c>
      <c r="BV115" s="20">
        <v>121</v>
      </c>
      <c r="BW115" s="31">
        <v>0</v>
      </c>
      <c r="BX115" s="31">
        <v>0</v>
      </c>
      <c r="BY115" s="26">
        <v>0</v>
      </c>
      <c r="BZ115" s="26">
        <v>0</v>
      </c>
      <c r="CA115" s="26">
        <v>0</v>
      </c>
      <c r="CB115" s="26">
        <v>-453680.41000000102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292700.92999999947</v>
      </c>
      <c r="CI115" s="26">
        <v>0</v>
      </c>
      <c r="CJ115" s="26">
        <v>292700.92999999947</v>
      </c>
      <c r="CK115" s="22">
        <v>0</v>
      </c>
      <c r="CL115" s="22">
        <v>0</v>
      </c>
    </row>
    <row r="116" spans="1:90" outlineLevel="3">
      <c r="A116" s="225" t="s">
        <v>248</v>
      </c>
      <c r="B116" s="225" t="s">
        <v>243</v>
      </c>
      <c r="C116" s="225" t="s">
        <v>138</v>
      </c>
      <c r="D116" s="225" t="s">
        <v>0</v>
      </c>
      <c r="E116" s="225" t="s">
        <v>251</v>
      </c>
      <c r="F116" s="225" t="s">
        <v>0</v>
      </c>
      <c r="G116" s="225" t="s">
        <v>86</v>
      </c>
      <c r="H116" s="225" t="s">
        <v>85</v>
      </c>
      <c r="I116" s="209" t="s">
        <v>250</v>
      </c>
      <c r="J116" s="20">
        <v>0</v>
      </c>
      <c r="K116" s="20">
        <v>0</v>
      </c>
      <c r="L116" s="21">
        <v>0</v>
      </c>
      <c r="M116" s="22">
        <v>0</v>
      </c>
      <c r="N116" s="22">
        <v>0</v>
      </c>
      <c r="O116" s="23">
        <v>0</v>
      </c>
      <c r="P116" s="20">
        <v>0</v>
      </c>
      <c r="Q116" s="20">
        <v>0</v>
      </c>
      <c r="R116" s="24">
        <v>0</v>
      </c>
      <c r="S116" s="24">
        <v>0</v>
      </c>
      <c r="T116" s="24">
        <v>0</v>
      </c>
      <c r="U116" s="25">
        <v>0</v>
      </c>
      <c r="V116" s="26" t="s">
        <v>87</v>
      </c>
      <c r="W116" s="26">
        <v>9.9999999999999995E-8</v>
      </c>
      <c r="X116" s="26">
        <v>0</v>
      </c>
      <c r="Y116" s="26">
        <v>9.9999999999999995E-8</v>
      </c>
      <c r="Z116" s="26">
        <v>9.9999999999999995E-8</v>
      </c>
      <c r="AA116" s="26">
        <v>0</v>
      </c>
      <c r="AB116" s="26">
        <v>9.9999999999999995E-8</v>
      </c>
      <c r="AC116" s="25">
        <v>0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-9812200</v>
      </c>
      <c r="AM116" s="26">
        <v>0</v>
      </c>
      <c r="AN116" s="20">
        <v>0</v>
      </c>
      <c r="AO116" s="29">
        <v>0</v>
      </c>
      <c r="AP116" s="26">
        <v>1050000</v>
      </c>
      <c r="AQ116" s="30">
        <v>1</v>
      </c>
      <c r="AR116" s="23">
        <v>9.9999999999999995E-8</v>
      </c>
      <c r="AS116" s="23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-5965552</v>
      </c>
      <c r="AZ116" s="26">
        <v>0</v>
      </c>
      <c r="BA116" s="26">
        <v>-5965552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-5965552</v>
      </c>
      <c r="BJ116" s="26">
        <v>0</v>
      </c>
      <c r="BK116" s="26">
        <v>-5965552</v>
      </c>
      <c r="BL116" s="23">
        <v>1050000</v>
      </c>
      <c r="BM116" s="23" t="s">
        <v>88</v>
      </c>
      <c r="BN116" s="23">
        <v>0</v>
      </c>
      <c r="BO116" s="23" t="b">
        <v>0</v>
      </c>
      <c r="BP116" s="26">
        <v>0</v>
      </c>
      <c r="BQ116" s="24">
        <v>0</v>
      </c>
      <c r="BR116" s="20">
        <v>0</v>
      </c>
      <c r="BS116" s="210">
        <v>10</v>
      </c>
      <c r="BT116" s="20">
        <v>0</v>
      </c>
      <c r="BU116" s="210">
        <v>0</v>
      </c>
      <c r="BV116" s="20">
        <v>124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1</v>
      </c>
      <c r="CL116" s="22">
        <v>0</v>
      </c>
    </row>
    <row r="117" spans="1:90" s="226" customFormat="1" ht="20.100000000000001" customHeight="1" outlineLevel="2">
      <c r="A117" s="212" t="s">
        <v>252</v>
      </c>
      <c r="B117" s="212"/>
      <c r="C117" s="212"/>
      <c r="D117" s="212"/>
      <c r="E117" s="212"/>
      <c r="F117" s="212"/>
      <c r="G117" s="212"/>
      <c r="H117" s="212"/>
      <c r="I117" s="213"/>
      <c r="J117" s="32"/>
      <c r="K117" s="32"/>
      <c r="L117" s="33"/>
      <c r="M117" s="34"/>
      <c r="N117" s="34"/>
      <c r="O117" s="35"/>
      <c r="P117" s="32"/>
      <c r="Q117" s="32"/>
      <c r="R117" s="36">
        <v>0</v>
      </c>
      <c r="S117" s="36">
        <v>0</v>
      </c>
      <c r="T117" s="36">
        <v>0</v>
      </c>
      <c r="U117" s="37">
        <v>337509.74</v>
      </c>
      <c r="V117" s="38"/>
      <c r="W117" s="38">
        <v>9.9999999999999995E-8</v>
      </c>
      <c r="X117" s="38">
        <v>0</v>
      </c>
      <c r="Y117" s="38">
        <v>9.9999999999999995E-8</v>
      </c>
      <c r="Z117" s="38">
        <v>9.9999999999999995E-8</v>
      </c>
      <c r="AA117" s="38">
        <v>0</v>
      </c>
      <c r="AB117" s="38">
        <v>9.9999999999999995E-8</v>
      </c>
      <c r="AC117" s="37">
        <v>237539.18999999948</v>
      </c>
      <c r="AD117" s="38">
        <v>0</v>
      </c>
      <c r="AE117" s="38">
        <v>99970.550000000745</v>
      </c>
      <c r="AF117" s="38">
        <v>0</v>
      </c>
      <c r="AG117" s="38">
        <v>99970.550000000745</v>
      </c>
      <c r="AH117" s="39">
        <v>0</v>
      </c>
      <c r="AI117" s="38">
        <v>392671.48</v>
      </c>
      <c r="AJ117" s="38">
        <v>0</v>
      </c>
      <c r="AK117" s="40">
        <v>392671.48</v>
      </c>
      <c r="AL117" s="41"/>
      <c r="AM117" s="38">
        <v>-55161.740000000224</v>
      </c>
      <c r="AN117" s="32"/>
      <c r="AO117" s="41"/>
      <c r="AP117" s="38">
        <v>1735186.94</v>
      </c>
      <c r="AQ117" s="42"/>
      <c r="AR117" s="35"/>
      <c r="AS117" s="35"/>
      <c r="AT117" s="38">
        <v>0</v>
      </c>
      <c r="AU117" s="38">
        <v>-205570.94</v>
      </c>
      <c r="AV117" s="38">
        <v>0</v>
      </c>
      <c r="AW117" s="38">
        <v>-205570.94</v>
      </c>
      <c r="AX117" s="38">
        <v>0</v>
      </c>
      <c r="AY117" s="38">
        <v>-5743909.6099999975</v>
      </c>
      <c r="AZ117" s="38">
        <v>604000</v>
      </c>
      <c r="BA117" s="38">
        <v>-5139909.6100000003</v>
      </c>
      <c r="BB117" s="35"/>
      <c r="BC117" s="35"/>
      <c r="BD117" s="38"/>
      <c r="BE117" s="38"/>
      <c r="BF117" s="38"/>
      <c r="BG117" s="38"/>
      <c r="BH117" s="38"/>
      <c r="BI117" s="38"/>
      <c r="BJ117" s="38"/>
      <c r="BK117" s="38"/>
      <c r="BL117" s="35"/>
      <c r="BM117" s="35"/>
      <c r="BN117" s="35"/>
      <c r="BO117" s="35"/>
      <c r="BP117" s="38"/>
      <c r="BQ117" s="36"/>
      <c r="BR117" s="32"/>
      <c r="BS117" s="214"/>
      <c r="BT117" s="32"/>
      <c r="BU117" s="214"/>
      <c r="BV117" s="32"/>
      <c r="BW117" s="43"/>
      <c r="BX117" s="43"/>
      <c r="BY117" s="38"/>
      <c r="BZ117" s="38"/>
      <c r="CA117" s="38">
        <v>0</v>
      </c>
      <c r="CB117" s="38"/>
      <c r="CC117" s="38"/>
      <c r="CD117" s="38"/>
      <c r="CE117" s="38"/>
      <c r="CF117" s="38"/>
      <c r="CG117" s="38"/>
      <c r="CH117" s="38"/>
      <c r="CI117" s="38"/>
      <c r="CJ117" s="38"/>
      <c r="CK117" s="34"/>
      <c r="CL117" s="34"/>
    </row>
    <row r="118" spans="1:90" outlineLevel="3">
      <c r="A118" s="225" t="s">
        <v>147</v>
      </c>
      <c r="B118" s="225" t="s">
        <v>243</v>
      </c>
      <c r="C118" s="225" t="s">
        <v>148</v>
      </c>
      <c r="D118" s="225" t="s">
        <v>149</v>
      </c>
      <c r="E118" s="225" t="s">
        <v>296</v>
      </c>
      <c r="F118" s="225" t="s">
        <v>0</v>
      </c>
      <c r="G118" s="232" t="s">
        <v>231</v>
      </c>
      <c r="H118" s="232" t="s">
        <v>125</v>
      </c>
      <c r="I118" s="209" t="s">
        <v>297</v>
      </c>
      <c r="J118" s="20">
        <v>1</v>
      </c>
      <c r="K118" s="20">
        <v>1</v>
      </c>
      <c r="L118" s="21">
        <v>0</v>
      </c>
      <c r="M118" s="22">
        <v>0</v>
      </c>
      <c r="N118" s="22">
        <v>0</v>
      </c>
      <c r="O118" s="23">
        <v>8110643</v>
      </c>
      <c r="P118" s="20">
        <v>8110643</v>
      </c>
      <c r="Q118" s="20">
        <v>0</v>
      </c>
      <c r="R118" s="24" t="s">
        <v>530</v>
      </c>
      <c r="S118" s="24">
        <v>0</v>
      </c>
      <c r="T118" s="24">
        <v>0</v>
      </c>
      <c r="U118" s="25">
        <v>8110643</v>
      </c>
      <c r="V118" s="26" t="s">
        <v>97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5">
        <v>8110643</v>
      </c>
      <c r="AD118" s="26">
        <v>0</v>
      </c>
      <c r="AE118" s="26">
        <v>0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0</v>
      </c>
      <c r="AM118" s="26">
        <v>8110643</v>
      </c>
      <c r="AN118" s="20">
        <v>0</v>
      </c>
      <c r="AO118" s="29">
        <v>0</v>
      </c>
      <c r="AP118" s="26">
        <v>8110643</v>
      </c>
      <c r="AQ118" s="30">
        <v>1</v>
      </c>
      <c r="AR118" s="23">
        <v>0</v>
      </c>
      <c r="AS118" s="23">
        <v>8110643</v>
      </c>
      <c r="AT118" s="26">
        <v>0</v>
      </c>
      <c r="AU118" s="26">
        <v>0</v>
      </c>
      <c r="AV118" s="26">
        <v>0</v>
      </c>
      <c r="AW118" s="26">
        <v>0</v>
      </c>
      <c r="AX118" s="26">
        <v>-5000000</v>
      </c>
      <c r="AY118" s="26">
        <v>0</v>
      </c>
      <c r="AZ118" s="26">
        <v>540643</v>
      </c>
      <c r="BA118" s="26">
        <v>-4459357</v>
      </c>
      <c r="BB118" s="23" t="s">
        <v>0</v>
      </c>
      <c r="BC118" s="23" t="s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-5000000</v>
      </c>
      <c r="BI118" s="26">
        <v>0</v>
      </c>
      <c r="BJ118" s="26">
        <v>540643</v>
      </c>
      <c r="BK118" s="26">
        <v>-4459357</v>
      </c>
      <c r="BL118" s="26">
        <v>8110643</v>
      </c>
      <c r="BM118" s="23" t="s">
        <v>98</v>
      </c>
      <c r="BN118" s="23">
        <v>0</v>
      </c>
      <c r="BO118" s="23" t="b">
        <v>0</v>
      </c>
      <c r="BP118" s="26">
        <v>0</v>
      </c>
      <c r="BQ118" s="20">
        <v>0</v>
      </c>
      <c r="BR118" s="20">
        <v>0</v>
      </c>
      <c r="BS118" s="210">
        <v>12</v>
      </c>
      <c r="BT118" s="20">
        <v>0</v>
      </c>
      <c r="BU118" s="210">
        <v>0</v>
      </c>
      <c r="BV118" s="20">
        <v>143</v>
      </c>
      <c r="BW118" s="31">
        <v>0</v>
      </c>
      <c r="BX118" s="31">
        <v>0</v>
      </c>
      <c r="BY118" s="26">
        <v>0</v>
      </c>
      <c r="BZ118" s="26">
        <v>0</v>
      </c>
      <c r="CA118" s="26">
        <v>0</v>
      </c>
      <c r="CB118" s="26">
        <v>540643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2">
        <v>0</v>
      </c>
      <c r="CL118" s="22">
        <v>0</v>
      </c>
    </row>
    <row r="119" spans="1:90" outlineLevel="3">
      <c r="A119" s="225" t="s">
        <v>147</v>
      </c>
      <c r="B119" s="225" t="s">
        <v>243</v>
      </c>
      <c r="C119" s="225" t="s">
        <v>148</v>
      </c>
      <c r="D119" s="225" t="s">
        <v>149</v>
      </c>
      <c r="E119" s="225" t="s">
        <v>298</v>
      </c>
      <c r="F119" s="225" t="s">
        <v>0</v>
      </c>
      <c r="G119" s="225" t="s">
        <v>231</v>
      </c>
      <c r="H119" s="225" t="s">
        <v>125</v>
      </c>
      <c r="I119" s="209" t="s">
        <v>297</v>
      </c>
      <c r="J119" s="20">
        <v>1</v>
      </c>
      <c r="K119" s="20">
        <v>1</v>
      </c>
      <c r="L119" s="21">
        <v>0</v>
      </c>
      <c r="M119" s="22">
        <v>0</v>
      </c>
      <c r="N119" s="22">
        <v>0</v>
      </c>
      <c r="O119" s="23">
        <v>7546000</v>
      </c>
      <c r="P119" s="20">
        <v>7546000</v>
      </c>
      <c r="Q119" s="20">
        <v>0</v>
      </c>
      <c r="R119" s="24" t="s">
        <v>531</v>
      </c>
      <c r="S119" s="24">
        <v>0</v>
      </c>
      <c r="T119" s="24">
        <v>0</v>
      </c>
      <c r="U119" s="25">
        <v>7546000</v>
      </c>
      <c r="V119" s="26" t="s">
        <v>97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5">
        <v>7546000</v>
      </c>
      <c r="AD119" s="26">
        <v>0</v>
      </c>
      <c r="AE119" s="26">
        <v>0</v>
      </c>
      <c r="AF119" s="26">
        <v>0</v>
      </c>
      <c r="AG119" s="26">
        <v>0</v>
      </c>
      <c r="AH119" s="27">
        <v>0</v>
      </c>
      <c r="AI119" s="26">
        <v>0</v>
      </c>
      <c r="AJ119" s="26">
        <v>0</v>
      </c>
      <c r="AK119" s="28">
        <v>0</v>
      </c>
      <c r="AL119" s="29">
        <v>0</v>
      </c>
      <c r="AM119" s="26">
        <v>7546000</v>
      </c>
      <c r="AN119" s="20">
        <v>0</v>
      </c>
      <c r="AO119" s="29">
        <v>0</v>
      </c>
      <c r="AP119" s="26">
        <v>7546000</v>
      </c>
      <c r="AQ119" s="30">
        <v>1</v>
      </c>
      <c r="AR119" s="23">
        <v>0</v>
      </c>
      <c r="AS119" s="23">
        <v>7546000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99922</v>
      </c>
      <c r="BA119" s="26">
        <v>99922</v>
      </c>
      <c r="BB119" s="23" t="s">
        <v>0</v>
      </c>
      <c r="BC119" s="23" t="s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99922</v>
      </c>
      <c r="BK119" s="26">
        <v>99922</v>
      </c>
      <c r="BL119" s="26">
        <v>7546000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0</v>
      </c>
      <c r="BR119" s="20">
        <v>0</v>
      </c>
      <c r="BS119" s="210">
        <v>12</v>
      </c>
      <c r="BT119" s="20">
        <v>0</v>
      </c>
      <c r="BU119" s="210">
        <v>0</v>
      </c>
      <c r="BV119" s="20">
        <v>144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-245000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2">
        <v>0</v>
      </c>
      <c r="CL119" s="22">
        <v>0</v>
      </c>
    </row>
    <row r="120" spans="1:90" outlineLevel="3">
      <c r="A120" s="225" t="s">
        <v>147</v>
      </c>
      <c r="B120" s="225" t="s">
        <v>243</v>
      </c>
      <c r="C120" s="225" t="s">
        <v>148</v>
      </c>
      <c r="D120" s="225" t="s">
        <v>149</v>
      </c>
      <c r="E120" s="225" t="s">
        <v>150</v>
      </c>
      <c r="F120" s="225" t="s">
        <v>0</v>
      </c>
      <c r="G120" s="232" t="s">
        <v>143</v>
      </c>
      <c r="H120" s="225" t="s">
        <v>95</v>
      </c>
      <c r="I120" s="209" t="s">
        <v>128</v>
      </c>
      <c r="J120" s="20">
        <v>1</v>
      </c>
      <c r="K120" s="20">
        <v>1</v>
      </c>
      <c r="L120" s="21">
        <v>0</v>
      </c>
      <c r="M120" s="22">
        <v>0</v>
      </c>
      <c r="N120" s="22">
        <v>0</v>
      </c>
      <c r="O120" s="23">
        <v>32007000</v>
      </c>
      <c r="P120" s="20">
        <v>32007000</v>
      </c>
      <c r="Q120" s="20">
        <v>0</v>
      </c>
      <c r="R120" s="24" t="s">
        <v>532</v>
      </c>
      <c r="S120" s="24">
        <v>0</v>
      </c>
      <c r="T120" s="24">
        <v>0</v>
      </c>
      <c r="U120" s="25">
        <v>32007000</v>
      </c>
      <c r="V120" s="26" t="s">
        <v>97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5">
        <v>32007000</v>
      </c>
      <c r="AD120" s="26">
        <v>0</v>
      </c>
      <c r="AE120" s="26">
        <v>0</v>
      </c>
      <c r="AF120" s="26">
        <v>0</v>
      </c>
      <c r="AG120" s="26">
        <v>0</v>
      </c>
      <c r="AH120" s="27">
        <v>0</v>
      </c>
      <c r="AI120" s="26">
        <v>0</v>
      </c>
      <c r="AJ120" s="26">
        <v>0</v>
      </c>
      <c r="AK120" s="28">
        <v>0</v>
      </c>
      <c r="AL120" s="29">
        <v>0</v>
      </c>
      <c r="AM120" s="26">
        <v>32007000</v>
      </c>
      <c r="AN120" s="20">
        <v>0</v>
      </c>
      <c r="AO120" s="29">
        <v>0</v>
      </c>
      <c r="AP120" s="26">
        <v>32007000</v>
      </c>
      <c r="AQ120" s="30">
        <v>1</v>
      </c>
      <c r="AR120" s="23">
        <v>0</v>
      </c>
      <c r="AS120" s="23">
        <v>32007000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3" t="s">
        <v>0</v>
      </c>
      <c r="BC120" s="23" t="s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32007000</v>
      </c>
      <c r="BM120" s="23" t="s">
        <v>98</v>
      </c>
      <c r="BN120" s="23">
        <v>0</v>
      </c>
      <c r="BO120" s="23" t="b">
        <v>0</v>
      </c>
      <c r="BP120" s="26">
        <v>0</v>
      </c>
      <c r="BQ120" s="46">
        <v>0</v>
      </c>
      <c r="BR120" s="20">
        <v>0</v>
      </c>
      <c r="BS120" s="210">
        <v>12</v>
      </c>
      <c r="BT120" s="20">
        <v>0</v>
      </c>
      <c r="BU120" s="210">
        <v>0</v>
      </c>
      <c r="BV120" s="20">
        <v>161</v>
      </c>
      <c r="BW120" s="31">
        <v>0</v>
      </c>
      <c r="BX120" s="31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2">
        <v>0</v>
      </c>
      <c r="CL120" s="22">
        <v>0</v>
      </c>
    </row>
    <row r="121" spans="1:90" outlineLevel="3">
      <c r="A121" s="225" t="s">
        <v>147</v>
      </c>
      <c r="B121" s="225" t="s">
        <v>243</v>
      </c>
      <c r="C121" s="225" t="s">
        <v>148</v>
      </c>
      <c r="D121" s="225" t="s">
        <v>149</v>
      </c>
      <c r="E121" s="225" t="s">
        <v>301</v>
      </c>
      <c r="F121" s="225" t="s">
        <v>0</v>
      </c>
      <c r="G121" s="225" t="s">
        <v>231</v>
      </c>
      <c r="H121" s="225" t="s">
        <v>95</v>
      </c>
      <c r="I121" s="209" t="s">
        <v>128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0</v>
      </c>
      <c r="P121" s="20">
        <v>0</v>
      </c>
      <c r="Q121" s="20">
        <v>0</v>
      </c>
      <c r="R121" s="24" t="s">
        <v>533</v>
      </c>
      <c r="S121" s="24">
        <v>0</v>
      </c>
      <c r="T121" s="24">
        <v>0</v>
      </c>
      <c r="U121" s="25">
        <v>0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0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0</v>
      </c>
      <c r="AM121" s="26">
        <v>0</v>
      </c>
      <c r="AN121" s="20">
        <v>0</v>
      </c>
      <c r="AO121" s="29">
        <v>0</v>
      </c>
      <c r="AP121" s="26">
        <v>0</v>
      </c>
      <c r="AQ121" s="30">
        <v>1</v>
      </c>
      <c r="AR121" s="23">
        <v>0</v>
      </c>
      <c r="AS121" s="23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-1140000</v>
      </c>
      <c r="AY121" s="26">
        <v>0</v>
      </c>
      <c r="AZ121" s="26">
        <v>0</v>
      </c>
      <c r="BA121" s="26">
        <v>-1140000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-1140000</v>
      </c>
      <c r="BI121" s="26">
        <v>0</v>
      </c>
      <c r="BJ121" s="26">
        <v>0</v>
      </c>
      <c r="BK121" s="26">
        <v>-1140000</v>
      </c>
      <c r="BL121" s="26">
        <v>0</v>
      </c>
      <c r="BM121" s="23" t="s">
        <v>98</v>
      </c>
      <c r="BN121" s="23">
        <v>0</v>
      </c>
      <c r="BO121" s="23" t="b">
        <v>0</v>
      </c>
      <c r="BP121" s="26">
        <v>0</v>
      </c>
      <c r="BQ121" s="46">
        <v>3675058</v>
      </c>
      <c r="BR121" s="20">
        <v>3675058</v>
      </c>
      <c r="BS121" s="210">
        <v>12</v>
      </c>
      <c r="BT121" s="20">
        <v>0</v>
      </c>
      <c r="BU121" s="210">
        <v>0</v>
      </c>
      <c r="BV121" s="20">
        <v>171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outlineLevel="3">
      <c r="A122" s="225" t="s">
        <v>147</v>
      </c>
      <c r="B122" s="225" t="s">
        <v>243</v>
      </c>
      <c r="C122" s="225" t="s">
        <v>148</v>
      </c>
      <c r="D122" s="225" t="s">
        <v>149</v>
      </c>
      <c r="E122" s="225" t="s">
        <v>302</v>
      </c>
      <c r="F122" s="225" t="s">
        <v>0</v>
      </c>
      <c r="G122" s="225" t="s">
        <v>231</v>
      </c>
      <c r="H122" s="225" t="s">
        <v>95</v>
      </c>
      <c r="I122" s="209" t="s">
        <v>128</v>
      </c>
      <c r="J122" s="20">
        <v>1</v>
      </c>
      <c r="K122" s="20">
        <v>1</v>
      </c>
      <c r="L122" s="21">
        <v>0</v>
      </c>
      <c r="M122" s="22">
        <v>0</v>
      </c>
      <c r="N122" s="22">
        <v>0</v>
      </c>
      <c r="O122" s="23">
        <v>0</v>
      </c>
      <c r="P122" s="20">
        <v>0</v>
      </c>
      <c r="Q122" s="20">
        <v>0</v>
      </c>
      <c r="R122" s="24" t="s">
        <v>534</v>
      </c>
      <c r="S122" s="24">
        <v>0</v>
      </c>
      <c r="T122" s="24">
        <v>0</v>
      </c>
      <c r="U122" s="25">
        <v>0</v>
      </c>
      <c r="V122" s="26" t="s">
        <v>97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5">
        <v>0</v>
      </c>
      <c r="AD122" s="26">
        <v>0</v>
      </c>
      <c r="AE122" s="26">
        <v>0</v>
      </c>
      <c r="AF122" s="26">
        <v>0</v>
      </c>
      <c r="AG122" s="26">
        <v>0</v>
      </c>
      <c r="AH122" s="27">
        <v>0</v>
      </c>
      <c r="AI122" s="26">
        <v>0</v>
      </c>
      <c r="AJ122" s="26">
        <v>0</v>
      </c>
      <c r="AK122" s="28">
        <v>0</v>
      </c>
      <c r="AL122" s="29">
        <v>0</v>
      </c>
      <c r="AM122" s="26">
        <v>0</v>
      </c>
      <c r="AN122" s="20">
        <v>0</v>
      </c>
      <c r="AO122" s="29">
        <v>0</v>
      </c>
      <c r="AP122" s="26">
        <v>0</v>
      </c>
      <c r="AQ122" s="30">
        <v>1</v>
      </c>
      <c r="AR122" s="23">
        <v>0</v>
      </c>
      <c r="AS122" s="23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-672500</v>
      </c>
      <c r="AY122" s="26">
        <v>0</v>
      </c>
      <c r="AZ122" s="26">
        <v>0</v>
      </c>
      <c r="BA122" s="26">
        <v>-672500</v>
      </c>
      <c r="BB122" s="23" t="s">
        <v>0</v>
      </c>
      <c r="BC122" s="23" t="s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-672500</v>
      </c>
      <c r="BI122" s="26">
        <v>0</v>
      </c>
      <c r="BJ122" s="26">
        <v>0</v>
      </c>
      <c r="BK122" s="26">
        <v>-672500</v>
      </c>
      <c r="BL122" s="26">
        <v>0</v>
      </c>
      <c r="BM122" s="23" t="s">
        <v>98</v>
      </c>
      <c r="BN122" s="23">
        <v>0</v>
      </c>
      <c r="BO122" s="23" t="b">
        <v>0</v>
      </c>
      <c r="BP122" s="26">
        <v>0</v>
      </c>
      <c r="BQ122" s="46">
        <v>3675058</v>
      </c>
      <c r="BR122" s="20">
        <v>3675058</v>
      </c>
      <c r="BS122" s="210">
        <v>12</v>
      </c>
      <c r="BT122" s="20">
        <v>0</v>
      </c>
      <c r="BU122" s="210">
        <v>0</v>
      </c>
      <c r="BV122" s="20">
        <v>172</v>
      </c>
      <c r="BW122" s="31">
        <v>0</v>
      </c>
      <c r="BX122" s="31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2">
        <v>0</v>
      </c>
      <c r="CL122" s="22">
        <v>0</v>
      </c>
    </row>
    <row r="123" spans="1:90" outlineLevel="3">
      <c r="A123" s="225" t="s">
        <v>147</v>
      </c>
      <c r="B123" s="225" t="s">
        <v>243</v>
      </c>
      <c r="C123" s="225" t="s">
        <v>148</v>
      </c>
      <c r="D123" s="225" t="s">
        <v>149</v>
      </c>
      <c r="E123" s="225" t="s">
        <v>303</v>
      </c>
      <c r="F123" s="225" t="s">
        <v>0</v>
      </c>
      <c r="G123" s="225" t="s">
        <v>231</v>
      </c>
      <c r="H123" s="225" t="s">
        <v>95</v>
      </c>
      <c r="I123" s="209" t="s">
        <v>128</v>
      </c>
      <c r="J123" s="20">
        <v>1</v>
      </c>
      <c r="K123" s="20">
        <v>1</v>
      </c>
      <c r="L123" s="21">
        <v>0</v>
      </c>
      <c r="M123" s="22">
        <v>0</v>
      </c>
      <c r="N123" s="22">
        <v>0</v>
      </c>
      <c r="O123" s="23">
        <v>0</v>
      </c>
      <c r="P123" s="20">
        <v>0</v>
      </c>
      <c r="Q123" s="20">
        <v>0</v>
      </c>
      <c r="R123" s="24" t="s">
        <v>535</v>
      </c>
      <c r="S123" s="24">
        <v>0</v>
      </c>
      <c r="T123" s="24">
        <v>0</v>
      </c>
      <c r="U123" s="25">
        <v>0</v>
      </c>
      <c r="V123" s="26" t="s">
        <v>97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5">
        <v>0</v>
      </c>
      <c r="AD123" s="26">
        <v>0</v>
      </c>
      <c r="AE123" s="26">
        <v>0</v>
      </c>
      <c r="AF123" s="26">
        <v>0</v>
      </c>
      <c r="AG123" s="26">
        <v>0</v>
      </c>
      <c r="AH123" s="27">
        <v>0</v>
      </c>
      <c r="AI123" s="26">
        <v>0</v>
      </c>
      <c r="AJ123" s="26">
        <v>0</v>
      </c>
      <c r="AK123" s="28">
        <v>0</v>
      </c>
      <c r="AL123" s="29">
        <v>0</v>
      </c>
      <c r="AM123" s="26">
        <v>0</v>
      </c>
      <c r="AN123" s="20">
        <v>0</v>
      </c>
      <c r="AO123" s="29">
        <v>0</v>
      </c>
      <c r="AP123" s="26">
        <v>0</v>
      </c>
      <c r="AQ123" s="30">
        <v>1</v>
      </c>
      <c r="AR123" s="23">
        <v>0</v>
      </c>
      <c r="AS123" s="23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-2787000</v>
      </c>
      <c r="AY123" s="26">
        <v>0</v>
      </c>
      <c r="AZ123" s="26">
        <v>0</v>
      </c>
      <c r="BA123" s="26">
        <v>-2787000</v>
      </c>
      <c r="BB123" s="23" t="s">
        <v>0</v>
      </c>
      <c r="BC123" s="23" t="s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-2787000</v>
      </c>
      <c r="BI123" s="26">
        <v>0</v>
      </c>
      <c r="BJ123" s="26">
        <v>0</v>
      </c>
      <c r="BK123" s="26">
        <v>-2787000</v>
      </c>
      <c r="BL123" s="26">
        <v>0</v>
      </c>
      <c r="BM123" s="23" t="s">
        <v>98</v>
      </c>
      <c r="BN123" s="23">
        <v>0</v>
      </c>
      <c r="BO123" s="23" t="b">
        <v>0</v>
      </c>
      <c r="BP123" s="26">
        <v>0</v>
      </c>
      <c r="BQ123" s="46">
        <v>3675058</v>
      </c>
      <c r="BR123" s="20">
        <v>3675058</v>
      </c>
      <c r="BS123" s="210">
        <v>12</v>
      </c>
      <c r="BT123" s="20">
        <v>0</v>
      </c>
      <c r="BU123" s="210">
        <v>0</v>
      </c>
      <c r="BV123" s="20">
        <v>173</v>
      </c>
      <c r="BW123" s="31">
        <v>0</v>
      </c>
      <c r="BX123" s="31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2">
        <v>0</v>
      </c>
      <c r="CL123" s="22">
        <v>0</v>
      </c>
    </row>
    <row r="124" spans="1:90" s="226" customFormat="1" ht="20.100000000000001" customHeight="1" outlineLevel="2">
      <c r="A124" s="212" t="s">
        <v>151</v>
      </c>
      <c r="B124" s="212"/>
      <c r="C124" s="212"/>
      <c r="D124" s="212"/>
      <c r="E124" s="212"/>
      <c r="F124" s="212"/>
      <c r="G124" s="212"/>
      <c r="H124" s="212"/>
      <c r="I124" s="213"/>
      <c r="J124" s="32"/>
      <c r="K124" s="32"/>
      <c r="L124" s="33"/>
      <c r="M124" s="34"/>
      <c r="N124" s="34"/>
      <c r="O124" s="35"/>
      <c r="P124" s="32"/>
      <c r="Q124" s="32"/>
      <c r="R124" s="36">
        <v>0</v>
      </c>
      <c r="S124" s="36">
        <v>0</v>
      </c>
      <c r="T124" s="36">
        <v>0</v>
      </c>
      <c r="U124" s="37">
        <v>47663643</v>
      </c>
      <c r="V124" s="38"/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7">
        <v>47663643</v>
      </c>
      <c r="AD124" s="38">
        <v>0</v>
      </c>
      <c r="AE124" s="38">
        <v>0</v>
      </c>
      <c r="AF124" s="38">
        <v>0</v>
      </c>
      <c r="AG124" s="38">
        <v>0</v>
      </c>
      <c r="AH124" s="39">
        <v>0</v>
      </c>
      <c r="AI124" s="38">
        <v>0</v>
      </c>
      <c r="AJ124" s="38">
        <v>0</v>
      </c>
      <c r="AK124" s="40">
        <v>0</v>
      </c>
      <c r="AL124" s="41"/>
      <c r="AM124" s="38">
        <v>47663643</v>
      </c>
      <c r="AN124" s="32"/>
      <c r="AO124" s="41"/>
      <c r="AP124" s="38">
        <v>47663643</v>
      </c>
      <c r="AQ124" s="42"/>
      <c r="AR124" s="35"/>
      <c r="AS124" s="35"/>
      <c r="AT124" s="38">
        <v>0</v>
      </c>
      <c r="AU124" s="38">
        <v>0</v>
      </c>
      <c r="AV124" s="38">
        <v>0</v>
      </c>
      <c r="AW124" s="38">
        <v>0</v>
      </c>
      <c r="AX124" s="38">
        <v>-9599500</v>
      </c>
      <c r="AY124" s="38">
        <v>0</v>
      </c>
      <c r="AZ124" s="38">
        <v>640565</v>
      </c>
      <c r="BA124" s="38">
        <v>-8958935</v>
      </c>
      <c r="BB124" s="35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5"/>
      <c r="BN124" s="35"/>
      <c r="BO124" s="35"/>
      <c r="BP124" s="38"/>
      <c r="BQ124" s="50"/>
      <c r="BR124" s="32"/>
      <c r="BS124" s="214"/>
      <c r="BT124" s="32"/>
      <c r="BU124" s="214"/>
      <c r="BV124" s="32"/>
      <c r="BW124" s="43"/>
      <c r="BX124" s="43"/>
      <c r="BY124" s="38"/>
      <c r="BZ124" s="38"/>
      <c r="CA124" s="38">
        <v>0</v>
      </c>
      <c r="CB124" s="38"/>
      <c r="CC124" s="38"/>
      <c r="CD124" s="38"/>
      <c r="CE124" s="38"/>
      <c r="CF124" s="38"/>
      <c r="CG124" s="38"/>
      <c r="CH124" s="38"/>
      <c r="CI124" s="38"/>
      <c r="CJ124" s="38"/>
      <c r="CK124" s="34"/>
      <c r="CL124" s="34"/>
    </row>
    <row r="125" spans="1:90" outlineLevel="3">
      <c r="A125" s="225" t="s">
        <v>127</v>
      </c>
      <c r="B125" s="225" t="s">
        <v>243</v>
      </c>
      <c r="C125" s="225" t="s">
        <v>140</v>
      </c>
      <c r="D125" s="225" t="s">
        <v>141</v>
      </c>
      <c r="E125" s="225" t="s">
        <v>152</v>
      </c>
      <c r="F125" s="225" t="s">
        <v>0</v>
      </c>
      <c r="G125" s="232" t="s">
        <v>143</v>
      </c>
      <c r="H125" s="225" t="s">
        <v>125</v>
      </c>
      <c r="I125" s="209" t="s">
        <v>96</v>
      </c>
      <c r="J125" s="44">
        <v>1</v>
      </c>
      <c r="K125" s="20">
        <v>1</v>
      </c>
      <c r="L125" s="21">
        <v>0</v>
      </c>
      <c r="M125" s="22">
        <v>0</v>
      </c>
      <c r="N125" s="22">
        <v>1</v>
      </c>
      <c r="O125" s="23">
        <v>276999</v>
      </c>
      <c r="P125" s="46">
        <v>277742</v>
      </c>
      <c r="Q125" s="46">
        <v>-743</v>
      </c>
      <c r="R125" s="24" t="s">
        <v>536</v>
      </c>
      <c r="S125" s="24">
        <v>0</v>
      </c>
      <c r="T125" s="24">
        <v>0</v>
      </c>
      <c r="U125" s="25">
        <v>276999</v>
      </c>
      <c r="V125" s="26" t="s">
        <v>97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5">
        <v>277742</v>
      </c>
      <c r="AD125" s="26">
        <v>-743</v>
      </c>
      <c r="AE125" s="26">
        <v>743</v>
      </c>
      <c r="AF125" s="26">
        <v>0</v>
      </c>
      <c r="AG125" s="26">
        <v>0</v>
      </c>
      <c r="AH125" s="27">
        <v>60335</v>
      </c>
      <c r="AI125" s="26">
        <v>-60335</v>
      </c>
      <c r="AJ125" s="26">
        <v>0</v>
      </c>
      <c r="AK125" s="28">
        <v>0</v>
      </c>
      <c r="AL125" s="29">
        <v>0</v>
      </c>
      <c r="AM125" s="26">
        <v>216664</v>
      </c>
      <c r="AN125" s="29">
        <v>0</v>
      </c>
      <c r="AO125" s="20">
        <v>0</v>
      </c>
      <c r="AP125" s="26">
        <v>216664</v>
      </c>
      <c r="AQ125" s="30">
        <v>1</v>
      </c>
      <c r="AR125" s="23">
        <v>9.9999999999999995E-8</v>
      </c>
      <c r="AS125" s="23">
        <v>276999</v>
      </c>
      <c r="AT125" s="26">
        <v>31082</v>
      </c>
      <c r="AU125" s="26">
        <v>-31082</v>
      </c>
      <c r="AV125" s="26">
        <v>0</v>
      </c>
      <c r="AW125" s="26">
        <v>0</v>
      </c>
      <c r="AX125" s="26">
        <v>-338413</v>
      </c>
      <c r="AY125" s="26">
        <v>-8164642</v>
      </c>
      <c r="AZ125" s="26">
        <v>0</v>
      </c>
      <c r="BA125" s="26">
        <v>-8503055</v>
      </c>
      <c r="BB125" s="23" t="s">
        <v>0</v>
      </c>
      <c r="BC125" s="23" t="s">
        <v>0</v>
      </c>
      <c r="BD125" s="26">
        <v>31825</v>
      </c>
      <c r="BE125" s="26">
        <v>-31825</v>
      </c>
      <c r="BF125" s="26">
        <v>0</v>
      </c>
      <c r="BG125" s="26">
        <v>0</v>
      </c>
      <c r="BH125" s="26">
        <v>-337670</v>
      </c>
      <c r="BI125" s="26">
        <v>-8165385</v>
      </c>
      <c r="BJ125" s="26">
        <v>0</v>
      </c>
      <c r="BK125" s="26">
        <v>-8503055</v>
      </c>
      <c r="BL125" s="31">
        <v>216664</v>
      </c>
      <c r="BM125" s="23" t="s">
        <v>98</v>
      </c>
      <c r="BN125" s="23">
        <v>0</v>
      </c>
      <c r="BO125" s="23" t="b">
        <v>0</v>
      </c>
      <c r="BP125" s="26">
        <v>0</v>
      </c>
      <c r="BQ125" s="46">
        <v>0</v>
      </c>
      <c r="BR125" s="20">
        <v>0</v>
      </c>
      <c r="BS125" s="210">
        <v>2</v>
      </c>
      <c r="BT125" s="20">
        <v>-743</v>
      </c>
      <c r="BU125" s="210">
        <v>0</v>
      </c>
      <c r="BV125" s="20">
        <v>21</v>
      </c>
      <c r="BW125" s="31">
        <v>0</v>
      </c>
      <c r="BX125" s="31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61078</v>
      </c>
      <c r="CH125" s="26">
        <v>-61078</v>
      </c>
      <c r="CI125" s="26">
        <v>0</v>
      </c>
      <c r="CJ125" s="26">
        <v>0</v>
      </c>
      <c r="CK125" s="22">
        <v>0</v>
      </c>
      <c r="CL125" s="22">
        <v>0</v>
      </c>
    </row>
    <row r="126" spans="1:90" outlineLevel="3">
      <c r="A126" s="225" t="s">
        <v>127</v>
      </c>
      <c r="B126" s="225" t="s">
        <v>243</v>
      </c>
      <c r="C126" s="225" t="s">
        <v>140</v>
      </c>
      <c r="D126" s="225" t="s">
        <v>141</v>
      </c>
      <c r="E126" s="225" t="s">
        <v>153</v>
      </c>
      <c r="F126" s="225" t="s">
        <v>0</v>
      </c>
      <c r="G126" s="232" t="s">
        <v>143</v>
      </c>
      <c r="H126" s="225" t="s">
        <v>125</v>
      </c>
      <c r="I126" s="209" t="s">
        <v>96</v>
      </c>
      <c r="J126" s="44">
        <v>570000</v>
      </c>
      <c r="K126" s="20">
        <v>570000</v>
      </c>
      <c r="L126" s="21">
        <v>0</v>
      </c>
      <c r="M126" s="22">
        <v>0.3</v>
      </c>
      <c r="N126" s="22">
        <v>1</v>
      </c>
      <c r="O126" s="23">
        <v>280.62637543859648</v>
      </c>
      <c r="P126" s="46">
        <v>280.62637543859648</v>
      </c>
      <c r="Q126" s="46">
        <v>0</v>
      </c>
      <c r="R126" s="24" t="s">
        <v>537</v>
      </c>
      <c r="S126" s="24">
        <v>0</v>
      </c>
      <c r="T126" s="24">
        <v>0</v>
      </c>
      <c r="U126" s="25">
        <v>159957034</v>
      </c>
      <c r="V126" s="26" t="s">
        <v>97</v>
      </c>
      <c r="W126" s="26">
        <v>47987110.199999996</v>
      </c>
      <c r="X126" s="26">
        <v>0</v>
      </c>
      <c r="Y126" s="26">
        <v>47987110.199999996</v>
      </c>
      <c r="Z126" s="26">
        <v>0</v>
      </c>
      <c r="AA126" s="26">
        <v>0</v>
      </c>
      <c r="AB126" s="26">
        <v>0</v>
      </c>
      <c r="AC126" s="25">
        <v>159957034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-1.3649291363826421E-8</v>
      </c>
      <c r="AM126" s="26">
        <v>159957034</v>
      </c>
      <c r="AN126" s="29">
        <v>0</v>
      </c>
      <c r="AO126" s="20">
        <v>0</v>
      </c>
      <c r="AP126" s="26">
        <v>159957034</v>
      </c>
      <c r="AQ126" s="30">
        <v>1</v>
      </c>
      <c r="AR126" s="23">
        <v>159957034</v>
      </c>
      <c r="AS126" s="23">
        <v>280.62637543859648</v>
      </c>
      <c r="AT126" s="26">
        <v>0</v>
      </c>
      <c r="AU126" s="26">
        <v>0</v>
      </c>
      <c r="AV126" s="26">
        <v>0</v>
      </c>
      <c r="AW126" s="26">
        <v>0</v>
      </c>
      <c r="AX126" s="26">
        <v>6656434</v>
      </c>
      <c r="AY126" s="26">
        <v>0</v>
      </c>
      <c r="AZ126" s="26">
        <v>0</v>
      </c>
      <c r="BA126" s="26">
        <v>6656434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6656434</v>
      </c>
      <c r="BI126" s="26">
        <v>0</v>
      </c>
      <c r="BJ126" s="26">
        <v>0</v>
      </c>
      <c r="BK126" s="26">
        <v>6656434</v>
      </c>
      <c r="BL126" s="31">
        <v>159957034</v>
      </c>
      <c r="BM126" s="23" t="s">
        <v>98</v>
      </c>
      <c r="BN126" s="23">
        <v>0</v>
      </c>
      <c r="BO126" s="23" t="b">
        <v>0</v>
      </c>
      <c r="BP126" s="26">
        <v>0</v>
      </c>
      <c r="BQ126" s="46">
        <v>110.87833000000001</v>
      </c>
      <c r="BR126" s="20">
        <v>63200648.100000001</v>
      </c>
      <c r="BS126" s="210">
        <v>2</v>
      </c>
      <c r="BT126" s="20">
        <v>0</v>
      </c>
      <c r="BU126" s="210">
        <v>0</v>
      </c>
      <c r="BV126" s="20">
        <v>22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outlineLevel="3">
      <c r="A127" s="225" t="s">
        <v>127</v>
      </c>
      <c r="B127" s="225" t="s">
        <v>243</v>
      </c>
      <c r="C127" s="225" t="s">
        <v>140</v>
      </c>
      <c r="D127" s="225" t="s">
        <v>141</v>
      </c>
      <c r="E127" s="225" t="s">
        <v>154</v>
      </c>
      <c r="F127" s="225" t="s">
        <v>0</v>
      </c>
      <c r="G127" s="232" t="s">
        <v>143</v>
      </c>
      <c r="H127" s="232" t="s">
        <v>125</v>
      </c>
      <c r="I127" s="209" t="s">
        <v>96</v>
      </c>
      <c r="J127" s="44">
        <v>0</v>
      </c>
      <c r="K127" s="20">
        <v>0</v>
      </c>
      <c r="L127" s="21">
        <v>0</v>
      </c>
      <c r="M127" s="22">
        <v>0</v>
      </c>
      <c r="N127" s="22">
        <v>0</v>
      </c>
      <c r="O127" s="23">
        <v>0</v>
      </c>
      <c r="P127" s="46">
        <v>0</v>
      </c>
      <c r="Q127" s="46">
        <v>0</v>
      </c>
      <c r="R127" s="24">
        <v>0</v>
      </c>
      <c r="S127" s="24">
        <v>0</v>
      </c>
      <c r="T127" s="24">
        <v>0</v>
      </c>
      <c r="U127" s="25">
        <v>0</v>
      </c>
      <c r="V127" s="26" t="s">
        <v>97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5">
        <v>0</v>
      </c>
      <c r="AD127" s="26">
        <v>0</v>
      </c>
      <c r="AE127" s="26">
        <v>0</v>
      </c>
      <c r="AF127" s="26">
        <v>0</v>
      </c>
      <c r="AG127" s="26">
        <v>0</v>
      </c>
      <c r="AH127" s="27">
        <v>0</v>
      </c>
      <c r="AI127" s="26">
        <v>0</v>
      </c>
      <c r="AJ127" s="26">
        <v>0</v>
      </c>
      <c r="AK127" s="28">
        <v>0</v>
      </c>
      <c r="AL127" s="29">
        <v>0</v>
      </c>
      <c r="AM127" s="26">
        <v>0</v>
      </c>
      <c r="AN127" s="29">
        <v>0</v>
      </c>
      <c r="AO127" s="20">
        <v>0</v>
      </c>
      <c r="AP127" s="26">
        <v>0</v>
      </c>
      <c r="AQ127" s="30">
        <v>1</v>
      </c>
      <c r="AR127" s="23">
        <v>9.9999999999999995E-8</v>
      </c>
      <c r="AS127" s="23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9.0949470177292824E-13</v>
      </c>
      <c r="BB127" s="23" t="s">
        <v>0</v>
      </c>
      <c r="BC127" s="23" t="s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9.0949470177292824E-13</v>
      </c>
      <c r="BL127" s="23">
        <v>0</v>
      </c>
      <c r="BM127" s="23" t="s">
        <v>88</v>
      </c>
      <c r="BN127" s="23">
        <v>0</v>
      </c>
      <c r="BO127" s="23" t="b">
        <v>0</v>
      </c>
      <c r="BP127" s="26">
        <v>0</v>
      </c>
      <c r="BQ127" s="46">
        <v>0</v>
      </c>
      <c r="BR127" s="20">
        <v>0</v>
      </c>
      <c r="BS127" s="210">
        <v>2</v>
      </c>
      <c r="BT127" s="20">
        <v>0</v>
      </c>
      <c r="BU127" s="210">
        <v>0</v>
      </c>
      <c r="BV127" s="20">
        <v>122</v>
      </c>
      <c r="BW127" s="31">
        <v>0</v>
      </c>
      <c r="BX127" s="31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2">
        <v>0</v>
      </c>
      <c r="CL127" s="22">
        <v>0</v>
      </c>
    </row>
    <row r="128" spans="1:90" s="226" customFormat="1" ht="20.100000000000001" customHeight="1" outlineLevel="2">
      <c r="A128" s="212" t="s">
        <v>131</v>
      </c>
      <c r="B128" s="212"/>
      <c r="C128" s="212"/>
      <c r="D128" s="212"/>
      <c r="E128" s="212"/>
      <c r="F128" s="212"/>
      <c r="G128" s="233"/>
      <c r="H128" s="233"/>
      <c r="I128" s="213"/>
      <c r="J128" s="48"/>
      <c r="K128" s="32"/>
      <c r="L128" s="33"/>
      <c r="M128" s="34"/>
      <c r="N128" s="34"/>
      <c r="O128" s="35"/>
      <c r="P128" s="50"/>
      <c r="Q128" s="50"/>
      <c r="R128" s="36">
        <v>0</v>
      </c>
      <c r="S128" s="36">
        <v>0</v>
      </c>
      <c r="T128" s="36">
        <v>0</v>
      </c>
      <c r="U128" s="37">
        <v>160234033</v>
      </c>
      <c r="V128" s="38"/>
      <c r="W128" s="38">
        <v>47987110.199999996</v>
      </c>
      <c r="X128" s="38">
        <v>0</v>
      </c>
      <c r="Y128" s="38">
        <v>47987110.199999996</v>
      </c>
      <c r="Z128" s="38">
        <v>0</v>
      </c>
      <c r="AA128" s="38">
        <v>0</v>
      </c>
      <c r="AB128" s="38">
        <v>0</v>
      </c>
      <c r="AC128" s="37">
        <v>160234776</v>
      </c>
      <c r="AD128" s="38">
        <v>-743</v>
      </c>
      <c r="AE128" s="38">
        <v>743</v>
      </c>
      <c r="AF128" s="38">
        <v>0</v>
      </c>
      <c r="AG128" s="38">
        <v>0</v>
      </c>
      <c r="AH128" s="39">
        <v>60335</v>
      </c>
      <c r="AI128" s="38">
        <v>-60335</v>
      </c>
      <c r="AJ128" s="38">
        <v>0</v>
      </c>
      <c r="AK128" s="40">
        <v>0</v>
      </c>
      <c r="AL128" s="41"/>
      <c r="AM128" s="38">
        <v>160173698</v>
      </c>
      <c r="AN128" s="41"/>
      <c r="AO128" s="32"/>
      <c r="AP128" s="38">
        <v>160173698</v>
      </c>
      <c r="AQ128" s="42"/>
      <c r="AR128" s="35"/>
      <c r="AS128" s="35"/>
      <c r="AT128" s="38">
        <v>31082</v>
      </c>
      <c r="AU128" s="38">
        <v>-31082</v>
      </c>
      <c r="AV128" s="38">
        <v>0</v>
      </c>
      <c r="AW128" s="38">
        <v>0</v>
      </c>
      <c r="AX128" s="38">
        <v>6318021</v>
      </c>
      <c r="AY128" s="38">
        <v>-8164642</v>
      </c>
      <c r="AZ128" s="38">
        <v>0</v>
      </c>
      <c r="BA128" s="38">
        <v>-1846621</v>
      </c>
      <c r="BB128" s="35"/>
      <c r="BC128" s="35"/>
      <c r="BD128" s="38"/>
      <c r="BE128" s="38"/>
      <c r="BF128" s="38"/>
      <c r="BG128" s="38"/>
      <c r="BH128" s="38"/>
      <c r="BI128" s="38"/>
      <c r="BJ128" s="38"/>
      <c r="BK128" s="38"/>
      <c r="BL128" s="35"/>
      <c r="BM128" s="35"/>
      <c r="BN128" s="35"/>
      <c r="BO128" s="35"/>
      <c r="BP128" s="38"/>
      <c r="BQ128" s="50"/>
      <c r="BR128" s="32"/>
      <c r="BS128" s="214"/>
      <c r="BT128" s="32"/>
      <c r="BU128" s="214"/>
      <c r="BV128" s="32"/>
      <c r="BW128" s="43"/>
      <c r="BX128" s="43"/>
      <c r="BY128" s="38"/>
      <c r="BZ128" s="38"/>
      <c r="CA128" s="38">
        <v>0</v>
      </c>
      <c r="CB128" s="38"/>
      <c r="CC128" s="38"/>
      <c r="CD128" s="38"/>
      <c r="CE128" s="38"/>
      <c r="CF128" s="38"/>
      <c r="CG128" s="38"/>
      <c r="CH128" s="38"/>
      <c r="CI128" s="38"/>
      <c r="CJ128" s="38"/>
      <c r="CK128" s="34"/>
      <c r="CL128" s="34"/>
    </row>
    <row r="129" spans="1:90" outlineLevel="3">
      <c r="A129" s="225" t="s">
        <v>155</v>
      </c>
      <c r="B129" s="225" t="s">
        <v>243</v>
      </c>
      <c r="C129" s="225" t="s">
        <v>156</v>
      </c>
      <c r="D129" s="225" t="s">
        <v>157</v>
      </c>
      <c r="E129" s="225" t="s">
        <v>158</v>
      </c>
      <c r="F129" s="225" t="s">
        <v>538</v>
      </c>
      <c r="G129" s="225" t="s">
        <v>143</v>
      </c>
      <c r="H129" s="225" t="s">
        <v>85</v>
      </c>
      <c r="I129" s="209" t="s">
        <v>96</v>
      </c>
      <c r="J129" s="20">
        <v>3314340</v>
      </c>
      <c r="K129" s="20">
        <v>3314340</v>
      </c>
      <c r="L129" s="21">
        <v>0</v>
      </c>
      <c r="M129" s="22">
        <v>0.62</v>
      </c>
      <c r="N129" s="22">
        <v>1</v>
      </c>
      <c r="O129" s="53">
        <v>29.9375</v>
      </c>
      <c r="P129" s="46">
        <v>30.5625</v>
      </c>
      <c r="Q129" s="46">
        <v>-0.625</v>
      </c>
      <c r="R129" s="24" t="s">
        <v>539</v>
      </c>
      <c r="S129" s="24">
        <v>0</v>
      </c>
      <c r="T129" s="24">
        <v>0</v>
      </c>
      <c r="U129" s="25">
        <v>99223053.75</v>
      </c>
      <c r="V129" s="26" t="s">
        <v>97</v>
      </c>
      <c r="W129" s="26">
        <v>131966661.4875</v>
      </c>
      <c r="X129" s="26">
        <v>0</v>
      </c>
      <c r="Y129" s="26">
        <v>131966661.4875</v>
      </c>
      <c r="Z129" s="26">
        <v>70448368.162499994</v>
      </c>
      <c r="AA129" s="26">
        <v>0</v>
      </c>
      <c r="AB129" s="26">
        <v>70448368.162499994</v>
      </c>
      <c r="AC129" s="25">
        <v>101294516.25</v>
      </c>
      <c r="AD129" s="26">
        <v>-2071462.5</v>
      </c>
      <c r="AE129" s="26">
        <v>0</v>
      </c>
      <c r="AF129" s="26">
        <v>0</v>
      </c>
      <c r="AG129" s="26">
        <v>-2071462.5</v>
      </c>
      <c r="AH129" s="27">
        <v>-26721866.25</v>
      </c>
      <c r="AI129" s="26">
        <v>0</v>
      </c>
      <c r="AJ129" s="26">
        <v>0</v>
      </c>
      <c r="AK129" s="28">
        <v>-26721866.25</v>
      </c>
      <c r="AL129" s="29">
        <v>9839446.3269576766</v>
      </c>
      <c r="AM129" s="26">
        <v>125944920</v>
      </c>
      <c r="AN129" s="20">
        <v>0</v>
      </c>
      <c r="AO129" s="29">
        <v>0</v>
      </c>
      <c r="AP129" s="26">
        <v>94251543.75</v>
      </c>
      <c r="AQ129" s="30">
        <v>1</v>
      </c>
      <c r="AR129" s="23">
        <v>99223053.75</v>
      </c>
      <c r="AS129" s="23">
        <v>29.9375</v>
      </c>
      <c r="AT129" s="26">
        <v>-13878798.75</v>
      </c>
      <c r="AU129" s="26">
        <v>0</v>
      </c>
      <c r="AV129" s="26">
        <v>0</v>
      </c>
      <c r="AW129" s="26">
        <v>-13878798.75</v>
      </c>
      <c r="AX129" s="26">
        <v>36664886.25</v>
      </c>
      <c r="AY129" s="26">
        <v>0</v>
      </c>
      <c r="AZ129" s="26">
        <v>0</v>
      </c>
      <c r="BA129" s="26">
        <v>36664886.25</v>
      </c>
      <c r="BB129" s="23">
        <v>29.9375</v>
      </c>
      <c r="BC129" s="23">
        <v>30.5625</v>
      </c>
      <c r="BD129" s="26">
        <v>-11807336.25</v>
      </c>
      <c r="BE129" s="26">
        <v>0</v>
      </c>
      <c r="BF129" s="26">
        <v>0</v>
      </c>
      <c r="BG129" s="26">
        <v>-11807336.25</v>
      </c>
      <c r="BH129" s="26">
        <v>38736348.75</v>
      </c>
      <c r="BI129" s="26">
        <v>0</v>
      </c>
      <c r="BJ129" s="26">
        <v>0</v>
      </c>
      <c r="BK129" s="26">
        <v>38736348.75</v>
      </c>
      <c r="BL129" s="23">
        <v>94251543.75</v>
      </c>
      <c r="BM129" s="23" t="s">
        <v>88</v>
      </c>
      <c r="BN129" s="23">
        <v>0</v>
      </c>
      <c r="BO129" s="23" t="b">
        <v>0</v>
      </c>
      <c r="BP129" s="26">
        <v>0</v>
      </c>
      <c r="BQ129" s="46">
        <v>11.95</v>
      </c>
      <c r="BR129" s="20">
        <v>39606363</v>
      </c>
      <c r="BS129" s="210">
        <v>1</v>
      </c>
      <c r="BT129" s="20">
        <v>-2071462.5</v>
      </c>
      <c r="BU129" s="227">
        <v>3314340</v>
      </c>
      <c r="BV129" s="20">
        <v>11</v>
      </c>
      <c r="BW129" s="31">
        <v>29.9375</v>
      </c>
      <c r="BX129" s="31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-24650403.75</v>
      </c>
      <c r="CH129" s="26">
        <v>0</v>
      </c>
      <c r="CI129" s="26">
        <v>0</v>
      </c>
      <c r="CJ129" s="26">
        <v>-24650403.75</v>
      </c>
      <c r="CK129" s="22">
        <v>1.33</v>
      </c>
      <c r="CL129" s="22">
        <v>0</v>
      </c>
    </row>
    <row r="130" spans="1:90" outlineLevel="3">
      <c r="A130" s="225" t="s">
        <v>155</v>
      </c>
      <c r="B130" s="225" t="s">
        <v>243</v>
      </c>
      <c r="C130" s="225" t="s">
        <v>148</v>
      </c>
      <c r="D130" s="225" t="s">
        <v>149</v>
      </c>
      <c r="E130" s="225" t="s">
        <v>313</v>
      </c>
      <c r="F130" s="225" t="s">
        <v>528</v>
      </c>
      <c r="G130" s="225" t="s">
        <v>231</v>
      </c>
      <c r="H130" s="225" t="s">
        <v>85</v>
      </c>
      <c r="I130" s="209" t="s">
        <v>96</v>
      </c>
      <c r="J130" s="20">
        <v>4580000</v>
      </c>
      <c r="K130" s="20">
        <v>4580000</v>
      </c>
      <c r="L130" s="21">
        <v>0</v>
      </c>
      <c r="M130" s="22">
        <v>0</v>
      </c>
      <c r="N130" s="22">
        <v>1</v>
      </c>
      <c r="O130" s="53">
        <v>1.375</v>
      </c>
      <c r="P130" s="46">
        <v>1.375</v>
      </c>
      <c r="Q130" s="46">
        <v>0</v>
      </c>
      <c r="R130" s="24" t="s">
        <v>540</v>
      </c>
      <c r="S130" s="24">
        <v>0</v>
      </c>
      <c r="T130" s="24">
        <v>0</v>
      </c>
      <c r="U130" s="25">
        <v>6297500</v>
      </c>
      <c r="V130" s="26" t="s">
        <v>97</v>
      </c>
      <c r="W130" s="26">
        <v>2707925</v>
      </c>
      <c r="X130" s="26">
        <v>0</v>
      </c>
      <c r="Y130" s="26">
        <v>2707925</v>
      </c>
      <c r="Z130" s="26">
        <v>2707925</v>
      </c>
      <c r="AA130" s="26">
        <v>0</v>
      </c>
      <c r="AB130" s="26">
        <v>2707925</v>
      </c>
      <c r="AC130" s="25">
        <v>6297500</v>
      </c>
      <c r="AD130" s="26">
        <v>0</v>
      </c>
      <c r="AE130" s="26">
        <v>0</v>
      </c>
      <c r="AF130" s="26">
        <v>0</v>
      </c>
      <c r="AG130" s="26">
        <v>0</v>
      </c>
      <c r="AH130" s="27">
        <v>-9160000</v>
      </c>
      <c r="AI130" s="26">
        <v>0</v>
      </c>
      <c r="AJ130" s="26">
        <v>0</v>
      </c>
      <c r="AK130" s="28">
        <v>-9160000</v>
      </c>
      <c r="AL130" s="29">
        <v>-1717500</v>
      </c>
      <c r="AM130" s="26">
        <v>15457500</v>
      </c>
      <c r="AN130" s="20">
        <v>0</v>
      </c>
      <c r="AO130" s="29">
        <v>0</v>
      </c>
      <c r="AP130" s="26">
        <v>27766250</v>
      </c>
      <c r="AQ130" s="30">
        <v>1</v>
      </c>
      <c r="AR130" s="23">
        <v>6297500</v>
      </c>
      <c r="AS130" s="23">
        <v>1.375</v>
      </c>
      <c r="AT130" s="26">
        <v>-5438750</v>
      </c>
      <c r="AU130" s="26">
        <v>0</v>
      </c>
      <c r="AV130" s="26">
        <v>0</v>
      </c>
      <c r="AW130" s="26">
        <v>-5438750</v>
      </c>
      <c r="AX130" s="26">
        <v>-34636250</v>
      </c>
      <c r="AY130" s="26">
        <v>0</v>
      </c>
      <c r="AZ130" s="26">
        <v>375000</v>
      </c>
      <c r="BA130" s="26">
        <v>-34261250</v>
      </c>
      <c r="BB130" s="23">
        <v>1.375</v>
      </c>
      <c r="BC130" s="23">
        <v>1.375</v>
      </c>
      <c r="BD130" s="26">
        <v>-5438750</v>
      </c>
      <c r="BE130" s="26">
        <v>0</v>
      </c>
      <c r="BF130" s="26">
        <v>0</v>
      </c>
      <c r="BG130" s="26">
        <v>-5438750</v>
      </c>
      <c r="BH130" s="26">
        <v>-34636250</v>
      </c>
      <c r="BI130" s="26">
        <v>0</v>
      </c>
      <c r="BJ130" s="26">
        <v>375000</v>
      </c>
      <c r="BK130" s="26">
        <v>-34261250</v>
      </c>
      <c r="BL130" s="23">
        <v>27766250</v>
      </c>
      <c r="BM130" s="23" t="s">
        <v>88</v>
      </c>
      <c r="BN130" s="23">
        <v>0</v>
      </c>
      <c r="BO130" s="23" t="b">
        <v>0</v>
      </c>
      <c r="BP130" s="26">
        <v>0</v>
      </c>
      <c r="BQ130" s="46">
        <v>2.44</v>
      </c>
      <c r="BR130" s="20">
        <v>11175200</v>
      </c>
      <c r="BS130" s="210">
        <v>1</v>
      </c>
      <c r="BT130" s="20">
        <v>0</v>
      </c>
      <c r="BU130" s="227">
        <v>4580000</v>
      </c>
      <c r="BV130" s="20">
        <v>12</v>
      </c>
      <c r="BW130" s="31">
        <v>1.375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-9160000</v>
      </c>
      <c r="CH130" s="26">
        <v>0</v>
      </c>
      <c r="CI130" s="26">
        <v>0</v>
      </c>
      <c r="CJ130" s="26">
        <v>-9160000</v>
      </c>
      <c r="CK130" s="22">
        <v>0.43</v>
      </c>
      <c r="CL130" s="22">
        <v>0</v>
      </c>
    </row>
    <row r="131" spans="1:90" outlineLevel="3">
      <c r="A131" s="225" t="s">
        <v>155</v>
      </c>
      <c r="B131" s="225" t="s">
        <v>243</v>
      </c>
      <c r="C131" s="225" t="s">
        <v>148</v>
      </c>
      <c r="D131" s="225" t="s">
        <v>149</v>
      </c>
      <c r="E131" s="225" t="s">
        <v>314</v>
      </c>
      <c r="F131" s="225" t="s">
        <v>528</v>
      </c>
      <c r="G131" s="225" t="s">
        <v>231</v>
      </c>
      <c r="H131" s="225" t="s">
        <v>85</v>
      </c>
      <c r="I131" s="209" t="s">
        <v>96</v>
      </c>
      <c r="J131" s="20">
        <v>0</v>
      </c>
      <c r="K131" s="20">
        <v>0</v>
      </c>
      <c r="L131" s="21">
        <v>0</v>
      </c>
      <c r="M131" s="22">
        <v>0</v>
      </c>
      <c r="N131" s="22">
        <v>1</v>
      </c>
      <c r="O131" s="53">
        <v>1.375</v>
      </c>
      <c r="P131" s="46">
        <v>1.375</v>
      </c>
      <c r="Q131" s="46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97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0</v>
      </c>
      <c r="AG131" s="26">
        <v>0</v>
      </c>
      <c r="AH131" s="27">
        <v>0</v>
      </c>
      <c r="AI131" s="26">
        <v>0</v>
      </c>
      <c r="AJ131" s="26">
        <v>0</v>
      </c>
      <c r="AK131" s="28">
        <v>0</v>
      </c>
      <c r="AL131" s="29">
        <v>-2874998.5625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1.375</v>
      </c>
      <c r="AT131" s="26">
        <v>0</v>
      </c>
      <c r="AU131" s="26">
        <v>0</v>
      </c>
      <c r="AV131" s="26">
        <v>0</v>
      </c>
      <c r="AW131" s="26">
        <v>0</v>
      </c>
      <c r="AX131" s="26">
        <v>2874998.875</v>
      </c>
      <c r="AY131" s="26">
        <v>0</v>
      </c>
      <c r="AZ131" s="26">
        <v>2.7939677238464355E-9</v>
      </c>
      <c r="BA131" s="26">
        <v>2874998.8750000028</v>
      </c>
      <c r="BB131" s="23">
        <v>1.375</v>
      </c>
      <c r="BC131" s="23">
        <v>1.375</v>
      </c>
      <c r="BD131" s="26">
        <v>0</v>
      </c>
      <c r="BE131" s="26">
        <v>0</v>
      </c>
      <c r="BF131" s="26">
        <v>0</v>
      </c>
      <c r="BG131" s="26">
        <v>0</v>
      </c>
      <c r="BH131" s="26">
        <v>2874998.875</v>
      </c>
      <c r="BI131" s="26">
        <v>0</v>
      </c>
      <c r="BJ131" s="26">
        <v>2.7939677238464355E-9</v>
      </c>
      <c r="BK131" s="26">
        <v>2874998.8750000028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0</v>
      </c>
      <c r="BQ131" s="46">
        <v>2.44</v>
      </c>
      <c r="BR131" s="20">
        <v>0</v>
      </c>
      <c r="BS131" s="210">
        <v>1</v>
      </c>
      <c r="BT131" s="20">
        <v>0</v>
      </c>
      <c r="BU131" s="227">
        <v>0</v>
      </c>
      <c r="BV131" s="20">
        <v>13</v>
      </c>
      <c r="BW131" s="31">
        <v>1.375</v>
      </c>
      <c r="BX131" s="31">
        <v>0</v>
      </c>
      <c r="BY131" s="26">
        <v>0</v>
      </c>
      <c r="BZ131" s="26">
        <v>0</v>
      </c>
      <c r="CA131" s="26">
        <v>0</v>
      </c>
      <c r="CB131" s="26">
        <v>14999992.1875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2">
        <v>0.43</v>
      </c>
      <c r="CL131" s="22">
        <v>0</v>
      </c>
    </row>
    <row r="132" spans="1:90" outlineLevel="3">
      <c r="A132" s="225" t="s">
        <v>155</v>
      </c>
      <c r="B132" s="225" t="s">
        <v>243</v>
      </c>
      <c r="C132" s="225" t="s">
        <v>148</v>
      </c>
      <c r="D132" s="225" t="s">
        <v>149</v>
      </c>
      <c r="E132" s="225" t="s">
        <v>315</v>
      </c>
      <c r="F132" s="225" t="s">
        <v>528</v>
      </c>
      <c r="G132" s="225" t="s">
        <v>231</v>
      </c>
      <c r="H132" s="225" t="s">
        <v>85</v>
      </c>
      <c r="I132" s="209" t="s">
        <v>96</v>
      </c>
      <c r="J132" s="20">
        <v>857143</v>
      </c>
      <c r="K132" s="20">
        <v>857143</v>
      </c>
      <c r="L132" s="21">
        <v>0</v>
      </c>
      <c r="M132" s="22">
        <v>0</v>
      </c>
      <c r="N132" s="22">
        <v>1</v>
      </c>
      <c r="O132" s="53">
        <v>1.375</v>
      </c>
      <c r="P132" s="46">
        <v>1.375</v>
      </c>
      <c r="Q132" s="46">
        <v>0</v>
      </c>
      <c r="R132" s="24" t="s">
        <v>541</v>
      </c>
      <c r="S132" s="24">
        <v>0</v>
      </c>
      <c r="T132" s="24">
        <v>0</v>
      </c>
      <c r="U132" s="25">
        <v>1178571.625</v>
      </c>
      <c r="V132" s="26" t="s">
        <v>97</v>
      </c>
      <c r="W132" s="26">
        <v>506785.79875000002</v>
      </c>
      <c r="X132" s="26">
        <v>0</v>
      </c>
      <c r="Y132" s="26">
        <v>506785.79875000002</v>
      </c>
      <c r="Z132" s="26">
        <v>506785.79875000002</v>
      </c>
      <c r="AA132" s="26">
        <v>0</v>
      </c>
      <c r="AB132" s="26">
        <v>506785.79875000002</v>
      </c>
      <c r="AC132" s="25">
        <v>1178571.625</v>
      </c>
      <c r="AD132" s="26">
        <v>0</v>
      </c>
      <c r="AE132" s="26">
        <v>0</v>
      </c>
      <c r="AF132" s="26">
        <v>0</v>
      </c>
      <c r="AG132" s="26">
        <v>0</v>
      </c>
      <c r="AH132" s="27">
        <v>-1714286</v>
      </c>
      <c r="AI132" s="26">
        <v>0</v>
      </c>
      <c r="AJ132" s="26">
        <v>0</v>
      </c>
      <c r="AK132" s="28">
        <v>-1714286</v>
      </c>
      <c r="AL132" s="29">
        <v>-321428.625</v>
      </c>
      <c r="AM132" s="26">
        <v>2892857.625</v>
      </c>
      <c r="AN132" s="20">
        <v>0</v>
      </c>
      <c r="AO132" s="29">
        <v>0</v>
      </c>
      <c r="AP132" s="26">
        <v>5196429.4375</v>
      </c>
      <c r="AQ132" s="30">
        <v>1</v>
      </c>
      <c r="AR132" s="23">
        <v>1178571.625</v>
      </c>
      <c r="AS132" s="23">
        <v>1.375</v>
      </c>
      <c r="AT132" s="26">
        <v>-1017857.3125</v>
      </c>
      <c r="AU132" s="26">
        <v>0</v>
      </c>
      <c r="AV132" s="26">
        <v>0</v>
      </c>
      <c r="AW132" s="26">
        <v>-1017857.3125</v>
      </c>
      <c r="AX132" s="26">
        <v>-6482143.9375</v>
      </c>
      <c r="AY132" s="26">
        <v>0</v>
      </c>
      <c r="AZ132" s="26">
        <v>0</v>
      </c>
      <c r="BA132" s="26">
        <v>-6482143.9375</v>
      </c>
      <c r="BB132" s="23">
        <v>1.375</v>
      </c>
      <c r="BC132" s="23">
        <v>1.375</v>
      </c>
      <c r="BD132" s="26">
        <v>-1017857.3125</v>
      </c>
      <c r="BE132" s="26">
        <v>0</v>
      </c>
      <c r="BF132" s="26">
        <v>0</v>
      </c>
      <c r="BG132" s="26">
        <v>-1017857.3125</v>
      </c>
      <c r="BH132" s="26">
        <v>-6482143.9375</v>
      </c>
      <c r="BI132" s="26">
        <v>0</v>
      </c>
      <c r="BJ132" s="26">
        <v>0</v>
      </c>
      <c r="BK132" s="26">
        <v>-6482143.9375</v>
      </c>
      <c r="BL132" s="23">
        <v>5196429.4375</v>
      </c>
      <c r="BM132" s="23" t="s">
        <v>88</v>
      </c>
      <c r="BN132" s="23">
        <v>0</v>
      </c>
      <c r="BO132" s="23" t="b">
        <v>0</v>
      </c>
      <c r="BP132" s="26">
        <v>0</v>
      </c>
      <c r="BQ132" s="46">
        <v>2.44</v>
      </c>
      <c r="BR132" s="20">
        <v>2091428.92</v>
      </c>
      <c r="BS132" s="210">
        <v>1</v>
      </c>
      <c r="BT132" s="20">
        <v>0</v>
      </c>
      <c r="BU132" s="227">
        <v>857143</v>
      </c>
      <c r="BV132" s="20">
        <v>14</v>
      </c>
      <c r="BW132" s="31">
        <v>1.375</v>
      </c>
      <c r="BX132" s="31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-1714286</v>
      </c>
      <c r="CH132" s="26">
        <v>0</v>
      </c>
      <c r="CI132" s="26">
        <v>0</v>
      </c>
      <c r="CJ132" s="26">
        <v>-1714286</v>
      </c>
      <c r="CK132" s="22">
        <v>0.43</v>
      </c>
      <c r="CL132" s="22">
        <v>0</v>
      </c>
    </row>
    <row r="133" spans="1:90" outlineLevel="3">
      <c r="A133" s="225" t="s">
        <v>155</v>
      </c>
      <c r="B133" s="225" t="s">
        <v>243</v>
      </c>
      <c r="C133" s="225" t="s">
        <v>148</v>
      </c>
      <c r="D133" s="225" t="s">
        <v>149</v>
      </c>
      <c r="E133" s="225" t="s">
        <v>316</v>
      </c>
      <c r="F133" s="225" t="s">
        <v>528</v>
      </c>
      <c r="G133" s="225" t="s">
        <v>231</v>
      </c>
      <c r="H133" s="225" t="s">
        <v>85</v>
      </c>
      <c r="I133" s="209" t="s">
        <v>96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53">
        <v>0</v>
      </c>
      <c r="P133" s="46">
        <v>0</v>
      </c>
      <c r="Q133" s="46">
        <v>0</v>
      </c>
      <c r="R133" s="24" t="s">
        <v>542</v>
      </c>
      <c r="S133" s="24">
        <v>0</v>
      </c>
      <c r="T133" s="24">
        <v>0</v>
      </c>
      <c r="U133" s="25">
        <v>0</v>
      </c>
      <c r="V133" s="26" t="s">
        <v>97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0</v>
      </c>
      <c r="AD133" s="26">
        <v>0</v>
      </c>
      <c r="AE133" s="26">
        <v>0</v>
      </c>
      <c r="AF133" s="26">
        <v>0</v>
      </c>
      <c r="AG133" s="26">
        <v>0</v>
      </c>
      <c r="AH133" s="27">
        <v>0</v>
      </c>
      <c r="AI133" s="26">
        <v>0</v>
      </c>
      <c r="AJ133" s="26">
        <v>2329.7752820073492</v>
      </c>
      <c r="AK133" s="28">
        <v>2329.7752820073492</v>
      </c>
      <c r="AL133" s="29">
        <v>-98417.237668097485</v>
      </c>
      <c r="AM133" s="26">
        <v>-2329.7752820073483</v>
      </c>
      <c r="AN133" s="20">
        <v>0</v>
      </c>
      <c r="AO133" s="29">
        <v>0</v>
      </c>
      <c r="AP133" s="26">
        <v>-2876372.4058465161</v>
      </c>
      <c r="AQ133" s="30">
        <v>0</v>
      </c>
      <c r="AR133" s="23">
        <v>0</v>
      </c>
      <c r="AS133" s="23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7713014.6445011785</v>
      </c>
      <c r="BA133" s="26">
        <v>7713014.6445011785</v>
      </c>
      <c r="BB133" s="23" t="s">
        <v>0</v>
      </c>
      <c r="BC133" s="23" t="s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7713014.6445011785</v>
      </c>
      <c r="BK133" s="26">
        <v>7713014.6445011785</v>
      </c>
      <c r="BL133" s="26">
        <v>-2876372.4058465161</v>
      </c>
      <c r="BM133" s="23" t="s">
        <v>88</v>
      </c>
      <c r="BN133" s="23">
        <v>0</v>
      </c>
      <c r="BO133" s="23" t="b">
        <v>0</v>
      </c>
      <c r="BP133" s="26">
        <v>2329.7752820073492</v>
      </c>
      <c r="BQ133" s="46">
        <v>0</v>
      </c>
      <c r="BR133" s="20">
        <v>0</v>
      </c>
      <c r="BS133" s="210">
        <v>1</v>
      </c>
      <c r="BT133" s="20">
        <v>0</v>
      </c>
      <c r="BU133" s="227">
        <v>0</v>
      </c>
      <c r="BV133" s="20">
        <v>15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2329.7752820073492</v>
      </c>
      <c r="CJ133" s="26">
        <v>2329.7752820073492</v>
      </c>
      <c r="CK133" s="22">
        <v>0</v>
      </c>
      <c r="CL133" s="22">
        <v>0</v>
      </c>
    </row>
    <row r="134" spans="1:90" s="226" customFormat="1" ht="20.100000000000001" customHeight="1" outlineLevel="2">
      <c r="A134" s="212" t="s">
        <v>160</v>
      </c>
      <c r="B134" s="212"/>
      <c r="C134" s="212"/>
      <c r="D134" s="212"/>
      <c r="E134" s="212"/>
      <c r="F134" s="212"/>
      <c r="G134" s="212"/>
      <c r="H134" s="212"/>
      <c r="I134" s="213"/>
      <c r="J134" s="32"/>
      <c r="K134" s="32"/>
      <c r="L134" s="33"/>
      <c r="M134" s="34"/>
      <c r="N134" s="34"/>
      <c r="O134" s="72"/>
      <c r="P134" s="50"/>
      <c r="Q134" s="50"/>
      <c r="R134" s="36">
        <v>0</v>
      </c>
      <c r="S134" s="36">
        <v>0</v>
      </c>
      <c r="T134" s="36">
        <v>0</v>
      </c>
      <c r="U134" s="37">
        <v>106699125.375</v>
      </c>
      <c r="V134" s="38"/>
      <c r="W134" s="38">
        <v>135181372.28625003</v>
      </c>
      <c r="X134" s="38">
        <v>0</v>
      </c>
      <c r="Y134" s="38">
        <v>135181372.28625003</v>
      </c>
      <c r="Z134" s="38">
        <v>73663078.961249992</v>
      </c>
      <c r="AA134" s="38">
        <v>0</v>
      </c>
      <c r="AB134" s="38">
        <v>73663078.961249992</v>
      </c>
      <c r="AC134" s="37">
        <v>108770587.875</v>
      </c>
      <c r="AD134" s="38">
        <v>-2071462.5</v>
      </c>
      <c r="AE134" s="38">
        <v>0</v>
      </c>
      <c r="AF134" s="38">
        <v>0</v>
      </c>
      <c r="AG134" s="38">
        <v>-2071462.5</v>
      </c>
      <c r="AH134" s="39">
        <v>-37596152.25</v>
      </c>
      <c r="AI134" s="38">
        <v>0</v>
      </c>
      <c r="AJ134" s="38">
        <v>2329.7752820073492</v>
      </c>
      <c r="AK134" s="40">
        <v>-37593822.47471799</v>
      </c>
      <c r="AL134" s="41"/>
      <c r="AM134" s="38">
        <v>144292947.849718</v>
      </c>
      <c r="AN134" s="32"/>
      <c r="AO134" s="41"/>
      <c r="AP134" s="38">
        <v>124337850.78165348</v>
      </c>
      <c r="AQ134" s="42"/>
      <c r="AR134" s="35"/>
      <c r="AS134" s="35"/>
      <c r="AT134" s="38">
        <v>-20335406.0625</v>
      </c>
      <c r="AU134" s="38">
        <v>0</v>
      </c>
      <c r="AV134" s="38">
        <v>0</v>
      </c>
      <c r="AW134" s="38">
        <v>-20335406.0625</v>
      </c>
      <c r="AX134" s="38">
        <v>-1578508.8125</v>
      </c>
      <c r="AY134" s="38">
        <v>0</v>
      </c>
      <c r="AZ134" s="38">
        <v>8088014.6445011813</v>
      </c>
      <c r="BA134" s="38">
        <v>6509505.8320011813</v>
      </c>
      <c r="BB134" s="35"/>
      <c r="BC134" s="35"/>
      <c r="BD134" s="38"/>
      <c r="BE134" s="38"/>
      <c r="BF134" s="38"/>
      <c r="BG134" s="38"/>
      <c r="BH134" s="38"/>
      <c r="BI134" s="38"/>
      <c r="BJ134" s="38"/>
      <c r="BK134" s="38"/>
      <c r="BL134" s="38"/>
      <c r="BM134" s="35"/>
      <c r="BN134" s="35"/>
      <c r="BO134" s="35"/>
      <c r="BP134" s="38"/>
      <c r="BQ134" s="50"/>
      <c r="BR134" s="32"/>
      <c r="BS134" s="214"/>
      <c r="BT134" s="32"/>
      <c r="BU134" s="228"/>
      <c r="BV134" s="32"/>
      <c r="BW134" s="43"/>
      <c r="BX134" s="43"/>
      <c r="BY134" s="38"/>
      <c r="BZ134" s="38"/>
      <c r="CA134" s="38">
        <v>0</v>
      </c>
      <c r="CB134" s="38"/>
      <c r="CC134" s="38"/>
      <c r="CD134" s="38"/>
      <c r="CE134" s="38"/>
      <c r="CF134" s="38"/>
      <c r="CG134" s="38"/>
      <c r="CH134" s="38"/>
      <c r="CI134" s="38"/>
      <c r="CJ134" s="38"/>
      <c r="CK134" s="34"/>
      <c r="CL134" s="34"/>
    </row>
    <row r="135" spans="1:90" outlineLevel="3">
      <c r="A135" s="225" t="s">
        <v>161</v>
      </c>
      <c r="B135" s="225" t="s">
        <v>243</v>
      </c>
      <c r="C135" s="225" t="s">
        <v>148</v>
      </c>
      <c r="D135" s="225" t="s">
        <v>149</v>
      </c>
      <c r="E135" s="225" t="s">
        <v>164</v>
      </c>
      <c r="F135" s="225" t="s">
        <v>0</v>
      </c>
      <c r="G135" s="225" t="s">
        <v>143</v>
      </c>
      <c r="H135" s="225" t="s">
        <v>95</v>
      </c>
      <c r="I135" s="209" t="s">
        <v>134</v>
      </c>
      <c r="J135" s="20">
        <v>1</v>
      </c>
      <c r="K135" s="20">
        <v>1</v>
      </c>
      <c r="L135" s="21">
        <v>0</v>
      </c>
      <c r="M135" s="22">
        <v>0</v>
      </c>
      <c r="N135" s="22">
        <v>0</v>
      </c>
      <c r="O135" s="23">
        <v>18906768.285641916</v>
      </c>
      <c r="P135" s="20">
        <v>18906768.285641916</v>
      </c>
      <c r="Q135" s="20">
        <v>0</v>
      </c>
      <c r="R135" s="24" t="s">
        <v>548</v>
      </c>
      <c r="S135" s="24">
        <v>0</v>
      </c>
      <c r="T135" s="24">
        <v>0</v>
      </c>
      <c r="U135" s="25">
        <v>18906768.285641916</v>
      </c>
      <c r="V135" s="26" t="s">
        <v>97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5">
        <v>18906768.285641916</v>
      </c>
      <c r="AD135" s="26">
        <v>0</v>
      </c>
      <c r="AE135" s="26">
        <v>0</v>
      </c>
      <c r="AF135" s="26">
        <v>0</v>
      </c>
      <c r="AG135" s="26">
        <v>0</v>
      </c>
      <c r="AH135" s="27">
        <v>-301847.69019316882</v>
      </c>
      <c r="AI135" s="26">
        <v>0</v>
      </c>
      <c r="AJ135" s="26">
        <v>0</v>
      </c>
      <c r="AK135" s="28">
        <v>-301847.69019316882</v>
      </c>
      <c r="AL135" s="29">
        <v>-59488.430167638464</v>
      </c>
      <c r="AM135" s="26">
        <v>17358615.975835085</v>
      </c>
      <c r="AN135" s="20">
        <v>0</v>
      </c>
      <c r="AO135" s="29">
        <v>0</v>
      </c>
      <c r="AP135" s="26">
        <v>16158754.314080691</v>
      </c>
      <c r="AQ135" s="30">
        <v>1</v>
      </c>
      <c r="AR135" s="23">
        <v>0</v>
      </c>
      <c r="AS135" s="23">
        <v>18906768.285641916</v>
      </c>
      <c r="AT135" s="26">
        <v>6115.0630387328565</v>
      </c>
      <c r="AU135" s="26">
        <v>0</v>
      </c>
      <c r="AV135" s="26">
        <v>-1902</v>
      </c>
      <c r="AW135" s="26">
        <v>4213.0630387328565</v>
      </c>
      <c r="AX135" s="26">
        <v>428032.77100086026</v>
      </c>
      <c r="AY135" s="26">
        <v>0</v>
      </c>
      <c r="AZ135" s="26">
        <v>-163704.46850038061</v>
      </c>
      <c r="BA135" s="26">
        <v>264328.30250047962</v>
      </c>
      <c r="BB135" s="23" t="s">
        <v>0</v>
      </c>
      <c r="BC135" s="23" t="s">
        <v>0</v>
      </c>
      <c r="BD135" s="26">
        <v>6115.0630387328565</v>
      </c>
      <c r="BE135" s="26">
        <v>0</v>
      </c>
      <c r="BF135" s="26">
        <v>-1902</v>
      </c>
      <c r="BG135" s="26">
        <v>4213.0630387328565</v>
      </c>
      <c r="BH135" s="26">
        <v>428032.77100086026</v>
      </c>
      <c r="BI135" s="26">
        <v>0</v>
      </c>
      <c r="BJ135" s="26">
        <v>-163704.46850038061</v>
      </c>
      <c r="BK135" s="26">
        <v>264328.30250047962</v>
      </c>
      <c r="BL135" s="26">
        <v>16158754.314080691</v>
      </c>
      <c r="BM135" s="23" t="s">
        <v>88</v>
      </c>
      <c r="BN135" s="23">
        <v>0</v>
      </c>
      <c r="BO135" s="23" t="b">
        <v>0</v>
      </c>
      <c r="BP135" s="26">
        <v>0</v>
      </c>
      <c r="BQ135" s="46">
        <v>0</v>
      </c>
      <c r="BR135" s="20">
        <v>0</v>
      </c>
      <c r="BS135" s="210">
        <v>17</v>
      </c>
      <c r="BT135" s="20">
        <v>0</v>
      </c>
      <c r="BU135" s="210">
        <v>0</v>
      </c>
      <c r="BV135" s="20">
        <v>190</v>
      </c>
      <c r="BW135" s="31">
        <v>0</v>
      </c>
      <c r="BX135" s="31">
        <v>0</v>
      </c>
      <c r="BY135" s="26">
        <v>0</v>
      </c>
      <c r="BZ135" s="26">
        <v>350000</v>
      </c>
      <c r="CA135" s="26">
        <v>1850000</v>
      </c>
      <c r="CB135" s="26">
        <v>6155197</v>
      </c>
      <c r="CC135" s="26">
        <v>0</v>
      </c>
      <c r="CD135" s="26">
        <v>0</v>
      </c>
      <c r="CE135" s="26">
        <v>0</v>
      </c>
      <c r="CF135" s="26">
        <v>0</v>
      </c>
      <c r="CG135" s="26">
        <v>-301847.69019316882</v>
      </c>
      <c r="CH135" s="26">
        <v>0</v>
      </c>
      <c r="CI135" s="26">
        <v>0</v>
      </c>
      <c r="CJ135" s="26">
        <v>-301847.69019316882</v>
      </c>
      <c r="CK135" s="22">
        <v>0</v>
      </c>
      <c r="CL135" s="22">
        <v>0</v>
      </c>
    </row>
    <row r="136" spans="1:90" outlineLevel="3">
      <c r="A136" s="225" t="s">
        <v>161</v>
      </c>
      <c r="B136" s="225" t="s">
        <v>243</v>
      </c>
      <c r="C136" s="225" t="s">
        <v>148</v>
      </c>
      <c r="D136" s="225" t="s">
        <v>149</v>
      </c>
      <c r="E136" s="225" t="s">
        <v>543</v>
      </c>
      <c r="F136" s="225" t="s">
        <v>0</v>
      </c>
      <c r="G136" s="225" t="s">
        <v>231</v>
      </c>
      <c r="H136" s="225" t="s">
        <v>95</v>
      </c>
      <c r="I136" s="209" t="s">
        <v>134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2484257.86</v>
      </c>
      <c r="P136" s="20">
        <v>2484257.86</v>
      </c>
      <c r="Q136" s="20">
        <v>0</v>
      </c>
      <c r="R136" s="24" t="s">
        <v>544</v>
      </c>
      <c r="S136" s="24">
        <v>0</v>
      </c>
      <c r="T136" s="24">
        <v>0</v>
      </c>
      <c r="U136" s="25">
        <v>2484257.86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2484257.86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1799257.86</v>
      </c>
      <c r="AN136" s="20">
        <v>0</v>
      </c>
      <c r="AO136" s="29">
        <v>0</v>
      </c>
      <c r="AP136" s="26">
        <v>1799257.86</v>
      </c>
      <c r="AQ136" s="30">
        <v>1</v>
      </c>
      <c r="AR136" s="23">
        <v>0</v>
      </c>
      <c r="AS136" s="23">
        <v>2484257.86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1799257.86</v>
      </c>
      <c r="BM136" s="23" t="s">
        <v>98</v>
      </c>
      <c r="BN136" s="23">
        <v>0</v>
      </c>
      <c r="BO136" s="23" t="b">
        <v>0</v>
      </c>
      <c r="BP136" s="26">
        <v>0</v>
      </c>
      <c r="BQ136" s="46">
        <v>0</v>
      </c>
      <c r="BR136" s="20">
        <v>0</v>
      </c>
      <c r="BS136" s="210">
        <v>17</v>
      </c>
      <c r="BT136" s="20">
        <v>0</v>
      </c>
      <c r="BU136" s="210">
        <v>0</v>
      </c>
      <c r="BV136" s="20">
        <v>194</v>
      </c>
      <c r="BW136" s="31">
        <v>0</v>
      </c>
      <c r="BX136" s="31">
        <v>0</v>
      </c>
      <c r="BY136" s="26">
        <v>0</v>
      </c>
      <c r="BZ136" s="26">
        <v>0</v>
      </c>
      <c r="CA136" s="26">
        <v>685000</v>
      </c>
      <c r="CB136" s="26">
        <v>2484257.86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225" t="s">
        <v>161</v>
      </c>
      <c r="B137" s="225" t="s">
        <v>243</v>
      </c>
      <c r="C137" s="225" t="s">
        <v>148</v>
      </c>
      <c r="D137" s="225" t="s">
        <v>149</v>
      </c>
      <c r="E137" s="225" t="s">
        <v>317</v>
      </c>
      <c r="F137" s="225" t="s">
        <v>0</v>
      </c>
      <c r="G137" s="225" t="s">
        <v>231</v>
      </c>
      <c r="H137" s="225" t="s">
        <v>95</v>
      </c>
      <c r="I137" s="209" t="s">
        <v>134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8645948</v>
      </c>
      <c r="P137" s="20">
        <v>8645948</v>
      </c>
      <c r="Q137" s="20">
        <v>0</v>
      </c>
      <c r="R137" s="24" t="s">
        <v>545</v>
      </c>
      <c r="S137" s="24">
        <v>0</v>
      </c>
      <c r="T137" s="24">
        <v>0</v>
      </c>
      <c r="U137" s="25">
        <v>8645948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8645948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173051.10090364132</v>
      </c>
      <c r="AM137" s="26">
        <v>8645948</v>
      </c>
      <c r="AN137" s="20">
        <v>0</v>
      </c>
      <c r="AO137" s="29">
        <v>0</v>
      </c>
      <c r="AP137" s="26">
        <v>8645948</v>
      </c>
      <c r="AQ137" s="30">
        <v>1</v>
      </c>
      <c r="AR137" s="23">
        <v>0</v>
      </c>
      <c r="AS137" s="23">
        <v>8645948</v>
      </c>
      <c r="AT137" s="26">
        <v>0</v>
      </c>
      <c r="AU137" s="26">
        <v>0</v>
      </c>
      <c r="AV137" s="26">
        <v>0</v>
      </c>
      <c r="AW137" s="26">
        <v>0</v>
      </c>
      <c r="AX137" s="26">
        <v>197710.68291945197</v>
      </c>
      <c r="AY137" s="26">
        <v>0</v>
      </c>
      <c r="AZ137" s="26">
        <v>246666.66666666674</v>
      </c>
      <c r="BA137" s="26">
        <v>444377.34958611871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197710.68291945197</v>
      </c>
      <c r="BI137" s="26">
        <v>0</v>
      </c>
      <c r="BJ137" s="26">
        <v>246666.66666666674</v>
      </c>
      <c r="BK137" s="26">
        <v>444377.34958611871</v>
      </c>
      <c r="BL137" s="26">
        <v>8645948</v>
      </c>
      <c r="BM137" s="23" t="s">
        <v>98</v>
      </c>
      <c r="BN137" s="23">
        <v>0</v>
      </c>
      <c r="BO137" s="23" t="b">
        <v>0</v>
      </c>
      <c r="BP137" s="26">
        <v>0</v>
      </c>
      <c r="BQ137" s="46">
        <v>0</v>
      </c>
      <c r="BR137" s="20">
        <v>0</v>
      </c>
      <c r="BS137" s="210">
        <v>17</v>
      </c>
      <c r="BT137" s="20">
        <v>0</v>
      </c>
      <c r="BU137" s="210">
        <v>0</v>
      </c>
      <c r="BV137" s="20">
        <v>195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225" t="s">
        <v>161</v>
      </c>
      <c r="B138" s="225" t="s">
        <v>243</v>
      </c>
      <c r="C138" s="225" t="s">
        <v>148</v>
      </c>
      <c r="D138" s="225" t="s">
        <v>149</v>
      </c>
      <c r="E138" s="225" t="s">
        <v>318</v>
      </c>
      <c r="F138" s="225" t="s">
        <v>0</v>
      </c>
      <c r="G138" s="225" t="s">
        <v>231</v>
      </c>
      <c r="H138" s="225" t="s">
        <v>95</v>
      </c>
      <c r="I138" s="209" t="s">
        <v>134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8645948</v>
      </c>
      <c r="P138" s="20">
        <v>8645948</v>
      </c>
      <c r="Q138" s="20">
        <v>0</v>
      </c>
      <c r="R138" s="24" t="s">
        <v>546</v>
      </c>
      <c r="S138" s="24">
        <v>0</v>
      </c>
      <c r="T138" s="24">
        <v>0</v>
      </c>
      <c r="U138" s="25">
        <v>8645948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8645948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173051.10090364132</v>
      </c>
      <c r="AM138" s="26">
        <v>8645948</v>
      </c>
      <c r="AN138" s="20">
        <v>0</v>
      </c>
      <c r="AO138" s="29">
        <v>0</v>
      </c>
      <c r="AP138" s="26">
        <v>8645948</v>
      </c>
      <c r="AQ138" s="30">
        <v>1</v>
      </c>
      <c r="AR138" s="23">
        <v>0</v>
      </c>
      <c r="AS138" s="23">
        <v>8645948</v>
      </c>
      <c r="AT138" s="26">
        <v>0</v>
      </c>
      <c r="AU138" s="26">
        <v>0</v>
      </c>
      <c r="AV138" s="26">
        <v>0</v>
      </c>
      <c r="AW138" s="26">
        <v>0</v>
      </c>
      <c r="AX138" s="26">
        <v>197710.68291945197</v>
      </c>
      <c r="AY138" s="26">
        <v>0</v>
      </c>
      <c r="AZ138" s="26">
        <v>246666.66666666674</v>
      </c>
      <c r="BA138" s="26">
        <v>444377.34958611871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197710.68291945197</v>
      </c>
      <c r="BI138" s="26">
        <v>0</v>
      </c>
      <c r="BJ138" s="26">
        <v>246666.66666666674</v>
      </c>
      <c r="BK138" s="26">
        <v>444377.34958611871</v>
      </c>
      <c r="BL138" s="26">
        <v>8645948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210">
        <v>17</v>
      </c>
      <c r="BT138" s="20">
        <v>0</v>
      </c>
      <c r="BU138" s="210">
        <v>0</v>
      </c>
      <c r="BV138" s="20">
        <v>196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225" t="s">
        <v>161</v>
      </c>
      <c r="B139" s="225" t="s">
        <v>243</v>
      </c>
      <c r="C139" s="225" t="s">
        <v>138</v>
      </c>
      <c r="D139" s="225" t="s">
        <v>228</v>
      </c>
      <c r="E139" s="225" t="s">
        <v>253</v>
      </c>
      <c r="F139" s="225" t="s">
        <v>0</v>
      </c>
      <c r="G139" s="225" t="s">
        <v>86</v>
      </c>
      <c r="H139" s="225" t="s">
        <v>95</v>
      </c>
      <c r="I139" s="209" t="s">
        <v>134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23655817.350000001</v>
      </c>
      <c r="P139" s="20">
        <v>23655817.350000001</v>
      </c>
      <c r="Q139" s="20">
        <v>0</v>
      </c>
      <c r="R139" s="24" t="s">
        <v>619</v>
      </c>
      <c r="S139" s="24">
        <v>0</v>
      </c>
      <c r="T139" s="24">
        <v>0</v>
      </c>
      <c r="U139" s="25">
        <v>23655817.350000001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23655817.350000001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445140</v>
      </c>
      <c r="AK139" s="28">
        <v>445140</v>
      </c>
      <c r="AL139" s="29">
        <v>0</v>
      </c>
      <c r="AM139" s="26">
        <v>23429645.390000001</v>
      </c>
      <c r="AN139" s="20">
        <v>0</v>
      </c>
      <c r="AO139" s="29">
        <v>0</v>
      </c>
      <c r="AP139" s="26">
        <v>23429645.390000001</v>
      </c>
      <c r="AQ139" s="30">
        <v>1</v>
      </c>
      <c r="AR139" s="23">
        <v>0</v>
      </c>
      <c r="AS139" s="23">
        <v>23655817.350000001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1282475</v>
      </c>
      <c r="BA139" s="26">
        <v>1282475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1282475</v>
      </c>
      <c r="BK139" s="26">
        <v>1282475</v>
      </c>
      <c r="BL139" s="26">
        <v>23429645.390000001</v>
      </c>
      <c r="BM139" s="23" t="s">
        <v>98</v>
      </c>
      <c r="BN139" s="23">
        <v>0</v>
      </c>
      <c r="BO139" s="23" t="b">
        <v>0</v>
      </c>
      <c r="BP139" s="26">
        <v>445140</v>
      </c>
      <c r="BQ139" s="46">
        <v>0</v>
      </c>
      <c r="BR139" s="20">
        <v>0</v>
      </c>
      <c r="BS139" s="210">
        <v>17</v>
      </c>
      <c r="BT139" s="20">
        <v>0</v>
      </c>
      <c r="BU139" s="210">
        <v>0</v>
      </c>
      <c r="BV139" s="20">
        <v>219</v>
      </c>
      <c r="BW139" s="31">
        <v>0</v>
      </c>
      <c r="BX139" s="31">
        <v>0</v>
      </c>
      <c r="BY139" s="26">
        <v>0</v>
      </c>
      <c r="BZ139" s="26">
        <v>0</v>
      </c>
      <c r="CA139" s="26">
        <v>226171.96</v>
      </c>
      <c r="CB139" s="26">
        <v>2880504.35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445140</v>
      </c>
      <c r="CJ139" s="26">
        <v>445140</v>
      </c>
      <c r="CK139" s="22">
        <v>0</v>
      </c>
      <c r="CL139" s="22">
        <v>0</v>
      </c>
    </row>
    <row r="140" spans="1:90" outlineLevel="3">
      <c r="A140" s="225" t="s">
        <v>161</v>
      </c>
      <c r="B140" s="225" t="s">
        <v>243</v>
      </c>
      <c r="C140" s="225" t="s">
        <v>138</v>
      </c>
      <c r="D140" s="225" t="s">
        <v>228</v>
      </c>
      <c r="E140" s="225" t="s">
        <v>254</v>
      </c>
      <c r="F140" s="225" t="s">
        <v>0</v>
      </c>
      <c r="G140" s="225" t="s">
        <v>86</v>
      </c>
      <c r="H140" s="225" t="s">
        <v>95</v>
      </c>
      <c r="I140" s="209" t="s">
        <v>134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5491458</v>
      </c>
      <c r="P140" s="20">
        <v>5491458</v>
      </c>
      <c r="Q140" s="20">
        <v>0</v>
      </c>
      <c r="R140" s="24" t="s">
        <v>620</v>
      </c>
      <c r="S140" s="24">
        <v>0</v>
      </c>
      <c r="T140" s="24">
        <v>0</v>
      </c>
      <c r="U140" s="25">
        <v>5491458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5491458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20986405</v>
      </c>
      <c r="AM140" s="26">
        <v>5491458</v>
      </c>
      <c r="AN140" s="20">
        <v>0</v>
      </c>
      <c r="AO140" s="29">
        <v>0</v>
      </c>
      <c r="AP140" s="26">
        <v>5491458</v>
      </c>
      <c r="AQ140" s="30">
        <v>1</v>
      </c>
      <c r="AR140" s="23">
        <v>0</v>
      </c>
      <c r="AS140" s="23">
        <v>5491458</v>
      </c>
      <c r="AT140" s="26">
        <v>0</v>
      </c>
      <c r="AU140" s="26">
        <v>0</v>
      </c>
      <c r="AV140" s="26">
        <v>0</v>
      </c>
      <c r="AW140" s="26">
        <v>0</v>
      </c>
      <c r="AX140" s="26">
        <v>-15306615</v>
      </c>
      <c r="AY140" s="26">
        <v>0</v>
      </c>
      <c r="AZ140" s="26">
        <v>0</v>
      </c>
      <c r="BA140" s="26">
        <v>-15306615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-15306615</v>
      </c>
      <c r="BI140" s="26">
        <v>0</v>
      </c>
      <c r="BJ140" s="26">
        <v>0</v>
      </c>
      <c r="BK140" s="26">
        <v>-15306615</v>
      </c>
      <c r="BL140" s="26">
        <v>5491458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0</v>
      </c>
      <c r="BR140" s="20">
        <v>0</v>
      </c>
      <c r="BS140" s="210">
        <v>17</v>
      </c>
      <c r="BT140" s="20">
        <v>0</v>
      </c>
      <c r="BU140" s="210">
        <v>0</v>
      </c>
      <c r="BV140" s="20">
        <v>220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-188332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s="226" customFormat="1" ht="20.100000000000001" customHeight="1" outlineLevel="2">
      <c r="A141" s="212" t="s">
        <v>163</v>
      </c>
      <c r="B141" s="212"/>
      <c r="C141" s="212"/>
      <c r="D141" s="212"/>
      <c r="E141" s="212"/>
      <c r="F141" s="212"/>
      <c r="G141" s="212"/>
      <c r="H141" s="212"/>
      <c r="I141" s="213"/>
      <c r="J141" s="32"/>
      <c r="K141" s="32"/>
      <c r="L141" s="33"/>
      <c r="M141" s="34"/>
      <c r="N141" s="34"/>
      <c r="O141" s="35"/>
      <c r="P141" s="32"/>
      <c r="Q141" s="32"/>
      <c r="R141" s="36">
        <v>0</v>
      </c>
      <c r="S141" s="36">
        <v>0</v>
      </c>
      <c r="T141" s="36">
        <v>0</v>
      </c>
      <c r="U141" s="37">
        <v>67830197.495641917</v>
      </c>
      <c r="V141" s="38"/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7">
        <v>67830197.495641917</v>
      </c>
      <c r="AD141" s="38">
        <v>0</v>
      </c>
      <c r="AE141" s="38">
        <v>0</v>
      </c>
      <c r="AF141" s="38">
        <v>0</v>
      </c>
      <c r="AG141" s="38">
        <v>0</v>
      </c>
      <c r="AH141" s="39">
        <v>-301847.69019316882</v>
      </c>
      <c r="AI141" s="38">
        <v>0</v>
      </c>
      <c r="AJ141" s="38">
        <v>445140</v>
      </c>
      <c r="AK141" s="40">
        <v>143292.30980683118</v>
      </c>
      <c r="AL141" s="41"/>
      <c r="AM141" s="38">
        <v>65370873.225835085</v>
      </c>
      <c r="AN141" s="32"/>
      <c r="AO141" s="41"/>
      <c r="AP141" s="38">
        <v>64171011.564080693</v>
      </c>
      <c r="AQ141" s="42"/>
      <c r="AR141" s="35"/>
      <c r="AS141" s="35"/>
      <c r="AT141" s="38">
        <v>6115.0630387328565</v>
      </c>
      <c r="AU141" s="38">
        <v>0</v>
      </c>
      <c r="AV141" s="38">
        <v>-1902</v>
      </c>
      <c r="AW141" s="38">
        <v>4213.0630387328565</v>
      </c>
      <c r="AX141" s="38">
        <v>-14483160.863160236</v>
      </c>
      <c r="AY141" s="38">
        <v>0</v>
      </c>
      <c r="AZ141" s="38">
        <v>1612103.8648329529</v>
      </c>
      <c r="BA141" s="38">
        <v>-12871056.998327283</v>
      </c>
      <c r="BB141" s="35"/>
      <c r="BC141" s="35"/>
      <c r="BD141" s="38"/>
      <c r="BE141" s="38"/>
      <c r="BF141" s="38"/>
      <c r="BG141" s="38"/>
      <c r="BH141" s="38"/>
      <c r="BI141" s="38"/>
      <c r="BJ141" s="38"/>
      <c r="BK141" s="38"/>
      <c r="BL141" s="38"/>
      <c r="BM141" s="35"/>
      <c r="BN141" s="35"/>
      <c r="BO141" s="35"/>
      <c r="BP141" s="38"/>
      <c r="BQ141" s="50"/>
      <c r="BR141" s="32"/>
      <c r="BS141" s="214"/>
      <c r="BT141" s="32"/>
      <c r="BU141" s="214"/>
      <c r="BV141" s="32"/>
      <c r="BW141" s="43"/>
      <c r="BX141" s="43"/>
      <c r="BY141" s="38"/>
      <c r="BZ141" s="38"/>
      <c r="CA141" s="38">
        <v>2761171.96</v>
      </c>
      <c r="CB141" s="38"/>
      <c r="CC141" s="38"/>
      <c r="CD141" s="38"/>
      <c r="CE141" s="38"/>
      <c r="CF141" s="38"/>
      <c r="CG141" s="38"/>
      <c r="CH141" s="38"/>
      <c r="CI141" s="38"/>
      <c r="CJ141" s="38"/>
      <c r="CK141" s="34"/>
      <c r="CL141" s="34"/>
    </row>
    <row r="142" spans="1:90" outlineLevel="3">
      <c r="A142" s="225" t="s">
        <v>319</v>
      </c>
      <c r="B142" s="225" t="s">
        <v>243</v>
      </c>
      <c r="C142" s="225" t="s">
        <v>148</v>
      </c>
      <c r="D142" s="225" t="s">
        <v>149</v>
      </c>
      <c r="E142" s="225" t="s">
        <v>323</v>
      </c>
      <c r="F142" s="225" t="s">
        <v>0</v>
      </c>
      <c r="G142" s="225" t="s">
        <v>231</v>
      </c>
      <c r="H142" s="225" t="s">
        <v>95</v>
      </c>
      <c r="I142" s="209" t="s">
        <v>134</v>
      </c>
      <c r="J142" s="20">
        <v>1</v>
      </c>
      <c r="K142" s="20">
        <v>1</v>
      </c>
      <c r="L142" s="21">
        <v>0</v>
      </c>
      <c r="M142" s="22">
        <v>0</v>
      </c>
      <c r="N142" s="22">
        <v>0</v>
      </c>
      <c r="O142" s="23">
        <v>905631.47</v>
      </c>
      <c r="P142" s="20">
        <v>905631.47</v>
      </c>
      <c r="Q142" s="20">
        <v>0</v>
      </c>
      <c r="R142" s="24" t="s">
        <v>547</v>
      </c>
      <c r="S142" s="24">
        <v>0</v>
      </c>
      <c r="T142" s="24">
        <v>0</v>
      </c>
      <c r="U142" s="25">
        <v>905631.47</v>
      </c>
      <c r="V142" s="26" t="s">
        <v>97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5">
        <v>905631.47</v>
      </c>
      <c r="AD142" s="26">
        <v>0</v>
      </c>
      <c r="AE142" s="26">
        <v>0</v>
      </c>
      <c r="AF142" s="26">
        <v>0</v>
      </c>
      <c r="AG142" s="26">
        <v>0</v>
      </c>
      <c r="AH142" s="27">
        <v>0</v>
      </c>
      <c r="AI142" s="26">
        <v>0</v>
      </c>
      <c r="AJ142" s="26">
        <v>0</v>
      </c>
      <c r="AK142" s="28">
        <v>0</v>
      </c>
      <c r="AL142" s="29">
        <v>0</v>
      </c>
      <c r="AM142" s="26">
        <v>1100000</v>
      </c>
      <c r="AN142" s="20">
        <v>0</v>
      </c>
      <c r="AO142" s="29">
        <v>0</v>
      </c>
      <c r="AP142" s="26">
        <v>1100000</v>
      </c>
      <c r="AQ142" s="30">
        <v>1</v>
      </c>
      <c r="AR142" s="23">
        <v>0</v>
      </c>
      <c r="AS142" s="23">
        <v>905631.47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-24328.89</v>
      </c>
      <c r="BA142" s="26">
        <v>-24328.89</v>
      </c>
      <c r="BB142" s="23" t="s">
        <v>0</v>
      </c>
      <c r="BC142" s="23" t="s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-24328.89</v>
      </c>
      <c r="BK142" s="26">
        <v>-24328.89</v>
      </c>
      <c r="BL142" s="26">
        <v>1100000</v>
      </c>
      <c r="BM142" s="23" t="s">
        <v>98</v>
      </c>
      <c r="BN142" s="23">
        <v>0</v>
      </c>
      <c r="BO142" s="23" t="b">
        <v>0</v>
      </c>
      <c r="BP142" s="26">
        <v>0</v>
      </c>
      <c r="BQ142" s="46">
        <v>0</v>
      </c>
      <c r="BR142" s="20">
        <v>0</v>
      </c>
      <c r="BS142" s="210">
        <v>15</v>
      </c>
      <c r="BT142" s="20">
        <v>0</v>
      </c>
      <c r="BU142" s="210">
        <v>0</v>
      </c>
      <c r="BV142" s="20">
        <v>213</v>
      </c>
      <c r="BW142" s="31">
        <v>0</v>
      </c>
      <c r="BX142" s="31">
        <v>0</v>
      </c>
      <c r="BY142" s="26">
        <v>0</v>
      </c>
      <c r="BZ142" s="26">
        <v>0</v>
      </c>
      <c r="CA142" s="26">
        <v>-194368.53</v>
      </c>
      <c r="CB142" s="26">
        <v>905631.47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2">
        <v>0</v>
      </c>
      <c r="CL142" s="22">
        <v>0</v>
      </c>
    </row>
    <row r="143" spans="1:90" s="226" customFormat="1" ht="20.100000000000001" customHeight="1" outlineLevel="2">
      <c r="A143" s="212" t="s">
        <v>331</v>
      </c>
      <c r="B143" s="212"/>
      <c r="C143" s="212"/>
      <c r="D143" s="212"/>
      <c r="E143" s="212"/>
      <c r="F143" s="212"/>
      <c r="G143" s="212"/>
      <c r="H143" s="212"/>
      <c r="I143" s="213"/>
      <c r="J143" s="32"/>
      <c r="K143" s="32"/>
      <c r="L143" s="33"/>
      <c r="M143" s="34"/>
      <c r="N143" s="34"/>
      <c r="O143" s="35"/>
      <c r="P143" s="32"/>
      <c r="Q143" s="32"/>
      <c r="R143" s="36">
        <v>0</v>
      </c>
      <c r="S143" s="36">
        <v>0</v>
      </c>
      <c r="T143" s="36">
        <v>0</v>
      </c>
      <c r="U143" s="37">
        <v>905631.47</v>
      </c>
      <c r="V143" s="38"/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7">
        <v>905631.47</v>
      </c>
      <c r="AD143" s="38">
        <v>0</v>
      </c>
      <c r="AE143" s="38">
        <v>0</v>
      </c>
      <c r="AF143" s="38">
        <v>0</v>
      </c>
      <c r="AG143" s="38">
        <v>0</v>
      </c>
      <c r="AH143" s="39">
        <v>0</v>
      </c>
      <c r="AI143" s="38">
        <v>0</v>
      </c>
      <c r="AJ143" s="38">
        <v>0</v>
      </c>
      <c r="AK143" s="40">
        <v>0</v>
      </c>
      <c r="AL143" s="41"/>
      <c r="AM143" s="38">
        <v>1100000</v>
      </c>
      <c r="AN143" s="32"/>
      <c r="AO143" s="41"/>
      <c r="AP143" s="38">
        <v>1100000</v>
      </c>
      <c r="AQ143" s="42"/>
      <c r="AR143" s="35"/>
      <c r="AS143" s="35"/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-24328.89</v>
      </c>
      <c r="BA143" s="38">
        <v>-24328.89</v>
      </c>
      <c r="BB143" s="35"/>
      <c r="BC143" s="35"/>
      <c r="BD143" s="38"/>
      <c r="BE143" s="38"/>
      <c r="BF143" s="38"/>
      <c r="BG143" s="38"/>
      <c r="BH143" s="38"/>
      <c r="BI143" s="38"/>
      <c r="BJ143" s="38"/>
      <c r="BK143" s="38"/>
      <c r="BL143" s="38"/>
      <c r="BM143" s="35"/>
      <c r="BN143" s="35"/>
      <c r="BO143" s="35"/>
      <c r="BP143" s="38"/>
      <c r="BQ143" s="50"/>
      <c r="BR143" s="32"/>
      <c r="BS143" s="214"/>
      <c r="BT143" s="32"/>
      <c r="BU143" s="214"/>
      <c r="BV143" s="32"/>
      <c r="BW143" s="43"/>
      <c r="BX143" s="43"/>
      <c r="BY143" s="38"/>
      <c r="BZ143" s="38"/>
      <c r="CA143" s="38">
        <v>-194368.53</v>
      </c>
      <c r="CB143" s="38"/>
      <c r="CC143" s="38"/>
      <c r="CD143" s="38"/>
      <c r="CE143" s="38"/>
      <c r="CF143" s="38"/>
      <c r="CG143" s="38"/>
      <c r="CH143" s="38"/>
      <c r="CI143" s="38"/>
      <c r="CJ143" s="38"/>
      <c r="CK143" s="34"/>
      <c r="CL143" s="34"/>
    </row>
    <row r="144" spans="1:90" outlineLevel="3">
      <c r="A144" s="225" t="s">
        <v>132</v>
      </c>
      <c r="B144" s="225" t="s">
        <v>243</v>
      </c>
      <c r="C144" s="225" t="s">
        <v>148</v>
      </c>
      <c r="D144" s="225" t="s">
        <v>149</v>
      </c>
      <c r="E144" s="225" t="s">
        <v>332</v>
      </c>
      <c r="F144" s="225" t="s">
        <v>0</v>
      </c>
      <c r="G144" s="225" t="s">
        <v>231</v>
      </c>
      <c r="H144" s="225" t="s">
        <v>95</v>
      </c>
      <c r="I144" s="209" t="s">
        <v>134</v>
      </c>
      <c r="J144" s="20">
        <v>1</v>
      </c>
      <c r="K144" s="20">
        <v>1</v>
      </c>
      <c r="L144" s="21">
        <v>0</v>
      </c>
      <c r="M144" s="22">
        <v>0</v>
      </c>
      <c r="N144" s="22">
        <v>0</v>
      </c>
      <c r="O144" s="23">
        <v>4544524.0357419932</v>
      </c>
      <c r="P144" s="20">
        <v>4544524.0102786785</v>
      </c>
      <c r="Q144" s="20">
        <v>2.5463314726948738E-2</v>
      </c>
      <c r="R144" s="24" t="s">
        <v>549</v>
      </c>
      <c r="S144" s="24">
        <v>0</v>
      </c>
      <c r="T144" s="24">
        <v>0</v>
      </c>
      <c r="U144" s="25">
        <v>4544524.0357419932</v>
      </c>
      <c r="V144" s="26" t="s">
        <v>97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5">
        <v>4544524.0102786785</v>
      </c>
      <c r="AD144" s="26">
        <v>2.5463314726948738E-2</v>
      </c>
      <c r="AE144" s="26">
        <v>0</v>
      </c>
      <c r="AF144" s="26">
        <v>0</v>
      </c>
      <c r="AG144" s="26">
        <v>2.5463314726948738E-2</v>
      </c>
      <c r="AH144" s="27">
        <v>-6340950.6523137437</v>
      </c>
      <c r="AI144" s="26">
        <v>0</v>
      </c>
      <c r="AJ144" s="26">
        <v>0</v>
      </c>
      <c r="AK144" s="28">
        <v>-6340950.6523137437</v>
      </c>
      <c r="AL144" s="29">
        <v>0</v>
      </c>
      <c r="AM144" s="26">
        <v>10885474.688055737</v>
      </c>
      <c r="AN144" s="20">
        <v>0</v>
      </c>
      <c r="AO144" s="29">
        <v>0</v>
      </c>
      <c r="AP144" s="26">
        <v>14315286.217084259</v>
      </c>
      <c r="AQ144" s="30">
        <v>1</v>
      </c>
      <c r="AR144" s="23">
        <v>0</v>
      </c>
      <c r="AS144" s="23">
        <v>4544524.0357419932</v>
      </c>
      <c r="AT144" s="26">
        <v>-3912503.5291938027</v>
      </c>
      <c r="AU144" s="26">
        <v>0</v>
      </c>
      <c r="AV144" s="26">
        <v>0</v>
      </c>
      <c r="AW144" s="26">
        <v>-3912503.5291938027</v>
      </c>
      <c r="AX144" s="26">
        <v>-6705475.9642580068</v>
      </c>
      <c r="AY144" s="26">
        <v>0</v>
      </c>
      <c r="AZ144" s="26">
        <v>96916</v>
      </c>
      <c r="BA144" s="26">
        <v>-6608559.9642580068</v>
      </c>
      <c r="BB144" s="23" t="s">
        <v>0</v>
      </c>
      <c r="BC144" s="23" t="s">
        <v>0</v>
      </c>
      <c r="BD144" s="26">
        <v>-3912503.5546571175</v>
      </c>
      <c r="BE144" s="26">
        <v>0</v>
      </c>
      <c r="BF144" s="26">
        <v>0</v>
      </c>
      <c r="BG144" s="26">
        <v>-3912503.5546571175</v>
      </c>
      <c r="BH144" s="26">
        <v>-6705475.9897213215</v>
      </c>
      <c r="BI144" s="26">
        <v>0</v>
      </c>
      <c r="BJ144" s="26">
        <v>96916</v>
      </c>
      <c r="BK144" s="26">
        <v>-6608559.9897213215</v>
      </c>
      <c r="BL144" s="26">
        <v>14315286.217084259</v>
      </c>
      <c r="BM144" s="23" t="s">
        <v>88</v>
      </c>
      <c r="BN144" s="23">
        <v>0</v>
      </c>
      <c r="BO144" s="23" t="b">
        <v>0</v>
      </c>
      <c r="BP144" s="26">
        <v>0</v>
      </c>
      <c r="BQ144" s="46">
        <v>0</v>
      </c>
      <c r="BR144" s="20">
        <v>0</v>
      </c>
      <c r="BS144" s="210">
        <v>16</v>
      </c>
      <c r="BT144" s="20">
        <v>2.5463314726948738E-2</v>
      </c>
      <c r="BU144" s="210">
        <v>0</v>
      </c>
      <c r="BV144" s="20">
        <v>192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11250000</v>
      </c>
      <c r="CC144" s="26">
        <v>0</v>
      </c>
      <c r="CD144" s="26">
        <v>0</v>
      </c>
      <c r="CE144" s="26">
        <v>0</v>
      </c>
      <c r="CF144" s="26">
        <v>0</v>
      </c>
      <c r="CG144" s="26">
        <v>-6340950.6777770584</v>
      </c>
      <c r="CH144" s="26">
        <v>0</v>
      </c>
      <c r="CI144" s="26">
        <v>0</v>
      </c>
      <c r="CJ144" s="26">
        <v>-6340950.6777770584</v>
      </c>
      <c r="CK144" s="22">
        <v>0</v>
      </c>
      <c r="CL144" s="22">
        <v>0</v>
      </c>
    </row>
    <row r="145" spans="1:90" outlineLevel="3">
      <c r="A145" s="225" t="s">
        <v>132</v>
      </c>
      <c r="B145" s="225" t="s">
        <v>243</v>
      </c>
      <c r="C145" s="225" t="s">
        <v>148</v>
      </c>
      <c r="D145" s="225" t="s">
        <v>149</v>
      </c>
      <c r="E145" s="225" t="s">
        <v>333</v>
      </c>
      <c r="F145" s="225" t="s">
        <v>0</v>
      </c>
      <c r="G145" s="225" t="s">
        <v>231</v>
      </c>
      <c r="H145" s="225" t="s">
        <v>95</v>
      </c>
      <c r="I145" s="209" t="s">
        <v>134</v>
      </c>
      <c r="J145" s="20">
        <v>1</v>
      </c>
      <c r="K145" s="20">
        <v>1</v>
      </c>
      <c r="L145" s="21">
        <v>0</v>
      </c>
      <c r="M145" s="22">
        <v>0</v>
      </c>
      <c r="N145" s="22">
        <v>0</v>
      </c>
      <c r="O145" s="23">
        <v>0</v>
      </c>
      <c r="P145" s="20">
        <v>0</v>
      </c>
      <c r="Q145" s="20">
        <v>0</v>
      </c>
      <c r="R145" s="24" t="s">
        <v>550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817288.75101833185</v>
      </c>
      <c r="AM145" s="26">
        <v>0</v>
      </c>
      <c r="AN145" s="20">
        <v>0</v>
      </c>
      <c r="AO145" s="29">
        <v>0</v>
      </c>
      <c r="AP145" s="26">
        <v>0</v>
      </c>
      <c r="AQ145" s="30">
        <v>1</v>
      </c>
      <c r="AR145" s="23">
        <v>0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-395435</v>
      </c>
      <c r="BA145" s="26">
        <v>-395435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-395435</v>
      </c>
      <c r="BK145" s="26">
        <v>-395435</v>
      </c>
      <c r="BL145" s="26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210">
        <v>16</v>
      </c>
      <c r="BT145" s="20">
        <v>0</v>
      </c>
      <c r="BU145" s="210">
        <v>0</v>
      </c>
      <c r="BV145" s="20">
        <v>197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-11153084.346884999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outlineLevel="3">
      <c r="A146" s="225" t="s">
        <v>132</v>
      </c>
      <c r="B146" s="225" t="s">
        <v>243</v>
      </c>
      <c r="C146" s="225" t="s">
        <v>148</v>
      </c>
      <c r="D146" s="225" t="s">
        <v>149</v>
      </c>
      <c r="E146" s="225" t="s">
        <v>334</v>
      </c>
      <c r="F146" s="225" t="s">
        <v>0</v>
      </c>
      <c r="G146" s="225" t="s">
        <v>231</v>
      </c>
      <c r="H146" s="225" t="s">
        <v>95</v>
      </c>
      <c r="I146" s="209" t="s">
        <v>134</v>
      </c>
      <c r="J146" s="20">
        <v>1</v>
      </c>
      <c r="K146" s="20">
        <v>1</v>
      </c>
      <c r="L146" s="21">
        <v>0</v>
      </c>
      <c r="M146" s="22">
        <v>0</v>
      </c>
      <c r="N146" s="22">
        <v>0</v>
      </c>
      <c r="O146" s="23">
        <v>0</v>
      </c>
      <c r="P146" s="20">
        <v>0</v>
      </c>
      <c r="Q146" s="20">
        <v>0</v>
      </c>
      <c r="R146" s="24" t="s">
        <v>550</v>
      </c>
      <c r="S146" s="24">
        <v>0</v>
      </c>
      <c r="T146" s="24">
        <v>0</v>
      </c>
      <c r="U146" s="25">
        <v>0</v>
      </c>
      <c r="V146" s="26" t="s">
        <v>97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5">
        <v>0</v>
      </c>
      <c r="AD146" s="26">
        <v>0</v>
      </c>
      <c r="AE146" s="26">
        <v>0</v>
      </c>
      <c r="AF146" s="26">
        <v>0</v>
      </c>
      <c r="AG146" s="26">
        <v>0</v>
      </c>
      <c r="AH146" s="27">
        <v>0</v>
      </c>
      <c r="AI146" s="26">
        <v>0</v>
      </c>
      <c r="AJ146" s="26">
        <v>0</v>
      </c>
      <c r="AK146" s="28">
        <v>0</v>
      </c>
      <c r="AL146" s="29">
        <v>0</v>
      </c>
      <c r="AM146" s="26">
        <v>0</v>
      </c>
      <c r="AN146" s="20">
        <v>0</v>
      </c>
      <c r="AO146" s="29">
        <v>0</v>
      </c>
      <c r="AP146" s="26">
        <v>0</v>
      </c>
      <c r="AQ146" s="30">
        <v>1</v>
      </c>
      <c r="AR146" s="23">
        <v>0</v>
      </c>
      <c r="AS146" s="23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3" t="s">
        <v>0</v>
      </c>
      <c r="BC146" s="23" t="s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3" t="s">
        <v>88</v>
      </c>
      <c r="BN146" s="23">
        <v>0</v>
      </c>
      <c r="BO146" s="23" t="b">
        <v>0</v>
      </c>
      <c r="BP146" s="26">
        <v>0</v>
      </c>
      <c r="BQ146" s="46">
        <v>0</v>
      </c>
      <c r="BR146" s="20">
        <v>0</v>
      </c>
      <c r="BS146" s="210">
        <v>16</v>
      </c>
      <c r="BT146" s="20">
        <v>0</v>
      </c>
      <c r="BU146" s="210">
        <v>0</v>
      </c>
      <c r="BV146" s="20">
        <v>198</v>
      </c>
      <c r="BW146" s="31">
        <v>0</v>
      </c>
      <c r="BX146" s="31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2">
        <v>0</v>
      </c>
      <c r="CL146" s="22">
        <v>0</v>
      </c>
    </row>
    <row r="147" spans="1:90" outlineLevel="3">
      <c r="A147" s="225" t="s">
        <v>132</v>
      </c>
      <c r="B147" s="225" t="s">
        <v>243</v>
      </c>
      <c r="C147" s="225" t="s">
        <v>140</v>
      </c>
      <c r="D147" s="225" t="s">
        <v>141</v>
      </c>
      <c r="E147" s="225" t="s">
        <v>162</v>
      </c>
      <c r="F147" s="225" t="s">
        <v>0</v>
      </c>
      <c r="G147" s="225" t="s">
        <v>143</v>
      </c>
      <c r="H147" s="225" t="s">
        <v>95</v>
      </c>
      <c r="I147" s="209" t="s">
        <v>134</v>
      </c>
      <c r="J147" s="20">
        <v>1</v>
      </c>
      <c r="K147" s="20">
        <v>1</v>
      </c>
      <c r="L147" s="21">
        <v>0</v>
      </c>
      <c r="M147" s="22">
        <v>0</v>
      </c>
      <c r="N147" s="22">
        <v>0</v>
      </c>
      <c r="O147" s="23">
        <v>113583867.37113799</v>
      </c>
      <c r="P147" s="20">
        <v>113579702.7491549</v>
      </c>
      <c r="Q147" s="20">
        <v>4164.6219830960035</v>
      </c>
      <c r="R147" s="24" t="s">
        <v>551</v>
      </c>
      <c r="S147" s="24">
        <v>0</v>
      </c>
      <c r="T147" s="24">
        <v>0</v>
      </c>
      <c r="U147" s="25">
        <v>113583867.37113799</v>
      </c>
      <c r="V147" s="26" t="s">
        <v>97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5">
        <v>113579702.7491549</v>
      </c>
      <c r="AD147" s="26">
        <v>4164.6219830960035</v>
      </c>
      <c r="AE147" s="26">
        <v>0</v>
      </c>
      <c r="AF147" s="26">
        <v>0</v>
      </c>
      <c r="AG147" s="26">
        <v>4164.6219830960035</v>
      </c>
      <c r="AH147" s="27">
        <v>-3990840.3737819642</v>
      </c>
      <c r="AI147" s="26">
        <v>0</v>
      </c>
      <c r="AJ147" s="26">
        <v>0</v>
      </c>
      <c r="AK147" s="28">
        <v>-3990840.3737819642</v>
      </c>
      <c r="AL147" s="29">
        <v>0</v>
      </c>
      <c r="AM147" s="26">
        <v>117574707.74491996</v>
      </c>
      <c r="AN147" s="20">
        <v>0</v>
      </c>
      <c r="AO147" s="29">
        <v>0</v>
      </c>
      <c r="AP147" s="26">
        <v>30885800</v>
      </c>
      <c r="AQ147" s="30">
        <v>1</v>
      </c>
      <c r="AR147" s="23">
        <v>0</v>
      </c>
      <c r="AS147" s="23">
        <v>113583867.37113799</v>
      </c>
      <c r="AT147" s="26">
        <v>775629.56140369177</v>
      </c>
      <c r="AU147" s="26">
        <v>0</v>
      </c>
      <c r="AV147" s="26">
        <v>0</v>
      </c>
      <c r="AW147" s="26">
        <v>775629.56140369177</v>
      </c>
      <c r="AX147" s="26">
        <v>1583867.3711379915</v>
      </c>
      <c r="AY147" s="26">
        <v>0</v>
      </c>
      <c r="AZ147" s="26">
        <v>952701.92</v>
      </c>
      <c r="BA147" s="26">
        <v>2536569.2911379915</v>
      </c>
      <c r="BB147" s="23" t="s">
        <v>0</v>
      </c>
      <c r="BC147" s="23" t="s">
        <v>0</v>
      </c>
      <c r="BD147" s="26">
        <v>771464.93942059577</v>
      </c>
      <c r="BE147" s="26">
        <v>0</v>
      </c>
      <c r="BF147" s="26">
        <v>0</v>
      </c>
      <c r="BG147" s="26">
        <v>771464.93942059577</v>
      </c>
      <c r="BH147" s="26">
        <v>1579702.7491548955</v>
      </c>
      <c r="BI147" s="26">
        <v>0</v>
      </c>
      <c r="BJ147" s="26">
        <v>952701.92</v>
      </c>
      <c r="BK147" s="26">
        <v>2532404.6691548955</v>
      </c>
      <c r="BL147" s="26">
        <v>30885800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0</v>
      </c>
      <c r="BR147" s="20">
        <v>0</v>
      </c>
      <c r="BS147" s="210">
        <v>16</v>
      </c>
      <c r="BT147" s="20">
        <v>4164.6219830960035</v>
      </c>
      <c r="BU147" s="210">
        <v>0</v>
      </c>
      <c r="BV147" s="20">
        <v>228</v>
      </c>
      <c r="BW147" s="31">
        <v>0</v>
      </c>
      <c r="BX147" s="31">
        <v>0</v>
      </c>
      <c r="BY147" s="26">
        <v>0</v>
      </c>
      <c r="BZ147" s="26">
        <v>0</v>
      </c>
      <c r="CA147" s="26">
        <v>0</v>
      </c>
      <c r="CB147" s="26">
        <v>112000000</v>
      </c>
      <c r="CC147" s="26">
        <v>0</v>
      </c>
      <c r="CD147" s="26">
        <v>0</v>
      </c>
      <c r="CE147" s="26">
        <v>0</v>
      </c>
      <c r="CF147" s="26">
        <v>0</v>
      </c>
      <c r="CG147" s="26">
        <v>-3995004.9957650602</v>
      </c>
      <c r="CH147" s="26">
        <v>0</v>
      </c>
      <c r="CI147" s="26">
        <v>0</v>
      </c>
      <c r="CJ147" s="26">
        <v>-3995004.9957650602</v>
      </c>
      <c r="CK147" s="22">
        <v>0</v>
      </c>
      <c r="CL147" s="22">
        <v>0</v>
      </c>
    </row>
    <row r="148" spans="1:90" outlineLevel="3">
      <c r="A148" s="225" t="s">
        <v>132</v>
      </c>
      <c r="B148" s="225" t="s">
        <v>243</v>
      </c>
      <c r="C148" s="225" t="s">
        <v>140</v>
      </c>
      <c r="D148" s="225" t="s">
        <v>141</v>
      </c>
      <c r="E148" s="225" t="s">
        <v>165</v>
      </c>
      <c r="F148" s="225" t="s">
        <v>0</v>
      </c>
      <c r="G148" s="225" t="s">
        <v>143</v>
      </c>
      <c r="H148" s="225" t="s">
        <v>95</v>
      </c>
      <c r="I148" s="209" t="s">
        <v>134</v>
      </c>
      <c r="J148" s="20">
        <v>1</v>
      </c>
      <c r="K148" s="20">
        <v>1</v>
      </c>
      <c r="L148" s="21">
        <v>0</v>
      </c>
      <c r="M148" s="22">
        <v>0</v>
      </c>
      <c r="N148" s="22">
        <v>0</v>
      </c>
      <c r="O148" s="23">
        <v>0</v>
      </c>
      <c r="P148" s="20">
        <v>0</v>
      </c>
      <c r="Q148" s="20">
        <v>0</v>
      </c>
      <c r="R148" s="24">
        <v>0</v>
      </c>
      <c r="S148" s="24">
        <v>0</v>
      </c>
      <c r="T148" s="24">
        <v>0</v>
      </c>
      <c r="U148" s="25">
        <v>0</v>
      </c>
      <c r="V148" s="26" t="s">
        <v>97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5">
        <v>0</v>
      </c>
      <c r="AD148" s="26">
        <v>0</v>
      </c>
      <c r="AE148" s="26">
        <v>0</v>
      </c>
      <c r="AF148" s="26">
        <v>0</v>
      </c>
      <c r="AG148" s="26">
        <v>0</v>
      </c>
      <c r="AH148" s="27">
        <v>0</v>
      </c>
      <c r="AI148" s="26">
        <v>0</v>
      </c>
      <c r="AJ148" s="26">
        <v>0</v>
      </c>
      <c r="AK148" s="28">
        <v>0</v>
      </c>
      <c r="AL148" s="29">
        <v>668554.73871992354</v>
      </c>
      <c r="AM148" s="26">
        <v>0</v>
      </c>
      <c r="AN148" s="20">
        <v>0</v>
      </c>
      <c r="AO148" s="29">
        <v>0</v>
      </c>
      <c r="AP148" s="26">
        <v>0</v>
      </c>
      <c r="AQ148" s="30">
        <v>1</v>
      </c>
      <c r="AR148" s="23">
        <v>0</v>
      </c>
      <c r="AS148" s="23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4.9476511776447296E-10</v>
      </c>
      <c r="AY148" s="26">
        <v>0</v>
      </c>
      <c r="AZ148" s="26">
        <v>-1.862645149230957E-9</v>
      </c>
      <c r="BA148" s="26">
        <v>-1.862645149230957E-9</v>
      </c>
      <c r="BB148" s="23" t="s">
        <v>0</v>
      </c>
      <c r="BC148" s="23" t="s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4.9476511776447296E-10</v>
      </c>
      <c r="BI148" s="26">
        <v>0</v>
      </c>
      <c r="BJ148" s="26">
        <v>-1.862645149230957E-9</v>
      </c>
      <c r="BK148" s="26">
        <v>-1.862645149230957E-9</v>
      </c>
      <c r="BL148" s="26">
        <v>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0</v>
      </c>
      <c r="BR148" s="20">
        <v>0</v>
      </c>
      <c r="BS148" s="210">
        <v>16</v>
      </c>
      <c r="BT148" s="20">
        <v>0</v>
      </c>
      <c r="BU148" s="210">
        <v>0</v>
      </c>
      <c r="BV148" s="20">
        <v>229</v>
      </c>
      <c r="BW148" s="31">
        <v>0</v>
      </c>
      <c r="BX148" s="31">
        <v>0</v>
      </c>
      <c r="BY148" s="26">
        <v>0</v>
      </c>
      <c r="BZ148" s="26">
        <v>0</v>
      </c>
      <c r="CA148" s="26">
        <v>0</v>
      </c>
      <c r="CB148" s="26">
        <v>-23947970.432514668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2">
        <v>0</v>
      </c>
      <c r="CL148" s="22">
        <v>0</v>
      </c>
    </row>
    <row r="149" spans="1:90" s="226" customFormat="1" ht="20.100000000000001" customHeight="1" outlineLevel="2">
      <c r="A149" s="212" t="s">
        <v>137</v>
      </c>
      <c r="B149" s="212"/>
      <c r="C149" s="212"/>
      <c r="D149" s="212"/>
      <c r="E149" s="212"/>
      <c r="F149" s="212"/>
      <c r="G149" s="212"/>
      <c r="H149" s="212"/>
      <c r="I149" s="213"/>
      <c r="J149" s="32"/>
      <c r="K149" s="32"/>
      <c r="L149" s="33"/>
      <c r="M149" s="34"/>
      <c r="N149" s="34"/>
      <c r="O149" s="35"/>
      <c r="P149" s="32"/>
      <c r="Q149" s="32"/>
      <c r="R149" s="36">
        <v>0</v>
      </c>
      <c r="S149" s="36">
        <v>0</v>
      </c>
      <c r="T149" s="36">
        <v>0</v>
      </c>
      <c r="U149" s="37">
        <v>118128391.40687999</v>
      </c>
      <c r="V149" s="38"/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7">
        <v>118124226.75943357</v>
      </c>
      <c r="AD149" s="38">
        <v>4164.6474464107305</v>
      </c>
      <c r="AE149" s="38">
        <v>0</v>
      </c>
      <c r="AF149" s="38">
        <v>0</v>
      </c>
      <c r="AG149" s="38">
        <v>4164.6474464107305</v>
      </c>
      <c r="AH149" s="39">
        <v>-10331791.026095707</v>
      </c>
      <c r="AI149" s="38">
        <v>0</v>
      </c>
      <c r="AJ149" s="38">
        <v>0</v>
      </c>
      <c r="AK149" s="40">
        <v>-10331791.026095707</v>
      </c>
      <c r="AL149" s="41"/>
      <c r="AM149" s="38">
        <v>128460182.43297569</v>
      </c>
      <c r="AN149" s="32"/>
      <c r="AO149" s="41"/>
      <c r="AP149" s="38">
        <v>45201086.217084259</v>
      </c>
      <c r="AQ149" s="42"/>
      <c r="AR149" s="35"/>
      <c r="AS149" s="35"/>
      <c r="AT149" s="38">
        <v>-3136873.967790111</v>
      </c>
      <c r="AU149" s="38">
        <v>0</v>
      </c>
      <c r="AV149" s="38">
        <v>0</v>
      </c>
      <c r="AW149" s="38">
        <v>-3136873.967790111</v>
      </c>
      <c r="AX149" s="38">
        <v>-5121608.5931200143</v>
      </c>
      <c r="AY149" s="38">
        <v>0</v>
      </c>
      <c r="AZ149" s="38">
        <v>654182.91999999818</v>
      </c>
      <c r="BA149" s="38">
        <v>-4467425.6731200172</v>
      </c>
      <c r="BB149" s="35"/>
      <c r="BC149" s="35"/>
      <c r="BD149" s="38"/>
      <c r="BE149" s="38"/>
      <c r="BF149" s="38"/>
      <c r="BG149" s="38"/>
      <c r="BH149" s="38"/>
      <c r="BI149" s="38"/>
      <c r="BJ149" s="38"/>
      <c r="BK149" s="38"/>
      <c r="BL149" s="38"/>
      <c r="BM149" s="35"/>
      <c r="BN149" s="35"/>
      <c r="BO149" s="35"/>
      <c r="BP149" s="38"/>
      <c r="BQ149" s="50"/>
      <c r="BR149" s="32"/>
      <c r="BS149" s="214"/>
      <c r="BT149" s="32"/>
      <c r="BU149" s="214"/>
      <c r="BV149" s="32"/>
      <c r="BW149" s="43"/>
      <c r="BX149" s="43"/>
      <c r="BY149" s="38"/>
      <c r="BZ149" s="38"/>
      <c r="CA149" s="38">
        <v>0</v>
      </c>
      <c r="CB149" s="38"/>
      <c r="CC149" s="38"/>
      <c r="CD149" s="38"/>
      <c r="CE149" s="38"/>
      <c r="CF149" s="38"/>
      <c r="CG149" s="38"/>
      <c r="CH149" s="38"/>
      <c r="CI149" s="38"/>
      <c r="CJ149" s="38"/>
      <c r="CK149" s="34"/>
      <c r="CL149" s="34"/>
    </row>
    <row r="150" spans="1:90" outlineLevel="3">
      <c r="A150" s="225" t="s">
        <v>278</v>
      </c>
      <c r="B150" s="225" t="s">
        <v>243</v>
      </c>
      <c r="C150" s="225" t="s">
        <v>140</v>
      </c>
      <c r="D150" s="225" t="s">
        <v>141</v>
      </c>
      <c r="E150" s="225" t="s">
        <v>552</v>
      </c>
      <c r="F150" s="225" t="s">
        <v>526</v>
      </c>
      <c r="G150" s="225" t="s">
        <v>143</v>
      </c>
      <c r="H150" s="225" t="s">
        <v>120</v>
      </c>
      <c r="I150" s="209" t="s">
        <v>120</v>
      </c>
      <c r="J150" s="44">
        <v>1</v>
      </c>
      <c r="K150" s="20">
        <v>1</v>
      </c>
      <c r="L150" s="21">
        <v>0</v>
      </c>
      <c r="M150" s="22">
        <v>0</v>
      </c>
      <c r="N150" s="22">
        <v>1</v>
      </c>
      <c r="O150" s="23">
        <v>17935000</v>
      </c>
      <c r="P150" s="20">
        <v>17935000</v>
      </c>
      <c r="Q150" s="20">
        <v>0</v>
      </c>
      <c r="R150" s="24" t="s">
        <v>553</v>
      </c>
      <c r="S150" s="24">
        <v>0</v>
      </c>
      <c r="T150" s="24">
        <v>0</v>
      </c>
      <c r="U150" s="25">
        <v>17935000</v>
      </c>
      <c r="V150" s="26" t="s">
        <v>97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5">
        <v>17935000</v>
      </c>
      <c r="AD150" s="26">
        <v>0</v>
      </c>
      <c r="AE150" s="26">
        <v>0</v>
      </c>
      <c r="AF150" s="26">
        <v>0</v>
      </c>
      <c r="AG150" s="26">
        <v>0</v>
      </c>
      <c r="AH150" s="27">
        <v>0</v>
      </c>
      <c r="AI150" s="26">
        <v>0</v>
      </c>
      <c r="AJ150" s="26">
        <v>0</v>
      </c>
      <c r="AK150" s="28">
        <v>0</v>
      </c>
      <c r="AL150" s="29">
        <v>0</v>
      </c>
      <c r="AM150" s="26">
        <v>17935000</v>
      </c>
      <c r="AN150" s="29">
        <v>0</v>
      </c>
      <c r="AO150" s="29">
        <v>0</v>
      </c>
      <c r="AP150" s="26">
        <v>17935000</v>
      </c>
      <c r="AQ150" s="30">
        <v>1</v>
      </c>
      <c r="AR150" s="23">
        <v>17935000</v>
      </c>
      <c r="AS150" s="23">
        <v>17935000</v>
      </c>
      <c r="AT150" s="26">
        <v>0</v>
      </c>
      <c r="AU150" s="26">
        <v>0</v>
      </c>
      <c r="AV150" s="26">
        <v>0</v>
      </c>
      <c r="AW150" s="26">
        <v>0</v>
      </c>
      <c r="AX150" s="26">
        <v>17935000</v>
      </c>
      <c r="AY150" s="26">
        <v>0</v>
      </c>
      <c r="AZ150" s="26">
        <v>0</v>
      </c>
      <c r="BA150" s="26">
        <v>17935000</v>
      </c>
      <c r="BB150" s="23" t="s">
        <v>0</v>
      </c>
      <c r="BC150" s="23" t="s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17935000</v>
      </c>
      <c r="BI150" s="26">
        <v>0</v>
      </c>
      <c r="BJ150" s="26">
        <v>0</v>
      </c>
      <c r="BK150" s="26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6">
        <v>0</v>
      </c>
      <c r="BQ150" s="20">
        <v>0</v>
      </c>
      <c r="BR150" s="20">
        <v>0</v>
      </c>
      <c r="BS150" s="210">
        <v>8</v>
      </c>
      <c r="BT150" s="20">
        <v>0</v>
      </c>
      <c r="BU150" s="210">
        <v>0</v>
      </c>
      <c r="BV150" s="20">
        <v>94</v>
      </c>
      <c r="BW150" s="31">
        <v>0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2">
        <v>0</v>
      </c>
      <c r="CL150" s="22">
        <v>0</v>
      </c>
    </row>
    <row r="151" spans="1:90" s="226" customFormat="1" ht="20.100000000000001" customHeight="1" outlineLevel="2">
      <c r="A151" s="212" t="s">
        <v>280</v>
      </c>
      <c r="B151" s="212"/>
      <c r="C151" s="212"/>
      <c r="D151" s="212"/>
      <c r="E151" s="212"/>
      <c r="F151" s="212"/>
      <c r="G151" s="212"/>
      <c r="H151" s="212"/>
      <c r="I151" s="213"/>
      <c r="J151" s="48"/>
      <c r="K151" s="32"/>
      <c r="L151" s="33"/>
      <c r="M151" s="34"/>
      <c r="N151" s="34"/>
      <c r="O151" s="35"/>
      <c r="P151" s="32"/>
      <c r="Q151" s="32"/>
      <c r="R151" s="36">
        <v>0</v>
      </c>
      <c r="S151" s="36">
        <v>0</v>
      </c>
      <c r="T151" s="36">
        <v>0</v>
      </c>
      <c r="U151" s="37">
        <v>17935000</v>
      </c>
      <c r="V151" s="38"/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7">
        <v>17935000</v>
      </c>
      <c r="AD151" s="38">
        <v>0</v>
      </c>
      <c r="AE151" s="38">
        <v>0</v>
      </c>
      <c r="AF151" s="38">
        <v>0</v>
      </c>
      <c r="AG151" s="38">
        <v>0</v>
      </c>
      <c r="AH151" s="39">
        <v>0</v>
      </c>
      <c r="AI151" s="38">
        <v>0</v>
      </c>
      <c r="AJ151" s="38">
        <v>0</v>
      </c>
      <c r="AK151" s="40">
        <v>0</v>
      </c>
      <c r="AL151" s="41"/>
      <c r="AM151" s="38">
        <v>17935000</v>
      </c>
      <c r="AN151" s="41"/>
      <c r="AO151" s="41"/>
      <c r="AP151" s="38">
        <v>17935000</v>
      </c>
      <c r="AQ151" s="42"/>
      <c r="AR151" s="35"/>
      <c r="AS151" s="35"/>
      <c r="AT151" s="38">
        <v>0</v>
      </c>
      <c r="AU151" s="38">
        <v>0</v>
      </c>
      <c r="AV151" s="38">
        <v>0</v>
      </c>
      <c r="AW151" s="38">
        <v>0</v>
      </c>
      <c r="AX151" s="38">
        <v>17935000</v>
      </c>
      <c r="AY151" s="38">
        <v>0</v>
      </c>
      <c r="AZ151" s="38">
        <v>0</v>
      </c>
      <c r="BA151" s="38">
        <v>17935000</v>
      </c>
      <c r="BB151" s="35"/>
      <c r="BC151" s="35"/>
      <c r="BD151" s="38"/>
      <c r="BE151" s="38"/>
      <c r="BF151" s="38"/>
      <c r="BG151" s="38"/>
      <c r="BH151" s="38"/>
      <c r="BI151" s="38"/>
      <c r="BJ151" s="38"/>
      <c r="BK151" s="38"/>
      <c r="BL151" s="35"/>
      <c r="BM151" s="35"/>
      <c r="BN151" s="35"/>
      <c r="BO151" s="35"/>
      <c r="BP151" s="38"/>
      <c r="BQ151" s="32"/>
      <c r="BR151" s="32"/>
      <c r="BS151" s="214"/>
      <c r="BT151" s="32"/>
      <c r="BU151" s="214"/>
      <c r="BV151" s="32"/>
      <c r="BW151" s="43"/>
      <c r="BX151" s="43"/>
      <c r="BY151" s="38"/>
      <c r="BZ151" s="38"/>
      <c r="CA151" s="38">
        <v>0</v>
      </c>
      <c r="CB151" s="38"/>
      <c r="CC151" s="38"/>
      <c r="CD151" s="38"/>
      <c r="CE151" s="38"/>
      <c r="CF151" s="38"/>
      <c r="CG151" s="38"/>
      <c r="CH151" s="38"/>
      <c r="CI151" s="38"/>
      <c r="CJ151" s="38"/>
      <c r="CK151" s="34"/>
      <c r="CL151" s="34"/>
    </row>
    <row r="152" spans="1:90" outlineLevel="3">
      <c r="A152" s="225" t="s">
        <v>118</v>
      </c>
      <c r="B152" s="225" t="s">
        <v>243</v>
      </c>
      <c r="C152" s="225" t="s">
        <v>148</v>
      </c>
      <c r="D152" s="225" t="s">
        <v>149</v>
      </c>
      <c r="E152" s="225" t="s">
        <v>348</v>
      </c>
      <c r="F152" s="225" t="s">
        <v>528</v>
      </c>
      <c r="G152" s="225" t="s">
        <v>231</v>
      </c>
      <c r="H152" s="225" t="s">
        <v>120</v>
      </c>
      <c r="I152" s="209" t="s">
        <v>120</v>
      </c>
      <c r="J152" s="20">
        <v>3182500</v>
      </c>
      <c r="K152" s="20">
        <v>3182500</v>
      </c>
      <c r="L152" s="21">
        <v>0.25234833336357099</v>
      </c>
      <c r="M152" s="22">
        <v>0</v>
      </c>
      <c r="N152" s="22">
        <v>0.55667944231717126</v>
      </c>
      <c r="O152" s="23">
        <v>0.40844838773448422</v>
      </c>
      <c r="P152" s="54">
        <v>0.40711555276153089</v>
      </c>
      <c r="Q152" s="20">
        <v>1.332834972953334E-3</v>
      </c>
      <c r="R152" s="24" t="s">
        <v>554</v>
      </c>
      <c r="S152" s="24">
        <v>0</v>
      </c>
      <c r="T152" s="24">
        <v>0</v>
      </c>
      <c r="U152" s="25">
        <v>1299886.993964996</v>
      </c>
      <c r="V152" s="26" t="s">
        <v>97</v>
      </c>
      <c r="W152" s="26">
        <v>1047477.6122593625</v>
      </c>
      <c r="X152" s="26">
        <v>0</v>
      </c>
      <c r="Y152" s="26">
        <v>1047477.6122593625</v>
      </c>
      <c r="Z152" s="26">
        <v>1047477.6122593625</v>
      </c>
      <c r="AA152" s="26">
        <v>0</v>
      </c>
      <c r="AB152" s="26">
        <v>1047477.6122593625</v>
      </c>
      <c r="AC152" s="25">
        <v>1295645.246663572</v>
      </c>
      <c r="AD152" s="26">
        <v>4241.7473014239222</v>
      </c>
      <c r="AE152" s="26">
        <v>0</v>
      </c>
      <c r="AF152" s="26">
        <v>0</v>
      </c>
      <c r="AG152" s="26">
        <v>4241.7473014239222</v>
      </c>
      <c r="AH152" s="27">
        <v>-4654105.6669319822</v>
      </c>
      <c r="AI152" s="26">
        <v>0</v>
      </c>
      <c r="AJ152" s="26">
        <v>0</v>
      </c>
      <c r="AK152" s="28">
        <v>-4654105.6669319822</v>
      </c>
      <c r="AL152" s="29">
        <v>627160.97047566995</v>
      </c>
      <c r="AM152" s="26">
        <v>5953992.6608969783</v>
      </c>
      <c r="AN152" s="29">
        <v>0</v>
      </c>
      <c r="AO152" s="29">
        <v>1104260.5350281515</v>
      </c>
      <c r="AP152" s="26">
        <v>13706016.359765276</v>
      </c>
      <c r="AQ152" s="30">
        <v>1</v>
      </c>
      <c r="AR152" s="23">
        <v>2435994.4471147964</v>
      </c>
      <c r="AS152" s="23">
        <v>1.375</v>
      </c>
      <c r="AT152" s="26">
        <v>-2560212.8577040192</v>
      </c>
      <c r="AU152" s="26">
        <v>0</v>
      </c>
      <c r="AV152" s="26">
        <v>0</v>
      </c>
      <c r="AW152" s="26">
        <v>-2560212.8577040192</v>
      </c>
      <c r="AX152" s="26">
        <v>-21372096.834898792</v>
      </c>
      <c r="AY152" s="26">
        <v>0</v>
      </c>
      <c r="AZ152" s="26">
        <v>0</v>
      </c>
      <c r="BA152" s="26">
        <v>-21372096.834898792</v>
      </c>
      <c r="BB152" s="23">
        <v>1.375</v>
      </c>
      <c r="BC152" s="23">
        <v>1.375</v>
      </c>
      <c r="BD152" s="26">
        <v>-2564454.6050054431</v>
      </c>
      <c r="BE152" s="26">
        <v>0</v>
      </c>
      <c r="BF152" s="26">
        <v>0</v>
      </c>
      <c r="BG152" s="26">
        <v>-2564454.6050054431</v>
      </c>
      <c r="BH152" s="26">
        <v>-21376338.582200218</v>
      </c>
      <c r="BI152" s="26">
        <v>0</v>
      </c>
      <c r="BJ152" s="26">
        <v>0</v>
      </c>
      <c r="BK152" s="26">
        <v>-21376338.582200218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6">
        <v>0</v>
      </c>
      <c r="BQ152" s="20">
        <v>0</v>
      </c>
      <c r="BR152" s="20">
        <v>0</v>
      </c>
      <c r="BS152" s="210">
        <v>7</v>
      </c>
      <c r="BT152" s="20">
        <v>0</v>
      </c>
      <c r="BU152" s="227">
        <v>1771632.3251743976</v>
      </c>
      <c r="BV152" s="20">
        <v>103</v>
      </c>
      <c r="BW152" s="31">
        <v>1.375</v>
      </c>
      <c r="BX152" s="31">
        <v>1.375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-4658347.4142334061</v>
      </c>
      <c r="CH152" s="26">
        <v>0</v>
      </c>
      <c r="CI152" s="26">
        <v>0</v>
      </c>
      <c r="CJ152" s="26">
        <v>-4658347.4142334061</v>
      </c>
      <c r="CK152" s="22">
        <v>0.43</v>
      </c>
      <c r="CL152" s="22">
        <v>0</v>
      </c>
    </row>
    <row r="153" spans="1:90" s="226" customFormat="1" ht="20.100000000000001" customHeight="1" outlineLevel="2">
      <c r="A153" s="212" t="s">
        <v>121</v>
      </c>
      <c r="B153" s="212"/>
      <c r="C153" s="212"/>
      <c r="D153" s="212"/>
      <c r="E153" s="212"/>
      <c r="F153" s="212"/>
      <c r="G153" s="212"/>
      <c r="H153" s="212"/>
      <c r="I153" s="213"/>
      <c r="J153" s="32"/>
      <c r="K153" s="32"/>
      <c r="L153" s="33"/>
      <c r="M153" s="34"/>
      <c r="N153" s="34"/>
      <c r="O153" s="35"/>
      <c r="P153" s="55"/>
      <c r="Q153" s="32"/>
      <c r="R153" s="36">
        <v>0</v>
      </c>
      <c r="S153" s="36">
        <v>0</v>
      </c>
      <c r="T153" s="36">
        <v>0</v>
      </c>
      <c r="U153" s="37">
        <v>1299886.993964996</v>
      </c>
      <c r="V153" s="38"/>
      <c r="W153" s="38">
        <v>1047477.6122593625</v>
      </c>
      <c r="X153" s="38">
        <v>0</v>
      </c>
      <c r="Y153" s="38">
        <v>1047477.6122593625</v>
      </c>
      <c r="Z153" s="38">
        <v>1047477.6122593625</v>
      </c>
      <c r="AA153" s="38">
        <v>0</v>
      </c>
      <c r="AB153" s="38">
        <v>1047477.6122593625</v>
      </c>
      <c r="AC153" s="37">
        <v>1295645.246663572</v>
      </c>
      <c r="AD153" s="38">
        <v>4241.7473014239222</v>
      </c>
      <c r="AE153" s="38">
        <v>0</v>
      </c>
      <c r="AF153" s="38">
        <v>0</v>
      </c>
      <c r="AG153" s="38">
        <v>4241.7473014239222</v>
      </c>
      <c r="AH153" s="39">
        <v>-4654105.6669319822</v>
      </c>
      <c r="AI153" s="38">
        <v>0</v>
      </c>
      <c r="AJ153" s="38">
        <v>0</v>
      </c>
      <c r="AK153" s="40">
        <v>-4654105.6669319822</v>
      </c>
      <c r="AL153" s="41"/>
      <c r="AM153" s="38">
        <v>5953992.6608969783</v>
      </c>
      <c r="AN153" s="41"/>
      <c r="AO153" s="41"/>
      <c r="AP153" s="38">
        <v>13706016.359765276</v>
      </c>
      <c r="AQ153" s="42"/>
      <c r="AR153" s="35"/>
      <c r="AS153" s="35"/>
      <c r="AT153" s="38">
        <v>-2560212.8577040192</v>
      </c>
      <c r="AU153" s="38">
        <v>0</v>
      </c>
      <c r="AV153" s="38">
        <v>0</v>
      </c>
      <c r="AW153" s="38">
        <v>-2560212.8577040192</v>
      </c>
      <c r="AX153" s="38">
        <v>-21372096.834898792</v>
      </c>
      <c r="AY153" s="38">
        <v>0</v>
      </c>
      <c r="AZ153" s="38">
        <v>0</v>
      </c>
      <c r="BA153" s="38">
        <v>-21372096.834898792</v>
      </c>
      <c r="BB153" s="35"/>
      <c r="BC153" s="35"/>
      <c r="BD153" s="38"/>
      <c r="BE153" s="38"/>
      <c r="BF153" s="38"/>
      <c r="BG153" s="38"/>
      <c r="BH153" s="38"/>
      <c r="BI153" s="38"/>
      <c r="BJ153" s="38"/>
      <c r="BK153" s="38"/>
      <c r="BL153" s="35"/>
      <c r="BM153" s="35"/>
      <c r="BN153" s="35"/>
      <c r="BO153" s="35"/>
      <c r="BP153" s="38"/>
      <c r="BQ153" s="32"/>
      <c r="BR153" s="32"/>
      <c r="BS153" s="214"/>
      <c r="BT153" s="32"/>
      <c r="BU153" s="228"/>
      <c r="BV153" s="32"/>
      <c r="BW153" s="43"/>
      <c r="BX153" s="43"/>
      <c r="BY153" s="38"/>
      <c r="BZ153" s="38"/>
      <c r="CA153" s="38">
        <v>0</v>
      </c>
      <c r="CB153" s="38"/>
      <c r="CC153" s="38"/>
      <c r="CD153" s="38"/>
      <c r="CE153" s="38"/>
      <c r="CF153" s="38"/>
      <c r="CG153" s="38"/>
      <c r="CH153" s="38"/>
      <c r="CI153" s="38"/>
      <c r="CJ153" s="38"/>
      <c r="CK153" s="34"/>
      <c r="CL153" s="34"/>
    </row>
    <row r="154" spans="1:90" s="231" customFormat="1" ht="30" customHeight="1" outlineLevel="1">
      <c r="A154" s="212"/>
      <c r="B154" s="212" t="s">
        <v>255</v>
      </c>
      <c r="C154" s="212"/>
      <c r="D154" s="212"/>
      <c r="E154" s="212"/>
      <c r="F154" s="212"/>
      <c r="G154" s="212"/>
      <c r="H154" s="212"/>
      <c r="I154" s="213"/>
      <c r="J154" s="56"/>
      <c r="K154" s="56"/>
      <c r="L154" s="57"/>
      <c r="M154" s="58"/>
      <c r="N154" s="58"/>
      <c r="O154" s="59"/>
      <c r="P154" s="60"/>
      <c r="Q154" s="56"/>
      <c r="R154" s="61">
        <v>0</v>
      </c>
      <c r="S154" s="61">
        <v>0</v>
      </c>
      <c r="T154" s="61">
        <v>0</v>
      </c>
      <c r="U154" s="62">
        <v>529726676.35194349</v>
      </c>
      <c r="V154" s="63"/>
      <c r="W154" s="63">
        <v>185056212.80165085</v>
      </c>
      <c r="X154" s="63">
        <v>0</v>
      </c>
      <c r="Y154" s="63">
        <v>185056212.80165085</v>
      </c>
      <c r="Z154" s="63">
        <v>75550809.276650831</v>
      </c>
      <c r="AA154" s="63">
        <v>0</v>
      </c>
      <c r="AB154" s="63">
        <v>75550809.276650831</v>
      </c>
      <c r="AC154" s="62">
        <v>531701452.1247884</v>
      </c>
      <c r="AD154" s="63">
        <v>-2074746.3228448741</v>
      </c>
      <c r="AE154" s="63">
        <v>100713.55000000075</v>
      </c>
      <c r="AF154" s="63">
        <v>-1033.1804253663763</v>
      </c>
      <c r="AG154" s="63">
        <v>-1975065.9532702398</v>
      </c>
      <c r="AH154" s="64">
        <v>-55943441.91228056</v>
      </c>
      <c r="AI154" s="63">
        <v>332336.48</v>
      </c>
      <c r="AJ154" s="63">
        <v>409218.3343507885</v>
      </c>
      <c r="AK154" s="65">
        <v>-55201887.097929768</v>
      </c>
      <c r="AL154" s="66"/>
      <c r="AM154" s="63">
        <v>582708313.57894206</v>
      </c>
      <c r="AN154" s="66"/>
      <c r="AO154" s="66"/>
      <c r="AP154" s="63">
        <v>492643355.92897654</v>
      </c>
      <c r="AQ154" s="67"/>
      <c r="AR154" s="59"/>
      <c r="AS154" s="59"/>
      <c r="AT154" s="63">
        <v>-27830672.832574986</v>
      </c>
      <c r="AU154" s="63">
        <v>-236652.94</v>
      </c>
      <c r="AV154" s="63">
        <v>9261.5669142304541</v>
      </c>
      <c r="AW154" s="63">
        <v>-28058064.205660753</v>
      </c>
      <c r="AX154" s="63">
        <v>-59998294.273735404</v>
      </c>
      <c r="AY154" s="63">
        <v>-13908551.609999998</v>
      </c>
      <c r="AZ154" s="63">
        <v>12629329.401691241</v>
      </c>
      <c r="BA154" s="63">
        <v>-61277516.482044153</v>
      </c>
      <c r="BB154" s="59"/>
      <c r="BC154" s="59"/>
      <c r="BD154" s="63"/>
      <c r="BE154" s="63"/>
      <c r="BF154" s="63"/>
      <c r="BG154" s="63"/>
      <c r="BH154" s="63"/>
      <c r="BI154" s="63"/>
      <c r="BJ154" s="63"/>
      <c r="BK154" s="63"/>
      <c r="BL154" s="59"/>
      <c r="BM154" s="59"/>
      <c r="BN154" s="59"/>
      <c r="BO154" s="59"/>
      <c r="BP154" s="63"/>
      <c r="BQ154" s="56"/>
      <c r="BR154" s="56"/>
      <c r="BS154" s="229"/>
      <c r="BT154" s="56"/>
      <c r="BU154" s="230"/>
      <c r="BV154" s="56"/>
      <c r="BW154" s="68"/>
      <c r="BX154" s="68"/>
      <c r="BY154" s="63"/>
      <c r="BZ154" s="63"/>
      <c r="CA154" s="63">
        <v>2566803.4300000002</v>
      </c>
      <c r="CB154" s="63"/>
      <c r="CC154" s="63"/>
      <c r="CD154" s="63"/>
      <c r="CE154" s="63"/>
      <c r="CF154" s="63"/>
      <c r="CG154" s="63"/>
      <c r="CH154" s="63"/>
      <c r="CI154" s="63"/>
      <c r="CJ154" s="63"/>
      <c r="CK154" s="58"/>
      <c r="CL154" s="58"/>
    </row>
    <row r="155" spans="1:90" outlineLevel="3">
      <c r="A155" s="225" t="s">
        <v>82</v>
      </c>
      <c r="B155" s="225" t="s">
        <v>256</v>
      </c>
      <c r="C155" s="225" t="s">
        <v>0</v>
      </c>
      <c r="D155" s="225" t="s">
        <v>0</v>
      </c>
      <c r="E155" s="225" t="s">
        <v>257</v>
      </c>
      <c r="F155" s="225" t="s">
        <v>0</v>
      </c>
      <c r="G155" s="225" t="s">
        <v>256</v>
      </c>
      <c r="H155" s="225" t="s">
        <v>85</v>
      </c>
      <c r="I155" s="209" t="s">
        <v>86</v>
      </c>
      <c r="J155" s="20">
        <v>0</v>
      </c>
      <c r="K155" s="20">
        <v>0</v>
      </c>
      <c r="L155" s="21">
        <v>0</v>
      </c>
      <c r="M155" s="22">
        <v>0</v>
      </c>
      <c r="N155" s="22">
        <v>0</v>
      </c>
      <c r="O155" s="23">
        <v>0</v>
      </c>
      <c r="P155" s="20">
        <v>0</v>
      </c>
      <c r="Q155" s="20">
        <v>0</v>
      </c>
      <c r="R155" s="24">
        <v>0</v>
      </c>
      <c r="S155" s="24">
        <v>0</v>
      </c>
      <c r="T155" s="24">
        <v>0</v>
      </c>
      <c r="U155" s="25">
        <v>0</v>
      </c>
      <c r="V155" s="26" t="s">
        <v>87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0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88783.45</v>
      </c>
      <c r="AK155" s="28">
        <v>88783.45</v>
      </c>
      <c r="AL155" s="29">
        <v>0.14999999999417923</v>
      </c>
      <c r="AM155" s="26">
        <v>0</v>
      </c>
      <c r="AN155" s="20">
        <v>0</v>
      </c>
      <c r="AO155" s="29">
        <v>0</v>
      </c>
      <c r="AP155" s="26">
        <v>0</v>
      </c>
      <c r="AQ155" s="30">
        <v>1</v>
      </c>
      <c r="AR155" s="23">
        <v>0</v>
      </c>
      <c r="AS155" s="23">
        <v>0</v>
      </c>
      <c r="AT155" s="26">
        <v>0</v>
      </c>
      <c r="AU155" s="26">
        <v>0</v>
      </c>
      <c r="AV155" s="26">
        <v>5431.66</v>
      </c>
      <c r="AW155" s="26">
        <v>5431.66</v>
      </c>
      <c r="AX155" s="26">
        <v>0</v>
      </c>
      <c r="AY155" s="26">
        <v>0</v>
      </c>
      <c r="AZ155" s="26">
        <v>242447.24</v>
      </c>
      <c r="BA155" s="26">
        <v>242447.24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5431.66</v>
      </c>
      <c r="BG155" s="26">
        <v>5431.66</v>
      </c>
      <c r="BH155" s="26">
        <v>0</v>
      </c>
      <c r="BI155" s="26">
        <v>0</v>
      </c>
      <c r="BJ155" s="26">
        <v>242447.24</v>
      </c>
      <c r="BK155" s="26">
        <v>242447.24</v>
      </c>
      <c r="BL155" s="23">
        <v>0</v>
      </c>
      <c r="BM155" s="23" t="s">
        <v>88</v>
      </c>
      <c r="BN155" s="23">
        <v>0</v>
      </c>
      <c r="BO155" s="23" t="b">
        <v>0</v>
      </c>
      <c r="BP155" s="26">
        <v>88783.45</v>
      </c>
      <c r="BQ155" s="24">
        <v>0</v>
      </c>
      <c r="BR155" s="20">
        <v>0</v>
      </c>
      <c r="BS155" s="210">
        <v>83</v>
      </c>
      <c r="BT155" s="20">
        <v>0</v>
      </c>
      <c r="BU155" s="210">
        <v>0</v>
      </c>
      <c r="BV155" s="20">
        <v>132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88783.45</v>
      </c>
      <c r="CJ155" s="26">
        <v>88783.45</v>
      </c>
      <c r="CK155" s="22">
        <v>0</v>
      </c>
      <c r="CL155" s="22">
        <v>0</v>
      </c>
    </row>
    <row r="156" spans="1:90" s="226" customFormat="1" ht="20.100000000000001" customHeight="1" outlineLevel="2">
      <c r="A156" s="212" t="s">
        <v>89</v>
      </c>
      <c r="B156" s="212"/>
      <c r="C156" s="212"/>
      <c r="D156" s="212"/>
      <c r="E156" s="212"/>
      <c r="F156" s="212"/>
      <c r="G156" s="212"/>
      <c r="H156" s="212"/>
      <c r="I156" s="213"/>
      <c r="J156" s="32"/>
      <c r="K156" s="32"/>
      <c r="L156" s="33"/>
      <c r="M156" s="34"/>
      <c r="N156" s="34"/>
      <c r="O156" s="35"/>
      <c r="P156" s="32"/>
      <c r="Q156" s="32"/>
      <c r="R156" s="36">
        <v>0</v>
      </c>
      <c r="S156" s="36">
        <v>0</v>
      </c>
      <c r="T156" s="36">
        <v>0</v>
      </c>
      <c r="U156" s="37">
        <v>0</v>
      </c>
      <c r="V156" s="38"/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7">
        <v>0</v>
      </c>
      <c r="AD156" s="38">
        <v>0</v>
      </c>
      <c r="AE156" s="38">
        <v>0</v>
      </c>
      <c r="AF156" s="38">
        <v>0</v>
      </c>
      <c r="AG156" s="38">
        <v>0</v>
      </c>
      <c r="AH156" s="39">
        <v>0</v>
      </c>
      <c r="AI156" s="38">
        <v>0</v>
      </c>
      <c r="AJ156" s="38">
        <v>88783.45</v>
      </c>
      <c r="AK156" s="40">
        <v>88783.45</v>
      </c>
      <c r="AL156" s="41"/>
      <c r="AM156" s="38">
        <v>0</v>
      </c>
      <c r="AN156" s="32"/>
      <c r="AO156" s="41"/>
      <c r="AP156" s="38">
        <v>0</v>
      </c>
      <c r="AQ156" s="42"/>
      <c r="AR156" s="35"/>
      <c r="AS156" s="35"/>
      <c r="AT156" s="38">
        <v>0</v>
      </c>
      <c r="AU156" s="38">
        <v>0</v>
      </c>
      <c r="AV156" s="38">
        <v>5431.66</v>
      </c>
      <c r="AW156" s="38">
        <v>5431.66</v>
      </c>
      <c r="AX156" s="38">
        <v>0</v>
      </c>
      <c r="AY156" s="38">
        <v>0</v>
      </c>
      <c r="AZ156" s="38">
        <v>242447.24</v>
      </c>
      <c r="BA156" s="38">
        <v>242447.24</v>
      </c>
      <c r="BB156" s="35"/>
      <c r="BC156" s="35"/>
      <c r="BD156" s="38"/>
      <c r="BE156" s="38"/>
      <c r="BF156" s="38"/>
      <c r="BG156" s="38"/>
      <c r="BH156" s="38"/>
      <c r="BI156" s="38"/>
      <c r="BJ156" s="38"/>
      <c r="BK156" s="38"/>
      <c r="BL156" s="35"/>
      <c r="BM156" s="35"/>
      <c r="BN156" s="35"/>
      <c r="BO156" s="35"/>
      <c r="BP156" s="38"/>
      <c r="BQ156" s="36"/>
      <c r="BR156" s="32"/>
      <c r="BS156" s="214"/>
      <c r="BT156" s="32"/>
      <c r="BU156" s="214"/>
      <c r="BV156" s="32"/>
      <c r="BW156" s="43"/>
      <c r="BX156" s="43"/>
      <c r="BY156" s="38"/>
      <c r="BZ156" s="38"/>
      <c r="CA156" s="38">
        <v>0</v>
      </c>
      <c r="CB156" s="38"/>
      <c r="CC156" s="38"/>
      <c r="CD156" s="38"/>
      <c r="CE156" s="38"/>
      <c r="CF156" s="38"/>
      <c r="CG156" s="38"/>
      <c r="CH156" s="38"/>
      <c r="CI156" s="38"/>
      <c r="CJ156" s="38"/>
      <c r="CK156" s="34"/>
      <c r="CL156" s="34"/>
    </row>
    <row r="157" spans="1:90" outlineLevel="3">
      <c r="A157" s="225" t="s">
        <v>258</v>
      </c>
      <c r="B157" s="225" t="s">
        <v>256</v>
      </c>
      <c r="C157" s="225" t="s">
        <v>259</v>
      </c>
      <c r="D157" s="225" t="s">
        <v>260</v>
      </c>
      <c r="E157" s="225" t="s">
        <v>261</v>
      </c>
      <c r="F157" s="225" t="s">
        <v>621</v>
      </c>
      <c r="G157" s="225" t="s">
        <v>263</v>
      </c>
      <c r="H157" s="225" t="s">
        <v>144</v>
      </c>
      <c r="I157" s="209" t="s">
        <v>145</v>
      </c>
      <c r="J157" s="20">
        <v>0</v>
      </c>
      <c r="K157" s="20">
        <v>0</v>
      </c>
      <c r="L157" s="70">
        <v>0</v>
      </c>
      <c r="M157" s="22">
        <v>0</v>
      </c>
      <c r="N157" s="70">
        <v>0.89851654408602211</v>
      </c>
      <c r="O157" s="20">
        <v>189.85948958300537</v>
      </c>
      <c r="P157" s="46">
        <v>189.256396088646</v>
      </c>
      <c r="Q157" s="46">
        <v>0.60309349435937065</v>
      </c>
      <c r="R157" s="24" t="s">
        <v>622</v>
      </c>
      <c r="S157" s="24">
        <v>0</v>
      </c>
      <c r="T157" s="24">
        <v>0</v>
      </c>
      <c r="U157" s="25">
        <v>0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0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0</v>
      </c>
      <c r="AK157" s="28">
        <v>0</v>
      </c>
      <c r="AL157" s="29">
        <v>-3145353.4325060286</v>
      </c>
      <c r="AM157" s="26">
        <v>0</v>
      </c>
      <c r="AN157" s="29">
        <v>0</v>
      </c>
      <c r="AO157" s="20">
        <v>0</v>
      </c>
      <c r="AP157" s="26">
        <v>0</v>
      </c>
      <c r="AQ157" s="30">
        <v>5.3836349999999999</v>
      </c>
      <c r="AR157" s="23">
        <v>0</v>
      </c>
      <c r="AS157" s="23">
        <v>38</v>
      </c>
      <c r="AT157" s="26">
        <v>0</v>
      </c>
      <c r="AU157" s="26">
        <v>0</v>
      </c>
      <c r="AV157" s="26">
        <v>0</v>
      </c>
      <c r="AW157" s="26">
        <v>0</v>
      </c>
      <c r="AX157" s="26">
        <v>68069972.499192059</v>
      </c>
      <c r="AY157" s="26">
        <v>0</v>
      </c>
      <c r="AZ157" s="26">
        <v>683723.95</v>
      </c>
      <c r="BA157" s="26">
        <v>68753696.449192062</v>
      </c>
      <c r="BB157" s="23">
        <v>38</v>
      </c>
      <c r="BC157" s="23">
        <v>37.875</v>
      </c>
      <c r="BD157" s="26">
        <v>0</v>
      </c>
      <c r="BE157" s="26">
        <v>0</v>
      </c>
      <c r="BF157" s="26">
        <v>0</v>
      </c>
      <c r="BG157" s="26">
        <v>0</v>
      </c>
      <c r="BH157" s="26">
        <v>68069972.499192059</v>
      </c>
      <c r="BI157" s="26">
        <v>0</v>
      </c>
      <c r="BJ157" s="26">
        <v>683723.95</v>
      </c>
      <c r="BK157" s="26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6">
        <v>0</v>
      </c>
      <c r="BQ157" s="20">
        <v>308.4375</v>
      </c>
      <c r="BR157" s="20">
        <v>0</v>
      </c>
      <c r="BS157" s="210">
        <v>5</v>
      </c>
      <c r="BT157" s="20">
        <v>0</v>
      </c>
      <c r="BU157" s="227">
        <v>0</v>
      </c>
      <c r="BV157" s="20">
        <v>77</v>
      </c>
      <c r="BW157" s="31">
        <v>38</v>
      </c>
      <c r="BX157" s="31">
        <v>38</v>
      </c>
      <c r="BY157" s="26">
        <v>0</v>
      </c>
      <c r="BZ157" s="26">
        <v>0</v>
      </c>
      <c r="CA157" s="26">
        <v>0</v>
      </c>
      <c r="CB157" s="26">
        <v>-130122819.449663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2">
        <v>0.76</v>
      </c>
      <c r="CL157" s="22">
        <v>0</v>
      </c>
    </row>
    <row r="158" spans="1:90" outlineLevel="3">
      <c r="A158" s="225" t="s">
        <v>258</v>
      </c>
      <c r="B158" s="225" t="s">
        <v>256</v>
      </c>
      <c r="C158" s="225" t="s">
        <v>259</v>
      </c>
      <c r="D158" s="225" t="s">
        <v>260</v>
      </c>
      <c r="E158" s="225" t="s">
        <v>264</v>
      </c>
      <c r="F158" s="225" t="s">
        <v>621</v>
      </c>
      <c r="G158" s="225" t="s">
        <v>263</v>
      </c>
      <c r="H158" s="225" t="s">
        <v>144</v>
      </c>
      <c r="I158" s="209" t="s">
        <v>145</v>
      </c>
      <c r="J158" s="20">
        <v>0</v>
      </c>
      <c r="K158" s="20">
        <v>0</v>
      </c>
      <c r="L158" s="70">
        <v>0</v>
      </c>
      <c r="M158" s="22">
        <v>0</v>
      </c>
      <c r="N158" s="70">
        <v>0.89851654408602211</v>
      </c>
      <c r="O158" s="20">
        <v>189.85948958300537</v>
      </c>
      <c r="P158" s="46">
        <v>189.256396088646</v>
      </c>
      <c r="Q158" s="46">
        <v>0.60309349435937065</v>
      </c>
      <c r="R158" s="24">
        <v>0</v>
      </c>
      <c r="S158" s="24">
        <v>0</v>
      </c>
      <c r="T158" s="24">
        <v>0</v>
      </c>
      <c r="U158" s="25">
        <v>0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0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315687.80981162563</v>
      </c>
      <c r="AM158" s="26">
        <v>0</v>
      </c>
      <c r="AN158" s="29">
        <v>0</v>
      </c>
      <c r="AO158" s="20">
        <v>0</v>
      </c>
      <c r="AP158" s="26">
        <v>0</v>
      </c>
      <c r="AQ158" s="30">
        <v>5.3836349999999999</v>
      </c>
      <c r="AR158" s="23">
        <v>0</v>
      </c>
      <c r="AS158" s="23">
        <v>38</v>
      </c>
      <c r="AT158" s="26">
        <v>0</v>
      </c>
      <c r="AU158" s="26">
        <v>0</v>
      </c>
      <c r="AV158" s="26">
        <v>0</v>
      </c>
      <c r="AW158" s="26">
        <v>0</v>
      </c>
      <c r="AX158" s="26">
        <v>-315687.96981162578</v>
      </c>
      <c r="AY158" s="26">
        <v>0</v>
      </c>
      <c r="AZ158" s="26">
        <v>-3.3527612686157227E-8</v>
      </c>
      <c r="BA158" s="26">
        <v>-315687.96981165931</v>
      </c>
      <c r="BB158" s="23">
        <v>38</v>
      </c>
      <c r="BC158" s="23">
        <v>37.875</v>
      </c>
      <c r="BD158" s="26">
        <v>0</v>
      </c>
      <c r="BE158" s="26">
        <v>0</v>
      </c>
      <c r="BF158" s="26">
        <v>0</v>
      </c>
      <c r="BG158" s="26">
        <v>0</v>
      </c>
      <c r="BH158" s="26">
        <v>-315687.96981162578</v>
      </c>
      <c r="BI158" s="26">
        <v>0</v>
      </c>
      <c r="BJ158" s="26">
        <v>-3.3527612686157227E-8</v>
      </c>
      <c r="BK158" s="26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6">
        <v>0</v>
      </c>
      <c r="BQ158" s="20">
        <v>308.4375</v>
      </c>
      <c r="BR158" s="20">
        <v>0</v>
      </c>
      <c r="BS158" s="210">
        <v>5</v>
      </c>
      <c r="BT158" s="20">
        <v>0</v>
      </c>
      <c r="BU158" s="227">
        <v>0</v>
      </c>
      <c r="BV158" s="20">
        <v>78</v>
      </c>
      <c r="BW158" s="31">
        <v>38</v>
      </c>
      <c r="BX158" s="31">
        <v>38</v>
      </c>
      <c r="BY158" s="26">
        <v>0</v>
      </c>
      <c r="BZ158" s="26">
        <v>0</v>
      </c>
      <c r="CA158" s="26">
        <v>0</v>
      </c>
      <c r="CB158" s="26">
        <v>25136826.75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0.76</v>
      </c>
      <c r="CL158" s="22">
        <v>0</v>
      </c>
    </row>
    <row r="159" spans="1:90" s="226" customFormat="1" ht="20.100000000000001" customHeight="1" outlineLevel="2">
      <c r="A159" s="212" t="s">
        <v>265</v>
      </c>
      <c r="B159" s="212"/>
      <c r="C159" s="212"/>
      <c r="D159" s="212"/>
      <c r="E159" s="212"/>
      <c r="F159" s="212"/>
      <c r="G159" s="212"/>
      <c r="H159" s="212"/>
      <c r="I159" s="213"/>
      <c r="J159" s="32"/>
      <c r="K159" s="32"/>
      <c r="L159" s="71"/>
      <c r="M159" s="34"/>
      <c r="N159" s="71"/>
      <c r="O159" s="32"/>
      <c r="P159" s="50"/>
      <c r="Q159" s="50"/>
      <c r="R159" s="36">
        <v>0</v>
      </c>
      <c r="S159" s="36">
        <v>0</v>
      </c>
      <c r="T159" s="36">
        <v>0</v>
      </c>
      <c r="U159" s="37">
        <v>0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0</v>
      </c>
      <c r="AD159" s="38">
        <v>0</v>
      </c>
      <c r="AE159" s="38">
        <v>0</v>
      </c>
      <c r="AF159" s="38">
        <v>0</v>
      </c>
      <c r="AG159" s="38">
        <v>0</v>
      </c>
      <c r="AH159" s="39">
        <v>0</v>
      </c>
      <c r="AI159" s="38">
        <v>0</v>
      </c>
      <c r="AJ159" s="38">
        <v>0</v>
      </c>
      <c r="AK159" s="40">
        <v>0</v>
      </c>
      <c r="AL159" s="41"/>
      <c r="AM159" s="38">
        <v>0</v>
      </c>
      <c r="AN159" s="41"/>
      <c r="AO159" s="32"/>
      <c r="AP159" s="38">
        <v>0</v>
      </c>
      <c r="AQ159" s="42"/>
      <c r="AR159" s="35"/>
      <c r="AS159" s="35"/>
      <c r="AT159" s="38">
        <v>0</v>
      </c>
      <c r="AU159" s="38">
        <v>0</v>
      </c>
      <c r="AV159" s="38">
        <v>0</v>
      </c>
      <c r="AW159" s="38">
        <v>0</v>
      </c>
      <c r="AX159" s="38">
        <v>67754284.529380441</v>
      </c>
      <c r="AY159" s="38">
        <v>0</v>
      </c>
      <c r="AZ159" s="38">
        <v>683723.94999996643</v>
      </c>
      <c r="BA159" s="38">
        <v>68438008.479380399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43"/>
      <c r="BM159" s="35"/>
      <c r="BN159" s="35"/>
      <c r="BO159" s="35"/>
      <c r="BP159" s="38"/>
      <c r="BQ159" s="32"/>
      <c r="BR159" s="32"/>
      <c r="BS159" s="214"/>
      <c r="BT159" s="32"/>
      <c r="BU159" s="228"/>
      <c r="BV159" s="32"/>
      <c r="BW159" s="43"/>
      <c r="BX159" s="43"/>
      <c r="BY159" s="38"/>
      <c r="BZ159" s="38"/>
      <c r="CA159" s="38">
        <v>0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225" t="s">
        <v>147</v>
      </c>
      <c r="B160" s="225" t="s">
        <v>256</v>
      </c>
      <c r="C160" s="225" t="s">
        <v>266</v>
      </c>
      <c r="D160" s="225" t="s">
        <v>267</v>
      </c>
      <c r="E160" s="225" t="s">
        <v>268</v>
      </c>
      <c r="F160" s="225" t="s">
        <v>0</v>
      </c>
      <c r="G160" s="225" t="s">
        <v>143</v>
      </c>
      <c r="H160" s="225" t="s">
        <v>95</v>
      </c>
      <c r="I160" s="209" t="s">
        <v>128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0</v>
      </c>
      <c r="P160" s="20">
        <v>0</v>
      </c>
      <c r="Q160" s="20">
        <v>0</v>
      </c>
      <c r="R160" s="24" t="s">
        <v>623</v>
      </c>
      <c r="S160" s="24">
        <v>0</v>
      </c>
      <c r="T160" s="24">
        <v>0</v>
      </c>
      <c r="U160" s="25">
        <v>0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0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0</v>
      </c>
      <c r="AN160" s="20">
        <v>0</v>
      </c>
      <c r="AO160" s="29">
        <v>0</v>
      </c>
      <c r="AP160" s="26">
        <v>0</v>
      </c>
      <c r="AQ160" s="30">
        <v>1</v>
      </c>
      <c r="AR160" s="23">
        <v>0</v>
      </c>
      <c r="AS160" s="23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2301742.67</v>
      </c>
      <c r="AY160" s="26">
        <v>0</v>
      </c>
      <c r="AZ160" s="26">
        <v>0</v>
      </c>
      <c r="BA160" s="26">
        <v>2301742.67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2301742.67</v>
      </c>
      <c r="BI160" s="26">
        <v>0</v>
      </c>
      <c r="BJ160" s="26">
        <v>0</v>
      </c>
      <c r="BK160" s="26">
        <v>2301742.67</v>
      </c>
      <c r="BL160" s="26">
        <v>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210">
        <v>12</v>
      </c>
      <c r="BT160" s="20">
        <v>0</v>
      </c>
      <c r="BU160" s="210">
        <v>0</v>
      </c>
      <c r="BV160" s="20">
        <v>158</v>
      </c>
      <c r="BW160" s="31">
        <v>0</v>
      </c>
      <c r="BX160" s="31">
        <v>0</v>
      </c>
      <c r="BY160" s="26">
        <v>0</v>
      </c>
      <c r="BZ160" s="26">
        <v>0</v>
      </c>
      <c r="CA160" s="26">
        <v>0</v>
      </c>
      <c r="CB160" s="26">
        <v>-4967134.67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outlineLevel="3">
      <c r="A161" s="225" t="s">
        <v>147</v>
      </c>
      <c r="B161" s="225" t="s">
        <v>256</v>
      </c>
      <c r="C161" s="225" t="s">
        <v>259</v>
      </c>
      <c r="D161" s="225" t="s">
        <v>260</v>
      </c>
      <c r="E161" s="225" t="s">
        <v>269</v>
      </c>
      <c r="F161" s="225" t="s">
        <v>0</v>
      </c>
      <c r="G161" s="225" t="s">
        <v>123</v>
      </c>
      <c r="H161" s="225" t="s">
        <v>95</v>
      </c>
      <c r="I161" s="209" t="s">
        <v>128</v>
      </c>
      <c r="J161" s="20">
        <v>1</v>
      </c>
      <c r="K161" s="20">
        <v>1</v>
      </c>
      <c r="L161" s="21">
        <v>0</v>
      </c>
      <c r="M161" s="22">
        <v>0</v>
      </c>
      <c r="N161" s="22">
        <v>0</v>
      </c>
      <c r="O161" s="23">
        <v>12009716</v>
      </c>
      <c r="P161" s="20">
        <v>12009716</v>
      </c>
      <c r="Q161" s="20">
        <v>0</v>
      </c>
      <c r="R161" s="24" t="s">
        <v>624</v>
      </c>
      <c r="S161" s="24">
        <v>0</v>
      </c>
      <c r="T161" s="24">
        <v>0</v>
      </c>
      <c r="U161" s="25">
        <v>12009716</v>
      </c>
      <c r="V161" s="26" t="s">
        <v>97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5">
        <v>12009716</v>
      </c>
      <c r="AD161" s="26">
        <v>0</v>
      </c>
      <c r="AE161" s="26">
        <v>0</v>
      </c>
      <c r="AF161" s="26">
        <v>0</v>
      </c>
      <c r="AG161" s="26">
        <v>0</v>
      </c>
      <c r="AH161" s="27">
        <v>0</v>
      </c>
      <c r="AI161" s="26">
        <v>0</v>
      </c>
      <c r="AJ161" s="26">
        <v>-46178.32</v>
      </c>
      <c r="AK161" s="28">
        <v>-46178.32</v>
      </c>
      <c r="AL161" s="29">
        <v>0</v>
      </c>
      <c r="AM161" s="26">
        <v>11830793</v>
      </c>
      <c r="AN161" s="20">
        <v>0</v>
      </c>
      <c r="AO161" s="29">
        <v>0</v>
      </c>
      <c r="AP161" s="26">
        <v>11830793</v>
      </c>
      <c r="AQ161" s="30">
        <v>1</v>
      </c>
      <c r="AR161" s="23">
        <v>0</v>
      </c>
      <c r="AS161" s="23">
        <v>12009716</v>
      </c>
      <c r="AT161" s="26">
        <v>0</v>
      </c>
      <c r="AU161" s="26">
        <v>0</v>
      </c>
      <c r="AV161" s="26">
        <v>-1331.5</v>
      </c>
      <c r="AW161" s="26">
        <v>-1331.5</v>
      </c>
      <c r="AX161" s="26">
        <v>0</v>
      </c>
      <c r="AY161" s="26">
        <v>0</v>
      </c>
      <c r="AZ161" s="26">
        <v>-142966.29</v>
      </c>
      <c r="BA161" s="26">
        <v>-142966.29</v>
      </c>
      <c r="BB161" s="23" t="s">
        <v>0</v>
      </c>
      <c r="BC161" s="23" t="s">
        <v>0</v>
      </c>
      <c r="BD161" s="26">
        <v>0</v>
      </c>
      <c r="BE161" s="26">
        <v>0</v>
      </c>
      <c r="BF161" s="26">
        <v>-1331.5</v>
      </c>
      <c r="BG161" s="26">
        <v>-1331.5</v>
      </c>
      <c r="BH161" s="26">
        <v>0</v>
      </c>
      <c r="BI161" s="26">
        <v>0</v>
      </c>
      <c r="BJ161" s="26">
        <v>-142966.29</v>
      </c>
      <c r="BK161" s="26">
        <v>-142966.29</v>
      </c>
      <c r="BL161" s="26">
        <v>11830793</v>
      </c>
      <c r="BM161" s="23" t="s">
        <v>98</v>
      </c>
      <c r="BN161" s="23">
        <v>0</v>
      </c>
      <c r="BO161" s="23" t="b">
        <v>0</v>
      </c>
      <c r="BP161" s="26">
        <v>-46178.32</v>
      </c>
      <c r="BQ161" s="46">
        <v>-23598800</v>
      </c>
      <c r="BR161" s="20">
        <v>-23598800</v>
      </c>
      <c r="BS161" s="210">
        <v>12</v>
      </c>
      <c r="BT161" s="20">
        <v>0</v>
      </c>
      <c r="BU161" s="210">
        <v>0</v>
      </c>
      <c r="BV161" s="20">
        <v>160</v>
      </c>
      <c r="BW161" s="31">
        <v>0</v>
      </c>
      <c r="BX161" s="31">
        <v>0</v>
      </c>
      <c r="BY161" s="26">
        <v>0</v>
      </c>
      <c r="BZ161" s="26">
        <v>0</v>
      </c>
      <c r="CA161" s="26">
        <v>178923</v>
      </c>
      <c r="CB161" s="26">
        <v>-2246301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-46178.32</v>
      </c>
      <c r="CJ161" s="26">
        <v>-46178.32</v>
      </c>
      <c r="CK161" s="22">
        <v>0</v>
      </c>
      <c r="CL161" s="22">
        <v>0</v>
      </c>
    </row>
    <row r="162" spans="1:90" outlineLevel="3">
      <c r="A162" s="225" t="s">
        <v>147</v>
      </c>
      <c r="B162" s="225" t="s">
        <v>256</v>
      </c>
      <c r="C162" s="225" t="s">
        <v>266</v>
      </c>
      <c r="D162" s="225" t="s">
        <v>267</v>
      </c>
      <c r="E162" s="225" t="s">
        <v>363</v>
      </c>
      <c r="F162" s="225" t="s">
        <v>0</v>
      </c>
      <c r="G162" s="225" t="s">
        <v>143</v>
      </c>
      <c r="H162" s="225" t="s">
        <v>95</v>
      </c>
      <c r="I162" s="209" t="s">
        <v>128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4077000</v>
      </c>
      <c r="P162" s="20">
        <v>4077000</v>
      </c>
      <c r="Q162" s="20">
        <v>0</v>
      </c>
      <c r="R162" s="24" t="s">
        <v>625</v>
      </c>
      <c r="S162" s="24">
        <v>0</v>
      </c>
      <c r="T162" s="24">
        <v>0</v>
      </c>
      <c r="U162" s="25">
        <v>4077000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4077000</v>
      </c>
      <c r="AD162" s="26">
        <v>0</v>
      </c>
      <c r="AE162" s="26">
        <v>0</v>
      </c>
      <c r="AF162" s="26">
        <v>0</v>
      </c>
      <c r="AG162" s="26">
        <v>0</v>
      </c>
      <c r="AH162" s="27">
        <v>0</v>
      </c>
      <c r="AI162" s="26">
        <v>0</v>
      </c>
      <c r="AJ162" s="26">
        <v>0</v>
      </c>
      <c r="AK162" s="28">
        <v>0</v>
      </c>
      <c r="AL162" s="29">
        <v>0</v>
      </c>
      <c r="AM162" s="26">
        <v>4077000</v>
      </c>
      <c r="AN162" s="20">
        <v>0</v>
      </c>
      <c r="AO162" s="29">
        <v>0</v>
      </c>
      <c r="AP162" s="26">
        <v>4077000</v>
      </c>
      <c r="AQ162" s="30">
        <v>1</v>
      </c>
      <c r="AR162" s="23">
        <v>0</v>
      </c>
      <c r="AS162" s="23">
        <v>4077000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3" t="s">
        <v>0</v>
      </c>
      <c r="BC162" s="23" t="s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4077000</v>
      </c>
      <c r="BM162" s="23" t="s">
        <v>98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210">
        <v>12</v>
      </c>
      <c r="BT162" s="20">
        <v>0</v>
      </c>
      <c r="BU162" s="210">
        <v>0</v>
      </c>
      <c r="BV162" s="20">
        <v>184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2">
        <v>0</v>
      </c>
      <c r="CL162" s="22">
        <v>0</v>
      </c>
    </row>
    <row r="163" spans="1:90" s="226" customFormat="1" ht="20.100000000000001" customHeight="1" outlineLevel="2">
      <c r="A163" s="212" t="s">
        <v>151</v>
      </c>
      <c r="B163" s="212"/>
      <c r="C163" s="212"/>
      <c r="D163" s="212"/>
      <c r="E163" s="212"/>
      <c r="F163" s="212"/>
      <c r="G163" s="212"/>
      <c r="H163" s="212"/>
      <c r="I163" s="213"/>
      <c r="J163" s="32"/>
      <c r="K163" s="32"/>
      <c r="L163" s="33"/>
      <c r="M163" s="34"/>
      <c r="N163" s="34"/>
      <c r="O163" s="35"/>
      <c r="P163" s="32"/>
      <c r="Q163" s="32"/>
      <c r="R163" s="36">
        <v>0</v>
      </c>
      <c r="S163" s="36">
        <v>0</v>
      </c>
      <c r="T163" s="36">
        <v>0</v>
      </c>
      <c r="U163" s="37">
        <v>16086716</v>
      </c>
      <c r="V163" s="38"/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7">
        <v>16086716</v>
      </c>
      <c r="AD163" s="38">
        <v>0</v>
      </c>
      <c r="AE163" s="38">
        <v>0</v>
      </c>
      <c r="AF163" s="38">
        <v>0</v>
      </c>
      <c r="AG163" s="38">
        <v>0</v>
      </c>
      <c r="AH163" s="39">
        <v>0</v>
      </c>
      <c r="AI163" s="38">
        <v>0</v>
      </c>
      <c r="AJ163" s="38">
        <v>-46178.32</v>
      </c>
      <c r="AK163" s="40">
        <v>-46178.32</v>
      </c>
      <c r="AL163" s="41"/>
      <c r="AM163" s="38">
        <v>15907793</v>
      </c>
      <c r="AN163" s="32"/>
      <c r="AO163" s="41"/>
      <c r="AP163" s="38">
        <v>15907793</v>
      </c>
      <c r="AQ163" s="42"/>
      <c r="AR163" s="35"/>
      <c r="AS163" s="35"/>
      <c r="AT163" s="38">
        <v>0</v>
      </c>
      <c r="AU163" s="38">
        <v>0</v>
      </c>
      <c r="AV163" s="38">
        <v>-1331.5</v>
      </c>
      <c r="AW163" s="38">
        <v>-1331.5</v>
      </c>
      <c r="AX163" s="38">
        <v>2301742.67</v>
      </c>
      <c r="AY163" s="38">
        <v>0</v>
      </c>
      <c r="AZ163" s="38">
        <v>-142966.29</v>
      </c>
      <c r="BA163" s="38">
        <v>2158776.38</v>
      </c>
      <c r="BB163" s="35"/>
      <c r="BC163" s="35"/>
      <c r="BD163" s="38"/>
      <c r="BE163" s="38"/>
      <c r="BF163" s="38"/>
      <c r="BG163" s="38"/>
      <c r="BH163" s="38"/>
      <c r="BI163" s="38"/>
      <c r="BJ163" s="38"/>
      <c r="BK163" s="38"/>
      <c r="BL163" s="38"/>
      <c r="BM163" s="35"/>
      <c r="BN163" s="35"/>
      <c r="BO163" s="35"/>
      <c r="BP163" s="38"/>
      <c r="BQ163" s="50"/>
      <c r="BR163" s="32"/>
      <c r="BS163" s="214"/>
      <c r="BT163" s="32"/>
      <c r="BU163" s="214"/>
      <c r="BV163" s="32"/>
      <c r="BW163" s="43"/>
      <c r="BX163" s="43"/>
      <c r="BY163" s="38"/>
      <c r="BZ163" s="38"/>
      <c r="CA163" s="38">
        <v>178923</v>
      </c>
      <c r="CB163" s="38"/>
      <c r="CC163" s="38"/>
      <c r="CD163" s="38"/>
      <c r="CE163" s="38"/>
      <c r="CF163" s="38"/>
      <c r="CG163" s="38"/>
      <c r="CH163" s="38"/>
      <c r="CI163" s="38"/>
      <c r="CJ163" s="38"/>
      <c r="CK163" s="34"/>
      <c r="CL163" s="34"/>
    </row>
    <row r="164" spans="1:90" outlineLevel="3">
      <c r="A164" s="225" t="s">
        <v>127</v>
      </c>
      <c r="B164" s="225" t="s">
        <v>256</v>
      </c>
      <c r="C164" s="225" t="s">
        <v>271</v>
      </c>
      <c r="D164" s="225" t="s">
        <v>272</v>
      </c>
      <c r="E164" s="225" t="s">
        <v>273</v>
      </c>
      <c r="F164" s="225" t="s">
        <v>0</v>
      </c>
      <c r="G164" s="232" t="s">
        <v>213</v>
      </c>
      <c r="H164" s="232" t="s">
        <v>125</v>
      </c>
      <c r="I164" s="209" t="s">
        <v>96</v>
      </c>
      <c r="J164" s="44">
        <v>1</v>
      </c>
      <c r="K164" s="20">
        <v>1</v>
      </c>
      <c r="L164" s="21">
        <v>0</v>
      </c>
      <c r="M164" s="22">
        <v>0</v>
      </c>
      <c r="N164" s="2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25">
        <v>3000000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3000000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3000000</v>
      </c>
      <c r="AN164" s="29">
        <v>0</v>
      </c>
      <c r="AO164" s="20">
        <v>0</v>
      </c>
      <c r="AP164" s="26">
        <v>3000000</v>
      </c>
      <c r="AQ164" s="30">
        <v>1</v>
      </c>
      <c r="AR164" s="23">
        <v>3000000</v>
      </c>
      <c r="AS164" s="23">
        <v>3000000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6">
        <v>0</v>
      </c>
      <c r="BQ164" s="20">
        <v>0</v>
      </c>
      <c r="BR164" s="20">
        <v>0</v>
      </c>
      <c r="BS164" s="210">
        <v>2</v>
      </c>
      <c r="BT164" s="20">
        <v>0</v>
      </c>
      <c r="BU164" s="210">
        <v>0</v>
      </c>
      <c r="BV164" s="20">
        <v>29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3000000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225" t="s">
        <v>127</v>
      </c>
      <c r="B165" s="225" t="s">
        <v>256</v>
      </c>
      <c r="C165" s="225" t="s">
        <v>266</v>
      </c>
      <c r="D165" s="225" t="s">
        <v>267</v>
      </c>
      <c r="E165" s="225" t="s">
        <v>628</v>
      </c>
      <c r="F165" s="225" t="s">
        <v>0</v>
      </c>
      <c r="G165" s="232" t="s">
        <v>213</v>
      </c>
      <c r="H165" s="232" t="s">
        <v>125</v>
      </c>
      <c r="I165" s="209" t="s">
        <v>96</v>
      </c>
      <c r="J165" s="44">
        <v>1</v>
      </c>
      <c r="K165" s="20">
        <v>1</v>
      </c>
      <c r="L165" s="21">
        <v>0</v>
      </c>
      <c r="M165" s="22">
        <v>0</v>
      </c>
      <c r="N165" s="2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25">
        <v>1000000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1000000</v>
      </c>
      <c r="AD165" s="26">
        <v>0</v>
      </c>
      <c r="AE165" s="26">
        <v>0</v>
      </c>
      <c r="AF165" s="26">
        <v>0</v>
      </c>
      <c r="AG165" s="26">
        <v>0</v>
      </c>
      <c r="AH165" s="27">
        <v>0</v>
      </c>
      <c r="AI165" s="26">
        <v>0</v>
      </c>
      <c r="AJ165" s="26">
        <v>0</v>
      </c>
      <c r="AK165" s="28">
        <v>0</v>
      </c>
      <c r="AL165" s="29">
        <v>0</v>
      </c>
      <c r="AM165" s="26">
        <v>1000000</v>
      </c>
      <c r="AN165" s="29">
        <v>0</v>
      </c>
      <c r="AO165" s="20">
        <v>0</v>
      </c>
      <c r="AP165" s="26">
        <v>1000000</v>
      </c>
      <c r="AQ165" s="30">
        <v>1</v>
      </c>
      <c r="AR165" s="23">
        <v>1000000</v>
      </c>
      <c r="AS165" s="23">
        <v>1000000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3" t="s">
        <v>0</v>
      </c>
      <c r="BC165" s="23" t="s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6">
        <v>0</v>
      </c>
      <c r="BQ165" s="20">
        <v>0</v>
      </c>
      <c r="BR165" s="20">
        <v>0</v>
      </c>
      <c r="BS165" s="210">
        <v>2</v>
      </c>
      <c r="BT165" s="20">
        <v>0</v>
      </c>
      <c r="BU165" s="210">
        <v>0</v>
      </c>
      <c r="BV165" s="20">
        <v>31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2">
        <v>0</v>
      </c>
      <c r="CL165" s="22">
        <v>0</v>
      </c>
    </row>
    <row r="166" spans="1:90" outlineLevel="3">
      <c r="A166" s="225" t="s">
        <v>127</v>
      </c>
      <c r="B166" s="225" t="s">
        <v>256</v>
      </c>
      <c r="C166" s="225" t="s">
        <v>630</v>
      </c>
      <c r="D166" s="225" t="s">
        <v>631</v>
      </c>
      <c r="E166" s="225" t="s">
        <v>632</v>
      </c>
      <c r="F166" s="225" t="s">
        <v>0</v>
      </c>
      <c r="G166" s="232" t="s">
        <v>263</v>
      </c>
      <c r="H166" s="232" t="s">
        <v>125</v>
      </c>
      <c r="I166" s="209" t="s">
        <v>96</v>
      </c>
      <c r="J166" s="44">
        <v>1</v>
      </c>
      <c r="K166" s="20">
        <v>1</v>
      </c>
      <c r="L166" s="21">
        <v>0</v>
      </c>
      <c r="M166" s="22">
        <v>0.5</v>
      </c>
      <c r="N166" s="2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25">
        <v>5000000</v>
      </c>
      <c r="V166" s="26" t="s">
        <v>97</v>
      </c>
      <c r="W166" s="26">
        <v>2500000</v>
      </c>
      <c r="X166" s="26">
        <v>0</v>
      </c>
      <c r="Y166" s="26">
        <v>2500000</v>
      </c>
      <c r="Z166" s="26">
        <v>0</v>
      </c>
      <c r="AA166" s="26">
        <v>0</v>
      </c>
      <c r="AB166" s="26">
        <v>0</v>
      </c>
      <c r="AC166" s="25">
        <v>5000000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0</v>
      </c>
      <c r="AM166" s="26">
        <v>5000000</v>
      </c>
      <c r="AN166" s="29">
        <v>0</v>
      </c>
      <c r="AO166" s="20">
        <v>0</v>
      </c>
      <c r="AP166" s="26">
        <v>5000000</v>
      </c>
      <c r="AQ166" s="30">
        <v>1</v>
      </c>
      <c r="AR166" s="23">
        <v>5000000</v>
      </c>
      <c r="AS166" s="23">
        <v>5000000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6">
        <v>0</v>
      </c>
      <c r="BQ166" s="46">
        <v>89.228099999999998</v>
      </c>
      <c r="BR166" s="20">
        <v>89.228099999999998</v>
      </c>
      <c r="BS166" s="210">
        <v>2</v>
      </c>
      <c r="BT166" s="20">
        <v>0</v>
      </c>
      <c r="BU166" s="210">
        <v>0</v>
      </c>
      <c r="BV166" s="20">
        <v>38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5000000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0.5</v>
      </c>
      <c r="CL166" s="22">
        <v>0</v>
      </c>
    </row>
    <row r="167" spans="1:90" outlineLevel="3">
      <c r="A167" s="225" t="s">
        <v>127</v>
      </c>
      <c r="B167" s="225" t="s">
        <v>256</v>
      </c>
      <c r="C167" s="225" t="s">
        <v>630</v>
      </c>
      <c r="D167" s="225" t="s">
        <v>631</v>
      </c>
      <c r="E167" s="225" t="s">
        <v>634</v>
      </c>
      <c r="F167" s="225" t="s">
        <v>0</v>
      </c>
      <c r="G167" s="232" t="s">
        <v>263</v>
      </c>
      <c r="H167" s="232" t="s">
        <v>125</v>
      </c>
      <c r="I167" s="209" t="s">
        <v>96</v>
      </c>
      <c r="J167" s="44">
        <v>6937.5</v>
      </c>
      <c r="K167" s="20">
        <v>6937.5</v>
      </c>
      <c r="L167" s="21">
        <v>0</v>
      </c>
      <c r="M167" s="22">
        <v>0</v>
      </c>
      <c r="N167" s="22">
        <v>1</v>
      </c>
      <c r="O167" s="23">
        <v>2315.0450450450448</v>
      </c>
      <c r="P167" s="46">
        <v>2315.0450450450448</v>
      </c>
      <c r="Q167" s="46">
        <v>0</v>
      </c>
      <c r="R167" s="24" t="s">
        <v>635</v>
      </c>
      <c r="S167" s="24">
        <v>0</v>
      </c>
      <c r="T167" s="24">
        <v>0</v>
      </c>
      <c r="U167" s="25">
        <v>16060625</v>
      </c>
      <c r="V167" s="26" t="s">
        <v>97</v>
      </c>
      <c r="W167" s="26">
        <v>8030312.4999999991</v>
      </c>
      <c r="X167" s="26">
        <v>0</v>
      </c>
      <c r="Y167" s="26">
        <v>8030312.4999999991</v>
      </c>
      <c r="Z167" s="26">
        <v>8030312.4999999991</v>
      </c>
      <c r="AA167" s="26">
        <v>0</v>
      </c>
      <c r="AB167" s="26">
        <v>8030312.4999999991</v>
      </c>
      <c r="AC167" s="25">
        <v>16060625</v>
      </c>
      <c r="AD167" s="26">
        <v>0</v>
      </c>
      <c r="AE167" s="26">
        <v>0</v>
      </c>
      <c r="AF167" s="26">
        <v>0</v>
      </c>
      <c r="AG167" s="26">
        <v>0</v>
      </c>
      <c r="AH167" s="27">
        <v>0</v>
      </c>
      <c r="AI167" s="26">
        <v>0</v>
      </c>
      <c r="AJ167" s="26">
        <v>62500</v>
      </c>
      <c r="AK167" s="28">
        <v>62500</v>
      </c>
      <c r="AL167" s="29">
        <v>7.4114520233698436E-9</v>
      </c>
      <c r="AM167" s="26">
        <v>16060625</v>
      </c>
      <c r="AN167" s="29">
        <v>0</v>
      </c>
      <c r="AO167" s="20">
        <v>0</v>
      </c>
      <c r="AP167" s="26">
        <v>16060625</v>
      </c>
      <c r="AQ167" s="30">
        <v>1</v>
      </c>
      <c r="AR167" s="23">
        <v>16060624.999999998</v>
      </c>
      <c r="AS167" s="23">
        <v>2315.0450450450448</v>
      </c>
      <c r="AT167" s="26">
        <v>0</v>
      </c>
      <c r="AU167" s="26">
        <v>0</v>
      </c>
      <c r="AV167" s="26">
        <v>0</v>
      </c>
      <c r="AW167" s="26">
        <v>0</v>
      </c>
      <c r="AX167" s="26">
        <v>-2913659</v>
      </c>
      <c r="AY167" s="26">
        <v>0</v>
      </c>
      <c r="AZ167" s="26">
        <v>187500</v>
      </c>
      <c r="BA167" s="26">
        <v>-2726159</v>
      </c>
      <c r="BB167" s="23" t="s">
        <v>0</v>
      </c>
      <c r="BC167" s="23" t="s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-2913659</v>
      </c>
      <c r="BI167" s="26">
        <v>0</v>
      </c>
      <c r="BJ167" s="26">
        <v>187500</v>
      </c>
      <c r="BK167" s="26">
        <v>-2726159</v>
      </c>
      <c r="BL167" s="31">
        <v>16060625</v>
      </c>
      <c r="BM167" s="23" t="s">
        <v>98</v>
      </c>
      <c r="BN167" s="23">
        <v>0</v>
      </c>
      <c r="BO167" s="23" t="b">
        <v>0</v>
      </c>
      <c r="BP167" s="26">
        <v>62500</v>
      </c>
      <c r="BQ167" s="20">
        <v>1000</v>
      </c>
      <c r="BR167" s="20">
        <v>6937500</v>
      </c>
      <c r="BS167" s="210">
        <v>2</v>
      </c>
      <c r="BT167" s="20">
        <v>0</v>
      </c>
      <c r="BU167" s="210">
        <v>0</v>
      </c>
      <c r="BV167" s="20">
        <v>41</v>
      </c>
      <c r="BW167" s="31">
        <v>0</v>
      </c>
      <c r="BX167" s="31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0</v>
      </c>
      <c r="CG167" s="26">
        <v>0</v>
      </c>
      <c r="CH167" s="26">
        <v>0</v>
      </c>
      <c r="CI167" s="26">
        <v>62500</v>
      </c>
      <c r="CJ167" s="26">
        <v>62500</v>
      </c>
      <c r="CK167" s="22">
        <v>0.5</v>
      </c>
      <c r="CL167" s="22">
        <v>0</v>
      </c>
    </row>
    <row r="168" spans="1:90" outlineLevel="3">
      <c r="A168" s="225" t="s">
        <v>127</v>
      </c>
      <c r="B168" s="225" t="s">
        <v>256</v>
      </c>
      <c r="C168" s="225" t="s">
        <v>630</v>
      </c>
      <c r="D168" s="225" t="s">
        <v>631</v>
      </c>
      <c r="E168" s="225" t="s">
        <v>274</v>
      </c>
      <c r="F168" s="225" t="s">
        <v>0</v>
      </c>
      <c r="G168" s="232" t="s">
        <v>275</v>
      </c>
      <c r="H168" s="232" t="s">
        <v>125</v>
      </c>
      <c r="I168" s="209" t="s">
        <v>96</v>
      </c>
      <c r="J168" s="44">
        <v>1</v>
      </c>
      <c r="K168" s="20">
        <v>1</v>
      </c>
      <c r="L168" s="21">
        <v>0</v>
      </c>
      <c r="M168" s="22">
        <v>0.6</v>
      </c>
      <c r="N168" s="22">
        <v>1</v>
      </c>
      <c r="O168" s="23">
        <v>0</v>
      </c>
      <c r="P168" s="46">
        <v>0</v>
      </c>
      <c r="Q168" s="46">
        <v>0</v>
      </c>
      <c r="R168" s="24" t="s">
        <v>636</v>
      </c>
      <c r="S168" s="24">
        <v>0</v>
      </c>
      <c r="T168" s="24">
        <v>0</v>
      </c>
      <c r="U168" s="25">
        <v>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298066</v>
      </c>
      <c r="AM168" s="26">
        <v>0</v>
      </c>
      <c r="AN168" s="29">
        <v>0</v>
      </c>
      <c r="AO168" s="20">
        <v>0</v>
      </c>
      <c r="AP168" s="26">
        <v>0</v>
      </c>
      <c r="AQ168" s="30">
        <v>1</v>
      </c>
      <c r="AR168" s="23">
        <v>0</v>
      </c>
      <c r="AS168" s="23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31">
        <v>0</v>
      </c>
      <c r="BM168" s="23" t="s">
        <v>98</v>
      </c>
      <c r="BN168" s="23">
        <v>0</v>
      </c>
      <c r="BO168" s="23" t="b">
        <v>0</v>
      </c>
      <c r="BP168" s="26">
        <v>0</v>
      </c>
      <c r="BQ168" s="46">
        <v>3</v>
      </c>
      <c r="BR168" s="20">
        <v>3</v>
      </c>
      <c r="BS168" s="210">
        <v>2</v>
      </c>
      <c r="BT168" s="20">
        <v>0</v>
      </c>
      <c r="BU168" s="210">
        <v>0</v>
      </c>
      <c r="BV168" s="20">
        <v>67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-86930900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0.6</v>
      </c>
      <c r="CL168" s="22">
        <v>0</v>
      </c>
    </row>
    <row r="169" spans="1:90" s="226" customFormat="1" ht="20.100000000000001" customHeight="1" outlineLevel="2">
      <c r="A169" s="212" t="s">
        <v>131</v>
      </c>
      <c r="B169" s="212"/>
      <c r="C169" s="212"/>
      <c r="D169" s="212"/>
      <c r="E169" s="212"/>
      <c r="F169" s="212"/>
      <c r="G169" s="233"/>
      <c r="H169" s="233"/>
      <c r="I169" s="213"/>
      <c r="J169" s="48"/>
      <c r="K169" s="32"/>
      <c r="L169" s="33"/>
      <c r="M169" s="34"/>
      <c r="N169" s="34"/>
      <c r="O169" s="35"/>
      <c r="P169" s="50"/>
      <c r="Q169" s="50"/>
      <c r="R169" s="36">
        <v>0</v>
      </c>
      <c r="S169" s="36">
        <v>0</v>
      </c>
      <c r="T169" s="36">
        <v>0</v>
      </c>
      <c r="U169" s="37">
        <v>25060625</v>
      </c>
      <c r="V169" s="38"/>
      <c r="W169" s="38">
        <v>10530312.5</v>
      </c>
      <c r="X169" s="38">
        <v>0</v>
      </c>
      <c r="Y169" s="38">
        <v>10530312.5</v>
      </c>
      <c r="Z169" s="38">
        <v>8030312.4999999991</v>
      </c>
      <c r="AA169" s="38">
        <v>0</v>
      </c>
      <c r="AB169" s="38">
        <v>8030312.4999999991</v>
      </c>
      <c r="AC169" s="37">
        <v>25060625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62500</v>
      </c>
      <c r="AK169" s="40">
        <v>62500</v>
      </c>
      <c r="AL169" s="41"/>
      <c r="AM169" s="38">
        <v>25060625</v>
      </c>
      <c r="AN169" s="41"/>
      <c r="AO169" s="32"/>
      <c r="AP169" s="38">
        <v>25060625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-2913659</v>
      </c>
      <c r="AY169" s="38">
        <v>0</v>
      </c>
      <c r="AZ169" s="38">
        <v>187500</v>
      </c>
      <c r="BA169" s="38">
        <v>-2726159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43"/>
      <c r="BM169" s="35"/>
      <c r="BN169" s="35"/>
      <c r="BO169" s="35"/>
      <c r="BP169" s="38"/>
      <c r="BQ169" s="50"/>
      <c r="BR169" s="32"/>
      <c r="BS169" s="214"/>
      <c r="BT169" s="32"/>
      <c r="BU169" s="214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225" t="s">
        <v>155</v>
      </c>
      <c r="B170" s="225" t="s">
        <v>256</v>
      </c>
      <c r="C170" s="225" t="s">
        <v>259</v>
      </c>
      <c r="D170" s="225" t="s">
        <v>260</v>
      </c>
      <c r="E170" s="225" t="s">
        <v>277</v>
      </c>
      <c r="F170" s="225" t="s">
        <v>621</v>
      </c>
      <c r="G170" s="225" t="s">
        <v>263</v>
      </c>
      <c r="H170" s="225" t="s">
        <v>85</v>
      </c>
      <c r="I170" s="209" t="s">
        <v>96</v>
      </c>
      <c r="J170" s="20">
        <v>0</v>
      </c>
      <c r="K170" s="20">
        <v>0</v>
      </c>
      <c r="L170" s="21">
        <v>0</v>
      </c>
      <c r="M170" s="22">
        <v>0.03</v>
      </c>
      <c r="N170" s="22">
        <v>1</v>
      </c>
      <c r="O170" s="53">
        <v>38</v>
      </c>
      <c r="P170" s="46">
        <v>37.875</v>
      </c>
      <c r="Q170" s="46">
        <v>0.125</v>
      </c>
      <c r="R170" s="24">
        <v>0</v>
      </c>
      <c r="S170" s="24">
        <v>0</v>
      </c>
      <c r="T170" s="24">
        <v>0</v>
      </c>
      <c r="U170" s="25">
        <v>0</v>
      </c>
      <c r="V170" s="26" t="s">
        <v>97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5">
        <v>0</v>
      </c>
      <c r="AD170" s="26">
        <v>0</v>
      </c>
      <c r="AE170" s="26">
        <v>0</v>
      </c>
      <c r="AF170" s="26">
        <v>0</v>
      </c>
      <c r="AG170" s="26">
        <v>0</v>
      </c>
      <c r="AH170" s="27">
        <v>0</v>
      </c>
      <c r="AI170" s="26">
        <v>0</v>
      </c>
      <c r="AJ170" s="26">
        <v>0</v>
      </c>
      <c r="AK170" s="28">
        <v>0</v>
      </c>
      <c r="AL170" s="29">
        <v>0</v>
      </c>
      <c r="AM170" s="26">
        <v>0</v>
      </c>
      <c r="AN170" s="20">
        <v>0</v>
      </c>
      <c r="AO170" s="29">
        <v>0</v>
      </c>
      <c r="AP170" s="26">
        <v>0</v>
      </c>
      <c r="AQ170" s="30">
        <v>1</v>
      </c>
      <c r="AR170" s="23">
        <v>0</v>
      </c>
      <c r="AS170" s="23">
        <v>38</v>
      </c>
      <c r="AT170" s="26">
        <v>0</v>
      </c>
      <c r="AU170" s="26">
        <v>0</v>
      </c>
      <c r="AV170" s="26">
        <v>0</v>
      </c>
      <c r="AW170" s="26">
        <v>0</v>
      </c>
      <c r="AX170" s="26">
        <v>5309248.5190870017</v>
      </c>
      <c r="AY170" s="26">
        <v>0</v>
      </c>
      <c r="AZ170" s="26">
        <v>-6771603.3984375</v>
      </c>
      <c r="BA170" s="26">
        <v>-1462354.8793504983</v>
      </c>
      <c r="BB170" s="23">
        <v>38</v>
      </c>
      <c r="BC170" s="23">
        <v>37.875</v>
      </c>
      <c r="BD170" s="26">
        <v>0</v>
      </c>
      <c r="BE170" s="26">
        <v>0</v>
      </c>
      <c r="BF170" s="26">
        <v>0</v>
      </c>
      <c r="BG170" s="26">
        <v>0</v>
      </c>
      <c r="BH170" s="26">
        <v>5309248.5190870017</v>
      </c>
      <c r="BI170" s="26">
        <v>0</v>
      </c>
      <c r="BJ170" s="26">
        <v>-6771603.3984375</v>
      </c>
      <c r="BK170" s="26">
        <v>-1462354.8793504983</v>
      </c>
      <c r="BL170" s="23">
        <v>0</v>
      </c>
      <c r="BM170" s="23" t="s">
        <v>88</v>
      </c>
      <c r="BN170" s="23">
        <v>0</v>
      </c>
      <c r="BO170" s="23" t="b">
        <v>0</v>
      </c>
      <c r="BP170" s="26">
        <v>0</v>
      </c>
      <c r="BQ170" s="46">
        <v>0</v>
      </c>
      <c r="BR170" s="20">
        <v>0</v>
      </c>
      <c r="BS170" s="210">
        <v>1</v>
      </c>
      <c r="BT170" s="20">
        <v>0</v>
      </c>
      <c r="BU170" s="227">
        <v>0</v>
      </c>
      <c r="BV170" s="20">
        <v>24</v>
      </c>
      <c r="BW170" s="31">
        <v>38</v>
      </c>
      <c r="BX170" s="31">
        <v>0</v>
      </c>
      <c r="BY170" s="26">
        <v>0</v>
      </c>
      <c r="BZ170" s="26">
        <v>0</v>
      </c>
      <c r="CA170" s="26">
        <v>0</v>
      </c>
      <c r="CB170" s="26">
        <v>-5309248.5190870017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2">
        <v>0.42</v>
      </c>
      <c r="CL170" s="22">
        <v>0</v>
      </c>
    </row>
    <row r="171" spans="1:90" outlineLevel="3">
      <c r="A171" s="225" t="s">
        <v>155</v>
      </c>
      <c r="B171" s="225" t="s">
        <v>256</v>
      </c>
      <c r="C171" s="225" t="s">
        <v>630</v>
      </c>
      <c r="D171" s="225" t="s">
        <v>631</v>
      </c>
      <c r="E171" s="225" t="s">
        <v>270</v>
      </c>
      <c r="F171" s="225" t="s">
        <v>850</v>
      </c>
      <c r="G171" s="225" t="s">
        <v>213</v>
      </c>
      <c r="H171" s="225" t="s">
        <v>85</v>
      </c>
      <c r="I171" s="209" t="s">
        <v>96</v>
      </c>
      <c r="J171" s="20">
        <v>1276383</v>
      </c>
      <c r="K171" s="20">
        <v>1276383</v>
      </c>
      <c r="L171" s="21">
        <v>0</v>
      </c>
      <c r="M171" s="22">
        <v>0</v>
      </c>
      <c r="N171" s="22">
        <v>1</v>
      </c>
      <c r="O171" s="53">
        <v>52.75</v>
      </c>
      <c r="P171" s="46">
        <v>54</v>
      </c>
      <c r="Q171" s="46">
        <v>-1.25</v>
      </c>
      <c r="R171" s="24" t="s">
        <v>626</v>
      </c>
      <c r="S171" s="24">
        <v>0</v>
      </c>
      <c r="T171" s="24">
        <v>0</v>
      </c>
      <c r="U171" s="25">
        <v>67329203.25</v>
      </c>
      <c r="V171" s="26" t="s">
        <v>97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5">
        <v>68924682</v>
      </c>
      <c r="AD171" s="26">
        <v>-1595478.75</v>
      </c>
      <c r="AE171" s="26">
        <v>0</v>
      </c>
      <c r="AF171" s="26">
        <v>0</v>
      </c>
      <c r="AG171" s="26">
        <v>-1595478.75</v>
      </c>
      <c r="AH171" s="27">
        <v>60632203.25</v>
      </c>
      <c r="AI171" s="26">
        <v>0</v>
      </c>
      <c r="AJ171" s="26">
        <v>0</v>
      </c>
      <c r="AK171" s="28">
        <v>60632203.25</v>
      </c>
      <c r="AL171" s="29">
        <v>0</v>
      </c>
      <c r="AM171" s="26">
        <v>5000000</v>
      </c>
      <c r="AN171" s="20">
        <v>0</v>
      </c>
      <c r="AO171" s="29">
        <v>0</v>
      </c>
      <c r="AP171" s="26">
        <v>5000000</v>
      </c>
      <c r="AQ171" s="30">
        <v>1</v>
      </c>
      <c r="AR171" s="23">
        <v>67329203.25</v>
      </c>
      <c r="AS171" s="23">
        <v>52.75</v>
      </c>
      <c r="AT171" s="26">
        <v>60632203.25</v>
      </c>
      <c r="AU171" s="26">
        <v>0</v>
      </c>
      <c r="AV171" s="26">
        <v>0</v>
      </c>
      <c r="AW171" s="26">
        <v>60632203.25</v>
      </c>
      <c r="AX171" s="26">
        <v>60632203.25</v>
      </c>
      <c r="AY171" s="26">
        <v>0</v>
      </c>
      <c r="AZ171" s="26">
        <v>-1.1999999999825377</v>
      </c>
      <c r="BA171" s="26">
        <v>60632202.049999997</v>
      </c>
      <c r="BB171" s="23">
        <v>52.75</v>
      </c>
      <c r="BC171" s="23">
        <v>54</v>
      </c>
      <c r="BD171" s="26">
        <v>62227682</v>
      </c>
      <c r="BE171" s="26">
        <v>0</v>
      </c>
      <c r="BF171" s="26">
        <v>0</v>
      </c>
      <c r="BG171" s="26">
        <v>62227682</v>
      </c>
      <c r="BH171" s="26">
        <v>62227682</v>
      </c>
      <c r="BI171" s="26">
        <v>0</v>
      </c>
      <c r="BJ171" s="26">
        <v>-1.1999999999825377</v>
      </c>
      <c r="BK171" s="26">
        <v>62227680.799999997</v>
      </c>
      <c r="BL171" s="23">
        <v>5000000</v>
      </c>
      <c r="BM171" s="23" t="s">
        <v>88</v>
      </c>
      <c r="BN171" s="23">
        <v>0</v>
      </c>
      <c r="BO171" s="23" t="b">
        <v>0</v>
      </c>
      <c r="BP171" s="26">
        <v>0</v>
      </c>
      <c r="BQ171" s="46">
        <v>0</v>
      </c>
      <c r="BR171" s="20">
        <v>0</v>
      </c>
      <c r="BS171" s="210">
        <v>1</v>
      </c>
      <c r="BT171" s="20">
        <v>-1595478.75</v>
      </c>
      <c r="BU171" s="227">
        <v>0</v>
      </c>
      <c r="BV171" s="20">
        <v>27</v>
      </c>
      <c r="BW171" s="31">
        <v>52.75</v>
      </c>
      <c r="BX171" s="31">
        <v>0</v>
      </c>
      <c r="BY171" s="26">
        <v>0</v>
      </c>
      <c r="BZ171" s="26">
        <v>1697000</v>
      </c>
      <c r="CA171" s="26">
        <v>1697000</v>
      </c>
      <c r="CB171" s="26">
        <v>1697000</v>
      </c>
      <c r="CC171" s="26">
        <v>0</v>
      </c>
      <c r="CD171" s="26">
        <v>0</v>
      </c>
      <c r="CE171" s="26">
        <v>0</v>
      </c>
      <c r="CF171" s="26">
        <v>0</v>
      </c>
      <c r="CG171" s="26">
        <v>62227682</v>
      </c>
      <c r="CH171" s="26">
        <v>0</v>
      </c>
      <c r="CI171" s="26">
        <v>0</v>
      </c>
      <c r="CJ171" s="26">
        <v>62227682</v>
      </c>
      <c r="CK171" s="22">
        <v>0</v>
      </c>
      <c r="CL171" s="22">
        <v>0</v>
      </c>
    </row>
    <row r="172" spans="1:90" s="226" customFormat="1" ht="20.100000000000001" customHeight="1" outlineLevel="2">
      <c r="A172" s="212" t="s">
        <v>160</v>
      </c>
      <c r="B172" s="212"/>
      <c r="C172" s="212"/>
      <c r="D172" s="212"/>
      <c r="E172" s="212"/>
      <c r="F172" s="212"/>
      <c r="G172" s="212"/>
      <c r="H172" s="212"/>
      <c r="I172" s="213"/>
      <c r="J172" s="32"/>
      <c r="K172" s="32"/>
      <c r="L172" s="33"/>
      <c r="M172" s="34"/>
      <c r="N172" s="34"/>
      <c r="O172" s="72"/>
      <c r="P172" s="50"/>
      <c r="Q172" s="50"/>
      <c r="R172" s="36">
        <v>0</v>
      </c>
      <c r="S172" s="36">
        <v>0</v>
      </c>
      <c r="T172" s="36">
        <v>0</v>
      </c>
      <c r="U172" s="37">
        <v>67329203.25</v>
      </c>
      <c r="V172" s="38"/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7">
        <v>68924682</v>
      </c>
      <c r="AD172" s="38">
        <v>-1595478.75</v>
      </c>
      <c r="AE172" s="38">
        <v>0</v>
      </c>
      <c r="AF172" s="38">
        <v>0</v>
      </c>
      <c r="AG172" s="38">
        <v>-1595478.75</v>
      </c>
      <c r="AH172" s="39">
        <v>60632203.25</v>
      </c>
      <c r="AI172" s="38">
        <v>0</v>
      </c>
      <c r="AJ172" s="38">
        <v>0</v>
      </c>
      <c r="AK172" s="40">
        <v>60632203.25</v>
      </c>
      <c r="AL172" s="41"/>
      <c r="AM172" s="38">
        <v>5000000</v>
      </c>
      <c r="AN172" s="32"/>
      <c r="AO172" s="41"/>
      <c r="AP172" s="38">
        <v>5000000</v>
      </c>
      <c r="AQ172" s="42"/>
      <c r="AR172" s="35"/>
      <c r="AS172" s="35"/>
      <c r="AT172" s="38">
        <v>60632203.25</v>
      </c>
      <c r="AU172" s="38">
        <v>0</v>
      </c>
      <c r="AV172" s="38">
        <v>0</v>
      </c>
      <c r="AW172" s="38">
        <v>60632203.25</v>
      </c>
      <c r="AX172" s="38">
        <v>65941451.769087002</v>
      </c>
      <c r="AY172" s="38">
        <v>0</v>
      </c>
      <c r="AZ172" s="38">
        <v>-6771604.5984375002</v>
      </c>
      <c r="BA172" s="38">
        <v>59169847.170649499</v>
      </c>
      <c r="BB172" s="35"/>
      <c r="BC172" s="35"/>
      <c r="BD172" s="38"/>
      <c r="BE172" s="38"/>
      <c r="BF172" s="38"/>
      <c r="BG172" s="38"/>
      <c r="BH172" s="38"/>
      <c r="BI172" s="38"/>
      <c r="BJ172" s="38"/>
      <c r="BK172" s="38"/>
      <c r="BL172" s="35"/>
      <c r="BM172" s="35"/>
      <c r="BN172" s="35"/>
      <c r="BO172" s="35"/>
      <c r="BP172" s="38"/>
      <c r="BQ172" s="50"/>
      <c r="BR172" s="32"/>
      <c r="BS172" s="214"/>
      <c r="BT172" s="32"/>
      <c r="BU172" s="228"/>
      <c r="BV172" s="32"/>
      <c r="BW172" s="43"/>
      <c r="BX172" s="43"/>
      <c r="BY172" s="38"/>
      <c r="BZ172" s="38"/>
      <c r="CA172" s="38">
        <v>1697000</v>
      </c>
      <c r="CB172" s="38"/>
      <c r="CC172" s="38"/>
      <c r="CD172" s="38"/>
      <c r="CE172" s="38"/>
      <c r="CF172" s="38"/>
      <c r="CG172" s="38"/>
      <c r="CH172" s="38"/>
      <c r="CI172" s="38"/>
      <c r="CJ172" s="38"/>
      <c r="CK172" s="34"/>
      <c r="CL172" s="34"/>
    </row>
    <row r="173" spans="1:90" outlineLevel="3">
      <c r="A173" s="225" t="s">
        <v>278</v>
      </c>
      <c r="B173" s="225" t="s">
        <v>256</v>
      </c>
      <c r="C173" s="225" t="s">
        <v>630</v>
      </c>
      <c r="D173" s="225" t="s">
        <v>631</v>
      </c>
      <c r="E173" s="225" t="s">
        <v>279</v>
      </c>
      <c r="F173" s="225" t="s">
        <v>526</v>
      </c>
      <c r="G173" s="225" t="s">
        <v>275</v>
      </c>
      <c r="H173" s="225" t="s">
        <v>120</v>
      </c>
      <c r="I173" s="209" t="s">
        <v>120</v>
      </c>
      <c r="J173" s="44">
        <v>1</v>
      </c>
      <c r="K173" s="20">
        <v>1</v>
      </c>
      <c r="L173" s="21">
        <v>0</v>
      </c>
      <c r="M173" s="22">
        <v>0</v>
      </c>
      <c r="N173" s="22">
        <v>1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97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0</v>
      </c>
      <c r="AK173" s="28">
        <v>0</v>
      </c>
      <c r="AL173" s="29">
        <v>19767</v>
      </c>
      <c r="AM173" s="26">
        <v>0</v>
      </c>
      <c r="AN173" s="29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3">
        <v>0</v>
      </c>
      <c r="BM173" s="23" t="s">
        <v>98</v>
      </c>
      <c r="BN173" s="23">
        <v>0</v>
      </c>
      <c r="BO173" s="23" t="b">
        <v>0</v>
      </c>
      <c r="BP173" s="26">
        <v>0</v>
      </c>
      <c r="BQ173" s="20">
        <v>0</v>
      </c>
      <c r="BR173" s="20">
        <v>0</v>
      </c>
      <c r="BS173" s="210">
        <v>8</v>
      </c>
      <c r="BT173" s="20">
        <v>0</v>
      </c>
      <c r="BU173" s="210">
        <v>0</v>
      </c>
      <c r="BV173" s="20">
        <v>89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-62202933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2">
        <v>0</v>
      </c>
      <c r="CL173" s="22">
        <v>0</v>
      </c>
    </row>
    <row r="174" spans="1:90" s="226" customFormat="1" ht="20.100000000000001" customHeight="1" outlineLevel="2">
      <c r="A174" s="212" t="s">
        <v>280</v>
      </c>
      <c r="B174" s="212"/>
      <c r="C174" s="212"/>
      <c r="D174" s="212"/>
      <c r="E174" s="212"/>
      <c r="F174" s="212"/>
      <c r="G174" s="212"/>
      <c r="H174" s="212"/>
      <c r="I174" s="213"/>
      <c r="J174" s="48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0</v>
      </c>
      <c r="AK174" s="40">
        <v>0</v>
      </c>
      <c r="AL174" s="41"/>
      <c r="AM174" s="38">
        <v>0</v>
      </c>
      <c r="AN174" s="41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2"/>
      <c r="BR174" s="32"/>
      <c r="BS174" s="214"/>
      <c r="BT174" s="32"/>
      <c r="BU174" s="214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225" t="s">
        <v>118</v>
      </c>
      <c r="B175" s="225" t="s">
        <v>256</v>
      </c>
      <c r="C175" s="225" t="s">
        <v>630</v>
      </c>
      <c r="D175" s="225" t="s">
        <v>631</v>
      </c>
      <c r="E175" s="225" t="s">
        <v>827</v>
      </c>
      <c r="F175" s="225" t="s">
        <v>637</v>
      </c>
      <c r="G175" s="225" t="s">
        <v>275</v>
      </c>
      <c r="H175" s="225" t="s">
        <v>85</v>
      </c>
      <c r="I175" s="209" t="s">
        <v>96</v>
      </c>
      <c r="J175" s="20">
        <v>3000000</v>
      </c>
      <c r="K175" s="20">
        <v>3000000</v>
      </c>
      <c r="L175" s="21">
        <v>8.8749820010065719E-2</v>
      </c>
      <c r="M175" s="22">
        <v>0</v>
      </c>
      <c r="N175" s="22">
        <v>0.82622456808608846</v>
      </c>
      <c r="O175" s="23">
        <v>1.6663510595023381</v>
      </c>
      <c r="P175" s="54">
        <v>1.7144419842316356</v>
      </c>
      <c r="Q175" s="20">
        <v>-4.8090924729297546E-2</v>
      </c>
      <c r="R175" s="24" t="s">
        <v>638</v>
      </c>
      <c r="S175" s="24">
        <v>0</v>
      </c>
      <c r="T175" s="24">
        <v>0</v>
      </c>
      <c r="U175" s="25">
        <v>4999053.1785070142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5143325.9526949069</v>
      </c>
      <c r="AD175" s="26">
        <v>-144272.77418789268</v>
      </c>
      <c r="AE175" s="26">
        <v>0</v>
      </c>
      <c r="AF175" s="26">
        <v>0</v>
      </c>
      <c r="AG175" s="26">
        <v>-144272.77418789268</v>
      </c>
      <c r="AH175" s="27">
        <v>-17500946.821492992</v>
      </c>
      <c r="AI175" s="26">
        <v>0</v>
      </c>
      <c r="AJ175" s="26">
        <v>100274.73</v>
      </c>
      <c r="AK175" s="28">
        <v>-17400672.091492988</v>
      </c>
      <c r="AL175" s="29">
        <v>0</v>
      </c>
      <c r="AM175" s="26">
        <v>31500000</v>
      </c>
      <c r="AN175" s="29">
        <v>0</v>
      </c>
      <c r="AO175" s="29">
        <v>931873.11010569008</v>
      </c>
      <c r="AP175" s="26">
        <v>61125000</v>
      </c>
      <c r="AQ175" s="30">
        <v>1</v>
      </c>
      <c r="AR175" s="23">
        <v>8675357.9649039283</v>
      </c>
      <c r="AS175" s="23">
        <v>3.5</v>
      </c>
      <c r="AT175" s="26">
        <v>2095604.8600425329</v>
      </c>
      <c r="AU175" s="26">
        <v>0</v>
      </c>
      <c r="AV175" s="26">
        <v>0</v>
      </c>
      <c r="AW175" s="26">
        <v>2095604.8600425329</v>
      </c>
      <c r="AX175" s="26">
        <v>-18306116.821492992</v>
      </c>
      <c r="AY175" s="26">
        <v>0</v>
      </c>
      <c r="AZ175" s="26">
        <v>-132574.26999999999</v>
      </c>
      <c r="BA175" s="26">
        <v>-18438691.091492988</v>
      </c>
      <c r="BB175" s="23">
        <v>3.5</v>
      </c>
      <c r="BC175" s="54">
        <v>3.5625</v>
      </c>
      <c r="BD175" s="26">
        <v>2239877.6342304256</v>
      </c>
      <c r="BE175" s="26">
        <v>0</v>
      </c>
      <c r="BF175" s="26">
        <v>0</v>
      </c>
      <c r="BG175" s="26">
        <v>2239877.6342304256</v>
      </c>
      <c r="BH175" s="26">
        <v>-18161844.0473051</v>
      </c>
      <c r="BI175" s="26">
        <v>0</v>
      </c>
      <c r="BJ175" s="26">
        <v>-132574.26999999999</v>
      </c>
      <c r="BK175" s="26">
        <v>-18294418.317305095</v>
      </c>
      <c r="BL175" s="23">
        <v>61125000</v>
      </c>
      <c r="BM175" s="23" t="s">
        <v>88</v>
      </c>
      <c r="BN175" s="23">
        <v>0</v>
      </c>
      <c r="BO175" s="23" t="b">
        <v>0</v>
      </c>
      <c r="BP175" s="26">
        <v>100274.73</v>
      </c>
      <c r="BQ175" s="20">
        <v>1.1200000000000001</v>
      </c>
      <c r="BR175" s="20">
        <v>3360000</v>
      </c>
      <c r="BS175" s="210">
        <v>7</v>
      </c>
      <c r="BT175" s="20">
        <v>0</v>
      </c>
      <c r="BU175" s="227">
        <v>2478673.7042582654</v>
      </c>
      <c r="BV175" s="20">
        <v>5</v>
      </c>
      <c r="BW175" s="31">
        <v>3.5</v>
      </c>
      <c r="BX175" s="31">
        <v>3.5</v>
      </c>
      <c r="BY175" s="26">
        <v>0</v>
      </c>
      <c r="BZ175" s="26">
        <v>0</v>
      </c>
      <c r="CA175" s="26">
        <v>-9000000</v>
      </c>
      <c r="CB175" s="26">
        <v>23305170</v>
      </c>
      <c r="CC175" s="26">
        <v>0</v>
      </c>
      <c r="CD175" s="26">
        <v>0</v>
      </c>
      <c r="CE175" s="26">
        <v>0</v>
      </c>
      <c r="CF175" s="26">
        <v>0</v>
      </c>
      <c r="CG175" s="26">
        <v>-17356674.0473051</v>
      </c>
      <c r="CH175" s="26">
        <v>0</v>
      </c>
      <c r="CI175" s="26">
        <v>100274.73</v>
      </c>
      <c r="CJ175" s="26">
        <v>-17256399.317305095</v>
      </c>
      <c r="CK175" s="22">
        <v>0</v>
      </c>
      <c r="CL175" s="22">
        <v>0</v>
      </c>
    </row>
    <row r="176" spans="1:90" s="226" customFormat="1" ht="20.100000000000001" customHeight="1" outlineLevel="2">
      <c r="A176" s="212" t="s">
        <v>121</v>
      </c>
      <c r="B176" s="212"/>
      <c r="C176" s="212"/>
      <c r="D176" s="212"/>
      <c r="E176" s="212"/>
      <c r="F176" s="212"/>
      <c r="G176" s="212"/>
      <c r="H176" s="212"/>
      <c r="I176" s="213"/>
      <c r="J176" s="32"/>
      <c r="K176" s="32"/>
      <c r="L176" s="33"/>
      <c r="M176" s="34"/>
      <c r="N176" s="34"/>
      <c r="O176" s="35"/>
      <c r="P176" s="55"/>
      <c r="Q176" s="32"/>
      <c r="R176" s="36">
        <v>0</v>
      </c>
      <c r="S176" s="36">
        <v>0</v>
      </c>
      <c r="T176" s="36">
        <v>0</v>
      </c>
      <c r="U176" s="37">
        <v>4999053.1785070142</v>
      </c>
      <c r="V176" s="38"/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7">
        <v>5143325.9526949069</v>
      </c>
      <c r="AD176" s="38">
        <v>-144272.77418789268</v>
      </c>
      <c r="AE176" s="38">
        <v>0</v>
      </c>
      <c r="AF176" s="38">
        <v>0</v>
      </c>
      <c r="AG176" s="38">
        <v>-144272.77418789268</v>
      </c>
      <c r="AH176" s="39">
        <v>-17500946.821492992</v>
      </c>
      <c r="AI176" s="38">
        <v>0</v>
      </c>
      <c r="AJ176" s="38">
        <v>100274.73</v>
      </c>
      <c r="AK176" s="40">
        <v>-17400672.091492988</v>
      </c>
      <c r="AL176" s="41"/>
      <c r="AM176" s="38">
        <v>31500000</v>
      </c>
      <c r="AN176" s="41"/>
      <c r="AO176" s="41"/>
      <c r="AP176" s="38">
        <v>61125000</v>
      </c>
      <c r="AQ176" s="42"/>
      <c r="AR176" s="35"/>
      <c r="AS176" s="35"/>
      <c r="AT176" s="38">
        <v>2095604.8600425329</v>
      </c>
      <c r="AU176" s="38">
        <v>0</v>
      </c>
      <c r="AV176" s="38">
        <v>0</v>
      </c>
      <c r="AW176" s="38">
        <v>2095604.8600425329</v>
      </c>
      <c r="AX176" s="38">
        <v>-18306116.821492992</v>
      </c>
      <c r="AY176" s="38">
        <v>0</v>
      </c>
      <c r="AZ176" s="38">
        <v>-132574.26999999999</v>
      </c>
      <c r="BA176" s="38">
        <v>-18438691.091492988</v>
      </c>
      <c r="BB176" s="35"/>
      <c r="BC176" s="55"/>
      <c r="BD176" s="38"/>
      <c r="BE176" s="38"/>
      <c r="BF176" s="38"/>
      <c r="BG176" s="38"/>
      <c r="BH176" s="38"/>
      <c r="BI176" s="38"/>
      <c r="BJ176" s="38"/>
      <c r="BK176" s="38"/>
      <c r="BL176" s="35"/>
      <c r="BM176" s="35"/>
      <c r="BN176" s="35"/>
      <c r="BO176" s="35"/>
      <c r="BP176" s="38"/>
      <c r="BQ176" s="32"/>
      <c r="BR176" s="32"/>
      <c r="BS176" s="214"/>
      <c r="BT176" s="32"/>
      <c r="BU176" s="228"/>
      <c r="BV176" s="32"/>
      <c r="BW176" s="43"/>
      <c r="BX176" s="43"/>
      <c r="BY176" s="38"/>
      <c r="BZ176" s="38"/>
      <c r="CA176" s="38">
        <v>-9000000</v>
      </c>
      <c r="CB176" s="38"/>
      <c r="CC176" s="38"/>
      <c r="CD176" s="38"/>
      <c r="CE176" s="38"/>
      <c r="CF176" s="38"/>
      <c r="CG176" s="38"/>
      <c r="CH176" s="38"/>
      <c r="CI176" s="38"/>
      <c r="CJ176" s="38"/>
      <c r="CK176" s="34"/>
      <c r="CL176" s="34"/>
    </row>
    <row r="177" spans="1:90" s="231" customFormat="1" ht="30" customHeight="1" outlineLevel="1">
      <c r="A177" s="212"/>
      <c r="B177" s="212" t="s">
        <v>281</v>
      </c>
      <c r="C177" s="212"/>
      <c r="D177" s="212"/>
      <c r="E177" s="212"/>
      <c r="F177" s="212"/>
      <c r="G177" s="212"/>
      <c r="H177" s="212"/>
      <c r="I177" s="213"/>
      <c r="J177" s="56"/>
      <c r="K177" s="56"/>
      <c r="L177" s="57"/>
      <c r="M177" s="58"/>
      <c r="N177" s="58"/>
      <c r="O177" s="59"/>
      <c r="P177" s="60"/>
      <c r="Q177" s="56"/>
      <c r="R177" s="61">
        <v>0</v>
      </c>
      <c r="S177" s="61">
        <v>0</v>
      </c>
      <c r="T177" s="61">
        <v>0</v>
      </c>
      <c r="U177" s="62">
        <v>113475597.42850702</v>
      </c>
      <c r="V177" s="63"/>
      <c r="W177" s="63">
        <v>10530312.5</v>
      </c>
      <c r="X177" s="63">
        <v>0</v>
      </c>
      <c r="Y177" s="63">
        <v>10530312.5</v>
      </c>
      <c r="Z177" s="63">
        <v>8030312.4999999991</v>
      </c>
      <c r="AA177" s="63">
        <v>0</v>
      </c>
      <c r="AB177" s="63">
        <v>8030312.4999999991</v>
      </c>
      <c r="AC177" s="62">
        <v>115215348.95269491</v>
      </c>
      <c r="AD177" s="63">
        <v>-1739751.5241878927</v>
      </c>
      <c r="AE177" s="63">
        <v>0</v>
      </c>
      <c r="AF177" s="63">
        <v>0</v>
      </c>
      <c r="AG177" s="63">
        <v>-1739751.5241878927</v>
      </c>
      <c r="AH177" s="64">
        <v>43131256.428507008</v>
      </c>
      <c r="AI177" s="63">
        <v>0</v>
      </c>
      <c r="AJ177" s="63">
        <v>205379.86</v>
      </c>
      <c r="AK177" s="65">
        <v>43336636.288507015</v>
      </c>
      <c r="AL177" s="66"/>
      <c r="AM177" s="63">
        <v>77468418</v>
      </c>
      <c r="AN177" s="66"/>
      <c r="AO177" s="66"/>
      <c r="AP177" s="63">
        <v>107093418</v>
      </c>
      <c r="AQ177" s="67"/>
      <c r="AR177" s="59"/>
      <c r="AS177" s="59"/>
      <c r="AT177" s="63">
        <v>62727808.110042535</v>
      </c>
      <c r="AU177" s="63">
        <v>0</v>
      </c>
      <c r="AV177" s="63">
        <v>4100.16</v>
      </c>
      <c r="AW177" s="63">
        <v>62731908.270042531</v>
      </c>
      <c r="AX177" s="63">
        <v>114777703.14697444</v>
      </c>
      <c r="AY177" s="63">
        <v>0</v>
      </c>
      <c r="AZ177" s="63">
        <v>-5933473.9684375329</v>
      </c>
      <c r="BA177" s="63">
        <v>108844229.17853689</v>
      </c>
      <c r="BB177" s="59"/>
      <c r="BC177" s="60"/>
      <c r="BD177" s="63"/>
      <c r="BE177" s="63"/>
      <c r="BF177" s="63"/>
      <c r="BG177" s="63"/>
      <c r="BH177" s="63"/>
      <c r="BI177" s="63"/>
      <c r="BJ177" s="63"/>
      <c r="BK177" s="63"/>
      <c r="BL177" s="59"/>
      <c r="BM177" s="59"/>
      <c r="BN177" s="59"/>
      <c r="BO177" s="59"/>
      <c r="BP177" s="63"/>
      <c r="BQ177" s="56"/>
      <c r="BR177" s="56"/>
      <c r="BS177" s="229"/>
      <c r="BT177" s="56"/>
      <c r="BU177" s="230"/>
      <c r="BV177" s="56"/>
      <c r="BW177" s="68"/>
      <c r="BX177" s="68"/>
      <c r="BY177" s="63"/>
      <c r="BZ177" s="63"/>
      <c r="CA177" s="63">
        <v>-7124077</v>
      </c>
      <c r="CB177" s="63"/>
      <c r="CC177" s="63"/>
      <c r="CD177" s="63"/>
      <c r="CE177" s="63"/>
      <c r="CF177" s="63"/>
      <c r="CG177" s="63"/>
      <c r="CH177" s="63"/>
      <c r="CI177" s="63"/>
      <c r="CJ177" s="63"/>
      <c r="CK177" s="58"/>
      <c r="CL177" s="58"/>
    </row>
    <row r="178" spans="1:90" outlineLevel="3">
      <c r="A178" s="225" t="s">
        <v>82</v>
      </c>
      <c r="B178" s="225" t="s">
        <v>282</v>
      </c>
      <c r="C178" s="225" t="s">
        <v>0</v>
      </c>
      <c r="D178" s="225" t="s">
        <v>0</v>
      </c>
      <c r="E178" s="225" t="s">
        <v>283</v>
      </c>
      <c r="F178" s="225" t="s">
        <v>0</v>
      </c>
      <c r="G178" s="225" t="s">
        <v>284</v>
      </c>
      <c r="H178" s="225" t="s">
        <v>85</v>
      </c>
      <c r="I178" s="209" t="s">
        <v>86</v>
      </c>
      <c r="J178" s="20">
        <v>0</v>
      </c>
      <c r="K178" s="20">
        <v>0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>
        <v>0</v>
      </c>
      <c r="S178" s="24">
        <v>0</v>
      </c>
      <c r="T178" s="24">
        <v>0</v>
      </c>
      <c r="U178" s="25">
        <v>0</v>
      </c>
      <c r="V178" s="26" t="s">
        <v>87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91922.35</v>
      </c>
      <c r="AK178" s="28">
        <v>91922.35</v>
      </c>
      <c r="AL178" s="29">
        <v>-236000.31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91922.35</v>
      </c>
      <c r="AW178" s="26">
        <v>91922.35</v>
      </c>
      <c r="AX178" s="26">
        <v>0</v>
      </c>
      <c r="AY178" s="26">
        <v>0</v>
      </c>
      <c r="AZ178" s="26">
        <v>223937.58</v>
      </c>
      <c r="BA178" s="26">
        <v>223937.58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91922.35</v>
      </c>
      <c r="BG178" s="26">
        <v>91922.35</v>
      </c>
      <c r="BH178" s="26">
        <v>0</v>
      </c>
      <c r="BI178" s="26">
        <v>0</v>
      </c>
      <c r="BJ178" s="26">
        <v>223937.58</v>
      </c>
      <c r="BK178" s="26">
        <v>223937.58</v>
      </c>
      <c r="BL178" s="23">
        <v>0</v>
      </c>
      <c r="BM178" s="23" t="s">
        <v>88</v>
      </c>
      <c r="BN178" s="23">
        <v>0</v>
      </c>
      <c r="BO178" s="23" t="b">
        <v>0</v>
      </c>
      <c r="BP178" s="26">
        <v>91922.35</v>
      </c>
      <c r="BQ178" s="24">
        <v>0</v>
      </c>
      <c r="BR178" s="20">
        <v>0</v>
      </c>
      <c r="BS178" s="210">
        <v>83</v>
      </c>
      <c r="BT178" s="20">
        <v>0</v>
      </c>
      <c r="BU178" s="210">
        <v>0</v>
      </c>
      <c r="BV178" s="20">
        <v>133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91922.35</v>
      </c>
      <c r="CJ178" s="26">
        <v>91922.35</v>
      </c>
      <c r="CK178" s="22">
        <v>0</v>
      </c>
      <c r="CL178" s="22">
        <v>0</v>
      </c>
    </row>
    <row r="179" spans="1:90" s="226" customFormat="1" ht="20.100000000000001" customHeight="1" outlineLevel="2">
      <c r="A179" s="212" t="s">
        <v>89</v>
      </c>
      <c r="B179" s="212"/>
      <c r="C179" s="212"/>
      <c r="D179" s="212"/>
      <c r="E179" s="212"/>
      <c r="F179" s="212"/>
      <c r="G179" s="212"/>
      <c r="H179" s="212"/>
      <c r="I179" s="213"/>
      <c r="J179" s="32"/>
      <c r="K179" s="32"/>
      <c r="L179" s="33"/>
      <c r="M179" s="34"/>
      <c r="N179" s="34"/>
      <c r="O179" s="35"/>
      <c r="P179" s="32"/>
      <c r="Q179" s="32"/>
      <c r="R179" s="36">
        <v>0</v>
      </c>
      <c r="S179" s="36">
        <v>0</v>
      </c>
      <c r="T179" s="36">
        <v>0</v>
      </c>
      <c r="U179" s="37">
        <v>0</v>
      </c>
      <c r="V179" s="38"/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7">
        <v>0</v>
      </c>
      <c r="AD179" s="38">
        <v>0</v>
      </c>
      <c r="AE179" s="38">
        <v>0</v>
      </c>
      <c r="AF179" s="38">
        <v>0</v>
      </c>
      <c r="AG179" s="38">
        <v>0</v>
      </c>
      <c r="AH179" s="39">
        <v>0</v>
      </c>
      <c r="AI179" s="38">
        <v>0</v>
      </c>
      <c r="AJ179" s="38">
        <v>91922.35</v>
      </c>
      <c r="AK179" s="40">
        <v>91922.35</v>
      </c>
      <c r="AL179" s="41"/>
      <c r="AM179" s="38">
        <v>0</v>
      </c>
      <c r="AN179" s="32"/>
      <c r="AO179" s="41"/>
      <c r="AP179" s="38">
        <v>0</v>
      </c>
      <c r="AQ179" s="42"/>
      <c r="AR179" s="35"/>
      <c r="AS179" s="35"/>
      <c r="AT179" s="38">
        <v>0</v>
      </c>
      <c r="AU179" s="38">
        <v>0</v>
      </c>
      <c r="AV179" s="38">
        <v>91922.35</v>
      </c>
      <c r="AW179" s="38">
        <v>91922.35</v>
      </c>
      <c r="AX179" s="38">
        <v>0</v>
      </c>
      <c r="AY179" s="38">
        <v>0</v>
      </c>
      <c r="AZ179" s="38">
        <v>223937.58</v>
      </c>
      <c r="BA179" s="38">
        <v>223937.58</v>
      </c>
      <c r="BB179" s="35"/>
      <c r="BC179" s="35"/>
      <c r="BD179" s="38"/>
      <c r="BE179" s="38"/>
      <c r="BF179" s="38"/>
      <c r="BG179" s="38"/>
      <c r="BH179" s="38"/>
      <c r="BI179" s="38"/>
      <c r="BJ179" s="38"/>
      <c r="BK179" s="38"/>
      <c r="BL179" s="35"/>
      <c r="BM179" s="35"/>
      <c r="BN179" s="35"/>
      <c r="BO179" s="35"/>
      <c r="BP179" s="38"/>
      <c r="BQ179" s="36"/>
      <c r="BR179" s="32"/>
      <c r="BS179" s="214"/>
      <c r="BT179" s="32"/>
      <c r="BU179" s="214"/>
      <c r="BV179" s="32"/>
      <c r="BW179" s="43"/>
      <c r="BX179" s="43"/>
      <c r="BY179" s="38"/>
      <c r="BZ179" s="38"/>
      <c r="CA179" s="38">
        <v>0</v>
      </c>
      <c r="CB179" s="38"/>
      <c r="CC179" s="38"/>
      <c r="CD179" s="38"/>
      <c r="CE179" s="38"/>
      <c r="CF179" s="38"/>
      <c r="CG179" s="38"/>
      <c r="CH179" s="38"/>
      <c r="CI179" s="38"/>
      <c r="CJ179" s="38"/>
      <c r="CK179" s="34"/>
      <c r="CL179" s="34"/>
    </row>
    <row r="180" spans="1:90" outlineLevel="3">
      <c r="A180" s="225" t="s">
        <v>139</v>
      </c>
      <c r="B180" s="225" t="s">
        <v>282</v>
      </c>
      <c r="C180" s="225" t="s">
        <v>285</v>
      </c>
      <c r="D180" s="225" t="s">
        <v>286</v>
      </c>
      <c r="E180" s="225" t="s">
        <v>287</v>
      </c>
      <c r="F180" s="225" t="s">
        <v>639</v>
      </c>
      <c r="G180" s="225" t="s">
        <v>288</v>
      </c>
      <c r="H180" s="225" t="s">
        <v>144</v>
      </c>
      <c r="I180" s="209" t="s">
        <v>289</v>
      </c>
      <c r="J180" s="44">
        <v>817049</v>
      </c>
      <c r="K180" s="20">
        <v>817049</v>
      </c>
      <c r="L180" s="70">
        <v>0</v>
      </c>
      <c r="M180" s="22">
        <v>0</v>
      </c>
      <c r="N180" s="70">
        <v>0.28000000000000003</v>
      </c>
      <c r="O180" s="23">
        <v>0</v>
      </c>
      <c r="P180" s="46">
        <v>0</v>
      </c>
      <c r="Q180" s="46">
        <v>0</v>
      </c>
      <c r="R180" s="24" t="s">
        <v>640</v>
      </c>
      <c r="S180" s="24">
        <v>0</v>
      </c>
      <c r="T180" s="24">
        <v>0</v>
      </c>
      <c r="U180" s="25">
        <v>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0</v>
      </c>
      <c r="AD180" s="26">
        <v>0</v>
      </c>
      <c r="AE180" s="26">
        <v>0</v>
      </c>
      <c r="AF180" s="26">
        <v>0</v>
      </c>
      <c r="AG180" s="26">
        <v>0</v>
      </c>
      <c r="AH180" s="27">
        <v>-3020000</v>
      </c>
      <c r="AI180" s="26">
        <v>0</v>
      </c>
      <c r="AJ180" s="26">
        <v>-100000</v>
      </c>
      <c r="AK180" s="28">
        <v>-3120000</v>
      </c>
      <c r="AL180" s="29">
        <v>0</v>
      </c>
      <c r="AM180" s="26">
        <v>3020000</v>
      </c>
      <c r="AN180" s="29">
        <v>0</v>
      </c>
      <c r="AO180" s="20">
        <v>0</v>
      </c>
      <c r="AP180" s="26">
        <v>0</v>
      </c>
      <c r="AQ180" s="30">
        <v>1</v>
      </c>
      <c r="AR180" s="23">
        <v>0</v>
      </c>
      <c r="AS180" s="23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-3020000</v>
      </c>
      <c r="AY180" s="26">
        <v>0</v>
      </c>
      <c r="AZ180" s="26">
        <v>-100000</v>
      </c>
      <c r="BA180" s="26">
        <v>-3120000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-3020000</v>
      </c>
      <c r="BI180" s="26">
        <v>0</v>
      </c>
      <c r="BJ180" s="26">
        <v>-100000</v>
      </c>
      <c r="BK180" s="26">
        <v>-3120000</v>
      </c>
      <c r="BL180" s="31">
        <v>0</v>
      </c>
      <c r="BM180" s="23" t="s">
        <v>98</v>
      </c>
      <c r="BN180" s="23">
        <v>0</v>
      </c>
      <c r="BO180" s="23" t="b">
        <v>0</v>
      </c>
      <c r="BP180" s="26">
        <v>-100000</v>
      </c>
      <c r="BQ180" s="20">
        <v>10</v>
      </c>
      <c r="BR180" s="20">
        <v>8170490</v>
      </c>
      <c r="BS180" s="210">
        <v>6</v>
      </c>
      <c r="BT180" s="20">
        <v>0</v>
      </c>
      <c r="BU180" s="210">
        <v>0</v>
      </c>
      <c r="BV180" s="20">
        <v>75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-3020000</v>
      </c>
      <c r="CH180" s="26">
        <v>0</v>
      </c>
      <c r="CI180" s="26">
        <v>-100000</v>
      </c>
      <c r="CJ180" s="26">
        <v>-3120000</v>
      </c>
      <c r="CK180" s="22">
        <v>0</v>
      </c>
      <c r="CL180" s="22">
        <v>0</v>
      </c>
    </row>
    <row r="181" spans="1:90" outlineLevel="3">
      <c r="A181" s="225" t="s">
        <v>139</v>
      </c>
      <c r="B181" s="225" t="s">
        <v>282</v>
      </c>
      <c r="C181" s="225" t="s">
        <v>285</v>
      </c>
      <c r="D181" s="225" t="s">
        <v>286</v>
      </c>
      <c r="E181" s="225" t="s">
        <v>290</v>
      </c>
      <c r="F181" s="225" t="s">
        <v>526</v>
      </c>
      <c r="G181" s="225" t="s">
        <v>143</v>
      </c>
      <c r="H181" s="225" t="s">
        <v>144</v>
      </c>
      <c r="I181" s="209" t="s">
        <v>289</v>
      </c>
      <c r="J181" s="44">
        <v>2000</v>
      </c>
      <c r="K181" s="20">
        <v>2000</v>
      </c>
      <c r="L181" s="70">
        <v>0</v>
      </c>
      <c r="M181" s="22">
        <v>0</v>
      </c>
      <c r="N181" s="70">
        <v>0</v>
      </c>
      <c r="O181" s="23">
        <v>0</v>
      </c>
      <c r="P181" s="46">
        <v>0</v>
      </c>
      <c r="Q181" s="46">
        <v>0</v>
      </c>
      <c r="R181" s="24" t="s">
        <v>641</v>
      </c>
      <c r="S181" s="24">
        <v>0</v>
      </c>
      <c r="T181" s="24">
        <v>0</v>
      </c>
      <c r="U181" s="25">
        <v>0</v>
      </c>
      <c r="V181" s="26" t="s">
        <v>97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5">
        <v>0</v>
      </c>
      <c r="AD181" s="26">
        <v>0</v>
      </c>
      <c r="AE181" s="26">
        <v>0</v>
      </c>
      <c r="AF181" s="26">
        <v>0</v>
      </c>
      <c r="AG181" s="26">
        <v>0</v>
      </c>
      <c r="AH181" s="27">
        <v>0</v>
      </c>
      <c r="AI181" s="26">
        <v>0</v>
      </c>
      <c r="AJ181" s="26">
        <v>0</v>
      </c>
      <c r="AK181" s="28">
        <v>0</v>
      </c>
      <c r="AL181" s="29">
        <v>0</v>
      </c>
      <c r="AM181" s="26">
        <v>0</v>
      </c>
      <c r="AN181" s="29">
        <v>0</v>
      </c>
      <c r="AO181" s="20">
        <v>0</v>
      </c>
      <c r="AP181" s="26">
        <v>0</v>
      </c>
      <c r="AQ181" s="30">
        <v>1</v>
      </c>
      <c r="AR181" s="23">
        <v>0</v>
      </c>
      <c r="AS181" s="23">
        <v>0</v>
      </c>
      <c r="AT181" s="26">
        <v>0</v>
      </c>
      <c r="AU181" s="26">
        <v>0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3" t="s">
        <v>0</v>
      </c>
      <c r="BC181" s="23" t="s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31">
        <v>0</v>
      </c>
      <c r="BM181" s="23" t="s">
        <v>98</v>
      </c>
      <c r="BN181" s="23">
        <v>0</v>
      </c>
      <c r="BO181" s="23" t="b">
        <v>0</v>
      </c>
      <c r="BP181" s="26">
        <v>0</v>
      </c>
      <c r="BQ181" s="20">
        <v>1000</v>
      </c>
      <c r="BR181" s="20">
        <v>2000000</v>
      </c>
      <c r="BS181" s="210">
        <v>6</v>
      </c>
      <c r="BT181" s="20">
        <v>0</v>
      </c>
      <c r="BU181" s="210">
        <v>0</v>
      </c>
      <c r="BV181" s="20">
        <v>85</v>
      </c>
      <c r="BW181" s="31">
        <v>0</v>
      </c>
      <c r="BX181" s="31">
        <v>0</v>
      </c>
      <c r="BY181" s="26">
        <v>0</v>
      </c>
      <c r="BZ181" s="26">
        <v>0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2">
        <v>0</v>
      </c>
      <c r="CL181" s="22">
        <v>0</v>
      </c>
    </row>
    <row r="182" spans="1:90" outlineLevel="3">
      <c r="A182" s="225" t="s">
        <v>139</v>
      </c>
      <c r="B182" s="225" t="s">
        <v>282</v>
      </c>
      <c r="C182" s="225" t="s">
        <v>285</v>
      </c>
      <c r="D182" s="225" t="s">
        <v>286</v>
      </c>
      <c r="E182" s="225" t="s">
        <v>642</v>
      </c>
      <c r="F182" s="225" t="s">
        <v>0</v>
      </c>
      <c r="G182" s="225" t="s">
        <v>291</v>
      </c>
      <c r="H182" s="225" t="s">
        <v>95</v>
      </c>
      <c r="I182" s="209" t="s">
        <v>134</v>
      </c>
      <c r="J182" s="44">
        <v>1</v>
      </c>
      <c r="K182" s="20">
        <v>1</v>
      </c>
      <c r="L182" s="21">
        <v>0</v>
      </c>
      <c r="M182" s="22">
        <v>0</v>
      </c>
      <c r="N182" s="22">
        <v>0</v>
      </c>
      <c r="O182" s="23">
        <v>4272668.04</v>
      </c>
      <c r="P182" s="20">
        <v>4272668.04</v>
      </c>
      <c r="Q182" s="20">
        <v>0</v>
      </c>
      <c r="R182" s="24" t="s">
        <v>643</v>
      </c>
      <c r="S182" s="24">
        <v>0</v>
      </c>
      <c r="T182" s="24">
        <v>0</v>
      </c>
      <c r="U182" s="25">
        <v>4272668.04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4272668.04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6000</v>
      </c>
      <c r="AM182" s="26">
        <v>4190713.51</v>
      </c>
      <c r="AN182" s="20">
        <v>0</v>
      </c>
      <c r="AO182" s="29">
        <v>0</v>
      </c>
      <c r="AP182" s="26">
        <v>4190713.51</v>
      </c>
      <c r="AQ182" s="30">
        <v>1</v>
      </c>
      <c r="AR182" s="23">
        <v>0</v>
      </c>
      <c r="AS182" s="23">
        <v>4272668.04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4190713.51</v>
      </c>
      <c r="BM182" s="23" t="s">
        <v>98</v>
      </c>
      <c r="BN182" s="23">
        <v>0</v>
      </c>
      <c r="BO182" s="23" t="b">
        <v>0</v>
      </c>
      <c r="BP182" s="26">
        <v>0</v>
      </c>
      <c r="BQ182" s="46">
        <v>0</v>
      </c>
      <c r="BR182" s="20">
        <v>0</v>
      </c>
      <c r="BS182" s="210">
        <v>6</v>
      </c>
      <c r="BT182" s="20">
        <v>0</v>
      </c>
      <c r="BU182" s="210">
        <v>0</v>
      </c>
      <c r="BV182" s="20">
        <v>233</v>
      </c>
      <c r="BW182" s="31">
        <v>0</v>
      </c>
      <c r="BX182" s="31">
        <v>0</v>
      </c>
      <c r="BY182" s="26">
        <v>0</v>
      </c>
      <c r="BZ182" s="26">
        <v>0</v>
      </c>
      <c r="CA182" s="26">
        <v>81954.53</v>
      </c>
      <c r="CB182" s="26">
        <v>251168.04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s="226" customFormat="1" ht="20.100000000000001" customHeight="1" outlineLevel="2">
      <c r="A183" s="212" t="s">
        <v>146</v>
      </c>
      <c r="B183" s="212"/>
      <c r="C183" s="212"/>
      <c r="D183" s="212"/>
      <c r="E183" s="212"/>
      <c r="F183" s="212"/>
      <c r="G183" s="212"/>
      <c r="H183" s="212"/>
      <c r="I183" s="213"/>
      <c r="J183" s="48"/>
      <c r="K183" s="32"/>
      <c r="L183" s="33"/>
      <c r="M183" s="34"/>
      <c r="N183" s="34"/>
      <c r="O183" s="35"/>
      <c r="P183" s="32"/>
      <c r="Q183" s="32"/>
      <c r="R183" s="36">
        <v>0</v>
      </c>
      <c r="S183" s="36">
        <v>0</v>
      </c>
      <c r="T183" s="36">
        <v>0</v>
      </c>
      <c r="U183" s="37">
        <v>4272668.04</v>
      </c>
      <c r="V183" s="38"/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7">
        <v>4272668.04</v>
      </c>
      <c r="AD183" s="38">
        <v>0</v>
      </c>
      <c r="AE183" s="38">
        <v>0</v>
      </c>
      <c r="AF183" s="38">
        <v>0</v>
      </c>
      <c r="AG183" s="38">
        <v>0</v>
      </c>
      <c r="AH183" s="39">
        <v>-3020000</v>
      </c>
      <c r="AI183" s="38">
        <v>0</v>
      </c>
      <c r="AJ183" s="38">
        <v>-100000</v>
      </c>
      <c r="AK183" s="40">
        <v>-3120000</v>
      </c>
      <c r="AL183" s="41"/>
      <c r="AM183" s="38">
        <v>7210713.5099999998</v>
      </c>
      <c r="AN183" s="32"/>
      <c r="AO183" s="41"/>
      <c r="AP183" s="38">
        <v>4190713.51</v>
      </c>
      <c r="AQ183" s="42"/>
      <c r="AR183" s="35"/>
      <c r="AS183" s="35"/>
      <c r="AT183" s="38">
        <v>0</v>
      </c>
      <c r="AU183" s="38">
        <v>0</v>
      </c>
      <c r="AV183" s="38">
        <v>0</v>
      </c>
      <c r="AW183" s="38">
        <v>0</v>
      </c>
      <c r="AX183" s="38">
        <v>-3020000</v>
      </c>
      <c r="AY183" s="38">
        <v>0</v>
      </c>
      <c r="AZ183" s="38">
        <v>-100000</v>
      </c>
      <c r="BA183" s="38">
        <v>-3120000</v>
      </c>
      <c r="BB183" s="35"/>
      <c r="BC183" s="35"/>
      <c r="BD183" s="38"/>
      <c r="BE183" s="38"/>
      <c r="BF183" s="38"/>
      <c r="BG183" s="38"/>
      <c r="BH183" s="38"/>
      <c r="BI183" s="38"/>
      <c r="BJ183" s="38"/>
      <c r="BK183" s="38"/>
      <c r="BL183" s="38"/>
      <c r="BM183" s="35"/>
      <c r="BN183" s="35"/>
      <c r="BO183" s="35"/>
      <c r="BP183" s="38"/>
      <c r="BQ183" s="50"/>
      <c r="BR183" s="32"/>
      <c r="BS183" s="214"/>
      <c r="BT183" s="32"/>
      <c r="BU183" s="214"/>
      <c r="BV183" s="32"/>
      <c r="BW183" s="43"/>
      <c r="BX183" s="43"/>
      <c r="BY183" s="38"/>
      <c r="BZ183" s="38"/>
      <c r="CA183" s="38">
        <v>81954.53</v>
      </c>
      <c r="CB183" s="38"/>
      <c r="CC183" s="38"/>
      <c r="CD183" s="38"/>
      <c r="CE183" s="38"/>
      <c r="CF183" s="38"/>
      <c r="CG183" s="38"/>
      <c r="CH183" s="38"/>
      <c r="CI183" s="38"/>
      <c r="CJ183" s="38"/>
      <c r="CK183" s="34"/>
      <c r="CL183" s="34"/>
    </row>
    <row r="184" spans="1:90" outlineLevel="3">
      <c r="A184" s="225" t="s">
        <v>258</v>
      </c>
      <c r="B184" s="225" t="s">
        <v>282</v>
      </c>
      <c r="C184" s="225" t="s">
        <v>285</v>
      </c>
      <c r="D184" s="225" t="s">
        <v>286</v>
      </c>
      <c r="E184" s="225" t="s">
        <v>292</v>
      </c>
      <c r="F184" s="225" t="s">
        <v>644</v>
      </c>
      <c r="G184" s="225" t="s">
        <v>143</v>
      </c>
      <c r="H184" s="225" t="s">
        <v>144</v>
      </c>
      <c r="I184" s="209" t="s">
        <v>289</v>
      </c>
      <c r="J184" s="20">
        <v>31250</v>
      </c>
      <c r="K184" s="20">
        <v>31250</v>
      </c>
      <c r="L184" s="70">
        <v>0</v>
      </c>
      <c r="M184" s="22">
        <v>0</v>
      </c>
      <c r="N184" s="70">
        <v>0</v>
      </c>
      <c r="O184" s="20">
        <v>0</v>
      </c>
      <c r="P184" s="46">
        <v>0</v>
      </c>
      <c r="Q184" s="46">
        <v>0</v>
      </c>
      <c r="R184" s="24" t="s">
        <v>645</v>
      </c>
      <c r="S184" s="24">
        <v>0</v>
      </c>
      <c r="T184" s="24">
        <v>0</v>
      </c>
      <c r="U184" s="25">
        <v>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0</v>
      </c>
      <c r="AN184" s="29">
        <v>0</v>
      </c>
      <c r="AO184" s="20">
        <v>0</v>
      </c>
      <c r="AP184" s="26">
        <v>0</v>
      </c>
      <c r="AQ184" s="30">
        <v>80.709999999999994</v>
      </c>
      <c r="AR184" s="23">
        <v>0</v>
      </c>
      <c r="AS184" s="23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>
        <v>9.9999999999999995E-7</v>
      </c>
      <c r="BC184" s="23">
        <v>9.9999999999999995E-7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0</v>
      </c>
      <c r="BM184" s="23" t="s">
        <v>88</v>
      </c>
      <c r="BN184" s="23">
        <v>0</v>
      </c>
      <c r="BO184" s="23" t="b">
        <v>0</v>
      </c>
      <c r="BP184" s="26">
        <v>0</v>
      </c>
      <c r="BQ184" s="20">
        <v>1000</v>
      </c>
      <c r="BR184" s="20">
        <v>31250000</v>
      </c>
      <c r="BS184" s="210">
        <v>5</v>
      </c>
      <c r="BT184" s="20">
        <v>0</v>
      </c>
      <c r="BU184" s="227">
        <v>0</v>
      </c>
      <c r="BV184" s="20">
        <v>73</v>
      </c>
      <c r="BW184" s="31">
        <v>9.9999999999999995E-7</v>
      </c>
      <c r="BX184" s="31">
        <v>4.4999999999999998E-2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225" t="s">
        <v>258</v>
      </c>
      <c r="B185" s="225" t="s">
        <v>282</v>
      </c>
      <c r="C185" s="225" t="s">
        <v>285</v>
      </c>
      <c r="D185" s="225" t="s">
        <v>286</v>
      </c>
      <c r="E185" s="225" t="s">
        <v>293</v>
      </c>
      <c r="F185" s="225" t="s">
        <v>646</v>
      </c>
      <c r="G185" s="225" t="s">
        <v>143</v>
      </c>
      <c r="H185" s="225" t="s">
        <v>144</v>
      </c>
      <c r="I185" s="209" t="s">
        <v>289</v>
      </c>
      <c r="J185" s="20">
        <v>0</v>
      </c>
      <c r="K185" s="20">
        <v>0</v>
      </c>
      <c r="L185" s="70">
        <v>0</v>
      </c>
      <c r="M185" s="22">
        <v>0</v>
      </c>
      <c r="N185" s="70">
        <v>0.23760069232103728</v>
      </c>
      <c r="O185" s="20">
        <v>81.516987409322255</v>
      </c>
      <c r="P185" s="46">
        <v>81.561883393157061</v>
      </c>
      <c r="Q185" s="46">
        <v>-4.4895983834805975E-2</v>
      </c>
      <c r="R185" s="24" t="s">
        <v>647</v>
      </c>
      <c r="S185" s="24">
        <v>0</v>
      </c>
      <c r="T185" s="24">
        <v>0</v>
      </c>
      <c r="U185" s="25">
        <v>0</v>
      </c>
      <c r="V185" s="26" t="s">
        <v>97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5">
        <v>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1698620</v>
      </c>
      <c r="AM185" s="26">
        <v>0</v>
      </c>
      <c r="AN185" s="29">
        <v>0</v>
      </c>
      <c r="AO185" s="20">
        <v>0</v>
      </c>
      <c r="AP185" s="26">
        <v>0</v>
      </c>
      <c r="AQ185" s="30">
        <v>8.33</v>
      </c>
      <c r="AR185" s="23">
        <v>0</v>
      </c>
      <c r="AS185" s="23">
        <v>4.75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>
        <v>4.75</v>
      </c>
      <c r="BC185" s="23">
        <v>4.75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0</v>
      </c>
      <c r="BM185" s="23" t="s">
        <v>88</v>
      </c>
      <c r="BN185" s="23">
        <v>0</v>
      </c>
      <c r="BO185" s="23" t="b">
        <v>0</v>
      </c>
      <c r="BP185" s="26">
        <v>0</v>
      </c>
      <c r="BQ185" s="30">
        <v>115.65</v>
      </c>
      <c r="BR185" s="20">
        <v>0</v>
      </c>
      <c r="BS185" s="210">
        <v>5</v>
      </c>
      <c r="BT185" s="20">
        <v>0</v>
      </c>
      <c r="BU185" s="227">
        <v>0</v>
      </c>
      <c r="BV185" s="20">
        <v>74</v>
      </c>
      <c r="BW185" s="31">
        <v>4.75</v>
      </c>
      <c r="BX185" s="31">
        <v>4.75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</v>
      </c>
      <c r="CL185" s="22">
        <v>0</v>
      </c>
    </row>
    <row r="186" spans="1:90" s="226" customFormat="1" ht="20.100000000000001" customHeight="1" outlineLevel="2">
      <c r="A186" s="212" t="s">
        <v>265</v>
      </c>
      <c r="B186" s="212"/>
      <c r="C186" s="212"/>
      <c r="D186" s="212"/>
      <c r="E186" s="212"/>
      <c r="F186" s="212"/>
      <c r="G186" s="212"/>
      <c r="H186" s="212"/>
      <c r="I186" s="213"/>
      <c r="J186" s="32"/>
      <c r="K186" s="32"/>
      <c r="L186" s="71"/>
      <c r="M186" s="34"/>
      <c r="N186" s="71"/>
      <c r="O186" s="32"/>
      <c r="P186" s="50"/>
      <c r="Q186" s="50"/>
      <c r="R186" s="36">
        <v>0</v>
      </c>
      <c r="S186" s="36">
        <v>0</v>
      </c>
      <c r="T186" s="36">
        <v>0</v>
      </c>
      <c r="U186" s="37">
        <v>0</v>
      </c>
      <c r="V186" s="38"/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7">
        <v>0</v>
      </c>
      <c r="AD186" s="38">
        <v>0</v>
      </c>
      <c r="AE186" s="38">
        <v>0</v>
      </c>
      <c r="AF186" s="38">
        <v>0</v>
      </c>
      <c r="AG186" s="38">
        <v>0</v>
      </c>
      <c r="AH186" s="39">
        <v>0</v>
      </c>
      <c r="AI186" s="38">
        <v>0</v>
      </c>
      <c r="AJ186" s="38">
        <v>0</v>
      </c>
      <c r="AK186" s="40">
        <v>0</v>
      </c>
      <c r="AL186" s="41"/>
      <c r="AM186" s="38">
        <v>0</v>
      </c>
      <c r="AN186" s="41"/>
      <c r="AO186" s="32"/>
      <c r="AP186" s="38">
        <v>0</v>
      </c>
      <c r="AQ186" s="42"/>
      <c r="AR186" s="35"/>
      <c r="AS186" s="35"/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5"/>
      <c r="BC186" s="35"/>
      <c r="BD186" s="38"/>
      <c r="BE186" s="38"/>
      <c r="BF186" s="38"/>
      <c r="BG186" s="38"/>
      <c r="BH186" s="38"/>
      <c r="BI186" s="38"/>
      <c r="BJ186" s="38"/>
      <c r="BK186" s="38"/>
      <c r="BL186" s="43"/>
      <c r="BM186" s="35"/>
      <c r="BN186" s="35"/>
      <c r="BO186" s="35"/>
      <c r="BP186" s="38"/>
      <c r="BQ186" s="42"/>
      <c r="BR186" s="32"/>
      <c r="BS186" s="214"/>
      <c r="BT186" s="32"/>
      <c r="BU186" s="228"/>
      <c r="BV186" s="32"/>
      <c r="BW186" s="43"/>
      <c r="BX186" s="43"/>
      <c r="BY186" s="38"/>
      <c r="BZ186" s="38"/>
      <c r="CA186" s="38">
        <v>0</v>
      </c>
      <c r="CB186" s="38"/>
      <c r="CC186" s="38"/>
      <c r="CD186" s="38"/>
      <c r="CE186" s="38"/>
      <c r="CF186" s="38"/>
      <c r="CG186" s="38"/>
      <c r="CH186" s="38"/>
      <c r="CI186" s="38"/>
      <c r="CJ186" s="38"/>
      <c r="CK186" s="34"/>
      <c r="CL186" s="34"/>
    </row>
    <row r="187" spans="1:90" outlineLevel="3">
      <c r="A187" s="225" t="s">
        <v>147</v>
      </c>
      <c r="B187" s="225" t="s">
        <v>282</v>
      </c>
      <c r="C187" s="225" t="s">
        <v>285</v>
      </c>
      <c r="D187" s="225" t="s">
        <v>286</v>
      </c>
      <c r="E187" s="225" t="s">
        <v>299</v>
      </c>
      <c r="F187" s="225" t="s">
        <v>0</v>
      </c>
      <c r="G187" s="225" t="s">
        <v>143</v>
      </c>
      <c r="H187" s="225" t="s">
        <v>95</v>
      </c>
      <c r="I187" s="209" t="s">
        <v>128</v>
      </c>
      <c r="J187" s="20">
        <v>1</v>
      </c>
      <c r="K187" s="20">
        <v>1</v>
      </c>
      <c r="L187" s="21">
        <v>0</v>
      </c>
      <c r="M187" s="22">
        <v>0</v>
      </c>
      <c r="N187" s="22">
        <v>0</v>
      </c>
      <c r="O187" s="23">
        <v>0</v>
      </c>
      <c r="P187" s="20">
        <v>0</v>
      </c>
      <c r="Q187" s="20">
        <v>0</v>
      </c>
      <c r="R187" s="24" t="s">
        <v>648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0</v>
      </c>
      <c r="AM187" s="26">
        <v>0</v>
      </c>
      <c r="AN187" s="20">
        <v>0</v>
      </c>
      <c r="AO187" s="29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-578493.17600000021</v>
      </c>
      <c r="AY187" s="26">
        <v>0</v>
      </c>
      <c r="AZ187" s="26">
        <v>0</v>
      </c>
      <c r="BA187" s="26">
        <v>-578493.17600000021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-578493.17600000021</v>
      </c>
      <c r="BI187" s="26">
        <v>0</v>
      </c>
      <c r="BJ187" s="26">
        <v>0</v>
      </c>
      <c r="BK187" s="26">
        <v>-578493.17600000021</v>
      </c>
      <c r="BL187" s="26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-23598800</v>
      </c>
      <c r="BR187" s="20">
        <v>-23598800</v>
      </c>
      <c r="BS187" s="210">
        <v>12</v>
      </c>
      <c r="BT187" s="20">
        <v>0</v>
      </c>
      <c r="BU187" s="210">
        <v>0</v>
      </c>
      <c r="BV187" s="20">
        <v>163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-1876880.824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</v>
      </c>
      <c r="CL187" s="22">
        <v>0</v>
      </c>
    </row>
    <row r="188" spans="1:90" outlineLevel="3">
      <c r="A188" s="225" t="s">
        <v>147</v>
      </c>
      <c r="B188" s="225" t="s">
        <v>282</v>
      </c>
      <c r="C188" s="225" t="s">
        <v>285</v>
      </c>
      <c r="D188" s="225" t="s">
        <v>286</v>
      </c>
      <c r="E188" s="225" t="s">
        <v>300</v>
      </c>
      <c r="F188" s="225" t="s">
        <v>0</v>
      </c>
      <c r="G188" s="225" t="s">
        <v>143</v>
      </c>
      <c r="H188" s="225" t="s">
        <v>95</v>
      </c>
      <c r="I188" s="209" t="s">
        <v>128</v>
      </c>
      <c r="J188" s="20">
        <v>1</v>
      </c>
      <c r="K188" s="20">
        <v>1</v>
      </c>
      <c r="L188" s="21">
        <v>0</v>
      </c>
      <c r="M188" s="22">
        <v>0</v>
      </c>
      <c r="N188" s="22">
        <v>0</v>
      </c>
      <c r="O188" s="23">
        <v>0</v>
      </c>
      <c r="P188" s="20">
        <v>0</v>
      </c>
      <c r="Q188" s="20">
        <v>0</v>
      </c>
      <c r="R188" s="24" t="s">
        <v>649</v>
      </c>
      <c r="S188" s="24">
        <v>0</v>
      </c>
      <c r="T188" s="24">
        <v>0</v>
      </c>
      <c r="U188" s="25">
        <v>0</v>
      </c>
      <c r="V188" s="26" t="s">
        <v>97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5">
        <v>0</v>
      </c>
      <c r="AD188" s="26">
        <v>0</v>
      </c>
      <c r="AE188" s="26">
        <v>0</v>
      </c>
      <c r="AF188" s="26">
        <v>0</v>
      </c>
      <c r="AG188" s="26">
        <v>0</v>
      </c>
      <c r="AH188" s="27">
        <v>0</v>
      </c>
      <c r="AI188" s="26">
        <v>0</v>
      </c>
      <c r="AJ188" s="26">
        <v>0</v>
      </c>
      <c r="AK188" s="28">
        <v>0</v>
      </c>
      <c r="AL188" s="29">
        <v>0</v>
      </c>
      <c r="AM188" s="26">
        <v>0</v>
      </c>
      <c r="AN188" s="20">
        <v>0</v>
      </c>
      <c r="AO188" s="29">
        <v>0</v>
      </c>
      <c r="AP188" s="26">
        <v>0</v>
      </c>
      <c r="AQ188" s="30">
        <v>1</v>
      </c>
      <c r="AR188" s="23">
        <v>0</v>
      </c>
      <c r="AS188" s="23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3" t="s">
        <v>0</v>
      </c>
      <c r="BC188" s="23" t="s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3" t="s">
        <v>98</v>
      </c>
      <c r="BN188" s="23">
        <v>0</v>
      </c>
      <c r="BO188" s="23" t="b">
        <v>0</v>
      </c>
      <c r="BP188" s="26">
        <v>0</v>
      </c>
      <c r="BQ188" s="46">
        <v>216000</v>
      </c>
      <c r="BR188" s="20">
        <v>216000</v>
      </c>
      <c r="BS188" s="210">
        <v>12</v>
      </c>
      <c r="BT188" s="20">
        <v>0</v>
      </c>
      <c r="BU188" s="210">
        <v>0</v>
      </c>
      <c r="BV188" s="20">
        <v>167</v>
      </c>
      <c r="BW188" s="31">
        <v>0</v>
      </c>
      <c r="BX188" s="31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2">
        <v>0</v>
      </c>
      <c r="CL188" s="22">
        <v>0</v>
      </c>
    </row>
    <row r="189" spans="1:90" outlineLevel="3">
      <c r="A189" s="225" t="s">
        <v>147</v>
      </c>
      <c r="B189" s="225" t="s">
        <v>282</v>
      </c>
      <c r="C189" s="225" t="s">
        <v>285</v>
      </c>
      <c r="D189" s="225" t="s">
        <v>286</v>
      </c>
      <c r="E189" s="225" t="s">
        <v>304</v>
      </c>
      <c r="F189" s="225" t="s">
        <v>0</v>
      </c>
      <c r="G189" s="225" t="s">
        <v>143</v>
      </c>
      <c r="H189" s="225" t="s">
        <v>95</v>
      </c>
      <c r="I189" s="209" t="s">
        <v>128</v>
      </c>
      <c r="J189" s="20">
        <v>1</v>
      </c>
      <c r="K189" s="20">
        <v>1</v>
      </c>
      <c r="L189" s="21">
        <v>0</v>
      </c>
      <c r="M189" s="22">
        <v>0</v>
      </c>
      <c r="N189" s="22">
        <v>0</v>
      </c>
      <c r="O189" s="23">
        <v>0</v>
      </c>
      <c r="P189" s="20">
        <v>0</v>
      </c>
      <c r="Q189" s="20">
        <v>0</v>
      </c>
      <c r="R189" s="24" t="s">
        <v>650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-83400</v>
      </c>
      <c r="AY189" s="26">
        <v>0</v>
      </c>
      <c r="AZ189" s="26">
        <v>0</v>
      </c>
      <c r="BA189" s="26">
        <v>-83400</v>
      </c>
      <c r="BB189" s="23" t="s">
        <v>0</v>
      </c>
      <c r="BC189" s="23" t="s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-83400</v>
      </c>
      <c r="BI189" s="26">
        <v>0</v>
      </c>
      <c r="BJ189" s="26">
        <v>0</v>
      </c>
      <c r="BK189" s="26">
        <v>-83400</v>
      </c>
      <c r="BL189" s="26">
        <v>0</v>
      </c>
      <c r="BM189" s="23" t="s">
        <v>98</v>
      </c>
      <c r="BN189" s="23">
        <v>0</v>
      </c>
      <c r="BO189" s="23" t="b">
        <v>0</v>
      </c>
      <c r="BP189" s="26">
        <v>0</v>
      </c>
      <c r="BQ189" s="46">
        <v>19983360</v>
      </c>
      <c r="BR189" s="20">
        <v>19983360</v>
      </c>
      <c r="BS189" s="210">
        <v>12</v>
      </c>
      <c r="BT189" s="20">
        <v>0</v>
      </c>
      <c r="BU189" s="210">
        <v>0</v>
      </c>
      <c r="BV189" s="20">
        <v>177</v>
      </c>
      <c r="BW189" s="31">
        <v>0</v>
      </c>
      <c r="BX189" s="31">
        <v>0</v>
      </c>
      <c r="BY189" s="26">
        <v>0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</v>
      </c>
      <c r="CL189" s="22">
        <v>0</v>
      </c>
    </row>
    <row r="190" spans="1:90" outlineLevel="3">
      <c r="A190" s="225" t="s">
        <v>147</v>
      </c>
      <c r="B190" s="225" t="s">
        <v>282</v>
      </c>
      <c r="C190" s="225" t="s">
        <v>285</v>
      </c>
      <c r="D190" s="225" t="s">
        <v>286</v>
      </c>
      <c r="E190" s="225" t="s">
        <v>305</v>
      </c>
      <c r="F190" s="225" t="s">
        <v>0</v>
      </c>
      <c r="G190" s="225" t="s">
        <v>143</v>
      </c>
      <c r="H190" s="225" t="s">
        <v>95</v>
      </c>
      <c r="I190" s="209" t="s">
        <v>134</v>
      </c>
      <c r="J190" s="20">
        <v>1</v>
      </c>
      <c r="K190" s="20">
        <v>1</v>
      </c>
      <c r="L190" s="21">
        <v>0</v>
      </c>
      <c r="M190" s="22">
        <v>0</v>
      </c>
      <c r="N190" s="22">
        <v>0</v>
      </c>
      <c r="O190" s="23">
        <v>5424769.9300000006</v>
      </c>
      <c r="P190" s="20">
        <v>5424769.9300000006</v>
      </c>
      <c r="Q190" s="20">
        <v>0</v>
      </c>
      <c r="R190" s="24" t="s">
        <v>651</v>
      </c>
      <c r="S190" s="24">
        <v>0</v>
      </c>
      <c r="T190" s="24">
        <v>0</v>
      </c>
      <c r="U190" s="25">
        <v>5424769.9300000006</v>
      </c>
      <c r="V190" s="26" t="s">
        <v>97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5">
        <v>5424769.9300000006</v>
      </c>
      <c r="AD190" s="26">
        <v>0</v>
      </c>
      <c r="AE190" s="26">
        <v>0</v>
      </c>
      <c r="AF190" s="26">
        <v>0</v>
      </c>
      <c r="AG190" s="26">
        <v>0</v>
      </c>
      <c r="AH190" s="27">
        <v>0</v>
      </c>
      <c r="AI190" s="26">
        <v>0</v>
      </c>
      <c r="AJ190" s="26">
        <v>-136071.20000000001</v>
      </c>
      <c r="AK190" s="28">
        <v>-136071.20000000001</v>
      </c>
      <c r="AL190" s="29">
        <v>0</v>
      </c>
      <c r="AM190" s="26">
        <v>5457647.3200000003</v>
      </c>
      <c r="AN190" s="20">
        <v>0</v>
      </c>
      <c r="AO190" s="29">
        <v>0</v>
      </c>
      <c r="AP190" s="26">
        <v>5457647.3200000003</v>
      </c>
      <c r="AQ190" s="30">
        <v>1</v>
      </c>
      <c r="AR190" s="23">
        <v>0</v>
      </c>
      <c r="AS190" s="23">
        <v>5424769.9300000006</v>
      </c>
      <c r="AT190" s="26">
        <v>0</v>
      </c>
      <c r="AU190" s="26">
        <v>0</v>
      </c>
      <c r="AV190" s="26">
        <v>23978.799999999999</v>
      </c>
      <c r="AW190" s="26">
        <v>23978.799999999999</v>
      </c>
      <c r="AX190" s="26">
        <v>0</v>
      </c>
      <c r="AY190" s="26">
        <v>0</v>
      </c>
      <c r="AZ190" s="26">
        <v>-356498.35</v>
      </c>
      <c r="BA190" s="26">
        <v>-356498.35</v>
      </c>
      <c r="BB190" s="23" t="s">
        <v>0</v>
      </c>
      <c r="BC190" s="23" t="s">
        <v>0</v>
      </c>
      <c r="BD190" s="26">
        <v>0</v>
      </c>
      <c r="BE190" s="26">
        <v>0</v>
      </c>
      <c r="BF190" s="26">
        <v>23978.799999999999</v>
      </c>
      <c r="BG190" s="26">
        <v>23978.799999999999</v>
      </c>
      <c r="BH190" s="26">
        <v>0</v>
      </c>
      <c r="BI190" s="26">
        <v>0</v>
      </c>
      <c r="BJ190" s="26">
        <v>-356498.35</v>
      </c>
      <c r="BK190" s="26">
        <v>-356498.35</v>
      </c>
      <c r="BL190" s="26">
        <v>5457647.3200000003</v>
      </c>
      <c r="BM190" s="23" t="s">
        <v>98</v>
      </c>
      <c r="BN190" s="23">
        <v>0</v>
      </c>
      <c r="BO190" s="23" t="b">
        <v>0</v>
      </c>
      <c r="BP190" s="26">
        <v>-136071.20000000001</v>
      </c>
      <c r="BQ190" s="46">
        <v>0</v>
      </c>
      <c r="BR190" s="20">
        <v>0</v>
      </c>
      <c r="BS190" s="210">
        <v>12</v>
      </c>
      <c r="BT190" s="20">
        <v>0</v>
      </c>
      <c r="BU190" s="210">
        <v>0</v>
      </c>
      <c r="BV190" s="20">
        <v>231</v>
      </c>
      <c r="BW190" s="31">
        <v>0</v>
      </c>
      <c r="BX190" s="31">
        <v>0</v>
      </c>
      <c r="BY190" s="26">
        <v>0</v>
      </c>
      <c r="BZ190" s="26">
        <v>0</v>
      </c>
      <c r="CA190" s="26">
        <v>-32877.39</v>
      </c>
      <c r="CB190" s="26">
        <v>-452245.07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-136071.20000000001</v>
      </c>
      <c r="CJ190" s="26">
        <v>-136071.20000000001</v>
      </c>
      <c r="CK190" s="22">
        <v>0</v>
      </c>
      <c r="CL190" s="22">
        <v>0</v>
      </c>
    </row>
    <row r="191" spans="1:90" s="226" customFormat="1" ht="20.100000000000001" customHeight="1" outlineLevel="2">
      <c r="A191" s="212" t="s">
        <v>151</v>
      </c>
      <c r="B191" s="212"/>
      <c r="C191" s="212"/>
      <c r="D191" s="212"/>
      <c r="E191" s="212"/>
      <c r="F191" s="212"/>
      <c r="G191" s="212"/>
      <c r="H191" s="212"/>
      <c r="I191" s="213"/>
      <c r="J191" s="32"/>
      <c r="K191" s="32"/>
      <c r="L191" s="33"/>
      <c r="M191" s="34"/>
      <c r="N191" s="34"/>
      <c r="O191" s="35"/>
      <c r="P191" s="32"/>
      <c r="Q191" s="32"/>
      <c r="R191" s="36">
        <v>0</v>
      </c>
      <c r="S191" s="36">
        <v>0</v>
      </c>
      <c r="T191" s="36">
        <v>0</v>
      </c>
      <c r="U191" s="37">
        <v>5424769.9300000006</v>
      </c>
      <c r="V191" s="38"/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7">
        <v>5424769.9300000006</v>
      </c>
      <c r="AD191" s="38">
        <v>0</v>
      </c>
      <c r="AE191" s="38">
        <v>0</v>
      </c>
      <c r="AF191" s="38">
        <v>0</v>
      </c>
      <c r="AG191" s="38">
        <v>0</v>
      </c>
      <c r="AH191" s="39">
        <v>0</v>
      </c>
      <c r="AI191" s="38">
        <v>0</v>
      </c>
      <c r="AJ191" s="38">
        <v>-136071.20000000001</v>
      </c>
      <c r="AK191" s="40">
        <v>-136071.20000000001</v>
      </c>
      <c r="AL191" s="41"/>
      <c r="AM191" s="38">
        <v>5457647.3200000003</v>
      </c>
      <c r="AN191" s="32"/>
      <c r="AO191" s="41"/>
      <c r="AP191" s="38">
        <v>5457647.3200000003</v>
      </c>
      <c r="AQ191" s="42"/>
      <c r="AR191" s="35"/>
      <c r="AS191" s="35"/>
      <c r="AT191" s="38">
        <v>0</v>
      </c>
      <c r="AU191" s="38">
        <v>0</v>
      </c>
      <c r="AV191" s="38">
        <v>23978.799999999999</v>
      </c>
      <c r="AW191" s="38">
        <v>23978.799999999999</v>
      </c>
      <c r="AX191" s="38">
        <v>-661893.17600000021</v>
      </c>
      <c r="AY191" s="38">
        <v>0</v>
      </c>
      <c r="AZ191" s="38">
        <v>-356498.35</v>
      </c>
      <c r="BA191" s="38">
        <v>-1018391.5260000002</v>
      </c>
      <c r="BB191" s="35"/>
      <c r="BC191" s="35"/>
      <c r="BD191" s="38"/>
      <c r="BE191" s="38"/>
      <c r="BF191" s="38"/>
      <c r="BG191" s="38"/>
      <c r="BH191" s="38"/>
      <c r="BI191" s="38"/>
      <c r="BJ191" s="38"/>
      <c r="BK191" s="38"/>
      <c r="BL191" s="38"/>
      <c r="BM191" s="35"/>
      <c r="BN191" s="35"/>
      <c r="BO191" s="35"/>
      <c r="BP191" s="38"/>
      <c r="BQ191" s="50"/>
      <c r="BR191" s="32"/>
      <c r="BS191" s="214"/>
      <c r="BT191" s="32"/>
      <c r="BU191" s="214"/>
      <c r="BV191" s="32"/>
      <c r="BW191" s="43"/>
      <c r="BX191" s="43"/>
      <c r="BY191" s="38"/>
      <c r="BZ191" s="38"/>
      <c r="CA191" s="38">
        <v>-32877.39</v>
      </c>
      <c r="CB191" s="38"/>
      <c r="CC191" s="38"/>
      <c r="CD191" s="38"/>
      <c r="CE191" s="38"/>
      <c r="CF191" s="38"/>
      <c r="CG191" s="38"/>
      <c r="CH191" s="38"/>
      <c r="CI191" s="38"/>
      <c r="CJ191" s="38"/>
      <c r="CK191" s="34"/>
      <c r="CL191" s="34"/>
    </row>
    <row r="192" spans="1:90" outlineLevel="3">
      <c r="A192" s="225" t="s">
        <v>127</v>
      </c>
      <c r="B192" s="225" t="s">
        <v>282</v>
      </c>
      <c r="C192" s="225" t="s">
        <v>285</v>
      </c>
      <c r="D192" s="225" t="s">
        <v>286</v>
      </c>
      <c r="E192" s="225" t="s">
        <v>306</v>
      </c>
      <c r="F192" s="225" t="s">
        <v>0</v>
      </c>
      <c r="G192" s="232" t="s">
        <v>143</v>
      </c>
      <c r="H192" s="225" t="s">
        <v>125</v>
      </c>
      <c r="I192" s="209" t="s">
        <v>96</v>
      </c>
      <c r="J192" s="44">
        <v>1635</v>
      </c>
      <c r="K192" s="20">
        <v>1635</v>
      </c>
      <c r="L192" s="21">
        <v>0</v>
      </c>
      <c r="M192" s="22">
        <v>0</v>
      </c>
      <c r="N192" s="22">
        <v>1</v>
      </c>
      <c r="O192" s="23">
        <v>0</v>
      </c>
      <c r="P192" s="46">
        <v>0</v>
      </c>
      <c r="Q192" s="46">
        <v>0</v>
      </c>
      <c r="R192" s="24" t="s">
        <v>652</v>
      </c>
      <c r="S192" s="24">
        <v>0</v>
      </c>
      <c r="T192" s="24">
        <v>0</v>
      </c>
      <c r="U192" s="25">
        <v>0</v>
      </c>
      <c r="V192" s="26" t="s">
        <v>97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5">
        <v>0</v>
      </c>
      <c r="AD192" s="26">
        <v>0</v>
      </c>
      <c r="AE192" s="26">
        <v>0</v>
      </c>
      <c r="AF192" s="26">
        <v>0</v>
      </c>
      <c r="AG192" s="26">
        <v>0</v>
      </c>
      <c r="AH192" s="27">
        <v>0</v>
      </c>
      <c r="AI192" s="26">
        <v>0</v>
      </c>
      <c r="AJ192" s="26">
        <v>0</v>
      </c>
      <c r="AK192" s="28">
        <v>0</v>
      </c>
      <c r="AL192" s="29">
        <v>0</v>
      </c>
      <c r="AM192" s="26">
        <v>0</v>
      </c>
      <c r="AN192" s="29">
        <v>0</v>
      </c>
      <c r="AO192" s="20">
        <v>0</v>
      </c>
      <c r="AP192" s="26">
        <v>0</v>
      </c>
      <c r="AQ192" s="30">
        <v>1</v>
      </c>
      <c r="AR192" s="23">
        <v>0</v>
      </c>
      <c r="AS192" s="23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3" t="s">
        <v>0</v>
      </c>
      <c r="BC192" s="23" t="s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31">
        <v>0</v>
      </c>
      <c r="BM192" s="23" t="s">
        <v>98</v>
      </c>
      <c r="BN192" s="23">
        <v>0</v>
      </c>
      <c r="BO192" s="23" t="b">
        <v>0</v>
      </c>
      <c r="BP192" s="26">
        <v>0</v>
      </c>
      <c r="BQ192" s="20">
        <v>1000</v>
      </c>
      <c r="BR192" s="20">
        <v>1635000</v>
      </c>
      <c r="BS192" s="210">
        <v>2</v>
      </c>
      <c r="BT192" s="20">
        <v>0</v>
      </c>
      <c r="BU192" s="210">
        <v>0</v>
      </c>
      <c r="BV192" s="20">
        <v>19</v>
      </c>
      <c r="BW192" s="31">
        <v>0</v>
      </c>
      <c r="BX192" s="31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2">
        <v>0</v>
      </c>
      <c r="CL192" s="22">
        <v>0</v>
      </c>
    </row>
    <row r="193" spans="1:90" outlineLevel="3">
      <c r="A193" s="225" t="s">
        <v>127</v>
      </c>
      <c r="B193" s="225" t="s">
        <v>282</v>
      </c>
      <c r="C193" s="225" t="s">
        <v>285</v>
      </c>
      <c r="D193" s="225" t="s">
        <v>286</v>
      </c>
      <c r="E193" s="225" t="s">
        <v>307</v>
      </c>
      <c r="F193" s="225" t="s">
        <v>0</v>
      </c>
      <c r="G193" s="232" t="s">
        <v>143</v>
      </c>
      <c r="H193" s="225" t="s">
        <v>125</v>
      </c>
      <c r="I193" s="209" t="s">
        <v>96</v>
      </c>
      <c r="J193" s="44">
        <v>99999.6</v>
      </c>
      <c r="K193" s="20">
        <v>99999.6</v>
      </c>
      <c r="L193" s="21">
        <v>0</v>
      </c>
      <c r="M193" s="22">
        <v>0</v>
      </c>
      <c r="N193" s="22">
        <v>1</v>
      </c>
      <c r="O193" s="23">
        <v>0</v>
      </c>
      <c r="P193" s="46">
        <v>0</v>
      </c>
      <c r="Q193" s="46">
        <v>0</v>
      </c>
      <c r="R193" s="24" t="s">
        <v>653</v>
      </c>
      <c r="S193" s="24">
        <v>0</v>
      </c>
      <c r="T193" s="24">
        <v>0</v>
      </c>
      <c r="U193" s="25">
        <v>0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0</v>
      </c>
      <c r="AD193" s="26">
        <v>0</v>
      </c>
      <c r="AE193" s="26">
        <v>0</v>
      </c>
      <c r="AF193" s="26">
        <v>0</v>
      </c>
      <c r="AG193" s="26">
        <v>0</v>
      </c>
      <c r="AH193" s="27">
        <v>0</v>
      </c>
      <c r="AI193" s="26">
        <v>0</v>
      </c>
      <c r="AJ193" s="26">
        <v>0</v>
      </c>
      <c r="AK193" s="28">
        <v>0</v>
      </c>
      <c r="AL193" s="29">
        <v>0</v>
      </c>
      <c r="AM193" s="26">
        <v>0</v>
      </c>
      <c r="AN193" s="29">
        <v>0</v>
      </c>
      <c r="AO193" s="20">
        <v>0</v>
      </c>
      <c r="AP193" s="26">
        <v>0</v>
      </c>
      <c r="AQ193" s="30">
        <v>1</v>
      </c>
      <c r="AR193" s="23">
        <v>0</v>
      </c>
      <c r="AS193" s="23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3" t="s">
        <v>0</v>
      </c>
      <c r="BC193" s="23" t="s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31">
        <v>0</v>
      </c>
      <c r="BM193" s="23" t="s">
        <v>98</v>
      </c>
      <c r="BN193" s="23">
        <v>0</v>
      </c>
      <c r="BO193" s="23" t="b">
        <v>0</v>
      </c>
      <c r="BP193" s="26">
        <v>0</v>
      </c>
      <c r="BQ193" s="46">
        <v>6</v>
      </c>
      <c r="BR193" s="20">
        <v>599997.6</v>
      </c>
      <c r="BS193" s="210">
        <v>2</v>
      </c>
      <c r="BT193" s="20">
        <v>0</v>
      </c>
      <c r="BU193" s="210">
        <v>0</v>
      </c>
      <c r="BV193" s="20">
        <v>20</v>
      </c>
      <c r="BW193" s="31">
        <v>0</v>
      </c>
      <c r="BX193" s="31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2">
        <v>0</v>
      </c>
      <c r="CL193" s="22">
        <v>0</v>
      </c>
    </row>
    <row r="194" spans="1:90" outlineLevel="3">
      <c r="A194" s="225" t="s">
        <v>127</v>
      </c>
      <c r="B194" s="225" t="s">
        <v>282</v>
      </c>
      <c r="C194" s="225" t="s">
        <v>285</v>
      </c>
      <c r="D194" s="225" t="s">
        <v>286</v>
      </c>
      <c r="E194" s="225" t="s">
        <v>378</v>
      </c>
      <c r="F194" s="225" t="s">
        <v>0</v>
      </c>
      <c r="G194" s="232" t="s">
        <v>171</v>
      </c>
      <c r="H194" s="232" t="s">
        <v>125</v>
      </c>
      <c r="I194" s="209" t="s">
        <v>96</v>
      </c>
      <c r="J194" s="44">
        <v>172031</v>
      </c>
      <c r="K194" s="20">
        <v>172031</v>
      </c>
      <c r="L194" s="21">
        <v>0</v>
      </c>
      <c r="M194" s="22">
        <v>0.5</v>
      </c>
      <c r="N194" s="22">
        <v>1</v>
      </c>
      <c r="O194" s="23">
        <v>162.09551185542139</v>
      </c>
      <c r="P194" s="46">
        <v>162.09551185542139</v>
      </c>
      <c r="Q194" s="46">
        <v>0</v>
      </c>
      <c r="R194" s="24" t="s">
        <v>654</v>
      </c>
      <c r="S194" s="24">
        <v>0</v>
      </c>
      <c r="T194" s="24">
        <v>0</v>
      </c>
      <c r="U194" s="25">
        <v>27885453</v>
      </c>
      <c r="V194" s="26" t="s">
        <v>97</v>
      </c>
      <c r="W194" s="26">
        <v>13942726.499999998</v>
      </c>
      <c r="X194" s="26">
        <v>0</v>
      </c>
      <c r="Y194" s="26">
        <v>13942726.499999998</v>
      </c>
      <c r="Z194" s="26">
        <v>0</v>
      </c>
      <c r="AA194" s="26">
        <v>0</v>
      </c>
      <c r="AB194" s="26">
        <v>0</v>
      </c>
      <c r="AC194" s="25">
        <v>27885453</v>
      </c>
      <c r="AD194" s="26">
        <v>0</v>
      </c>
      <c r="AE194" s="26">
        <v>0</v>
      </c>
      <c r="AF194" s="26">
        <v>0</v>
      </c>
      <c r="AG194" s="26">
        <v>0</v>
      </c>
      <c r="AH194" s="27">
        <v>0</v>
      </c>
      <c r="AI194" s="26">
        <v>0</v>
      </c>
      <c r="AJ194" s="26">
        <v>0</v>
      </c>
      <c r="AK194" s="28">
        <v>0</v>
      </c>
      <c r="AL194" s="29">
        <v>0</v>
      </c>
      <c r="AM194" s="26">
        <v>27885453</v>
      </c>
      <c r="AN194" s="29">
        <v>0</v>
      </c>
      <c r="AO194" s="20">
        <v>0</v>
      </c>
      <c r="AP194" s="26">
        <v>27885453</v>
      </c>
      <c r="AQ194" s="30">
        <v>1</v>
      </c>
      <c r="AR194" s="23">
        <v>27885452.999999996</v>
      </c>
      <c r="AS194" s="23">
        <v>162.09551185542139</v>
      </c>
      <c r="AT194" s="26">
        <v>0</v>
      </c>
      <c r="AU194" s="26">
        <v>0</v>
      </c>
      <c r="AV194" s="26">
        <v>0</v>
      </c>
      <c r="AW194" s="26">
        <v>0</v>
      </c>
      <c r="AX194" s="26">
        <v>-5588014</v>
      </c>
      <c r="AY194" s="26">
        <v>0</v>
      </c>
      <c r="AZ194" s="26">
        <v>6730</v>
      </c>
      <c r="BA194" s="26">
        <v>-5581284</v>
      </c>
      <c r="BB194" s="23" t="s">
        <v>0</v>
      </c>
      <c r="BC194" s="23" t="s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-5588014</v>
      </c>
      <c r="BI194" s="26">
        <v>0</v>
      </c>
      <c r="BJ194" s="26">
        <v>6730</v>
      </c>
      <c r="BK194" s="26">
        <v>-5581284</v>
      </c>
      <c r="BL194" s="31">
        <v>27885453</v>
      </c>
      <c r="BM194" s="23" t="s">
        <v>98</v>
      </c>
      <c r="BN194" s="23">
        <v>0</v>
      </c>
      <c r="BO194" s="23" t="b">
        <v>0</v>
      </c>
      <c r="BP194" s="26">
        <v>0</v>
      </c>
      <c r="BQ194" s="46">
        <v>89.228099999999998</v>
      </c>
      <c r="BR194" s="20">
        <v>15349999.2711</v>
      </c>
      <c r="BS194" s="210">
        <v>2</v>
      </c>
      <c r="BT194" s="20">
        <v>0</v>
      </c>
      <c r="BU194" s="210">
        <v>0</v>
      </c>
      <c r="BV194" s="20">
        <v>39</v>
      </c>
      <c r="BW194" s="31">
        <v>0</v>
      </c>
      <c r="BX194" s="31">
        <v>0</v>
      </c>
      <c r="BY194" s="26">
        <v>0</v>
      </c>
      <c r="BZ194" s="26">
        <v>0</v>
      </c>
      <c r="CA194" s="26">
        <v>0</v>
      </c>
      <c r="CB194" s="26">
        <v>-14753533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2">
        <v>0.5</v>
      </c>
      <c r="CL194" s="22">
        <v>0</v>
      </c>
    </row>
    <row r="195" spans="1:90" outlineLevel="3">
      <c r="A195" s="225" t="s">
        <v>127</v>
      </c>
      <c r="B195" s="225" t="s">
        <v>282</v>
      </c>
      <c r="C195" s="225" t="s">
        <v>285</v>
      </c>
      <c r="D195" s="225" t="s">
        <v>286</v>
      </c>
      <c r="E195" s="225" t="s">
        <v>379</v>
      </c>
      <c r="F195" s="225" t="s">
        <v>0</v>
      </c>
      <c r="G195" s="232" t="s">
        <v>171</v>
      </c>
      <c r="H195" s="232" t="s">
        <v>125</v>
      </c>
      <c r="I195" s="209" t="s">
        <v>96</v>
      </c>
      <c r="J195" s="44">
        <v>1</v>
      </c>
      <c r="K195" s="20">
        <v>1</v>
      </c>
      <c r="L195" s="21">
        <v>0</v>
      </c>
      <c r="M195" s="22">
        <v>0</v>
      </c>
      <c r="N195" s="22">
        <v>1</v>
      </c>
      <c r="O195" s="23">
        <v>14753533</v>
      </c>
      <c r="P195" s="46">
        <v>14753533</v>
      </c>
      <c r="Q195" s="46">
        <v>0</v>
      </c>
      <c r="R195" s="24" t="s">
        <v>655</v>
      </c>
      <c r="S195" s="24">
        <v>0</v>
      </c>
      <c r="T195" s="24">
        <v>0</v>
      </c>
      <c r="U195" s="25">
        <v>14753533</v>
      </c>
      <c r="V195" s="26" t="s">
        <v>97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5">
        <v>14753533</v>
      </c>
      <c r="AD195" s="26">
        <v>0</v>
      </c>
      <c r="AE195" s="26">
        <v>0</v>
      </c>
      <c r="AF195" s="26">
        <v>0</v>
      </c>
      <c r="AG195" s="26">
        <v>0</v>
      </c>
      <c r="AH195" s="27">
        <v>0</v>
      </c>
      <c r="AI195" s="26">
        <v>0</v>
      </c>
      <c r="AJ195" s="26">
        <v>0</v>
      </c>
      <c r="AK195" s="28">
        <v>0</v>
      </c>
      <c r="AL195" s="29">
        <v>0</v>
      </c>
      <c r="AM195" s="26">
        <v>14753533</v>
      </c>
      <c r="AN195" s="29">
        <v>0</v>
      </c>
      <c r="AO195" s="20">
        <v>0</v>
      </c>
      <c r="AP195" s="26">
        <v>14753533</v>
      </c>
      <c r="AQ195" s="30">
        <v>1</v>
      </c>
      <c r="AR195" s="23">
        <v>14753533</v>
      </c>
      <c r="AS195" s="23">
        <v>14753533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3" t="s">
        <v>0</v>
      </c>
      <c r="BC195" s="23" t="s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31">
        <v>14753533</v>
      </c>
      <c r="BM195" s="23" t="s">
        <v>98</v>
      </c>
      <c r="BN195" s="23">
        <v>0</v>
      </c>
      <c r="BO195" s="23" t="b">
        <v>0</v>
      </c>
      <c r="BP195" s="26">
        <v>0</v>
      </c>
      <c r="BQ195" s="46">
        <v>0</v>
      </c>
      <c r="BR195" s="20">
        <v>0</v>
      </c>
      <c r="BS195" s="210">
        <v>2</v>
      </c>
      <c r="BT195" s="20">
        <v>0</v>
      </c>
      <c r="BU195" s="210">
        <v>0</v>
      </c>
      <c r="BV195" s="20">
        <v>40</v>
      </c>
      <c r="BW195" s="31">
        <v>0</v>
      </c>
      <c r="BX195" s="31">
        <v>0</v>
      </c>
      <c r="BY195" s="26">
        <v>0</v>
      </c>
      <c r="BZ195" s="26">
        <v>0</v>
      </c>
      <c r="CA195" s="26">
        <v>0</v>
      </c>
      <c r="CB195" s="26">
        <v>29507065.600000001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2">
        <v>0</v>
      </c>
      <c r="CL195" s="22">
        <v>0</v>
      </c>
    </row>
    <row r="196" spans="1:90" outlineLevel="3">
      <c r="A196" s="225" t="s">
        <v>127</v>
      </c>
      <c r="B196" s="225" t="s">
        <v>282</v>
      </c>
      <c r="C196" s="225" t="s">
        <v>285</v>
      </c>
      <c r="D196" s="225" t="s">
        <v>286</v>
      </c>
      <c r="E196" s="225" t="s">
        <v>308</v>
      </c>
      <c r="F196" s="225" t="s">
        <v>0</v>
      </c>
      <c r="G196" s="232" t="s">
        <v>171</v>
      </c>
      <c r="H196" s="232" t="s">
        <v>125</v>
      </c>
      <c r="I196" s="209" t="s">
        <v>96</v>
      </c>
      <c r="J196" s="44">
        <v>27955691</v>
      </c>
      <c r="K196" s="20">
        <v>27955691</v>
      </c>
      <c r="L196" s="21">
        <v>0</v>
      </c>
      <c r="M196" s="22">
        <v>0</v>
      </c>
      <c r="N196" s="22">
        <v>1</v>
      </c>
      <c r="O196" s="23">
        <v>0</v>
      </c>
      <c r="P196" s="46">
        <v>0</v>
      </c>
      <c r="Q196" s="46">
        <v>0</v>
      </c>
      <c r="R196" s="24" t="s">
        <v>656</v>
      </c>
      <c r="S196" s="24">
        <v>0</v>
      </c>
      <c r="T196" s="24">
        <v>0</v>
      </c>
      <c r="U196" s="25">
        <v>0</v>
      </c>
      <c r="V196" s="26" t="s">
        <v>97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0</v>
      </c>
      <c r="AM196" s="26">
        <v>0</v>
      </c>
      <c r="AN196" s="29">
        <v>0</v>
      </c>
      <c r="AO196" s="20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  <c r="BA196" s="26">
        <v>0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0</v>
      </c>
      <c r="BK196" s="26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6">
        <v>0</v>
      </c>
      <c r="BQ196" s="20">
        <v>0</v>
      </c>
      <c r="BR196" s="20">
        <v>0</v>
      </c>
      <c r="BS196" s="210">
        <v>2</v>
      </c>
      <c r="BT196" s="20">
        <v>0</v>
      </c>
      <c r="BU196" s="210">
        <v>0</v>
      </c>
      <c r="BV196" s="20">
        <v>71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outlineLevel="3">
      <c r="A197" s="225" t="s">
        <v>127</v>
      </c>
      <c r="B197" s="225" t="s">
        <v>282</v>
      </c>
      <c r="C197" s="225" t="s">
        <v>285</v>
      </c>
      <c r="D197" s="225" t="s">
        <v>286</v>
      </c>
      <c r="E197" s="225" t="s">
        <v>321</v>
      </c>
      <c r="F197" s="225" t="s">
        <v>0</v>
      </c>
      <c r="G197" s="225" t="s">
        <v>143</v>
      </c>
      <c r="H197" s="225" t="s">
        <v>95</v>
      </c>
      <c r="I197" s="209" t="s">
        <v>134</v>
      </c>
      <c r="J197" s="44">
        <v>1</v>
      </c>
      <c r="K197" s="20">
        <v>1</v>
      </c>
      <c r="L197" s="21">
        <v>0</v>
      </c>
      <c r="M197" s="22">
        <v>0</v>
      </c>
      <c r="N197" s="22">
        <v>0</v>
      </c>
      <c r="O197" s="23">
        <v>5102616</v>
      </c>
      <c r="P197" s="20">
        <v>5102616</v>
      </c>
      <c r="Q197" s="20">
        <v>0</v>
      </c>
      <c r="R197" s="24" t="s">
        <v>664</v>
      </c>
      <c r="S197" s="24">
        <v>0</v>
      </c>
      <c r="T197" s="24">
        <v>0</v>
      </c>
      <c r="U197" s="25">
        <v>5102616</v>
      </c>
      <c r="V197" s="26" t="s">
        <v>97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5">
        <v>5102616</v>
      </c>
      <c r="AD197" s="26">
        <v>0</v>
      </c>
      <c r="AE197" s="26">
        <v>0</v>
      </c>
      <c r="AF197" s="26">
        <v>0</v>
      </c>
      <c r="AG197" s="26">
        <v>0</v>
      </c>
      <c r="AH197" s="27">
        <v>0</v>
      </c>
      <c r="AI197" s="26">
        <v>0</v>
      </c>
      <c r="AJ197" s="26">
        <v>0</v>
      </c>
      <c r="AK197" s="28">
        <v>0</v>
      </c>
      <c r="AL197" s="29">
        <v>-1768456.1958036928</v>
      </c>
      <c r="AM197" s="26">
        <v>5102616</v>
      </c>
      <c r="AN197" s="20">
        <v>0</v>
      </c>
      <c r="AO197" s="29">
        <v>0</v>
      </c>
      <c r="AP197" s="26">
        <v>5102616</v>
      </c>
      <c r="AQ197" s="30">
        <v>1</v>
      </c>
      <c r="AR197" s="23">
        <v>0</v>
      </c>
      <c r="AS197" s="23">
        <v>5102616</v>
      </c>
      <c r="AT197" s="26">
        <v>0</v>
      </c>
      <c r="AU197" s="26">
        <v>0</v>
      </c>
      <c r="AV197" s="26">
        <v>0</v>
      </c>
      <c r="AW197" s="26">
        <v>0</v>
      </c>
      <c r="AX197" s="26">
        <v>919878.40970514109</v>
      </c>
      <c r="AY197" s="26">
        <v>0</v>
      </c>
      <c r="AZ197" s="26">
        <v>4.0017766878008842E-11</v>
      </c>
      <c r="BA197" s="26">
        <v>919878.40970514074</v>
      </c>
      <c r="BB197" s="23" t="s">
        <v>0</v>
      </c>
      <c r="BC197" s="23" t="s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919878.40970514109</v>
      </c>
      <c r="BI197" s="26">
        <v>0</v>
      </c>
      <c r="BJ197" s="26">
        <v>4.0017766878008842E-11</v>
      </c>
      <c r="BK197" s="26">
        <v>919878.40970514074</v>
      </c>
      <c r="BL197" s="26">
        <v>5102616</v>
      </c>
      <c r="BM197" s="23" t="s">
        <v>98</v>
      </c>
      <c r="BN197" s="23">
        <v>0</v>
      </c>
      <c r="BO197" s="23" t="b">
        <v>0</v>
      </c>
      <c r="BP197" s="26">
        <v>0</v>
      </c>
      <c r="BQ197" s="46">
        <v>0</v>
      </c>
      <c r="BR197" s="20">
        <v>0</v>
      </c>
      <c r="BS197" s="210">
        <v>2</v>
      </c>
      <c r="BT197" s="20">
        <v>0</v>
      </c>
      <c r="BU197" s="210">
        <v>0</v>
      </c>
      <c r="BV197" s="20">
        <v>205</v>
      </c>
      <c r="BW197" s="31">
        <v>0</v>
      </c>
      <c r="BX197" s="31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2">
        <v>0</v>
      </c>
      <c r="CL197" s="22">
        <v>0</v>
      </c>
    </row>
    <row r="198" spans="1:90" s="226" customFormat="1" ht="20.100000000000001" customHeight="1" outlineLevel="2">
      <c r="A198" s="212" t="s">
        <v>131</v>
      </c>
      <c r="B198" s="212"/>
      <c r="C198" s="212"/>
      <c r="D198" s="212"/>
      <c r="E198" s="212"/>
      <c r="F198" s="212"/>
      <c r="G198" s="212"/>
      <c r="H198" s="212"/>
      <c r="I198" s="213"/>
      <c r="J198" s="48"/>
      <c r="K198" s="32"/>
      <c r="L198" s="33"/>
      <c r="M198" s="34"/>
      <c r="N198" s="34"/>
      <c r="O198" s="35"/>
      <c r="P198" s="32"/>
      <c r="Q198" s="32"/>
      <c r="R198" s="36">
        <v>0</v>
      </c>
      <c r="S198" s="36">
        <v>0</v>
      </c>
      <c r="T198" s="36">
        <v>0</v>
      </c>
      <c r="U198" s="37">
        <v>47741602</v>
      </c>
      <c r="V198" s="38"/>
      <c r="W198" s="38">
        <v>13942726.499999998</v>
      </c>
      <c r="X198" s="38">
        <v>0</v>
      </c>
      <c r="Y198" s="38">
        <v>13942726.499999998</v>
      </c>
      <c r="Z198" s="38">
        <v>0</v>
      </c>
      <c r="AA198" s="38">
        <v>0</v>
      </c>
      <c r="AB198" s="38">
        <v>0</v>
      </c>
      <c r="AC198" s="37">
        <v>47741602</v>
      </c>
      <c r="AD198" s="38">
        <v>0</v>
      </c>
      <c r="AE198" s="38">
        <v>0</v>
      </c>
      <c r="AF198" s="38">
        <v>0</v>
      </c>
      <c r="AG198" s="38">
        <v>0</v>
      </c>
      <c r="AH198" s="39">
        <v>0</v>
      </c>
      <c r="AI198" s="38">
        <v>0</v>
      </c>
      <c r="AJ198" s="38">
        <v>0</v>
      </c>
      <c r="AK198" s="40">
        <v>0</v>
      </c>
      <c r="AL198" s="41"/>
      <c r="AM198" s="38">
        <v>47741602</v>
      </c>
      <c r="AN198" s="32"/>
      <c r="AO198" s="41"/>
      <c r="AP198" s="38">
        <v>47741602</v>
      </c>
      <c r="AQ198" s="42"/>
      <c r="AR198" s="35"/>
      <c r="AS198" s="35"/>
      <c r="AT198" s="38">
        <v>0</v>
      </c>
      <c r="AU198" s="38">
        <v>0</v>
      </c>
      <c r="AV198" s="38">
        <v>0</v>
      </c>
      <c r="AW198" s="38">
        <v>0</v>
      </c>
      <c r="AX198" s="38">
        <v>-4668135.5902948584</v>
      </c>
      <c r="AY198" s="38">
        <v>0</v>
      </c>
      <c r="AZ198" s="38">
        <v>6730.00000000004</v>
      </c>
      <c r="BA198" s="38">
        <v>-4661405.5902948594</v>
      </c>
      <c r="BB198" s="35"/>
      <c r="BC198" s="35"/>
      <c r="BD198" s="38"/>
      <c r="BE198" s="38"/>
      <c r="BF198" s="38"/>
      <c r="BG198" s="38"/>
      <c r="BH198" s="38"/>
      <c r="BI198" s="38"/>
      <c r="BJ198" s="38"/>
      <c r="BK198" s="38"/>
      <c r="BL198" s="38"/>
      <c r="BM198" s="35"/>
      <c r="BN198" s="35"/>
      <c r="BO198" s="35"/>
      <c r="BP198" s="38"/>
      <c r="BQ198" s="50"/>
      <c r="BR198" s="32"/>
      <c r="BS198" s="214"/>
      <c r="BT198" s="32"/>
      <c r="BU198" s="214"/>
      <c r="BV198" s="32"/>
      <c r="BW198" s="43"/>
      <c r="BX198" s="43"/>
      <c r="BY198" s="38"/>
      <c r="BZ198" s="38"/>
      <c r="CA198" s="38">
        <v>0</v>
      </c>
      <c r="CB198" s="38"/>
      <c r="CC198" s="38"/>
      <c r="CD198" s="38"/>
      <c r="CE198" s="38"/>
      <c r="CF198" s="38"/>
      <c r="CG198" s="38"/>
      <c r="CH198" s="38"/>
      <c r="CI198" s="38"/>
      <c r="CJ198" s="38"/>
      <c r="CK198" s="34"/>
      <c r="CL198" s="34"/>
    </row>
    <row r="199" spans="1:90" outlineLevel="3">
      <c r="A199" s="225" t="s">
        <v>155</v>
      </c>
      <c r="B199" s="225" t="s">
        <v>282</v>
      </c>
      <c r="C199" s="225" t="s">
        <v>285</v>
      </c>
      <c r="D199" s="225" t="s">
        <v>286</v>
      </c>
      <c r="E199" s="225" t="s">
        <v>309</v>
      </c>
      <c r="F199" s="225" t="s">
        <v>657</v>
      </c>
      <c r="G199" s="225" t="s">
        <v>143</v>
      </c>
      <c r="H199" s="225" t="s">
        <v>85</v>
      </c>
      <c r="I199" s="209" t="s">
        <v>96</v>
      </c>
      <c r="J199" s="20">
        <v>657894.73750000005</v>
      </c>
      <c r="K199" s="20">
        <v>657894.73750000005</v>
      </c>
      <c r="L199" s="21">
        <v>0</v>
      </c>
      <c r="M199" s="22">
        <v>0.5</v>
      </c>
      <c r="N199" s="22">
        <v>1</v>
      </c>
      <c r="O199" s="53">
        <v>2.1875</v>
      </c>
      <c r="P199" s="46">
        <v>2.03125</v>
      </c>
      <c r="Q199" s="46">
        <v>0.15625</v>
      </c>
      <c r="R199" s="24" t="s">
        <v>658</v>
      </c>
      <c r="S199" s="24">
        <v>0</v>
      </c>
      <c r="T199" s="24">
        <v>0</v>
      </c>
      <c r="U199" s="25">
        <v>1439144.73828125</v>
      </c>
      <c r="V199" s="26" t="s">
        <v>97</v>
      </c>
      <c r="W199" s="26">
        <v>1439144.73828125</v>
      </c>
      <c r="X199" s="26">
        <v>0</v>
      </c>
      <c r="Y199" s="26">
        <v>1439144.73828125</v>
      </c>
      <c r="Z199" s="26">
        <v>719572.369140625</v>
      </c>
      <c r="AA199" s="26">
        <v>0</v>
      </c>
      <c r="AB199" s="26">
        <v>719572.369140625</v>
      </c>
      <c r="AC199" s="25">
        <v>1336348.685546875</v>
      </c>
      <c r="AD199" s="26">
        <v>102796.052734375</v>
      </c>
      <c r="AE199" s="26">
        <v>0</v>
      </c>
      <c r="AF199" s="26">
        <v>0</v>
      </c>
      <c r="AG199" s="26">
        <v>102796.052734375</v>
      </c>
      <c r="AH199" s="27">
        <v>-205592.10546875</v>
      </c>
      <c r="AI199" s="26">
        <v>0</v>
      </c>
      <c r="AJ199" s="26">
        <v>0</v>
      </c>
      <c r="AK199" s="28">
        <v>-205592.10546875</v>
      </c>
      <c r="AL199" s="29">
        <v>246710.52656250005</v>
      </c>
      <c r="AM199" s="26">
        <v>1644736.84375</v>
      </c>
      <c r="AN199" s="20">
        <v>0</v>
      </c>
      <c r="AO199" s="29">
        <v>0</v>
      </c>
      <c r="AP199" s="26">
        <v>1480263.159375</v>
      </c>
      <c r="AQ199" s="30">
        <v>1</v>
      </c>
      <c r="AR199" s="23">
        <v>1439144.73828125</v>
      </c>
      <c r="AS199" s="23">
        <v>2.1875</v>
      </c>
      <c r="AT199" s="26">
        <v>-20559.21054687514</v>
      </c>
      <c r="AU199" s="26">
        <v>0</v>
      </c>
      <c r="AV199" s="26">
        <v>0</v>
      </c>
      <c r="AW199" s="26">
        <v>-20559.21054687514</v>
      </c>
      <c r="AX199" s="26">
        <v>431743.42148437491</v>
      </c>
      <c r="AY199" s="26">
        <v>0</v>
      </c>
      <c r="AZ199" s="26">
        <v>0</v>
      </c>
      <c r="BA199" s="26">
        <v>431743.42148437491</v>
      </c>
      <c r="BB199" s="23">
        <v>2.1875</v>
      </c>
      <c r="BC199" s="23">
        <v>2.03125</v>
      </c>
      <c r="BD199" s="26">
        <v>-123355.26328125014</v>
      </c>
      <c r="BE199" s="26">
        <v>0</v>
      </c>
      <c r="BF199" s="26">
        <v>0</v>
      </c>
      <c r="BG199" s="26">
        <v>-123355.26328125014</v>
      </c>
      <c r="BH199" s="26">
        <v>328947.36874999991</v>
      </c>
      <c r="BI199" s="26">
        <v>0</v>
      </c>
      <c r="BJ199" s="26">
        <v>0</v>
      </c>
      <c r="BK199" s="26">
        <v>328947.36874999991</v>
      </c>
      <c r="BL199" s="23">
        <v>1480263.159375</v>
      </c>
      <c r="BM199" s="23" t="s">
        <v>88</v>
      </c>
      <c r="BN199" s="23">
        <v>0</v>
      </c>
      <c r="BO199" s="23" t="b">
        <v>0</v>
      </c>
      <c r="BP199" s="26">
        <v>0</v>
      </c>
      <c r="BQ199" s="46">
        <v>9.4999962000015206</v>
      </c>
      <c r="BR199" s="20">
        <v>6249997.506250998</v>
      </c>
      <c r="BS199" s="210">
        <v>1</v>
      </c>
      <c r="BT199" s="20">
        <v>102796.052734375</v>
      </c>
      <c r="BU199" s="227">
        <v>657894.73750000005</v>
      </c>
      <c r="BV199" s="20">
        <v>1</v>
      </c>
      <c r="BW199" s="31">
        <v>2.1875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-308388.158203125</v>
      </c>
      <c r="CH199" s="26">
        <v>0</v>
      </c>
      <c r="CI199" s="26">
        <v>0</v>
      </c>
      <c r="CJ199" s="26">
        <v>-308388.158203125</v>
      </c>
      <c r="CK199" s="22">
        <v>1</v>
      </c>
      <c r="CL199" s="22">
        <v>0</v>
      </c>
    </row>
    <row r="200" spans="1:90" outlineLevel="3">
      <c r="A200" s="225" t="s">
        <v>155</v>
      </c>
      <c r="B200" s="225" t="s">
        <v>282</v>
      </c>
      <c r="C200" s="225" t="s">
        <v>285</v>
      </c>
      <c r="D200" s="225" t="s">
        <v>286</v>
      </c>
      <c r="E200" s="225" t="s">
        <v>310</v>
      </c>
      <c r="F200" s="225" t="s">
        <v>644</v>
      </c>
      <c r="G200" s="225" t="s">
        <v>143</v>
      </c>
      <c r="H200" s="225" t="s">
        <v>85</v>
      </c>
      <c r="I200" s="209" t="s">
        <v>96</v>
      </c>
      <c r="J200" s="20">
        <v>387862.5</v>
      </c>
      <c r="K200" s="20">
        <v>387862.5</v>
      </c>
      <c r="L200" s="21">
        <v>0</v>
      </c>
      <c r="M200" s="22">
        <v>0</v>
      </c>
      <c r="N200" s="22">
        <v>0</v>
      </c>
      <c r="O200" s="53">
        <v>9.9999999999999995E-7</v>
      </c>
      <c r="P200" s="46">
        <v>9.9999999999999995E-7</v>
      </c>
      <c r="Q200" s="46">
        <v>0</v>
      </c>
      <c r="R200" s="24" t="s">
        <v>659</v>
      </c>
      <c r="S200" s="24">
        <v>0</v>
      </c>
      <c r="T200" s="24">
        <v>0</v>
      </c>
      <c r="U200" s="25">
        <v>0.3878625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0.3878625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0</v>
      </c>
      <c r="AM200" s="26">
        <v>0.3878625</v>
      </c>
      <c r="AN200" s="20">
        <v>0</v>
      </c>
      <c r="AO200" s="29">
        <v>0</v>
      </c>
      <c r="AP200" s="26">
        <v>0</v>
      </c>
      <c r="AQ200" s="30">
        <v>1</v>
      </c>
      <c r="AR200" s="23">
        <v>0</v>
      </c>
      <c r="AS200" s="23">
        <v>9.9999999999999995E-7</v>
      </c>
      <c r="AT200" s="26">
        <v>0</v>
      </c>
      <c r="AU200" s="26">
        <v>0</v>
      </c>
      <c r="AV200" s="26">
        <v>0</v>
      </c>
      <c r="AW200" s="26">
        <v>0</v>
      </c>
      <c r="AX200" s="26">
        <v>0.3878625</v>
      </c>
      <c r="AY200" s="26">
        <v>0</v>
      </c>
      <c r="AZ200" s="26">
        <v>0</v>
      </c>
      <c r="BA200" s="26">
        <v>0.3878625</v>
      </c>
      <c r="BB200" s="23">
        <v>9.9999999999999995E-7</v>
      </c>
      <c r="BC200" s="23">
        <v>9.9999999999999995E-7</v>
      </c>
      <c r="BD200" s="26">
        <v>0</v>
      </c>
      <c r="BE200" s="26">
        <v>0</v>
      </c>
      <c r="BF200" s="26">
        <v>0</v>
      </c>
      <c r="BG200" s="26">
        <v>0</v>
      </c>
      <c r="BH200" s="26">
        <v>0.3878625</v>
      </c>
      <c r="BI200" s="26">
        <v>0</v>
      </c>
      <c r="BJ200" s="26">
        <v>0</v>
      </c>
      <c r="BK200" s="26">
        <v>0.3878625</v>
      </c>
      <c r="BL200" s="23">
        <v>0</v>
      </c>
      <c r="BM200" s="23" t="s">
        <v>88</v>
      </c>
      <c r="BN200" s="23">
        <v>0</v>
      </c>
      <c r="BO200" s="23" t="b">
        <v>0</v>
      </c>
      <c r="BP200" s="26">
        <v>0</v>
      </c>
      <c r="BQ200" s="46">
        <v>2.8600192193291538</v>
      </c>
      <c r="BR200" s="20">
        <v>1109294.2044570539</v>
      </c>
      <c r="BS200" s="210">
        <v>1</v>
      </c>
      <c r="BT200" s="20">
        <v>0</v>
      </c>
      <c r="BU200" s="227">
        <v>0</v>
      </c>
      <c r="BV200" s="20">
        <v>3</v>
      </c>
      <c r="BW200" s="31">
        <v>9.9999999999999995E-7</v>
      </c>
      <c r="BX200" s="31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outlineLevel="3">
      <c r="A201" s="225" t="s">
        <v>155</v>
      </c>
      <c r="B201" s="225" t="s">
        <v>282</v>
      </c>
      <c r="C201" s="225" t="s">
        <v>285</v>
      </c>
      <c r="D201" s="225" t="s">
        <v>286</v>
      </c>
      <c r="E201" s="225" t="s">
        <v>311</v>
      </c>
      <c r="F201" s="225" t="s">
        <v>646</v>
      </c>
      <c r="G201" s="225" t="s">
        <v>143</v>
      </c>
      <c r="H201" s="225" t="s">
        <v>85</v>
      </c>
      <c r="I201" s="209" t="s">
        <v>96</v>
      </c>
      <c r="J201" s="20">
        <v>146048.75</v>
      </c>
      <c r="K201" s="20">
        <v>146048.75</v>
      </c>
      <c r="L201" s="21">
        <v>0</v>
      </c>
      <c r="M201" s="22">
        <v>0</v>
      </c>
      <c r="N201" s="22">
        <v>1</v>
      </c>
      <c r="O201" s="53">
        <v>4.75</v>
      </c>
      <c r="P201" s="46">
        <v>4.75</v>
      </c>
      <c r="Q201" s="46">
        <v>0</v>
      </c>
      <c r="R201" s="24" t="s">
        <v>660</v>
      </c>
      <c r="S201" s="24">
        <v>0</v>
      </c>
      <c r="T201" s="24">
        <v>0</v>
      </c>
      <c r="U201" s="25">
        <v>693731.5625</v>
      </c>
      <c r="V201" s="26" t="s">
        <v>97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5">
        <v>693731.5625</v>
      </c>
      <c r="AD201" s="26">
        <v>0</v>
      </c>
      <c r="AE201" s="26">
        <v>0</v>
      </c>
      <c r="AF201" s="26">
        <v>0</v>
      </c>
      <c r="AG201" s="26">
        <v>0</v>
      </c>
      <c r="AH201" s="27">
        <v>-273841.40625</v>
      </c>
      <c r="AI201" s="26">
        <v>0</v>
      </c>
      <c r="AJ201" s="26">
        <v>0</v>
      </c>
      <c r="AK201" s="28">
        <v>-273841.40625</v>
      </c>
      <c r="AL201" s="29">
        <v>-803268.125</v>
      </c>
      <c r="AM201" s="26">
        <v>967572.96875</v>
      </c>
      <c r="AN201" s="20">
        <v>0</v>
      </c>
      <c r="AO201" s="29">
        <v>0</v>
      </c>
      <c r="AP201" s="26">
        <v>310353.59375</v>
      </c>
      <c r="AQ201" s="30">
        <v>1</v>
      </c>
      <c r="AR201" s="23">
        <v>693731.5625</v>
      </c>
      <c r="AS201" s="23">
        <v>4.75</v>
      </c>
      <c r="AT201" s="26">
        <v>-146048.75</v>
      </c>
      <c r="AU201" s="26">
        <v>0</v>
      </c>
      <c r="AV201" s="26">
        <v>0</v>
      </c>
      <c r="AW201" s="26">
        <v>-146048.75</v>
      </c>
      <c r="AX201" s="26">
        <v>219073.125</v>
      </c>
      <c r="AY201" s="26">
        <v>0</v>
      </c>
      <c r="AZ201" s="26">
        <v>0</v>
      </c>
      <c r="BA201" s="26">
        <v>219073.125</v>
      </c>
      <c r="BB201" s="23">
        <v>4.75</v>
      </c>
      <c r="BC201" s="23">
        <v>4.75</v>
      </c>
      <c r="BD201" s="26">
        <v>-146048.75</v>
      </c>
      <c r="BE201" s="26">
        <v>0</v>
      </c>
      <c r="BF201" s="26">
        <v>0</v>
      </c>
      <c r="BG201" s="26">
        <v>-146048.75</v>
      </c>
      <c r="BH201" s="26">
        <v>219073.125</v>
      </c>
      <c r="BI201" s="26">
        <v>0</v>
      </c>
      <c r="BJ201" s="26">
        <v>0</v>
      </c>
      <c r="BK201" s="26">
        <v>219073.125</v>
      </c>
      <c r="BL201" s="23">
        <v>310353.59375</v>
      </c>
      <c r="BM201" s="23" t="s">
        <v>88</v>
      </c>
      <c r="BN201" s="23">
        <v>0</v>
      </c>
      <c r="BO201" s="23" t="b">
        <v>0</v>
      </c>
      <c r="BP201" s="26">
        <v>0</v>
      </c>
      <c r="BQ201" s="46">
        <v>1.1200000000000001</v>
      </c>
      <c r="BR201" s="20">
        <v>163574.6</v>
      </c>
      <c r="BS201" s="210">
        <v>1</v>
      </c>
      <c r="BT201" s="20">
        <v>0</v>
      </c>
      <c r="BU201" s="227">
        <v>146048.75</v>
      </c>
      <c r="BV201" s="20">
        <v>6</v>
      </c>
      <c r="BW201" s="31">
        <v>4.75</v>
      </c>
      <c r="BX201" s="31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0</v>
      </c>
      <c r="CF201" s="26">
        <v>0</v>
      </c>
      <c r="CG201" s="26">
        <v>-273841.40625</v>
      </c>
      <c r="CH201" s="26">
        <v>0</v>
      </c>
      <c r="CI201" s="26">
        <v>0</v>
      </c>
      <c r="CJ201" s="26">
        <v>-273841.40625</v>
      </c>
      <c r="CK201" s="22">
        <v>0</v>
      </c>
      <c r="CL201" s="22">
        <v>0</v>
      </c>
    </row>
    <row r="202" spans="1:90" outlineLevel="3">
      <c r="A202" s="225" t="s">
        <v>155</v>
      </c>
      <c r="B202" s="225" t="s">
        <v>282</v>
      </c>
      <c r="C202" s="225" t="s">
        <v>285</v>
      </c>
      <c r="D202" s="225" t="s">
        <v>286</v>
      </c>
      <c r="E202" s="225" t="s">
        <v>312</v>
      </c>
      <c r="F202" s="225" t="s">
        <v>661</v>
      </c>
      <c r="G202" s="225" t="s">
        <v>143</v>
      </c>
      <c r="H202" s="225" t="s">
        <v>85</v>
      </c>
      <c r="I202" s="209" t="s">
        <v>96</v>
      </c>
      <c r="J202" s="20">
        <v>7340971.2000000002</v>
      </c>
      <c r="K202" s="20">
        <v>7340971.2000000002</v>
      </c>
      <c r="L202" s="21">
        <v>0</v>
      </c>
      <c r="M202" s="22">
        <v>0</v>
      </c>
      <c r="N202" s="22">
        <v>1</v>
      </c>
      <c r="O202" s="53">
        <v>6.5000000000000002E-2</v>
      </c>
      <c r="P202" s="46">
        <v>7.4999999999999997E-2</v>
      </c>
      <c r="Q202" s="46">
        <v>-0.01</v>
      </c>
      <c r="R202" s="24" t="s">
        <v>662</v>
      </c>
      <c r="S202" s="24">
        <v>0</v>
      </c>
      <c r="T202" s="24">
        <v>0</v>
      </c>
      <c r="U202" s="25">
        <v>477163.12800000003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550572.84</v>
      </c>
      <c r="AD202" s="26">
        <v>-73409.711999999941</v>
      </c>
      <c r="AE202" s="26">
        <v>0</v>
      </c>
      <c r="AF202" s="26">
        <v>0</v>
      </c>
      <c r="AG202" s="26">
        <v>-73409.711999999941</v>
      </c>
      <c r="AH202" s="27">
        <v>-256933.99199999994</v>
      </c>
      <c r="AI202" s="26">
        <v>0</v>
      </c>
      <c r="AJ202" s="26">
        <v>0</v>
      </c>
      <c r="AK202" s="28">
        <v>-256933.99199999994</v>
      </c>
      <c r="AL202" s="29">
        <v>-284462.6339999999</v>
      </c>
      <c r="AM202" s="26">
        <v>734097.12</v>
      </c>
      <c r="AN202" s="20">
        <v>0</v>
      </c>
      <c r="AO202" s="29">
        <v>0</v>
      </c>
      <c r="AP202" s="26">
        <v>3009798.1919999998</v>
      </c>
      <c r="AQ202" s="30">
        <v>1</v>
      </c>
      <c r="AR202" s="23">
        <v>477163.12800000003</v>
      </c>
      <c r="AS202" s="23">
        <v>6.5000000000000002E-2</v>
      </c>
      <c r="AT202" s="26">
        <v>-102773.59679999994</v>
      </c>
      <c r="AU202" s="26">
        <v>0</v>
      </c>
      <c r="AV202" s="26">
        <v>0</v>
      </c>
      <c r="AW202" s="26">
        <v>-102773.59679999994</v>
      </c>
      <c r="AX202" s="26">
        <v>-2679454.4879999994</v>
      </c>
      <c r="AY202" s="26">
        <v>0</v>
      </c>
      <c r="AZ202" s="26">
        <v>50000</v>
      </c>
      <c r="BA202" s="26">
        <v>-2629454.4879999994</v>
      </c>
      <c r="BB202" s="23">
        <v>6.5000000000000002E-2</v>
      </c>
      <c r="BC202" s="23">
        <v>7.4999999999999997E-2</v>
      </c>
      <c r="BD202" s="26">
        <v>-29363.8848</v>
      </c>
      <c r="BE202" s="26">
        <v>0</v>
      </c>
      <c r="BF202" s="26">
        <v>0</v>
      </c>
      <c r="BG202" s="26">
        <v>-29363.8848</v>
      </c>
      <c r="BH202" s="26">
        <v>-2606044.7759999996</v>
      </c>
      <c r="BI202" s="26">
        <v>0</v>
      </c>
      <c r="BJ202" s="26">
        <v>50000</v>
      </c>
      <c r="BK202" s="26">
        <v>-2556044.7759999996</v>
      </c>
      <c r="BL202" s="23">
        <v>3009798.1919999998</v>
      </c>
      <c r="BM202" s="23" t="s">
        <v>88</v>
      </c>
      <c r="BN202" s="23">
        <v>0</v>
      </c>
      <c r="BO202" s="23" t="b">
        <v>0</v>
      </c>
      <c r="BP202" s="26">
        <v>0</v>
      </c>
      <c r="BQ202" s="46">
        <v>1.1200000000000001</v>
      </c>
      <c r="BR202" s="20">
        <v>8221887.7440000009</v>
      </c>
      <c r="BS202" s="210">
        <v>1</v>
      </c>
      <c r="BT202" s="20">
        <v>-73409.711999999941</v>
      </c>
      <c r="BU202" s="227">
        <v>7340971.2000000002</v>
      </c>
      <c r="BV202" s="20">
        <v>8</v>
      </c>
      <c r="BW202" s="31">
        <v>6.5000000000000002E-2</v>
      </c>
      <c r="BX202" s="31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-183524.28</v>
      </c>
      <c r="CH202" s="26">
        <v>0</v>
      </c>
      <c r="CI202" s="26">
        <v>0</v>
      </c>
      <c r="CJ202" s="26">
        <v>-183524.28</v>
      </c>
      <c r="CK202" s="22">
        <v>0</v>
      </c>
      <c r="CL202" s="22">
        <v>0</v>
      </c>
    </row>
    <row r="203" spans="1:90" s="226" customFormat="1" ht="20.100000000000001" customHeight="1" outlineLevel="2">
      <c r="A203" s="212" t="s">
        <v>160</v>
      </c>
      <c r="B203" s="212"/>
      <c r="C203" s="212"/>
      <c r="D203" s="212"/>
      <c r="E203" s="212"/>
      <c r="F203" s="212"/>
      <c r="G203" s="212"/>
      <c r="H203" s="212"/>
      <c r="I203" s="213"/>
      <c r="J203" s="32"/>
      <c r="K203" s="32"/>
      <c r="L203" s="33"/>
      <c r="M203" s="34"/>
      <c r="N203" s="34"/>
      <c r="O203" s="72"/>
      <c r="P203" s="50"/>
      <c r="Q203" s="50"/>
      <c r="R203" s="36">
        <v>0</v>
      </c>
      <c r="S203" s="36">
        <v>0</v>
      </c>
      <c r="T203" s="36">
        <v>0</v>
      </c>
      <c r="U203" s="37">
        <v>2610039.8166437498</v>
      </c>
      <c r="V203" s="38"/>
      <c r="W203" s="38">
        <v>1439144.73828125</v>
      </c>
      <c r="X203" s="38">
        <v>0</v>
      </c>
      <c r="Y203" s="38">
        <v>1439144.73828125</v>
      </c>
      <c r="Z203" s="38">
        <v>719572.369140625</v>
      </c>
      <c r="AA203" s="38">
        <v>0</v>
      </c>
      <c r="AB203" s="38">
        <v>719572.369140625</v>
      </c>
      <c r="AC203" s="37">
        <v>2580653.4759093751</v>
      </c>
      <c r="AD203" s="38">
        <v>29386.340734375059</v>
      </c>
      <c r="AE203" s="38">
        <v>0</v>
      </c>
      <c r="AF203" s="38">
        <v>0</v>
      </c>
      <c r="AG203" s="38">
        <v>29386.340734375059</v>
      </c>
      <c r="AH203" s="39">
        <v>-736367.50371874997</v>
      </c>
      <c r="AI203" s="38">
        <v>0</v>
      </c>
      <c r="AJ203" s="38">
        <v>0</v>
      </c>
      <c r="AK203" s="40">
        <v>-736367.50371874997</v>
      </c>
      <c r="AL203" s="41"/>
      <c r="AM203" s="38">
        <v>3346407.3203624999</v>
      </c>
      <c r="AN203" s="32"/>
      <c r="AO203" s="41"/>
      <c r="AP203" s="38">
        <v>4800414.9451249996</v>
      </c>
      <c r="AQ203" s="42"/>
      <c r="AR203" s="35"/>
      <c r="AS203" s="35"/>
      <c r="AT203" s="38">
        <v>-269381.55734687508</v>
      </c>
      <c r="AU203" s="38">
        <v>0</v>
      </c>
      <c r="AV203" s="38">
        <v>0</v>
      </c>
      <c r="AW203" s="38">
        <v>-269381.55734687508</v>
      </c>
      <c r="AX203" s="38">
        <v>-2028637.5536531245</v>
      </c>
      <c r="AY203" s="38">
        <v>0</v>
      </c>
      <c r="AZ203" s="38">
        <v>50000</v>
      </c>
      <c r="BA203" s="38">
        <v>-1978637.5536531245</v>
      </c>
      <c r="BB203" s="35"/>
      <c r="BC203" s="35"/>
      <c r="BD203" s="38"/>
      <c r="BE203" s="38"/>
      <c r="BF203" s="38"/>
      <c r="BG203" s="38"/>
      <c r="BH203" s="38"/>
      <c r="BI203" s="38"/>
      <c r="BJ203" s="38"/>
      <c r="BK203" s="38"/>
      <c r="BL203" s="35"/>
      <c r="BM203" s="35"/>
      <c r="BN203" s="35"/>
      <c r="BO203" s="35"/>
      <c r="BP203" s="38"/>
      <c r="BQ203" s="50"/>
      <c r="BR203" s="32"/>
      <c r="BS203" s="214"/>
      <c r="BT203" s="32"/>
      <c r="BU203" s="228"/>
      <c r="BV203" s="32"/>
      <c r="BW203" s="43"/>
      <c r="BX203" s="43"/>
      <c r="BY203" s="38"/>
      <c r="BZ203" s="38"/>
      <c r="CA203" s="38">
        <v>0</v>
      </c>
      <c r="CB203" s="38"/>
      <c r="CC203" s="38"/>
      <c r="CD203" s="38"/>
      <c r="CE203" s="38"/>
      <c r="CF203" s="38"/>
      <c r="CG203" s="38"/>
      <c r="CH203" s="38"/>
      <c r="CI203" s="38"/>
      <c r="CJ203" s="38"/>
      <c r="CK203" s="34"/>
      <c r="CL203" s="34"/>
    </row>
    <row r="204" spans="1:90" outlineLevel="3">
      <c r="A204" s="225" t="s">
        <v>319</v>
      </c>
      <c r="B204" s="225" t="s">
        <v>282</v>
      </c>
      <c r="C204" s="225" t="s">
        <v>285</v>
      </c>
      <c r="D204" s="225" t="s">
        <v>286</v>
      </c>
      <c r="E204" s="225" t="s">
        <v>320</v>
      </c>
      <c r="F204" s="225" t="s">
        <v>0</v>
      </c>
      <c r="G204" s="225" t="s">
        <v>171</v>
      </c>
      <c r="H204" s="225" t="s">
        <v>95</v>
      </c>
      <c r="I204" s="209" t="s">
        <v>134</v>
      </c>
      <c r="J204" s="20">
        <v>1</v>
      </c>
      <c r="K204" s="20">
        <v>1</v>
      </c>
      <c r="L204" s="21">
        <v>0</v>
      </c>
      <c r="M204" s="22">
        <v>0</v>
      </c>
      <c r="N204" s="22">
        <v>0</v>
      </c>
      <c r="O204" s="23">
        <v>0</v>
      </c>
      <c r="P204" s="20">
        <v>0</v>
      </c>
      <c r="Q204" s="20">
        <v>0</v>
      </c>
      <c r="R204" s="24" t="s">
        <v>663</v>
      </c>
      <c r="S204" s="24">
        <v>0</v>
      </c>
      <c r="T204" s="24">
        <v>0</v>
      </c>
      <c r="U204" s="25">
        <v>0</v>
      </c>
      <c r="V204" s="26" t="s">
        <v>97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5">
        <v>0</v>
      </c>
      <c r="AD204" s="26">
        <v>0</v>
      </c>
      <c r="AE204" s="26">
        <v>0</v>
      </c>
      <c r="AF204" s="26">
        <v>0</v>
      </c>
      <c r="AG204" s="26">
        <v>0</v>
      </c>
      <c r="AH204" s="27">
        <v>0</v>
      </c>
      <c r="AI204" s="26">
        <v>0</v>
      </c>
      <c r="AJ204" s="26">
        <v>0</v>
      </c>
      <c r="AK204" s="28">
        <v>0</v>
      </c>
      <c r="AL204" s="29">
        <v>0</v>
      </c>
      <c r="AM204" s="26">
        <v>0</v>
      </c>
      <c r="AN204" s="20">
        <v>0</v>
      </c>
      <c r="AO204" s="29">
        <v>0</v>
      </c>
      <c r="AP204" s="26">
        <v>0</v>
      </c>
      <c r="AQ204" s="30">
        <v>1</v>
      </c>
      <c r="AR204" s="23">
        <v>0</v>
      </c>
      <c r="AS204" s="23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3" t="s">
        <v>0</v>
      </c>
      <c r="BC204" s="23" t="s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3" t="s">
        <v>98</v>
      </c>
      <c r="BN204" s="23">
        <v>0</v>
      </c>
      <c r="BO204" s="23" t="b">
        <v>0</v>
      </c>
      <c r="BP204" s="26">
        <v>0</v>
      </c>
      <c r="BQ204" s="46">
        <v>0</v>
      </c>
      <c r="BR204" s="20">
        <v>0</v>
      </c>
      <c r="BS204" s="210">
        <v>15</v>
      </c>
      <c r="BT204" s="20">
        <v>0</v>
      </c>
      <c r="BU204" s="210">
        <v>0</v>
      </c>
      <c r="BV204" s="20">
        <v>202</v>
      </c>
      <c r="BW204" s="31">
        <v>0</v>
      </c>
      <c r="BX204" s="31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2">
        <v>0</v>
      </c>
      <c r="CL204" s="22">
        <v>0</v>
      </c>
    </row>
    <row r="205" spans="1:90" outlineLevel="3">
      <c r="A205" s="225" t="s">
        <v>319</v>
      </c>
      <c r="B205" s="225" t="s">
        <v>282</v>
      </c>
      <c r="C205" s="225" t="s">
        <v>285</v>
      </c>
      <c r="D205" s="225" t="s">
        <v>286</v>
      </c>
      <c r="E205" s="225" t="s">
        <v>322</v>
      </c>
      <c r="F205" s="225" t="s">
        <v>0</v>
      </c>
      <c r="G205" s="225" t="s">
        <v>143</v>
      </c>
      <c r="H205" s="225" t="s">
        <v>95</v>
      </c>
      <c r="I205" s="209" t="s">
        <v>134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24598904.219999995</v>
      </c>
      <c r="P205" s="20">
        <v>24598904.219999995</v>
      </c>
      <c r="Q205" s="20">
        <v>0</v>
      </c>
      <c r="R205" s="24" t="s">
        <v>665</v>
      </c>
      <c r="S205" s="24">
        <v>0</v>
      </c>
      <c r="T205" s="24">
        <v>0</v>
      </c>
      <c r="U205" s="25">
        <v>24598904.219999995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24598904.219999995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1.5285574947483838E-2</v>
      </c>
      <c r="AM205" s="26">
        <v>26224900.119999997</v>
      </c>
      <c r="AN205" s="20">
        <v>0</v>
      </c>
      <c r="AO205" s="29">
        <v>0</v>
      </c>
      <c r="AP205" s="26">
        <v>26224900.119999997</v>
      </c>
      <c r="AQ205" s="30">
        <v>1</v>
      </c>
      <c r="AR205" s="23">
        <v>0</v>
      </c>
      <c r="AS205" s="23">
        <v>24598904.219999995</v>
      </c>
      <c r="AT205" s="26">
        <v>0</v>
      </c>
      <c r="AU205" s="26">
        <v>0</v>
      </c>
      <c r="AV205" s="26">
        <v>0</v>
      </c>
      <c r="AW205" s="26">
        <v>0</v>
      </c>
      <c r="AX205" s="26">
        <v>-3000001.6900107525</v>
      </c>
      <c r="AY205" s="26">
        <v>0</v>
      </c>
      <c r="AZ205" s="26">
        <v>5499.9999999995925</v>
      </c>
      <c r="BA205" s="26">
        <v>-2994501.690010753</v>
      </c>
      <c r="BB205" s="23">
        <v>0</v>
      </c>
      <c r="BC205" s="23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-3000001.6900107525</v>
      </c>
      <c r="BI205" s="26">
        <v>0</v>
      </c>
      <c r="BJ205" s="26">
        <v>5499.9999999995925</v>
      </c>
      <c r="BK205" s="26">
        <v>-2994501.690010753</v>
      </c>
      <c r="BL205" s="26">
        <v>26224900.119999997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0</v>
      </c>
      <c r="BR205" s="20">
        <v>0</v>
      </c>
      <c r="BS205" s="210">
        <v>15</v>
      </c>
      <c r="BT205" s="20">
        <v>0</v>
      </c>
      <c r="BU205" s="210">
        <v>0</v>
      </c>
      <c r="BV205" s="20">
        <v>211</v>
      </c>
      <c r="BW205" s="31">
        <v>0</v>
      </c>
      <c r="BX205" s="31">
        <v>0</v>
      </c>
      <c r="BY205" s="26">
        <v>0</v>
      </c>
      <c r="BZ205" s="26">
        <v>-10330.67</v>
      </c>
      <c r="CA205" s="26">
        <v>-1625995.9</v>
      </c>
      <c r="CB205" s="26">
        <v>224041.22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225" t="s">
        <v>319</v>
      </c>
      <c r="B206" s="225" t="s">
        <v>282</v>
      </c>
      <c r="C206" s="225" t="s">
        <v>285</v>
      </c>
      <c r="D206" s="225" t="s">
        <v>286</v>
      </c>
      <c r="E206" s="225" t="s">
        <v>390</v>
      </c>
      <c r="F206" s="225" t="s">
        <v>0</v>
      </c>
      <c r="G206" s="225" t="s">
        <v>171</v>
      </c>
      <c r="H206" s="225" t="s">
        <v>95</v>
      </c>
      <c r="I206" s="209" t="s">
        <v>134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2444129.7200000002</v>
      </c>
      <c r="P206" s="20">
        <v>2444129.7200000002</v>
      </c>
      <c r="Q206" s="20">
        <v>0</v>
      </c>
      <c r="R206" s="24" t="s">
        <v>666</v>
      </c>
      <c r="S206" s="24">
        <v>0</v>
      </c>
      <c r="T206" s="24">
        <v>0</v>
      </c>
      <c r="U206" s="25">
        <v>2444129.7200000002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2444129.7200000002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2500000</v>
      </c>
      <c r="AN206" s="20">
        <v>0</v>
      </c>
      <c r="AO206" s="29">
        <v>0</v>
      </c>
      <c r="AP206" s="26">
        <v>2500000</v>
      </c>
      <c r="AQ206" s="30">
        <v>1</v>
      </c>
      <c r="AR206" s="23">
        <v>0</v>
      </c>
      <c r="AS206" s="23">
        <v>2444129.7200000002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2500000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0</v>
      </c>
      <c r="BR206" s="20">
        <v>0</v>
      </c>
      <c r="BS206" s="210">
        <v>15</v>
      </c>
      <c r="BT206" s="20">
        <v>0</v>
      </c>
      <c r="BU206" s="210">
        <v>0</v>
      </c>
      <c r="BV206" s="20">
        <v>212</v>
      </c>
      <c r="BW206" s="31">
        <v>0</v>
      </c>
      <c r="BX206" s="31">
        <v>0</v>
      </c>
      <c r="BY206" s="26">
        <v>0</v>
      </c>
      <c r="BZ206" s="26">
        <v>0</v>
      </c>
      <c r="CA206" s="26">
        <v>-55870.28</v>
      </c>
      <c r="CB206" s="26">
        <v>2444129.7200000002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225" t="s">
        <v>319</v>
      </c>
      <c r="B207" s="225" t="s">
        <v>282</v>
      </c>
      <c r="C207" s="225" t="s">
        <v>285</v>
      </c>
      <c r="D207" s="225" t="s">
        <v>286</v>
      </c>
      <c r="E207" s="225" t="s">
        <v>324</v>
      </c>
      <c r="F207" s="225" t="s">
        <v>0</v>
      </c>
      <c r="G207" s="225" t="s">
        <v>143</v>
      </c>
      <c r="H207" s="225" t="s">
        <v>95</v>
      </c>
      <c r="I207" s="209" t="s">
        <v>134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>
        <v>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2859375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0</v>
      </c>
      <c r="BR207" s="20">
        <v>0</v>
      </c>
      <c r="BS207" s="210">
        <v>15</v>
      </c>
      <c r="BT207" s="20">
        <v>0</v>
      </c>
      <c r="BU207" s="210">
        <v>0</v>
      </c>
      <c r="BV207" s="20">
        <v>214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225" t="s">
        <v>319</v>
      </c>
      <c r="B208" s="225" t="s">
        <v>282</v>
      </c>
      <c r="C208" s="225" t="s">
        <v>285</v>
      </c>
      <c r="D208" s="225" t="s">
        <v>286</v>
      </c>
      <c r="E208" s="225" t="s">
        <v>325</v>
      </c>
      <c r="F208" s="225" t="s">
        <v>0</v>
      </c>
      <c r="G208" s="225" t="s">
        <v>143</v>
      </c>
      <c r="H208" s="225" t="s">
        <v>95</v>
      </c>
      <c r="I208" s="209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0</v>
      </c>
      <c r="P208" s="20">
        <v>0</v>
      </c>
      <c r="Q208" s="20">
        <v>0</v>
      </c>
      <c r="R208" s="24" t="s">
        <v>667</v>
      </c>
      <c r="S208" s="24">
        <v>0</v>
      </c>
      <c r="T208" s="24">
        <v>0</v>
      </c>
      <c r="U208" s="25">
        <v>0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0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0</v>
      </c>
      <c r="AK208" s="28">
        <v>0</v>
      </c>
      <c r="AL208" s="29">
        <v>3049.7789271452493</v>
      </c>
      <c r="AM208" s="26">
        <v>0</v>
      </c>
      <c r="AN208" s="20">
        <v>0</v>
      </c>
      <c r="AO208" s="29">
        <v>0</v>
      </c>
      <c r="AP208" s="26">
        <v>0</v>
      </c>
      <c r="AQ208" s="30">
        <v>1</v>
      </c>
      <c r="AR208" s="23">
        <v>0</v>
      </c>
      <c r="AS208" s="23">
        <v>0</v>
      </c>
      <c r="AT208" s="26">
        <v>0</v>
      </c>
      <c r="AU208" s="26">
        <v>0</v>
      </c>
      <c r="AV208" s="26">
        <v>0</v>
      </c>
      <c r="AW208" s="26">
        <v>0</v>
      </c>
      <c r="AX208" s="26">
        <v>-160970.14000000001</v>
      </c>
      <c r="AY208" s="26">
        <v>0</v>
      </c>
      <c r="AZ208" s="26">
        <v>0</v>
      </c>
      <c r="BA208" s="26">
        <v>-160970.14000000001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-160970.14000000001</v>
      </c>
      <c r="BI208" s="26">
        <v>0</v>
      </c>
      <c r="BJ208" s="26">
        <v>0</v>
      </c>
      <c r="BK208" s="26">
        <v>-160970.14000000001</v>
      </c>
      <c r="BL208" s="26">
        <v>0</v>
      </c>
      <c r="BM208" s="23" t="s">
        <v>98</v>
      </c>
      <c r="BN208" s="23">
        <v>0</v>
      </c>
      <c r="BO208" s="23" t="b">
        <v>0</v>
      </c>
      <c r="BP208" s="26">
        <v>0</v>
      </c>
      <c r="BQ208" s="46">
        <v>0</v>
      </c>
      <c r="BR208" s="20">
        <v>0</v>
      </c>
      <c r="BS208" s="210">
        <v>15</v>
      </c>
      <c r="BT208" s="20">
        <v>0</v>
      </c>
      <c r="BU208" s="210">
        <v>0</v>
      </c>
      <c r="BV208" s="20">
        <v>223</v>
      </c>
      <c r="BW208" s="31">
        <v>0</v>
      </c>
      <c r="BX208" s="31">
        <v>0</v>
      </c>
      <c r="BY208" s="26">
        <v>0</v>
      </c>
      <c r="BZ208" s="26">
        <v>0</v>
      </c>
      <c r="CA208" s="26">
        <v>0</v>
      </c>
      <c r="CB208" s="26">
        <v>-648805.86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2">
        <v>0</v>
      </c>
      <c r="CL208" s="22">
        <v>0</v>
      </c>
    </row>
    <row r="209" spans="1:90" outlineLevel="3">
      <c r="A209" s="225" t="s">
        <v>319</v>
      </c>
      <c r="B209" s="225" t="s">
        <v>282</v>
      </c>
      <c r="C209" s="225" t="s">
        <v>285</v>
      </c>
      <c r="D209" s="225" t="s">
        <v>286</v>
      </c>
      <c r="E209" s="225" t="s">
        <v>326</v>
      </c>
      <c r="F209" s="225" t="s">
        <v>0</v>
      </c>
      <c r="G209" s="225" t="s">
        <v>143</v>
      </c>
      <c r="H209" s="225" t="s">
        <v>95</v>
      </c>
      <c r="I209" s="209" t="s">
        <v>134</v>
      </c>
      <c r="J209" s="20">
        <v>1</v>
      </c>
      <c r="K209" s="20">
        <v>1</v>
      </c>
      <c r="L209" s="21">
        <v>0</v>
      </c>
      <c r="M209" s="22">
        <v>0</v>
      </c>
      <c r="N209" s="22">
        <v>0</v>
      </c>
      <c r="O209" s="23">
        <v>0</v>
      </c>
      <c r="P209" s="20">
        <v>0</v>
      </c>
      <c r="Q209" s="20">
        <v>0</v>
      </c>
      <c r="R209" s="24">
        <v>0</v>
      </c>
      <c r="S209" s="24">
        <v>0</v>
      </c>
      <c r="T209" s="24">
        <v>0</v>
      </c>
      <c r="U209" s="25">
        <v>0</v>
      </c>
      <c r="V209" s="26" t="s">
        <v>97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5">
        <v>0</v>
      </c>
      <c r="AD209" s="26">
        <v>0</v>
      </c>
      <c r="AE209" s="26">
        <v>0</v>
      </c>
      <c r="AF209" s="26">
        <v>0</v>
      </c>
      <c r="AG209" s="26">
        <v>0</v>
      </c>
      <c r="AH209" s="27">
        <v>0</v>
      </c>
      <c r="AI209" s="26">
        <v>0</v>
      </c>
      <c r="AJ209" s="26">
        <v>0</v>
      </c>
      <c r="AK209" s="28">
        <v>0</v>
      </c>
      <c r="AL209" s="29">
        <v>4496.946167295313</v>
      </c>
      <c r="AM209" s="26">
        <v>0</v>
      </c>
      <c r="AN209" s="20">
        <v>0</v>
      </c>
      <c r="AO209" s="29">
        <v>0</v>
      </c>
      <c r="AP209" s="26">
        <v>0</v>
      </c>
      <c r="AQ209" s="30">
        <v>1</v>
      </c>
      <c r="AR209" s="23">
        <v>0</v>
      </c>
      <c r="AS209" s="23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-8252.66</v>
      </c>
      <c r="AY209" s="26">
        <v>0</v>
      </c>
      <c r="AZ209" s="26">
        <v>0</v>
      </c>
      <c r="BA209" s="26">
        <v>-8252.66</v>
      </c>
      <c r="BB209" s="23" t="s">
        <v>0</v>
      </c>
      <c r="BC209" s="23" t="s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-8252.66</v>
      </c>
      <c r="BI209" s="26">
        <v>0</v>
      </c>
      <c r="BJ209" s="26">
        <v>0</v>
      </c>
      <c r="BK209" s="26">
        <v>-8252.66</v>
      </c>
      <c r="BL209" s="26">
        <v>0</v>
      </c>
      <c r="BM209" s="23" t="s">
        <v>98</v>
      </c>
      <c r="BN209" s="23">
        <v>0</v>
      </c>
      <c r="BO209" s="23" t="b">
        <v>0</v>
      </c>
      <c r="BP209" s="26">
        <v>0</v>
      </c>
      <c r="BQ209" s="46">
        <v>0</v>
      </c>
      <c r="BR209" s="20">
        <v>0</v>
      </c>
      <c r="BS209" s="210">
        <v>15</v>
      </c>
      <c r="BT209" s="20">
        <v>0</v>
      </c>
      <c r="BU209" s="210">
        <v>0</v>
      </c>
      <c r="BV209" s="20">
        <v>224</v>
      </c>
      <c r="BW209" s="31">
        <v>0</v>
      </c>
      <c r="BX209" s="31">
        <v>0</v>
      </c>
      <c r="BY209" s="26">
        <v>0</v>
      </c>
      <c r="BZ209" s="26">
        <v>0</v>
      </c>
      <c r="CA209" s="26">
        <v>0</v>
      </c>
      <c r="CB209" s="26">
        <v>-255083.34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2">
        <v>0</v>
      </c>
      <c r="CL209" s="22">
        <v>0</v>
      </c>
    </row>
    <row r="210" spans="1:90" outlineLevel="3">
      <c r="A210" s="225" t="s">
        <v>319</v>
      </c>
      <c r="B210" s="225" t="s">
        <v>282</v>
      </c>
      <c r="C210" s="225" t="s">
        <v>285</v>
      </c>
      <c r="D210" s="225" t="s">
        <v>286</v>
      </c>
      <c r="E210" s="225" t="s">
        <v>327</v>
      </c>
      <c r="F210" s="225" t="s">
        <v>0</v>
      </c>
      <c r="G210" s="225" t="s">
        <v>143</v>
      </c>
      <c r="H210" s="225" t="s">
        <v>95</v>
      </c>
      <c r="I210" s="209" t="s">
        <v>134</v>
      </c>
      <c r="J210" s="20">
        <v>1</v>
      </c>
      <c r="K210" s="20">
        <v>1</v>
      </c>
      <c r="L210" s="21">
        <v>0</v>
      </c>
      <c r="M210" s="22">
        <v>0</v>
      </c>
      <c r="N210" s="22">
        <v>0</v>
      </c>
      <c r="O210" s="23">
        <v>715350</v>
      </c>
      <c r="P210" s="20">
        <v>715350</v>
      </c>
      <c r="Q210" s="20">
        <v>0</v>
      </c>
      <c r="R210" s="24" t="s">
        <v>668</v>
      </c>
      <c r="S210" s="24">
        <v>0</v>
      </c>
      <c r="T210" s="24">
        <v>0</v>
      </c>
      <c r="U210" s="25">
        <v>715350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715350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1215350</v>
      </c>
      <c r="AN210" s="20">
        <v>0</v>
      </c>
      <c r="AO210" s="29">
        <v>0</v>
      </c>
      <c r="AP210" s="26">
        <v>1215350</v>
      </c>
      <c r="AQ210" s="30">
        <v>1</v>
      </c>
      <c r="AR210" s="23">
        <v>0</v>
      </c>
      <c r="AS210" s="23">
        <v>715350</v>
      </c>
      <c r="AT210" s="26">
        <v>0</v>
      </c>
      <c r="AU210" s="26">
        <v>0</v>
      </c>
      <c r="AV210" s="26">
        <v>0</v>
      </c>
      <c r="AW210" s="26">
        <v>0</v>
      </c>
      <c r="AX210" s="26">
        <v>-5587470</v>
      </c>
      <c r="AY210" s="26">
        <v>0</v>
      </c>
      <c r="AZ210" s="26">
        <v>191226</v>
      </c>
      <c r="BA210" s="26">
        <v>-5396244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-5587470</v>
      </c>
      <c r="BI210" s="26">
        <v>0</v>
      </c>
      <c r="BJ210" s="26">
        <v>191226</v>
      </c>
      <c r="BK210" s="26">
        <v>-5396244</v>
      </c>
      <c r="BL210" s="26">
        <v>1215350</v>
      </c>
      <c r="BM210" s="23" t="s">
        <v>98</v>
      </c>
      <c r="BN210" s="23">
        <v>0</v>
      </c>
      <c r="BO210" s="23" t="b">
        <v>0</v>
      </c>
      <c r="BP210" s="26">
        <v>0</v>
      </c>
      <c r="BQ210" s="46">
        <v>0</v>
      </c>
      <c r="BR210" s="20">
        <v>0</v>
      </c>
      <c r="BS210" s="210">
        <v>15</v>
      </c>
      <c r="BT210" s="20">
        <v>0</v>
      </c>
      <c r="BU210" s="210">
        <v>0</v>
      </c>
      <c r="BV210" s="20">
        <v>225</v>
      </c>
      <c r="BW210" s="31">
        <v>0</v>
      </c>
      <c r="BX210" s="31">
        <v>0</v>
      </c>
      <c r="BY210" s="26">
        <v>0</v>
      </c>
      <c r="BZ210" s="26">
        <v>0</v>
      </c>
      <c r="CA210" s="26">
        <v>-500000</v>
      </c>
      <c r="CB210" s="26">
        <v>-1847180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225" t="s">
        <v>319</v>
      </c>
      <c r="B211" s="225" t="s">
        <v>282</v>
      </c>
      <c r="C211" s="225" t="s">
        <v>285</v>
      </c>
      <c r="D211" s="225" t="s">
        <v>286</v>
      </c>
      <c r="E211" s="225" t="s">
        <v>328</v>
      </c>
      <c r="F211" s="225" t="s">
        <v>0</v>
      </c>
      <c r="G211" s="225" t="s">
        <v>143</v>
      </c>
      <c r="H211" s="225" t="s">
        <v>95</v>
      </c>
      <c r="I211" s="209" t="s">
        <v>134</v>
      </c>
      <c r="J211" s="20">
        <v>1</v>
      </c>
      <c r="K211" s="20">
        <v>1</v>
      </c>
      <c r="L211" s="21">
        <v>0</v>
      </c>
      <c r="M211" s="22">
        <v>0</v>
      </c>
      <c r="N211" s="22">
        <v>0</v>
      </c>
      <c r="O211" s="23">
        <v>784650</v>
      </c>
      <c r="P211" s="20">
        <v>784650</v>
      </c>
      <c r="Q211" s="20">
        <v>0</v>
      </c>
      <c r="R211" s="24" t="s">
        <v>669</v>
      </c>
      <c r="S211" s="24">
        <v>0</v>
      </c>
      <c r="T211" s="24">
        <v>0</v>
      </c>
      <c r="U211" s="25">
        <v>784650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784650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8100.0104928369692</v>
      </c>
      <c r="AM211" s="26">
        <v>784650</v>
      </c>
      <c r="AN211" s="20">
        <v>0</v>
      </c>
      <c r="AO211" s="29">
        <v>0</v>
      </c>
      <c r="AP211" s="26">
        <v>784650</v>
      </c>
      <c r="AQ211" s="30">
        <v>1</v>
      </c>
      <c r="AR211" s="23">
        <v>0</v>
      </c>
      <c r="AS211" s="23">
        <v>784650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34724</v>
      </c>
      <c r="BA211" s="26">
        <v>34724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34724</v>
      </c>
      <c r="BK211" s="26">
        <v>34724</v>
      </c>
      <c r="BL211" s="26">
        <v>784650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0</v>
      </c>
      <c r="BR211" s="20">
        <v>0</v>
      </c>
      <c r="BS211" s="210">
        <v>15</v>
      </c>
      <c r="BT211" s="20">
        <v>0</v>
      </c>
      <c r="BU211" s="210">
        <v>0</v>
      </c>
      <c r="BV211" s="20">
        <v>226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225" t="s">
        <v>319</v>
      </c>
      <c r="B212" s="225" t="s">
        <v>282</v>
      </c>
      <c r="C212" s="225" t="s">
        <v>285</v>
      </c>
      <c r="D212" s="225" t="s">
        <v>286</v>
      </c>
      <c r="E212" s="225" t="s">
        <v>329</v>
      </c>
      <c r="F212" s="225" t="s">
        <v>0</v>
      </c>
      <c r="G212" s="225" t="s">
        <v>291</v>
      </c>
      <c r="H212" s="225" t="s">
        <v>95</v>
      </c>
      <c r="I212" s="209" t="s">
        <v>134</v>
      </c>
      <c r="J212" s="20">
        <v>1</v>
      </c>
      <c r="K212" s="20">
        <v>1</v>
      </c>
      <c r="L212" s="21">
        <v>0</v>
      </c>
      <c r="M212" s="22">
        <v>0</v>
      </c>
      <c r="N212" s="22">
        <v>0</v>
      </c>
      <c r="O212" s="23">
        <v>7121810</v>
      </c>
      <c r="P212" s="20">
        <v>7121810</v>
      </c>
      <c r="Q212" s="20">
        <v>0</v>
      </c>
      <c r="R212" s="24" t="s">
        <v>670</v>
      </c>
      <c r="S212" s="24">
        <v>0</v>
      </c>
      <c r="T212" s="24">
        <v>0</v>
      </c>
      <c r="U212" s="25">
        <v>7121810</v>
      </c>
      <c r="V212" s="26" t="s">
        <v>97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5">
        <v>7121810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-34679.254906467235</v>
      </c>
      <c r="AM212" s="26">
        <v>7121810</v>
      </c>
      <c r="AN212" s="20">
        <v>0</v>
      </c>
      <c r="AO212" s="29">
        <v>0</v>
      </c>
      <c r="AP212" s="26">
        <v>7121810</v>
      </c>
      <c r="AQ212" s="30">
        <v>1</v>
      </c>
      <c r="AR212" s="23">
        <v>0</v>
      </c>
      <c r="AS212" s="23">
        <v>7121810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7121810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0</v>
      </c>
      <c r="BR212" s="20">
        <v>0</v>
      </c>
      <c r="BS212" s="210">
        <v>15</v>
      </c>
      <c r="BT212" s="20">
        <v>0</v>
      </c>
      <c r="BU212" s="210">
        <v>0</v>
      </c>
      <c r="BV212" s="20">
        <v>227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</v>
      </c>
      <c r="CL212" s="22">
        <v>0</v>
      </c>
    </row>
    <row r="213" spans="1:90" outlineLevel="3">
      <c r="A213" s="225" t="s">
        <v>319</v>
      </c>
      <c r="B213" s="225" t="s">
        <v>282</v>
      </c>
      <c r="C213" s="225" t="s">
        <v>285</v>
      </c>
      <c r="D213" s="225" t="s">
        <v>286</v>
      </c>
      <c r="E213" s="225" t="s">
        <v>330</v>
      </c>
      <c r="F213" s="225" t="s">
        <v>0</v>
      </c>
      <c r="G213" s="225" t="s">
        <v>171</v>
      </c>
      <c r="H213" s="225" t="s">
        <v>95</v>
      </c>
      <c r="I213" s="209" t="s">
        <v>134</v>
      </c>
      <c r="J213" s="20">
        <v>1</v>
      </c>
      <c r="K213" s="20">
        <v>1</v>
      </c>
      <c r="L213" s="21">
        <v>0</v>
      </c>
      <c r="M213" s="22">
        <v>0</v>
      </c>
      <c r="N213" s="22">
        <v>0</v>
      </c>
      <c r="O213" s="23">
        <v>0</v>
      </c>
      <c r="P213" s="20">
        <v>0</v>
      </c>
      <c r="Q213" s="20">
        <v>0</v>
      </c>
      <c r="R213" s="24" t="s">
        <v>671</v>
      </c>
      <c r="S213" s="24">
        <v>0</v>
      </c>
      <c r="T213" s="24">
        <v>0</v>
      </c>
      <c r="U213" s="25">
        <v>0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0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0</v>
      </c>
      <c r="AN213" s="20">
        <v>0</v>
      </c>
      <c r="AO213" s="29">
        <v>0</v>
      </c>
      <c r="AP213" s="26">
        <v>0</v>
      </c>
      <c r="AQ213" s="30">
        <v>1</v>
      </c>
      <c r="AR213" s="23">
        <v>0</v>
      </c>
      <c r="AS213" s="23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210">
        <v>15</v>
      </c>
      <c r="BT213" s="20">
        <v>0</v>
      </c>
      <c r="BU213" s="210">
        <v>0</v>
      </c>
      <c r="BV213" s="20">
        <v>255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s="226" customFormat="1" ht="20.100000000000001" customHeight="1" outlineLevel="2">
      <c r="A214" s="212" t="s">
        <v>331</v>
      </c>
      <c r="B214" s="212"/>
      <c r="C214" s="212"/>
      <c r="D214" s="212"/>
      <c r="E214" s="212"/>
      <c r="F214" s="212"/>
      <c r="G214" s="212"/>
      <c r="H214" s="212"/>
      <c r="I214" s="213"/>
      <c r="J214" s="32"/>
      <c r="K214" s="32"/>
      <c r="L214" s="33"/>
      <c r="M214" s="34"/>
      <c r="N214" s="34"/>
      <c r="O214" s="35"/>
      <c r="P214" s="32"/>
      <c r="Q214" s="32"/>
      <c r="R214" s="36">
        <v>0</v>
      </c>
      <c r="S214" s="36">
        <v>0</v>
      </c>
      <c r="T214" s="36">
        <v>0</v>
      </c>
      <c r="U214" s="37">
        <v>35664843.939999998</v>
      </c>
      <c r="V214" s="38"/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7">
        <v>35664843.939999998</v>
      </c>
      <c r="AD214" s="38">
        <v>0</v>
      </c>
      <c r="AE214" s="38">
        <v>0</v>
      </c>
      <c r="AF214" s="38">
        <v>0</v>
      </c>
      <c r="AG214" s="38">
        <v>0</v>
      </c>
      <c r="AH214" s="39">
        <v>0</v>
      </c>
      <c r="AI214" s="38">
        <v>0</v>
      </c>
      <c r="AJ214" s="38">
        <v>0</v>
      </c>
      <c r="AK214" s="40">
        <v>0</v>
      </c>
      <c r="AL214" s="41"/>
      <c r="AM214" s="38">
        <v>37846710.119999997</v>
      </c>
      <c r="AN214" s="32"/>
      <c r="AO214" s="41"/>
      <c r="AP214" s="38">
        <v>37846710.119999997</v>
      </c>
      <c r="AQ214" s="42"/>
      <c r="AR214" s="35"/>
      <c r="AS214" s="35"/>
      <c r="AT214" s="38">
        <v>0</v>
      </c>
      <c r="AU214" s="38">
        <v>0</v>
      </c>
      <c r="AV214" s="38">
        <v>0</v>
      </c>
      <c r="AW214" s="38">
        <v>0</v>
      </c>
      <c r="AX214" s="38">
        <v>-8756694.4900107533</v>
      </c>
      <c r="AY214" s="38">
        <v>0</v>
      </c>
      <c r="AZ214" s="38">
        <v>231450</v>
      </c>
      <c r="BA214" s="38">
        <v>-8525244.4900107533</v>
      </c>
      <c r="BB214" s="35"/>
      <c r="BC214" s="35"/>
      <c r="BD214" s="38"/>
      <c r="BE214" s="38"/>
      <c r="BF214" s="38"/>
      <c r="BG214" s="38"/>
      <c r="BH214" s="38"/>
      <c r="BI214" s="38"/>
      <c r="BJ214" s="38"/>
      <c r="BK214" s="38"/>
      <c r="BL214" s="38"/>
      <c r="BM214" s="35"/>
      <c r="BN214" s="35"/>
      <c r="BO214" s="35"/>
      <c r="BP214" s="38"/>
      <c r="BQ214" s="50"/>
      <c r="BR214" s="32"/>
      <c r="BS214" s="214"/>
      <c r="BT214" s="32"/>
      <c r="BU214" s="214"/>
      <c r="BV214" s="32"/>
      <c r="BW214" s="43"/>
      <c r="BX214" s="43"/>
      <c r="BY214" s="38"/>
      <c r="BZ214" s="38"/>
      <c r="CA214" s="38">
        <v>-2181866.1800000002</v>
      </c>
      <c r="CB214" s="38"/>
      <c r="CC214" s="38"/>
      <c r="CD214" s="38"/>
      <c r="CE214" s="38"/>
      <c r="CF214" s="38"/>
      <c r="CG214" s="38"/>
      <c r="CH214" s="38"/>
      <c r="CI214" s="38"/>
      <c r="CJ214" s="38"/>
      <c r="CK214" s="34"/>
      <c r="CL214" s="34"/>
    </row>
    <row r="215" spans="1:90" outlineLevel="3">
      <c r="A215" s="225" t="s">
        <v>335</v>
      </c>
      <c r="B215" s="225" t="s">
        <v>282</v>
      </c>
      <c r="C215" s="225" t="s">
        <v>285</v>
      </c>
      <c r="D215" s="225" t="s">
        <v>286</v>
      </c>
      <c r="E215" s="225" t="s">
        <v>336</v>
      </c>
      <c r="F215" s="225" t="s">
        <v>0</v>
      </c>
      <c r="G215" s="225" t="s">
        <v>291</v>
      </c>
      <c r="H215" s="225" t="s">
        <v>95</v>
      </c>
      <c r="I215" s="209" t="s">
        <v>134</v>
      </c>
      <c r="J215" s="20">
        <v>1</v>
      </c>
      <c r="K215" s="20">
        <v>1</v>
      </c>
      <c r="L215" s="21">
        <v>0</v>
      </c>
      <c r="M215" s="22">
        <v>0</v>
      </c>
      <c r="N215" s="22">
        <v>0</v>
      </c>
      <c r="O215" s="23">
        <v>0</v>
      </c>
      <c r="P215" s="20">
        <v>0</v>
      </c>
      <c r="Q215" s="20">
        <v>0</v>
      </c>
      <c r="R215" s="24" t="s">
        <v>672</v>
      </c>
      <c r="S215" s="24">
        <v>0</v>
      </c>
      <c r="T215" s="24">
        <v>0</v>
      </c>
      <c r="U215" s="25">
        <v>0</v>
      </c>
      <c r="V215" s="26" t="s">
        <v>97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5">
        <v>0</v>
      </c>
      <c r="AD215" s="26">
        <v>0</v>
      </c>
      <c r="AE215" s="26">
        <v>0</v>
      </c>
      <c r="AF215" s="26">
        <v>0</v>
      </c>
      <c r="AG215" s="26">
        <v>0</v>
      </c>
      <c r="AH215" s="27">
        <v>0</v>
      </c>
      <c r="AI215" s="26">
        <v>0</v>
      </c>
      <c r="AJ215" s="26">
        <v>0</v>
      </c>
      <c r="AK215" s="28">
        <v>0</v>
      </c>
      <c r="AL215" s="29">
        <v>54792.681189856652</v>
      </c>
      <c r="AM215" s="26">
        <v>0</v>
      </c>
      <c r="AN215" s="20">
        <v>0</v>
      </c>
      <c r="AO215" s="29">
        <v>0</v>
      </c>
      <c r="AP215" s="26">
        <v>0</v>
      </c>
      <c r="AQ215" s="30">
        <v>1</v>
      </c>
      <c r="AR215" s="23">
        <v>0</v>
      </c>
      <c r="AS215" s="23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113359.25069294474</v>
      </c>
      <c r="AY215" s="26">
        <v>0</v>
      </c>
      <c r="AZ215" s="26">
        <v>19049.25722181952</v>
      </c>
      <c r="BA215" s="26">
        <v>132408.50791476428</v>
      </c>
      <c r="BB215" s="23" t="s">
        <v>0</v>
      </c>
      <c r="BC215" s="23" t="s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113359.25069294474</v>
      </c>
      <c r="BI215" s="26">
        <v>0</v>
      </c>
      <c r="BJ215" s="26">
        <v>19049.25722181952</v>
      </c>
      <c r="BK215" s="26">
        <v>132408.50791476428</v>
      </c>
      <c r="BL215" s="26">
        <v>0</v>
      </c>
      <c r="BM215" s="23" t="s">
        <v>88</v>
      </c>
      <c r="BN215" s="23">
        <v>0</v>
      </c>
      <c r="BO215" s="23" t="b">
        <v>0</v>
      </c>
      <c r="BP215" s="26">
        <v>0</v>
      </c>
      <c r="BQ215" s="46">
        <v>0</v>
      </c>
      <c r="BR215" s="20">
        <v>0</v>
      </c>
      <c r="BS215" s="210">
        <v>14</v>
      </c>
      <c r="BT215" s="20">
        <v>0</v>
      </c>
      <c r="BU215" s="210">
        <v>0</v>
      </c>
      <c r="BV215" s="20">
        <v>206</v>
      </c>
      <c r="BW215" s="31">
        <v>0</v>
      </c>
      <c r="BX215" s="31">
        <v>0</v>
      </c>
      <c r="BY215" s="26">
        <v>0</v>
      </c>
      <c r="BZ215" s="26">
        <v>0</v>
      </c>
      <c r="CA215" s="26">
        <v>0</v>
      </c>
      <c r="CB215" s="26">
        <v>-1575000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2">
        <v>0</v>
      </c>
      <c r="CL215" s="22">
        <v>0</v>
      </c>
    </row>
    <row r="216" spans="1:90" outlineLevel="3">
      <c r="A216" s="225" t="s">
        <v>335</v>
      </c>
      <c r="B216" s="225" t="s">
        <v>282</v>
      </c>
      <c r="C216" s="225" t="s">
        <v>285</v>
      </c>
      <c r="D216" s="225" t="s">
        <v>286</v>
      </c>
      <c r="E216" s="225" t="s">
        <v>337</v>
      </c>
      <c r="F216" s="225" t="s">
        <v>0</v>
      </c>
      <c r="G216" s="225" t="s">
        <v>291</v>
      </c>
      <c r="H216" s="225" t="s">
        <v>95</v>
      </c>
      <c r="I216" s="209" t="s">
        <v>134</v>
      </c>
      <c r="J216" s="20">
        <v>1</v>
      </c>
      <c r="K216" s="20">
        <v>1</v>
      </c>
      <c r="L216" s="21">
        <v>0</v>
      </c>
      <c r="M216" s="22">
        <v>0</v>
      </c>
      <c r="N216" s="22">
        <v>0</v>
      </c>
      <c r="O216" s="23">
        <v>0</v>
      </c>
      <c r="P216" s="20">
        <v>0</v>
      </c>
      <c r="Q216" s="20">
        <v>0</v>
      </c>
      <c r="R216" s="24" t="s">
        <v>673</v>
      </c>
      <c r="S216" s="24">
        <v>0</v>
      </c>
      <c r="T216" s="24">
        <v>0</v>
      </c>
      <c r="U216" s="25">
        <v>0</v>
      </c>
      <c r="V216" s="26" t="s">
        <v>97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5">
        <v>0</v>
      </c>
      <c r="AD216" s="26">
        <v>0</v>
      </c>
      <c r="AE216" s="26">
        <v>0</v>
      </c>
      <c r="AF216" s="26">
        <v>0</v>
      </c>
      <c r="AG216" s="26">
        <v>0</v>
      </c>
      <c r="AH216" s="27">
        <v>0</v>
      </c>
      <c r="AI216" s="26">
        <v>0</v>
      </c>
      <c r="AJ216" s="26">
        <v>0</v>
      </c>
      <c r="AK216" s="28">
        <v>0</v>
      </c>
      <c r="AL216" s="29">
        <v>118850.09248811041</v>
      </c>
      <c r="AM216" s="26">
        <v>0</v>
      </c>
      <c r="AN216" s="20">
        <v>0</v>
      </c>
      <c r="AO216" s="29">
        <v>0</v>
      </c>
      <c r="AP216" s="26">
        <v>0</v>
      </c>
      <c r="AQ216" s="30">
        <v>1</v>
      </c>
      <c r="AR216" s="23">
        <v>0</v>
      </c>
      <c r="AS216" s="23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251128.73062770395</v>
      </c>
      <c r="AY216" s="26">
        <v>0</v>
      </c>
      <c r="AZ216" s="26">
        <v>66735.443333333329</v>
      </c>
      <c r="BA216" s="26">
        <v>317864.1739610373</v>
      </c>
      <c r="BB216" s="23" t="s">
        <v>0</v>
      </c>
      <c r="BC216" s="23" t="s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251128.73062770395</v>
      </c>
      <c r="BI216" s="26">
        <v>0</v>
      </c>
      <c r="BJ216" s="26">
        <v>66735.443333333329</v>
      </c>
      <c r="BK216" s="26">
        <v>317864.1739610373</v>
      </c>
      <c r="BL216" s="26">
        <v>0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0</v>
      </c>
      <c r="BR216" s="20">
        <v>0</v>
      </c>
      <c r="BS216" s="210">
        <v>14</v>
      </c>
      <c r="BT216" s="20">
        <v>0</v>
      </c>
      <c r="BU216" s="210">
        <v>0</v>
      </c>
      <c r="BV216" s="20">
        <v>207</v>
      </c>
      <c r="BW216" s="31">
        <v>0</v>
      </c>
      <c r="BX216" s="31">
        <v>0</v>
      </c>
      <c r="BY216" s="26">
        <v>0</v>
      </c>
      <c r="BZ216" s="26">
        <v>0</v>
      </c>
      <c r="CA216" s="26">
        <v>0</v>
      </c>
      <c r="CB216" s="26">
        <v>-3437500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2">
        <v>0</v>
      </c>
      <c r="CL216" s="22">
        <v>0</v>
      </c>
    </row>
    <row r="217" spans="1:90" outlineLevel="3">
      <c r="A217" s="225" t="s">
        <v>335</v>
      </c>
      <c r="B217" s="225" t="s">
        <v>282</v>
      </c>
      <c r="C217" s="225" t="s">
        <v>285</v>
      </c>
      <c r="D217" s="225" t="s">
        <v>286</v>
      </c>
      <c r="E217" s="225" t="s">
        <v>338</v>
      </c>
      <c r="F217" s="225" t="s">
        <v>0</v>
      </c>
      <c r="G217" s="225" t="s">
        <v>143</v>
      </c>
      <c r="H217" s="225" t="s">
        <v>95</v>
      </c>
      <c r="I217" s="209" t="s">
        <v>134</v>
      </c>
      <c r="J217" s="20">
        <v>1</v>
      </c>
      <c r="K217" s="20">
        <v>1</v>
      </c>
      <c r="L217" s="21">
        <v>0</v>
      </c>
      <c r="M217" s="22">
        <v>0</v>
      </c>
      <c r="N217" s="22">
        <v>0</v>
      </c>
      <c r="O217" s="23">
        <v>0</v>
      </c>
      <c r="P217" s="20">
        <v>0</v>
      </c>
      <c r="Q217" s="20">
        <v>0</v>
      </c>
      <c r="R217" s="24">
        <v>0</v>
      </c>
      <c r="S217" s="24">
        <v>0</v>
      </c>
      <c r="T217" s="24">
        <v>0</v>
      </c>
      <c r="U217" s="25">
        <v>0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403936.91749005613</v>
      </c>
      <c r="AM217" s="26">
        <v>0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3" t="s">
        <v>0</v>
      </c>
      <c r="BC217" s="23" t="s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0</v>
      </c>
      <c r="BR217" s="20">
        <v>0</v>
      </c>
      <c r="BS217" s="210">
        <v>14</v>
      </c>
      <c r="BT217" s="20">
        <v>0</v>
      </c>
      <c r="BU217" s="210">
        <v>0</v>
      </c>
      <c r="BV217" s="20">
        <v>232</v>
      </c>
      <c r="BW217" s="31">
        <v>0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s="226" customFormat="1" ht="20.100000000000001" customHeight="1" outlineLevel="2">
      <c r="A218" s="212" t="s">
        <v>339</v>
      </c>
      <c r="B218" s="212"/>
      <c r="C218" s="212"/>
      <c r="D218" s="212"/>
      <c r="E218" s="212"/>
      <c r="F218" s="212"/>
      <c r="G218" s="212"/>
      <c r="H218" s="212"/>
      <c r="I218" s="213"/>
      <c r="J218" s="32"/>
      <c r="K218" s="32"/>
      <c r="L218" s="33"/>
      <c r="M218" s="34"/>
      <c r="N218" s="34"/>
      <c r="O218" s="35"/>
      <c r="P218" s="32"/>
      <c r="Q218" s="32"/>
      <c r="R218" s="36">
        <v>0</v>
      </c>
      <c r="S218" s="36">
        <v>0</v>
      </c>
      <c r="T218" s="36">
        <v>0</v>
      </c>
      <c r="U218" s="37">
        <v>0</v>
      </c>
      <c r="V218" s="38"/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7">
        <v>0</v>
      </c>
      <c r="AD218" s="38">
        <v>0</v>
      </c>
      <c r="AE218" s="38">
        <v>0</v>
      </c>
      <c r="AF218" s="38">
        <v>0</v>
      </c>
      <c r="AG218" s="38">
        <v>0</v>
      </c>
      <c r="AH218" s="39">
        <v>0</v>
      </c>
      <c r="AI218" s="38">
        <v>0</v>
      </c>
      <c r="AJ218" s="38">
        <v>0</v>
      </c>
      <c r="AK218" s="40">
        <v>0</v>
      </c>
      <c r="AL218" s="41"/>
      <c r="AM218" s="38">
        <v>0</v>
      </c>
      <c r="AN218" s="32"/>
      <c r="AO218" s="41"/>
      <c r="AP218" s="38">
        <v>0</v>
      </c>
      <c r="AQ218" s="42"/>
      <c r="AR218" s="35"/>
      <c r="AS218" s="35"/>
      <c r="AT218" s="38">
        <v>0</v>
      </c>
      <c r="AU218" s="38">
        <v>0</v>
      </c>
      <c r="AV218" s="38">
        <v>0</v>
      </c>
      <c r="AW218" s="38">
        <v>0</v>
      </c>
      <c r="AX218" s="38">
        <v>364487.98132064869</v>
      </c>
      <c r="AY218" s="38">
        <v>0</v>
      </c>
      <c r="AZ218" s="38">
        <v>85784.700555152842</v>
      </c>
      <c r="BA218" s="38">
        <v>450272.68187580159</v>
      </c>
      <c r="BB218" s="35"/>
      <c r="BC218" s="35"/>
      <c r="BD218" s="38"/>
      <c r="BE218" s="38"/>
      <c r="BF218" s="38"/>
      <c r="BG218" s="38"/>
      <c r="BH218" s="38"/>
      <c r="BI218" s="38"/>
      <c r="BJ218" s="38"/>
      <c r="BK218" s="38"/>
      <c r="BL218" s="38"/>
      <c r="BM218" s="35"/>
      <c r="BN218" s="35"/>
      <c r="BO218" s="35"/>
      <c r="BP218" s="38"/>
      <c r="BQ218" s="50"/>
      <c r="BR218" s="32"/>
      <c r="BS218" s="214"/>
      <c r="BT218" s="32"/>
      <c r="BU218" s="214"/>
      <c r="BV218" s="32"/>
      <c r="BW218" s="43"/>
      <c r="BX218" s="43"/>
      <c r="BY218" s="38"/>
      <c r="BZ218" s="38"/>
      <c r="CA218" s="38">
        <v>0</v>
      </c>
      <c r="CB218" s="38"/>
      <c r="CC218" s="38"/>
      <c r="CD218" s="38"/>
      <c r="CE218" s="38"/>
      <c r="CF218" s="38"/>
      <c r="CG218" s="38"/>
      <c r="CH218" s="38"/>
      <c r="CI218" s="38"/>
      <c r="CJ218" s="38"/>
      <c r="CK218" s="34"/>
      <c r="CL218" s="34"/>
    </row>
    <row r="219" spans="1:90" outlineLevel="3">
      <c r="A219" s="225" t="s">
        <v>278</v>
      </c>
      <c r="B219" s="225" t="s">
        <v>282</v>
      </c>
      <c r="C219" s="225" t="s">
        <v>285</v>
      </c>
      <c r="D219" s="225" t="s">
        <v>286</v>
      </c>
      <c r="E219" s="225" t="s">
        <v>340</v>
      </c>
      <c r="F219" s="225" t="s">
        <v>526</v>
      </c>
      <c r="G219" s="225" t="s">
        <v>143</v>
      </c>
      <c r="H219" s="225" t="s">
        <v>120</v>
      </c>
      <c r="I219" s="209" t="s">
        <v>120</v>
      </c>
      <c r="J219" s="44">
        <v>1</v>
      </c>
      <c r="K219" s="20">
        <v>1</v>
      </c>
      <c r="L219" s="21">
        <v>0</v>
      </c>
      <c r="M219" s="22">
        <v>0</v>
      </c>
      <c r="N219" s="22">
        <v>1</v>
      </c>
      <c r="O219" s="23">
        <v>0</v>
      </c>
      <c r="P219" s="20">
        <v>0</v>
      </c>
      <c r="Q219" s="20">
        <v>0</v>
      </c>
      <c r="R219" s="24" t="s">
        <v>674</v>
      </c>
      <c r="S219" s="24">
        <v>0</v>
      </c>
      <c r="T219" s="24">
        <v>0</v>
      </c>
      <c r="U219" s="25">
        <v>0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0</v>
      </c>
      <c r="AD219" s="26">
        <v>0</v>
      </c>
      <c r="AE219" s="26">
        <v>0</v>
      </c>
      <c r="AF219" s="26">
        <v>0</v>
      </c>
      <c r="AG219" s="26">
        <v>0</v>
      </c>
      <c r="AH219" s="27">
        <v>0</v>
      </c>
      <c r="AI219" s="26">
        <v>0</v>
      </c>
      <c r="AJ219" s="26">
        <v>0</v>
      </c>
      <c r="AK219" s="28">
        <v>0</v>
      </c>
      <c r="AL219" s="29">
        <v>0</v>
      </c>
      <c r="AM219" s="26">
        <v>0</v>
      </c>
      <c r="AN219" s="29">
        <v>0</v>
      </c>
      <c r="AO219" s="29">
        <v>0</v>
      </c>
      <c r="AP219" s="26">
        <v>0</v>
      </c>
      <c r="AQ219" s="30">
        <v>1</v>
      </c>
      <c r="AR219" s="23">
        <v>0</v>
      </c>
      <c r="AS219" s="23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3" t="s">
        <v>0</v>
      </c>
      <c r="BC219" s="23" t="s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3">
        <v>0</v>
      </c>
      <c r="BM219" s="23" t="s">
        <v>98</v>
      </c>
      <c r="BN219" s="23">
        <v>0</v>
      </c>
      <c r="BO219" s="23" t="b">
        <v>0</v>
      </c>
      <c r="BP219" s="26">
        <v>0</v>
      </c>
      <c r="BQ219" s="20">
        <v>0</v>
      </c>
      <c r="BR219" s="20">
        <v>0</v>
      </c>
      <c r="BS219" s="210">
        <v>8</v>
      </c>
      <c r="BT219" s="20">
        <v>0</v>
      </c>
      <c r="BU219" s="210">
        <v>0</v>
      </c>
      <c r="BV219" s="20">
        <v>90</v>
      </c>
      <c r="BW219" s="31">
        <v>0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2">
        <v>0</v>
      </c>
      <c r="CL219" s="22">
        <v>0</v>
      </c>
    </row>
    <row r="220" spans="1:90" outlineLevel="3">
      <c r="A220" s="225" t="s">
        <v>278</v>
      </c>
      <c r="B220" s="225" t="s">
        <v>282</v>
      </c>
      <c r="C220" s="225" t="s">
        <v>285</v>
      </c>
      <c r="D220" s="225" t="s">
        <v>286</v>
      </c>
      <c r="E220" s="225" t="s">
        <v>395</v>
      </c>
      <c r="F220" s="225" t="s">
        <v>526</v>
      </c>
      <c r="G220" s="225" t="s">
        <v>171</v>
      </c>
      <c r="H220" s="225" t="s">
        <v>120</v>
      </c>
      <c r="I220" s="209" t="s">
        <v>120</v>
      </c>
      <c r="J220" s="44">
        <v>1</v>
      </c>
      <c r="K220" s="20">
        <v>1</v>
      </c>
      <c r="L220" s="21">
        <v>0</v>
      </c>
      <c r="M220" s="22">
        <v>0</v>
      </c>
      <c r="N220" s="22">
        <v>1</v>
      </c>
      <c r="O220" s="23">
        <v>4217177</v>
      </c>
      <c r="P220" s="20">
        <v>4217177</v>
      </c>
      <c r="Q220" s="20">
        <v>0</v>
      </c>
      <c r="R220" s="24" t="s">
        <v>675</v>
      </c>
      <c r="S220" s="24">
        <v>0</v>
      </c>
      <c r="T220" s="24">
        <v>0</v>
      </c>
      <c r="U220" s="25">
        <v>4217177</v>
      </c>
      <c r="V220" s="26" t="s">
        <v>97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5">
        <v>4217177</v>
      </c>
      <c r="AD220" s="26">
        <v>0</v>
      </c>
      <c r="AE220" s="26">
        <v>0</v>
      </c>
      <c r="AF220" s="26">
        <v>0</v>
      </c>
      <c r="AG220" s="26">
        <v>0</v>
      </c>
      <c r="AH220" s="27">
        <v>0</v>
      </c>
      <c r="AI220" s="26">
        <v>0</v>
      </c>
      <c r="AJ220" s="26">
        <v>0</v>
      </c>
      <c r="AK220" s="28">
        <v>0</v>
      </c>
      <c r="AL220" s="29">
        <v>0</v>
      </c>
      <c r="AM220" s="26">
        <v>4217177</v>
      </c>
      <c r="AN220" s="29">
        <v>0</v>
      </c>
      <c r="AO220" s="29">
        <v>0</v>
      </c>
      <c r="AP220" s="26">
        <v>4217177</v>
      </c>
      <c r="AQ220" s="30">
        <v>1</v>
      </c>
      <c r="AR220" s="23">
        <v>4217177</v>
      </c>
      <c r="AS220" s="23">
        <v>4217177</v>
      </c>
      <c r="AT220" s="26">
        <v>0</v>
      </c>
      <c r="AU220" s="26">
        <v>0</v>
      </c>
      <c r="AV220" s="26">
        <v>0</v>
      </c>
      <c r="AW220" s="26">
        <v>0</v>
      </c>
      <c r="AX220" s="26">
        <v>-915823</v>
      </c>
      <c r="AY220" s="26">
        <v>0</v>
      </c>
      <c r="AZ220" s="26">
        <v>0</v>
      </c>
      <c r="BA220" s="26">
        <v>-915823</v>
      </c>
      <c r="BB220" s="23" t="s">
        <v>0</v>
      </c>
      <c r="BC220" s="23" t="s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-915823</v>
      </c>
      <c r="BI220" s="26">
        <v>0</v>
      </c>
      <c r="BJ220" s="26">
        <v>0</v>
      </c>
      <c r="BK220" s="26">
        <v>-915823</v>
      </c>
      <c r="BL220" s="23">
        <v>4217177</v>
      </c>
      <c r="BM220" s="23" t="s">
        <v>98</v>
      </c>
      <c r="BN220" s="23">
        <v>0</v>
      </c>
      <c r="BO220" s="23" t="b">
        <v>0</v>
      </c>
      <c r="BP220" s="26">
        <v>0</v>
      </c>
      <c r="BQ220" s="20">
        <v>0</v>
      </c>
      <c r="BR220" s="20">
        <v>0</v>
      </c>
      <c r="BS220" s="210">
        <v>8</v>
      </c>
      <c r="BT220" s="20">
        <v>0</v>
      </c>
      <c r="BU220" s="210">
        <v>0</v>
      </c>
      <c r="BV220" s="20">
        <v>92</v>
      </c>
      <c r="BW220" s="31">
        <v>0</v>
      </c>
      <c r="BX220" s="31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2">
        <v>0</v>
      </c>
      <c r="CL220" s="22">
        <v>0</v>
      </c>
    </row>
    <row r="221" spans="1:90" outlineLevel="3">
      <c r="A221" s="225" t="s">
        <v>278</v>
      </c>
      <c r="B221" s="225" t="s">
        <v>282</v>
      </c>
      <c r="C221" s="225" t="s">
        <v>285</v>
      </c>
      <c r="D221" s="225" t="s">
        <v>286</v>
      </c>
      <c r="E221" s="225" t="s">
        <v>676</v>
      </c>
      <c r="F221" s="225" t="s">
        <v>526</v>
      </c>
      <c r="G221" s="225" t="s">
        <v>291</v>
      </c>
      <c r="H221" s="225" t="s">
        <v>120</v>
      </c>
      <c r="I221" s="209" t="s">
        <v>120</v>
      </c>
      <c r="J221" s="44">
        <v>1</v>
      </c>
      <c r="K221" s="20">
        <v>1</v>
      </c>
      <c r="L221" s="21">
        <v>0</v>
      </c>
      <c r="M221" s="22">
        <v>0</v>
      </c>
      <c r="N221" s="22">
        <v>1</v>
      </c>
      <c r="O221" s="23">
        <v>0</v>
      </c>
      <c r="P221" s="20">
        <v>0</v>
      </c>
      <c r="Q221" s="20">
        <v>0</v>
      </c>
      <c r="R221" s="24" t="s">
        <v>677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9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3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20">
        <v>0</v>
      </c>
      <c r="BR221" s="20">
        <v>0</v>
      </c>
      <c r="BS221" s="210">
        <v>8</v>
      </c>
      <c r="BT221" s="20">
        <v>0</v>
      </c>
      <c r="BU221" s="210">
        <v>0</v>
      </c>
      <c r="BV221" s="20">
        <v>95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225" t="s">
        <v>278</v>
      </c>
      <c r="B222" s="225" t="s">
        <v>282</v>
      </c>
      <c r="C222" s="225" t="s">
        <v>285</v>
      </c>
      <c r="D222" s="225" t="s">
        <v>286</v>
      </c>
      <c r="E222" s="225" t="s">
        <v>341</v>
      </c>
      <c r="F222" s="225" t="s">
        <v>526</v>
      </c>
      <c r="G222" s="225" t="s">
        <v>291</v>
      </c>
      <c r="H222" s="225" t="s">
        <v>120</v>
      </c>
      <c r="I222" s="209" t="s">
        <v>120</v>
      </c>
      <c r="J222" s="44">
        <v>1</v>
      </c>
      <c r="K222" s="20">
        <v>1</v>
      </c>
      <c r="L222" s="21">
        <v>0</v>
      </c>
      <c r="M222" s="22">
        <v>0</v>
      </c>
      <c r="N222" s="22">
        <v>1</v>
      </c>
      <c r="O222" s="23">
        <v>0</v>
      </c>
      <c r="P222" s="20">
        <v>0</v>
      </c>
      <c r="Q222" s="20">
        <v>0</v>
      </c>
      <c r="R222" s="24" t="s">
        <v>678</v>
      </c>
      <c r="S222" s="24">
        <v>0</v>
      </c>
      <c r="T222" s="24">
        <v>0</v>
      </c>
      <c r="U222" s="25">
        <v>0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0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0</v>
      </c>
      <c r="AM222" s="26">
        <v>0</v>
      </c>
      <c r="AN222" s="29">
        <v>0</v>
      </c>
      <c r="AO222" s="29">
        <v>0</v>
      </c>
      <c r="AP222" s="26">
        <v>0</v>
      </c>
      <c r="AQ222" s="30">
        <v>1</v>
      </c>
      <c r="AR222" s="23">
        <v>0</v>
      </c>
      <c r="AS222" s="23">
        <v>0</v>
      </c>
      <c r="AT222" s="26">
        <v>0</v>
      </c>
      <c r="AU222" s="26">
        <v>0</v>
      </c>
      <c r="AV222" s="26">
        <v>0</v>
      </c>
      <c r="AW222" s="26">
        <v>0</v>
      </c>
      <c r="AX222" s="26">
        <v>937000</v>
      </c>
      <c r="AY222" s="26">
        <v>0</v>
      </c>
      <c r="AZ222" s="26">
        <v>0</v>
      </c>
      <c r="BA222" s="26">
        <v>937000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937000</v>
      </c>
      <c r="BI222" s="26">
        <v>0</v>
      </c>
      <c r="BJ222" s="26">
        <v>0</v>
      </c>
      <c r="BK222" s="26">
        <v>937000</v>
      </c>
      <c r="BL222" s="26">
        <v>0</v>
      </c>
      <c r="BM222" s="23" t="s">
        <v>98</v>
      </c>
      <c r="BN222" s="23">
        <v>0</v>
      </c>
      <c r="BO222" s="23" t="b">
        <v>0</v>
      </c>
      <c r="BP222" s="26">
        <v>0</v>
      </c>
      <c r="BQ222" s="20">
        <v>0</v>
      </c>
      <c r="BR222" s="20">
        <v>0</v>
      </c>
      <c r="BS222" s="210">
        <v>8</v>
      </c>
      <c r="BT222" s="20">
        <v>0</v>
      </c>
      <c r="BU222" s="210">
        <v>0</v>
      </c>
      <c r="BV222" s="20">
        <v>96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-1000000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s="226" customFormat="1" ht="20.100000000000001" customHeight="1" outlineLevel="2">
      <c r="A223" s="212" t="s">
        <v>280</v>
      </c>
      <c r="B223" s="212"/>
      <c r="C223" s="212"/>
      <c r="D223" s="212"/>
      <c r="E223" s="212"/>
      <c r="F223" s="212"/>
      <c r="G223" s="212"/>
      <c r="H223" s="212"/>
      <c r="I223" s="213"/>
      <c r="J223" s="48"/>
      <c r="K223" s="32"/>
      <c r="L223" s="33"/>
      <c r="M223" s="34"/>
      <c r="N223" s="34"/>
      <c r="O223" s="35"/>
      <c r="P223" s="32"/>
      <c r="Q223" s="32"/>
      <c r="R223" s="36">
        <v>0</v>
      </c>
      <c r="S223" s="36">
        <v>0</v>
      </c>
      <c r="T223" s="36">
        <v>0</v>
      </c>
      <c r="U223" s="37">
        <v>4217177</v>
      </c>
      <c r="V223" s="38"/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7">
        <v>4217177</v>
      </c>
      <c r="AD223" s="38">
        <v>0</v>
      </c>
      <c r="AE223" s="38">
        <v>0</v>
      </c>
      <c r="AF223" s="38">
        <v>0</v>
      </c>
      <c r="AG223" s="38">
        <v>0</v>
      </c>
      <c r="AH223" s="39">
        <v>0</v>
      </c>
      <c r="AI223" s="38">
        <v>0</v>
      </c>
      <c r="AJ223" s="38">
        <v>0</v>
      </c>
      <c r="AK223" s="40">
        <v>0</v>
      </c>
      <c r="AL223" s="41"/>
      <c r="AM223" s="38">
        <v>4217177</v>
      </c>
      <c r="AN223" s="41"/>
      <c r="AO223" s="41"/>
      <c r="AP223" s="38">
        <v>4217177</v>
      </c>
      <c r="AQ223" s="42"/>
      <c r="AR223" s="35"/>
      <c r="AS223" s="35"/>
      <c r="AT223" s="38">
        <v>0</v>
      </c>
      <c r="AU223" s="38">
        <v>0</v>
      </c>
      <c r="AV223" s="38">
        <v>0</v>
      </c>
      <c r="AW223" s="38">
        <v>0</v>
      </c>
      <c r="AX223" s="38">
        <v>21177</v>
      </c>
      <c r="AY223" s="38">
        <v>0</v>
      </c>
      <c r="AZ223" s="38">
        <v>0</v>
      </c>
      <c r="BA223" s="38">
        <v>21177</v>
      </c>
      <c r="BB223" s="35"/>
      <c r="BC223" s="35"/>
      <c r="BD223" s="38"/>
      <c r="BE223" s="38"/>
      <c r="BF223" s="38"/>
      <c r="BG223" s="38"/>
      <c r="BH223" s="38"/>
      <c r="BI223" s="38"/>
      <c r="BJ223" s="38"/>
      <c r="BK223" s="38"/>
      <c r="BL223" s="38"/>
      <c r="BM223" s="35"/>
      <c r="BN223" s="35"/>
      <c r="BO223" s="35"/>
      <c r="BP223" s="38"/>
      <c r="BQ223" s="32"/>
      <c r="BR223" s="32"/>
      <c r="BS223" s="214"/>
      <c r="BT223" s="32"/>
      <c r="BU223" s="214"/>
      <c r="BV223" s="32"/>
      <c r="BW223" s="43"/>
      <c r="BX223" s="43"/>
      <c r="BY223" s="38"/>
      <c r="BZ223" s="38"/>
      <c r="CA223" s="38">
        <v>0</v>
      </c>
      <c r="CB223" s="38"/>
      <c r="CC223" s="38"/>
      <c r="CD223" s="38"/>
      <c r="CE223" s="38"/>
      <c r="CF223" s="38"/>
      <c r="CG223" s="38"/>
      <c r="CH223" s="38"/>
      <c r="CI223" s="38"/>
      <c r="CJ223" s="38"/>
      <c r="CK223" s="34"/>
      <c r="CL223" s="34"/>
    </row>
    <row r="224" spans="1:90" outlineLevel="3">
      <c r="A224" s="225" t="s">
        <v>118</v>
      </c>
      <c r="B224" s="225" t="s">
        <v>282</v>
      </c>
      <c r="C224" s="225" t="s">
        <v>285</v>
      </c>
      <c r="D224" s="225" t="s">
        <v>286</v>
      </c>
      <c r="E224" s="225" t="s">
        <v>342</v>
      </c>
      <c r="F224" s="225" t="s">
        <v>679</v>
      </c>
      <c r="G224" s="225" t="s">
        <v>143</v>
      </c>
      <c r="H224" s="225" t="s">
        <v>120</v>
      </c>
      <c r="I224" s="209" t="s">
        <v>120</v>
      </c>
      <c r="J224" s="20">
        <v>1000000</v>
      </c>
      <c r="K224" s="20">
        <v>1000000</v>
      </c>
      <c r="L224" s="21">
        <v>1.7691798527714229E-7</v>
      </c>
      <c r="M224" s="22">
        <v>0</v>
      </c>
      <c r="N224" s="22">
        <v>5.9524755804111607E-8</v>
      </c>
      <c r="O224" s="23">
        <v>1.8265328882440066E-8</v>
      </c>
      <c r="P224" s="54">
        <v>2.1181485253463527E-8</v>
      </c>
      <c r="Q224" s="20">
        <v>-2.9161563710234608E-9</v>
      </c>
      <c r="R224" s="24" t="s">
        <v>680</v>
      </c>
      <c r="S224" s="24">
        <v>0</v>
      </c>
      <c r="T224" s="24">
        <v>0</v>
      </c>
      <c r="U224" s="25">
        <v>1.8265328882440066E-2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2.1181485253463528E-2</v>
      </c>
      <c r="AD224" s="26">
        <v>-2.9161563710234616E-3</v>
      </c>
      <c r="AE224" s="26">
        <v>0</v>
      </c>
      <c r="AF224" s="26">
        <v>0</v>
      </c>
      <c r="AG224" s="26">
        <v>-2.9161563710234616E-3</v>
      </c>
      <c r="AH224" s="27">
        <v>-2.2631946998984946</v>
      </c>
      <c r="AI224" s="26">
        <v>0</v>
      </c>
      <c r="AJ224" s="26">
        <v>0</v>
      </c>
      <c r="AK224" s="28">
        <v>-2.2631946998984946</v>
      </c>
      <c r="AL224" s="29">
        <v>-1301.4066097702657</v>
      </c>
      <c r="AM224" s="26">
        <v>2.2814600287809346</v>
      </c>
      <c r="AN224" s="29">
        <v>0</v>
      </c>
      <c r="AO224" s="29">
        <v>1.4927455007758881</v>
      </c>
      <c r="AP224" s="26">
        <v>2846.7346192135979</v>
      </c>
      <c r="AQ224" s="30">
        <v>1</v>
      </c>
      <c r="AR224" s="23">
        <v>0.50224012709719168</v>
      </c>
      <c r="AS224" s="23">
        <v>8.4375</v>
      </c>
      <c r="AT224" s="26">
        <v>-3.9739587539488905E-2</v>
      </c>
      <c r="AU224" s="26">
        <v>0</v>
      </c>
      <c r="AV224" s="26">
        <v>0</v>
      </c>
      <c r="AW224" s="26">
        <v>-3.9739587539488905E-2</v>
      </c>
      <c r="AX224" s="26">
        <v>-20.295572340007862</v>
      </c>
      <c r="AY224" s="26">
        <v>0</v>
      </c>
      <c r="AZ224" s="26">
        <v>0</v>
      </c>
      <c r="BA224" s="26">
        <v>-20.295572340007862</v>
      </c>
      <c r="BB224" s="23">
        <v>8.4375</v>
      </c>
      <c r="BC224" s="23">
        <v>8.4375</v>
      </c>
      <c r="BD224" s="26">
        <v>-3.682343116846544E-2</v>
      </c>
      <c r="BE224" s="26">
        <v>0</v>
      </c>
      <c r="BF224" s="26">
        <v>0</v>
      </c>
      <c r="BG224" s="26">
        <v>-3.682343116846544E-2</v>
      </c>
      <c r="BH224" s="26">
        <v>-20.29265618363684</v>
      </c>
      <c r="BI224" s="26">
        <v>0</v>
      </c>
      <c r="BJ224" s="26">
        <v>0</v>
      </c>
      <c r="BK224" s="26">
        <v>-20.29265618363684</v>
      </c>
      <c r="BL224" s="23">
        <v>2846.7346192135979</v>
      </c>
      <c r="BM224" s="23" t="s">
        <v>88</v>
      </c>
      <c r="BN224" s="23">
        <v>0</v>
      </c>
      <c r="BO224" s="23" t="b">
        <v>0</v>
      </c>
      <c r="BP224" s="26">
        <v>0</v>
      </c>
      <c r="BQ224" s="20">
        <v>0</v>
      </c>
      <c r="BR224" s="20">
        <v>0</v>
      </c>
      <c r="BS224" s="210">
        <v>7</v>
      </c>
      <c r="BT224" s="20">
        <v>0</v>
      </c>
      <c r="BU224" s="227">
        <v>5.9524755804111609E-2</v>
      </c>
      <c r="BV224" s="20">
        <v>97</v>
      </c>
      <c r="BW224" s="31">
        <v>8.4375</v>
      </c>
      <c r="BX224" s="31">
        <v>8.4375</v>
      </c>
      <c r="BY224" s="26">
        <v>0</v>
      </c>
      <c r="BZ224" s="26">
        <v>0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6">
        <v>-2.260278543527471</v>
      </c>
      <c r="CH224" s="26">
        <v>0</v>
      </c>
      <c r="CI224" s="26">
        <v>0</v>
      </c>
      <c r="CJ224" s="26">
        <v>-2.260278543527471</v>
      </c>
      <c r="CK224" s="22">
        <v>0</v>
      </c>
      <c r="CL224" s="22">
        <v>0</v>
      </c>
    </row>
    <row r="225" spans="1:90" outlineLevel="3">
      <c r="A225" s="225" t="s">
        <v>118</v>
      </c>
      <c r="B225" s="225" t="s">
        <v>282</v>
      </c>
      <c r="C225" s="225" t="s">
        <v>285</v>
      </c>
      <c r="D225" s="225" t="s">
        <v>286</v>
      </c>
      <c r="E225" s="225" t="s">
        <v>344</v>
      </c>
      <c r="F225" s="225" t="s">
        <v>681</v>
      </c>
      <c r="G225" s="225" t="s">
        <v>143</v>
      </c>
      <c r="H225" s="225" t="s">
        <v>120</v>
      </c>
      <c r="I225" s="209" t="s">
        <v>120</v>
      </c>
      <c r="J225" s="20">
        <v>156250</v>
      </c>
      <c r="K225" s="20">
        <v>156250</v>
      </c>
      <c r="L225" s="21">
        <v>2.0054723768476345E-2</v>
      </c>
      <c r="M225" s="22">
        <v>0</v>
      </c>
      <c r="N225" s="22">
        <v>0.93453030455434338</v>
      </c>
      <c r="O225" s="23">
        <v>4.8279226251184202</v>
      </c>
      <c r="P225" s="54">
        <v>5.0553505636483296</v>
      </c>
      <c r="Q225" s="20">
        <v>-0.22742793852990939</v>
      </c>
      <c r="R225" s="24" t="s">
        <v>682</v>
      </c>
      <c r="S225" s="24">
        <v>0</v>
      </c>
      <c r="T225" s="24">
        <v>0</v>
      </c>
      <c r="U225" s="25">
        <v>754362.91017475317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789898.52557005151</v>
      </c>
      <c r="AD225" s="26">
        <v>-35535.615395298344</v>
      </c>
      <c r="AE225" s="26">
        <v>0</v>
      </c>
      <c r="AF225" s="26">
        <v>0</v>
      </c>
      <c r="AG225" s="26">
        <v>-35535.615395298344</v>
      </c>
      <c r="AH225" s="27">
        <v>227047.38298891042</v>
      </c>
      <c r="AI225" s="26">
        <v>0</v>
      </c>
      <c r="AJ225" s="26">
        <v>0</v>
      </c>
      <c r="AK225" s="28">
        <v>227047.38298891042</v>
      </c>
      <c r="AL225" s="29">
        <v>24441.655815211678</v>
      </c>
      <c r="AM225" s="26">
        <v>527315.52718584274</v>
      </c>
      <c r="AN225" s="29">
        <v>0</v>
      </c>
      <c r="AO225" s="29">
        <v>23893.32323978627</v>
      </c>
      <c r="AP225" s="26">
        <v>259546.05641988531</v>
      </c>
      <c r="AQ225" s="30">
        <v>1</v>
      </c>
      <c r="AR225" s="23">
        <v>1113405.2456604482</v>
      </c>
      <c r="AS225" s="23">
        <v>7.625</v>
      </c>
      <c r="AT225" s="26">
        <v>265170.86450360861</v>
      </c>
      <c r="AU225" s="26">
        <v>0</v>
      </c>
      <c r="AV225" s="26">
        <v>0</v>
      </c>
      <c r="AW225" s="26">
        <v>265170.86450360861</v>
      </c>
      <c r="AX225" s="26">
        <v>681751.61130060232</v>
      </c>
      <c r="AY225" s="26">
        <v>0</v>
      </c>
      <c r="AZ225" s="26">
        <v>0</v>
      </c>
      <c r="BA225" s="26">
        <v>681751.61130060232</v>
      </c>
      <c r="BB225" s="23">
        <v>7.625</v>
      </c>
      <c r="BC225" s="23">
        <v>7.875</v>
      </c>
      <c r="BD225" s="26">
        <v>300706.47989890695</v>
      </c>
      <c r="BE225" s="26">
        <v>0</v>
      </c>
      <c r="BF225" s="26">
        <v>0</v>
      </c>
      <c r="BG225" s="26">
        <v>300706.47989890695</v>
      </c>
      <c r="BH225" s="26">
        <v>717287.22669590067</v>
      </c>
      <c r="BI225" s="26">
        <v>0</v>
      </c>
      <c r="BJ225" s="26">
        <v>0</v>
      </c>
      <c r="BK225" s="26">
        <v>717287.22669590067</v>
      </c>
      <c r="BL225" s="23">
        <v>259546.05641988531</v>
      </c>
      <c r="BM225" s="23" t="s">
        <v>88</v>
      </c>
      <c r="BN225" s="23">
        <v>0</v>
      </c>
      <c r="BO225" s="23" t="b">
        <v>0</v>
      </c>
      <c r="BP225" s="26">
        <v>0</v>
      </c>
      <c r="BQ225" s="20">
        <v>0</v>
      </c>
      <c r="BR225" s="20">
        <v>0</v>
      </c>
      <c r="BS225" s="210">
        <v>7</v>
      </c>
      <c r="BT225" s="20">
        <v>0</v>
      </c>
      <c r="BU225" s="227">
        <v>146020.36008661616</v>
      </c>
      <c r="BV225" s="20">
        <v>98</v>
      </c>
      <c r="BW225" s="31">
        <v>7.625</v>
      </c>
      <c r="BX225" s="31">
        <v>7.625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262582.99838420877</v>
      </c>
      <c r="CH225" s="26">
        <v>0</v>
      </c>
      <c r="CI225" s="26">
        <v>0</v>
      </c>
      <c r="CJ225" s="26">
        <v>262582.99838420877</v>
      </c>
      <c r="CK225" s="22">
        <v>0</v>
      </c>
      <c r="CL225" s="22">
        <v>0</v>
      </c>
    </row>
    <row r="226" spans="1:90" outlineLevel="3">
      <c r="A226" s="225" t="s">
        <v>118</v>
      </c>
      <c r="B226" s="225" t="s">
        <v>282</v>
      </c>
      <c r="C226" s="225" t="s">
        <v>285</v>
      </c>
      <c r="D226" s="225" t="s">
        <v>286</v>
      </c>
      <c r="E226" s="225" t="s">
        <v>346</v>
      </c>
      <c r="F226" s="225" t="s">
        <v>683</v>
      </c>
      <c r="G226" s="225" t="s">
        <v>291</v>
      </c>
      <c r="H226" s="225" t="s">
        <v>120</v>
      </c>
      <c r="I226" s="209" t="s">
        <v>120</v>
      </c>
      <c r="J226" s="20">
        <v>204000</v>
      </c>
      <c r="K226" s="20">
        <v>204000</v>
      </c>
      <c r="L226" s="21">
        <v>1.8439281350164977E-3</v>
      </c>
      <c r="M226" s="22">
        <v>0</v>
      </c>
      <c r="N226" s="22">
        <v>1.1655611780598988E-5</v>
      </c>
      <c r="O226" s="23">
        <v>5.8751009474558792E-8</v>
      </c>
      <c r="P226" s="54">
        <v>5.3189534563146041E-4</v>
      </c>
      <c r="Q226" s="20">
        <v>-5.3183659462198581E-4</v>
      </c>
      <c r="R226" s="24" t="s">
        <v>684</v>
      </c>
      <c r="S226" s="24">
        <v>0</v>
      </c>
      <c r="T226" s="24">
        <v>0</v>
      </c>
      <c r="U226" s="25">
        <v>1.1985205932809993E-2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108.50665050881793</v>
      </c>
      <c r="AD226" s="26">
        <v>-108.49466530288511</v>
      </c>
      <c r="AE226" s="26">
        <v>0</v>
      </c>
      <c r="AF226" s="26">
        <v>0</v>
      </c>
      <c r="AG226" s="26">
        <v>-108.49466530288511</v>
      </c>
      <c r="AH226" s="27">
        <v>-125.48988624027477</v>
      </c>
      <c r="AI226" s="26">
        <v>0</v>
      </c>
      <c r="AJ226" s="26">
        <v>0</v>
      </c>
      <c r="AK226" s="28">
        <v>-125.48988624027477</v>
      </c>
      <c r="AL226" s="29">
        <v>22501.192348760553</v>
      </c>
      <c r="AM226" s="26">
        <v>125.50187144620757</v>
      </c>
      <c r="AN226" s="29">
        <v>0</v>
      </c>
      <c r="AO226" s="29">
        <v>11.284840186300965</v>
      </c>
      <c r="AP226" s="26">
        <v>60801.824999343167</v>
      </c>
      <c r="AQ226" s="30">
        <v>1</v>
      </c>
      <c r="AR226" s="23">
        <v>7.1332344097265812E-2</v>
      </c>
      <c r="AS226" s="23">
        <v>0.03</v>
      </c>
      <c r="AT226" s="26">
        <v>-1.1568792054816868E-3</v>
      </c>
      <c r="AU226" s="26">
        <v>0</v>
      </c>
      <c r="AV226" s="26">
        <v>0</v>
      </c>
      <c r="AW226" s="26">
        <v>-1.1568792054816868E-3</v>
      </c>
      <c r="AX226" s="26">
        <v>-265515.69651304686</v>
      </c>
      <c r="AY226" s="26">
        <v>0</v>
      </c>
      <c r="AZ226" s="26">
        <v>0</v>
      </c>
      <c r="BA226" s="26">
        <v>-265515.69651304686</v>
      </c>
      <c r="BB226" s="23">
        <v>0.03</v>
      </c>
      <c r="BC226" s="23">
        <v>0.02</v>
      </c>
      <c r="BD226" s="26">
        <v>108.49350842367963</v>
      </c>
      <c r="BE226" s="26">
        <v>0</v>
      </c>
      <c r="BF226" s="26">
        <v>0</v>
      </c>
      <c r="BG226" s="26">
        <v>108.49350842367963</v>
      </c>
      <c r="BH226" s="26">
        <v>-265407.201847744</v>
      </c>
      <c r="BI226" s="26">
        <v>0</v>
      </c>
      <c r="BJ226" s="26">
        <v>0</v>
      </c>
      <c r="BK226" s="26">
        <v>-265407.201847744</v>
      </c>
      <c r="BL226" s="23">
        <v>60801.824999343167</v>
      </c>
      <c r="BM226" s="23" t="s">
        <v>88</v>
      </c>
      <c r="BN226" s="23">
        <v>0</v>
      </c>
      <c r="BO226" s="23" t="b">
        <v>0</v>
      </c>
      <c r="BP226" s="26">
        <v>0</v>
      </c>
      <c r="BQ226" s="20">
        <v>0</v>
      </c>
      <c r="BR226" s="20">
        <v>0</v>
      </c>
      <c r="BS226" s="210">
        <v>7</v>
      </c>
      <c r="BT226" s="20">
        <v>0</v>
      </c>
      <c r="BU226" s="227">
        <v>2.3777448032421935</v>
      </c>
      <c r="BV226" s="20">
        <v>100</v>
      </c>
      <c r="BW226" s="31">
        <v>0.03</v>
      </c>
      <c r="BX226" s="31">
        <v>0.03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-16.995220937389661</v>
      </c>
      <c r="CH226" s="26">
        <v>0</v>
      </c>
      <c r="CI226" s="26">
        <v>0</v>
      </c>
      <c r="CJ226" s="26">
        <v>-16.995220937389661</v>
      </c>
      <c r="CK226" s="22">
        <v>0</v>
      </c>
      <c r="CL226" s="22">
        <v>0</v>
      </c>
    </row>
    <row r="227" spans="1:90" outlineLevel="3">
      <c r="A227" s="225" t="s">
        <v>118</v>
      </c>
      <c r="B227" s="225" t="s">
        <v>282</v>
      </c>
      <c r="C227" s="225" t="s">
        <v>285</v>
      </c>
      <c r="D227" s="225" t="s">
        <v>286</v>
      </c>
      <c r="E227" s="225" t="s">
        <v>685</v>
      </c>
      <c r="F227" s="225" t="s">
        <v>686</v>
      </c>
      <c r="G227" s="225" t="s">
        <v>143</v>
      </c>
      <c r="H227" s="225" t="s">
        <v>120</v>
      </c>
      <c r="I227" s="209" t="s">
        <v>120</v>
      </c>
      <c r="J227" s="20">
        <v>78000</v>
      </c>
      <c r="K227" s="20">
        <v>78000</v>
      </c>
      <c r="L227" s="21">
        <v>3.7141760600623949E-2</v>
      </c>
      <c r="M227" s="22">
        <v>0.5</v>
      </c>
      <c r="N227" s="22">
        <v>0.30683934561827803</v>
      </c>
      <c r="O227" s="23">
        <v>1.3152734956234391</v>
      </c>
      <c r="P227" s="54">
        <v>1.272361050995356</v>
      </c>
      <c r="Q227" s="20">
        <v>4.291244462808308E-2</v>
      </c>
      <c r="R227" s="24" t="s">
        <v>687</v>
      </c>
      <c r="S227" s="24">
        <v>0</v>
      </c>
      <c r="T227" s="24">
        <v>0</v>
      </c>
      <c r="U227" s="25">
        <v>102591.33265862825</v>
      </c>
      <c r="V227" s="26" t="s">
        <v>97</v>
      </c>
      <c r="W227" s="26">
        <v>303655.88740748836</v>
      </c>
      <c r="X227" s="26">
        <v>0</v>
      </c>
      <c r="Y227" s="26">
        <v>303655.88740748836</v>
      </c>
      <c r="Z227" s="26">
        <v>151827.94370374418</v>
      </c>
      <c r="AA227" s="26">
        <v>0</v>
      </c>
      <c r="AB227" s="26">
        <v>151827.94370374418</v>
      </c>
      <c r="AC227" s="25">
        <v>99244.161977637763</v>
      </c>
      <c r="AD227" s="26">
        <v>3347.1706809904863</v>
      </c>
      <c r="AE227" s="26">
        <v>0</v>
      </c>
      <c r="AF227" s="26">
        <v>0</v>
      </c>
      <c r="AG227" s="26">
        <v>3347.1706809904863</v>
      </c>
      <c r="AH227" s="27">
        <v>49912.532019837963</v>
      </c>
      <c r="AI227" s="26">
        <v>0</v>
      </c>
      <c r="AJ227" s="26">
        <v>0</v>
      </c>
      <c r="AK227" s="28">
        <v>49912.532019837963</v>
      </c>
      <c r="AL227" s="29">
        <v>0</v>
      </c>
      <c r="AM227" s="26">
        <v>52678.800638790286</v>
      </c>
      <c r="AN227" s="29">
        <v>0</v>
      </c>
      <c r="AO227" s="29">
        <v>36756.414834392475</v>
      </c>
      <c r="AP227" s="26">
        <v>0</v>
      </c>
      <c r="AQ227" s="30">
        <v>1</v>
      </c>
      <c r="AR227" s="23">
        <v>303655.88740748836</v>
      </c>
      <c r="AS227" s="23">
        <v>12.6875</v>
      </c>
      <c r="AT227" s="26">
        <v>11597.005640177362</v>
      </c>
      <c r="AU227" s="26">
        <v>0</v>
      </c>
      <c r="AV227" s="26">
        <v>0</v>
      </c>
      <c r="AW227" s="26">
        <v>11597.005640177362</v>
      </c>
      <c r="AX227" s="26">
        <v>102591.33265862825</v>
      </c>
      <c r="AY227" s="26">
        <v>0</v>
      </c>
      <c r="AZ227" s="26">
        <v>0</v>
      </c>
      <c r="BA227" s="26">
        <v>102591.33265862825</v>
      </c>
      <c r="BB227" s="23">
        <v>12.6875</v>
      </c>
      <c r="BC227" s="23">
        <v>12.5625</v>
      </c>
      <c r="BD227" s="26">
        <v>8249.8349591868755</v>
      </c>
      <c r="BE227" s="26">
        <v>0</v>
      </c>
      <c r="BF227" s="26">
        <v>0</v>
      </c>
      <c r="BG227" s="26">
        <v>8249.8349591868755</v>
      </c>
      <c r="BH227" s="26">
        <v>99244.161977637763</v>
      </c>
      <c r="BI227" s="26">
        <v>0</v>
      </c>
      <c r="BJ227" s="26">
        <v>0</v>
      </c>
      <c r="BK227" s="26">
        <v>99244.161977637763</v>
      </c>
      <c r="BL227" s="23">
        <v>0</v>
      </c>
      <c r="BM227" s="23" t="s">
        <v>88</v>
      </c>
      <c r="BN227" s="23">
        <v>0</v>
      </c>
      <c r="BO227" s="23" t="b">
        <v>0</v>
      </c>
      <c r="BP227" s="26">
        <v>0</v>
      </c>
      <c r="BQ227" s="20">
        <v>0</v>
      </c>
      <c r="BR227" s="20">
        <v>0</v>
      </c>
      <c r="BS227" s="210">
        <v>7</v>
      </c>
      <c r="BT227" s="20">
        <v>0</v>
      </c>
      <c r="BU227" s="227">
        <v>23933.468958225687</v>
      </c>
      <c r="BV227" s="20">
        <v>101</v>
      </c>
      <c r="BW227" s="31">
        <v>12.6875</v>
      </c>
      <c r="BX227" s="31">
        <v>12.6875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46565.361338847477</v>
      </c>
      <c r="CH227" s="26">
        <v>0</v>
      </c>
      <c r="CI227" s="26">
        <v>0</v>
      </c>
      <c r="CJ227" s="26">
        <v>46565.361338847477</v>
      </c>
      <c r="CK227" s="22">
        <v>1</v>
      </c>
      <c r="CL227" s="22">
        <v>0</v>
      </c>
    </row>
    <row r="228" spans="1:90" outlineLevel="3">
      <c r="A228" s="225" t="s">
        <v>118</v>
      </c>
      <c r="B228" s="225" t="s">
        <v>282</v>
      </c>
      <c r="C228" s="225" t="s">
        <v>285</v>
      </c>
      <c r="D228" s="225" t="s">
        <v>286</v>
      </c>
      <c r="E228" s="225" t="s">
        <v>347</v>
      </c>
      <c r="F228" s="225" t="s">
        <v>657</v>
      </c>
      <c r="G228" s="225" t="s">
        <v>143</v>
      </c>
      <c r="H228" s="225" t="s">
        <v>120</v>
      </c>
      <c r="I228" s="209" t="s">
        <v>120</v>
      </c>
      <c r="J228" s="20">
        <v>625000</v>
      </c>
      <c r="K228" s="20">
        <v>625000</v>
      </c>
      <c r="L228" s="21">
        <v>0.13936333934165004</v>
      </c>
      <c r="M228" s="22">
        <v>0.5</v>
      </c>
      <c r="N228" s="22">
        <v>0.7158153812714626</v>
      </c>
      <c r="O228" s="23">
        <v>0.93537080399895756</v>
      </c>
      <c r="P228" s="54">
        <v>0.82309413844845003</v>
      </c>
      <c r="Q228" s="20">
        <v>0.11227666555050753</v>
      </c>
      <c r="R228" s="24" t="s">
        <v>688</v>
      </c>
      <c r="S228" s="24">
        <v>0</v>
      </c>
      <c r="T228" s="24">
        <v>0</v>
      </c>
      <c r="U228" s="25">
        <v>584606.75249934848</v>
      </c>
      <c r="V228" s="26" t="s">
        <v>97</v>
      </c>
      <c r="W228" s="26">
        <v>978653.84158207779</v>
      </c>
      <c r="X228" s="26">
        <v>0</v>
      </c>
      <c r="Y228" s="26">
        <v>978653.84158207779</v>
      </c>
      <c r="Z228" s="26">
        <v>489326.92079103889</v>
      </c>
      <c r="AA228" s="26">
        <v>0</v>
      </c>
      <c r="AB228" s="26">
        <v>489326.92079103889</v>
      </c>
      <c r="AC228" s="25">
        <v>514433.83653028129</v>
      </c>
      <c r="AD228" s="26">
        <v>70172.915969067195</v>
      </c>
      <c r="AE228" s="26">
        <v>0</v>
      </c>
      <c r="AF228" s="26">
        <v>0</v>
      </c>
      <c r="AG228" s="26">
        <v>70172.915969067195</v>
      </c>
      <c r="AH228" s="27">
        <v>-156122.00547596882</v>
      </c>
      <c r="AI228" s="26">
        <v>0</v>
      </c>
      <c r="AJ228" s="26">
        <v>0</v>
      </c>
      <c r="AK228" s="28">
        <v>-156122.00547596882</v>
      </c>
      <c r="AL228" s="29">
        <v>139104.75578382559</v>
      </c>
      <c r="AM228" s="26">
        <v>740728.7579753173</v>
      </c>
      <c r="AN228" s="29">
        <v>0</v>
      </c>
      <c r="AO228" s="29">
        <v>190535.81550616218</v>
      </c>
      <c r="AP228" s="26">
        <v>642824.89538220502</v>
      </c>
      <c r="AQ228" s="30">
        <v>1</v>
      </c>
      <c r="AR228" s="23">
        <v>978653.84158207779</v>
      </c>
      <c r="AS228" s="23">
        <v>2.1875</v>
      </c>
      <c r="AT228" s="26">
        <v>-19418.668419389986</v>
      </c>
      <c r="AU228" s="26">
        <v>0</v>
      </c>
      <c r="AV228" s="26">
        <v>0</v>
      </c>
      <c r="AW228" s="26">
        <v>-19418.668419389986</v>
      </c>
      <c r="AX228" s="26">
        <v>231431.12905531412</v>
      </c>
      <c r="AY228" s="26">
        <v>0</v>
      </c>
      <c r="AZ228" s="26">
        <v>0</v>
      </c>
      <c r="BA228" s="26">
        <v>231431.12905531412</v>
      </c>
      <c r="BB228" s="23">
        <v>2.1875</v>
      </c>
      <c r="BC228" s="23">
        <v>2.03125</v>
      </c>
      <c r="BD228" s="26">
        <v>-89591.58438845718</v>
      </c>
      <c r="BE228" s="26">
        <v>0</v>
      </c>
      <c r="BF228" s="26">
        <v>0</v>
      </c>
      <c r="BG228" s="26">
        <v>-89591.58438845718</v>
      </c>
      <c r="BH228" s="26">
        <v>161258.21308624692</v>
      </c>
      <c r="BI228" s="26">
        <v>0</v>
      </c>
      <c r="BJ228" s="26">
        <v>0</v>
      </c>
      <c r="BK228" s="26">
        <v>161258.21308624692</v>
      </c>
      <c r="BL228" s="23">
        <v>642824.89538220502</v>
      </c>
      <c r="BM228" s="23" t="s">
        <v>88</v>
      </c>
      <c r="BN228" s="23">
        <v>0</v>
      </c>
      <c r="BO228" s="23" t="b">
        <v>0</v>
      </c>
      <c r="BP228" s="26">
        <v>0</v>
      </c>
      <c r="BQ228" s="20">
        <v>0</v>
      </c>
      <c r="BR228" s="20">
        <v>0</v>
      </c>
      <c r="BS228" s="210">
        <v>7</v>
      </c>
      <c r="BT228" s="20">
        <v>0</v>
      </c>
      <c r="BU228" s="227">
        <v>447384.61329466413</v>
      </c>
      <c r="BV228" s="20">
        <v>102</v>
      </c>
      <c r="BW228" s="31">
        <v>2.1875</v>
      </c>
      <c r="BX228" s="31">
        <v>2.1875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-226294.92144503602</v>
      </c>
      <c r="CH228" s="26">
        <v>0</v>
      </c>
      <c r="CI228" s="26">
        <v>0</v>
      </c>
      <c r="CJ228" s="26">
        <v>-226294.92144503602</v>
      </c>
      <c r="CK228" s="22">
        <v>1</v>
      </c>
      <c r="CL228" s="22">
        <v>0</v>
      </c>
    </row>
    <row r="229" spans="1:90" s="226" customFormat="1" ht="20.100000000000001" customHeight="1" outlineLevel="2">
      <c r="A229" s="212" t="s">
        <v>121</v>
      </c>
      <c r="B229" s="212"/>
      <c r="C229" s="212"/>
      <c r="D229" s="212"/>
      <c r="E229" s="212"/>
      <c r="F229" s="212"/>
      <c r="G229" s="212"/>
      <c r="H229" s="212"/>
      <c r="I229" s="213"/>
      <c r="J229" s="32"/>
      <c r="K229" s="32"/>
      <c r="L229" s="33"/>
      <c r="M229" s="34"/>
      <c r="N229" s="34"/>
      <c r="O229" s="35"/>
      <c r="P229" s="55"/>
      <c r="Q229" s="32"/>
      <c r="R229" s="36">
        <v>0</v>
      </c>
      <c r="S229" s="36">
        <v>0</v>
      </c>
      <c r="T229" s="36">
        <v>0</v>
      </c>
      <c r="U229" s="37">
        <v>1441561.0255832647</v>
      </c>
      <c r="V229" s="38"/>
      <c r="W229" s="38">
        <v>1282309.7289895662</v>
      </c>
      <c r="X229" s="38">
        <v>0</v>
      </c>
      <c r="Y229" s="38">
        <v>1282309.7289895662</v>
      </c>
      <c r="Z229" s="38">
        <v>641154.86449478311</v>
      </c>
      <c r="AA229" s="38">
        <v>0</v>
      </c>
      <c r="AB229" s="38">
        <v>641154.86449478311</v>
      </c>
      <c r="AC229" s="37">
        <v>1403685.0519099648</v>
      </c>
      <c r="AD229" s="38">
        <v>37875.973673300083</v>
      </c>
      <c r="AE229" s="38">
        <v>0</v>
      </c>
      <c r="AF229" s="38">
        <v>0</v>
      </c>
      <c r="AG229" s="38">
        <v>37875.973673300083</v>
      </c>
      <c r="AH229" s="39">
        <v>120710.15645183937</v>
      </c>
      <c r="AI229" s="38">
        <v>0</v>
      </c>
      <c r="AJ229" s="38">
        <v>0</v>
      </c>
      <c r="AK229" s="40">
        <v>120710.15645183937</v>
      </c>
      <c r="AL229" s="41"/>
      <c r="AM229" s="38">
        <v>1320850.8691314254</v>
      </c>
      <c r="AN229" s="41"/>
      <c r="AO229" s="41"/>
      <c r="AP229" s="38">
        <v>966019.51142064715</v>
      </c>
      <c r="AQ229" s="42"/>
      <c r="AR229" s="35"/>
      <c r="AS229" s="35"/>
      <c r="AT229" s="38">
        <v>257349.16082792927</v>
      </c>
      <c r="AU229" s="38">
        <v>0</v>
      </c>
      <c r="AV229" s="38">
        <v>0</v>
      </c>
      <c r="AW229" s="38">
        <v>257349.16082792927</v>
      </c>
      <c r="AX229" s="38">
        <v>750238.08092915779</v>
      </c>
      <c r="AY229" s="38">
        <v>0</v>
      </c>
      <c r="AZ229" s="38">
        <v>0</v>
      </c>
      <c r="BA229" s="38">
        <v>750238.08092915779</v>
      </c>
      <c r="BB229" s="35"/>
      <c r="BC229" s="35"/>
      <c r="BD229" s="38"/>
      <c r="BE229" s="38"/>
      <c r="BF229" s="38"/>
      <c r="BG229" s="38"/>
      <c r="BH229" s="38"/>
      <c r="BI229" s="38"/>
      <c r="BJ229" s="38"/>
      <c r="BK229" s="38"/>
      <c r="BL229" s="35"/>
      <c r="BM229" s="35"/>
      <c r="BN229" s="35"/>
      <c r="BO229" s="35"/>
      <c r="BP229" s="38"/>
      <c r="BQ229" s="32"/>
      <c r="BR229" s="32"/>
      <c r="BS229" s="214"/>
      <c r="BT229" s="32"/>
      <c r="BU229" s="228"/>
      <c r="BV229" s="32"/>
      <c r="BW229" s="43"/>
      <c r="BX229" s="43"/>
      <c r="BY229" s="38"/>
      <c r="BZ229" s="38"/>
      <c r="CA229" s="38">
        <v>0</v>
      </c>
      <c r="CB229" s="38"/>
      <c r="CC229" s="38"/>
      <c r="CD229" s="38"/>
      <c r="CE229" s="38"/>
      <c r="CF229" s="38"/>
      <c r="CG229" s="38"/>
      <c r="CH229" s="38"/>
      <c r="CI229" s="38"/>
      <c r="CJ229" s="38"/>
      <c r="CK229" s="34"/>
      <c r="CL229" s="34"/>
    </row>
    <row r="230" spans="1:90" s="231" customFormat="1" ht="30" customHeight="1" outlineLevel="1">
      <c r="A230" s="212"/>
      <c r="B230" s="212" t="s">
        <v>349</v>
      </c>
      <c r="C230" s="212"/>
      <c r="D230" s="212"/>
      <c r="E230" s="212"/>
      <c r="F230" s="212"/>
      <c r="G230" s="212"/>
      <c r="H230" s="212"/>
      <c r="I230" s="213"/>
      <c r="J230" s="56"/>
      <c r="K230" s="56"/>
      <c r="L230" s="57"/>
      <c r="M230" s="58"/>
      <c r="N230" s="58"/>
      <c r="O230" s="59"/>
      <c r="P230" s="60"/>
      <c r="Q230" s="56"/>
      <c r="R230" s="61">
        <v>0</v>
      </c>
      <c r="S230" s="61">
        <v>0</v>
      </c>
      <c r="T230" s="61">
        <v>0</v>
      </c>
      <c r="U230" s="62">
        <v>101372661.75222701</v>
      </c>
      <c r="V230" s="63"/>
      <c r="W230" s="63">
        <v>16664180.967270816</v>
      </c>
      <c r="X230" s="63">
        <v>0</v>
      </c>
      <c r="Y230" s="63">
        <v>16664180.967270816</v>
      </c>
      <c r="Z230" s="63">
        <v>1360727.2336354081</v>
      </c>
      <c r="AA230" s="63">
        <v>0</v>
      </c>
      <c r="AB230" s="63">
        <v>1360727.2336354081</v>
      </c>
      <c r="AC230" s="62">
        <v>101305399.43781933</v>
      </c>
      <c r="AD230" s="63">
        <v>67262.314407675134</v>
      </c>
      <c r="AE230" s="63">
        <v>0</v>
      </c>
      <c r="AF230" s="63">
        <v>0</v>
      </c>
      <c r="AG230" s="63">
        <v>67262.314407675134</v>
      </c>
      <c r="AH230" s="64">
        <v>-3635657.3472669106</v>
      </c>
      <c r="AI230" s="63">
        <v>0</v>
      </c>
      <c r="AJ230" s="63">
        <v>-144148.85</v>
      </c>
      <c r="AK230" s="65">
        <v>-3779806.1972669112</v>
      </c>
      <c r="AL230" s="66"/>
      <c r="AM230" s="63">
        <v>107141108.13949393</v>
      </c>
      <c r="AN230" s="66"/>
      <c r="AO230" s="66"/>
      <c r="AP230" s="63">
        <v>105220284.40654565</v>
      </c>
      <c r="AQ230" s="67"/>
      <c r="AR230" s="59"/>
      <c r="AS230" s="59"/>
      <c r="AT230" s="63">
        <v>-12032.396518945819</v>
      </c>
      <c r="AU230" s="63">
        <v>0</v>
      </c>
      <c r="AV230" s="63">
        <v>115901.15</v>
      </c>
      <c r="AW230" s="63">
        <v>103868.75348105417</v>
      </c>
      <c r="AX230" s="63">
        <v>-17999457.747708924</v>
      </c>
      <c r="AY230" s="63">
        <v>0</v>
      </c>
      <c r="AZ230" s="63">
        <v>141403.93055515247</v>
      </c>
      <c r="BA230" s="63">
        <v>-17858053.817153778</v>
      </c>
      <c r="BB230" s="59"/>
      <c r="BC230" s="59"/>
      <c r="BD230" s="63"/>
      <c r="BE230" s="63"/>
      <c r="BF230" s="63"/>
      <c r="BG230" s="63"/>
      <c r="BH230" s="63"/>
      <c r="BI230" s="63"/>
      <c r="BJ230" s="63"/>
      <c r="BK230" s="63"/>
      <c r="BL230" s="59"/>
      <c r="BM230" s="59"/>
      <c r="BN230" s="59"/>
      <c r="BO230" s="59"/>
      <c r="BP230" s="63"/>
      <c r="BQ230" s="56"/>
      <c r="BR230" s="56"/>
      <c r="BS230" s="229"/>
      <c r="BT230" s="56"/>
      <c r="BU230" s="230"/>
      <c r="BV230" s="56"/>
      <c r="BW230" s="68"/>
      <c r="BX230" s="68"/>
      <c r="BY230" s="63"/>
      <c r="BZ230" s="63"/>
      <c r="CA230" s="63">
        <v>-2132789.04</v>
      </c>
      <c r="CB230" s="63"/>
      <c r="CC230" s="63"/>
      <c r="CD230" s="63"/>
      <c r="CE230" s="63"/>
      <c r="CF230" s="63"/>
      <c r="CG230" s="63"/>
      <c r="CH230" s="63"/>
      <c r="CI230" s="63"/>
      <c r="CJ230" s="63"/>
      <c r="CK230" s="58"/>
      <c r="CL230" s="58"/>
    </row>
    <row r="231" spans="1:90" outlineLevel="3">
      <c r="A231" s="225" t="s">
        <v>82</v>
      </c>
      <c r="B231" s="225" t="s">
        <v>350</v>
      </c>
      <c r="C231" s="225" t="s">
        <v>0</v>
      </c>
      <c r="D231" s="225" t="s">
        <v>0</v>
      </c>
      <c r="E231" s="225" t="s">
        <v>351</v>
      </c>
      <c r="F231" s="225" t="s">
        <v>0</v>
      </c>
      <c r="G231" s="225" t="s">
        <v>352</v>
      </c>
      <c r="H231" s="225" t="s">
        <v>85</v>
      </c>
      <c r="I231" s="209" t="s">
        <v>86</v>
      </c>
      <c r="J231" s="20">
        <v>0</v>
      </c>
      <c r="K231" s="20">
        <v>0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>
        <v>0</v>
      </c>
      <c r="S231" s="24">
        <v>0</v>
      </c>
      <c r="T231" s="24">
        <v>0</v>
      </c>
      <c r="U231" s="25">
        <v>0</v>
      </c>
      <c r="V231" s="26" t="s">
        <v>87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93215.61</v>
      </c>
      <c r="AK231" s="28">
        <v>93215.61</v>
      </c>
      <c r="AL231" s="29">
        <v>-4321048.18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93215.61</v>
      </c>
      <c r="AW231" s="26">
        <v>93215.61</v>
      </c>
      <c r="AX231" s="26">
        <v>0</v>
      </c>
      <c r="AY231" s="26">
        <v>0</v>
      </c>
      <c r="AZ231" s="26">
        <v>216666.88</v>
      </c>
      <c r="BA231" s="26">
        <v>216666.88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93215.61</v>
      </c>
      <c r="BG231" s="26">
        <v>93215.61</v>
      </c>
      <c r="BH231" s="26">
        <v>0</v>
      </c>
      <c r="BI231" s="26">
        <v>0</v>
      </c>
      <c r="BJ231" s="26">
        <v>216666.88</v>
      </c>
      <c r="BK231" s="26">
        <v>216666.88</v>
      </c>
      <c r="BL231" s="23">
        <v>0</v>
      </c>
      <c r="BM231" s="23" t="s">
        <v>88</v>
      </c>
      <c r="BN231" s="23">
        <v>0</v>
      </c>
      <c r="BO231" s="23" t="b">
        <v>0</v>
      </c>
      <c r="BP231" s="26">
        <v>93215.61</v>
      </c>
      <c r="BQ231" s="24">
        <v>0</v>
      </c>
      <c r="BR231" s="20">
        <v>0</v>
      </c>
      <c r="BS231" s="210">
        <v>83</v>
      </c>
      <c r="BT231" s="20">
        <v>0</v>
      </c>
      <c r="BU231" s="210">
        <v>0</v>
      </c>
      <c r="BV231" s="20">
        <v>129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93215.61</v>
      </c>
      <c r="CJ231" s="26">
        <v>93215.61</v>
      </c>
      <c r="CK231" s="22">
        <v>0</v>
      </c>
      <c r="CL231" s="22">
        <v>0</v>
      </c>
    </row>
    <row r="232" spans="1:90" s="226" customFormat="1" ht="20.100000000000001" customHeight="1" outlineLevel="2">
      <c r="A232" s="212" t="s">
        <v>89</v>
      </c>
      <c r="B232" s="212"/>
      <c r="C232" s="212"/>
      <c r="D232" s="212"/>
      <c r="E232" s="212"/>
      <c r="F232" s="212"/>
      <c r="G232" s="212"/>
      <c r="H232" s="212"/>
      <c r="I232" s="213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0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0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93215.61</v>
      </c>
      <c r="AK232" s="40">
        <v>93215.61</v>
      </c>
      <c r="AL232" s="41"/>
      <c r="AM232" s="38">
        <v>0</v>
      </c>
      <c r="AN232" s="32"/>
      <c r="AO232" s="41"/>
      <c r="AP232" s="38">
        <v>0</v>
      </c>
      <c r="AQ232" s="42"/>
      <c r="AR232" s="35"/>
      <c r="AS232" s="35"/>
      <c r="AT232" s="38">
        <v>0</v>
      </c>
      <c r="AU232" s="38">
        <v>0</v>
      </c>
      <c r="AV232" s="38">
        <v>93215.61</v>
      </c>
      <c r="AW232" s="38">
        <v>93215.61</v>
      </c>
      <c r="AX232" s="38">
        <v>0</v>
      </c>
      <c r="AY232" s="38">
        <v>0</v>
      </c>
      <c r="AZ232" s="38">
        <v>216666.88</v>
      </c>
      <c r="BA232" s="38">
        <v>216666.88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5"/>
      <c r="BM232" s="35"/>
      <c r="BN232" s="35"/>
      <c r="BO232" s="35"/>
      <c r="BP232" s="38"/>
      <c r="BQ232" s="36"/>
      <c r="BR232" s="32"/>
      <c r="BS232" s="214"/>
      <c r="BT232" s="32"/>
      <c r="BU232" s="214"/>
      <c r="BV232" s="32"/>
      <c r="BW232" s="43"/>
      <c r="BX232" s="43"/>
      <c r="BY232" s="38"/>
      <c r="BZ232" s="38"/>
      <c r="CA232" s="38">
        <v>0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225" t="s">
        <v>139</v>
      </c>
      <c r="B233" s="225" t="s">
        <v>350</v>
      </c>
      <c r="C233" s="225" t="s">
        <v>285</v>
      </c>
      <c r="D233" s="225" t="s">
        <v>286</v>
      </c>
      <c r="E233" s="225" t="s">
        <v>353</v>
      </c>
      <c r="F233" s="225" t="s">
        <v>526</v>
      </c>
      <c r="G233" s="225" t="s">
        <v>143</v>
      </c>
      <c r="H233" s="225" t="s">
        <v>144</v>
      </c>
      <c r="I233" s="209" t="s">
        <v>289</v>
      </c>
      <c r="J233" s="44">
        <v>375000</v>
      </c>
      <c r="K233" s="20">
        <v>375000</v>
      </c>
      <c r="L233" s="70">
        <v>0</v>
      </c>
      <c r="M233" s="22">
        <v>0</v>
      </c>
      <c r="N233" s="70">
        <v>0</v>
      </c>
      <c r="O233" s="23">
        <v>122.38</v>
      </c>
      <c r="P233" s="46">
        <v>122.38</v>
      </c>
      <c r="Q233" s="46">
        <v>0</v>
      </c>
      <c r="R233" s="24" t="s">
        <v>689</v>
      </c>
      <c r="S233" s="24">
        <v>0</v>
      </c>
      <c r="T233" s="24">
        <v>0</v>
      </c>
      <c r="U233" s="25">
        <v>45892500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45892500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1005673.37</v>
      </c>
      <c r="AK233" s="28">
        <v>1005673.37</v>
      </c>
      <c r="AL233" s="29">
        <v>0</v>
      </c>
      <c r="AM233" s="26">
        <v>45892500</v>
      </c>
      <c r="AN233" s="29">
        <v>0</v>
      </c>
      <c r="AO233" s="20">
        <v>0</v>
      </c>
      <c r="AP233" s="26">
        <v>45892500</v>
      </c>
      <c r="AQ233" s="30">
        <v>1</v>
      </c>
      <c r="AR233" s="23">
        <v>0</v>
      </c>
      <c r="AS233" s="23">
        <v>122.38</v>
      </c>
      <c r="AT233" s="26">
        <v>0</v>
      </c>
      <c r="AU233" s="26">
        <v>0</v>
      </c>
      <c r="AV233" s="26">
        <v>0</v>
      </c>
      <c r="AW233" s="26">
        <v>0</v>
      </c>
      <c r="AX233" s="26">
        <v>2249042.39</v>
      </c>
      <c r="AY233" s="26">
        <v>0</v>
      </c>
      <c r="AZ233" s="26">
        <v>2951116.89</v>
      </c>
      <c r="BA233" s="26">
        <v>5200159.28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2249042.39</v>
      </c>
      <c r="BI233" s="26">
        <v>0</v>
      </c>
      <c r="BJ233" s="26">
        <v>2951116.89</v>
      </c>
      <c r="BK233" s="26">
        <v>5200159.28</v>
      </c>
      <c r="BL233" s="26">
        <v>45892500</v>
      </c>
      <c r="BM233" s="23" t="s">
        <v>98</v>
      </c>
      <c r="BN233" s="23">
        <v>0</v>
      </c>
      <c r="BO233" s="23" t="b">
        <v>0</v>
      </c>
      <c r="BP233" s="26">
        <v>1005673.37</v>
      </c>
      <c r="BQ233" s="20">
        <v>100</v>
      </c>
      <c r="BR233" s="20">
        <v>37500000</v>
      </c>
      <c r="BS233" s="210">
        <v>6</v>
      </c>
      <c r="BT233" s="20">
        <v>0</v>
      </c>
      <c r="BU233" s="210">
        <v>0</v>
      </c>
      <c r="BV233" s="20">
        <v>84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1907297.61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1005673.37</v>
      </c>
      <c r="CJ233" s="26">
        <v>1005673.37</v>
      </c>
      <c r="CK233" s="22">
        <v>0</v>
      </c>
      <c r="CL233" s="22">
        <v>0</v>
      </c>
    </row>
    <row r="234" spans="1:90" s="226" customFormat="1" ht="20.100000000000001" customHeight="1" outlineLevel="2">
      <c r="A234" s="212" t="s">
        <v>146</v>
      </c>
      <c r="B234" s="212"/>
      <c r="C234" s="212"/>
      <c r="D234" s="212"/>
      <c r="E234" s="212"/>
      <c r="F234" s="212"/>
      <c r="G234" s="212"/>
      <c r="H234" s="212"/>
      <c r="I234" s="213"/>
      <c r="J234" s="48"/>
      <c r="K234" s="32"/>
      <c r="L234" s="71"/>
      <c r="M234" s="34"/>
      <c r="N234" s="71"/>
      <c r="O234" s="35"/>
      <c r="P234" s="50"/>
      <c r="Q234" s="50"/>
      <c r="R234" s="36">
        <v>0</v>
      </c>
      <c r="S234" s="36">
        <v>0</v>
      </c>
      <c r="T234" s="36">
        <v>0</v>
      </c>
      <c r="U234" s="37">
        <v>45892500</v>
      </c>
      <c r="V234" s="38"/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7">
        <v>45892500</v>
      </c>
      <c r="AD234" s="38">
        <v>0</v>
      </c>
      <c r="AE234" s="38">
        <v>0</v>
      </c>
      <c r="AF234" s="38">
        <v>0</v>
      </c>
      <c r="AG234" s="38">
        <v>0</v>
      </c>
      <c r="AH234" s="39">
        <v>0</v>
      </c>
      <c r="AI234" s="38">
        <v>0</v>
      </c>
      <c r="AJ234" s="38">
        <v>1005673.37</v>
      </c>
      <c r="AK234" s="40">
        <v>1005673.37</v>
      </c>
      <c r="AL234" s="41"/>
      <c r="AM234" s="38">
        <v>45892500</v>
      </c>
      <c r="AN234" s="41"/>
      <c r="AO234" s="32"/>
      <c r="AP234" s="38">
        <v>45892500</v>
      </c>
      <c r="AQ234" s="42"/>
      <c r="AR234" s="35"/>
      <c r="AS234" s="35"/>
      <c r="AT234" s="38">
        <v>0</v>
      </c>
      <c r="AU234" s="38">
        <v>0</v>
      </c>
      <c r="AV234" s="38">
        <v>0</v>
      </c>
      <c r="AW234" s="38">
        <v>0</v>
      </c>
      <c r="AX234" s="38">
        <v>2249042.39</v>
      </c>
      <c r="AY234" s="38">
        <v>0</v>
      </c>
      <c r="AZ234" s="38">
        <v>2951116.89</v>
      </c>
      <c r="BA234" s="38">
        <v>5200159.28</v>
      </c>
      <c r="BB234" s="35"/>
      <c r="BC234" s="35"/>
      <c r="BD234" s="38"/>
      <c r="BE234" s="38"/>
      <c r="BF234" s="38"/>
      <c r="BG234" s="38"/>
      <c r="BH234" s="38"/>
      <c r="BI234" s="38"/>
      <c r="BJ234" s="38"/>
      <c r="BK234" s="38"/>
      <c r="BL234" s="38"/>
      <c r="BM234" s="35"/>
      <c r="BN234" s="35"/>
      <c r="BO234" s="35"/>
      <c r="BP234" s="38"/>
      <c r="BQ234" s="32"/>
      <c r="BR234" s="32"/>
      <c r="BS234" s="214"/>
      <c r="BT234" s="32"/>
      <c r="BU234" s="214"/>
      <c r="BV234" s="32"/>
      <c r="BW234" s="43"/>
      <c r="BX234" s="43"/>
      <c r="BY234" s="38"/>
      <c r="BZ234" s="38"/>
      <c r="CA234" s="38">
        <v>0</v>
      </c>
      <c r="CB234" s="38"/>
      <c r="CC234" s="38"/>
      <c r="CD234" s="38"/>
      <c r="CE234" s="38"/>
      <c r="CF234" s="38"/>
      <c r="CG234" s="38"/>
      <c r="CH234" s="38"/>
      <c r="CI234" s="38"/>
      <c r="CJ234" s="38"/>
      <c r="CK234" s="34"/>
      <c r="CL234" s="34"/>
    </row>
    <row r="235" spans="1:90" outlineLevel="3">
      <c r="A235" s="225" t="s">
        <v>147</v>
      </c>
      <c r="B235" s="225" t="s">
        <v>350</v>
      </c>
      <c r="C235" s="225" t="s">
        <v>285</v>
      </c>
      <c r="D235" s="225" t="s">
        <v>286</v>
      </c>
      <c r="E235" s="225" t="s">
        <v>354</v>
      </c>
      <c r="F235" s="225" t="s">
        <v>0</v>
      </c>
      <c r="G235" s="225" t="s">
        <v>143</v>
      </c>
      <c r="H235" s="225" t="s">
        <v>95</v>
      </c>
      <c r="I235" s="209" t="s">
        <v>128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 t="s">
        <v>690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174343.02</v>
      </c>
      <c r="AK235" s="28">
        <v>174343.02</v>
      </c>
      <c r="AL235" s="29">
        <v>0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0.5</v>
      </c>
      <c r="AY235" s="26">
        <v>0</v>
      </c>
      <c r="AZ235" s="26">
        <v>307041.58</v>
      </c>
      <c r="BA235" s="26">
        <v>307042.08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0.5</v>
      </c>
      <c r="BI235" s="26">
        <v>0</v>
      </c>
      <c r="BJ235" s="26">
        <v>307041.58</v>
      </c>
      <c r="BK235" s="26">
        <v>307042.08</v>
      </c>
      <c r="BL235" s="26">
        <v>0</v>
      </c>
      <c r="BM235" s="23" t="s">
        <v>98</v>
      </c>
      <c r="BN235" s="23">
        <v>0</v>
      </c>
      <c r="BO235" s="23" t="b">
        <v>0</v>
      </c>
      <c r="BP235" s="26">
        <v>174343.02</v>
      </c>
      <c r="BQ235" s="46">
        <v>608514</v>
      </c>
      <c r="BR235" s="20">
        <v>608514</v>
      </c>
      <c r="BS235" s="210">
        <v>12</v>
      </c>
      <c r="BT235" s="20">
        <v>0</v>
      </c>
      <c r="BU235" s="210">
        <v>0</v>
      </c>
      <c r="BV235" s="20">
        <v>139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-210000.5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174343.02</v>
      </c>
      <c r="CJ235" s="26">
        <v>174343.02</v>
      </c>
      <c r="CK235" s="22">
        <v>0</v>
      </c>
      <c r="CL235" s="22">
        <v>0</v>
      </c>
    </row>
    <row r="236" spans="1:90" outlineLevel="3">
      <c r="A236" s="225" t="s">
        <v>147</v>
      </c>
      <c r="B236" s="225" t="s">
        <v>350</v>
      </c>
      <c r="C236" s="225" t="s">
        <v>285</v>
      </c>
      <c r="D236" s="225" t="s">
        <v>286</v>
      </c>
      <c r="E236" s="225" t="s">
        <v>355</v>
      </c>
      <c r="F236" s="225" t="s">
        <v>0</v>
      </c>
      <c r="G236" s="225" t="s">
        <v>143</v>
      </c>
      <c r="H236" s="232" t="s">
        <v>125</v>
      </c>
      <c r="I236" s="209" t="s">
        <v>297</v>
      </c>
      <c r="J236" s="20">
        <v>1</v>
      </c>
      <c r="K236" s="20">
        <v>1</v>
      </c>
      <c r="L236" s="21">
        <v>0</v>
      </c>
      <c r="M236" s="22">
        <v>0</v>
      </c>
      <c r="N236" s="22">
        <v>0</v>
      </c>
      <c r="O236" s="23">
        <v>429975</v>
      </c>
      <c r="P236" s="20">
        <v>429975</v>
      </c>
      <c r="Q236" s="20">
        <v>0</v>
      </c>
      <c r="R236" s="24" t="s">
        <v>691</v>
      </c>
      <c r="S236" s="24">
        <v>0</v>
      </c>
      <c r="T236" s="24">
        <v>0</v>
      </c>
      <c r="U236" s="25">
        <v>429975</v>
      </c>
      <c r="V236" s="26" t="s">
        <v>97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5">
        <v>429975</v>
      </c>
      <c r="AD236" s="26">
        <v>0</v>
      </c>
      <c r="AE236" s="26">
        <v>0</v>
      </c>
      <c r="AF236" s="26">
        <v>0</v>
      </c>
      <c r="AG236" s="26">
        <v>0</v>
      </c>
      <c r="AH236" s="27">
        <v>0</v>
      </c>
      <c r="AI236" s="26">
        <v>0</v>
      </c>
      <c r="AJ236" s="26">
        <v>0</v>
      </c>
      <c r="AK236" s="28">
        <v>0</v>
      </c>
      <c r="AL236" s="29">
        <v>0</v>
      </c>
      <c r="AM236" s="26">
        <v>429975</v>
      </c>
      <c r="AN236" s="20">
        <v>0</v>
      </c>
      <c r="AO236" s="29">
        <v>0</v>
      </c>
      <c r="AP236" s="26">
        <v>429975</v>
      </c>
      <c r="AQ236" s="30">
        <v>1</v>
      </c>
      <c r="AR236" s="23">
        <v>0</v>
      </c>
      <c r="AS236" s="23">
        <v>429975</v>
      </c>
      <c r="AT236" s="26">
        <v>0</v>
      </c>
      <c r="AU236" s="26">
        <v>0</v>
      </c>
      <c r="AV236" s="26">
        <v>0</v>
      </c>
      <c r="AW236" s="26">
        <v>0</v>
      </c>
      <c r="AX236" s="26">
        <v>-739800</v>
      </c>
      <c r="AY236" s="26">
        <v>0</v>
      </c>
      <c r="AZ236" s="26">
        <v>0</v>
      </c>
      <c r="BA236" s="26">
        <v>-739800</v>
      </c>
      <c r="BB236" s="23" t="s">
        <v>0</v>
      </c>
      <c r="BC236" s="23" t="s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-739800</v>
      </c>
      <c r="BI236" s="26">
        <v>0</v>
      </c>
      <c r="BJ236" s="26">
        <v>0</v>
      </c>
      <c r="BK236" s="26">
        <v>-739800</v>
      </c>
      <c r="BL236" s="26">
        <v>429975</v>
      </c>
      <c r="BM236" s="23" t="s">
        <v>98</v>
      </c>
      <c r="BN236" s="23">
        <v>0</v>
      </c>
      <c r="BO236" s="23" t="b">
        <v>0</v>
      </c>
      <c r="BP236" s="26">
        <v>0</v>
      </c>
      <c r="BQ236" s="20">
        <v>4407894</v>
      </c>
      <c r="BR236" s="20">
        <v>4407894</v>
      </c>
      <c r="BS236" s="210">
        <v>12</v>
      </c>
      <c r="BT236" s="20">
        <v>0</v>
      </c>
      <c r="BU236" s="210">
        <v>0</v>
      </c>
      <c r="BV236" s="20">
        <v>142</v>
      </c>
      <c r="BW236" s="31">
        <v>0</v>
      </c>
      <c r="BX236" s="31">
        <v>0</v>
      </c>
      <c r="BY236" s="26">
        <v>0</v>
      </c>
      <c r="BZ236" s="26">
        <v>0</v>
      </c>
      <c r="CA236" s="26">
        <v>0</v>
      </c>
      <c r="CB236" s="26">
        <v>-1488376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2">
        <v>0</v>
      </c>
      <c r="CL236" s="22">
        <v>0</v>
      </c>
    </row>
    <row r="237" spans="1:90" outlineLevel="3">
      <c r="A237" s="225" t="s">
        <v>147</v>
      </c>
      <c r="B237" s="225" t="s">
        <v>350</v>
      </c>
      <c r="C237" s="225" t="s">
        <v>285</v>
      </c>
      <c r="D237" s="225" t="s">
        <v>286</v>
      </c>
      <c r="E237" s="225" t="s">
        <v>356</v>
      </c>
      <c r="F237" s="225" t="s">
        <v>0</v>
      </c>
      <c r="G237" s="232" t="s">
        <v>231</v>
      </c>
      <c r="H237" s="232" t="s">
        <v>125</v>
      </c>
      <c r="I237" s="209" t="s">
        <v>297</v>
      </c>
      <c r="J237" s="20">
        <v>1</v>
      </c>
      <c r="K237" s="20">
        <v>1</v>
      </c>
      <c r="L237" s="21">
        <v>0</v>
      </c>
      <c r="M237" s="22">
        <v>0</v>
      </c>
      <c r="N237" s="22">
        <v>0</v>
      </c>
      <c r="O237" s="23">
        <v>784673.9</v>
      </c>
      <c r="P237" s="20">
        <v>784673.9</v>
      </c>
      <c r="Q237" s="20">
        <v>0</v>
      </c>
      <c r="R237" s="24" t="s">
        <v>692</v>
      </c>
      <c r="S237" s="24">
        <v>0</v>
      </c>
      <c r="T237" s="24">
        <v>0</v>
      </c>
      <c r="U237" s="25">
        <v>784673.9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784673.9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803007.23</v>
      </c>
      <c r="AN237" s="20">
        <v>0</v>
      </c>
      <c r="AO237" s="29">
        <v>0</v>
      </c>
      <c r="AP237" s="26">
        <v>803007.23</v>
      </c>
      <c r="AQ237" s="30">
        <v>1</v>
      </c>
      <c r="AR237" s="23">
        <v>0</v>
      </c>
      <c r="AS237" s="23">
        <v>784673.9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803007.23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210">
        <v>12</v>
      </c>
      <c r="BT237" s="20">
        <v>0</v>
      </c>
      <c r="BU237" s="210">
        <v>0</v>
      </c>
      <c r="BV237" s="20">
        <v>145</v>
      </c>
      <c r="BW237" s="31">
        <v>0</v>
      </c>
      <c r="BX237" s="31">
        <v>0</v>
      </c>
      <c r="BY237" s="26">
        <v>0</v>
      </c>
      <c r="BZ237" s="26">
        <v>0</v>
      </c>
      <c r="CA237" s="26">
        <v>-18333.330000000002</v>
      </c>
      <c r="CB237" s="26">
        <v>-109999.1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225" t="s">
        <v>147</v>
      </c>
      <c r="B238" s="225" t="s">
        <v>350</v>
      </c>
      <c r="C238" s="225" t="s">
        <v>285</v>
      </c>
      <c r="D238" s="225" t="s">
        <v>286</v>
      </c>
      <c r="E238" s="225" t="s">
        <v>357</v>
      </c>
      <c r="F238" s="225" t="s">
        <v>0</v>
      </c>
      <c r="G238" s="232" t="s">
        <v>231</v>
      </c>
      <c r="H238" s="232" t="s">
        <v>125</v>
      </c>
      <c r="I238" s="209" t="s">
        <v>297</v>
      </c>
      <c r="J238" s="20">
        <v>1</v>
      </c>
      <c r="K238" s="20">
        <v>1</v>
      </c>
      <c r="L238" s="21">
        <v>0</v>
      </c>
      <c r="M238" s="22">
        <v>0</v>
      </c>
      <c r="N238" s="22">
        <v>0</v>
      </c>
      <c r="O238" s="23">
        <v>1663000</v>
      </c>
      <c r="P238" s="20">
        <v>1663000</v>
      </c>
      <c r="Q238" s="20">
        <v>0</v>
      </c>
      <c r="R238" s="24" t="s">
        <v>693</v>
      </c>
      <c r="S238" s="24">
        <v>0</v>
      </c>
      <c r="T238" s="24">
        <v>0</v>
      </c>
      <c r="U238" s="25">
        <v>1663000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1663000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1663000</v>
      </c>
      <c r="AN238" s="20">
        <v>0</v>
      </c>
      <c r="AO238" s="29">
        <v>0</v>
      </c>
      <c r="AP238" s="26">
        <v>1663000</v>
      </c>
      <c r="AQ238" s="30">
        <v>1</v>
      </c>
      <c r="AR238" s="23">
        <v>0</v>
      </c>
      <c r="AS238" s="23">
        <v>1663000</v>
      </c>
      <c r="AT238" s="26">
        <v>0</v>
      </c>
      <c r="AU238" s="26">
        <v>0</v>
      </c>
      <c r="AV238" s="26">
        <v>0</v>
      </c>
      <c r="AW238" s="26">
        <v>0</v>
      </c>
      <c r="AX238" s="26">
        <v>-2087000</v>
      </c>
      <c r="AY238" s="26">
        <v>0</v>
      </c>
      <c r="AZ238" s="26">
        <v>0</v>
      </c>
      <c r="BA238" s="26">
        <v>-2087000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-2087000</v>
      </c>
      <c r="BI238" s="26">
        <v>0</v>
      </c>
      <c r="BJ238" s="26">
        <v>0</v>
      </c>
      <c r="BK238" s="26">
        <v>-2087000</v>
      </c>
      <c r="BL238" s="26">
        <v>1663000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210">
        <v>12</v>
      </c>
      <c r="BT238" s="20">
        <v>0</v>
      </c>
      <c r="BU238" s="210">
        <v>0</v>
      </c>
      <c r="BV238" s="20">
        <v>146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225" t="s">
        <v>147</v>
      </c>
      <c r="B239" s="225" t="s">
        <v>350</v>
      </c>
      <c r="C239" s="225" t="s">
        <v>285</v>
      </c>
      <c r="D239" s="225" t="s">
        <v>286</v>
      </c>
      <c r="E239" s="225" t="s">
        <v>358</v>
      </c>
      <c r="F239" s="225" t="s">
        <v>0</v>
      </c>
      <c r="G239" s="225" t="s">
        <v>143</v>
      </c>
      <c r="H239" s="225" t="s">
        <v>95</v>
      </c>
      <c r="I239" s="209" t="s">
        <v>185</v>
      </c>
      <c r="J239" s="20">
        <v>1</v>
      </c>
      <c r="K239" s="20">
        <v>1</v>
      </c>
      <c r="L239" s="21">
        <v>0</v>
      </c>
      <c r="M239" s="22">
        <v>0</v>
      </c>
      <c r="N239" s="22">
        <v>0</v>
      </c>
      <c r="O239" s="23">
        <v>0</v>
      </c>
      <c r="P239" s="20">
        <v>0</v>
      </c>
      <c r="Q239" s="20">
        <v>0</v>
      </c>
      <c r="R239" s="24" t="s">
        <v>694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0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12175</v>
      </c>
      <c r="BA239" s="26">
        <v>12175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12175</v>
      </c>
      <c r="BK239" s="26">
        <v>12175</v>
      </c>
      <c r="BL239" s="26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46">
        <v>-23598800</v>
      </c>
      <c r="BR239" s="20">
        <v>-23598800</v>
      </c>
      <c r="BS239" s="210">
        <v>12</v>
      </c>
      <c r="BT239" s="20">
        <v>0</v>
      </c>
      <c r="BU239" s="210">
        <v>0</v>
      </c>
      <c r="BV239" s="20">
        <v>162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225" t="s">
        <v>147</v>
      </c>
      <c r="B240" s="225" t="s">
        <v>350</v>
      </c>
      <c r="C240" s="225" t="s">
        <v>285</v>
      </c>
      <c r="D240" s="225" t="s">
        <v>286</v>
      </c>
      <c r="E240" s="225" t="s">
        <v>359</v>
      </c>
      <c r="F240" s="225" t="s">
        <v>0</v>
      </c>
      <c r="G240" s="225" t="s">
        <v>143</v>
      </c>
      <c r="H240" s="225" t="s">
        <v>95</v>
      </c>
      <c r="I240" s="209" t="s">
        <v>128</v>
      </c>
      <c r="J240" s="20">
        <v>1</v>
      </c>
      <c r="K240" s="20">
        <v>1</v>
      </c>
      <c r="L240" s="21">
        <v>0</v>
      </c>
      <c r="M240" s="22">
        <v>0</v>
      </c>
      <c r="N240" s="22">
        <v>0</v>
      </c>
      <c r="O240" s="23">
        <v>962000</v>
      </c>
      <c r="P240" s="20">
        <v>962000</v>
      </c>
      <c r="Q240" s="20">
        <v>0</v>
      </c>
      <c r="R240" s="24" t="s">
        <v>695</v>
      </c>
      <c r="S240" s="24">
        <v>0</v>
      </c>
      <c r="T240" s="24">
        <v>0</v>
      </c>
      <c r="U240" s="25">
        <v>962000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962000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25000</v>
      </c>
      <c r="AK240" s="28">
        <v>25000</v>
      </c>
      <c r="AL240" s="29">
        <v>0</v>
      </c>
      <c r="AM240" s="26">
        <v>962000</v>
      </c>
      <c r="AN240" s="20">
        <v>0</v>
      </c>
      <c r="AO240" s="29">
        <v>0</v>
      </c>
      <c r="AP240" s="26">
        <v>962000</v>
      </c>
      <c r="AQ240" s="30">
        <v>1</v>
      </c>
      <c r="AR240" s="23">
        <v>0</v>
      </c>
      <c r="AS240" s="23">
        <v>962000</v>
      </c>
      <c r="AT240" s="26">
        <v>0</v>
      </c>
      <c r="AU240" s="26">
        <v>0</v>
      </c>
      <c r="AV240" s="26">
        <v>25000</v>
      </c>
      <c r="AW240" s="26">
        <v>25000</v>
      </c>
      <c r="AX240" s="26">
        <v>-386000</v>
      </c>
      <c r="AY240" s="26">
        <v>0</v>
      </c>
      <c r="AZ240" s="26">
        <v>100000</v>
      </c>
      <c r="BA240" s="26">
        <v>-286000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25000</v>
      </c>
      <c r="BG240" s="26">
        <v>25000</v>
      </c>
      <c r="BH240" s="26">
        <v>-386000</v>
      </c>
      <c r="BI240" s="26">
        <v>0</v>
      </c>
      <c r="BJ240" s="26">
        <v>100000</v>
      </c>
      <c r="BK240" s="26">
        <v>-286000</v>
      </c>
      <c r="BL240" s="26">
        <v>962000</v>
      </c>
      <c r="BM240" s="23" t="s">
        <v>98</v>
      </c>
      <c r="BN240" s="23">
        <v>0</v>
      </c>
      <c r="BO240" s="23" t="b">
        <v>0</v>
      </c>
      <c r="BP240" s="26">
        <v>25000</v>
      </c>
      <c r="BQ240" s="46">
        <v>2211500</v>
      </c>
      <c r="BR240" s="20">
        <v>2211500</v>
      </c>
      <c r="BS240" s="210">
        <v>12</v>
      </c>
      <c r="BT240" s="20">
        <v>0</v>
      </c>
      <c r="BU240" s="210">
        <v>0</v>
      </c>
      <c r="BV240" s="20">
        <v>164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25000</v>
      </c>
      <c r="CJ240" s="26">
        <v>25000</v>
      </c>
      <c r="CK240" s="22">
        <v>0</v>
      </c>
      <c r="CL240" s="22">
        <v>0</v>
      </c>
    </row>
    <row r="241" spans="1:90" outlineLevel="3">
      <c r="A241" s="225" t="s">
        <v>147</v>
      </c>
      <c r="B241" s="225" t="s">
        <v>350</v>
      </c>
      <c r="C241" s="225" t="s">
        <v>285</v>
      </c>
      <c r="D241" s="225" t="s">
        <v>286</v>
      </c>
      <c r="E241" s="225" t="s">
        <v>360</v>
      </c>
      <c r="F241" s="225" t="s">
        <v>0</v>
      </c>
      <c r="G241" s="225" t="s">
        <v>143</v>
      </c>
      <c r="H241" s="225" t="s">
        <v>95</v>
      </c>
      <c r="I241" s="209" t="s">
        <v>128</v>
      </c>
      <c r="J241" s="20">
        <v>1</v>
      </c>
      <c r="K241" s="20">
        <v>1</v>
      </c>
      <c r="L241" s="21">
        <v>0</v>
      </c>
      <c r="M241" s="22">
        <v>0</v>
      </c>
      <c r="N241" s="22">
        <v>0</v>
      </c>
      <c r="O241" s="23">
        <v>4707450</v>
      </c>
      <c r="P241" s="20">
        <v>4707450</v>
      </c>
      <c r="Q241" s="20">
        <v>0</v>
      </c>
      <c r="R241" s="24" t="s">
        <v>696</v>
      </c>
      <c r="S241" s="24">
        <v>0</v>
      </c>
      <c r="T241" s="24">
        <v>0</v>
      </c>
      <c r="U241" s="25">
        <v>4707450</v>
      </c>
      <c r="V241" s="26" t="s">
        <v>97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5">
        <v>4707450</v>
      </c>
      <c r="AD241" s="26">
        <v>0</v>
      </c>
      <c r="AE241" s="26">
        <v>0</v>
      </c>
      <c r="AF241" s="26">
        <v>0</v>
      </c>
      <c r="AG241" s="26">
        <v>0</v>
      </c>
      <c r="AH241" s="27">
        <v>0</v>
      </c>
      <c r="AI241" s="26">
        <v>0</v>
      </c>
      <c r="AJ241" s="26">
        <v>0</v>
      </c>
      <c r="AK241" s="28">
        <v>0</v>
      </c>
      <c r="AL241" s="29">
        <v>0</v>
      </c>
      <c r="AM241" s="26">
        <v>4707450</v>
      </c>
      <c r="AN241" s="20">
        <v>0</v>
      </c>
      <c r="AO241" s="29">
        <v>0</v>
      </c>
      <c r="AP241" s="26">
        <v>4707450</v>
      </c>
      <c r="AQ241" s="30">
        <v>1</v>
      </c>
      <c r="AR241" s="23">
        <v>0</v>
      </c>
      <c r="AS241" s="23">
        <v>4707450</v>
      </c>
      <c r="AT241" s="26">
        <v>0</v>
      </c>
      <c r="AU241" s="26">
        <v>0</v>
      </c>
      <c r="AV241" s="26">
        <v>0</v>
      </c>
      <c r="AW241" s="26">
        <v>0</v>
      </c>
      <c r="AX241" s="26">
        <v>457649</v>
      </c>
      <c r="AY241" s="26">
        <v>0</v>
      </c>
      <c r="AZ241" s="26">
        <v>0</v>
      </c>
      <c r="BA241" s="26">
        <v>457649</v>
      </c>
      <c r="BB241" s="23" t="s">
        <v>0</v>
      </c>
      <c r="BC241" s="23" t="s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457649</v>
      </c>
      <c r="BI241" s="26">
        <v>0</v>
      </c>
      <c r="BJ241" s="26">
        <v>0</v>
      </c>
      <c r="BK241" s="26">
        <v>457649</v>
      </c>
      <c r="BL241" s="26">
        <v>4707450</v>
      </c>
      <c r="BM241" s="23" t="s">
        <v>98</v>
      </c>
      <c r="BN241" s="23">
        <v>0</v>
      </c>
      <c r="BO241" s="23" t="b">
        <v>0</v>
      </c>
      <c r="BP241" s="26">
        <v>0</v>
      </c>
      <c r="BQ241" s="46">
        <v>0</v>
      </c>
      <c r="BR241" s="20">
        <v>0</v>
      </c>
      <c r="BS241" s="210">
        <v>12</v>
      </c>
      <c r="BT241" s="20">
        <v>0</v>
      </c>
      <c r="BU241" s="210">
        <v>0</v>
      </c>
      <c r="BV241" s="20">
        <v>174</v>
      </c>
      <c r="BW241" s="31">
        <v>0</v>
      </c>
      <c r="BX241" s="31">
        <v>0</v>
      </c>
      <c r="BY241" s="26">
        <v>0</v>
      </c>
      <c r="BZ241" s="26">
        <v>0</v>
      </c>
      <c r="CA241" s="26">
        <v>0</v>
      </c>
      <c r="CB241" s="26">
        <v>-1093499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2">
        <v>0</v>
      </c>
      <c r="CL241" s="22">
        <v>0</v>
      </c>
    </row>
    <row r="242" spans="1:90" outlineLevel="3">
      <c r="A242" s="225" t="s">
        <v>147</v>
      </c>
      <c r="B242" s="225" t="s">
        <v>350</v>
      </c>
      <c r="C242" s="225" t="s">
        <v>285</v>
      </c>
      <c r="D242" s="225" t="s">
        <v>286</v>
      </c>
      <c r="E242" s="225" t="s">
        <v>361</v>
      </c>
      <c r="F242" s="225" t="s">
        <v>0</v>
      </c>
      <c r="G242" s="225" t="s">
        <v>143</v>
      </c>
      <c r="H242" s="225" t="s">
        <v>95</v>
      </c>
      <c r="I242" s="209" t="s">
        <v>128</v>
      </c>
      <c r="J242" s="20">
        <v>1</v>
      </c>
      <c r="K242" s="20">
        <v>1</v>
      </c>
      <c r="L242" s="21">
        <v>0</v>
      </c>
      <c r="M242" s="22">
        <v>0</v>
      </c>
      <c r="N242" s="22">
        <v>0</v>
      </c>
      <c r="O242" s="23">
        <v>0</v>
      </c>
      <c r="P242" s="20">
        <v>0</v>
      </c>
      <c r="Q242" s="20">
        <v>0</v>
      </c>
      <c r="R242" s="24" t="s">
        <v>697</v>
      </c>
      <c r="S242" s="24">
        <v>0</v>
      </c>
      <c r="T242" s="24">
        <v>0</v>
      </c>
      <c r="U242" s="25">
        <v>0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0</v>
      </c>
      <c r="AD242" s="26">
        <v>0</v>
      </c>
      <c r="AE242" s="26">
        <v>0</v>
      </c>
      <c r="AF242" s="26">
        <v>0</v>
      </c>
      <c r="AG242" s="26">
        <v>0</v>
      </c>
      <c r="AH242" s="27">
        <v>993000</v>
      </c>
      <c r="AI242" s="26">
        <v>0</v>
      </c>
      <c r="AJ242" s="26">
        <v>100000</v>
      </c>
      <c r="AK242" s="28">
        <v>1093000</v>
      </c>
      <c r="AL242" s="29">
        <v>0</v>
      </c>
      <c r="AM242" s="26">
        <v>8307000</v>
      </c>
      <c r="AN242" s="20">
        <v>0</v>
      </c>
      <c r="AO242" s="29">
        <v>0</v>
      </c>
      <c r="AP242" s="26">
        <v>0</v>
      </c>
      <c r="AQ242" s="30">
        <v>1</v>
      </c>
      <c r="AR242" s="23">
        <v>0</v>
      </c>
      <c r="AS242" s="23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993000</v>
      </c>
      <c r="AY242" s="26">
        <v>0</v>
      </c>
      <c r="AZ242" s="26">
        <v>100000</v>
      </c>
      <c r="BA242" s="26">
        <v>1093000</v>
      </c>
      <c r="BB242" s="23" t="s">
        <v>0</v>
      </c>
      <c r="BC242" s="23" t="s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993000</v>
      </c>
      <c r="BI242" s="26">
        <v>0</v>
      </c>
      <c r="BJ242" s="26">
        <v>100000</v>
      </c>
      <c r="BK242" s="26">
        <v>1093000</v>
      </c>
      <c r="BL242" s="26">
        <v>0</v>
      </c>
      <c r="BM242" s="23" t="s">
        <v>98</v>
      </c>
      <c r="BN242" s="23">
        <v>0</v>
      </c>
      <c r="BO242" s="23" t="b">
        <v>0</v>
      </c>
      <c r="BP242" s="26">
        <v>100000</v>
      </c>
      <c r="BQ242" s="46">
        <v>8967000</v>
      </c>
      <c r="BR242" s="20">
        <v>8967000</v>
      </c>
      <c r="BS242" s="210">
        <v>12</v>
      </c>
      <c r="BT242" s="20">
        <v>0</v>
      </c>
      <c r="BU242" s="210">
        <v>0</v>
      </c>
      <c r="BV242" s="20">
        <v>175</v>
      </c>
      <c r="BW242" s="31">
        <v>0</v>
      </c>
      <c r="BX242" s="31">
        <v>0</v>
      </c>
      <c r="BY242" s="26">
        <v>0</v>
      </c>
      <c r="BZ242" s="26">
        <v>0</v>
      </c>
      <c r="CA242" s="26">
        <v>-9300000</v>
      </c>
      <c r="CB242" s="26">
        <v>-9300000</v>
      </c>
      <c r="CC242" s="26">
        <v>0</v>
      </c>
      <c r="CD242" s="26">
        <v>0</v>
      </c>
      <c r="CE242" s="26">
        <v>0</v>
      </c>
      <c r="CF242" s="26">
        <v>0</v>
      </c>
      <c r="CG242" s="26">
        <v>993000</v>
      </c>
      <c r="CH242" s="26">
        <v>0</v>
      </c>
      <c r="CI242" s="26">
        <v>100000</v>
      </c>
      <c r="CJ242" s="26">
        <v>1093000</v>
      </c>
      <c r="CK242" s="22">
        <v>0</v>
      </c>
      <c r="CL242" s="22">
        <v>0</v>
      </c>
    </row>
    <row r="243" spans="1:90" outlineLevel="3">
      <c r="A243" s="225" t="s">
        <v>147</v>
      </c>
      <c r="B243" s="225" t="s">
        <v>350</v>
      </c>
      <c r="C243" s="225" t="s">
        <v>285</v>
      </c>
      <c r="D243" s="225" t="s">
        <v>286</v>
      </c>
      <c r="E243" s="225" t="s">
        <v>362</v>
      </c>
      <c r="F243" s="225" t="s">
        <v>0</v>
      </c>
      <c r="G243" s="225" t="s">
        <v>143</v>
      </c>
      <c r="H243" s="225" t="s">
        <v>95</v>
      </c>
      <c r="I243" s="209" t="s">
        <v>128</v>
      </c>
      <c r="J243" s="20">
        <v>1</v>
      </c>
      <c r="K243" s="20">
        <v>1</v>
      </c>
      <c r="L243" s="21">
        <v>0</v>
      </c>
      <c r="M243" s="22">
        <v>0</v>
      </c>
      <c r="N243" s="22">
        <v>0</v>
      </c>
      <c r="O243" s="23">
        <v>17386792.710000001</v>
      </c>
      <c r="P243" s="20">
        <v>17386792.710000001</v>
      </c>
      <c r="Q243" s="20">
        <v>0</v>
      </c>
      <c r="R243" s="24" t="s">
        <v>698</v>
      </c>
      <c r="S243" s="24">
        <v>0</v>
      </c>
      <c r="T243" s="24">
        <v>0</v>
      </c>
      <c r="U243" s="25">
        <v>17386792.710000001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17386792.710000001</v>
      </c>
      <c r="AD243" s="26">
        <v>0</v>
      </c>
      <c r="AE243" s="26">
        <v>0</v>
      </c>
      <c r="AF243" s="26">
        <v>0</v>
      </c>
      <c r="AG243" s="26">
        <v>0</v>
      </c>
      <c r="AH243" s="27">
        <v>0</v>
      </c>
      <c r="AI243" s="26">
        <v>0</v>
      </c>
      <c r="AJ243" s="26">
        <v>0</v>
      </c>
      <c r="AK243" s="28">
        <v>0</v>
      </c>
      <c r="AL243" s="29">
        <v>0</v>
      </c>
      <c r="AM243" s="26">
        <v>17513077</v>
      </c>
      <c r="AN243" s="20">
        <v>0</v>
      </c>
      <c r="AO243" s="29">
        <v>0</v>
      </c>
      <c r="AP243" s="26">
        <v>17513077</v>
      </c>
      <c r="AQ243" s="30">
        <v>1</v>
      </c>
      <c r="AR243" s="23">
        <v>0</v>
      </c>
      <c r="AS243" s="23">
        <v>17386792.710000001</v>
      </c>
      <c r="AT243" s="26">
        <v>0</v>
      </c>
      <c r="AU243" s="26">
        <v>0</v>
      </c>
      <c r="AV243" s="26">
        <v>0</v>
      </c>
      <c r="AW243" s="26">
        <v>0</v>
      </c>
      <c r="AX243" s="26">
        <v>4185660.6649999972</v>
      </c>
      <c r="AY243" s="26">
        <v>0</v>
      </c>
      <c r="AZ243" s="26">
        <v>0</v>
      </c>
      <c r="BA243" s="26">
        <v>4185660.6649999972</v>
      </c>
      <c r="BB243" s="23" t="s">
        <v>0</v>
      </c>
      <c r="BC243" s="23" t="s">
        <v>0</v>
      </c>
      <c r="BD243" s="26">
        <v>0</v>
      </c>
      <c r="BE243" s="26">
        <v>0</v>
      </c>
      <c r="BF243" s="26">
        <v>0</v>
      </c>
      <c r="BG243" s="26">
        <v>0</v>
      </c>
      <c r="BH243" s="26">
        <v>4185660.6649999972</v>
      </c>
      <c r="BI243" s="26">
        <v>0</v>
      </c>
      <c r="BJ243" s="26">
        <v>0</v>
      </c>
      <c r="BK243" s="26">
        <v>4185660.6649999972</v>
      </c>
      <c r="BL243" s="26">
        <v>17513077</v>
      </c>
      <c r="BM243" s="23" t="s">
        <v>98</v>
      </c>
      <c r="BN243" s="23">
        <v>0</v>
      </c>
      <c r="BO243" s="23" t="b">
        <v>0</v>
      </c>
      <c r="BP243" s="26">
        <v>0</v>
      </c>
      <c r="BQ243" s="46">
        <v>19983360</v>
      </c>
      <c r="BR243" s="20">
        <v>19983360</v>
      </c>
      <c r="BS243" s="210">
        <v>12</v>
      </c>
      <c r="BT243" s="20">
        <v>0</v>
      </c>
      <c r="BU243" s="210">
        <v>0</v>
      </c>
      <c r="BV243" s="20">
        <v>176</v>
      </c>
      <c r="BW243" s="31">
        <v>0</v>
      </c>
      <c r="BX243" s="31">
        <v>0</v>
      </c>
      <c r="BY243" s="26">
        <v>0</v>
      </c>
      <c r="BZ243" s="26">
        <v>0</v>
      </c>
      <c r="CA243" s="26">
        <v>-126284.29</v>
      </c>
      <c r="CB243" s="26">
        <v>-3259872.9550000001</v>
      </c>
      <c r="CC243" s="26">
        <v>0</v>
      </c>
      <c r="CD243" s="26">
        <v>0</v>
      </c>
      <c r="CE243" s="26">
        <v>0</v>
      </c>
      <c r="CF243" s="26">
        <v>0</v>
      </c>
      <c r="CG243" s="26">
        <v>0</v>
      </c>
      <c r="CH243" s="26">
        <v>0</v>
      </c>
      <c r="CI243" s="26">
        <v>0</v>
      </c>
      <c r="CJ243" s="26">
        <v>0</v>
      </c>
      <c r="CK243" s="22">
        <v>0</v>
      </c>
      <c r="CL243" s="22">
        <v>0</v>
      </c>
    </row>
    <row r="244" spans="1:90" outlineLevel="3">
      <c r="A244" s="225" t="s">
        <v>147</v>
      </c>
      <c r="B244" s="225" t="s">
        <v>350</v>
      </c>
      <c r="C244" s="225" t="s">
        <v>285</v>
      </c>
      <c r="D244" s="225" t="s">
        <v>286</v>
      </c>
      <c r="E244" s="225" t="s">
        <v>364</v>
      </c>
      <c r="F244" s="225" t="s">
        <v>526</v>
      </c>
      <c r="G244" s="232" t="s">
        <v>86</v>
      </c>
      <c r="H244" s="232" t="s">
        <v>125</v>
      </c>
      <c r="I244" s="209" t="s">
        <v>96</v>
      </c>
      <c r="J244" s="20">
        <v>1</v>
      </c>
      <c r="K244" s="20">
        <v>1</v>
      </c>
      <c r="L244" s="21">
        <v>0</v>
      </c>
      <c r="M244" s="22">
        <v>0</v>
      </c>
      <c r="N244" s="22">
        <v>0</v>
      </c>
      <c r="O244" s="23">
        <v>3054665.63</v>
      </c>
      <c r="P244" s="46">
        <v>3054665.63</v>
      </c>
      <c r="Q244" s="46">
        <v>0</v>
      </c>
      <c r="R244" s="24" t="s">
        <v>699</v>
      </c>
      <c r="S244" s="24">
        <v>0</v>
      </c>
      <c r="T244" s="24">
        <v>0</v>
      </c>
      <c r="U244" s="25">
        <v>3054665.63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3054665.63</v>
      </c>
      <c r="AD244" s="26">
        <v>0</v>
      </c>
      <c r="AE244" s="26">
        <v>0</v>
      </c>
      <c r="AF244" s="26">
        <v>0</v>
      </c>
      <c r="AG244" s="26">
        <v>0</v>
      </c>
      <c r="AH244" s="27">
        <v>0</v>
      </c>
      <c r="AI244" s="26">
        <v>0</v>
      </c>
      <c r="AJ244" s="26">
        <v>0</v>
      </c>
      <c r="AK244" s="28">
        <v>0</v>
      </c>
      <c r="AL244" s="29">
        <v>0</v>
      </c>
      <c r="AM244" s="26">
        <v>3530871.16</v>
      </c>
      <c r="AN244" s="29">
        <v>0</v>
      </c>
      <c r="AO244" s="29">
        <v>0</v>
      </c>
      <c r="AP244" s="26">
        <v>3530871.16</v>
      </c>
      <c r="AQ244" s="30">
        <v>1</v>
      </c>
      <c r="AR244" s="23">
        <v>0</v>
      </c>
      <c r="AS244" s="23">
        <v>3054665.63</v>
      </c>
      <c r="AT244" s="26">
        <v>0</v>
      </c>
      <c r="AU244" s="26">
        <v>0</v>
      </c>
      <c r="AV244" s="26">
        <v>0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3" t="s">
        <v>0</v>
      </c>
      <c r="BC244" s="23" t="s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3530871.16</v>
      </c>
      <c r="BM244" s="23" t="s">
        <v>98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210">
        <v>12</v>
      </c>
      <c r="BT244" s="20">
        <v>0</v>
      </c>
      <c r="BU244" s="210">
        <v>0</v>
      </c>
      <c r="BV244" s="20">
        <v>268</v>
      </c>
      <c r="BW244" s="31">
        <v>0</v>
      </c>
      <c r="BX244" s="31">
        <v>0</v>
      </c>
      <c r="BY244" s="26">
        <v>0</v>
      </c>
      <c r="BZ244" s="26">
        <v>0</v>
      </c>
      <c r="CA244" s="26">
        <v>-476205.53</v>
      </c>
      <c r="CB244" s="26">
        <v>-660832.37</v>
      </c>
      <c r="CC244" s="26">
        <v>0</v>
      </c>
      <c r="CD244" s="26">
        <v>0</v>
      </c>
      <c r="CE244" s="26">
        <v>0</v>
      </c>
      <c r="CF244" s="26">
        <v>0</v>
      </c>
      <c r="CG244" s="26">
        <v>0</v>
      </c>
      <c r="CH244" s="26">
        <v>0</v>
      </c>
      <c r="CI244" s="26">
        <v>0</v>
      </c>
      <c r="CJ244" s="26">
        <v>0</v>
      </c>
      <c r="CK244" s="22">
        <v>0</v>
      </c>
      <c r="CL244" s="22">
        <v>0</v>
      </c>
    </row>
    <row r="245" spans="1:90" outlineLevel="3">
      <c r="A245" s="225" t="s">
        <v>147</v>
      </c>
      <c r="B245" s="225" t="s">
        <v>350</v>
      </c>
      <c r="C245" s="225" t="s">
        <v>285</v>
      </c>
      <c r="D245" s="225" t="s">
        <v>286</v>
      </c>
      <c r="E245" s="225" t="s">
        <v>365</v>
      </c>
      <c r="F245" s="225" t="s">
        <v>526</v>
      </c>
      <c r="G245" s="232" t="s">
        <v>86</v>
      </c>
      <c r="H245" s="232" t="s">
        <v>125</v>
      </c>
      <c r="I245" s="209" t="s">
        <v>96</v>
      </c>
      <c r="J245" s="20">
        <v>1</v>
      </c>
      <c r="K245" s="20">
        <v>1</v>
      </c>
      <c r="L245" s="21">
        <v>0</v>
      </c>
      <c r="M245" s="22">
        <v>0</v>
      </c>
      <c r="N245" s="22">
        <v>0</v>
      </c>
      <c r="O245" s="23">
        <v>2498641.8199999998</v>
      </c>
      <c r="P245" s="46">
        <v>2498641.8199999998</v>
      </c>
      <c r="Q245" s="46">
        <v>0</v>
      </c>
      <c r="R245" s="24" t="s">
        <v>700</v>
      </c>
      <c r="S245" s="24">
        <v>0</v>
      </c>
      <c r="T245" s="24">
        <v>0</v>
      </c>
      <c r="U245" s="25">
        <v>2498641.8199999998</v>
      </c>
      <c r="V245" s="26" t="s">
        <v>97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5">
        <v>2498641.8199999998</v>
      </c>
      <c r="AD245" s="26">
        <v>0</v>
      </c>
      <c r="AE245" s="26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0</v>
      </c>
      <c r="AM245" s="26">
        <v>2498641.8199999998</v>
      </c>
      <c r="AN245" s="29">
        <v>0</v>
      </c>
      <c r="AO245" s="29">
        <v>0</v>
      </c>
      <c r="AP245" s="26">
        <v>2498641.8199999998</v>
      </c>
      <c r="AQ245" s="30">
        <v>1</v>
      </c>
      <c r="AR245" s="23">
        <v>0</v>
      </c>
      <c r="AS245" s="23">
        <v>2498641.8199999998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3" t="s">
        <v>0</v>
      </c>
      <c r="BC245" s="23" t="s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2498641.8199999998</v>
      </c>
      <c r="BM245" s="23" t="s">
        <v>98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210">
        <v>12</v>
      </c>
      <c r="BT245" s="20">
        <v>0</v>
      </c>
      <c r="BU245" s="210">
        <v>0</v>
      </c>
      <c r="BV245" s="20">
        <v>269</v>
      </c>
      <c r="BW245" s="31">
        <v>0</v>
      </c>
      <c r="BX245" s="31">
        <v>0</v>
      </c>
      <c r="BY245" s="26">
        <v>0</v>
      </c>
      <c r="BZ245" s="26">
        <v>0</v>
      </c>
      <c r="CA245" s="26">
        <v>0</v>
      </c>
      <c r="CB245" s="26">
        <v>721658.82</v>
      </c>
      <c r="CC245" s="26">
        <v>0</v>
      </c>
      <c r="CD245" s="26">
        <v>0</v>
      </c>
      <c r="CE245" s="26">
        <v>0</v>
      </c>
      <c r="CF245" s="26">
        <v>0</v>
      </c>
      <c r="CG245" s="26">
        <v>0</v>
      </c>
      <c r="CH245" s="26">
        <v>0</v>
      </c>
      <c r="CI245" s="26">
        <v>0</v>
      </c>
      <c r="CJ245" s="26">
        <v>0</v>
      </c>
      <c r="CK245" s="22">
        <v>0</v>
      </c>
      <c r="CL245" s="22">
        <v>0</v>
      </c>
    </row>
    <row r="246" spans="1:90" s="226" customFormat="1" ht="20.100000000000001" customHeight="1" outlineLevel="2">
      <c r="A246" s="212" t="s">
        <v>151</v>
      </c>
      <c r="B246" s="212"/>
      <c r="C246" s="212"/>
      <c r="D246" s="212"/>
      <c r="E246" s="212"/>
      <c r="F246" s="212"/>
      <c r="G246" s="233"/>
      <c r="H246" s="233"/>
      <c r="I246" s="213"/>
      <c r="J246" s="32"/>
      <c r="K246" s="32"/>
      <c r="L246" s="33"/>
      <c r="M246" s="34"/>
      <c r="N246" s="34"/>
      <c r="O246" s="35"/>
      <c r="P246" s="50"/>
      <c r="Q246" s="50"/>
      <c r="R246" s="36">
        <v>0</v>
      </c>
      <c r="S246" s="36">
        <v>0</v>
      </c>
      <c r="T246" s="36">
        <v>0</v>
      </c>
      <c r="U246" s="37">
        <v>31487199.059999999</v>
      </c>
      <c r="V246" s="38"/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7">
        <v>31487199.059999999</v>
      </c>
      <c r="AD246" s="38">
        <v>0</v>
      </c>
      <c r="AE246" s="38">
        <v>0</v>
      </c>
      <c r="AF246" s="38">
        <v>0</v>
      </c>
      <c r="AG246" s="38">
        <v>0</v>
      </c>
      <c r="AH246" s="39">
        <v>993000</v>
      </c>
      <c r="AI246" s="38">
        <v>0</v>
      </c>
      <c r="AJ246" s="38">
        <v>299343.02</v>
      </c>
      <c r="AK246" s="40">
        <v>1292343.02</v>
      </c>
      <c r="AL246" s="41"/>
      <c r="AM246" s="38">
        <v>40415022.210000001</v>
      </c>
      <c r="AN246" s="41"/>
      <c r="AO246" s="41"/>
      <c r="AP246" s="38">
        <v>32108022.210000001</v>
      </c>
      <c r="AQ246" s="42"/>
      <c r="AR246" s="35"/>
      <c r="AS246" s="35"/>
      <c r="AT246" s="38">
        <v>0</v>
      </c>
      <c r="AU246" s="38">
        <v>0</v>
      </c>
      <c r="AV246" s="38">
        <v>25000</v>
      </c>
      <c r="AW246" s="38">
        <v>25000</v>
      </c>
      <c r="AX246" s="38">
        <v>2423510.1649999972</v>
      </c>
      <c r="AY246" s="38">
        <v>0</v>
      </c>
      <c r="AZ246" s="38">
        <v>519216.58</v>
      </c>
      <c r="BA246" s="38">
        <v>2942726.7449999973</v>
      </c>
      <c r="BB246" s="35"/>
      <c r="BC246" s="35"/>
      <c r="BD246" s="38"/>
      <c r="BE246" s="38"/>
      <c r="BF246" s="38"/>
      <c r="BG246" s="38"/>
      <c r="BH246" s="38"/>
      <c r="BI246" s="38"/>
      <c r="BJ246" s="38"/>
      <c r="BK246" s="38"/>
      <c r="BL246" s="38"/>
      <c r="BM246" s="35"/>
      <c r="BN246" s="35"/>
      <c r="BO246" s="35"/>
      <c r="BP246" s="38"/>
      <c r="BQ246" s="32"/>
      <c r="BR246" s="32"/>
      <c r="BS246" s="214"/>
      <c r="BT246" s="32"/>
      <c r="BU246" s="214"/>
      <c r="BV246" s="32"/>
      <c r="BW246" s="43"/>
      <c r="BX246" s="43"/>
      <c r="BY246" s="38"/>
      <c r="BZ246" s="38"/>
      <c r="CA246" s="38">
        <v>-9920823.1499999985</v>
      </c>
      <c r="CB246" s="38"/>
      <c r="CC246" s="38"/>
      <c r="CD246" s="38"/>
      <c r="CE246" s="38"/>
      <c r="CF246" s="38"/>
      <c r="CG246" s="38"/>
      <c r="CH246" s="38"/>
      <c r="CI246" s="38"/>
      <c r="CJ246" s="38"/>
      <c r="CK246" s="34"/>
      <c r="CL246" s="34"/>
    </row>
    <row r="247" spans="1:90" outlineLevel="3">
      <c r="A247" s="225" t="s">
        <v>366</v>
      </c>
      <c r="B247" s="225" t="s">
        <v>350</v>
      </c>
      <c r="C247" s="225" t="s">
        <v>285</v>
      </c>
      <c r="D247" s="225" t="s">
        <v>286</v>
      </c>
      <c r="E247" s="225" t="s">
        <v>367</v>
      </c>
      <c r="F247" s="225" t="s">
        <v>0</v>
      </c>
      <c r="G247" s="225" t="s">
        <v>143</v>
      </c>
      <c r="H247" s="225" t="s">
        <v>95</v>
      </c>
      <c r="I247" s="209" t="s">
        <v>134</v>
      </c>
      <c r="J247" s="20">
        <v>1</v>
      </c>
      <c r="K247" s="20">
        <v>1</v>
      </c>
      <c r="L247" s="21">
        <v>0</v>
      </c>
      <c r="M247" s="22">
        <v>0</v>
      </c>
      <c r="N247" s="22">
        <v>0</v>
      </c>
      <c r="O247" s="23">
        <v>1371813.39</v>
      </c>
      <c r="P247" s="20">
        <v>1371813.39</v>
      </c>
      <c r="Q247" s="20">
        <v>0</v>
      </c>
      <c r="R247" s="24" t="s">
        <v>701</v>
      </c>
      <c r="S247" s="24">
        <v>0</v>
      </c>
      <c r="T247" s="24">
        <v>0</v>
      </c>
      <c r="U247" s="25">
        <v>1371813.39</v>
      </c>
      <c r="V247" s="26" t="s">
        <v>97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5">
        <v>1371813.39</v>
      </c>
      <c r="AD247" s="26">
        <v>0</v>
      </c>
      <c r="AE247" s="26">
        <v>0</v>
      </c>
      <c r="AF247" s="26">
        <v>0</v>
      </c>
      <c r="AG247" s="26">
        <v>0</v>
      </c>
      <c r="AH247" s="27">
        <v>0</v>
      </c>
      <c r="AI247" s="26">
        <v>0</v>
      </c>
      <c r="AJ247" s="26">
        <v>50000</v>
      </c>
      <c r="AK247" s="28">
        <v>50000</v>
      </c>
      <c r="AL247" s="29">
        <v>0</v>
      </c>
      <c r="AM247" s="26">
        <v>1464766.31</v>
      </c>
      <c r="AN247" s="20">
        <v>0</v>
      </c>
      <c r="AO247" s="29">
        <v>0</v>
      </c>
      <c r="AP247" s="26">
        <v>1464766.31</v>
      </c>
      <c r="AQ247" s="30">
        <v>1</v>
      </c>
      <c r="AR247" s="23">
        <v>0</v>
      </c>
      <c r="AS247" s="23">
        <v>1371813.39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7144.29</v>
      </c>
      <c r="BA247" s="26">
        <v>7144.29</v>
      </c>
      <c r="BB247" s="23" t="s">
        <v>0</v>
      </c>
      <c r="BC247" s="23" t="s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7144.29</v>
      </c>
      <c r="BK247" s="26">
        <v>7144.29</v>
      </c>
      <c r="BL247" s="26">
        <v>1464766.31</v>
      </c>
      <c r="BM247" s="23" t="s">
        <v>98</v>
      </c>
      <c r="BN247" s="23">
        <v>0</v>
      </c>
      <c r="BO247" s="23" t="b">
        <v>0</v>
      </c>
      <c r="BP247" s="26">
        <v>50000</v>
      </c>
      <c r="BQ247" s="46">
        <v>0</v>
      </c>
      <c r="BR247" s="20">
        <v>0</v>
      </c>
      <c r="BS247" s="210">
        <v>19</v>
      </c>
      <c r="BT247" s="20">
        <v>0</v>
      </c>
      <c r="BU247" s="210">
        <v>0</v>
      </c>
      <c r="BV247" s="20">
        <v>188</v>
      </c>
      <c r="BW247" s="31">
        <v>0</v>
      </c>
      <c r="BX247" s="31">
        <v>0</v>
      </c>
      <c r="BY247" s="26">
        <v>0</v>
      </c>
      <c r="BZ247" s="26">
        <v>0</v>
      </c>
      <c r="CA247" s="26">
        <v>-92952.92</v>
      </c>
      <c r="CB247" s="26">
        <v>-578943.61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50000</v>
      </c>
      <c r="CJ247" s="26">
        <v>50000</v>
      </c>
      <c r="CK247" s="22">
        <v>0</v>
      </c>
      <c r="CL247" s="22">
        <v>0</v>
      </c>
    </row>
    <row r="248" spans="1:90" outlineLevel="3">
      <c r="A248" s="225" t="s">
        <v>366</v>
      </c>
      <c r="B248" s="225" t="s">
        <v>350</v>
      </c>
      <c r="C248" s="225" t="s">
        <v>285</v>
      </c>
      <c r="D248" s="225" t="s">
        <v>286</v>
      </c>
      <c r="E248" s="225" t="s">
        <v>368</v>
      </c>
      <c r="F248" s="225" t="s">
        <v>0</v>
      </c>
      <c r="G248" s="225" t="s">
        <v>143</v>
      </c>
      <c r="H248" s="225" t="s">
        <v>95</v>
      </c>
      <c r="I248" s="209" t="s">
        <v>134</v>
      </c>
      <c r="J248" s="20">
        <v>1</v>
      </c>
      <c r="K248" s="20">
        <v>1</v>
      </c>
      <c r="L248" s="21">
        <v>0</v>
      </c>
      <c r="M248" s="22">
        <v>0</v>
      </c>
      <c r="N248" s="22">
        <v>0</v>
      </c>
      <c r="O248" s="23">
        <v>248169.14</v>
      </c>
      <c r="P248" s="20">
        <v>248169.14</v>
      </c>
      <c r="Q248" s="20">
        <v>0</v>
      </c>
      <c r="R248" s="24" t="s">
        <v>702</v>
      </c>
      <c r="S248" s="24">
        <v>0</v>
      </c>
      <c r="T248" s="24">
        <v>0</v>
      </c>
      <c r="U248" s="25">
        <v>248169.14</v>
      </c>
      <c r="V248" s="26" t="s">
        <v>97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5">
        <v>248169.14</v>
      </c>
      <c r="AD248" s="26">
        <v>0</v>
      </c>
      <c r="AE248" s="26">
        <v>0</v>
      </c>
      <c r="AF248" s="26">
        <v>0</v>
      </c>
      <c r="AG248" s="26">
        <v>0</v>
      </c>
      <c r="AH248" s="27">
        <v>0</v>
      </c>
      <c r="AI248" s="26">
        <v>0</v>
      </c>
      <c r="AJ248" s="26">
        <v>50000</v>
      </c>
      <c r="AK248" s="28">
        <v>50000</v>
      </c>
      <c r="AL248" s="29">
        <v>0</v>
      </c>
      <c r="AM248" s="26">
        <v>308698.13</v>
      </c>
      <c r="AN248" s="20">
        <v>0</v>
      </c>
      <c r="AO248" s="29">
        <v>0</v>
      </c>
      <c r="AP248" s="26">
        <v>308698.13</v>
      </c>
      <c r="AQ248" s="30">
        <v>1</v>
      </c>
      <c r="AR248" s="23">
        <v>0</v>
      </c>
      <c r="AS248" s="23">
        <v>248169.14</v>
      </c>
      <c r="AT248" s="26">
        <v>0</v>
      </c>
      <c r="AU248" s="26">
        <v>0</v>
      </c>
      <c r="AV248" s="26">
        <v>0</v>
      </c>
      <c r="AW248" s="26">
        <v>0</v>
      </c>
      <c r="AX248" s="26">
        <v>0</v>
      </c>
      <c r="AY248" s="26">
        <v>0</v>
      </c>
      <c r="AZ248" s="26">
        <v>13406.74</v>
      </c>
      <c r="BA248" s="26">
        <v>13406.74</v>
      </c>
      <c r="BB248" s="23" t="s">
        <v>0</v>
      </c>
      <c r="BC248" s="23" t="s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0</v>
      </c>
      <c r="BJ248" s="26">
        <v>13406.74</v>
      </c>
      <c r="BK248" s="26">
        <v>13406.74</v>
      </c>
      <c r="BL248" s="26">
        <v>308698.13</v>
      </c>
      <c r="BM248" s="23" t="s">
        <v>98</v>
      </c>
      <c r="BN248" s="23">
        <v>0</v>
      </c>
      <c r="BO248" s="23" t="b">
        <v>0</v>
      </c>
      <c r="BP248" s="26">
        <v>50000</v>
      </c>
      <c r="BQ248" s="46">
        <v>0</v>
      </c>
      <c r="BR248" s="20">
        <v>0</v>
      </c>
      <c r="BS248" s="210">
        <v>19</v>
      </c>
      <c r="BT248" s="20">
        <v>0</v>
      </c>
      <c r="BU248" s="210">
        <v>0</v>
      </c>
      <c r="BV248" s="20">
        <v>189</v>
      </c>
      <c r="BW248" s="31">
        <v>0</v>
      </c>
      <c r="BX248" s="31">
        <v>0</v>
      </c>
      <c r="BY248" s="26">
        <v>0</v>
      </c>
      <c r="BZ248" s="26">
        <v>0</v>
      </c>
      <c r="CA248" s="26">
        <v>-60528.99</v>
      </c>
      <c r="CB248" s="26">
        <v>-591850.86</v>
      </c>
      <c r="CC248" s="26">
        <v>0</v>
      </c>
      <c r="CD248" s="26">
        <v>0</v>
      </c>
      <c r="CE248" s="26">
        <v>0</v>
      </c>
      <c r="CF248" s="26">
        <v>0</v>
      </c>
      <c r="CG248" s="26">
        <v>0</v>
      </c>
      <c r="CH248" s="26">
        <v>0</v>
      </c>
      <c r="CI248" s="26">
        <v>50000</v>
      </c>
      <c r="CJ248" s="26">
        <v>50000</v>
      </c>
      <c r="CK248" s="22">
        <v>0</v>
      </c>
      <c r="CL248" s="22">
        <v>0</v>
      </c>
    </row>
    <row r="249" spans="1:90" outlineLevel="3">
      <c r="A249" s="225" t="s">
        <v>366</v>
      </c>
      <c r="B249" s="225" t="s">
        <v>350</v>
      </c>
      <c r="C249" s="225" t="s">
        <v>285</v>
      </c>
      <c r="D249" s="225" t="s">
        <v>286</v>
      </c>
      <c r="E249" s="225" t="s">
        <v>369</v>
      </c>
      <c r="F249" s="225" t="s">
        <v>0</v>
      </c>
      <c r="G249" s="225" t="s">
        <v>143</v>
      </c>
      <c r="H249" s="225" t="s">
        <v>95</v>
      </c>
      <c r="I249" s="209" t="s">
        <v>134</v>
      </c>
      <c r="J249" s="20">
        <v>1</v>
      </c>
      <c r="K249" s="20">
        <v>1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 t="s">
        <v>703</v>
      </c>
      <c r="S249" s="24">
        <v>0</v>
      </c>
      <c r="T249" s="24">
        <v>0</v>
      </c>
      <c r="U249" s="25">
        <v>0</v>
      </c>
      <c r="V249" s="26" t="s">
        <v>97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0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17465.96</v>
      </c>
      <c r="BA249" s="26">
        <v>17465.96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17465.96</v>
      </c>
      <c r="BK249" s="26">
        <v>17465.96</v>
      </c>
      <c r="BL249" s="26">
        <v>0</v>
      </c>
      <c r="BM249" s="23" t="s">
        <v>98</v>
      </c>
      <c r="BN249" s="23">
        <v>0</v>
      </c>
      <c r="BO249" s="23" t="b">
        <v>0</v>
      </c>
      <c r="BP249" s="26">
        <v>0</v>
      </c>
      <c r="BQ249" s="46">
        <v>0</v>
      </c>
      <c r="BR249" s="20">
        <v>0</v>
      </c>
      <c r="BS249" s="210">
        <v>19</v>
      </c>
      <c r="BT249" s="20">
        <v>0</v>
      </c>
      <c r="BU249" s="210">
        <v>0</v>
      </c>
      <c r="BV249" s="20">
        <v>201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226" customFormat="1" ht="20.100000000000001" customHeight="1" outlineLevel="2">
      <c r="A250" s="212" t="s">
        <v>370</v>
      </c>
      <c r="B250" s="212"/>
      <c r="C250" s="212"/>
      <c r="D250" s="212"/>
      <c r="E250" s="212"/>
      <c r="F250" s="212"/>
      <c r="G250" s="212"/>
      <c r="H250" s="212"/>
      <c r="I250" s="213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1619982.53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1619982.53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100000</v>
      </c>
      <c r="AK250" s="40">
        <v>100000</v>
      </c>
      <c r="AL250" s="41"/>
      <c r="AM250" s="38">
        <v>1773464.44</v>
      </c>
      <c r="AN250" s="32"/>
      <c r="AO250" s="41"/>
      <c r="AP250" s="38">
        <v>1773464.44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38016.99</v>
      </c>
      <c r="BA250" s="38">
        <v>38016.99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8"/>
      <c r="BM250" s="35"/>
      <c r="BN250" s="35"/>
      <c r="BO250" s="35"/>
      <c r="BP250" s="38"/>
      <c r="BQ250" s="50"/>
      <c r="BR250" s="32"/>
      <c r="BS250" s="214"/>
      <c r="BT250" s="32"/>
      <c r="BU250" s="214"/>
      <c r="BV250" s="32"/>
      <c r="BW250" s="43"/>
      <c r="BX250" s="43"/>
      <c r="BY250" s="38"/>
      <c r="BZ250" s="38"/>
      <c r="CA250" s="38">
        <v>-153481.91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225" t="s">
        <v>127</v>
      </c>
      <c r="B251" s="225" t="s">
        <v>350</v>
      </c>
      <c r="C251" s="225" t="s">
        <v>285</v>
      </c>
      <c r="D251" s="225" t="s">
        <v>286</v>
      </c>
      <c r="E251" s="225" t="s">
        <v>371</v>
      </c>
      <c r="F251" s="225" t="s">
        <v>0</v>
      </c>
      <c r="G251" s="225" t="s">
        <v>372</v>
      </c>
      <c r="H251" s="225" t="s">
        <v>125</v>
      </c>
      <c r="I251" s="209" t="s">
        <v>96</v>
      </c>
      <c r="J251" s="44">
        <v>1250000</v>
      </c>
      <c r="K251" s="20">
        <v>1250000</v>
      </c>
      <c r="L251" s="21">
        <v>0</v>
      </c>
      <c r="M251" s="22">
        <v>1</v>
      </c>
      <c r="N251" s="22">
        <v>1</v>
      </c>
      <c r="O251" s="23">
        <v>0</v>
      </c>
      <c r="P251" s="46">
        <v>0</v>
      </c>
      <c r="Q251" s="46">
        <v>0</v>
      </c>
      <c r="R251" s="24">
        <v>0</v>
      </c>
      <c r="S251" s="24">
        <v>0</v>
      </c>
      <c r="T251" s="24">
        <v>0</v>
      </c>
      <c r="U251" s="25">
        <v>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0</v>
      </c>
      <c r="AK251" s="28">
        <v>0</v>
      </c>
      <c r="AL251" s="29">
        <v>2.1027464214284919E-9</v>
      </c>
      <c r="AM251" s="26">
        <v>0</v>
      </c>
      <c r="AN251" s="29">
        <v>0</v>
      </c>
      <c r="AO251" s="20">
        <v>0</v>
      </c>
      <c r="AP251" s="26">
        <v>0</v>
      </c>
      <c r="AQ251" s="30">
        <v>1</v>
      </c>
      <c r="AR251" s="23">
        <v>0</v>
      </c>
      <c r="AS251" s="23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-84.185789338313043</v>
      </c>
      <c r="AY251" s="26">
        <v>84.185789338080212</v>
      </c>
      <c r="AZ251" s="26">
        <v>0</v>
      </c>
      <c r="BA251" s="26">
        <v>-2.3283064365386963E-10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-84.185789338313043</v>
      </c>
      <c r="BI251" s="26">
        <v>84.185789338080212</v>
      </c>
      <c r="BJ251" s="26">
        <v>0</v>
      </c>
      <c r="BK251" s="26">
        <v>-2.3283064365386963E-10</v>
      </c>
      <c r="BL251" s="31">
        <v>0</v>
      </c>
      <c r="BM251" s="23" t="s">
        <v>98</v>
      </c>
      <c r="BN251" s="23">
        <v>0</v>
      </c>
      <c r="BO251" s="23" t="b">
        <v>0</v>
      </c>
      <c r="BP251" s="26">
        <v>0</v>
      </c>
      <c r="BQ251" s="46">
        <v>2.1</v>
      </c>
      <c r="BR251" s="20">
        <v>2625000</v>
      </c>
      <c r="BS251" s="210">
        <v>2</v>
      </c>
      <c r="BT251" s="20">
        <v>0</v>
      </c>
      <c r="BU251" s="210">
        <v>0</v>
      </c>
      <c r="BV251" s="20">
        <v>18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-4186553.8142106598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2">
        <v>1</v>
      </c>
      <c r="CL251" s="22">
        <v>0</v>
      </c>
    </row>
    <row r="252" spans="1:90" outlineLevel="3">
      <c r="A252" s="225" t="s">
        <v>127</v>
      </c>
      <c r="B252" s="225" t="s">
        <v>350</v>
      </c>
      <c r="C252" s="225" t="s">
        <v>285</v>
      </c>
      <c r="D252" s="225" t="s">
        <v>286</v>
      </c>
      <c r="E252" s="225" t="s">
        <v>374</v>
      </c>
      <c r="F252" s="225" t="s">
        <v>0</v>
      </c>
      <c r="G252" s="232" t="s">
        <v>86</v>
      </c>
      <c r="H252" s="232" t="s">
        <v>125</v>
      </c>
      <c r="I252" s="209" t="s">
        <v>96</v>
      </c>
      <c r="J252" s="44">
        <v>795.75699999999995</v>
      </c>
      <c r="K252" s="20">
        <v>795.75699999999995</v>
      </c>
      <c r="L252" s="21">
        <v>0</v>
      </c>
      <c r="M252" s="22">
        <v>0</v>
      </c>
      <c r="N252" s="22">
        <v>1</v>
      </c>
      <c r="O252" s="23">
        <v>0</v>
      </c>
      <c r="P252" s="46">
        <v>0</v>
      </c>
      <c r="Q252" s="46">
        <v>0</v>
      </c>
      <c r="R252" s="24" t="s">
        <v>704</v>
      </c>
      <c r="S252" s="24">
        <v>0</v>
      </c>
      <c r="T252" s="24">
        <v>0</v>
      </c>
      <c r="U252" s="25">
        <v>0</v>
      </c>
      <c r="V252" s="26" t="s">
        <v>97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5">
        <v>0</v>
      </c>
      <c r="AD252" s="26">
        <v>0</v>
      </c>
      <c r="AE252" s="26">
        <v>0</v>
      </c>
      <c r="AF252" s="26">
        <v>0</v>
      </c>
      <c r="AG252" s="26">
        <v>0</v>
      </c>
      <c r="AH252" s="27">
        <v>-796000</v>
      </c>
      <c r="AI252" s="26">
        <v>0</v>
      </c>
      <c r="AJ252" s="26">
        <v>0</v>
      </c>
      <c r="AK252" s="28">
        <v>-796000</v>
      </c>
      <c r="AL252" s="29">
        <v>0</v>
      </c>
      <c r="AM252" s="26">
        <v>796000</v>
      </c>
      <c r="AN252" s="29">
        <v>0</v>
      </c>
      <c r="AO252" s="20">
        <v>0</v>
      </c>
      <c r="AP252" s="26">
        <v>0</v>
      </c>
      <c r="AQ252" s="30">
        <v>1</v>
      </c>
      <c r="AR252" s="23">
        <v>0</v>
      </c>
      <c r="AS252" s="23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-796000</v>
      </c>
      <c r="AY252" s="26">
        <v>0</v>
      </c>
      <c r="AZ252" s="26">
        <v>0</v>
      </c>
      <c r="BA252" s="26">
        <v>-796000</v>
      </c>
      <c r="BB252" s="23" t="s">
        <v>0</v>
      </c>
      <c r="BC252" s="23" t="s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-796000</v>
      </c>
      <c r="BI252" s="26">
        <v>0</v>
      </c>
      <c r="BJ252" s="26">
        <v>0</v>
      </c>
      <c r="BK252" s="26">
        <v>-796000</v>
      </c>
      <c r="BL252" s="31">
        <v>0</v>
      </c>
      <c r="BM252" s="23" t="s">
        <v>98</v>
      </c>
      <c r="BN252" s="23">
        <v>0</v>
      </c>
      <c r="BO252" s="23" t="b">
        <v>0</v>
      </c>
      <c r="BP252" s="26">
        <v>0</v>
      </c>
      <c r="BQ252" s="20">
        <v>1000</v>
      </c>
      <c r="BR252" s="20">
        <v>795757</v>
      </c>
      <c r="BS252" s="210">
        <v>2</v>
      </c>
      <c r="BT252" s="20">
        <v>0</v>
      </c>
      <c r="BU252" s="210">
        <v>0</v>
      </c>
      <c r="BV252" s="20">
        <v>32</v>
      </c>
      <c r="BW252" s="31">
        <v>0</v>
      </c>
      <c r="BX252" s="31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-796000</v>
      </c>
      <c r="CH252" s="26">
        <v>0</v>
      </c>
      <c r="CI252" s="26">
        <v>0</v>
      </c>
      <c r="CJ252" s="26">
        <v>-796000</v>
      </c>
      <c r="CK252" s="22">
        <v>0</v>
      </c>
      <c r="CL252" s="22">
        <v>0</v>
      </c>
    </row>
    <row r="253" spans="1:90" outlineLevel="3">
      <c r="A253" s="225" t="s">
        <v>127</v>
      </c>
      <c r="B253" s="225" t="s">
        <v>350</v>
      </c>
      <c r="C253" s="225" t="s">
        <v>285</v>
      </c>
      <c r="D253" s="225" t="s">
        <v>286</v>
      </c>
      <c r="E253" s="225" t="s">
        <v>375</v>
      </c>
      <c r="F253" s="225" t="s">
        <v>0</v>
      </c>
      <c r="G253" s="232" t="s">
        <v>143</v>
      </c>
      <c r="H253" s="232" t="s">
        <v>125</v>
      </c>
      <c r="I253" s="209" t="s">
        <v>96</v>
      </c>
      <c r="J253" s="44">
        <v>1000</v>
      </c>
      <c r="K253" s="20">
        <v>1000</v>
      </c>
      <c r="L253" s="21">
        <v>0</v>
      </c>
      <c r="M253" s="22">
        <v>0</v>
      </c>
      <c r="N253" s="22">
        <v>1</v>
      </c>
      <c r="O253" s="23">
        <v>1360</v>
      </c>
      <c r="P253" s="46">
        <v>1360</v>
      </c>
      <c r="Q253" s="46">
        <v>0</v>
      </c>
      <c r="R253" s="24" t="s">
        <v>705</v>
      </c>
      <c r="S253" s="24">
        <v>0</v>
      </c>
      <c r="T253" s="24">
        <v>0</v>
      </c>
      <c r="U253" s="25">
        <v>1360000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1360000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0</v>
      </c>
      <c r="AK253" s="28">
        <v>0</v>
      </c>
      <c r="AL253" s="29">
        <v>0</v>
      </c>
      <c r="AM253" s="26">
        <v>1360000</v>
      </c>
      <c r="AN253" s="29">
        <v>0</v>
      </c>
      <c r="AO253" s="20">
        <v>0</v>
      </c>
      <c r="AP253" s="26">
        <v>1360000</v>
      </c>
      <c r="AQ253" s="30">
        <v>1</v>
      </c>
      <c r="AR253" s="23">
        <v>1360000</v>
      </c>
      <c r="AS253" s="23">
        <v>1360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31">
        <v>1360000</v>
      </c>
      <c r="BM253" s="23" t="s">
        <v>98</v>
      </c>
      <c r="BN253" s="23">
        <v>0</v>
      </c>
      <c r="BO253" s="23" t="b">
        <v>0</v>
      </c>
      <c r="BP253" s="26">
        <v>0</v>
      </c>
      <c r="BQ253" s="20">
        <v>2360</v>
      </c>
      <c r="BR253" s="20">
        <v>2360000</v>
      </c>
      <c r="BS253" s="210">
        <v>2</v>
      </c>
      <c r="BT253" s="20">
        <v>0</v>
      </c>
      <c r="BU253" s="210">
        <v>0</v>
      </c>
      <c r="BV253" s="20">
        <v>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2">
        <v>0</v>
      </c>
      <c r="CL253" s="22">
        <v>0</v>
      </c>
    </row>
    <row r="254" spans="1:90" outlineLevel="3">
      <c r="A254" s="225" t="s">
        <v>127</v>
      </c>
      <c r="B254" s="225" t="s">
        <v>350</v>
      </c>
      <c r="C254" s="225" t="s">
        <v>285</v>
      </c>
      <c r="D254" s="225" t="s">
        <v>286</v>
      </c>
      <c r="E254" s="225" t="s">
        <v>376</v>
      </c>
      <c r="F254" s="225" t="s">
        <v>0</v>
      </c>
      <c r="G254" s="232" t="s">
        <v>143</v>
      </c>
      <c r="H254" s="232" t="s">
        <v>125</v>
      </c>
      <c r="I254" s="209" t="s">
        <v>96</v>
      </c>
      <c r="J254" s="44">
        <v>1000</v>
      </c>
      <c r="K254" s="20">
        <v>1000</v>
      </c>
      <c r="L254" s="21">
        <v>0</v>
      </c>
      <c r="M254" s="22">
        <v>0</v>
      </c>
      <c r="N254" s="22">
        <v>1</v>
      </c>
      <c r="O254" s="23">
        <v>0</v>
      </c>
      <c r="P254" s="46">
        <v>0</v>
      </c>
      <c r="Q254" s="46">
        <v>0</v>
      </c>
      <c r="R254" s="24" t="s">
        <v>706</v>
      </c>
      <c r="S254" s="24">
        <v>0</v>
      </c>
      <c r="T254" s="24">
        <v>0</v>
      </c>
      <c r="U254" s="25">
        <v>0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0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0</v>
      </c>
      <c r="AN254" s="29">
        <v>0</v>
      </c>
      <c r="AO254" s="20">
        <v>0</v>
      </c>
      <c r="AP254" s="26">
        <v>0</v>
      </c>
      <c r="AQ254" s="30">
        <v>1</v>
      </c>
      <c r="AR254" s="23">
        <v>0</v>
      </c>
      <c r="AS254" s="23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31">
        <v>0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2360</v>
      </c>
      <c r="BR254" s="20">
        <v>2360000</v>
      </c>
      <c r="BS254" s="210">
        <v>2</v>
      </c>
      <c r="BT254" s="20">
        <v>0</v>
      </c>
      <c r="BU254" s="210">
        <v>0</v>
      </c>
      <c r="BV254" s="20">
        <v>36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225" t="s">
        <v>127</v>
      </c>
      <c r="B255" s="225" t="s">
        <v>350</v>
      </c>
      <c r="C255" s="225" t="s">
        <v>285</v>
      </c>
      <c r="D255" s="225" t="s">
        <v>286</v>
      </c>
      <c r="E255" s="225" t="s">
        <v>377</v>
      </c>
      <c r="F255" s="225" t="s">
        <v>0</v>
      </c>
      <c r="G255" s="232" t="s">
        <v>143</v>
      </c>
      <c r="H255" s="232" t="s">
        <v>125</v>
      </c>
      <c r="I255" s="209" t="s">
        <v>96</v>
      </c>
      <c r="J255" s="44">
        <v>1000</v>
      </c>
      <c r="K255" s="20">
        <v>1000</v>
      </c>
      <c r="L255" s="21">
        <v>0</v>
      </c>
      <c r="M255" s="22">
        <v>0</v>
      </c>
      <c r="N255" s="22">
        <v>1</v>
      </c>
      <c r="O255" s="23">
        <v>3896</v>
      </c>
      <c r="P255" s="46">
        <v>3896</v>
      </c>
      <c r="Q255" s="46">
        <v>0</v>
      </c>
      <c r="R255" s="24" t="s">
        <v>707</v>
      </c>
      <c r="S255" s="24">
        <v>0</v>
      </c>
      <c r="T255" s="24">
        <v>0</v>
      </c>
      <c r="U255" s="25">
        <v>3896000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3896000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3896000</v>
      </c>
      <c r="AN255" s="29">
        <v>0</v>
      </c>
      <c r="AO255" s="20">
        <v>0</v>
      </c>
      <c r="AP255" s="26">
        <v>3896000</v>
      </c>
      <c r="AQ255" s="30">
        <v>1</v>
      </c>
      <c r="AR255" s="23">
        <v>3896000</v>
      </c>
      <c r="AS255" s="23">
        <v>3896</v>
      </c>
      <c r="AT255" s="26">
        <v>0</v>
      </c>
      <c r="AU255" s="26">
        <v>0</v>
      </c>
      <c r="AV255" s="26">
        <v>0</v>
      </c>
      <c r="AW255" s="26">
        <v>0</v>
      </c>
      <c r="AX255" s="26">
        <v>-892000</v>
      </c>
      <c r="AY255" s="26">
        <v>0</v>
      </c>
      <c r="AZ255" s="26">
        <v>0</v>
      </c>
      <c r="BA255" s="26">
        <v>-892000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-892000</v>
      </c>
      <c r="BI255" s="26">
        <v>0</v>
      </c>
      <c r="BJ255" s="26">
        <v>0</v>
      </c>
      <c r="BK255" s="26">
        <v>-892000</v>
      </c>
      <c r="BL255" s="31">
        <v>3896000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2360</v>
      </c>
      <c r="BR255" s="20">
        <v>2360000</v>
      </c>
      <c r="BS255" s="210">
        <v>2</v>
      </c>
      <c r="BT255" s="20">
        <v>0</v>
      </c>
      <c r="BU255" s="210">
        <v>0</v>
      </c>
      <c r="BV255" s="20">
        <v>37</v>
      </c>
      <c r="BW255" s="31">
        <v>0</v>
      </c>
      <c r="BX255" s="31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225" t="s">
        <v>127</v>
      </c>
      <c r="B256" s="225" t="s">
        <v>350</v>
      </c>
      <c r="C256" s="225" t="s">
        <v>285</v>
      </c>
      <c r="D256" s="225" t="s">
        <v>286</v>
      </c>
      <c r="E256" s="225" t="s">
        <v>380</v>
      </c>
      <c r="F256" s="225" t="s">
        <v>0</v>
      </c>
      <c r="G256" s="232" t="s">
        <v>213</v>
      </c>
      <c r="H256" s="232" t="s">
        <v>125</v>
      </c>
      <c r="I256" s="209" t="s">
        <v>381</v>
      </c>
      <c r="J256" s="44">
        <v>30000</v>
      </c>
      <c r="K256" s="20">
        <v>30000</v>
      </c>
      <c r="L256" s="21">
        <v>0</v>
      </c>
      <c r="M256" s="22">
        <v>0</v>
      </c>
      <c r="N256" s="22">
        <v>1</v>
      </c>
      <c r="O256" s="23">
        <v>3195.6798333333331</v>
      </c>
      <c r="P256" s="46">
        <v>3195.6798333333331</v>
      </c>
      <c r="Q256" s="46">
        <v>0</v>
      </c>
      <c r="R256" s="24" t="s">
        <v>708</v>
      </c>
      <c r="S256" s="24">
        <v>0</v>
      </c>
      <c r="T256" s="24">
        <v>0</v>
      </c>
      <c r="U256" s="25">
        <v>95870395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95870395</v>
      </c>
      <c r="AD256" s="26">
        <v>0</v>
      </c>
      <c r="AE256" s="26">
        <v>0</v>
      </c>
      <c r="AF256" s="26">
        <v>0</v>
      </c>
      <c r="AG256" s="26">
        <v>0</v>
      </c>
      <c r="AH256" s="27">
        <v>49556395</v>
      </c>
      <c r="AI256" s="26">
        <v>0</v>
      </c>
      <c r="AJ256" s="26">
        <v>0</v>
      </c>
      <c r="AK256" s="28">
        <v>49556395</v>
      </c>
      <c r="AL256" s="29">
        <v>0</v>
      </c>
      <c r="AM256" s="26">
        <v>46314000</v>
      </c>
      <c r="AN256" s="29">
        <v>0</v>
      </c>
      <c r="AO256" s="20">
        <v>0</v>
      </c>
      <c r="AP256" s="26">
        <v>95870395</v>
      </c>
      <c r="AQ256" s="30">
        <v>1</v>
      </c>
      <c r="AR256" s="23">
        <v>95870395</v>
      </c>
      <c r="AS256" s="23">
        <v>3195.6798333333331</v>
      </c>
      <c r="AT256" s="26">
        <v>49556395</v>
      </c>
      <c r="AU256" s="26">
        <v>0</v>
      </c>
      <c r="AV256" s="26">
        <v>0</v>
      </c>
      <c r="AW256" s="26">
        <v>49556395</v>
      </c>
      <c r="AX256" s="26">
        <v>49842395</v>
      </c>
      <c r="AY256" s="26">
        <v>0</v>
      </c>
      <c r="AZ256" s="26">
        <v>106000</v>
      </c>
      <c r="BA256" s="26">
        <v>49948395</v>
      </c>
      <c r="BB256" s="23" t="s">
        <v>0</v>
      </c>
      <c r="BC256" s="23" t="s">
        <v>0</v>
      </c>
      <c r="BD256" s="26">
        <v>49556395</v>
      </c>
      <c r="BE256" s="26">
        <v>0</v>
      </c>
      <c r="BF256" s="26">
        <v>0</v>
      </c>
      <c r="BG256" s="26">
        <v>49556395</v>
      </c>
      <c r="BH256" s="26">
        <v>49842395</v>
      </c>
      <c r="BI256" s="26">
        <v>0</v>
      </c>
      <c r="BJ256" s="26">
        <v>106000</v>
      </c>
      <c r="BK256" s="26">
        <v>49948395</v>
      </c>
      <c r="BL256" s="31">
        <v>95870395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1000</v>
      </c>
      <c r="BR256" s="20">
        <v>30000000</v>
      </c>
      <c r="BS256" s="210">
        <v>2</v>
      </c>
      <c r="BT256" s="20">
        <v>0</v>
      </c>
      <c r="BU256" s="210">
        <v>0</v>
      </c>
      <c r="BV256" s="20">
        <v>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49556395</v>
      </c>
      <c r="CH256" s="26">
        <v>0</v>
      </c>
      <c r="CI256" s="26">
        <v>0</v>
      </c>
      <c r="CJ256" s="26">
        <v>49556395</v>
      </c>
      <c r="CK256" s="22">
        <v>0</v>
      </c>
      <c r="CL256" s="22">
        <v>0</v>
      </c>
    </row>
    <row r="257" spans="1:90" outlineLevel="3">
      <c r="A257" s="225" t="s">
        <v>127</v>
      </c>
      <c r="B257" s="225" t="s">
        <v>350</v>
      </c>
      <c r="C257" s="225" t="s">
        <v>285</v>
      </c>
      <c r="D257" s="225" t="s">
        <v>286</v>
      </c>
      <c r="E257" s="225" t="s">
        <v>382</v>
      </c>
      <c r="F257" s="225" t="s">
        <v>0</v>
      </c>
      <c r="G257" s="232" t="s">
        <v>291</v>
      </c>
      <c r="H257" s="232" t="s">
        <v>125</v>
      </c>
      <c r="I257" s="209" t="s">
        <v>381</v>
      </c>
      <c r="J257" s="44">
        <v>4000</v>
      </c>
      <c r="K257" s="20">
        <v>4000</v>
      </c>
      <c r="L257" s="21">
        <v>0</v>
      </c>
      <c r="M257" s="22">
        <v>0</v>
      </c>
      <c r="N257" s="22">
        <v>1</v>
      </c>
      <c r="O257" s="23">
        <v>0</v>
      </c>
      <c r="P257" s="46">
        <v>0</v>
      </c>
      <c r="Q257" s="46">
        <v>0</v>
      </c>
      <c r="R257" s="24">
        <v>0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9">
        <v>0</v>
      </c>
      <c r="AO257" s="20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0</v>
      </c>
      <c r="BA257" s="26">
        <v>0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20">
        <v>0</v>
      </c>
      <c r="BR257" s="20">
        <v>0</v>
      </c>
      <c r="BS257" s="210">
        <v>2</v>
      </c>
      <c r="BT257" s="20">
        <v>0</v>
      </c>
      <c r="BU257" s="210">
        <v>0</v>
      </c>
      <c r="BV257" s="20">
        <v>70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s="226" customFormat="1" ht="20.100000000000001" customHeight="1" outlineLevel="2">
      <c r="A258" s="212" t="s">
        <v>131</v>
      </c>
      <c r="B258" s="212"/>
      <c r="C258" s="212"/>
      <c r="D258" s="212"/>
      <c r="E258" s="212"/>
      <c r="F258" s="212"/>
      <c r="G258" s="233"/>
      <c r="H258" s="233"/>
      <c r="I258" s="213"/>
      <c r="J258" s="48"/>
      <c r="K258" s="32"/>
      <c r="L258" s="33"/>
      <c r="M258" s="34"/>
      <c r="N258" s="34"/>
      <c r="O258" s="35"/>
      <c r="P258" s="50"/>
      <c r="Q258" s="50"/>
      <c r="R258" s="36">
        <v>0</v>
      </c>
      <c r="S258" s="36">
        <v>0</v>
      </c>
      <c r="T258" s="36">
        <v>0</v>
      </c>
      <c r="U258" s="37">
        <v>101126395</v>
      </c>
      <c r="V258" s="38"/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7">
        <v>101126395</v>
      </c>
      <c r="AD258" s="38">
        <v>0</v>
      </c>
      <c r="AE258" s="38">
        <v>0</v>
      </c>
      <c r="AF258" s="38">
        <v>0</v>
      </c>
      <c r="AG258" s="38">
        <v>0</v>
      </c>
      <c r="AH258" s="39">
        <v>48760395</v>
      </c>
      <c r="AI258" s="38">
        <v>0</v>
      </c>
      <c r="AJ258" s="38">
        <v>0</v>
      </c>
      <c r="AK258" s="40">
        <v>48760395</v>
      </c>
      <c r="AL258" s="41"/>
      <c r="AM258" s="38">
        <v>52366000</v>
      </c>
      <c r="AN258" s="41"/>
      <c r="AO258" s="32"/>
      <c r="AP258" s="38">
        <v>101126395</v>
      </c>
      <c r="AQ258" s="42"/>
      <c r="AR258" s="35"/>
      <c r="AS258" s="35"/>
      <c r="AT258" s="38">
        <v>49556395</v>
      </c>
      <c r="AU258" s="38">
        <v>0</v>
      </c>
      <c r="AV258" s="38">
        <v>0</v>
      </c>
      <c r="AW258" s="38">
        <v>49556395</v>
      </c>
      <c r="AX258" s="38">
        <v>48154310.814210661</v>
      </c>
      <c r="AY258" s="38">
        <v>84.185789338080212</v>
      </c>
      <c r="AZ258" s="38">
        <v>106000</v>
      </c>
      <c r="BA258" s="38">
        <v>48260395</v>
      </c>
      <c r="BB258" s="35"/>
      <c r="BC258" s="35"/>
      <c r="BD258" s="38"/>
      <c r="BE258" s="38"/>
      <c r="BF258" s="38"/>
      <c r="BG258" s="38"/>
      <c r="BH258" s="38"/>
      <c r="BI258" s="38"/>
      <c r="BJ258" s="38"/>
      <c r="BK258" s="38"/>
      <c r="BL258" s="43"/>
      <c r="BM258" s="35"/>
      <c r="BN258" s="35"/>
      <c r="BO258" s="35"/>
      <c r="BP258" s="38"/>
      <c r="BQ258" s="32"/>
      <c r="BR258" s="32"/>
      <c r="BS258" s="214"/>
      <c r="BT258" s="32"/>
      <c r="BU258" s="214"/>
      <c r="BV258" s="32"/>
      <c r="BW258" s="43"/>
      <c r="BX258" s="43"/>
      <c r="BY258" s="38"/>
      <c r="BZ258" s="38"/>
      <c r="CA258" s="38">
        <v>0</v>
      </c>
      <c r="CB258" s="38"/>
      <c r="CC258" s="38"/>
      <c r="CD258" s="38"/>
      <c r="CE258" s="38"/>
      <c r="CF258" s="38"/>
      <c r="CG258" s="38"/>
      <c r="CH258" s="38"/>
      <c r="CI258" s="38"/>
      <c r="CJ258" s="38"/>
      <c r="CK258" s="34"/>
      <c r="CL258" s="34"/>
    </row>
    <row r="259" spans="1:90" outlineLevel="3">
      <c r="A259" s="225" t="s">
        <v>155</v>
      </c>
      <c r="B259" s="225" t="s">
        <v>350</v>
      </c>
      <c r="C259" s="225" t="s">
        <v>285</v>
      </c>
      <c r="D259" s="225" t="s">
        <v>286</v>
      </c>
      <c r="E259" s="225" t="s">
        <v>383</v>
      </c>
      <c r="F259" s="225" t="s">
        <v>709</v>
      </c>
      <c r="G259" s="225" t="s">
        <v>143</v>
      </c>
      <c r="H259" s="225" t="s">
        <v>85</v>
      </c>
      <c r="I259" s="209" t="s">
        <v>96</v>
      </c>
      <c r="J259" s="20">
        <v>325000</v>
      </c>
      <c r="K259" s="20">
        <v>325000</v>
      </c>
      <c r="L259" s="21">
        <v>0</v>
      </c>
      <c r="M259" s="22">
        <v>0</v>
      </c>
      <c r="N259" s="22">
        <v>1</v>
      </c>
      <c r="O259" s="53">
        <v>2.0161834120026971</v>
      </c>
      <c r="P259" s="46">
        <v>2.0236087689713322</v>
      </c>
      <c r="Q259" s="46">
        <v>-7.4253569686351106E-3</v>
      </c>
      <c r="R259" s="24" t="s">
        <v>710</v>
      </c>
      <c r="S259" s="24">
        <v>0</v>
      </c>
      <c r="T259" s="24">
        <v>0</v>
      </c>
      <c r="U259" s="25">
        <v>655259.6089008766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657672.84991568292</v>
      </c>
      <c r="AD259" s="26">
        <v>-2413.2410148063209</v>
      </c>
      <c r="AE259" s="26">
        <v>0</v>
      </c>
      <c r="AF259" s="26">
        <v>0</v>
      </c>
      <c r="AG259" s="26">
        <v>-2413.2410148063209</v>
      </c>
      <c r="AH259" s="27">
        <v>-147975.18280746834</v>
      </c>
      <c r="AI259" s="26">
        <v>0</v>
      </c>
      <c r="AJ259" s="26">
        <v>0</v>
      </c>
      <c r="AK259" s="28">
        <v>-147975.18280746834</v>
      </c>
      <c r="AL259" s="29">
        <v>-103464.29360395897</v>
      </c>
      <c r="AM259" s="26">
        <v>803234.79170834494</v>
      </c>
      <c r="AN259" s="20">
        <v>0</v>
      </c>
      <c r="AO259" s="29">
        <v>0</v>
      </c>
      <c r="AP259" s="26">
        <v>578536.26009870996</v>
      </c>
      <c r="AQ259" s="30">
        <v>1</v>
      </c>
      <c r="AR259" s="23">
        <v>655259.6089008766</v>
      </c>
      <c r="AS259" s="23">
        <v>2.0161834120026971</v>
      </c>
      <c r="AT259" s="26">
        <v>-15476.018071999541</v>
      </c>
      <c r="AU259" s="26">
        <v>0</v>
      </c>
      <c r="AV259" s="26">
        <v>0</v>
      </c>
      <c r="AW259" s="26">
        <v>-15476.018071999541</v>
      </c>
      <c r="AX259" s="26">
        <v>136848.77184777427</v>
      </c>
      <c r="AY259" s="26">
        <v>0</v>
      </c>
      <c r="AZ259" s="26">
        <v>0</v>
      </c>
      <c r="BA259" s="26">
        <v>136848.77184777427</v>
      </c>
      <c r="BB259" s="23">
        <v>2.0161834120026971</v>
      </c>
      <c r="BC259" s="23">
        <v>2.0236087689713322</v>
      </c>
      <c r="BD259" s="26">
        <v>-13062.77705719322</v>
      </c>
      <c r="BE259" s="26">
        <v>0</v>
      </c>
      <c r="BF259" s="26">
        <v>0</v>
      </c>
      <c r="BG259" s="26">
        <v>-13062.77705719322</v>
      </c>
      <c r="BH259" s="26">
        <v>139262.0128625806</v>
      </c>
      <c r="BI259" s="26">
        <v>0</v>
      </c>
      <c r="BJ259" s="26">
        <v>0</v>
      </c>
      <c r="BK259" s="26">
        <v>139262.0128625806</v>
      </c>
      <c r="BL259" s="23">
        <v>578536.26009870996</v>
      </c>
      <c r="BM259" s="23" t="s">
        <v>88</v>
      </c>
      <c r="BN259" s="23">
        <v>0</v>
      </c>
      <c r="BO259" s="23" t="b">
        <v>0</v>
      </c>
      <c r="BP259" s="26">
        <v>0</v>
      </c>
      <c r="BQ259" s="46">
        <v>9.4999962000015206</v>
      </c>
      <c r="BR259" s="20">
        <v>3087498.7650004942</v>
      </c>
      <c r="BS259" s="210">
        <v>1</v>
      </c>
      <c r="BT259" s="20">
        <v>-2413.2410148063209</v>
      </c>
      <c r="BU259" s="227">
        <v>325000</v>
      </c>
      <c r="BV259" s="20">
        <v>2</v>
      </c>
      <c r="BW259" s="31">
        <v>2.0161834120026971</v>
      </c>
      <c r="BX259" s="31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-145561.94179266202</v>
      </c>
      <c r="CH259" s="26">
        <v>0</v>
      </c>
      <c r="CI259" s="26">
        <v>0</v>
      </c>
      <c r="CJ259" s="26">
        <v>-145561.94179266202</v>
      </c>
      <c r="CK259" s="22">
        <v>0</v>
      </c>
      <c r="CL259" s="22">
        <v>0</v>
      </c>
    </row>
    <row r="260" spans="1:90" outlineLevel="3">
      <c r="A260" s="225" t="s">
        <v>155</v>
      </c>
      <c r="B260" s="225" t="s">
        <v>350</v>
      </c>
      <c r="C260" s="225" t="s">
        <v>285</v>
      </c>
      <c r="D260" s="225" t="s">
        <v>286</v>
      </c>
      <c r="E260" s="225" t="s">
        <v>385</v>
      </c>
      <c r="F260" s="225" t="s">
        <v>711</v>
      </c>
      <c r="G260" s="225" t="s">
        <v>143</v>
      </c>
      <c r="H260" s="225" t="s">
        <v>85</v>
      </c>
      <c r="I260" s="209" t="s">
        <v>96</v>
      </c>
      <c r="J260" s="20">
        <v>0</v>
      </c>
      <c r="K260" s="20">
        <v>0</v>
      </c>
      <c r="L260" s="21">
        <v>0</v>
      </c>
      <c r="M260" s="22">
        <v>0</v>
      </c>
      <c r="N260" s="22">
        <v>1</v>
      </c>
      <c r="O260" s="53">
        <v>3.125</v>
      </c>
      <c r="P260" s="46">
        <v>2.9375</v>
      </c>
      <c r="Q260" s="46">
        <v>0.1875</v>
      </c>
      <c r="R260" s="24" t="s">
        <v>712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0</v>
      </c>
      <c r="AI260" s="26">
        <v>0</v>
      </c>
      <c r="AJ260" s="26">
        <v>0</v>
      </c>
      <c r="AK260" s="28">
        <v>0</v>
      </c>
      <c r="AL260" s="29">
        <v>-92781.435000000012</v>
      </c>
      <c r="AM260" s="26">
        <v>0</v>
      </c>
      <c r="AN260" s="20">
        <v>0</v>
      </c>
      <c r="AO260" s="29">
        <v>0</v>
      </c>
      <c r="AP260" s="26">
        <v>86300</v>
      </c>
      <c r="AQ260" s="30">
        <v>1</v>
      </c>
      <c r="AR260" s="23">
        <v>0</v>
      </c>
      <c r="AS260" s="23">
        <v>3.125</v>
      </c>
      <c r="AT260" s="26">
        <v>0</v>
      </c>
      <c r="AU260" s="26">
        <v>0</v>
      </c>
      <c r="AV260" s="26">
        <v>0</v>
      </c>
      <c r="AW260" s="26">
        <v>0</v>
      </c>
      <c r="AX260" s="26">
        <v>33395.006794333356</v>
      </c>
      <c r="AY260" s="26">
        <v>0</v>
      </c>
      <c r="AZ260" s="26">
        <v>0</v>
      </c>
      <c r="BA260" s="26">
        <v>33395.006794333356</v>
      </c>
      <c r="BB260" s="23">
        <v>3.125</v>
      </c>
      <c r="BC260" s="23">
        <v>2.9375</v>
      </c>
      <c r="BD260" s="26">
        <v>0</v>
      </c>
      <c r="BE260" s="26">
        <v>0</v>
      </c>
      <c r="BF260" s="26">
        <v>0</v>
      </c>
      <c r="BG260" s="26">
        <v>0</v>
      </c>
      <c r="BH260" s="26">
        <v>33395.006794333356</v>
      </c>
      <c r="BI260" s="26">
        <v>0</v>
      </c>
      <c r="BJ260" s="26">
        <v>0</v>
      </c>
      <c r="BK260" s="26">
        <v>33395.006794333356</v>
      </c>
      <c r="BL260" s="23">
        <v>86300</v>
      </c>
      <c r="BM260" s="23" t="s">
        <v>88</v>
      </c>
      <c r="BN260" s="23">
        <v>0</v>
      </c>
      <c r="BO260" s="23" t="b">
        <v>0</v>
      </c>
      <c r="BP260" s="26">
        <v>0</v>
      </c>
      <c r="BQ260" s="46">
        <v>5.63</v>
      </c>
      <c r="BR260" s="20">
        <v>0</v>
      </c>
      <c r="BS260" s="210">
        <v>1</v>
      </c>
      <c r="BT260" s="20">
        <v>0</v>
      </c>
      <c r="BU260" s="227">
        <v>0</v>
      </c>
      <c r="BV260" s="20">
        <v>4</v>
      </c>
      <c r="BW260" s="31">
        <v>3.125</v>
      </c>
      <c r="BX260" s="31">
        <v>0</v>
      </c>
      <c r="BY260" s="26">
        <v>0</v>
      </c>
      <c r="BZ260" s="26">
        <v>0</v>
      </c>
      <c r="CA260" s="26">
        <v>0</v>
      </c>
      <c r="CB260" s="26">
        <v>-379426.25679433334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2">
        <v>0.43</v>
      </c>
      <c r="CL260" s="22">
        <v>0</v>
      </c>
    </row>
    <row r="261" spans="1:90" outlineLevel="3">
      <c r="A261" s="225" t="s">
        <v>155</v>
      </c>
      <c r="B261" s="225" t="s">
        <v>350</v>
      </c>
      <c r="C261" s="225" t="s">
        <v>285</v>
      </c>
      <c r="D261" s="225" t="s">
        <v>286</v>
      </c>
      <c r="E261" s="225" t="s">
        <v>713</v>
      </c>
      <c r="F261" s="225" t="s">
        <v>714</v>
      </c>
      <c r="G261" s="225" t="s">
        <v>291</v>
      </c>
      <c r="H261" s="225" t="s">
        <v>85</v>
      </c>
      <c r="I261" s="209" t="s">
        <v>96</v>
      </c>
      <c r="J261" s="20">
        <v>59891</v>
      </c>
      <c r="K261" s="20">
        <v>59891</v>
      </c>
      <c r="L261" s="21">
        <v>0</v>
      </c>
      <c r="M261" s="22">
        <v>0</v>
      </c>
      <c r="N261" s="22">
        <v>1</v>
      </c>
      <c r="O261" s="53">
        <v>6</v>
      </c>
      <c r="P261" s="46">
        <v>5.75</v>
      </c>
      <c r="Q261" s="46">
        <v>0.25</v>
      </c>
      <c r="R261" s="24" t="s">
        <v>715</v>
      </c>
      <c r="S261" s="24">
        <v>0</v>
      </c>
      <c r="T261" s="24">
        <v>0</v>
      </c>
      <c r="U261" s="25">
        <v>359346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344373.25</v>
      </c>
      <c r="AD261" s="26">
        <v>14972.75</v>
      </c>
      <c r="AE261" s="26">
        <v>0</v>
      </c>
      <c r="AF261" s="26">
        <v>0</v>
      </c>
      <c r="AG261" s="26">
        <v>14972.75</v>
      </c>
      <c r="AH261" s="27">
        <v>1871.59375</v>
      </c>
      <c r="AI261" s="26">
        <v>0</v>
      </c>
      <c r="AJ261" s="26">
        <v>0</v>
      </c>
      <c r="AK261" s="28">
        <v>1871.59375</v>
      </c>
      <c r="AL261" s="29">
        <v>0</v>
      </c>
      <c r="AM261" s="26">
        <v>357474.40625</v>
      </c>
      <c r="AN261" s="20">
        <v>0</v>
      </c>
      <c r="AO261" s="29">
        <v>0</v>
      </c>
      <c r="AP261" s="26">
        <v>0</v>
      </c>
      <c r="AQ261" s="30">
        <v>1</v>
      </c>
      <c r="AR261" s="23">
        <v>359346</v>
      </c>
      <c r="AS261" s="23">
        <v>6</v>
      </c>
      <c r="AT261" s="26">
        <v>-14972.75</v>
      </c>
      <c r="AU261" s="26">
        <v>0</v>
      </c>
      <c r="AV261" s="26">
        <v>0</v>
      </c>
      <c r="AW261" s="26">
        <v>-14972.75</v>
      </c>
      <c r="AX261" s="26">
        <v>359346</v>
      </c>
      <c r="AY261" s="26">
        <v>0</v>
      </c>
      <c r="AZ261" s="26">
        <v>0</v>
      </c>
      <c r="BA261" s="26">
        <v>359346</v>
      </c>
      <c r="BB261" s="23">
        <v>6</v>
      </c>
      <c r="BC261" s="23">
        <v>5.75</v>
      </c>
      <c r="BD261" s="26">
        <v>-29945.5</v>
      </c>
      <c r="BE261" s="26">
        <v>0</v>
      </c>
      <c r="BF261" s="26">
        <v>0</v>
      </c>
      <c r="BG261" s="26">
        <v>-29945.5</v>
      </c>
      <c r="BH261" s="26">
        <v>344373.25</v>
      </c>
      <c r="BI261" s="26">
        <v>0</v>
      </c>
      <c r="BJ261" s="26">
        <v>0</v>
      </c>
      <c r="BK261" s="26">
        <v>344373.25</v>
      </c>
      <c r="BL261" s="23">
        <v>0</v>
      </c>
      <c r="BM261" s="23" t="s">
        <v>88</v>
      </c>
      <c r="BN261" s="23">
        <v>0</v>
      </c>
      <c r="BO261" s="23" t="b">
        <v>0</v>
      </c>
      <c r="BP261" s="26">
        <v>0</v>
      </c>
      <c r="BQ261" s="46">
        <v>1.1200000000000001</v>
      </c>
      <c r="BR261" s="20">
        <v>67077.919999999998</v>
      </c>
      <c r="BS261" s="210">
        <v>1</v>
      </c>
      <c r="BT261" s="20">
        <v>14972.75</v>
      </c>
      <c r="BU261" s="227">
        <v>59891</v>
      </c>
      <c r="BV261" s="20">
        <v>7</v>
      </c>
      <c r="BW261" s="31">
        <v>6</v>
      </c>
      <c r="BX261" s="31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-13101.15625</v>
      </c>
      <c r="CH261" s="26">
        <v>0</v>
      </c>
      <c r="CI261" s="26">
        <v>0</v>
      </c>
      <c r="CJ261" s="26">
        <v>-13101.15625</v>
      </c>
      <c r="CK261" s="22">
        <v>0</v>
      </c>
      <c r="CL261" s="22">
        <v>0</v>
      </c>
    </row>
    <row r="262" spans="1:90" outlineLevel="3">
      <c r="A262" s="225" t="s">
        <v>155</v>
      </c>
      <c r="B262" s="225" t="s">
        <v>350</v>
      </c>
      <c r="C262" s="225" t="s">
        <v>285</v>
      </c>
      <c r="D262" s="225" t="s">
        <v>286</v>
      </c>
      <c r="E262" s="225" t="s">
        <v>386</v>
      </c>
      <c r="F262" s="225" t="s">
        <v>716</v>
      </c>
      <c r="G262" s="225" t="s">
        <v>372</v>
      </c>
      <c r="H262" s="225" t="s">
        <v>85</v>
      </c>
      <c r="I262" s="209" t="s">
        <v>96</v>
      </c>
      <c r="J262" s="20">
        <v>2048561</v>
      </c>
      <c r="K262" s="20">
        <v>2048561</v>
      </c>
      <c r="L262" s="21">
        <v>0</v>
      </c>
      <c r="M262" s="22">
        <v>0</v>
      </c>
      <c r="N262" s="22">
        <v>1</v>
      </c>
      <c r="O262" s="53">
        <v>2.3600809170600132</v>
      </c>
      <c r="P262" s="46">
        <v>2.4283305227655987</v>
      </c>
      <c r="Q262" s="46">
        <v>-6.824960570558547E-2</v>
      </c>
      <c r="R262" s="24" t="s">
        <v>717</v>
      </c>
      <c r="S262" s="24">
        <v>0</v>
      </c>
      <c r="T262" s="24">
        <v>0</v>
      </c>
      <c r="U262" s="25">
        <v>4834769.723533378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4974583.204047218</v>
      </c>
      <c r="AD262" s="26">
        <v>-139813.48051383998</v>
      </c>
      <c r="AE262" s="26">
        <v>0</v>
      </c>
      <c r="AF262" s="26">
        <v>0</v>
      </c>
      <c r="AG262" s="26">
        <v>-139813.48051383998</v>
      </c>
      <c r="AH262" s="27">
        <v>-366944.08511837851</v>
      </c>
      <c r="AI262" s="26">
        <v>0</v>
      </c>
      <c r="AJ262" s="26">
        <v>0</v>
      </c>
      <c r="AK262" s="28">
        <v>-366944.08511837851</v>
      </c>
      <c r="AL262" s="29">
        <v>0</v>
      </c>
      <c r="AM262" s="26">
        <v>5201713.8086517565</v>
      </c>
      <c r="AN262" s="20">
        <v>0</v>
      </c>
      <c r="AO262" s="29">
        <v>0</v>
      </c>
      <c r="AP262" s="26">
        <v>4488205.7070734147</v>
      </c>
      <c r="AQ262" s="30">
        <v>1</v>
      </c>
      <c r="AR262" s="23">
        <v>4834769.723533378</v>
      </c>
      <c r="AS262" s="23">
        <v>2.3600809170600132</v>
      </c>
      <c r="AT262" s="26">
        <v>-224757.53049357329</v>
      </c>
      <c r="AU262" s="26">
        <v>0</v>
      </c>
      <c r="AV262" s="26">
        <v>0</v>
      </c>
      <c r="AW262" s="26">
        <v>-224757.53049357329</v>
      </c>
      <c r="AX262" s="26">
        <v>648215.90932271816</v>
      </c>
      <c r="AY262" s="26">
        <v>0</v>
      </c>
      <c r="AZ262" s="26">
        <v>0</v>
      </c>
      <c r="BA262" s="26">
        <v>648215.90932271816</v>
      </c>
      <c r="BB262" s="23">
        <v>2.3600809170600132</v>
      </c>
      <c r="BC262" s="23">
        <v>2.4283305227655987</v>
      </c>
      <c r="BD262" s="26">
        <v>-84944.049979733303</v>
      </c>
      <c r="BE262" s="26">
        <v>0</v>
      </c>
      <c r="BF262" s="26">
        <v>0</v>
      </c>
      <c r="BG262" s="26">
        <v>-84944.049979733303</v>
      </c>
      <c r="BH262" s="26">
        <v>788029.38983655814</v>
      </c>
      <c r="BI262" s="26">
        <v>0</v>
      </c>
      <c r="BJ262" s="26">
        <v>0</v>
      </c>
      <c r="BK262" s="26">
        <v>788029.38983655814</v>
      </c>
      <c r="BL262" s="23">
        <v>4488205.7070734147</v>
      </c>
      <c r="BM262" s="23" t="s">
        <v>88</v>
      </c>
      <c r="BN262" s="23">
        <v>0</v>
      </c>
      <c r="BO262" s="23" t="b">
        <v>0</v>
      </c>
      <c r="BP262" s="26">
        <v>0</v>
      </c>
      <c r="BQ262" s="46">
        <v>2.92</v>
      </c>
      <c r="BR262" s="20">
        <v>5981798.1200000001</v>
      </c>
      <c r="BS262" s="210">
        <v>1</v>
      </c>
      <c r="BT262" s="20">
        <v>-139813.48051383998</v>
      </c>
      <c r="BU262" s="227">
        <v>2048561</v>
      </c>
      <c r="BV262" s="20">
        <v>10</v>
      </c>
      <c r="BW262" s="31">
        <v>2.3600809170600132</v>
      </c>
      <c r="BX262" s="31">
        <v>0</v>
      </c>
      <c r="BY262" s="26">
        <v>0</v>
      </c>
      <c r="BZ262" s="26">
        <v>0</v>
      </c>
      <c r="CA262" s="26">
        <v>0</v>
      </c>
      <c r="CB262" s="26">
        <v>4186553.8142106598</v>
      </c>
      <c r="CC262" s="26">
        <v>0</v>
      </c>
      <c r="CD262" s="26">
        <v>0</v>
      </c>
      <c r="CE262" s="26">
        <v>0</v>
      </c>
      <c r="CF262" s="26">
        <v>0</v>
      </c>
      <c r="CG262" s="26">
        <v>-227130.60460453853</v>
      </c>
      <c r="CH262" s="26">
        <v>0</v>
      </c>
      <c r="CI262" s="26">
        <v>0</v>
      </c>
      <c r="CJ262" s="26">
        <v>-227130.60460453853</v>
      </c>
      <c r="CK262" s="22">
        <v>0</v>
      </c>
      <c r="CL262" s="22">
        <v>0</v>
      </c>
    </row>
    <row r="263" spans="1:90" outlineLevel="3">
      <c r="A263" s="225" t="s">
        <v>155</v>
      </c>
      <c r="B263" s="225" t="s">
        <v>350</v>
      </c>
      <c r="C263" s="225" t="s">
        <v>285</v>
      </c>
      <c r="D263" s="225" t="s">
        <v>286</v>
      </c>
      <c r="E263" s="225" t="s">
        <v>388</v>
      </c>
      <c r="F263" s="225" t="s">
        <v>718</v>
      </c>
      <c r="G263" s="225" t="s">
        <v>143</v>
      </c>
      <c r="H263" s="225" t="s">
        <v>85</v>
      </c>
      <c r="I263" s="209" t="s">
        <v>96</v>
      </c>
      <c r="J263" s="20">
        <v>804243</v>
      </c>
      <c r="K263" s="20">
        <v>804243</v>
      </c>
      <c r="L263" s="21">
        <v>0</v>
      </c>
      <c r="M263" s="22">
        <v>0.03</v>
      </c>
      <c r="N263" s="22">
        <v>1</v>
      </c>
      <c r="O263" s="53">
        <v>7.875</v>
      </c>
      <c r="P263" s="46">
        <v>7.75</v>
      </c>
      <c r="Q263" s="46">
        <v>0.125</v>
      </c>
      <c r="R263" s="24" t="s">
        <v>719</v>
      </c>
      <c r="S263" s="24">
        <v>0</v>
      </c>
      <c r="T263" s="24">
        <v>0</v>
      </c>
      <c r="U263" s="25">
        <v>6333413.625</v>
      </c>
      <c r="V263" s="26" t="s">
        <v>97</v>
      </c>
      <c r="W263" s="26">
        <v>2660033.7225000001</v>
      </c>
      <c r="X263" s="26">
        <v>0</v>
      </c>
      <c r="Y263" s="26">
        <v>2660033.7225000001</v>
      </c>
      <c r="Z263" s="26">
        <v>2470031.3137500002</v>
      </c>
      <c r="AA263" s="26">
        <v>0</v>
      </c>
      <c r="AB263" s="26">
        <v>2470031.3137500002</v>
      </c>
      <c r="AC263" s="25">
        <v>6232883.25</v>
      </c>
      <c r="AD263" s="26">
        <v>100530.375</v>
      </c>
      <c r="AE263" s="26">
        <v>0</v>
      </c>
      <c r="AF263" s="26">
        <v>0</v>
      </c>
      <c r="AG263" s="26">
        <v>100530.375</v>
      </c>
      <c r="AH263" s="27">
        <v>603182.25</v>
      </c>
      <c r="AI263" s="26">
        <v>0</v>
      </c>
      <c r="AJ263" s="26">
        <v>0</v>
      </c>
      <c r="AK263" s="28">
        <v>603182.25</v>
      </c>
      <c r="AL263" s="29">
        <v>-1809546.7526801042</v>
      </c>
      <c r="AM263" s="26">
        <v>5730231.375</v>
      </c>
      <c r="AN263" s="20">
        <v>0</v>
      </c>
      <c r="AO263" s="29">
        <v>0</v>
      </c>
      <c r="AP263" s="26">
        <v>4825458</v>
      </c>
      <c r="AQ263" s="30">
        <v>1</v>
      </c>
      <c r="AR263" s="23">
        <v>6333413.625</v>
      </c>
      <c r="AS263" s="23">
        <v>7.875</v>
      </c>
      <c r="AT263" s="26">
        <v>653447.4375</v>
      </c>
      <c r="AU263" s="26">
        <v>0</v>
      </c>
      <c r="AV263" s="26">
        <v>0</v>
      </c>
      <c r="AW263" s="26">
        <v>653447.4375</v>
      </c>
      <c r="AX263" s="26">
        <v>2814850.5</v>
      </c>
      <c r="AY263" s="26">
        <v>0</v>
      </c>
      <c r="AZ263" s="26">
        <v>0</v>
      </c>
      <c r="BA263" s="26">
        <v>2814850.5</v>
      </c>
      <c r="BB263" s="23">
        <v>7.875</v>
      </c>
      <c r="BC263" s="23">
        <v>7.75</v>
      </c>
      <c r="BD263" s="26">
        <v>552917.0625</v>
      </c>
      <c r="BE263" s="26">
        <v>0</v>
      </c>
      <c r="BF263" s="26">
        <v>0</v>
      </c>
      <c r="BG263" s="26">
        <v>552917.0625</v>
      </c>
      <c r="BH263" s="26">
        <v>2714320.125</v>
      </c>
      <c r="BI263" s="26">
        <v>0</v>
      </c>
      <c r="BJ263" s="26">
        <v>0</v>
      </c>
      <c r="BK263" s="26">
        <v>2714320.125</v>
      </c>
      <c r="BL263" s="23">
        <v>4825458</v>
      </c>
      <c r="BM263" s="23" t="s">
        <v>88</v>
      </c>
      <c r="BN263" s="23">
        <v>0</v>
      </c>
      <c r="BO263" s="23" t="b">
        <v>0</v>
      </c>
      <c r="BP263" s="26">
        <v>0</v>
      </c>
      <c r="BQ263" s="46">
        <v>7.5</v>
      </c>
      <c r="BR263" s="20">
        <v>6031822.5</v>
      </c>
      <c r="BS263" s="210">
        <v>1</v>
      </c>
      <c r="BT263" s="20">
        <v>100530.375</v>
      </c>
      <c r="BU263" s="227">
        <v>804243</v>
      </c>
      <c r="BV263" s="20">
        <v>25</v>
      </c>
      <c r="BW263" s="31">
        <v>7.875</v>
      </c>
      <c r="BX263" s="31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0</v>
      </c>
      <c r="CF263" s="26">
        <v>0</v>
      </c>
      <c r="CG263" s="26">
        <v>502651.875</v>
      </c>
      <c r="CH263" s="26">
        <v>0</v>
      </c>
      <c r="CI263" s="26">
        <v>0</v>
      </c>
      <c r="CJ263" s="26">
        <v>502651.875</v>
      </c>
      <c r="CK263" s="22">
        <v>0.42</v>
      </c>
      <c r="CL263" s="22">
        <v>0</v>
      </c>
    </row>
    <row r="264" spans="1:90" s="226" customFormat="1" ht="20.100000000000001" customHeight="1" outlineLevel="2">
      <c r="A264" s="212" t="s">
        <v>160</v>
      </c>
      <c r="B264" s="212"/>
      <c r="C264" s="212"/>
      <c r="D264" s="212"/>
      <c r="E264" s="212"/>
      <c r="F264" s="212"/>
      <c r="G264" s="212"/>
      <c r="H264" s="212"/>
      <c r="I264" s="213"/>
      <c r="J264" s="32"/>
      <c r="K264" s="32"/>
      <c r="L264" s="33"/>
      <c r="M264" s="34"/>
      <c r="N264" s="34"/>
      <c r="O264" s="72"/>
      <c r="P264" s="50"/>
      <c r="Q264" s="50"/>
      <c r="R264" s="36">
        <v>0</v>
      </c>
      <c r="S264" s="36">
        <v>0</v>
      </c>
      <c r="T264" s="36">
        <v>0</v>
      </c>
      <c r="U264" s="37">
        <v>12182788.957434256</v>
      </c>
      <c r="V264" s="38"/>
      <c r="W264" s="38">
        <v>2660033.7225000001</v>
      </c>
      <c r="X264" s="38">
        <v>0</v>
      </c>
      <c r="Y264" s="38">
        <v>2660033.7225000001</v>
      </c>
      <c r="Z264" s="38">
        <v>2470031.3137500002</v>
      </c>
      <c r="AA264" s="38">
        <v>0</v>
      </c>
      <c r="AB264" s="38">
        <v>2470031.3137500002</v>
      </c>
      <c r="AC264" s="37">
        <v>12209512.553962901</v>
      </c>
      <c r="AD264" s="38">
        <v>-26723.596528646303</v>
      </c>
      <c r="AE264" s="38">
        <v>0</v>
      </c>
      <c r="AF264" s="38">
        <v>0</v>
      </c>
      <c r="AG264" s="38">
        <v>-26723.596528646303</v>
      </c>
      <c r="AH264" s="39">
        <v>90134.575824153144</v>
      </c>
      <c r="AI264" s="38">
        <v>0</v>
      </c>
      <c r="AJ264" s="38">
        <v>0</v>
      </c>
      <c r="AK264" s="40">
        <v>90134.575824153144</v>
      </c>
      <c r="AL264" s="41"/>
      <c r="AM264" s="38">
        <v>12092654.381610101</v>
      </c>
      <c r="AN264" s="32"/>
      <c r="AO264" s="41"/>
      <c r="AP264" s="38">
        <v>9978499.9671721235</v>
      </c>
      <c r="AQ264" s="42"/>
      <c r="AR264" s="35"/>
      <c r="AS264" s="35"/>
      <c r="AT264" s="38">
        <v>398241.13893442717</v>
      </c>
      <c r="AU264" s="38">
        <v>0</v>
      </c>
      <c r="AV264" s="38">
        <v>0</v>
      </c>
      <c r="AW264" s="38">
        <v>398241.13893442717</v>
      </c>
      <c r="AX264" s="38">
        <v>3992656.1879648259</v>
      </c>
      <c r="AY264" s="38">
        <v>0</v>
      </c>
      <c r="AZ264" s="38">
        <v>0</v>
      </c>
      <c r="BA264" s="38">
        <v>3992656.1879648259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5"/>
      <c r="BM264" s="35"/>
      <c r="BN264" s="35"/>
      <c r="BO264" s="35"/>
      <c r="BP264" s="38"/>
      <c r="BQ264" s="50"/>
      <c r="BR264" s="32"/>
      <c r="BS264" s="214"/>
      <c r="BT264" s="32"/>
      <c r="BU264" s="228"/>
      <c r="BV264" s="32"/>
      <c r="BW264" s="43"/>
      <c r="BX264" s="43"/>
      <c r="BY264" s="38"/>
      <c r="BZ264" s="38"/>
      <c r="CA264" s="38">
        <v>0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225" t="s">
        <v>161</v>
      </c>
      <c r="B265" s="225" t="s">
        <v>350</v>
      </c>
      <c r="C265" s="225" t="s">
        <v>285</v>
      </c>
      <c r="D265" s="225" t="s">
        <v>286</v>
      </c>
      <c r="E265" s="225" t="s">
        <v>720</v>
      </c>
      <c r="F265" s="225" t="s">
        <v>0</v>
      </c>
      <c r="G265" s="225" t="s">
        <v>291</v>
      </c>
      <c r="H265" s="225" t="s">
        <v>95</v>
      </c>
      <c r="I265" s="209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375000</v>
      </c>
      <c r="P265" s="20">
        <v>375000</v>
      </c>
      <c r="Q265" s="20">
        <v>0</v>
      </c>
      <c r="R265" s="24" t="s">
        <v>617</v>
      </c>
      <c r="S265" s="24">
        <v>0</v>
      </c>
      <c r="T265" s="24">
        <v>0</v>
      </c>
      <c r="U265" s="25">
        <v>375000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375000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10856.83</v>
      </c>
      <c r="AK265" s="28">
        <v>10856.83</v>
      </c>
      <c r="AL265" s="29">
        <v>0</v>
      </c>
      <c r="AM265" s="26">
        <v>375000</v>
      </c>
      <c r="AN265" s="20">
        <v>0</v>
      </c>
      <c r="AO265" s="29">
        <v>0</v>
      </c>
      <c r="AP265" s="26">
        <v>375000</v>
      </c>
      <c r="AQ265" s="30">
        <v>1</v>
      </c>
      <c r="AR265" s="23">
        <v>0</v>
      </c>
      <c r="AS265" s="23">
        <v>375000</v>
      </c>
      <c r="AT265" s="26">
        <v>0</v>
      </c>
      <c r="AU265" s="26">
        <v>0</v>
      </c>
      <c r="AV265" s="26">
        <v>10856.83</v>
      </c>
      <c r="AW265" s="26">
        <v>10856.83</v>
      </c>
      <c r="AX265" s="26">
        <v>0</v>
      </c>
      <c r="AY265" s="26">
        <v>0</v>
      </c>
      <c r="AZ265" s="26">
        <v>16476.63</v>
      </c>
      <c r="BA265" s="26">
        <v>16476.63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10856.83</v>
      </c>
      <c r="BG265" s="26">
        <v>10856.83</v>
      </c>
      <c r="BH265" s="26">
        <v>0</v>
      </c>
      <c r="BI265" s="26">
        <v>0</v>
      </c>
      <c r="BJ265" s="26">
        <v>16476.63</v>
      </c>
      <c r="BK265" s="26">
        <v>16476.63</v>
      </c>
      <c r="BL265" s="26">
        <v>375000</v>
      </c>
      <c r="BM265" s="23" t="s">
        <v>98</v>
      </c>
      <c r="BN265" s="23">
        <v>0</v>
      </c>
      <c r="BO265" s="23" t="b">
        <v>0</v>
      </c>
      <c r="BP265" s="26">
        <v>10856.83</v>
      </c>
      <c r="BQ265" s="46">
        <v>0</v>
      </c>
      <c r="BR265" s="20">
        <v>0</v>
      </c>
      <c r="BS265" s="210">
        <v>17</v>
      </c>
      <c r="BT265" s="20">
        <v>0</v>
      </c>
      <c r="BU265" s="210">
        <v>0</v>
      </c>
      <c r="BV265" s="20">
        <v>193</v>
      </c>
      <c r="BW265" s="31">
        <v>0</v>
      </c>
      <c r="BX265" s="31">
        <v>0</v>
      </c>
      <c r="BY265" s="26">
        <v>0</v>
      </c>
      <c r="BZ265" s="26">
        <v>0</v>
      </c>
      <c r="CA265" s="26">
        <v>0</v>
      </c>
      <c r="CB265" s="26">
        <v>375000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10856.83</v>
      </c>
      <c r="CJ265" s="26">
        <v>10856.83</v>
      </c>
      <c r="CK265" s="22">
        <v>0</v>
      </c>
      <c r="CL265" s="22">
        <v>0</v>
      </c>
    </row>
    <row r="266" spans="1:90" s="226" customFormat="1" ht="20.100000000000001" customHeight="1" outlineLevel="2">
      <c r="A266" s="212" t="s">
        <v>163</v>
      </c>
      <c r="B266" s="212"/>
      <c r="C266" s="212"/>
      <c r="D266" s="212"/>
      <c r="E266" s="212"/>
      <c r="F266" s="212"/>
      <c r="G266" s="212"/>
      <c r="H266" s="212"/>
      <c r="I266" s="213"/>
      <c r="J266" s="32"/>
      <c r="K266" s="32"/>
      <c r="L266" s="33"/>
      <c r="M266" s="34"/>
      <c r="N266" s="34"/>
      <c r="O266" s="35"/>
      <c r="P266" s="32"/>
      <c r="Q266" s="32"/>
      <c r="R266" s="36">
        <v>0</v>
      </c>
      <c r="S266" s="36">
        <v>0</v>
      </c>
      <c r="T266" s="36">
        <v>0</v>
      </c>
      <c r="U266" s="37">
        <v>375000</v>
      </c>
      <c r="V266" s="38"/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7">
        <v>375000</v>
      </c>
      <c r="AD266" s="38">
        <v>0</v>
      </c>
      <c r="AE266" s="38">
        <v>0</v>
      </c>
      <c r="AF266" s="38">
        <v>0</v>
      </c>
      <c r="AG266" s="38">
        <v>0</v>
      </c>
      <c r="AH266" s="39">
        <v>0</v>
      </c>
      <c r="AI266" s="38">
        <v>0</v>
      </c>
      <c r="AJ266" s="38">
        <v>10856.83</v>
      </c>
      <c r="AK266" s="40">
        <v>10856.83</v>
      </c>
      <c r="AL266" s="41"/>
      <c r="AM266" s="38">
        <v>375000</v>
      </c>
      <c r="AN266" s="32"/>
      <c r="AO266" s="41"/>
      <c r="AP266" s="38">
        <v>375000</v>
      </c>
      <c r="AQ266" s="42"/>
      <c r="AR266" s="35"/>
      <c r="AS266" s="35"/>
      <c r="AT266" s="38">
        <v>0</v>
      </c>
      <c r="AU266" s="38">
        <v>0</v>
      </c>
      <c r="AV266" s="38">
        <v>10856.83</v>
      </c>
      <c r="AW266" s="38">
        <v>10856.83</v>
      </c>
      <c r="AX266" s="38">
        <v>0</v>
      </c>
      <c r="AY266" s="38">
        <v>0</v>
      </c>
      <c r="AZ266" s="38">
        <v>16476.63</v>
      </c>
      <c r="BA266" s="38">
        <v>16476.63</v>
      </c>
      <c r="BB266" s="35"/>
      <c r="BC266" s="35"/>
      <c r="BD266" s="38"/>
      <c r="BE266" s="38"/>
      <c r="BF266" s="38"/>
      <c r="BG266" s="38"/>
      <c r="BH266" s="38"/>
      <c r="BI266" s="38"/>
      <c r="BJ266" s="38"/>
      <c r="BK266" s="38"/>
      <c r="BL266" s="38"/>
      <c r="BM266" s="35"/>
      <c r="BN266" s="35"/>
      <c r="BO266" s="35"/>
      <c r="BP266" s="38"/>
      <c r="BQ266" s="50"/>
      <c r="BR266" s="32"/>
      <c r="BS266" s="214"/>
      <c r="BT266" s="32"/>
      <c r="BU266" s="214"/>
      <c r="BV266" s="32"/>
      <c r="BW266" s="43"/>
      <c r="BX266" s="43"/>
      <c r="BY266" s="38"/>
      <c r="BZ266" s="38"/>
      <c r="CA266" s="38">
        <v>0</v>
      </c>
      <c r="CB266" s="38"/>
      <c r="CC266" s="38"/>
      <c r="CD266" s="38"/>
      <c r="CE266" s="38"/>
      <c r="CF266" s="38"/>
      <c r="CG266" s="38"/>
      <c r="CH266" s="38"/>
      <c r="CI266" s="38"/>
      <c r="CJ266" s="38"/>
      <c r="CK266" s="34"/>
      <c r="CL266" s="34"/>
    </row>
    <row r="267" spans="1:90" outlineLevel="3">
      <c r="A267" s="225" t="s">
        <v>132</v>
      </c>
      <c r="B267" s="225" t="s">
        <v>350</v>
      </c>
      <c r="C267" s="225" t="s">
        <v>285</v>
      </c>
      <c r="D267" s="225" t="s">
        <v>286</v>
      </c>
      <c r="E267" s="225" t="s">
        <v>391</v>
      </c>
      <c r="F267" s="225" t="s">
        <v>0</v>
      </c>
      <c r="G267" s="225" t="s">
        <v>291</v>
      </c>
      <c r="H267" s="225" t="s">
        <v>95</v>
      </c>
      <c r="I267" s="209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>
        <v>0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3" t="s">
        <v>88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210">
        <v>16</v>
      </c>
      <c r="BT267" s="20">
        <v>0</v>
      </c>
      <c r="BU267" s="210">
        <v>0</v>
      </c>
      <c r="BV267" s="20">
        <v>191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outlineLevel="3">
      <c r="A268" s="225" t="s">
        <v>132</v>
      </c>
      <c r="B268" s="225" t="s">
        <v>350</v>
      </c>
      <c r="C268" s="225" t="s">
        <v>285</v>
      </c>
      <c r="D268" s="225" t="s">
        <v>286</v>
      </c>
      <c r="E268" s="225" t="s">
        <v>392</v>
      </c>
      <c r="F268" s="225" t="s">
        <v>0</v>
      </c>
      <c r="G268" s="232" t="s">
        <v>291</v>
      </c>
      <c r="H268" s="225" t="s">
        <v>95</v>
      </c>
      <c r="I268" s="209" t="s">
        <v>134</v>
      </c>
      <c r="J268" s="20">
        <v>1</v>
      </c>
      <c r="K268" s="20">
        <v>1</v>
      </c>
      <c r="L268" s="21">
        <v>0</v>
      </c>
      <c r="M268" s="22">
        <v>0</v>
      </c>
      <c r="N268" s="22">
        <v>0</v>
      </c>
      <c r="O268" s="23">
        <v>2460230.9782266645</v>
      </c>
      <c r="P268" s="20">
        <v>2459027.2028386542</v>
      </c>
      <c r="Q268" s="20">
        <v>1203.7753880103119</v>
      </c>
      <c r="R268" s="24" t="s">
        <v>721</v>
      </c>
      <c r="S268" s="24">
        <v>0</v>
      </c>
      <c r="T268" s="24">
        <v>0</v>
      </c>
      <c r="U268" s="25">
        <v>2460230.9782266645</v>
      </c>
      <c r="V268" s="26" t="s">
        <v>97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5">
        <v>2459027.2028386542</v>
      </c>
      <c r="AD268" s="26">
        <v>1203.7753880103119</v>
      </c>
      <c r="AE268" s="26">
        <v>0</v>
      </c>
      <c r="AF268" s="26">
        <v>0</v>
      </c>
      <c r="AG268" s="26">
        <v>1203.7753880103119</v>
      </c>
      <c r="AH268" s="27">
        <v>81363.555139594711</v>
      </c>
      <c r="AI268" s="26">
        <v>0</v>
      </c>
      <c r="AJ268" s="26">
        <v>0</v>
      </c>
      <c r="AK268" s="28">
        <v>81363.555139594711</v>
      </c>
      <c r="AL268" s="29">
        <v>-730023.22451917874</v>
      </c>
      <c r="AM268" s="26">
        <v>2378867.4230870698</v>
      </c>
      <c r="AN268" s="20">
        <v>0</v>
      </c>
      <c r="AO268" s="29">
        <v>0</v>
      </c>
      <c r="AP268" s="26">
        <v>1491673.8348593626</v>
      </c>
      <c r="AQ268" s="30">
        <v>1</v>
      </c>
      <c r="AR268" s="23">
        <v>0</v>
      </c>
      <c r="AS268" s="23">
        <v>2460230.9782266645</v>
      </c>
      <c r="AT268" s="26">
        <v>24502.15506055532</v>
      </c>
      <c r="AU268" s="26">
        <v>0</v>
      </c>
      <c r="AV268" s="26">
        <v>0</v>
      </c>
      <c r="AW268" s="26">
        <v>24502.15506055532</v>
      </c>
      <c r="AX268" s="26">
        <v>1044801.1546531771</v>
      </c>
      <c r="AY268" s="26">
        <v>0</v>
      </c>
      <c r="AZ268" s="26">
        <v>-434000</v>
      </c>
      <c r="BA268" s="26">
        <v>610801.15465317713</v>
      </c>
      <c r="BB268" s="23" t="s">
        <v>0</v>
      </c>
      <c r="BC268" s="23" t="s">
        <v>0</v>
      </c>
      <c r="BD268" s="26">
        <v>23298.379672545008</v>
      </c>
      <c r="BE268" s="26">
        <v>0</v>
      </c>
      <c r="BF268" s="26">
        <v>0</v>
      </c>
      <c r="BG268" s="26">
        <v>23298.379672545008</v>
      </c>
      <c r="BH268" s="26">
        <v>1043597.3792651668</v>
      </c>
      <c r="BI268" s="26">
        <v>0</v>
      </c>
      <c r="BJ268" s="26">
        <v>-434000</v>
      </c>
      <c r="BK268" s="26">
        <v>609597.37926516682</v>
      </c>
      <c r="BL268" s="26">
        <v>1491673.8348593626</v>
      </c>
      <c r="BM268" s="23" t="s">
        <v>88</v>
      </c>
      <c r="BN268" s="23">
        <v>0</v>
      </c>
      <c r="BO268" s="23" t="b">
        <v>0</v>
      </c>
      <c r="BP268" s="26">
        <v>0</v>
      </c>
      <c r="BQ268" s="46">
        <v>0</v>
      </c>
      <c r="BR268" s="20">
        <v>0</v>
      </c>
      <c r="BS268" s="210">
        <v>16</v>
      </c>
      <c r="BT268" s="20">
        <v>1203.7753880103119</v>
      </c>
      <c r="BU268" s="210">
        <v>0</v>
      </c>
      <c r="BV268" s="20">
        <v>199</v>
      </c>
      <c r="BW268" s="31">
        <v>0</v>
      </c>
      <c r="BX268" s="31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80159.779751584399</v>
      </c>
      <c r="CH268" s="26">
        <v>0</v>
      </c>
      <c r="CI268" s="26">
        <v>0</v>
      </c>
      <c r="CJ268" s="26">
        <v>80159.779751584399</v>
      </c>
      <c r="CK268" s="22">
        <v>0</v>
      </c>
      <c r="CL268" s="22">
        <v>0</v>
      </c>
    </row>
    <row r="269" spans="1:90" outlineLevel="3">
      <c r="A269" s="225" t="s">
        <v>132</v>
      </c>
      <c r="B269" s="225" t="s">
        <v>350</v>
      </c>
      <c r="C269" s="225" t="s">
        <v>285</v>
      </c>
      <c r="D269" s="225" t="s">
        <v>286</v>
      </c>
      <c r="E269" s="225" t="s">
        <v>393</v>
      </c>
      <c r="F269" s="225" t="s">
        <v>0</v>
      </c>
      <c r="G269" s="225" t="s">
        <v>143</v>
      </c>
      <c r="H269" s="225" t="s">
        <v>95</v>
      </c>
      <c r="I269" s="209" t="s">
        <v>134</v>
      </c>
      <c r="J269" s="20">
        <v>1</v>
      </c>
      <c r="K269" s="20">
        <v>1</v>
      </c>
      <c r="L269" s="21">
        <v>0</v>
      </c>
      <c r="M269" s="22">
        <v>0</v>
      </c>
      <c r="N269" s="22">
        <v>0</v>
      </c>
      <c r="O269" s="23">
        <v>0</v>
      </c>
      <c r="P269" s="20">
        <v>0</v>
      </c>
      <c r="Q269" s="20">
        <v>0</v>
      </c>
      <c r="R269" s="24" t="s">
        <v>722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9514.422398788849</v>
      </c>
      <c r="AM269" s="26">
        <v>0</v>
      </c>
      <c r="AN269" s="20">
        <v>0</v>
      </c>
      <c r="AO269" s="29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-6586.0608620434114</v>
      </c>
      <c r="AY269" s="26">
        <v>0</v>
      </c>
      <c r="AZ269" s="26">
        <v>-7486.2564645766306</v>
      </c>
      <c r="BA269" s="26">
        <v>-14072.317326620043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-6586.0608620434114</v>
      </c>
      <c r="BI269" s="26">
        <v>0</v>
      </c>
      <c r="BJ269" s="26">
        <v>-7486.2564645766306</v>
      </c>
      <c r="BK269" s="26">
        <v>-14072.317326620043</v>
      </c>
      <c r="BL269" s="26">
        <v>0</v>
      </c>
      <c r="BM269" s="23" t="s">
        <v>88</v>
      </c>
      <c r="BN269" s="23">
        <v>0</v>
      </c>
      <c r="BO269" s="23" t="b">
        <v>0</v>
      </c>
      <c r="BP269" s="26">
        <v>0</v>
      </c>
      <c r="BQ269" s="46">
        <v>0</v>
      </c>
      <c r="BR269" s="20">
        <v>0</v>
      </c>
      <c r="BS269" s="210">
        <v>16</v>
      </c>
      <c r="BT269" s="20">
        <v>0</v>
      </c>
      <c r="BU269" s="210">
        <v>0</v>
      </c>
      <c r="BV269" s="20">
        <v>215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-6752.45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0</v>
      </c>
      <c r="CL269" s="22">
        <v>0</v>
      </c>
    </row>
    <row r="270" spans="1:90" s="226" customFormat="1" ht="20.100000000000001" customHeight="1" outlineLevel="2">
      <c r="A270" s="212" t="s">
        <v>137</v>
      </c>
      <c r="B270" s="212"/>
      <c r="C270" s="212"/>
      <c r="D270" s="212"/>
      <c r="E270" s="212"/>
      <c r="F270" s="212"/>
      <c r="G270" s="212"/>
      <c r="H270" s="212"/>
      <c r="I270" s="213"/>
      <c r="J270" s="32"/>
      <c r="K270" s="32"/>
      <c r="L270" s="33"/>
      <c r="M270" s="34"/>
      <c r="N270" s="34"/>
      <c r="O270" s="35"/>
      <c r="P270" s="32"/>
      <c r="Q270" s="32"/>
      <c r="R270" s="36">
        <v>0</v>
      </c>
      <c r="S270" s="36">
        <v>0</v>
      </c>
      <c r="T270" s="36">
        <v>0</v>
      </c>
      <c r="U270" s="37">
        <v>2460230.9782266645</v>
      </c>
      <c r="V270" s="38"/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7">
        <v>2459027.2028386542</v>
      </c>
      <c r="AD270" s="38">
        <v>1203.7753880103119</v>
      </c>
      <c r="AE270" s="38">
        <v>0</v>
      </c>
      <c r="AF270" s="38">
        <v>0</v>
      </c>
      <c r="AG270" s="38">
        <v>1203.7753880103119</v>
      </c>
      <c r="AH270" s="39">
        <v>81363.555139594711</v>
      </c>
      <c r="AI270" s="38">
        <v>0</v>
      </c>
      <c r="AJ270" s="38">
        <v>0</v>
      </c>
      <c r="AK270" s="40">
        <v>81363.555139594711</v>
      </c>
      <c r="AL270" s="41"/>
      <c r="AM270" s="38">
        <v>2378867.4230870698</v>
      </c>
      <c r="AN270" s="32"/>
      <c r="AO270" s="41"/>
      <c r="AP270" s="38">
        <v>1491673.8348593626</v>
      </c>
      <c r="AQ270" s="42"/>
      <c r="AR270" s="35"/>
      <c r="AS270" s="35"/>
      <c r="AT270" s="38">
        <v>24502.15506055532</v>
      </c>
      <c r="AU270" s="38">
        <v>0</v>
      </c>
      <c r="AV270" s="38">
        <v>0</v>
      </c>
      <c r="AW270" s="38">
        <v>24502.15506055532</v>
      </c>
      <c r="AX270" s="38">
        <v>1038215.0937911337</v>
      </c>
      <c r="AY270" s="38">
        <v>0</v>
      </c>
      <c r="AZ270" s="38">
        <v>-441486.25646457664</v>
      </c>
      <c r="BA270" s="38">
        <v>596728.83732655714</v>
      </c>
      <c r="BB270" s="35"/>
      <c r="BC270" s="35"/>
      <c r="BD270" s="38"/>
      <c r="BE270" s="38"/>
      <c r="BF270" s="38"/>
      <c r="BG270" s="38"/>
      <c r="BH270" s="38"/>
      <c r="BI270" s="38"/>
      <c r="BJ270" s="38"/>
      <c r="BK270" s="38"/>
      <c r="BL270" s="38"/>
      <c r="BM270" s="35"/>
      <c r="BN270" s="35"/>
      <c r="BO270" s="35"/>
      <c r="BP270" s="38"/>
      <c r="BQ270" s="50"/>
      <c r="BR270" s="32"/>
      <c r="BS270" s="214"/>
      <c r="BT270" s="32"/>
      <c r="BU270" s="214"/>
      <c r="BV270" s="32"/>
      <c r="BW270" s="43"/>
      <c r="BX270" s="43"/>
      <c r="BY270" s="38"/>
      <c r="BZ270" s="38"/>
      <c r="CA270" s="38">
        <v>0</v>
      </c>
      <c r="CB270" s="38"/>
      <c r="CC270" s="38"/>
      <c r="CD270" s="38"/>
      <c r="CE270" s="38"/>
      <c r="CF270" s="38"/>
      <c r="CG270" s="38"/>
      <c r="CH270" s="38"/>
      <c r="CI270" s="38"/>
      <c r="CJ270" s="38"/>
      <c r="CK270" s="34"/>
      <c r="CL270" s="34"/>
    </row>
    <row r="271" spans="1:90" outlineLevel="3">
      <c r="A271" s="225" t="s">
        <v>278</v>
      </c>
      <c r="B271" s="225" t="s">
        <v>350</v>
      </c>
      <c r="C271" s="225" t="s">
        <v>285</v>
      </c>
      <c r="D271" s="225" t="s">
        <v>286</v>
      </c>
      <c r="E271" s="225" t="s">
        <v>394</v>
      </c>
      <c r="F271" s="225" t="s">
        <v>526</v>
      </c>
      <c r="G271" s="225" t="s">
        <v>291</v>
      </c>
      <c r="H271" s="225" t="s">
        <v>120</v>
      </c>
      <c r="I271" s="209" t="s">
        <v>120</v>
      </c>
      <c r="J271" s="44">
        <v>1</v>
      </c>
      <c r="K271" s="20">
        <v>1</v>
      </c>
      <c r="L271" s="21">
        <v>0</v>
      </c>
      <c r="M271" s="22">
        <v>0</v>
      </c>
      <c r="N271" s="22">
        <v>1</v>
      </c>
      <c r="O271" s="23">
        <v>11804250</v>
      </c>
      <c r="P271" s="20">
        <v>11804250</v>
      </c>
      <c r="Q271" s="20">
        <v>0</v>
      </c>
      <c r="R271" s="24" t="s">
        <v>723</v>
      </c>
      <c r="S271" s="24">
        <v>0</v>
      </c>
      <c r="T271" s="24">
        <v>0</v>
      </c>
      <c r="U271" s="25">
        <v>11804250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11804250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11804250</v>
      </c>
      <c r="AN271" s="29">
        <v>0</v>
      </c>
      <c r="AO271" s="29">
        <v>0</v>
      </c>
      <c r="AP271" s="26">
        <v>11804250</v>
      </c>
      <c r="AQ271" s="30">
        <v>1</v>
      </c>
      <c r="AR271" s="23">
        <v>11804250</v>
      </c>
      <c r="AS271" s="23">
        <v>11804250</v>
      </c>
      <c r="AT271" s="26">
        <v>0</v>
      </c>
      <c r="AU271" s="26">
        <v>0</v>
      </c>
      <c r="AV271" s="26">
        <v>0</v>
      </c>
      <c r="AW271" s="26">
        <v>0</v>
      </c>
      <c r="AX271" s="26">
        <v>3017001</v>
      </c>
      <c r="AY271" s="26">
        <v>0</v>
      </c>
      <c r="AZ271" s="26">
        <v>0</v>
      </c>
      <c r="BA271" s="26">
        <v>3017001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3017001</v>
      </c>
      <c r="BI271" s="26">
        <v>0</v>
      </c>
      <c r="BJ271" s="26">
        <v>0</v>
      </c>
      <c r="BK271" s="26">
        <v>3017001</v>
      </c>
      <c r="BL271" s="23">
        <v>11804250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0</v>
      </c>
      <c r="BR271" s="20">
        <v>0</v>
      </c>
      <c r="BS271" s="210">
        <v>8</v>
      </c>
      <c r="BT271" s="20">
        <v>0</v>
      </c>
      <c r="BU271" s="210">
        <v>0</v>
      </c>
      <c r="BV271" s="20">
        <v>91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225" t="s">
        <v>278</v>
      </c>
      <c r="B272" s="225" t="s">
        <v>350</v>
      </c>
      <c r="C272" s="225" t="s">
        <v>285</v>
      </c>
      <c r="D272" s="225" t="s">
        <v>286</v>
      </c>
      <c r="E272" s="225" t="s">
        <v>396</v>
      </c>
      <c r="F272" s="225" t="s">
        <v>526</v>
      </c>
      <c r="G272" s="225" t="s">
        <v>291</v>
      </c>
      <c r="H272" s="225" t="s">
        <v>120</v>
      </c>
      <c r="I272" s="209" t="s">
        <v>120</v>
      </c>
      <c r="J272" s="44">
        <v>1</v>
      </c>
      <c r="K272" s="20">
        <v>1</v>
      </c>
      <c r="L272" s="21">
        <v>0</v>
      </c>
      <c r="M272" s="22">
        <v>0</v>
      </c>
      <c r="N272" s="22">
        <v>1</v>
      </c>
      <c r="O272" s="23">
        <v>1118250</v>
      </c>
      <c r="P272" s="20">
        <v>1118250</v>
      </c>
      <c r="Q272" s="20">
        <v>0</v>
      </c>
      <c r="R272" s="24" t="s">
        <v>724</v>
      </c>
      <c r="S272" s="24">
        <v>0</v>
      </c>
      <c r="T272" s="24">
        <v>0</v>
      </c>
      <c r="U272" s="25">
        <v>1118250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1118250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1118250</v>
      </c>
      <c r="AN272" s="29">
        <v>0</v>
      </c>
      <c r="AO272" s="29">
        <v>0</v>
      </c>
      <c r="AP272" s="26">
        <v>1118250</v>
      </c>
      <c r="AQ272" s="30">
        <v>1</v>
      </c>
      <c r="AR272" s="23">
        <v>1118250</v>
      </c>
      <c r="AS272" s="23">
        <v>1118250</v>
      </c>
      <c r="AT272" s="26">
        <v>0</v>
      </c>
      <c r="AU272" s="26">
        <v>0</v>
      </c>
      <c r="AV272" s="26">
        <v>0</v>
      </c>
      <c r="AW272" s="26">
        <v>0</v>
      </c>
      <c r="AX272" s="26">
        <v>-319500</v>
      </c>
      <c r="AY272" s="26">
        <v>0</v>
      </c>
      <c r="AZ272" s="26">
        <v>0</v>
      </c>
      <c r="BA272" s="26">
        <v>-319500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-319500</v>
      </c>
      <c r="BI272" s="26">
        <v>0</v>
      </c>
      <c r="BJ272" s="26">
        <v>0</v>
      </c>
      <c r="BK272" s="26">
        <v>-319500</v>
      </c>
      <c r="BL272" s="23">
        <v>1118250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0</v>
      </c>
      <c r="BR272" s="20">
        <v>0</v>
      </c>
      <c r="BS272" s="210">
        <v>8</v>
      </c>
      <c r="BT272" s="20">
        <v>0</v>
      </c>
      <c r="BU272" s="210">
        <v>0</v>
      </c>
      <c r="BV272" s="20">
        <v>93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s="226" customFormat="1" ht="20.100000000000001" customHeight="1" outlineLevel="2">
      <c r="A273" s="212" t="s">
        <v>280</v>
      </c>
      <c r="B273" s="212"/>
      <c r="C273" s="212"/>
      <c r="D273" s="212"/>
      <c r="E273" s="212"/>
      <c r="F273" s="212"/>
      <c r="G273" s="212"/>
      <c r="H273" s="212"/>
      <c r="I273" s="213"/>
      <c r="J273" s="48"/>
      <c r="K273" s="32"/>
      <c r="L273" s="33"/>
      <c r="M273" s="34"/>
      <c r="N273" s="34"/>
      <c r="O273" s="35"/>
      <c r="P273" s="32"/>
      <c r="Q273" s="32"/>
      <c r="R273" s="36">
        <v>0</v>
      </c>
      <c r="S273" s="36">
        <v>0</v>
      </c>
      <c r="T273" s="36">
        <v>0</v>
      </c>
      <c r="U273" s="37">
        <v>12922500</v>
      </c>
      <c r="V273" s="38"/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7">
        <v>12922500</v>
      </c>
      <c r="AD273" s="38">
        <v>0</v>
      </c>
      <c r="AE273" s="38">
        <v>0</v>
      </c>
      <c r="AF273" s="38">
        <v>0</v>
      </c>
      <c r="AG273" s="38">
        <v>0</v>
      </c>
      <c r="AH273" s="39">
        <v>0</v>
      </c>
      <c r="AI273" s="38">
        <v>0</v>
      </c>
      <c r="AJ273" s="38">
        <v>0</v>
      </c>
      <c r="AK273" s="40">
        <v>0</v>
      </c>
      <c r="AL273" s="41"/>
      <c r="AM273" s="38">
        <v>12922500</v>
      </c>
      <c r="AN273" s="41"/>
      <c r="AO273" s="41"/>
      <c r="AP273" s="38">
        <v>12922500</v>
      </c>
      <c r="AQ273" s="42"/>
      <c r="AR273" s="35"/>
      <c r="AS273" s="35"/>
      <c r="AT273" s="38">
        <v>0</v>
      </c>
      <c r="AU273" s="38">
        <v>0</v>
      </c>
      <c r="AV273" s="38">
        <v>0</v>
      </c>
      <c r="AW273" s="38">
        <v>0</v>
      </c>
      <c r="AX273" s="38">
        <v>2697501</v>
      </c>
      <c r="AY273" s="38">
        <v>0</v>
      </c>
      <c r="AZ273" s="38">
        <v>0</v>
      </c>
      <c r="BA273" s="38">
        <v>2697501</v>
      </c>
      <c r="BB273" s="35"/>
      <c r="BC273" s="35"/>
      <c r="BD273" s="38"/>
      <c r="BE273" s="38"/>
      <c r="BF273" s="38"/>
      <c r="BG273" s="38"/>
      <c r="BH273" s="38"/>
      <c r="BI273" s="38"/>
      <c r="BJ273" s="38"/>
      <c r="BK273" s="38"/>
      <c r="BL273" s="35"/>
      <c r="BM273" s="35"/>
      <c r="BN273" s="35"/>
      <c r="BO273" s="35"/>
      <c r="BP273" s="38"/>
      <c r="BQ273" s="32"/>
      <c r="BR273" s="32"/>
      <c r="BS273" s="214"/>
      <c r="BT273" s="32"/>
      <c r="BU273" s="214"/>
      <c r="BV273" s="32"/>
      <c r="BW273" s="43"/>
      <c r="BX273" s="43"/>
      <c r="BY273" s="38"/>
      <c r="BZ273" s="38"/>
      <c r="CA273" s="38">
        <v>0</v>
      </c>
      <c r="CB273" s="38"/>
      <c r="CC273" s="38"/>
      <c r="CD273" s="38"/>
      <c r="CE273" s="38"/>
      <c r="CF273" s="38"/>
      <c r="CG273" s="38"/>
      <c r="CH273" s="38"/>
      <c r="CI273" s="38"/>
      <c r="CJ273" s="38"/>
      <c r="CK273" s="34"/>
      <c r="CL273" s="34"/>
    </row>
    <row r="274" spans="1:90" outlineLevel="3">
      <c r="A274" s="225" t="s">
        <v>118</v>
      </c>
      <c r="B274" s="225" t="s">
        <v>350</v>
      </c>
      <c r="C274" s="225" t="s">
        <v>285</v>
      </c>
      <c r="D274" s="225" t="s">
        <v>286</v>
      </c>
      <c r="E274" s="225" t="s">
        <v>397</v>
      </c>
      <c r="F274" s="225" t="s">
        <v>714</v>
      </c>
      <c r="G274" s="225" t="s">
        <v>291</v>
      </c>
      <c r="H274" s="225" t="s">
        <v>120</v>
      </c>
      <c r="I274" s="209" t="s">
        <v>120</v>
      </c>
      <c r="J274" s="20">
        <v>1.7999999999999999E-2</v>
      </c>
      <c r="K274" s="20">
        <v>1.7999999999999999E-2</v>
      </c>
      <c r="L274" s="21">
        <v>6.333818190916593E-2</v>
      </c>
      <c r="M274" s="22">
        <v>0</v>
      </c>
      <c r="N274" s="22">
        <v>0.7625512558454931</v>
      </c>
      <c r="O274" s="23">
        <v>0</v>
      </c>
      <c r="P274" s="54">
        <v>0</v>
      </c>
      <c r="Q274" s="20">
        <v>0</v>
      </c>
      <c r="R274" s="24" t="s">
        <v>725</v>
      </c>
      <c r="S274" s="24">
        <v>0</v>
      </c>
      <c r="T274" s="24">
        <v>0</v>
      </c>
      <c r="U274" s="25">
        <v>0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0</v>
      </c>
      <c r="AD274" s="26">
        <v>0</v>
      </c>
      <c r="AE274" s="26">
        <v>0</v>
      </c>
      <c r="AF274" s="26">
        <v>0</v>
      </c>
      <c r="AG274" s="26">
        <v>0</v>
      </c>
      <c r="AH274" s="27">
        <v>0</v>
      </c>
      <c r="AI274" s="26">
        <v>0</v>
      </c>
      <c r="AJ274" s="26">
        <v>0</v>
      </c>
      <c r="AK274" s="28">
        <v>0</v>
      </c>
      <c r="AL274" s="29">
        <v>-116689.07779418817</v>
      </c>
      <c r="AM274" s="26">
        <v>0</v>
      </c>
      <c r="AN274" s="29">
        <v>0</v>
      </c>
      <c r="AO274" s="29">
        <v>6.8405236461899195E-3</v>
      </c>
      <c r="AP274" s="26">
        <v>0</v>
      </c>
      <c r="AQ274" s="30">
        <v>1</v>
      </c>
      <c r="AR274" s="23">
        <v>8.2355535631313245E-2</v>
      </c>
      <c r="AS274" s="23">
        <v>6</v>
      </c>
      <c r="AT274" s="26">
        <v>0</v>
      </c>
      <c r="AU274" s="26">
        <v>0</v>
      </c>
      <c r="AV274" s="26">
        <v>0</v>
      </c>
      <c r="AW274" s="26">
        <v>0</v>
      </c>
      <c r="AX274" s="26">
        <v>-327752.09983459779</v>
      </c>
      <c r="AY274" s="26">
        <v>0</v>
      </c>
      <c r="AZ274" s="26">
        <v>-7420.35</v>
      </c>
      <c r="BA274" s="26">
        <v>-335172.44983459776</v>
      </c>
      <c r="BB274" s="23">
        <v>6</v>
      </c>
      <c r="BC274" s="23">
        <v>5.75</v>
      </c>
      <c r="BD274" s="26">
        <v>0</v>
      </c>
      <c r="BE274" s="26">
        <v>0</v>
      </c>
      <c r="BF274" s="26">
        <v>0</v>
      </c>
      <c r="BG274" s="26">
        <v>0</v>
      </c>
      <c r="BH274" s="26">
        <v>-327752.09983459779</v>
      </c>
      <c r="BI274" s="26">
        <v>0</v>
      </c>
      <c r="BJ274" s="26">
        <v>-7420.35</v>
      </c>
      <c r="BK274" s="26">
        <v>-335172.44983459776</v>
      </c>
      <c r="BL274" s="23">
        <v>0</v>
      </c>
      <c r="BM274" s="23" t="s">
        <v>88</v>
      </c>
      <c r="BN274" s="23">
        <v>0</v>
      </c>
      <c r="BO274" s="23" t="b">
        <v>0</v>
      </c>
      <c r="BP274" s="26">
        <v>0</v>
      </c>
      <c r="BQ274" s="20">
        <v>0</v>
      </c>
      <c r="BR274" s="20">
        <v>0</v>
      </c>
      <c r="BS274" s="210">
        <v>7</v>
      </c>
      <c r="BT274" s="20">
        <v>0</v>
      </c>
      <c r="BU274" s="227">
        <v>1.3725922605218875E-2</v>
      </c>
      <c r="BV274" s="20">
        <v>99</v>
      </c>
      <c r="BW274" s="31">
        <v>6</v>
      </c>
      <c r="BX274" s="31">
        <v>6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2">
        <v>0</v>
      </c>
      <c r="CL274" s="22">
        <v>0</v>
      </c>
    </row>
    <row r="275" spans="1:90" s="226" customFormat="1" ht="20.100000000000001" customHeight="1" outlineLevel="2">
      <c r="A275" s="212" t="s">
        <v>121</v>
      </c>
      <c r="B275" s="212"/>
      <c r="C275" s="212"/>
      <c r="D275" s="212"/>
      <c r="E275" s="212"/>
      <c r="F275" s="212"/>
      <c r="G275" s="212"/>
      <c r="H275" s="212"/>
      <c r="I275" s="213"/>
      <c r="J275" s="32"/>
      <c r="K275" s="32"/>
      <c r="L275" s="33"/>
      <c r="M275" s="34"/>
      <c r="N275" s="34"/>
      <c r="O275" s="35"/>
      <c r="P275" s="55"/>
      <c r="Q275" s="32"/>
      <c r="R275" s="36">
        <v>0</v>
      </c>
      <c r="S275" s="36">
        <v>0</v>
      </c>
      <c r="T275" s="36">
        <v>0</v>
      </c>
      <c r="U275" s="37">
        <v>0</v>
      </c>
      <c r="V275" s="38"/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7">
        <v>0</v>
      </c>
      <c r="AD275" s="38">
        <v>0</v>
      </c>
      <c r="AE275" s="38">
        <v>0</v>
      </c>
      <c r="AF275" s="38">
        <v>0</v>
      </c>
      <c r="AG275" s="38">
        <v>0</v>
      </c>
      <c r="AH275" s="39">
        <v>0</v>
      </c>
      <c r="AI275" s="38">
        <v>0</v>
      </c>
      <c r="AJ275" s="38">
        <v>0</v>
      </c>
      <c r="AK275" s="40">
        <v>0</v>
      </c>
      <c r="AL275" s="41"/>
      <c r="AM275" s="38">
        <v>0</v>
      </c>
      <c r="AN275" s="41"/>
      <c r="AO275" s="41"/>
      <c r="AP275" s="38">
        <v>0</v>
      </c>
      <c r="AQ275" s="42"/>
      <c r="AR275" s="35"/>
      <c r="AS275" s="35"/>
      <c r="AT275" s="38">
        <v>0</v>
      </c>
      <c r="AU275" s="38">
        <v>0</v>
      </c>
      <c r="AV275" s="38">
        <v>0</v>
      </c>
      <c r="AW275" s="38">
        <v>0</v>
      </c>
      <c r="AX275" s="38">
        <v>-327752.09983459779</v>
      </c>
      <c r="AY275" s="38">
        <v>0</v>
      </c>
      <c r="AZ275" s="38">
        <v>-7420.35</v>
      </c>
      <c r="BA275" s="38">
        <v>-335172.44983459776</v>
      </c>
      <c r="BB275" s="35"/>
      <c r="BC275" s="35"/>
      <c r="BD275" s="38"/>
      <c r="BE275" s="38"/>
      <c r="BF275" s="38"/>
      <c r="BG275" s="38"/>
      <c r="BH275" s="38"/>
      <c r="BI275" s="38"/>
      <c r="BJ275" s="38"/>
      <c r="BK275" s="38"/>
      <c r="BL275" s="35"/>
      <c r="BM275" s="35"/>
      <c r="BN275" s="35"/>
      <c r="BO275" s="35"/>
      <c r="BP275" s="38"/>
      <c r="BQ275" s="32"/>
      <c r="BR275" s="32"/>
      <c r="BS275" s="214"/>
      <c r="BT275" s="32"/>
      <c r="BU275" s="228"/>
      <c r="BV275" s="32"/>
      <c r="BW275" s="43"/>
      <c r="BX275" s="43"/>
      <c r="BY275" s="38"/>
      <c r="BZ275" s="38"/>
      <c r="CA275" s="38">
        <v>0</v>
      </c>
      <c r="CB275" s="38"/>
      <c r="CC275" s="38"/>
      <c r="CD275" s="38"/>
      <c r="CE275" s="38"/>
      <c r="CF275" s="38"/>
      <c r="CG275" s="38"/>
      <c r="CH275" s="38"/>
      <c r="CI275" s="38"/>
      <c r="CJ275" s="38"/>
      <c r="CK275" s="34"/>
      <c r="CL275" s="34"/>
    </row>
    <row r="276" spans="1:90" s="231" customFormat="1" ht="30" customHeight="1" outlineLevel="1">
      <c r="A276" s="212"/>
      <c r="B276" s="212" t="s">
        <v>399</v>
      </c>
      <c r="C276" s="212"/>
      <c r="D276" s="212"/>
      <c r="E276" s="212"/>
      <c r="F276" s="212"/>
      <c r="G276" s="212"/>
      <c r="H276" s="212"/>
      <c r="I276" s="213"/>
      <c r="J276" s="56"/>
      <c r="K276" s="56"/>
      <c r="L276" s="57"/>
      <c r="M276" s="58"/>
      <c r="N276" s="58"/>
      <c r="O276" s="59"/>
      <c r="P276" s="60"/>
      <c r="Q276" s="56"/>
      <c r="R276" s="61">
        <v>0</v>
      </c>
      <c r="S276" s="61">
        <v>0</v>
      </c>
      <c r="T276" s="61">
        <v>0</v>
      </c>
      <c r="U276" s="62">
        <v>208066596.5256609</v>
      </c>
      <c r="V276" s="63"/>
      <c r="W276" s="63">
        <v>2660033.7225000001</v>
      </c>
      <c r="X276" s="63">
        <v>0</v>
      </c>
      <c r="Y276" s="63">
        <v>2660033.7225000001</v>
      </c>
      <c r="Z276" s="63">
        <v>2470031.3137500002</v>
      </c>
      <c r="AA276" s="63">
        <v>0</v>
      </c>
      <c r="AB276" s="63">
        <v>2470031.3137500002</v>
      </c>
      <c r="AC276" s="62">
        <v>208092116.34680152</v>
      </c>
      <c r="AD276" s="63">
        <v>-25519.821140635991</v>
      </c>
      <c r="AE276" s="63">
        <v>0</v>
      </c>
      <c r="AF276" s="63">
        <v>0</v>
      </c>
      <c r="AG276" s="63">
        <v>-25519.821140635991</v>
      </c>
      <c r="AH276" s="64">
        <v>49924893.13096375</v>
      </c>
      <c r="AI276" s="63">
        <v>0</v>
      </c>
      <c r="AJ276" s="63">
        <v>1509088.83</v>
      </c>
      <c r="AK276" s="65">
        <v>51433981.960963748</v>
      </c>
      <c r="AL276" s="66"/>
      <c r="AM276" s="63">
        <v>168216008.45469713</v>
      </c>
      <c r="AN276" s="66"/>
      <c r="AO276" s="66"/>
      <c r="AP276" s="63">
        <v>205668055.45203146</v>
      </c>
      <c r="AQ276" s="67"/>
      <c r="AR276" s="59"/>
      <c r="AS276" s="59"/>
      <c r="AT276" s="63">
        <v>49979138.293994978</v>
      </c>
      <c r="AU276" s="63">
        <v>0</v>
      </c>
      <c r="AV276" s="63">
        <v>129072.44</v>
      </c>
      <c r="AW276" s="63">
        <v>50108210.733994976</v>
      </c>
      <c r="AX276" s="63">
        <v>60227483.551132023</v>
      </c>
      <c r="AY276" s="63">
        <v>84.185789338080212</v>
      </c>
      <c r="AZ276" s="63">
        <v>3398587.3635354233</v>
      </c>
      <c r="BA276" s="63">
        <v>63626155.100456782</v>
      </c>
      <c r="BB276" s="59"/>
      <c r="BC276" s="59"/>
      <c r="BD276" s="63"/>
      <c r="BE276" s="63"/>
      <c r="BF276" s="63"/>
      <c r="BG276" s="63"/>
      <c r="BH276" s="63"/>
      <c r="BI276" s="63"/>
      <c r="BJ276" s="63"/>
      <c r="BK276" s="63"/>
      <c r="BL276" s="59"/>
      <c r="BM276" s="59"/>
      <c r="BN276" s="59"/>
      <c r="BO276" s="59"/>
      <c r="BP276" s="63"/>
      <c r="BQ276" s="56"/>
      <c r="BR276" s="56"/>
      <c r="BS276" s="229"/>
      <c r="BT276" s="56"/>
      <c r="BU276" s="230"/>
      <c r="BV276" s="56"/>
      <c r="BW276" s="68"/>
      <c r="BX276" s="68"/>
      <c r="BY276" s="63"/>
      <c r="BZ276" s="63"/>
      <c r="CA276" s="63">
        <v>-10074305.059999999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58"/>
      <c r="CL276" s="58"/>
    </row>
    <row r="277" spans="1:90" outlineLevel="3">
      <c r="A277" s="225" t="s">
        <v>127</v>
      </c>
      <c r="B277" s="225" t="s">
        <v>400</v>
      </c>
      <c r="C277" s="225" t="s">
        <v>200</v>
      </c>
      <c r="D277" s="225" t="s">
        <v>228</v>
      </c>
      <c r="E277" s="225" t="s">
        <v>401</v>
      </c>
      <c r="F277" s="225" t="s">
        <v>0</v>
      </c>
      <c r="G277" s="232" t="s">
        <v>143</v>
      </c>
      <c r="H277" s="232" t="s">
        <v>125</v>
      </c>
      <c r="I277" s="209" t="s">
        <v>381</v>
      </c>
      <c r="J277" s="44">
        <v>10694884</v>
      </c>
      <c r="K277" s="20">
        <v>10694884</v>
      </c>
      <c r="L277" s="21">
        <v>0</v>
      </c>
      <c r="M277" s="22">
        <v>0</v>
      </c>
      <c r="N277" s="22">
        <v>1</v>
      </c>
      <c r="O277" s="23">
        <v>0.26648255371446761</v>
      </c>
      <c r="P277" s="46">
        <v>0.26648255371446761</v>
      </c>
      <c r="Q277" s="46">
        <v>0</v>
      </c>
      <c r="R277" s="24" t="s">
        <v>726</v>
      </c>
      <c r="S277" s="24">
        <v>0</v>
      </c>
      <c r="T277" s="24">
        <v>0</v>
      </c>
      <c r="U277" s="25">
        <v>2850000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2850000</v>
      </c>
      <c r="AD277" s="26">
        <v>0</v>
      </c>
      <c r="AE277" s="26">
        <v>0</v>
      </c>
      <c r="AF277" s="26">
        <v>0</v>
      </c>
      <c r="AG277" s="26">
        <v>0</v>
      </c>
      <c r="AH277" s="27">
        <v>0</v>
      </c>
      <c r="AI277" s="26">
        <v>0</v>
      </c>
      <c r="AJ277" s="26">
        <v>0</v>
      </c>
      <c r="AK277" s="28">
        <v>0</v>
      </c>
      <c r="AL277" s="29">
        <v>0</v>
      </c>
      <c r="AM277" s="26">
        <v>2850000</v>
      </c>
      <c r="AN277" s="29">
        <v>0</v>
      </c>
      <c r="AO277" s="20">
        <v>0</v>
      </c>
      <c r="AP277" s="26">
        <v>2850000</v>
      </c>
      <c r="AQ277" s="30">
        <v>1</v>
      </c>
      <c r="AR277" s="23">
        <v>2850000</v>
      </c>
      <c r="AS277" s="23">
        <v>0.26648255371446761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0</v>
      </c>
      <c r="BA277" s="26">
        <v>0</v>
      </c>
      <c r="BB277" s="23" t="s">
        <v>0</v>
      </c>
      <c r="BC277" s="23" t="s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31">
        <v>2850000</v>
      </c>
      <c r="BM277" s="23" t="s">
        <v>98</v>
      </c>
      <c r="BN277" s="23">
        <v>0</v>
      </c>
      <c r="BO277" s="23" t="b">
        <v>0</v>
      </c>
      <c r="BP277" s="26">
        <v>0</v>
      </c>
      <c r="BQ277" s="20">
        <v>0</v>
      </c>
      <c r="BR277" s="20">
        <v>0</v>
      </c>
      <c r="BS277" s="210">
        <v>2</v>
      </c>
      <c r="BT277" s="20">
        <v>0</v>
      </c>
      <c r="BU277" s="210">
        <v>0</v>
      </c>
      <c r="BV277" s="20">
        <v>68</v>
      </c>
      <c r="BW277" s="31">
        <v>0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0</v>
      </c>
      <c r="CH277" s="26">
        <v>0</v>
      </c>
      <c r="CI277" s="26">
        <v>0</v>
      </c>
      <c r="CJ277" s="26">
        <v>0</v>
      </c>
      <c r="CK277" s="22">
        <v>0</v>
      </c>
      <c r="CL277" s="22">
        <v>0</v>
      </c>
    </row>
    <row r="278" spans="1:90" s="226" customFormat="1" ht="20.100000000000001" customHeight="1" outlineLevel="2">
      <c r="A278" s="212" t="s">
        <v>131</v>
      </c>
      <c r="B278" s="212"/>
      <c r="C278" s="212"/>
      <c r="D278" s="212"/>
      <c r="E278" s="212"/>
      <c r="F278" s="212"/>
      <c r="G278" s="233"/>
      <c r="H278" s="233"/>
      <c r="I278" s="213"/>
      <c r="J278" s="48"/>
      <c r="K278" s="32"/>
      <c r="L278" s="33"/>
      <c r="M278" s="34"/>
      <c r="N278" s="34"/>
      <c r="O278" s="35"/>
      <c r="P278" s="50"/>
      <c r="Q278" s="50"/>
      <c r="R278" s="36">
        <v>0</v>
      </c>
      <c r="S278" s="36">
        <v>0</v>
      </c>
      <c r="T278" s="36">
        <v>0</v>
      </c>
      <c r="U278" s="37">
        <v>2850000</v>
      </c>
      <c r="V278" s="38"/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7">
        <v>2850000</v>
      </c>
      <c r="AD278" s="38">
        <v>0</v>
      </c>
      <c r="AE278" s="38">
        <v>0</v>
      </c>
      <c r="AF278" s="38">
        <v>0</v>
      </c>
      <c r="AG278" s="38">
        <v>0</v>
      </c>
      <c r="AH278" s="39">
        <v>0</v>
      </c>
      <c r="AI278" s="38">
        <v>0</v>
      </c>
      <c r="AJ278" s="38">
        <v>0</v>
      </c>
      <c r="AK278" s="40">
        <v>0</v>
      </c>
      <c r="AL278" s="41"/>
      <c r="AM278" s="38">
        <v>2850000</v>
      </c>
      <c r="AN278" s="41"/>
      <c r="AO278" s="32"/>
      <c r="AP278" s="38">
        <v>2850000</v>
      </c>
      <c r="AQ278" s="42"/>
      <c r="AR278" s="35"/>
      <c r="AS278" s="35"/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5"/>
      <c r="BC278" s="35"/>
      <c r="BD278" s="38"/>
      <c r="BE278" s="38"/>
      <c r="BF278" s="38"/>
      <c r="BG278" s="38"/>
      <c r="BH278" s="38"/>
      <c r="BI278" s="38"/>
      <c r="BJ278" s="38"/>
      <c r="BK278" s="38"/>
      <c r="BL278" s="43"/>
      <c r="BM278" s="35"/>
      <c r="BN278" s="35"/>
      <c r="BO278" s="35"/>
      <c r="BP278" s="38"/>
      <c r="BQ278" s="32"/>
      <c r="BR278" s="32"/>
      <c r="BS278" s="214"/>
      <c r="BT278" s="32"/>
      <c r="BU278" s="214"/>
      <c r="BV278" s="32"/>
      <c r="BW278" s="43"/>
      <c r="BX278" s="43"/>
      <c r="BY278" s="38"/>
      <c r="BZ278" s="38"/>
      <c r="CA278" s="38">
        <v>0</v>
      </c>
      <c r="CB278" s="38"/>
      <c r="CC278" s="38"/>
      <c r="CD278" s="38"/>
      <c r="CE278" s="38"/>
      <c r="CF278" s="38"/>
      <c r="CG278" s="38"/>
      <c r="CH278" s="38"/>
      <c r="CI278" s="38"/>
      <c r="CJ278" s="38"/>
      <c r="CK278" s="34"/>
      <c r="CL278" s="34"/>
    </row>
    <row r="279" spans="1:90" outlineLevel="3">
      <c r="A279" s="225" t="s">
        <v>278</v>
      </c>
      <c r="B279" s="225" t="s">
        <v>400</v>
      </c>
      <c r="C279" s="225" t="s">
        <v>200</v>
      </c>
      <c r="D279" s="225" t="s">
        <v>228</v>
      </c>
      <c r="E279" s="225" t="s">
        <v>402</v>
      </c>
      <c r="F279" s="225" t="s">
        <v>526</v>
      </c>
      <c r="G279" s="225" t="s">
        <v>143</v>
      </c>
      <c r="H279" s="225" t="s">
        <v>120</v>
      </c>
      <c r="I279" s="209" t="s">
        <v>120</v>
      </c>
      <c r="J279" s="44">
        <v>1</v>
      </c>
      <c r="K279" s="20">
        <v>1</v>
      </c>
      <c r="L279" s="21">
        <v>0</v>
      </c>
      <c r="M279" s="22">
        <v>0</v>
      </c>
      <c r="N279" s="22">
        <v>1</v>
      </c>
      <c r="O279" s="23">
        <v>98263</v>
      </c>
      <c r="P279" s="20">
        <v>98263</v>
      </c>
      <c r="Q279" s="20">
        <v>0</v>
      </c>
      <c r="R279" s="24" t="s">
        <v>727</v>
      </c>
      <c r="S279" s="24">
        <v>0</v>
      </c>
      <c r="T279" s="24">
        <v>0</v>
      </c>
      <c r="U279" s="25">
        <v>98263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98263</v>
      </c>
      <c r="AD279" s="26">
        <v>0</v>
      </c>
      <c r="AE279" s="26">
        <v>0</v>
      </c>
      <c r="AF279" s="26">
        <v>0</v>
      </c>
      <c r="AG279" s="26">
        <v>0</v>
      </c>
      <c r="AH279" s="27">
        <v>0</v>
      </c>
      <c r="AI279" s="26">
        <v>0</v>
      </c>
      <c r="AJ279" s="26">
        <v>0</v>
      </c>
      <c r="AK279" s="28">
        <v>0</v>
      </c>
      <c r="AL279" s="29">
        <v>0</v>
      </c>
      <c r="AM279" s="26">
        <v>98263</v>
      </c>
      <c r="AN279" s="29">
        <v>0</v>
      </c>
      <c r="AO279" s="29">
        <v>0</v>
      </c>
      <c r="AP279" s="26">
        <v>98263</v>
      </c>
      <c r="AQ279" s="30">
        <v>1</v>
      </c>
      <c r="AR279" s="23">
        <v>98263</v>
      </c>
      <c r="AS279" s="23">
        <v>98263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3" t="s">
        <v>0</v>
      </c>
      <c r="BC279" s="23" t="s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3">
        <v>98263</v>
      </c>
      <c r="BM279" s="23" t="s">
        <v>98</v>
      </c>
      <c r="BN279" s="23">
        <v>0</v>
      </c>
      <c r="BO279" s="23" t="b">
        <v>0</v>
      </c>
      <c r="BP279" s="26">
        <v>0</v>
      </c>
      <c r="BQ279" s="20">
        <v>0</v>
      </c>
      <c r="BR279" s="20">
        <v>0</v>
      </c>
      <c r="BS279" s="210">
        <v>8</v>
      </c>
      <c r="BT279" s="20">
        <v>0</v>
      </c>
      <c r="BU279" s="210">
        <v>0</v>
      </c>
      <c r="BV279" s="20">
        <v>87</v>
      </c>
      <c r="BW279" s="31">
        <v>0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2">
        <v>0</v>
      </c>
      <c r="CL279" s="22">
        <v>0</v>
      </c>
    </row>
    <row r="280" spans="1:90" s="226" customFormat="1" ht="20.100000000000001" customHeight="1" outlineLevel="2">
      <c r="A280" s="212" t="s">
        <v>280</v>
      </c>
      <c r="B280" s="212"/>
      <c r="C280" s="212"/>
      <c r="D280" s="212"/>
      <c r="E280" s="212"/>
      <c r="F280" s="212"/>
      <c r="G280" s="212"/>
      <c r="H280" s="212"/>
      <c r="I280" s="213"/>
      <c r="J280" s="48"/>
      <c r="K280" s="32"/>
      <c r="L280" s="33"/>
      <c r="M280" s="34"/>
      <c r="N280" s="34"/>
      <c r="O280" s="35"/>
      <c r="P280" s="32"/>
      <c r="Q280" s="32"/>
      <c r="R280" s="36">
        <v>0</v>
      </c>
      <c r="S280" s="36">
        <v>0</v>
      </c>
      <c r="T280" s="36">
        <v>0</v>
      </c>
      <c r="U280" s="37">
        <v>98263</v>
      </c>
      <c r="V280" s="38"/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7">
        <v>98263</v>
      </c>
      <c r="AD280" s="38">
        <v>0</v>
      </c>
      <c r="AE280" s="38">
        <v>0</v>
      </c>
      <c r="AF280" s="38">
        <v>0</v>
      </c>
      <c r="AG280" s="38">
        <v>0</v>
      </c>
      <c r="AH280" s="39">
        <v>0</v>
      </c>
      <c r="AI280" s="38">
        <v>0</v>
      </c>
      <c r="AJ280" s="38">
        <v>0</v>
      </c>
      <c r="AK280" s="40">
        <v>0</v>
      </c>
      <c r="AL280" s="41"/>
      <c r="AM280" s="38">
        <v>98263</v>
      </c>
      <c r="AN280" s="41"/>
      <c r="AO280" s="41"/>
      <c r="AP280" s="38">
        <v>98263</v>
      </c>
      <c r="AQ280" s="42"/>
      <c r="AR280" s="35"/>
      <c r="AS280" s="35"/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5"/>
      <c r="BC280" s="35"/>
      <c r="BD280" s="38"/>
      <c r="BE280" s="38"/>
      <c r="BF280" s="38"/>
      <c r="BG280" s="38"/>
      <c r="BH280" s="38"/>
      <c r="BI280" s="38"/>
      <c r="BJ280" s="38"/>
      <c r="BK280" s="38"/>
      <c r="BL280" s="35"/>
      <c r="BM280" s="35"/>
      <c r="BN280" s="35"/>
      <c r="BO280" s="35"/>
      <c r="BP280" s="38"/>
      <c r="BQ280" s="32"/>
      <c r="BR280" s="32"/>
      <c r="BS280" s="214"/>
      <c r="BT280" s="32"/>
      <c r="BU280" s="214"/>
      <c r="BV280" s="32"/>
      <c r="BW280" s="43"/>
      <c r="BX280" s="43"/>
      <c r="BY280" s="38"/>
      <c r="BZ280" s="38"/>
      <c r="CA280" s="38">
        <v>0</v>
      </c>
      <c r="CB280" s="38"/>
      <c r="CC280" s="38"/>
      <c r="CD280" s="38"/>
      <c r="CE280" s="38"/>
      <c r="CF280" s="38"/>
      <c r="CG280" s="38"/>
      <c r="CH280" s="38"/>
      <c r="CI280" s="38"/>
      <c r="CJ280" s="38"/>
      <c r="CK280" s="34"/>
      <c r="CL280" s="34"/>
    </row>
    <row r="281" spans="1:90" s="231" customFormat="1" ht="30" customHeight="1" outlineLevel="1">
      <c r="A281" s="212"/>
      <c r="B281" s="212" t="s">
        <v>403</v>
      </c>
      <c r="C281" s="212"/>
      <c r="D281" s="212"/>
      <c r="E281" s="212"/>
      <c r="F281" s="212"/>
      <c r="G281" s="212"/>
      <c r="H281" s="212"/>
      <c r="I281" s="213"/>
      <c r="J281" s="56"/>
      <c r="K281" s="56"/>
      <c r="L281" s="57"/>
      <c r="M281" s="58"/>
      <c r="N281" s="58"/>
      <c r="O281" s="59"/>
      <c r="P281" s="56"/>
      <c r="Q281" s="56"/>
      <c r="R281" s="61">
        <v>0</v>
      </c>
      <c r="S281" s="61">
        <v>0</v>
      </c>
      <c r="T281" s="61">
        <v>0</v>
      </c>
      <c r="U281" s="62">
        <v>2948263</v>
      </c>
      <c r="V281" s="63"/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2">
        <v>2948263</v>
      </c>
      <c r="AD281" s="63">
        <v>0</v>
      </c>
      <c r="AE281" s="63">
        <v>0</v>
      </c>
      <c r="AF281" s="63">
        <v>0</v>
      </c>
      <c r="AG281" s="63">
        <v>0</v>
      </c>
      <c r="AH281" s="64">
        <v>0</v>
      </c>
      <c r="AI281" s="63">
        <v>0</v>
      </c>
      <c r="AJ281" s="63">
        <v>0</v>
      </c>
      <c r="AK281" s="65">
        <v>0</v>
      </c>
      <c r="AL281" s="66"/>
      <c r="AM281" s="63">
        <v>2948263</v>
      </c>
      <c r="AN281" s="66"/>
      <c r="AO281" s="66"/>
      <c r="AP281" s="63">
        <v>2948263</v>
      </c>
      <c r="AQ281" s="67"/>
      <c r="AR281" s="59"/>
      <c r="AS281" s="59"/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59"/>
      <c r="BC281" s="59"/>
      <c r="BD281" s="63"/>
      <c r="BE281" s="63"/>
      <c r="BF281" s="63"/>
      <c r="BG281" s="63"/>
      <c r="BH281" s="63"/>
      <c r="BI281" s="63"/>
      <c r="BJ281" s="63"/>
      <c r="BK281" s="63"/>
      <c r="BL281" s="59"/>
      <c r="BM281" s="59"/>
      <c r="BN281" s="59"/>
      <c r="BO281" s="59"/>
      <c r="BP281" s="63"/>
      <c r="BQ281" s="56"/>
      <c r="BR281" s="56"/>
      <c r="BS281" s="229"/>
      <c r="BT281" s="56"/>
      <c r="BU281" s="229"/>
      <c r="BV281" s="56"/>
      <c r="BW281" s="68"/>
      <c r="BX281" s="68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58"/>
      <c r="CL281" s="58"/>
    </row>
    <row r="282" spans="1:90" s="226" customFormat="1" ht="20.100000000000001" hidden="1" customHeight="1">
      <c r="A282" s="212" t="s">
        <v>404</v>
      </c>
      <c r="B282" s="212"/>
      <c r="C282" s="212"/>
      <c r="D282" s="212"/>
      <c r="E282" s="212"/>
      <c r="F282" s="212"/>
      <c r="G282" s="212"/>
      <c r="H282" s="212"/>
      <c r="I282" s="213"/>
      <c r="J282" s="32"/>
      <c r="K282" s="32"/>
      <c r="L282" s="33"/>
      <c r="M282" s="34"/>
      <c r="N282" s="34"/>
      <c r="O282" s="35"/>
      <c r="P282" s="32"/>
      <c r="Q282" s="32"/>
      <c r="R282" s="36">
        <v>0</v>
      </c>
      <c r="S282" s="36">
        <v>0</v>
      </c>
      <c r="T282" s="36">
        <v>0</v>
      </c>
      <c r="U282" s="37">
        <v>1555327542.55288</v>
      </c>
      <c r="V282" s="38"/>
      <c r="W282" s="38">
        <v>248538561.94927293</v>
      </c>
      <c r="X282" s="38">
        <v>-9950993.7942664456</v>
      </c>
      <c r="Y282" s="38">
        <v>238587568.1550065</v>
      </c>
      <c r="Z282" s="38">
        <v>95637963.454593763</v>
      </c>
      <c r="AA282" s="38">
        <v>-13641098.145025296</v>
      </c>
      <c r="AB282" s="38">
        <v>81996865.309568465</v>
      </c>
      <c r="AC282" s="37">
        <v>1557754778.7558277</v>
      </c>
      <c r="AD282" s="38">
        <v>-2019023.7569476529</v>
      </c>
      <c r="AE282" s="38">
        <v>-37131.080180696677</v>
      </c>
      <c r="AF282" s="38">
        <v>-1033.1804253663763</v>
      </c>
      <c r="AG282" s="38">
        <v>-2057188.0175537155</v>
      </c>
      <c r="AH282" s="39">
        <v>32110737.961558897</v>
      </c>
      <c r="AI282" s="38">
        <v>-264319.40890997485</v>
      </c>
      <c r="AJ282" s="38">
        <v>6503030.624350789</v>
      </c>
      <c r="AK282" s="40">
        <v>38349449.176999711</v>
      </c>
      <c r="AL282" s="41"/>
      <c r="AM282" s="38">
        <v>1541307044.7720385</v>
      </c>
      <c r="AN282" s="41"/>
      <c r="AO282" s="41"/>
      <c r="AP282" s="38">
        <v>1521532285.6969931</v>
      </c>
      <c r="AQ282" s="42"/>
      <c r="AR282" s="35"/>
      <c r="AS282" s="35"/>
      <c r="AT282" s="38">
        <v>87198634.971681058</v>
      </c>
      <c r="AU282" s="38">
        <v>-831223.24725602905</v>
      </c>
      <c r="AV282" s="38">
        <v>420694.91691423045</v>
      </c>
      <c r="AW282" s="38">
        <v>86788106.641339257</v>
      </c>
      <c r="AX282" s="38">
        <v>171094008.36825964</v>
      </c>
      <c r="AY282" s="38">
        <v>-16058387.196956126</v>
      </c>
      <c r="AZ282" s="38">
        <v>16893273.95420403</v>
      </c>
      <c r="BA282" s="38">
        <v>171928895.12550756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32"/>
      <c r="BR282" s="32"/>
      <c r="BS282" s="214"/>
      <c r="BT282" s="32"/>
      <c r="BU282" s="214"/>
      <c r="BV282" s="32"/>
      <c r="BW282" s="43"/>
      <c r="BX282" s="43"/>
      <c r="BY282" s="38"/>
      <c r="BZ282" s="38"/>
      <c r="CA282" s="38">
        <v>-18485241.436000001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s="231" customFormat="1" ht="30" customHeight="1" thickBot="1">
      <c r="A283" s="234"/>
      <c r="B283" s="234" t="s">
        <v>404</v>
      </c>
      <c r="C283" s="234"/>
      <c r="D283" s="234"/>
      <c r="E283" s="234"/>
      <c r="F283" s="234"/>
      <c r="G283" s="234"/>
      <c r="H283" s="234"/>
      <c r="I283" s="235"/>
      <c r="J283" s="73"/>
      <c r="K283" s="73"/>
      <c r="L283" s="74"/>
      <c r="M283" s="75"/>
      <c r="N283" s="75"/>
      <c r="O283" s="76"/>
      <c r="P283" s="73"/>
      <c r="Q283" s="73"/>
      <c r="R283" s="77">
        <v>0</v>
      </c>
      <c r="S283" s="77">
        <v>0</v>
      </c>
      <c r="T283" s="77">
        <v>0</v>
      </c>
      <c r="U283" s="78">
        <v>1555327542.55288</v>
      </c>
      <c r="V283" s="79"/>
      <c r="W283" s="79">
        <v>248538561.94927293</v>
      </c>
      <c r="X283" s="79">
        <v>-9950993.7942664456</v>
      </c>
      <c r="Y283" s="79">
        <v>238587568.1550065</v>
      </c>
      <c r="Z283" s="79">
        <v>95637963.454593763</v>
      </c>
      <c r="AA283" s="79">
        <v>-13641098.145025296</v>
      </c>
      <c r="AB283" s="79">
        <v>81996865.309568465</v>
      </c>
      <c r="AC283" s="78">
        <v>1557754778.7558277</v>
      </c>
      <c r="AD283" s="79">
        <v>-2019023.7569476529</v>
      </c>
      <c r="AE283" s="79">
        <v>-37131.080180696677</v>
      </c>
      <c r="AF283" s="79">
        <v>-1033.1804253663763</v>
      </c>
      <c r="AG283" s="79">
        <v>-2057188.0175537155</v>
      </c>
      <c r="AH283" s="80">
        <v>32110737.961558897</v>
      </c>
      <c r="AI283" s="79">
        <v>-264319.40890997485</v>
      </c>
      <c r="AJ283" s="79">
        <v>6503030.624350789</v>
      </c>
      <c r="AK283" s="81">
        <v>38349449.176999711</v>
      </c>
      <c r="AL283" s="82"/>
      <c r="AM283" s="79">
        <v>1541307044.7720385</v>
      </c>
      <c r="AN283" s="82"/>
      <c r="AO283" s="82"/>
      <c r="AP283" s="79">
        <v>1521532285.6969931</v>
      </c>
      <c r="AQ283" s="83"/>
      <c r="AR283" s="76"/>
      <c r="AS283" s="76"/>
      <c r="AT283" s="79">
        <v>87198634.971681058</v>
      </c>
      <c r="AU283" s="79">
        <v>-831223.24725602905</v>
      </c>
      <c r="AV283" s="79">
        <v>420694.91691423045</v>
      </c>
      <c r="AW283" s="79">
        <v>86788106.641339257</v>
      </c>
      <c r="AX283" s="79">
        <v>171094008.36825964</v>
      </c>
      <c r="AY283" s="79">
        <v>-16058387.196956126</v>
      </c>
      <c r="AZ283" s="79">
        <v>16893273.95420403</v>
      </c>
      <c r="BA283" s="79">
        <v>171928895.12550756</v>
      </c>
      <c r="BB283" s="76"/>
      <c r="BC283" s="76"/>
      <c r="BD283" s="79"/>
      <c r="BE283" s="79"/>
      <c r="BF283" s="79"/>
      <c r="BG283" s="79"/>
      <c r="BH283" s="79"/>
      <c r="BI283" s="79"/>
      <c r="BJ283" s="79"/>
      <c r="BK283" s="79"/>
      <c r="BL283" s="76"/>
      <c r="BM283" s="76"/>
      <c r="BN283" s="76"/>
      <c r="BO283" s="76"/>
      <c r="BP283" s="79"/>
      <c r="BQ283" s="73"/>
      <c r="BR283" s="73"/>
      <c r="BS283" s="236"/>
      <c r="BT283" s="73"/>
      <c r="BU283" s="236"/>
      <c r="BV283" s="73"/>
      <c r="BW283" s="84"/>
      <c r="BX283" s="84"/>
      <c r="BY283" s="79"/>
      <c r="BZ283" s="79"/>
      <c r="CA283" s="79">
        <v>-18485241.436000001</v>
      </c>
      <c r="CB283" s="79"/>
      <c r="CC283" s="79"/>
      <c r="CD283" s="79"/>
      <c r="CE283" s="79"/>
      <c r="CF283" s="79"/>
      <c r="CG283" s="79"/>
      <c r="CH283" s="79"/>
      <c r="CI283" s="79"/>
      <c r="CJ283" s="79"/>
      <c r="CK283" s="75"/>
      <c r="CL283" s="75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25:BL37 BL40 BL42:BL79 AM4:AM79 AP4:AP79 BL83:BL102 BL129:BL131 AC138 BL135:BL139 BL118 AP83:AP120 AM83:AM161 AP122:AP161 AC184:AC189 BL184 AM184 AP184:AP186 BL195 AC195 AP195 AM195 BL202:BL203 AP202:AP203 AM202:AM203 AC202:AC204 AC216 AC208 BL216 AM216 AP208 AP216 BL279:BL283 AM279:AM283">
    <cfRule type="cellIs" priority="1" stopIfTrue="1" operator="notEqual">
      <formula>"$BM$54"</formula>
    </cfRule>
  </conditionalFormatting>
  <conditionalFormatting sqref="BO4:BO283">
    <cfRule type="cellIs" dxfId="3" priority="2" stopIfTrue="1" operator="notEqual">
      <formula>FALSE</formula>
    </cfRule>
  </conditionalFormatting>
  <conditionalFormatting sqref="BN4:BN28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6" orientation="landscape" r:id="rId1"/>
  <headerFooter alignWithMargins="0">
    <oddHeader>&amp;L&amp;"Bookman Old Style,Bold"&amp;12FINAL -
CONFIDENTIAL AND PROPRIETARY
&amp;C&amp;"Bookman Old Style,Bold"&amp;12ENRON
MERCHANT PORTFOLIO REPORT
 As of Aug-11-2000&amp;R&amp;D
&amp;T</oddHeader>
    <oddFooter>&amp;C&amp;P  of  &amp;N</oddFooter>
  </headerFooter>
  <rowBreaks count="16" manualBreakCount="16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5" max="16383" man="1"/>
    <brk id="91" max="16383" man="1"/>
    <brk id="105" max="16383" man="1"/>
    <brk id="154" max="16383" man="1"/>
    <brk id="177" max="16383" man="1"/>
    <brk id="230" max="16383" man="1"/>
    <brk id="276" max="16383" man="1"/>
    <brk id="281" max="16383" man="1"/>
    <brk id="283" max="1638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2">
    <pageSetUpPr fitToPage="1"/>
  </sheetPr>
  <dimension ref="A1:FN942"/>
  <sheetViews>
    <sheetView showZeros="0" topLeftCell="L38" workbookViewId="0">
      <selection activeCell="X68" sqref="X68"/>
    </sheetView>
  </sheetViews>
  <sheetFormatPr defaultColWidth="9.109375" defaultRowHeight="13.2"/>
  <cols>
    <col min="1" max="1" width="10.44140625" style="237" customWidth="1"/>
    <col min="2" max="2" width="18.109375" style="237" customWidth="1"/>
    <col min="3" max="3" width="9" style="240" customWidth="1"/>
    <col min="4" max="4" width="39" style="237" customWidth="1"/>
    <col min="5" max="5" width="15.44140625" style="237" customWidth="1"/>
    <col min="6" max="6" width="15.6640625" style="237" customWidth="1"/>
    <col min="7" max="7" width="15.5546875" style="237" bestFit="1" customWidth="1"/>
    <col min="8" max="8" width="15.109375" style="237" bestFit="1" customWidth="1"/>
    <col min="9" max="9" width="16" style="237" customWidth="1"/>
    <col min="10" max="10" width="1.33203125" style="237" customWidth="1"/>
    <col min="11" max="11" width="15" style="237" customWidth="1"/>
    <col min="12" max="13" width="15.109375" style="237" bestFit="1" customWidth="1"/>
    <col min="14" max="14" width="15.109375" style="237" customWidth="1"/>
    <col min="15" max="15" width="1.109375" style="237" customWidth="1"/>
    <col min="16" max="16" width="21" style="237" hidden="1" customWidth="1"/>
    <col min="17" max="17" width="16.6640625" style="237" hidden="1" customWidth="1"/>
    <col min="18" max="18" width="19.6640625" style="237" hidden="1" customWidth="1"/>
    <col min="19" max="19" width="19.44140625" style="237" hidden="1" customWidth="1"/>
    <col min="20" max="20" width="1.33203125" style="237" hidden="1" customWidth="1"/>
    <col min="21" max="22" width="15.109375" style="237" bestFit="1" customWidth="1"/>
    <col min="23" max="23" width="14.44140625" style="237" bestFit="1" customWidth="1"/>
    <col min="24" max="24" width="15.109375" style="237" customWidth="1"/>
    <col min="25" max="25" width="1" style="237" customWidth="1"/>
    <col min="26" max="26" width="15.5546875" style="237" bestFit="1" customWidth="1"/>
    <col min="27" max="27" width="16.33203125" style="237" bestFit="1" customWidth="1"/>
    <col min="28" max="28" width="15.109375" style="237" bestFit="1" customWidth="1"/>
    <col min="29" max="29" width="15.109375" style="237" customWidth="1"/>
    <col min="30" max="30" width="1" style="237" customWidth="1"/>
    <col min="31" max="31" width="29.88671875" style="237" bestFit="1" customWidth="1"/>
    <col min="32" max="33" width="9.109375" style="237"/>
    <col min="34" max="34" width="33" style="237" bestFit="1" customWidth="1"/>
    <col min="35" max="35" width="9.109375" style="237"/>
    <col min="36" max="36" width="11.109375" style="237" bestFit="1" customWidth="1"/>
    <col min="37" max="37" width="12.88671875" style="237" bestFit="1" customWidth="1"/>
    <col min="38" max="38" width="9.109375" style="237"/>
    <col min="39" max="39" width="12.88671875" style="237" bestFit="1" customWidth="1"/>
    <col min="40" max="40" width="3.44140625" style="237" customWidth="1"/>
    <col min="41" max="44" width="12.88671875" style="237" customWidth="1"/>
    <col min="45" max="45" width="5" style="237" customWidth="1"/>
    <col min="46" max="49" width="12.88671875" style="237" customWidth="1"/>
    <col min="50" max="50" width="2.5546875" style="237" customWidth="1"/>
    <col min="51" max="51" width="11.109375" style="237" bestFit="1" customWidth="1"/>
    <col min="52" max="52" width="10.44140625" style="237" bestFit="1" customWidth="1"/>
    <col min="53" max="53" width="11.33203125" style="237" bestFit="1" customWidth="1"/>
    <col min="54" max="54" width="22.88671875" style="237" customWidth="1"/>
    <col min="55" max="58" width="15.109375" style="237" bestFit="1" customWidth="1"/>
    <col min="59" max="65" width="15.109375" style="237" customWidth="1"/>
    <col min="66" max="66" width="14" style="237" bestFit="1" customWidth="1"/>
    <col min="67" max="67" width="15.109375" style="237" bestFit="1" customWidth="1"/>
    <col min="68" max="68" width="13.33203125" style="237" bestFit="1" customWidth="1"/>
    <col min="69" max="69" width="12.33203125" style="237" bestFit="1" customWidth="1"/>
    <col min="70" max="70" width="15.109375" style="237" bestFit="1" customWidth="1"/>
    <col min="71" max="74" width="15.109375" style="237" customWidth="1"/>
    <col min="75" max="75" width="14" style="237" bestFit="1" customWidth="1"/>
    <col min="76" max="78" width="15.109375" style="237" bestFit="1" customWidth="1"/>
    <col min="79" max="79" width="14" style="237" bestFit="1" customWidth="1"/>
    <col min="80" max="80" width="13.33203125" style="237" bestFit="1" customWidth="1"/>
    <col min="81" max="81" width="11.5546875" style="237" bestFit="1" customWidth="1"/>
    <col min="82" max="82" width="14" style="237" bestFit="1" customWidth="1"/>
    <col min="83" max="83" width="13.33203125" style="237" bestFit="1" customWidth="1"/>
    <col min="84" max="84" width="14" style="237" bestFit="1" customWidth="1"/>
    <col min="85" max="85" width="10.44140625" style="237" bestFit="1" customWidth="1"/>
    <col min="86" max="87" width="14" style="237" bestFit="1" customWidth="1"/>
    <col min="88" max="88" width="13.33203125" style="237" bestFit="1" customWidth="1"/>
    <col min="89" max="89" width="11.5546875" style="237" bestFit="1" customWidth="1"/>
    <col min="90" max="90" width="14" style="237" bestFit="1" customWidth="1"/>
    <col min="91" max="91" width="14.44140625" style="237" bestFit="1" customWidth="1"/>
    <col min="92" max="92" width="9.109375" style="237"/>
    <col min="93" max="93" width="11.5546875" style="237" bestFit="1" customWidth="1"/>
    <col min="94" max="94" width="14.44140625" style="237" bestFit="1" customWidth="1"/>
    <col min="95" max="95" width="13.33203125" style="237" bestFit="1" customWidth="1"/>
    <col min="96" max="96" width="9.109375" style="237"/>
    <col min="97" max="97" width="12.33203125" style="237" bestFit="1" customWidth="1"/>
    <col min="98" max="98" width="13.33203125" style="237" bestFit="1" customWidth="1"/>
    <col min="99" max="99" width="14" style="237" bestFit="1" customWidth="1"/>
    <col min="100" max="101" width="9.109375" style="237"/>
    <col min="102" max="102" width="13.33203125" style="237" bestFit="1" customWidth="1"/>
    <col min="103" max="103" width="14" style="237" bestFit="1" customWidth="1"/>
    <col min="104" max="104" width="13.33203125" style="237" bestFit="1" customWidth="1"/>
    <col min="105" max="105" width="12.33203125" style="237" bestFit="1" customWidth="1"/>
    <col min="106" max="106" width="13.33203125" style="237" bestFit="1" customWidth="1"/>
    <col min="107" max="107" width="14" style="237" bestFit="1" customWidth="1"/>
    <col min="108" max="108" width="10.44140625" style="237" bestFit="1" customWidth="1"/>
    <col min="109" max="109" width="13.33203125" style="237" bestFit="1" customWidth="1"/>
    <col min="110" max="110" width="12.33203125" style="237" bestFit="1" customWidth="1"/>
    <col min="111" max="111" width="14" style="237" bestFit="1" customWidth="1"/>
    <col min="112" max="112" width="13.33203125" style="237" bestFit="1" customWidth="1"/>
    <col min="113" max="113" width="11.5546875" style="237" bestFit="1" customWidth="1"/>
    <col min="114" max="115" width="13.33203125" style="237" bestFit="1" customWidth="1"/>
    <col min="116" max="116" width="14" style="237" bestFit="1" customWidth="1"/>
    <col min="117" max="117" width="12.33203125" style="237" bestFit="1" customWidth="1"/>
    <col min="118" max="118" width="11.5546875" style="237" bestFit="1" customWidth="1"/>
    <col min="119" max="119" width="14" style="237" bestFit="1" customWidth="1"/>
    <col min="120" max="120" width="13.33203125" style="237" bestFit="1" customWidth="1"/>
    <col min="121" max="121" width="12.33203125" style="237" bestFit="1" customWidth="1"/>
    <col min="122" max="122" width="13.33203125" style="237" bestFit="1" customWidth="1"/>
    <col min="123" max="123" width="14" style="237" bestFit="1" customWidth="1"/>
    <col min="124" max="124" width="13.33203125" style="237" bestFit="1" customWidth="1"/>
    <col min="125" max="125" width="11.109375" style="237" bestFit="1" customWidth="1"/>
    <col min="126" max="128" width="12.33203125" style="237" bestFit="1" customWidth="1"/>
    <col min="129" max="129" width="11.109375" style="237" bestFit="1" customWidth="1"/>
    <col min="130" max="130" width="14" style="237" bestFit="1" customWidth="1"/>
    <col min="131" max="131" width="13.33203125" style="237" bestFit="1" customWidth="1"/>
    <col min="132" max="132" width="14" style="237" bestFit="1" customWidth="1"/>
    <col min="133" max="133" width="12.33203125" style="237" bestFit="1" customWidth="1"/>
    <col min="134" max="134" width="14" style="237" bestFit="1" customWidth="1"/>
    <col min="135" max="135" width="12.33203125" style="237" bestFit="1" customWidth="1"/>
    <col min="136" max="136" width="14" style="237" bestFit="1" customWidth="1"/>
    <col min="137" max="137" width="12.33203125" style="237" bestFit="1" customWidth="1"/>
    <col min="138" max="138" width="14" style="237" bestFit="1" customWidth="1"/>
    <col min="139" max="16384" width="9.109375" style="237"/>
  </cols>
  <sheetData>
    <row r="1" spans="1:170" ht="13.5" hidden="1" customHeight="1">
      <c r="B1" s="238">
        <v>2</v>
      </c>
      <c r="C1" s="239">
        <v>3</v>
      </c>
      <c r="D1" s="238">
        <v>4</v>
      </c>
      <c r="E1" s="238">
        <v>5</v>
      </c>
      <c r="F1" s="238">
        <v>6</v>
      </c>
      <c r="G1" s="238">
        <v>7</v>
      </c>
      <c r="H1" s="238">
        <v>8</v>
      </c>
      <c r="I1" s="238">
        <v>9</v>
      </c>
      <c r="J1" s="238">
        <v>10</v>
      </c>
      <c r="K1" s="238">
        <v>11</v>
      </c>
      <c r="L1" s="238">
        <v>12</v>
      </c>
      <c r="M1" s="238">
        <v>13</v>
      </c>
      <c r="N1" s="238">
        <v>14</v>
      </c>
      <c r="O1" s="238">
        <v>15</v>
      </c>
      <c r="P1" s="238">
        <v>16</v>
      </c>
      <c r="Q1" s="238">
        <v>17</v>
      </c>
      <c r="R1" s="238">
        <v>18</v>
      </c>
      <c r="S1" s="238">
        <v>19</v>
      </c>
      <c r="T1" s="238">
        <v>20</v>
      </c>
      <c r="U1" s="238">
        <v>21</v>
      </c>
      <c r="V1" s="238">
        <v>22</v>
      </c>
      <c r="W1" s="238">
        <v>23</v>
      </c>
      <c r="X1" s="238">
        <v>24</v>
      </c>
      <c r="Y1" s="238">
        <v>25</v>
      </c>
      <c r="Z1" s="238">
        <v>26</v>
      </c>
      <c r="AA1" s="238">
        <v>27</v>
      </c>
      <c r="AB1" s="238">
        <v>28</v>
      </c>
      <c r="AC1" s="238">
        <v>29</v>
      </c>
      <c r="AD1" s="238">
        <v>30</v>
      </c>
      <c r="AE1" s="238">
        <v>31</v>
      </c>
      <c r="AF1" s="238">
        <v>32</v>
      </c>
      <c r="AG1" s="238">
        <v>33</v>
      </c>
      <c r="AH1" s="238">
        <v>34</v>
      </c>
      <c r="AI1" s="238">
        <v>35</v>
      </c>
      <c r="AJ1" s="238">
        <v>36</v>
      </c>
      <c r="AK1" s="238">
        <v>37</v>
      </c>
      <c r="AL1" s="238">
        <v>38</v>
      </c>
      <c r="AM1" s="238">
        <v>39</v>
      </c>
      <c r="AN1" s="238">
        <v>40</v>
      </c>
      <c r="AO1" s="238">
        <v>41</v>
      </c>
      <c r="AP1" s="238">
        <v>42</v>
      </c>
      <c r="AQ1" s="238">
        <v>43</v>
      </c>
      <c r="AR1" s="238">
        <v>44</v>
      </c>
      <c r="AS1" s="238">
        <v>45</v>
      </c>
      <c r="AT1" s="238">
        <v>46</v>
      </c>
      <c r="AU1" s="238">
        <v>47</v>
      </c>
      <c r="AV1" s="238">
        <v>48</v>
      </c>
      <c r="AW1" s="238">
        <v>49</v>
      </c>
      <c r="AX1" s="238">
        <v>50</v>
      </c>
      <c r="AY1" s="238">
        <v>51</v>
      </c>
      <c r="AZ1" s="238">
        <v>52</v>
      </c>
      <c r="BA1" s="238">
        <v>53</v>
      </c>
      <c r="BB1" s="238">
        <v>54</v>
      </c>
      <c r="BC1" s="238">
        <v>55</v>
      </c>
      <c r="BD1" s="238">
        <v>56</v>
      </c>
      <c r="BE1" s="238">
        <v>57</v>
      </c>
      <c r="BF1" s="238">
        <v>58</v>
      </c>
      <c r="BG1" s="238">
        <v>59</v>
      </c>
      <c r="BH1" s="238">
        <v>60</v>
      </c>
      <c r="BI1" s="238">
        <v>61</v>
      </c>
      <c r="BJ1" s="238">
        <v>62</v>
      </c>
      <c r="BK1" s="238">
        <v>63</v>
      </c>
      <c r="BL1" s="238">
        <v>64</v>
      </c>
      <c r="BM1" s="238">
        <v>65</v>
      </c>
      <c r="BN1" s="238">
        <v>66</v>
      </c>
      <c r="BO1" s="238">
        <v>67</v>
      </c>
      <c r="BP1" s="238">
        <v>68</v>
      </c>
      <c r="BQ1" s="238">
        <v>69</v>
      </c>
      <c r="BR1" s="238">
        <v>70</v>
      </c>
      <c r="BS1" s="238">
        <v>71</v>
      </c>
      <c r="BT1" s="238">
        <v>72</v>
      </c>
      <c r="BU1" s="238">
        <v>73</v>
      </c>
      <c r="BV1" s="238">
        <v>74</v>
      </c>
      <c r="BW1" s="238">
        <v>75</v>
      </c>
      <c r="BX1" s="238">
        <v>76</v>
      </c>
      <c r="BY1" s="238">
        <v>77</v>
      </c>
      <c r="BZ1" s="238">
        <v>78</v>
      </c>
      <c r="CA1" s="238">
        <v>79</v>
      </c>
      <c r="CB1" s="238">
        <v>80</v>
      </c>
      <c r="CC1" s="238">
        <v>81</v>
      </c>
      <c r="CD1" s="238">
        <v>82</v>
      </c>
      <c r="CE1" s="238">
        <v>83</v>
      </c>
      <c r="CF1" s="238">
        <v>84</v>
      </c>
      <c r="CG1" s="238">
        <v>85</v>
      </c>
      <c r="CH1" s="238">
        <v>86</v>
      </c>
      <c r="CI1" s="238">
        <v>87</v>
      </c>
      <c r="CJ1" s="238">
        <v>88</v>
      </c>
      <c r="CK1" s="238">
        <v>89</v>
      </c>
      <c r="CL1" s="238">
        <v>90</v>
      </c>
      <c r="CM1" s="238">
        <v>91</v>
      </c>
      <c r="CN1" s="238">
        <v>92</v>
      </c>
      <c r="CO1" s="238">
        <v>93</v>
      </c>
      <c r="CP1" s="238">
        <v>94</v>
      </c>
      <c r="CQ1" s="238">
        <v>95</v>
      </c>
      <c r="CR1" s="238">
        <v>96</v>
      </c>
      <c r="CS1" s="238">
        <v>97</v>
      </c>
      <c r="CT1" s="238">
        <v>98</v>
      </c>
      <c r="CU1" s="238">
        <v>99</v>
      </c>
      <c r="CV1" s="238">
        <v>100</v>
      </c>
      <c r="CW1" s="238">
        <v>101</v>
      </c>
      <c r="CX1" s="238">
        <v>102</v>
      </c>
      <c r="CY1" s="238">
        <v>103</v>
      </c>
      <c r="CZ1" s="238">
        <v>104</v>
      </c>
      <c r="DA1" s="238">
        <v>105</v>
      </c>
      <c r="DB1" s="238">
        <v>106</v>
      </c>
      <c r="DC1" s="238">
        <v>107</v>
      </c>
      <c r="DD1" s="238">
        <v>108</v>
      </c>
      <c r="DE1" s="238">
        <v>109</v>
      </c>
      <c r="DF1" s="238">
        <v>110</v>
      </c>
      <c r="DG1" s="238">
        <v>111</v>
      </c>
      <c r="DH1" s="238">
        <v>112</v>
      </c>
      <c r="DI1" s="238">
        <v>113</v>
      </c>
      <c r="DJ1" s="238">
        <v>114</v>
      </c>
      <c r="DK1" s="238">
        <v>115</v>
      </c>
      <c r="DL1" s="238">
        <v>116</v>
      </c>
      <c r="DM1" s="238">
        <v>117</v>
      </c>
      <c r="DN1" s="238">
        <v>118</v>
      </c>
      <c r="DO1" s="238">
        <v>119</v>
      </c>
      <c r="DP1" s="238">
        <v>120</v>
      </c>
      <c r="DQ1" s="238">
        <v>121</v>
      </c>
      <c r="DR1" s="238">
        <v>122</v>
      </c>
      <c r="DS1" s="238">
        <v>123</v>
      </c>
      <c r="DT1" s="238">
        <v>124</v>
      </c>
      <c r="DU1" s="238">
        <v>125</v>
      </c>
      <c r="DV1" s="238">
        <v>126</v>
      </c>
      <c r="DW1" s="238">
        <v>127</v>
      </c>
      <c r="DX1" s="238">
        <v>128</v>
      </c>
      <c r="DY1" s="238">
        <v>129</v>
      </c>
      <c r="DZ1" s="238">
        <v>130</v>
      </c>
      <c r="EA1" s="238">
        <v>131</v>
      </c>
      <c r="EB1" s="238">
        <v>132</v>
      </c>
      <c r="EC1" s="238">
        <v>133</v>
      </c>
      <c r="ED1" s="238">
        <v>134</v>
      </c>
      <c r="EE1" s="238">
        <v>135</v>
      </c>
      <c r="EF1" s="238">
        <v>136</v>
      </c>
      <c r="EG1" s="238">
        <v>137</v>
      </c>
      <c r="EH1" s="238">
        <v>138</v>
      </c>
    </row>
    <row r="2" spans="1:170">
      <c r="AH2" s="23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37" t="s">
        <v>409</v>
      </c>
    </row>
    <row r="3" spans="1:170">
      <c r="AH3" s="23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W3" s="86"/>
      <c r="BX3" s="86"/>
      <c r="BY3" s="86"/>
      <c r="BZ3" s="86"/>
    </row>
    <row r="4" spans="1:170" ht="14.4">
      <c r="B4" s="241"/>
      <c r="C4" s="241"/>
      <c r="D4" s="218"/>
      <c r="F4" s="241"/>
      <c r="G4" s="241"/>
      <c r="H4" s="241"/>
      <c r="I4" s="241"/>
      <c r="J4" s="241"/>
      <c r="M4" s="241"/>
      <c r="N4" s="241"/>
      <c r="O4" s="241"/>
      <c r="Q4" s="241"/>
      <c r="R4" s="241"/>
      <c r="S4" s="241"/>
      <c r="T4" s="241"/>
      <c r="U4" s="241"/>
      <c r="V4" s="241"/>
      <c r="W4" s="241"/>
      <c r="X4" s="241"/>
      <c r="Y4" s="241"/>
      <c r="Z4" s="241"/>
      <c r="AA4" s="241"/>
      <c r="AB4" s="241"/>
      <c r="AC4" s="241"/>
      <c r="AH4" s="238"/>
      <c r="AJ4" s="218"/>
      <c r="AK4" s="218"/>
      <c r="AL4" s="218"/>
      <c r="AM4" s="218"/>
      <c r="AN4" s="218"/>
      <c r="AO4" s="218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41" t="s">
        <v>405</v>
      </c>
      <c r="BW4" s="86"/>
      <c r="BX4" s="86"/>
      <c r="BY4" s="86"/>
      <c r="BZ4" s="86"/>
    </row>
    <row r="5" spans="1:170" ht="15" thickBot="1">
      <c r="L5" s="241" t="s">
        <v>405</v>
      </c>
      <c r="AH5" s="238"/>
      <c r="AJ5" s="218"/>
      <c r="AK5" s="218"/>
      <c r="AL5" s="218"/>
      <c r="AM5" s="218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DK5" s="218"/>
      <c r="DL5" s="218"/>
      <c r="DM5" s="218"/>
      <c r="DN5" s="218"/>
      <c r="DO5" s="218"/>
      <c r="DP5" s="218"/>
      <c r="DQ5" s="218"/>
      <c r="DR5" s="218"/>
      <c r="DS5" s="218"/>
      <c r="DT5" s="218"/>
      <c r="DU5" s="218"/>
      <c r="DV5" s="218"/>
      <c r="DW5" s="218"/>
      <c r="DX5" s="218"/>
      <c r="DY5" s="218"/>
      <c r="DZ5" s="218"/>
      <c r="EA5" s="218"/>
      <c r="EB5" s="218"/>
      <c r="EC5" s="218"/>
      <c r="ED5" s="218"/>
      <c r="EE5" s="218"/>
      <c r="EF5" s="218"/>
      <c r="EG5" s="218"/>
      <c r="EH5" s="218"/>
    </row>
    <row r="6" spans="1:170" ht="15" thickBot="1">
      <c r="F6" s="698" t="s">
        <v>74</v>
      </c>
      <c r="G6" s="698"/>
      <c r="H6" s="698"/>
      <c r="I6" s="698"/>
      <c r="J6" s="242"/>
      <c r="K6" s="698" t="s">
        <v>406</v>
      </c>
      <c r="L6" s="698"/>
      <c r="M6" s="698"/>
      <c r="N6" s="698"/>
      <c r="O6" s="243"/>
      <c r="P6" s="698" t="s">
        <v>39</v>
      </c>
      <c r="Q6" s="698"/>
      <c r="R6" s="698"/>
      <c r="S6" s="698"/>
      <c r="T6" s="243"/>
      <c r="U6" s="698" t="s">
        <v>33</v>
      </c>
      <c r="V6" s="698"/>
      <c r="W6" s="698"/>
      <c r="X6" s="698"/>
      <c r="Y6" s="243"/>
      <c r="Z6" s="698" t="s">
        <v>34</v>
      </c>
      <c r="AA6" s="698"/>
      <c r="AB6" s="698"/>
      <c r="AC6" s="698"/>
      <c r="AH6" s="23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C6" s="699" t="s">
        <v>408</v>
      </c>
      <c r="BD6" s="700"/>
      <c r="BE6" s="700"/>
      <c r="BF6" s="700"/>
      <c r="BG6" s="244">
        <v>36748</v>
      </c>
      <c r="BH6" s="244"/>
      <c r="BI6" s="244"/>
      <c r="BJ6" s="244"/>
      <c r="BK6" s="244">
        <v>36747</v>
      </c>
      <c r="BL6" s="244"/>
      <c r="BM6" s="244"/>
      <c r="BN6" s="244"/>
      <c r="BO6" s="244">
        <v>36746</v>
      </c>
      <c r="BP6" s="244"/>
      <c r="BQ6" s="244"/>
      <c r="BR6" s="244"/>
      <c r="BS6" s="244">
        <v>36745</v>
      </c>
      <c r="BT6" s="244"/>
      <c r="BU6" s="244"/>
      <c r="BV6" s="244"/>
      <c r="BW6" s="244">
        <v>36742</v>
      </c>
      <c r="BX6" s="244"/>
      <c r="BY6" s="244"/>
      <c r="BZ6" s="244"/>
      <c r="CA6" s="244">
        <v>36741</v>
      </c>
      <c r="CB6" s="244"/>
      <c r="CC6" s="244"/>
      <c r="CD6" s="244"/>
      <c r="CE6" s="244">
        <v>36740</v>
      </c>
      <c r="CF6" s="244"/>
      <c r="CG6" s="244"/>
      <c r="CH6" s="244"/>
      <c r="CI6" s="244">
        <v>36739</v>
      </c>
      <c r="CJ6" s="244"/>
      <c r="CK6" s="244"/>
      <c r="CL6" s="244"/>
      <c r="CM6" s="244">
        <v>36738</v>
      </c>
      <c r="CN6" s="244"/>
      <c r="CO6" s="244"/>
      <c r="CP6" s="244"/>
      <c r="CQ6" s="244">
        <v>36735</v>
      </c>
      <c r="CR6" s="244"/>
      <c r="CS6" s="244"/>
      <c r="CT6" s="244"/>
      <c r="CU6" s="244">
        <v>36734</v>
      </c>
      <c r="CV6" s="244"/>
      <c r="CW6" s="244"/>
      <c r="CX6" s="244"/>
      <c r="CY6" s="244">
        <v>36733</v>
      </c>
      <c r="CZ6" s="244"/>
      <c r="DA6" s="244"/>
      <c r="DB6" s="244"/>
      <c r="DC6" s="244">
        <v>36732</v>
      </c>
      <c r="DD6" s="244"/>
      <c r="DE6" s="244"/>
      <c r="DF6" s="244"/>
      <c r="DG6" s="244">
        <v>36731</v>
      </c>
      <c r="DH6" s="244"/>
      <c r="DI6" s="244"/>
      <c r="DJ6" s="244"/>
      <c r="DK6" s="244">
        <v>36728</v>
      </c>
      <c r="DL6" s="244"/>
      <c r="DM6" s="244"/>
      <c r="DN6" s="244"/>
      <c r="DO6" s="244">
        <v>36727</v>
      </c>
      <c r="DP6" s="244"/>
      <c r="DQ6" s="244"/>
      <c r="DR6" s="244"/>
      <c r="DS6" s="244">
        <v>36726</v>
      </c>
      <c r="DT6" s="244"/>
      <c r="DU6" s="244"/>
      <c r="DV6" s="244"/>
      <c r="DW6" s="244">
        <v>36725</v>
      </c>
      <c r="DX6" s="244"/>
      <c r="DY6" s="244"/>
      <c r="DZ6" s="244"/>
      <c r="EA6" s="244">
        <v>36724</v>
      </c>
      <c r="EB6" s="244"/>
      <c r="EC6" s="244"/>
      <c r="ED6" s="244"/>
      <c r="EE6" s="244">
        <v>36721</v>
      </c>
      <c r="EF6" s="244"/>
      <c r="EG6" s="244"/>
      <c r="EH6" s="244"/>
      <c r="EI6" s="244">
        <v>36720</v>
      </c>
      <c r="EJ6" s="244"/>
      <c r="EK6" s="244"/>
      <c r="EL6" s="244"/>
      <c r="EM6" s="244">
        <v>36719</v>
      </c>
      <c r="EN6" s="244"/>
      <c r="EO6" s="244"/>
      <c r="EP6" s="244"/>
      <c r="EQ6" s="244">
        <v>36718</v>
      </c>
      <c r="ER6" s="244"/>
      <c r="ES6" s="244"/>
      <c r="ET6" s="244"/>
      <c r="EU6" s="244">
        <v>36717</v>
      </c>
      <c r="EV6" s="244"/>
      <c r="EW6" s="244"/>
      <c r="EX6" s="244"/>
      <c r="EY6" s="244">
        <v>36714</v>
      </c>
      <c r="EZ6" s="244"/>
      <c r="FA6" s="244"/>
      <c r="FB6" s="244"/>
      <c r="FC6" s="244">
        <v>36713</v>
      </c>
      <c r="FD6" s="244"/>
      <c r="FE6" s="244"/>
      <c r="FF6" s="244"/>
      <c r="FG6" s="244">
        <v>36712</v>
      </c>
      <c r="FH6" s="244"/>
      <c r="FI6" s="244"/>
      <c r="FJ6" s="244"/>
      <c r="FK6" s="244">
        <v>36710</v>
      </c>
      <c r="FL6" s="244"/>
      <c r="FM6" s="244"/>
      <c r="FN6" s="244"/>
    </row>
    <row r="7" spans="1:170" ht="5.25" customHeight="1">
      <c r="F7" s="245"/>
      <c r="I7" s="246"/>
      <c r="J7" s="247"/>
      <c r="K7" s="245"/>
      <c r="N7" s="246"/>
      <c r="O7" s="247"/>
      <c r="P7" s="245"/>
      <c r="S7" s="246"/>
      <c r="T7" s="247"/>
      <c r="U7" s="245"/>
      <c r="X7" s="246"/>
      <c r="Z7" s="245"/>
      <c r="AC7" s="246"/>
      <c r="AH7" s="238"/>
      <c r="AJ7" s="218"/>
      <c r="AK7" s="218"/>
      <c r="AL7" s="218"/>
      <c r="AM7" s="218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  <c r="BG7" s="245"/>
      <c r="BJ7" s="246"/>
      <c r="BK7" s="245"/>
      <c r="BN7" s="246"/>
      <c r="BO7" s="245"/>
      <c r="BR7" s="246"/>
      <c r="BS7" s="245"/>
      <c r="BV7" s="246"/>
      <c r="BW7" s="245"/>
      <c r="BZ7" s="246"/>
      <c r="CA7" s="245"/>
      <c r="CD7" s="246"/>
      <c r="CE7" s="245"/>
      <c r="CH7" s="246"/>
      <c r="CI7" s="245"/>
      <c r="CL7" s="246"/>
      <c r="CM7" s="245"/>
      <c r="CP7" s="246"/>
      <c r="CQ7" s="245"/>
      <c r="CT7" s="246"/>
      <c r="CU7" s="245"/>
      <c r="CX7" s="246"/>
      <c r="CY7" s="245"/>
      <c r="DB7" s="246"/>
      <c r="DC7" s="245"/>
      <c r="DF7" s="246"/>
      <c r="DG7" s="245"/>
      <c r="DJ7" s="246"/>
      <c r="DK7" s="245"/>
      <c r="DN7" s="246"/>
      <c r="DO7" s="245"/>
      <c r="DR7" s="246"/>
      <c r="DS7" s="245"/>
      <c r="DV7" s="246"/>
      <c r="DW7" s="245"/>
      <c r="DZ7" s="246"/>
      <c r="EA7" s="245"/>
      <c r="ED7" s="246"/>
      <c r="EE7" s="245"/>
      <c r="EH7" s="246"/>
      <c r="EI7" s="245"/>
      <c r="EL7" s="246"/>
      <c r="EM7" s="245"/>
      <c r="EP7" s="246"/>
      <c r="EQ7" s="245"/>
      <c r="ET7" s="246"/>
      <c r="EU7" s="245"/>
      <c r="EX7" s="246"/>
      <c r="EY7" s="245"/>
      <c r="FB7" s="246"/>
      <c r="FC7" s="245"/>
      <c r="FF7" s="246"/>
      <c r="FG7" s="245"/>
      <c r="FJ7" s="246"/>
      <c r="FK7" s="245"/>
      <c r="FN7" s="246"/>
    </row>
    <row r="8" spans="1:170">
      <c r="A8" s="248" t="s">
        <v>415</v>
      </c>
      <c r="B8" s="248" t="s">
        <v>410</v>
      </c>
      <c r="E8" s="248" t="s">
        <v>416</v>
      </c>
      <c r="F8" s="249" t="s">
        <v>29</v>
      </c>
      <c r="G8" s="250" t="s">
        <v>30</v>
      </c>
      <c r="H8" s="250" t="s">
        <v>411</v>
      </c>
      <c r="I8" s="251" t="s">
        <v>61</v>
      </c>
      <c r="K8" s="249" t="s">
        <v>29</v>
      </c>
      <c r="L8" s="250" t="s">
        <v>30</v>
      </c>
      <c r="M8" s="250" t="s">
        <v>411</v>
      </c>
      <c r="N8" s="251" t="s">
        <v>61</v>
      </c>
      <c r="P8" s="249" t="s">
        <v>29</v>
      </c>
      <c r="Q8" s="250" t="s">
        <v>30</v>
      </c>
      <c r="R8" s="250" t="s">
        <v>411</v>
      </c>
      <c r="S8" s="251" t="s">
        <v>61</v>
      </c>
      <c r="U8" s="249" t="s">
        <v>29</v>
      </c>
      <c r="V8" s="250" t="s">
        <v>30</v>
      </c>
      <c r="W8" s="250" t="s">
        <v>411</v>
      </c>
      <c r="X8" s="251" t="s">
        <v>61</v>
      </c>
      <c r="Z8" s="249" t="s">
        <v>29</v>
      </c>
      <c r="AA8" s="250" t="s">
        <v>30</v>
      </c>
      <c r="AB8" s="250" t="s">
        <v>411</v>
      </c>
      <c r="AC8" s="251" t="s">
        <v>61</v>
      </c>
      <c r="AH8" s="252" t="s">
        <v>407</v>
      </c>
      <c r="AJ8" s="218"/>
      <c r="AK8" s="218"/>
      <c r="AL8" s="218"/>
      <c r="AM8" s="218"/>
      <c r="AN8" s="218"/>
      <c r="AO8" s="218"/>
      <c r="AP8" s="218"/>
      <c r="AQ8" s="218"/>
      <c r="AR8" s="218"/>
      <c r="AS8" s="218"/>
      <c r="AT8" s="218"/>
      <c r="AU8" s="218"/>
      <c r="AV8" s="218"/>
      <c r="AW8" s="218"/>
      <c r="AX8" s="218"/>
      <c r="AY8" s="218"/>
      <c r="AZ8" s="218"/>
      <c r="BA8" s="218"/>
      <c r="BB8" s="237" t="s">
        <v>407</v>
      </c>
      <c r="BC8" s="249" t="s">
        <v>29</v>
      </c>
      <c r="BD8" s="250" t="s">
        <v>30</v>
      </c>
      <c r="BE8" s="250" t="s">
        <v>411</v>
      </c>
      <c r="BF8" s="250" t="s">
        <v>61</v>
      </c>
      <c r="BG8" s="249" t="s">
        <v>29</v>
      </c>
      <c r="BH8" s="250" t="s">
        <v>30</v>
      </c>
      <c r="BI8" s="250" t="s">
        <v>411</v>
      </c>
      <c r="BJ8" s="251" t="s">
        <v>61</v>
      </c>
      <c r="BK8" s="249" t="s">
        <v>29</v>
      </c>
      <c r="BL8" s="250" t="s">
        <v>30</v>
      </c>
      <c r="BM8" s="250" t="s">
        <v>411</v>
      </c>
      <c r="BN8" s="251" t="s">
        <v>61</v>
      </c>
      <c r="BO8" s="249" t="s">
        <v>29</v>
      </c>
      <c r="BP8" s="250" t="s">
        <v>30</v>
      </c>
      <c r="BQ8" s="250" t="s">
        <v>411</v>
      </c>
      <c r="BR8" s="251" t="s">
        <v>61</v>
      </c>
      <c r="BS8" s="249" t="s">
        <v>29</v>
      </c>
      <c r="BT8" s="250" t="s">
        <v>30</v>
      </c>
      <c r="BU8" s="250" t="s">
        <v>411</v>
      </c>
      <c r="BV8" s="251" t="s">
        <v>61</v>
      </c>
      <c r="BW8" s="249" t="s">
        <v>29</v>
      </c>
      <c r="BX8" s="250" t="s">
        <v>30</v>
      </c>
      <c r="BY8" s="250" t="s">
        <v>411</v>
      </c>
      <c r="BZ8" s="251" t="s">
        <v>61</v>
      </c>
      <c r="CA8" s="249" t="s">
        <v>29</v>
      </c>
      <c r="CB8" s="250" t="s">
        <v>30</v>
      </c>
      <c r="CC8" s="250" t="s">
        <v>411</v>
      </c>
      <c r="CD8" s="251" t="s">
        <v>61</v>
      </c>
      <c r="CE8" s="249" t="s">
        <v>29</v>
      </c>
      <c r="CF8" s="250" t="s">
        <v>30</v>
      </c>
      <c r="CG8" s="250" t="s">
        <v>411</v>
      </c>
      <c r="CH8" s="251" t="s">
        <v>61</v>
      </c>
      <c r="CI8" s="249" t="s">
        <v>29</v>
      </c>
      <c r="CJ8" s="250" t="s">
        <v>30</v>
      </c>
      <c r="CK8" s="250" t="s">
        <v>411</v>
      </c>
      <c r="CL8" s="251" t="s">
        <v>61</v>
      </c>
      <c r="CM8" s="249" t="s">
        <v>29</v>
      </c>
      <c r="CN8" s="250" t="s">
        <v>30</v>
      </c>
      <c r="CO8" s="250" t="s">
        <v>411</v>
      </c>
      <c r="CP8" s="251" t="s">
        <v>61</v>
      </c>
      <c r="CQ8" s="249" t="s">
        <v>29</v>
      </c>
      <c r="CR8" s="250" t="s">
        <v>30</v>
      </c>
      <c r="CS8" s="250" t="s">
        <v>411</v>
      </c>
      <c r="CT8" s="251" t="s">
        <v>61</v>
      </c>
      <c r="CU8" s="249" t="s">
        <v>29</v>
      </c>
      <c r="CV8" s="250" t="s">
        <v>30</v>
      </c>
      <c r="CW8" s="250" t="s">
        <v>411</v>
      </c>
      <c r="CX8" s="251" t="s">
        <v>61</v>
      </c>
      <c r="CY8" s="249" t="s">
        <v>29</v>
      </c>
      <c r="CZ8" s="250" t="s">
        <v>30</v>
      </c>
      <c r="DA8" s="250" t="s">
        <v>411</v>
      </c>
      <c r="DB8" s="251" t="s">
        <v>61</v>
      </c>
      <c r="DC8" s="249" t="s">
        <v>29</v>
      </c>
      <c r="DD8" s="250" t="s">
        <v>30</v>
      </c>
      <c r="DE8" s="250" t="s">
        <v>411</v>
      </c>
      <c r="DF8" s="251" t="s">
        <v>61</v>
      </c>
      <c r="DG8" s="249" t="s">
        <v>29</v>
      </c>
      <c r="DH8" s="250" t="s">
        <v>30</v>
      </c>
      <c r="DI8" s="250" t="s">
        <v>411</v>
      </c>
      <c r="DJ8" s="251" t="s">
        <v>61</v>
      </c>
      <c r="DK8" s="249" t="s">
        <v>29</v>
      </c>
      <c r="DL8" s="250" t="s">
        <v>30</v>
      </c>
      <c r="DM8" s="250" t="s">
        <v>411</v>
      </c>
      <c r="DN8" s="251" t="s">
        <v>61</v>
      </c>
      <c r="DO8" s="249" t="s">
        <v>29</v>
      </c>
      <c r="DP8" s="250" t="s">
        <v>30</v>
      </c>
      <c r="DQ8" s="250" t="s">
        <v>411</v>
      </c>
      <c r="DR8" s="251" t="s">
        <v>61</v>
      </c>
      <c r="DS8" s="249" t="s">
        <v>29</v>
      </c>
      <c r="DT8" s="250" t="s">
        <v>30</v>
      </c>
      <c r="DU8" s="250" t="s">
        <v>411</v>
      </c>
      <c r="DV8" s="251" t="s">
        <v>61</v>
      </c>
      <c r="DW8" s="249" t="s">
        <v>29</v>
      </c>
      <c r="DX8" s="250" t="s">
        <v>30</v>
      </c>
      <c r="DY8" s="250" t="s">
        <v>411</v>
      </c>
      <c r="DZ8" s="251" t="s">
        <v>61</v>
      </c>
      <c r="EA8" s="249" t="s">
        <v>29</v>
      </c>
      <c r="EB8" s="250" t="s">
        <v>30</v>
      </c>
      <c r="EC8" s="250" t="s">
        <v>411</v>
      </c>
      <c r="ED8" s="251" t="s">
        <v>61</v>
      </c>
      <c r="EE8" s="249" t="s">
        <v>29</v>
      </c>
      <c r="EF8" s="250" t="s">
        <v>30</v>
      </c>
      <c r="EG8" s="250" t="s">
        <v>411</v>
      </c>
      <c r="EH8" s="251" t="s">
        <v>61</v>
      </c>
      <c r="EI8" s="249" t="s">
        <v>29</v>
      </c>
      <c r="EJ8" s="250" t="s">
        <v>30</v>
      </c>
      <c r="EK8" s="250" t="s">
        <v>411</v>
      </c>
      <c r="EL8" s="251" t="s">
        <v>61</v>
      </c>
      <c r="EM8" s="249" t="s">
        <v>29</v>
      </c>
      <c r="EN8" s="250" t="s">
        <v>30</v>
      </c>
      <c r="EO8" s="250" t="s">
        <v>411</v>
      </c>
      <c r="EP8" s="251" t="s">
        <v>61</v>
      </c>
      <c r="EQ8" s="249" t="s">
        <v>29</v>
      </c>
      <c r="ER8" s="250" t="s">
        <v>30</v>
      </c>
      <c r="ES8" s="250" t="s">
        <v>411</v>
      </c>
      <c r="ET8" s="251" t="s">
        <v>61</v>
      </c>
      <c r="EU8" s="249" t="s">
        <v>29</v>
      </c>
      <c r="EV8" s="250" t="s">
        <v>30</v>
      </c>
      <c r="EW8" s="250" t="s">
        <v>411</v>
      </c>
      <c r="EX8" s="251" t="s">
        <v>61</v>
      </c>
      <c r="EY8" s="249" t="s">
        <v>29</v>
      </c>
      <c r="EZ8" s="250" t="s">
        <v>30</v>
      </c>
      <c r="FA8" s="250" t="s">
        <v>411</v>
      </c>
      <c r="FB8" s="251" t="s">
        <v>61</v>
      </c>
      <c r="FC8" s="249" t="s">
        <v>29</v>
      </c>
      <c r="FD8" s="250" t="s">
        <v>30</v>
      </c>
      <c r="FE8" s="250" t="s">
        <v>411</v>
      </c>
      <c r="FF8" s="251" t="s">
        <v>61</v>
      </c>
      <c r="FG8" s="249" t="s">
        <v>29</v>
      </c>
      <c r="FH8" s="250" t="s">
        <v>30</v>
      </c>
      <c r="FI8" s="250" t="s">
        <v>411</v>
      </c>
      <c r="FJ8" s="251" t="s">
        <v>61</v>
      </c>
      <c r="FK8" s="249" t="s">
        <v>29</v>
      </c>
      <c r="FL8" s="250" t="s">
        <v>30</v>
      </c>
      <c r="FM8" s="250" t="s">
        <v>411</v>
      </c>
      <c r="FN8" s="251" t="s">
        <v>61</v>
      </c>
    </row>
    <row r="9" spans="1:170" ht="13.5" customHeight="1">
      <c r="A9" s="253" t="s">
        <v>417</v>
      </c>
      <c r="B9" s="253" t="s">
        <v>27</v>
      </c>
      <c r="C9" s="253" t="s">
        <v>54</v>
      </c>
      <c r="D9" s="254"/>
      <c r="E9" s="253" t="s">
        <v>417</v>
      </c>
      <c r="G9" s="254"/>
      <c r="H9" s="254"/>
      <c r="I9" s="255"/>
      <c r="J9" s="240"/>
      <c r="K9" s="255"/>
      <c r="L9" s="255"/>
      <c r="M9" s="255"/>
      <c r="N9" s="255"/>
      <c r="O9" s="240"/>
      <c r="P9" s="255"/>
      <c r="S9" s="255"/>
      <c r="T9" s="240"/>
      <c r="V9" s="255"/>
      <c r="W9" s="255"/>
      <c r="X9" s="255"/>
      <c r="Y9" s="240"/>
      <c r="AC9" s="255"/>
      <c r="AE9" s="253"/>
      <c r="AF9" s="253"/>
      <c r="AH9" s="238"/>
      <c r="AJ9" s="218"/>
      <c r="AK9" s="218"/>
      <c r="AL9" s="218"/>
      <c r="AM9" s="218"/>
      <c r="AN9" s="218"/>
      <c r="AO9" s="218"/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54">
        <v>0</v>
      </c>
      <c r="BC9" s="254"/>
      <c r="BD9" s="254"/>
      <c r="BE9" s="254"/>
      <c r="BF9" s="255"/>
      <c r="BH9" s="254"/>
      <c r="BI9" s="254"/>
      <c r="BJ9" s="255"/>
      <c r="BL9" s="254"/>
      <c r="BM9" s="254"/>
      <c r="BN9" s="255"/>
      <c r="BP9" s="254"/>
      <c r="BQ9" s="254"/>
      <c r="BR9" s="255"/>
      <c r="BT9" s="254"/>
      <c r="BU9" s="254"/>
      <c r="BV9" s="255"/>
      <c r="BX9" s="254"/>
      <c r="BY9" s="254"/>
      <c r="BZ9" s="255"/>
      <c r="CB9" s="254"/>
      <c r="CC9" s="254"/>
      <c r="CD9" s="255"/>
      <c r="CF9" s="254"/>
      <c r="CG9" s="254"/>
      <c r="CH9" s="255"/>
      <c r="CJ9" s="254"/>
      <c r="CK9" s="254"/>
      <c r="CL9" s="255"/>
      <c r="CN9" s="254"/>
      <c r="CO9" s="254"/>
      <c r="CP9" s="255"/>
      <c r="CR9" s="254"/>
      <c r="CS9" s="254"/>
      <c r="CT9" s="255"/>
      <c r="CV9" s="254"/>
      <c r="CW9" s="254"/>
      <c r="CX9" s="255"/>
      <c r="CZ9" s="254"/>
      <c r="DA9" s="254"/>
      <c r="DB9" s="255"/>
      <c r="DD9" s="254"/>
      <c r="DE9" s="254"/>
      <c r="DF9" s="255"/>
      <c r="DH9" s="254"/>
      <c r="DI9" s="254"/>
      <c r="DJ9" s="255"/>
      <c r="DL9" s="254"/>
      <c r="DM9" s="254"/>
      <c r="DN9" s="255"/>
      <c r="DP9" s="254"/>
      <c r="DQ9" s="254"/>
      <c r="DR9" s="255"/>
      <c r="DT9" s="254"/>
      <c r="DU9" s="254"/>
      <c r="DV9" s="255"/>
      <c r="DX9" s="254"/>
      <c r="DY9" s="254"/>
      <c r="DZ9" s="255"/>
      <c r="EB9" s="254"/>
      <c r="EC9" s="254"/>
      <c r="ED9" s="255"/>
      <c r="EF9" s="254"/>
      <c r="EG9" s="254"/>
      <c r="EH9" s="255"/>
      <c r="EJ9" s="254"/>
      <c r="EK9" s="254"/>
      <c r="EL9" s="255"/>
      <c r="EN9" s="254"/>
      <c r="EO9" s="254"/>
      <c r="EP9" s="255"/>
      <c r="ER9" s="254"/>
      <c r="ES9" s="254"/>
      <c r="ET9" s="255"/>
      <c r="EV9" s="254"/>
      <c r="EW9" s="254"/>
      <c r="EX9" s="255"/>
      <c r="EZ9" s="254"/>
      <c r="FA9" s="254"/>
      <c r="FB9" s="255"/>
      <c r="FD9" s="254"/>
      <c r="FE9" s="254"/>
      <c r="FF9" s="255"/>
      <c r="FH9" s="254"/>
      <c r="FI9" s="254"/>
      <c r="FJ9" s="255"/>
      <c r="FL9" s="254"/>
      <c r="FM9" s="254"/>
      <c r="FN9" s="255"/>
    </row>
    <row r="10" spans="1:170" ht="13.8">
      <c r="D10" s="256" t="s">
        <v>418</v>
      </c>
      <c r="F10" s="254"/>
      <c r="G10" s="256"/>
      <c r="H10" s="256"/>
      <c r="J10" s="240"/>
      <c r="O10" s="240"/>
      <c r="T10" s="240"/>
      <c r="Y10" s="240"/>
      <c r="AH10" s="252" t="s">
        <v>85</v>
      </c>
      <c r="AJ10" s="218"/>
      <c r="AK10" s="218"/>
      <c r="AL10" s="218"/>
      <c r="AM10" s="218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56" t="s">
        <v>85</v>
      </c>
      <c r="BC10" s="86"/>
      <c r="BD10" s="86"/>
      <c r="BE10" s="86"/>
      <c r="BF10" s="86"/>
      <c r="BG10" s="254"/>
      <c r="BH10" s="256"/>
      <c r="BI10" s="256"/>
      <c r="BK10" s="254"/>
      <c r="BL10" s="256"/>
      <c r="BM10" s="256"/>
      <c r="BO10" s="254"/>
      <c r="BP10" s="256"/>
      <c r="BQ10" s="256"/>
      <c r="BS10" s="254"/>
      <c r="BT10" s="256"/>
      <c r="BU10" s="256"/>
      <c r="BW10" s="254"/>
      <c r="BX10" s="256"/>
      <c r="BY10" s="256"/>
      <c r="CA10" s="254"/>
      <c r="CB10" s="256"/>
      <c r="CC10" s="256"/>
      <c r="CE10" s="254"/>
      <c r="CF10" s="256"/>
      <c r="CG10" s="256"/>
      <c r="CI10" s="254"/>
      <c r="CJ10" s="256"/>
      <c r="CK10" s="256"/>
      <c r="CM10" s="254"/>
      <c r="CN10" s="256"/>
      <c r="CO10" s="256"/>
      <c r="CQ10" s="254"/>
      <c r="CR10" s="256"/>
      <c r="CS10" s="256"/>
      <c r="CU10" s="254"/>
      <c r="CV10" s="256"/>
      <c r="CW10" s="256"/>
      <c r="CY10" s="254"/>
      <c r="CZ10" s="256"/>
      <c r="DA10" s="256"/>
      <c r="DC10" s="254"/>
      <c r="DD10" s="256"/>
      <c r="DE10" s="256"/>
      <c r="DG10" s="254"/>
      <c r="DH10" s="256"/>
      <c r="DI10" s="256"/>
      <c r="DK10" s="254"/>
      <c r="DL10" s="256"/>
      <c r="DM10" s="256"/>
      <c r="DO10" s="254"/>
      <c r="DP10" s="256"/>
      <c r="DQ10" s="256"/>
      <c r="DS10" s="254"/>
      <c r="DT10" s="256"/>
      <c r="DU10" s="256"/>
      <c r="DW10" s="254"/>
      <c r="DX10" s="256"/>
      <c r="DY10" s="256"/>
      <c r="EA10" s="254"/>
      <c r="EB10" s="256"/>
      <c r="EC10" s="256"/>
      <c r="EE10" s="254"/>
      <c r="EF10" s="256"/>
      <c r="EG10" s="256"/>
      <c r="EI10" s="254"/>
      <c r="EJ10" s="256"/>
      <c r="EK10" s="256"/>
      <c r="EM10" s="254"/>
      <c r="EN10" s="256"/>
      <c r="EO10" s="256"/>
      <c r="EQ10" s="254"/>
      <c r="ER10" s="256"/>
      <c r="ES10" s="256"/>
      <c r="EU10" s="254"/>
      <c r="EV10" s="256"/>
      <c r="EW10" s="256"/>
      <c r="EY10" s="254"/>
      <c r="EZ10" s="256"/>
      <c r="FA10" s="256"/>
      <c r="FC10" s="254"/>
      <c r="FD10" s="256"/>
      <c r="FE10" s="256"/>
      <c r="FG10" s="254"/>
      <c r="FH10" s="256"/>
      <c r="FI10" s="256"/>
      <c r="FK10" s="254"/>
      <c r="FL10" s="256"/>
      <c r="FM10" s="256"/>
    </row>
    <row r="11" spans="1:170">
      <c r="A11" s="105">
        <v>38</v>
      </c>
      <c r="B11" s="106">
        <v>0</v>
      </c>
      <c r="C11" s="240" t="s">
        <v>262</v>
      </c>
      <c r="D11" s="257" t="s">
        <v>277</v>
      </c>
      <c r="E11" s="105">
        <v>0.125</v>
      </c>
      <c r="F11" s="106">
        <v>0</v>
      </c>
      <c r="G11" s="106">
        <v>0</v>
      </c>
      <c r="H11" s="106">
        <v>0</v>
      </c>
      <c r="I11" s="106">
        <v>0</v>
      </c>
      <c r="J11" s="106"/>
      <c r="K11" s="106">
        <v>0</v>
      </c>
      <c r="L11" s="106">
        <v>0</v>
      </c>
      <c r="M11" s="106">
        <v>0</v>
      </c>
      <c r="N11" s="106">
        <v>0</v>
      </c>
      <c r="O11" s="106"/>
      <c r="P11" s="106">
        <v>0</v>
      </c>
      <c r="Q11" s="106">
        <v>0</v>
      </c>
      <c r="R11" s="106">
        <v>0</v>
      </c>
      <c r="S11" s="106">
        <v>0</v>
      </c>
      <c r="T11" s="106"/>
      <c r="U11" s="106">
        <v>0</v>
      </c>
      <c r="V11" s="106">
        <v>0</v>
      </c>
      <c r="W11" s="106">
        <v>0</v>
      </c>
      <c r="X11" s="106">
        <v>0</v>
      </c>
      <c r="Y11" s="106"/>
      <c r="Z11" s="106">
        <v>5309248.5190870017</v>
      </c>
      <c r="AA11" s="106">
        <v>0</v>
      </c>
      <c r="AB11" s="106">
        <v>-6771603.3984375</v>
      </c>
      <c r="AC11" s="106">
        <v>-1462354.8793504983</v>
      </c>
      <c r="AF11" s="90"/>
      <c r="AH11" s="258" t="s">
        <v>277</v>
      </c>
      <c r="AJ11" s="218"/>
      <c r="AK11" s="218"/>
      <c r="AL11" s="218"/>
      <c r="AM11" s="218"/>
      <c r="AN11" s="218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59"/>
      <c r="BB11" s="260" t="s">
        <v>277</v>
      </c>
      <c r="BC11" s="86">
        <v>0</v>
      </c>
      <c r="BD11" s="86">
        <v>0</v>
      </c>
      <c r="BE11" s="86">
        <v>0</v>
      </c>
      <c r="BF11" s="86">
        <v>0</v>
      </c>
      <c r="BG11" s="106">
        <v>0</v>
      </c>
      <c r="BH11" s="106">
        <v>0</v>
      </c>
      <c r="BI11" s="106">
        <v>0</v>
      </c>
      <c r="BJ11" s="106">
        <v>0</v>
      </c>
      <c r="BK11" s="106">
        <v>0</v>
      </c>
      <c r="BL11" s="106">
        <v>0</v>
      </c>
      <c r="BM11" s="106">
        <v>0</v>
      </c>
      <c r="BN11" s="106">
        <v>0</v>
      </c>
      <c r="BO11" s="106">
        <v>0</v>
      </c>
      <c r="BP11" s="106">
        <v>0</v>
      </c>
      <c r="BQ11" s="106">
        <v>0</v>
      </c>
      <c r="BR11" s="106">
        <v>0</v>
      </c>
      <c r="BS11" s="106">
        <v>0</v>
      </c>
      <c r="BT11" s="106">
        <v>0</v>
      </c>
      <c r="BU11" s="106">
        <v>0</v>
      </c>
      <c r="BV11" s="106">
        <v>0</v>
      </c>
      <c r="BW11" s="106">
        <v>0</v>
      </c>
      <c r="BX11" s="106">
        <v>0</v>
      </c>
      <c r="BY11" s="106">
        <v>0</v>
      </c>
      <c r="BZ11" s="106">
        <v>0</v>
      </c>
      <c r="CA11" s="106">
        <v>0</v>
      </c>
      <c r="CB11" s="106">
        <v>0</v>
      </c>
      <c r="CC11" s="106">
        <v>0</v>
      </c>
      <c r="CD11" s="106">
        <v>0</v>
      </c>
      <c r="CE11" s="106">
        <v>0</v>
      </c>
      <c r="CF11" s="106">
        <v>0</v>
      </c>
      <c r="CG11" s="106">
        <v>0</v>
      </c>
      <c r="CH11" s="106">
        <v>0</v>
      </c>
      <c r="CI11" s="106">
        <v>0</v>
      </c>
      <c r="CJ11" s="106">
        <v>0</v>
      </c>
      <c r="CK11" s="106">
        <v>0</v>
      </c>
      <c r="CL11" s="106">
        <v>0</v>
      </c>
      <c r="CM11" s="106">
        <v>0</v>
      </c>
      <c r="CN11" s="106">
        <v>0</v>
      </c>
      <c r="CO11" s="106">
        <v>0</v>
      </c>
      <c r="CP11" s="106">
        <v>0</v>
      </c>
      <c r="CQ11" s="106">
        <v>0</v>
      </c>
      <c r="CR11" s="106">
        <v>0</v>
      </c>
      <c r="CS11" s="106">
        <v>0</v>
      </c>
      <c r="CT11" s="106">
        <v>0</v>
      </c>
      <c r="CU11" s="106">
        <v>0</v>
      </c>
      <c r="CV11" s="106">
        <v>0</v>
      </c>
      <c r="CW11" s="106">
        <v>0</v>
      </c>
      <c r="CX11" s="106">
        <v>0</v>
      </c>
      <c r="CY11" s="106">
        <v>0</v>
      </c>
      <c r="CZ11" s="106">
        <v>0</v>
      </c>
      <c r="DA11" s="106">
        <v>0</v>
      </c>
      <c r="DB11" s="106">
        <v>0</v>
      </c>
      <c r="DC11" s="106">
        <v>0</v>
      </c>
      <c r="DD11" s="106">
        <v>0</v>
      </c>
      <c r="DE11" s="106">
        <v>0</v>
      </c>
      <c r="DF11" s="106">
        <v>0</v>
      </c>
      <c r="DG11" s="106">
        <v>0</v>
      </c>
      <c r="DH11" s="106">
        <v>0</v>
      </c>
      <c r="DI11" s="106">
        <v>0</v>
      </c>
      <c r="DJ11" s="106">
        <v>0</v>
      </c>
      <c r="DK11" s="106">
        <v>0</v>
      </c>
      <c r="DL11" s="106">
        <v>0</v>
      </c>
      <c r="DM11" s="106">
        <v>0</v>
      </c>
      <c r="DN11" s="106">
        <v>0</v>
      </c>
      <c r="DO11" s="106">
        <v>0</v>
      </c>
      <c r="DP11" s="106">
        <v>0</v>
      </c>
      <c r="DQ11" s="106">
        <v>0</v>
      </c>
      <c r="DR11" s="106">
        <v>0</v>
      </c>
      <c r="DS11" s="106">
        <v>0</v>
      </c>
      <c r="DT11" s="106">
        <v>0</v>
      </c>
      <c r="DU11" s="106">
        <v>0</v>
      </c>
      <c r="DV11" s="106">
        <v>0</v>
      </c>
      <c r="DW11" s="106">
        <v>0</v>
      </c>
      <c r="DX11" s="106">
        <v>0</v>
      </c>
      <c r="DY11" s="106">
        <v>0</v>
      </c>
      <c r="DZ11" s="106">
        <v>0</v>
      </c>
      <c r="EA11" s="106">
        <v>0</v>
      </c>
      <c r="EB11" s="106">
        <v>0</v>
      </c>
      <c r="EC11" s="106">
        <v>0</v>
      </c>
      <c r="ED11" s="106">
        <v>0</v>
      </c>
      <c r="EE11" s="106">
        <v>0</v>
      </c>
      <c r="EF11" s="106">
        <v>0</v>
      </c>
      <c r="EG11" s="106">
        <v>0</v>
      </c>
      <c r="EH11" s="106">
        <v>0</v>
      </c>
      <c r="EI11" s="106">
        <v>0</v>
      </c>
      <c r="EJ11" s="106">
        <v>0</v>
      </c>
      <c r="EK11" s="106">
        <v>0</v>
      </c>
      <c r="EL11" s="106">
        <v>0</v>
      </c>
      <c r="EM11" s="106">
        <v>0</v>
      </c>
      <c r="EN11" s="106">
        <v>0</v>
      </c>
      <c r="EO11" s="106">
        <v>0</v>
      </c>
      <c r="EP11" s="106">
        <v>0</v>
      </c>
      <c r="EQ11" s="106">
        <v>0</v>
      </c>
      <c r="ER11" s="106">
        <v>0</v>
      </c>
      <c r="ES11" s="106">
        <v>0</v>
      </c>
      <c r="ET11" s="106">
        <v>0</v>
      </c>
      <c r="EU11" s="106">
        <v>0</v>
      </c>
      <c r="EV11" s="106">
        <v>0</v>
      </c>
      <c r="EW11" s="106">
        <v>0</v>
      </c>
      <c r="EX11" s="106">
        <v>0</v>
      </c>
      <c r="EY11" s="106">
        <v>0</v>
      </c>
      <c r="EZ11" s="106">
        <v>0</v>
      </c>
      <c r="FA11" s="106">
        <v>0</v>
      </c>
      <c r="FB11" s="106">
        <v>0</v>
      </c>
      <c r="FC11" s="106">
        <v>0</v>
      </c>
      <c r="FD11" s="106">
        <v>0</v>
      </c>
      <c r="FE11" s="106">
        <v>0</v>
      </c>
      <c r="FF11" s="106">
        <v>0</v>
      </c>
      <c r="FG11" s="106">
        <v>0</v>
      </c>
      <c r="FH11" s="106">
        <v>0</v>
      </c>
      <c r="FI11" s="106">
        <v>0</v>
      </c>
      <c r="FJ11" s="106">
        <v>0</v>
      </c>
      <c r="FK11" s="106">
        <v>0</v>
      </c>
      <c r="FL11" s="106">
        <v>0</v>
      </c>
      <c r="FM11" s="106">
        <v>0</v>
      </c>
      <c r="FN11" s="106">
        <v>0</v>
      </c>
    </row>
    <row r="12" spans="1:170">
      <c r="A12" s="105">
        <v>29.9375</v>
      </c>
      <c r="B12" s="106">
        <v>99223053.75</v>
      </c>
      <c r="C12" s="240" t="s">
        <v>159</v>
      </c>
      <c r="D12" s="257" t="s">
        <v>158</v>
      </c>
      <c r="E12" s="105">
        <v>-0.625</v>
      </c>
      <c r="F12" s="106">
        <v>-2071462.5</v>
      </c>
      <c r="G12" s="106">
        <v>0</v>
      </c>
      <c r="H12" s="106">
        <v>0</v>
      </c>
      <c r="I12" s="106">
        <v>-2071462.5</v>
      </c>
      <c r="J12" s="106"/>
      <c r="K12" s="106">
        <v>-13464506.25</v>
      </c>
      <c r="L12" s="106">
        <v>0</v>
      </c>
      <c r="M12" s="106">
        <v>0</v>
      </c>
      <c r="N12" s="106">
        <v>-13464506.25</v>
      </c>
      <c r="O12" s="106"/>
      <c r="P12" s="106">
        <v>-13878798.75</v>
      </c>
      <c r="Q12" s="106">
        <v>0</v>
      </c>
      <c r="R12" s="106">
        <v>0</v>
      </c>
      <c r="S12" s="106">
        <v>-13878798.75</v>
      </c>
      <c r="T12" s="106"/>
      <c r="U12" s="106">
        <v>-26721866.25</v>
      </c>
      <c r="V12" s="106">
        <v>0</v>
      </c>
      <c r="W12" s="106">
        <v>0</v>
      </c>
      <c r="X12" s="106">
        <v>-26721866.25</v>
      </c>
      <c r="Y12" s="106"/>
      <c r="Z12" s="106">
        <v>36664886.25</v>
      </c>
      <c r="AA12" s="106">
        <v>0</v>
      </c>
      <c r="AB12" s="106">
        <v>0</v>
      </c>
      <c r="AC12" s="106">
        <v>36664886.25</v>
      </c>
      <c r="AF12" s="90"/>
      <c r="AH12" s="258" t="s">
        <v>158</v>
      </c>
      <c r="AJ12" s="218"/>
      <c r="AK12" s="218"/>
      <c r="AL12" s="218"/>
      <c r="AM12" s="218"/>
      <c r="AN12" s="218"/>
      <c r="AO12" s="218"/>
      <c r="AP12" s="218"/>
      <c r="AQ12" s="218"/>
      <c r="AR12" s="218"/>
      <c r="AS12" s="218"/>
      <c r="AT12" s="218"/>
      <c r="AU12" s="218"/>
      <c r="AV12" s="218"/>
      <c r="AW12" s="218"/>
      <c r="AX12" s="218"/>
      <c r="AY12" s="218"/>
      <c r="AZ12" s="218"/>
      <c r="BA12" s="259"/>
      <c r="BB12" s="260" t="s">
        <v>158</v>
      </c>
      <c r="BC12" s="86">
        <v>-11393043.75</v>
      </c>
      <c r="BD12" s="86">
        <v>0</v>
      </c>
      <c r="BE12" s="86">
        <v>0</v>
      </c>
      <c r="BF12" s="86">
        <v>-11393043.75</v>
      </c>
      <c r="BG12" s="106">
        <v>-18643162.5</v>
      </c>
      <c r="BH12" s="106">
        <v>0</v>
      </c>
      <c r="BI12" s="106">
        <v>0</v>
      </c>
      <c r="BJ12" s="106">
        <v>-18643162.5</v>
      </c>
      <c r="BK12" s="106">
        <v>621438.75</v>
      </c>
      <c r="BL12" s="106">
        <v>0</v>
      </c>
      <c r="BM12" s="106">
        <v>0</v>
      </c>
      <c r="BN12" s="106">
        <v>621438.75</v>
      </c>
      <c r="BO12" s="106">
        <v>8285850</v>
      </c>
      <c r="BP12" s="106">
        <v>0</v>
      </c>
      <c r="BQ12" s="106">
        <v>0</v>
      </c>
      <c r="BR12" s="106">
        <v>8285850</v>
      </c>
      <c r="BS12" s="106">
        <v>-1657170</v>
      </c>
      <c r="BT12" s="106">
        <v>0</v>
      </c>
      <c r="BU12" s="106">
        <v>0</v>
      </c>
      <c r="BV12" s="106">
        <v>-1657170</v>
      </c>
      <c r="BW12" s="106">
        <v>-621438.75</v>
      </c>
      <c r="BX12" s="106">
        <v>0</v>
      </c>
      <c r="BY12" s="106">
        <v>0</v>
      </c>
      <c r="BZ12" s="106">
        <v>-621438.75</v>
      </c>
      <c r="CA12" s="106">
        <v>207146.25</v>
      </c>
      <c r="CB12" s="106">
        <v>0</v>
      </c>
      <c r="CC12" s="106">
        <v>0</v>
      </c>
      <c r="CD12" s="106">
        <v>207146.25</v>
      </c>
      <c r="CE12" s="106">
        <v>-1035731.25</v>
      </c>
      <c r="CF12" s="106">
        <v>0</v>
      </c>
      <c r="CG12" s="106">
        <v>0</v>
      </c>
      <c r="CH12" s="106">
        <v>-1035731.25</v>
      </c>
      <c r="CI12" s="106">
        <v>1035731.25</v>
      </c>
      <c r="CJ12" s="106">
        <v>0</v>
      </c>
      <c r="CK12" s="106">
        <v>0</v>
      </c>
      <c r="CL12" s="106">
        <v>1035731.25</v>
      </c>
      <c r="CM12" s="106">
        <v>-2692901.25</v>
      </c>
      <c r="CN12" s="106">
        <v>0</v>
      </c>
      <c r="CO12" s="106">
        <v>0</v>
      </c>
      <c r="CP12" s="106">
        <v>-2692901.25</v>
      </c>
      <c r="CQ12" s="106">
        <v>-207146.25</v>
      </c>
      <c r="CR12" s="106">
        <v>0</v>
      </c>
      <c r="CS12" s="106">
        <v>0</v>
      </c>
      <c r="CT12" s="106">
        <v>-207146.25</v>
      </c>
      <c r="CU12" s="106">
        <v>2692901.25</v>
      </c>
      <c r="CV12" s="106">
        <v>0</v>
      </c>
      <c r="CW12" s="106">
        <v>0</v>
      </c>
      <c r="CX12" s="106">
        <v>2692901.25</v>
      </c>
      <c r="CY12" s="106">
        <v>1035731.25</v>
      </c>
      <c r="CZ12" s="106">
        <v>0</v>
      </c>
      <c r="DA12" s="106">
        <v>0</v>
      </c>
      <c r="DB12" s="106">
        <v>1035731.25</v>
      </c>
      <c r="DC12" s="106">
        <v>-2692901.25</v>
      </c>
      <c r="DD12" s="106">
        <v>0</v>
      </c>
      <c r="DE12" s="106">
        <v>0</v>
      </c>
      <c r="DF12" s="106">
        <v>-2692901.25</v>
      </c>
      <c r="DG12" s="106">
        <v>-6628680</v>
      </c>
      <c r="DH12" s="106">
        <v>0</v>
      </c>
      <c r="DI12" s="106">
        <v>0</v>
      </c>
      <c r="DJ12" s="106">
        <v>-6628680</v>
      </c>
      <c r="DK12" s="106">
        <v>-4557217.5</v>
      </c>
      <c r="DL12" s="106">
        <v>0</v>
      </c>
      <c r="DM12" s="106">
        <v>0</v>
      </c>
      <c r="DN12" s="106">
        <v>-4557217.5</v>
      </c>
      <c r="DO12" s="106">
        <v>828585</v>
      </c>
      <c r="DP12" s="106">
        <v>0</v>
      </c>
      <c r="DQ12" s="106">
        <v>0</v>
      </c>
      <c r="DR12" s="106">
        <v>828585</v>
      </c>
      <c r="DS12" s="106">
        <v>-4142925</v>
      </c>
      <c r="DT12" s="106">
        <v>0</v>
      </c>
      <c r="DU12" s="106">
        <v>0</v>
      </c>
      <c r="DV12" s="106">
        <v>-4142925</v>
      </c>
      <c r="DW12" s="106">
        <v>-4350071.25</v>
      </c>
      <c r="DX12" s="106">
        <v>0</v>
      </c>
      <c r="DY12" s="106">
        <v>0</v>
      </c>
      <c r="DZ12" s="106">
        <v>-4350071.25</v>
      </c>
      <c r="EA12" s="106">
        <v>3314340</v>
      </c>
      <c r="EB12" s="106">
        <v>0</v>
      </c>
      <c r="EC12" s="106">
        <v>0</v>
      </c>
      <c r="ED12" s="106">
        <v>3314340</v>
      </c>
      <c r="EE12" s="106">
        <v>-621438.75</v>
      </c>
      <c r="EF12" s="106">
        <v>0</v>
      </c>
      <c r="EG12" s="106">
        <v>0</v>
      </c>
      <c r="EH12" s="106">
        <v>-621438.75</v>
      </c>
      <c r="EI12" s="106">
        <v>2278608.75</v>
      </c>
      <c r="EJ12" s="106">
        <v>0</v>
      </c>
      <c r="EK12" s="106">
        <v>0</v>
      </c>
      <c r="EL12" s="106">
        <v>2278608.75</v>
      </c>
      <c r="EM12" s="106">
        <v>2071462.5</v>
      </c>
      <c r="EN12" s="106">
        <v>0</v>
      </c>
      <c r="EO12" s="106">
        <v>0</v>
      </c>
      <c r="EP12" s="106">
        <v>2071462.5</v>
      </c>
      <c r="EQ12" s="106">
        <v>3314340</v>
      </c>
      <c r="ER12" s="106">
        <v>0</v>
      </c>
      <c r="ES12" s="106">
        <v>0</v>
      </c>
      <c r="ET12" s="106">
        <v>3314340</v>
      </c>
      <c r="EU12" s="106">
        <v>3935778.75</v>
      </c>
      <c r="EV12" s="106">
        <v>0</v>
      </c>
      <c r="EW12" s="106">
        <v>0</v>
      </c>
      <c r="EX12" s="106">
        <v>3935778.75</v>
      </c>
      <c r="EY12" s="106">
        <v>2071462.5</v>
      </c>
      <c r="EZ12" s="106">
        <v>0</v>
      </c>
      <c r="FA12" s="106">
        <v>0</v>
      </c>
      <c r="FB12" s="106">
        <v>2071462.5</v>
      </c>
      <c r="FC12" s="106">
        <v>-414292.5</v>
      </c>
      <c r="FD12" s="106">
        <v>0</v>
      </c>
      <c r="FE12" s="106">
        <v>0</v>
      </c>
      <c r="FF12" s="106">
        <v>-414292.5</v>
      </c>
      <c r="FG12" s="106">
        <v>-5592948.75</v>
      </c>
      <c r="FH12" s="106">
        <v>0</v>
      </c>
      <c r="FI12" s="106">
        <v>0</v>
      </c>
      <c r="FJ12" s="106">
        <v>-5592948.75</v>
      </c>
      <c r="FK12" s="106">
        <v>-2485755</v>
      </c>
      <c r="FL12" s="106">
        <v>0</v>
      </c>
      <c r="FM12" s="106">
        <v>0</v>
      </c>
      <c r="FN12" s="106">
        <v>-2485755</v>
      </c>
    </row>
    <row r="13" spans="1:170">
      <c r="A13" s="105">
        <v>52.75</v>
      </c>
      <c r="B13" s="106">
        <v>67329203.25</v>
      </c>
      <c r="C13" s="240" t="s">
        <v>851</v>
      </c>
      <c r="D13" s="257" t="s">
        <v>270</v>
      </c>
      <c r="E13" s="105">
        <v>-1.25</v>
      </c>
      <c r="F13" s="106">
        <v>-1595478.75</v>
      </c>
      <c r="G13" s="106">
        <v>0</v>
      </c>
      <c r="H13" s="106">
        <v>0</v>
      </c>
      <c r="I13" s="106">
        <v>-1595478.75</v>
      </c>
      <c r="J13" s="106"/>
      <c r="K13" s="106">
        <v>60632203.25</v>
      </c>
      <c r="L13" s="106">
        <v>0</v>
      </c>
      <c r="M13" s="106">
        <v>0</v>
      </c>
      <c r="N13" s="106">
        <v>60632203.25</v>
      </c>
      <c r="O13" s="106"/>
      <c r="P13" s="106">
        <v>60632203.25</v>
      </c>
      <c r="Q13" s="106">
        <v>0</v>
      </c>
      <c r="R13" s="106">
        <v>0</v>
      </c>
      <c r="S13" s="106">
        <v>60632203.25</v>
      </c>
      <c r="T13" s="106"/>
      <c r="U13" s="106">
        <v>60632203.25</v>
      </c>
      <c r="V13" s="106">
        <v>0</v>
      </c>
      <c r="W13" s="106">
        <v>0</v>
      </c>
      <c r="X13" s="106">
        <v>60632203.25</v>
      </c>
      <c r="Y13" s="106"/>
      <c r="Z13" s="106">
        <v>60632203.25</v>
      </c>
      <c r="AA13" s="106">
        <v>0</v>
      </c>
      <c r="AB13" s="106">
        <v>-1.1999999999825377</v>
      </c>
      <c r="AC13" s="106">
        <v>60632202.049999997</v>
      </c>
      <c r="AF13" s="90"/>
      <c r="AH13" s="258" t="s">
        <v>270</v>
      </c>
      <c r="AJ13" s="218"/>
      <c r="AK13" s="218"/>
      <c r="AL13" s="218"/>
      <c r="AM13" s="218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  <c r="AZ13" s="218"/>
      <c r="BA13" s="259"/>
      <c r="BB13" s="260" t="s">
        <v>270</v>
      </c>
      <c r="BC13" s="86">
        <v>62227682</v>
      </c>
      <c r="BD13" s="86">
        <v>0</v>
      </c>
      <c r="BE13" s="86">
        <v>0</v>
      </c>
      <c r="BF13" s="86">
        <v>62227682</v>
      </c>
      <c r="BG13" s="106">
        <v>0</v>
      </c>
      <c r="BH13" s="106">
        <v>0</v>
      </c>
      <c r="BI13" s="106">
        <v>0</v>
      </c>
      <c r="BJ13" s="106">
        <v>0</v>
      </c>
      <c r="BK13" s="106">
        <v>0</v>
      </c>
      <c r="BL13" s="106">
        <v>0</v>
      </c>
      <c r="BM13" s="106">
        <v>0</v>
      </c>
      <c r="BN13" s="106">
        <v>0</v>
      </c>
      <c r="BO13" s="106">
        <v>62227682</v>
      </c>
      <c r="BP13" s="106">
        <v>0</v>
      </c>
      <c r="BQ13" s="106">
        <v>0</v>
      </c>
      <c r="BR13" s="106">
        <v>62227682</v>
      </c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</row>
    <row r="14" spans="1:170">
      <c r="A14" s="105">
        <v>1.375</v>
      </c>
      <c r="B14" s="106">
        <v>6297500</v>
      </c>
      <c r="C14" s="240" t="s">
        <v>295</v>
      </c>
      <c r="D14" s="257" t="s">
        <v>313</v>
      </c>
      <c r="E14" s="105">
        <v>0</v>
      </c>
      <c r="F14" s="106">
        <v>0</v>
      </c>
      <c r="G14" s="106">
        <v>0</v>
      </c>
      <c r="H14" s="106">
        <v>0</v>
      </c>
      <c r="I14" s="106">
        <v>0</v>
      </c>
      <c r="J14" s="106"/>
      <c r="K14" s="106">
        <v>0</v>
      </c>
      <c r="L14" s="106">
        <v>0</v>
      </c>
      <c r="M14" s="106">
        <v>0</v>
      </c>
      <c r="N14" s="106">
        <v>0</v>
      </c>
      <c r="O14" s="106"/>
      <c r="P14" s="106">
        <v>-5438750</v>
      </c>
      <c r="Q14" s="106">
        <v>0</v>
      </c>
      <c r="R14" s="106">
        <v>0</v>
      </c>
      <c r="S14" s="106">
        <v>-5438750</v>
      </c>
      <c r="T14" s="106"/>
      <c r="U14" s="106">
        <v>-9160000</v>
      </c>
      <c r="V14" s="106">
        <v>0</v>
      </c>
      <c r="W14" s="106">
        <v>0</v>
      </c>
      <c r="X14" s="106">
        <v>-9160000</v>
      </c>
      <c r="Y14" s="106"/>
      <c r="Z14" s="106">
        <v>-34636250</v>
      </c>
      <c r="AA14" s="106">
        <v>0</v>
      </c>
      <c r="AB14" s="106">
        <v>375000</v>
      </c>
      <c r="AC14" s="106">
        <v>-34261250</v>
      </c>
      <c r="AF14" s="90"/>
      <c r="AH14" s="258" t="s">
        <v>313</v>
      </c>
      <c r="AJ14" s="218"/>
      <c r="AK14" s="218"/>
      <c r="AL14" s="218"/>
      <c r="AM14" s="218"/>
      <c r="AN14" s="218"/>
      <c r="AO14" s="218"/>
      <c r="AP14" s="218"/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59"/>
      <c r="BB14" s="261" t="s">
        <v>313</v>
      </c>
      <c r="BC14" s="86">
        <v>0</v>
      </c>
      <c r="BD14" s="86">
        <v>0</v>
      </c>
      <c r="BE14" s="86">
        <v>0</v>
      </c>
      <c r="BF14" s="86">
        <v>0</v>
      </c>
      <c r="BG14" s="106">
        <v>0</v>
      </c>
      <c r="BH14" s="106">
        <v>0</v>
      </c>
      <c r="BI14" s="106">
        <v>0</v>
      </c>
      <c r="BJ14" s="106">
        <v>0</v>
      </c>
      <c r="BK14" s="106">
        <v>0</v>
      </c>
      <c r="BL14" s="106">
        <v>0</v>
      </c>
      <c r="BM14" s="106">
        <v>0</v>
      </c>
      <c r="BN14" s="106">
        <v>0</v>
      </c>
      <c r="BO14" s="106">
        <v>0</v>
      </c>
      <c r="BP14" s="106">
        <v>0</v>
      </c>
      <c r="BQ14" s="106">
        <v>0</v>
      </c>
      <c r="BR14" s="106">
        <v>0</v>
      </c>
      <c r="BS14" s="106">
        <v>0</v>
      </c>
      <c r="BT14" s="106">
        <v>0</v>
      </c>
      <c r="BU14" s="106">
        <v>0</v>
      </c>
      <c r="BV14" s="106">
        <v>0</v>
      </c>
      <c r="BW14" s="106">
        <v>0</v>
      </c>
      <c r="BX14" s="106">
        <v>0</v>
      </c>
      <c r="BY14" s="106">
        <v>0</v>
      </c>
      <c r="BZ14" s="106">
        <v>0</v>
      </c>
      <c r="CA14" s="106">
        <v>0</v>
      </c>
      <c r="CB14" s="106">
        <v>0</v>
      </c>
      <c r="CC14" s="106">
        <v>0</v>
      </c>
      <c r="CD14" s="106">
        <v>0</v>
      </c>
      <c r="CE14" s="106">
        <v>-4580000</v>
      </c>
      <c r="CF14" s="106">
        <v>0</v>
      </c>
      <c r="CG14" s="106">
        <v>0</v>
      </c>
      <c r="CH14" s="106">
        <v>-4580000</v>
      </c>
      <c r="CI14" s="106">
        <v>-858750</v>
      </c>
      <c r="CJ14" s="106">
        <v>0</v>
      </c>
      <c r="CK14" s="106">
        <v>0</v>
      </c>
      <c r="CL14" s="106">
        <v>-858750</v>
      </c>
      <c r="CM14" s="106">
        <v>1145000</v>
      </c>
      <c r="CN14" s="106">
        <v>0</v>
      </c>
      <c r="CO14" s="106">
        <v>0</v>
      </c>
      <c r="CP14" s="106">
        <v>1145000</v>
      </c>
      <c r="CQ14" s="106">
        <v>-572500</v>
      </c>
      <c r="CR14" s="106">
        <v>0</v>
      </c>
      <c r="CS14" s="106">
        <v>0</v>
      </c>
      <c r="CT14" s="106">
        <v>-572500</v>
      </c>
      <c r="CU14" s="106">
        <v>-286250</v>
      </c>
      <c r="CV14" s="106">
        <v>0</v>
      </c>
      <c r="CW14" s="106">
        <v>0</v>
      </c>
      <c r="CX14" s="106">
        <v>-286250</v>
      </c>
      <c r="CY14" s="106">
        <v>-286250</v>
      </c>
      <c r="CZ14" s="106">
        <v>0</v>
      </c>
      <c r="DA14" s="106">
        <v>0</v>
      </c>
      <c r="DB14" s="106">
        <v>-286250</v>
      </c>
      <c r="DC14" s="106">
        <v>-1431250</v>
      </c>
      <c r="DD14" s="106">
        <v>0</v>
      </c>
      <c r="DE14" s="106">
        <v>0</v>
      </c>
      <c r="DF14" s="106">
        <v>-1431250</v>
      </c>
      <c r="DG14" s="106">
        <v>-572500</v>
      </c>
      <c r="DH14" s="106">
        <v>0</v>
      </c>
      <c r="DI14" s="106">
        <v>0</v>
      </c>
      <c r="DJ14" s="106">
        <v>-572500</v>
      </c>
      <c r="DK14" s="106">
        <v>0</v>
      </c>
      <c r="DL14" s="106">
        <v>0</v>
      </c>
      <c r="DM14" s="106">
        <v>0</v>
      </c>
      <c r="DN14" s="106">
        <v>0</v>
      </c>
      <c r="DO14" s="106">
        <v>0</v>
      </c>
      <c r="DP14" s="106">
        <v>0</v>
      </c>
      <c r="DQ14" s="106">
        <v>0</v>
      </c>
      <c r="DR14" s="106">
        <v>0</v>
      </c>
      <c r="DS14" s="106">
        <v>0</v>
      </c>
      <c r="DT14" s="106">
        <v>0</v>
      </c>
      <c r="DU14" s="106">
        <v>0</v>
      </c>
      <c r="DV14" s="106">
        <v>0</v>
      </c>
      <c r="DW14" s="106">
        <v>0</v>
      </c>
      <c r="DX14" s="106">
        <v>0</v>
      </c>
      <c r="DY14" s="106">
        <v>0</v>
      </c>
      <c r="DZ14" s="106">
        <v>0</v>
      </c>
      <c r="EA14" s="106">
        <v>-572500</v>
      </c>
      <c r="EB14" s="106">
        <v>0</v>
      </c>
      <c r="EC14" s="106">
        <v>0</v>
      </c>
      <c r="ED14" s="106">
        <v>-572500</v>
      </c>
      <c r="EE14" s="106">
        <v>0</v>
      </c>
      <c r="EF14" s="106">
        <v>0</v>
      </c>
      <c r="EG14" s="106">
        <v>0</v>
      </c>
      <c r="EH14" s="106">
        <v>0</v>
      </c>
      <c r="EI14" s="106">
        <v>0</v>
      </c>
      <c r="EJ14" s="106">
        <v>0</v>
      </c>
      <c r="EK14" s="106">
        <v>0</v>
      </c>
      <c r="EL14" s="106">
        <v>0</v>
      </c>
      <c r="EM14" s="106">
        <v>572500</v>
      </c>
      <c r="EN14" s="106">
        <v>0</v>
      </c>
      <c r="EO14" s="106">
        <v>0</v>
      </c>
      <c r="EP14" s="106">
        <v>572500</v>
      </c>
      <c r="EQ14" s="106">
        <v>-1717500</v>
      </c>
      <c r="ER14" s="106">
        <v>0</v>
      </c>
      <c r="ES14" s="106">
        <v>0</v>
      </c>
      <c r="ET14" s="106">
        <v>-1717500</v>
      </c>
      <c r="EU14" s="106">
        <v>1145000</v>
      </c>
      <c r="EV14" s="106">
        <v>0</v>
      </c>
      <c r="EW14" s="106">
        <v>0</v>
      </c>
      <c r="EX14" s="106">
        <v>1145000</v>
      </c>
      <c r="EY14" s="106">
        <v>0</v>
      </c>
      <c r="EZ14" s="106">
        <v>0</v>
      </c>
      <c r="FA14" s="106">
        <v>0</v>
      </c>
      <c r="FB14" s="106">
        <v>0</v>
      </c>
      <c r="FC14" s="106">
        <v>-1145000</v>
      </c>
      <c r="FD14" s="106">
        <v>0</v>
      </c>
      <c r="FE14" s="106">
        <v>0</v>
      </c>
      <c r="FF14" s="106">
        <v>-1145000</v>
      </c>
      <c r="FG14" s="106">
        <v>0</v>
      </c>
      <c r="FH14" s="106">
        <v>0</v>
      </c>
      <c r="FI14" s="106">
        <v>0</v>
      </c>
      <c r="FJ14" s="106">
        <v>0</v>
      </c>
      <c r="FK14" s="106">
        <v>0</v>
      </c>
      <c r="FL14" s="106">
        <v>0</v>
      </c>
      <c r="FM14" s="106">
        <v>0</v>
      </c>
      <c r="FN14" s="106">
        <v>0</v>
      </c>
    </row>
    <row r="15" spans="1:170">
      <c r="A15" s="105">
        <v>1.375</v>
      </c>
      <c r="B15" s="106">
        <v>0</v>
      </c>
      <c r="C15" s="240" t="s">
        <v>295</v>
      </c>
      <c r="D15" s="257" t="s">
        <v>314</v>
      </c>
      <c r="E15" s="105">
        <v>0</v>
      </c>
      <c r="F15" s="106">
        <v>0</v>
      </c>
      <c r="G15" s="106">
        <v>0</v>
      </c>
      <c r="H15" s="106">
        <v>0</v>
      </c>
      <c r="I15" s="106">
        <v>0</v>
      </c>
      <c r="J15" s="106"/>
      <c r="K15" s="106">
        <v>0</v>
      </c>
      <c r="L15" s="106">
        <v>0</v>
      </c>
      <c r="M15" s="106">
        <v>0</v>
      </c>
      <c r="N15" s="106">
        <v>0</v>
      </c>
      <c r="O15" s="106"/>
      <c r="P15" s="106">
        <v>0</v>
      </c>
      <c r="Q15" s="106">
        <v>0</v>
      </c>
      <c r="R15" s="106">
        <v>0</v>
      </c>
      <c r="S15" s="106">
        <v>0</v>
      </c>
      <c r="T15" s="106"/>
      <c r="U15" s="106">
        <v>0</v>
      </c>
      <c r="V15" s="106">
        <v>0</v>
      </c>
      <c r="W15" s="106">
        <v>0</v>
      </c>
      <c r="X15" s="106">
        <v>0</v>
      </c>
      <c r="Y15" s="106"/>
      <c r="Z15" s="106">
        <v>2874998.875</v>
      </c>
      <c r="AA15" s="106">
        <v>0</v>
      </c>
      <c r="AB15" s="106">
        <v>2.7939677238464355E-9</v>
      </c>
      <c r="AC15" s="106">
        <v>2874998.8750000028</v>
      </c>
      <c r="AF15" s="90"/>
      <c r="AH15" s="258" t="s">
        <v>314</v>
      </c>
      <c r="AJ15" s="218"/>
      <c r="AK15" s="218"/>
      <c r="AL15" s="218"/>
      <c r="AM15" s="218"/>
      <c r="AN15" s="218"/>
      <c r="AO15" s="218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59"/>
      <c r="BB15" s="261" t="s">
        <v>314</v>
      </c>
      <c r="BC15" s="86">
        <v>0</v>
      </c>
      <c r="BD15" s="86">
        <v>0</v>
      </c>
      <c r="BE15" s="86">
        <v>0</v>
      </c>
      <c r="BF15" s="86">
        <v>0</v>
      </c>
      <c r="BG15" s="106">
        <v>0</v>
      </c>
      <c r="BH15" s="106">
        <v>0</v>
      </c>
      <c r="BI15" s="106">
        <v>0</v>
      </c>
      <c r="BJ15" s="106">
        <v>0</v>
      </c>
      <c r="BK15" s="106">
        <v>0</v>
      </c>
      <c r="BL15" s="106">
        <v>0</v>
      </c>
      <c r="BM15" s="106">
        <v>0</v>
      </c>
      <c r="BN15" s="106">
        <v>0</v>
      </c>
      <c r="BO15" s="106">
        <v>0</v>
      </c>
      <c r="BP15" s="106">
        <v>0</v>
      </c>
      <c r="BQ15" s="106">
        <v>0</v>
      </c>
      <c r="BR15" s="106">
        <v>0</v>
      </c>
      <c r="BS15" s="106">
        <v>0</v>
      </c>
      <c r="BT15" s="106">
        <v>0</v>
      </c>
      <c r="BU15" s="106">
        <v>0</v>
      </c>
      <c r="BV15" s="106">
        <v>0</v>
      </c>
      <c r="BW15" s="106">
        <v>0</v>
      </c>
      <c r="BX15" s="106">
        <v>0</v>
      </c>
      <c r="BY15" s="106">
        <v>0</v>
      </c>
      <c r="BZ15" s="106">
        <v>0</v>
      </c>
      <c r="CA15" s="106">
        <v>0</v>
      </c>
      <c r="CB15" s="106">
        <v>0</v>
      </c>
      <c r="CC15" s="106">
        <v>0</v>
      </c>
      <c r="CD15" s="106">
        <v>0</v>
      </c>
      <c r="CE15" s="106">
        <v>0</v>
      </c>
      <c r="CF15" s="106">
        <v>0</v>
      </c>
      <c r="CG15" s="106">
        <v>0</v>
      </c>
      <c r="CH15" s="106">
        <v>0</v>
      </c>
      <c r="CI15" s="106">
        <v>0</v>
      </c>
      <c r="CJ15" s="106">
        <v>0</v>
      </c>
      <c r="CK15" s="106">
        <v>0</v>
      </c>
      <c r="CL15" s="106">
        <v>0</v>
      </c>
      <c r="CM15" s="106">
        <v>0</v>
      </c>
      <c r="CN15" s="106">
        <v>0</v>
      </c>
      <c r="CO15" s="106">
        <v>0</v>
      </c>
      <c r="CP15" s="106">
        <v>0</v>
      </c>
      <c r="CQ15" s="106">
        <v>0</v>
      </c>
      <c r="CR15" s="106">
        <v>0</v>
      </c>
      <c r="CS15" s="106">
        <v>0</v>
      </c>
      <c r="CT15" s="106">
        <v>0</v>
      </c>
      <c r="CU15" s="106">
        <v>0</v>
      </c>
      <c r="CV15" s="106">
        <v>0</v>
      </c>
      <c r="CW15" s="106">
        <v>0</v>
      </c>
      <c r="CX15" s="106">
        <v>0</v>
      </c>
      <c r="CY15" s="106">
        <v>0</v>
      </c>
      <c r="CZ15" s="106">
        <v>0</v>
      </c>
      <c r="DA15" s="106">
        <v>0</v>
      </c>
      <c r="DB15" s="106">
        <v>0</v>
      </c>
      <c r="DC15" s="106">
        <v>0</v>
      </c>
      <c r="DD15" s="106">
        <v>0</v>
      </c>
      <c r="DE15" s="106">
        <v>0</v>
      </c>
      <c r="DF15" s="106">
        <v>0</v>
      </c>
      <c r="DG15" s="106">
        <v>0</v>
      </c>
      <c r="DH15" s="106">
        <v>0</v>
      </c>
      <c r="DI15" s="106">
        <v>0</v>
      </c>
      <c r="DJ15" s="106">
        <v>0</v>
      </c>
      <c r="DK15" s="106">
        <v>0</v>
      </c>
      <c r="DL15" s="106">
        <v>0</v>
      </c>
      <c r="DM15" s="106">
        <v>0</v>
      </c>
      <c r="DN15" s="106">
        <v>0</v>
      </c>
      <c r="DO15" s="106">
        <v>0</v>
      </c>
      <c r="DP15" s="106">
        <v>0</v>
      </c>
      <c r="DQ15" s="106">
        <v>0</v>
      </c>
      <c r="DR15" s="106">
        <v>0</v>
      </c>
      <c r="DS15" s="106">
        <v>0</v>
      </c>
      <c r="DT15" s="106">
        <v>0</v>
      </c>
      <c r="DU15" s="106">
        <v>0</v>
      </c>
      <c r="DV15" s="106">
        <v>0</v>
      </c>
      <c r="DW15" s="106">
        <v>0</v>
      </c>
      <c r="DX15" s="106">
        <v>0</v>
      </c>
      <c r="DY15" s="106">
        <v>0</v>
      </c>
      <c r="DZ15" s="106">
        <v>0</v>
      </c>
      <c r="EA15" s="106">
        <v>0</v>
      </c>
      <c r="EB15" s="106">
        <v>0</v>
      </c>
      <c r="EC15" s="106">
        <v>0</v>
      </c>
      <c r="ED15" s="106">
        <v>0</v>
      </c>
      <c r="EE15" s="106">
        <v>0</v>
      </c>
      <c r="EF15" s="106">
        <v>0</v>
      </c>
      <c r="EG15" s="106">
        <v>0</v>
      </c>
      <c r="EH15" s="106">
        <v>0</v>
      </c>
      <c r="EI15" s="106">
        <v>0</v>
      </c>
      <c r="EJ15" s="106">
        <v>0</v>
      </c>
      <c r="EK15" s="106">
        <v>0</v>
      </c>
      <c r="EL15" s="106">
        <v>0</v>
      </c>
      <c r="EM15" s="106">
        <v>0</v>
      </c>
      <c r="EN15" s="106">
        <v>0</v>
      </c>
      <c r="EO15" s="106">
        <v>0</v>
      </c>
      <c r="EP15" s="106">
        <v>0</v>
      </c>
      <c r="EQ15" s="106">
        <v>0</v>
      </c>
      <c r="ER15" s="106">
        <v>0</v>
      </c>
      <c r="ES15" s="106">
        <v>0</v>
      </c>
      <c r="ET15" s="106">
        <v>0</v>
      </c>
      <c r="EU15" s="106">
        <v>0</v>
      </c>
      <c r="EV15" s="106">
        <v>0</v>
      </c>
      <c r="EW15" s="106">
        <v>0</v>
      </c>
      <c r="EX15" s="106">
        <v>0</v>
      </c>
      <c r="EY15" s="106">
        <v>0</v>
      </c>
      <c r="EZ15" s="106">
        <v>0</v>
      </c>
      <c r="FA15" s="106">
        <v>0</v>
      </c>
      <c r="FB15" s="106">
        <v>0</v>
      </c>
      <c r="FC15" s="106">
        <v>0</v>
      </c>
      <c r="FD15" s="106">
        <v>0</v>
      </c>
      <c r="FE15" s="106">
        <v>0</v>
      </c>
      <c r="FF15" s="106">
        <v>0</v>
      </c>
      <c r="FG15" s="106">
        <v>0</v>
      </c>
      <c r="FH15" s="106">
        <v>0</v>
      </c>
      <c r="FI15" s="106">
        <v>0</v>
      </c>
      <c r="FJ15" s="106">
        <v>0</v>
      </c>
      <c r="FK15" s="106">
        <v>0</v>
      </c>
      <c r="FL15" s="106">
        <v>0</v>
      </c>
      <c r="FM15" s="106">
        <v>0</v>
      </c>
      <c r="FN15" s="106">
        <v>0</v>
      </c>
    </row>
    <row r="16" spans="1:170">
      <c r="A16" s="105">
        <v>1.375</v>
      </c>
      <c r="B16" s="106">
        <v>1178571.625</v>
      </c>
      <c r="C16" s="240" t="s">
        <v>295</v>
      </c>
      <c r="D16" s="257" t="s">
        <v>315</v>
      </c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/>
      <c r="K16" s="106">
        <v>0</v>
      </c>
      <c r="L16" s="106">
        <v>0</v>
      </c>
      <c r="M16" s="106">
        <v>0</v>
      </c>
      <c r="N16" s="106">
        <v>0</v>
      </c>
      <c r="O16" s="106"/>
      <c r="P16" s="106">
        <v>-1017857.3125</v>
      </c>
      <c r="Q16" s="106">
        <v>0</v>
      </c>
      <c r="R16" s="106">
        <v>0</v>
      </c>
      <c r="S16" s="106">
        <v>-1017857.3125</v>
      </c>
      <c r="T16" s="106"/>
      <c r="U16" s="106">
        <v>-1714286</v>
      </c>
      <c r="V16" s="106">
        <v>0</v>
      </c>
      <c r="W16" s="106">
        <v>0</v>
      </c>
      <c r="X16" s="106">
        <v>-1714286</v>
      </c>
      <c r="Y16" s="106"/>
      <c r="Z16" s="106">
        <v>-6482143.9375</v>
      </c>
      <c r="AA16" s="106">
        <v>0</v>
      </c>
      <c r="AB16" s="106">
        <v>0</v>
      </c>
      <c r="AC16" s="106">
        <v>-6482143.9375</v>
      </c>
      <c r="AF16" s="90"/>
      <c r="AH16" s="258" t="s">
        <v>315</v>
      </c>
      <c r="AJ16" s="218"/>
      <c r="AK16" s="218"/>
      <c r="AL16" s="218"/>
      <c r="AM16" s="218"/>
      <c r="AN16" s="218"/>
      <c r="AO16" s="218"/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59"/>
      <c r="BB16" s="261" t="s">
        <v>315</v>
      </c>
      <c r="BC16" s="86">
        <v>0</v>
      </c>
      <c r="BD16" s="86">
        <v>0</v>
      </c>
      <c r="BE16" s="86">
        <v>0</v>
      </c>
      <c r="BF16" s="86">
        <v>0</v>
      </c>
      <c r="BG16" s="106">
        <v>0</v>
      </c>
      <c r="BH16" s="106">
        <v>0</v>
      </c>
      <c r="BI16" s="106">
        <v>0</v>
      </c>
      <c r="BJ16" s="106">
        <v>0</v>
      </c>
      <c r="BK16" s="106">
        <v>0</v>
      </c>
      <c r="BL16" s="106">
        <v>0</v>
      </c>
      <c r="BM16" s="106">
        <v>0</v>
      </c>
      <c r="BN16" s="106">
        <v>0</v>
      </c>
      <c r="BO16" s="106">
        <v>0</v>
      </c>
      <c r="BP16" s="106">
        <v>0</v>
      </c>
      <c r="BQ16" s="106">
        <v>0</v>
      </c>
      <c r="BR16" s="106">
        <v>0</v>
      </c>
      <c r="BS16" s="106">
        <v>0</v>
      </c>
      <c r="BT16" s="106">
        <v>0</v>
      </c>
      <c r="BU16" s="106">
        <v>0</v>
      </c>
      <c r="BV16" s="106">
        <v>0</v>
      </c>
      <c r="BW16" s="106">
        <v>0</v>
      </c>
      <c r="BX16" s="106">
        <v>0</v>
      </c>
      <c r="BY16" s="106">
        <v>0</v>
      </c>
      <c r="BZ16" s="106">
        <v>0</v>
      </c>
      <c r="CA16" s="106">
        <v>0</v>
      </c>
      <c r="CB16" s="106">
        <v>0</v>
      </c>
      <c r="CC16" s="106">
        <v>0</v>
      </c>
      <c r="CD16" s="106">
        <v>0</v>
      </c>
      <c r="CE16" s="106">
        <v>-857143</v>
      </c>
      <c r="CF16" s="106">
        <v>0</v>
      </c>
      <c r="CG16" s="106">
        <v>0</v>
      </c>
      <c r="CH16" s="106">
        <v>-857143</v>
      </c>
      <c r="CI16" s="106">
        <v>-160714.3125</v>
      </c>
      <c r="CJ16" s="106">
        <v>0</v>
      </c>
      <c r="CK16" s="106">
        <v>0</v>
      </c>
      <c r="CL16" s="106">
        <v>-160714.3125</v>
      </c>
      <c r="CM16" s="106">
        <v>214285.75</v>
      </c>
      <c r="CN16" s="106">
        <v>0</v>
      </c>
      <c r="CO16" s="106">
        <v>0</v>
      </c>
      <c r="CP16" s="106">
        <v>214285.75</v>
      </c>
      <c r="CQ16" s="106">
        <v>-107142.875</v>
      </c>
      <c r="CR16" s="106">
        <v>0</v>
      </c>
      <c r="CS16" s="106">
        <v>0</v>
      </c>
      <c r="CT16" s="106">
        <v>-107142.875</v>
      </c>
      <c r="CU16" s="106">
        <v>-53571.4375</v>
      </c>
      <c r="CV16" s="106">
        <v>0</v>
      </c>
      <c r="CW16" s="106">
        <v>0</v>
      </c>
      <c r="CX16" s="106">
        <v>-53571.4375</v>
      </c>
      <c r="CY16" s="106">
        <v>-53571.4375</v>
      </c>
      <c r="CZ16" s="106">
        <v>0</v>
      </c>
      <c r="DA16" s="106">
        <v>0</v>
      </c>
      <c r="DB16" s="106">
        <v>-53571.4375</v>
      </c>
      <c r="DC16" s="106">
        <v>-267857.1875</v>
      </c>
      <c r="DD16" s="106">
        <v>0</v>
      </c>
      <c r="DE16" s="106">
        <v>0</v>
      </c>
      <c r="DF16" s="106">
        <v>-267857.1875</v>
      </c>
      <c r="DG16" s="106">
        <v>-107142.875</v>
      </c>
      <c r="DH16" s="106">
        <v>0</v>
      </c>
      <c r="DI16" s="106">
        <v>0</v>
      </c>
      <c r="DJ16" s="106">
        <v>-107142.875</v>
      </c>
      <c r="DK16" s="106">
        <v>0</v>
      </c>
      <c r="DL16" s="106">
        <v>0</v>
      </c>
      <c r="DM16" s="106">
        <v>0</v>
      </c>
      <c r="DN16" s="106">
        <v>0</v>
      </c>
      <c r="DO16" s="106">
        <v>0</v>
      </c>
      <c r="DP16" s="106">
        <v>0</v>
      </c>
      <c r="DQ16" s="106">
        <v>0</v>
      </c>
      <c r="DR16" s="106">
        <v>0</v>
      </c>
      <c r="DS16" s="106">
        <v>0</v>
      </c>
      <c r="DT16" s="106">
        <v>0</v>
      </c>
      <c r="DU16" s="106">
        <v>0</v>
      </c>
      <c r="DV16" s="106">
        <v>0</v>
      </c>
      <c r="DW16" s="106">
        <v>0</v>
      </c>
      <c r="DX16" s="106">
        <v>0</v>
      </c>
      <c r="DY16" s="106">
        <v>0</v>
      </c>
      <c r="DZ16" s="106">
        <v>0</v>
      </c>
      <c r="EA16" s="106">
        <v>-107142.875</v>
      </c>
      <c r="EB16" s="106">
        <v>0</v>
      </c>
      <c r="EC16" s="106">
        <v>0</v>
      </c>
      <c r="ED16" s="106">
        <v>-107142.875</v>
      </c>
      <c r="EE16" s="106">
        <v>0</v>
      </c>
      <c r="EF16" s="106">
        <v>0</v>
      </c>
      <c r="EG16" s="106">
        <v>0</v>
      </c>
      <c r="EH16" s="106">
        <v>0</v>
      </c>
      <c r="EI16" s="106">
        <v>0</v>
      </c>
      <c r="EJ16" s="106">
        <v>0</v>
      </c>
      <c r="EK16" s="106">
        <v>0</v>
      </c>
      <c r="EL16" s="106">
        <v>0</v>
      </c>
      <c r="EM16" s="106">
        <v>107142.875</v>
      </c>
      <c r="EN16" s="106">
        <v>0</v>
      </c>
      <c r="EO16" s="106">
        <v>0</v>
      </c>
      <c r="EP16" s="106">
        <v>107142.875</v>
      </c>
      <c r="EQ16" s="106">
        <v>-321428.625</v>
      </c>
      <c r="ER16" s="106">
        <v>0</v>
      </c>
      <c r="ES16" s="106">
        <v>0</v>
      </c>
      <c r="ET16" s="106">
        <v>-321428.625</v>
      </c>
      <c r="EU16" s="106">
        <v>214285.75</v>
      </c>
      <c r="EV16" s="106">
        <v>0</v>
      </c>
      <c r="EW16" s="106">
        <v>0</v>
      </c>
      <c r="EX16" s="106">
        <v>214285.75</v>
      </c>
      <c r="EY16" s="106">
        <v>0</v>
      </c>
      <c r="EZ16" s="106">
        <v>0</v>
      </c>
      <c r="FA16" s="106">
        <v>0</v>
      </c>
      <c r="FB16" s="106">
        <v>0</v>
      </c>
      <c r="FC16" s="106">
        <v>-214285.75</v>
      </c>
      <c r="FD16" s="106">
        <v>0</v>
      </c>
      <c r="FE16" s="106">
        <v>0</v>
      </c>
      <c r="FF16" s="106">
        <v>-214285.75</v>
      </c>
      <c r="FG16" s="106">
        <v>0</v>
      </c>
      <c r="FH16" s="106">
        <v>0</v>
      </c>
      <c r="FI16" s="106">
        <v>0</v>
      </c>
      <c r="FJ16" s="106">
        <v>0</v>
      </c>
      <c r="FK16" s="106">
        <v>0</v>
      </c>
      <c r="FL16" s="106">
        <v>0</v>
      </c>
      <c r="FM16" s="106">
        <v>0</v>
      </c>
      <c r="FN16" s="106">
        <v>0</v>
      </c>
    </row>
    <row r="17" spans="1:170">
      <c r="A17" s="105">
        <v>0</v>
      </c>
      <c r="B17" s="106">
        <v>0</v>
      </c>
      <c r="D17" s="257" t="s">
        <v>316</v>
      </c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/>
      <c r="K17" s="106">
        <v>0</v>
      </c>
      <c r="L17" s="106">
        <v>0</v>
      </c>
      <c r="M17" s="106">
        <v>0</v>
      </c>
      <c r="N17" s="106">
        <v>0</v>
      </c>
      <c r="O17" s="106"/>
      <c r="P17" s="106">
        <v>0</v>
      </c>
      <c r="Q17" s="106">
        <v>0</v>
      </c>
      <c r="R17" s="106">
        <v>0</v>
      </c>
      <c r="S17" s="106">
        <v>0</v>
      </c>
      <c r="T17" s="106"/>
      <c r="U17" s="106">
        <v>0</v>
      </c>
      <c r="V17" s="106">
        <v>0</v>
      </c>
      <c r="W17" s="106">
        <v>2329.7752820073492</v>
      </c>
      <c r="X17" s="106">
        <v>2329.7752820073492</v>
      </c>
      <c r="Y17" s="106"/>
      <c r="Z17" s="106">
        <v>0</v>
      </c>
      <c r="AA17" s="106">
        <v>0</v>
      </c>
      <c r="AB17" s="106">
        <v>7713014.6445011785</v>
      </c>
      <c r="AC17" s="106">
        <v>7713014.6445011785</v>
      </c>
      <c r="AF17" s="90"/>
      <c r="AH17" s="262" t="s">
        <v>316</v>
      </c>
      <c r="AJ17" s="218"/>
      <c r="AK17" s="218"/>
      <c r="AL17" s="218"/>
      <c r="AM17" s="218"/>
      <c r="AN17" s="218"/>
      <c r="AO17" s="218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59"/>
      <c r="BB17" s="261" t="s">
        <v>316</v>
      </c>
      <c r="BC17" s="86">
        <v>0</v>
      </c>
      <c r="BD17" s="86">
        <v>0</v>
      </c>
      <c r="BE17" s="86">
        <v>0</v>
      </c>
      <c r="BF17" s="86">
        <v>0</v>
      </c>
      <c r="BG17" s="106">
        <v>0</v>
      </c>
      <c r="BH17" s="106">
        <v>0</v>
      </c>
      <c r="BI17" s="106">
        <v>0</v>
      </c>
      <c r="BJ17" s="106">
        <v>0</v>
      </c>
      <c r="BK17" s="106">
        <v>0</v>
      </c>
      <c r="BL17" s="106">
        <v>0</v>
      </c>
      <c r="BM17" s="106">
        <v>0</v>
      </c>
      <c r="BN17" s="106">
        <v>0</v>
      </c>
      <c r="BO17" s="106">
        <v>0</v>
      </c>
      <c r="BP17" s="106">
        <v>0</v>
      </c>
      <c r="BQ17" s="106">
        <v>0</v>
      </c>
      <c r="BR17" s="106">
        <v>0</v>
      </c>
      <c r="BS17" s="106">
        <v>0</v>
      </c>
      <c r="BT17" s="106">
        <v>0</v>
      </c>
      <c r="BU17" s="106">
        <v>0</v>
      </c>
      <c r="BV17" s="106">
        <v>0</v>
      </c>
      <c r="BW17" s="106">
        <v>0</v>
      </c>
      <c r="BX17" s="106">
        <v>0</v>
      </c>
      <c r="BY17" s="106">
        <v>0</v>
      </c>
      <c r="BZ17" s="106">
        <v>0</v>
      </c>
      <c r="CA17" s="106">
        <v>0</v>
      </c>
      <c r="CB17" s="106">
        <v>0</v>
      </c>
      <c r="CC17" s="106">
        <v>0</v>
      </c>
      <c r="CD17" s="106">
        <v>0</v>
      </c>
      <c r="CE17" s="106">
        <v>0</v>
      </c>
      <c r="CF17" s="106">
        <v>0</v>
      </c>
      <c r="CG17" s="106">
        <v>0</v>
      </c>
      <c r="CH17" s="106">
        <v>0</v>
      </c>
      <c r="CI17" s="106">
        <v>0</v>
      </c>
      <c r="CJ17" s="106">
        <v>0</v>
      </c>
      <c r="CK17" s="106">
        <v>0</v>
      </c>
      <c r="CL17" s="106">
        <v>0</v>
      </c>
      <c r="CM17" s="106">
        <v>0</v>
      </c>
      <c r="CN17" s="106">
        <v>0</v>
      </c>
      <c r="CO17" s="106">
        <v>0</v>
      </c>
      <c r="CP17" s="106">
        <v>0</v>
      </c>
      <c r="CQ17" s="106">
        <v>0</v>
      </c>
      <c r="CR17" s="106">
        <v>0</v>
      </c>
      <c r="CS17" s="106">
        <v>0</v>
      </c>
      <c r="CT17" s="106">
        <v>0</v>
      </c>
      <c r="CU17" s="106">
        <v>0</v>
      </c>
      <c r="CV17" s="106">
        <v>0</v>
      </c>
      <c r="CW17" s="106">
        <v>0</v>
      </c>
      <c r="CX17" s="106">
        <v>0</v>
      </c>
      <c r="CY17" s="106">
        <v>0</v>
      </c>
      <c r="CZ17" s="106">
        <v>0</v>
      </c>
      <c r="DA17" s="106">
        <v>0</v>
      </c>
      <c r="DB17" s="106">
        <v>0</v>
      </c>
      <c r="DC17" s="106">
        <v>0</v>
      </c>
      <c r="DD17" s="106">
        <v>0</v>
      </c>
      <c r="DE17" s="106">
        <v>97.485300528337618</v>
      </c>
      <c r="DF17" s="106">
        <v>97.485300528337618</v>
      </c>
      <c r="DG17" s="106">
        <v>0</v>
      </c>
      <c r="DH17" s="106">
        <v>0</v>
      </c>
      <c r="DI17" s="106">
        <v>48.689145229383556</v>
      </c>
      <c r="DJ17" s="106">
        <v>48.689145229383556</v>
      </c>
      <c r="DK17" s="106">
        <v>0</v>
      </c>
      <c r="DL17" s="106">
        <v>0</v>
      </c>
      <c r="DM17" s="106">
        <v>-146.17444575772117</v>
      </c>
      <c r="DN17" s="106">
        <v>-146.17444575772117</v>
      </c>
      <c r="DO17" s="106">
        <v>0</v>
      </c>
      <c r="DP17" s="106">
        <v>0</v>
      </c>
      <c r="DQ17" s="106">
        <v>146.04562491820866</v>
      </c>
      <c r="DR17" s="106">
        <v>146.04562491820866</v>
      </c>
      <c r="DS17" s="106">
        <v>0</v>
      </c>
      <c r="DT17" s="106">
        <v>0</v>
      </c>
      <c r="DU17" s="106">
        <v>-97.370968056019336</v>
      </c>
      <c r="DV17" s="106">
        <v>-97.370968056019336</v>
      </c>
      <c r="DW17" s="106">
        <v>0</v>
      </c>
      <c r="DX17" s="106">
        <v>0</v>
      </c>
      <c r="DY17" s="106">
        <v>194.65924447588802</v>
      </c>
      <c r="DZ17" s="106">
        <v>194.65924447588802</v>
      </c>
      <c r="EA17" s="106">
        <v>0</v>
      </c>
      <c r="EB17" s="106">
        <v>0</v>
      </c>
      <c r="EC17" s="106">
        <v>291.81306524514173</v>
      </c>
      <c r="ED17" s="106">
        <v>291.81306524514173</v>
      </c>
      <c r="EE17" s="106">
        <v>0</v>
      </c>
      <c r="EF17" s="106">
        <v>0</v>
      </c>
      <c r="EG17" s="106">
        <v>-340.44457041717811</v>
      </c>
      <c r="EH17" s="106">
        <v>-340.44457041717811</v>
      </c>
      <c r="EI17" s="106">
        <v>0</v>
      </c>
      <c r="EJ17" s="106">
        <v>0</v>
      </c>
      <c r="EK17" s="106">
        <v>243</v>
      </c>
      <c r="EL17" s="106">
        <v>243</v>
      </c>
      <c r="EM17" s="106">
        <v>0</v>
      </c>
      <c r="EN17" s="106">
        <v>0</v>
      </c>
      <c r="EO17" s="106">
        <v>-437.70239616604096</v>
      </c>
      <c r="EP17" s="106">
        <v>-437.70239616604096</v>
      </c>
      <c r="EQ17" s="106">
        <v>0</v>
      </c>
      <c r="ER17" s="106">
        <v>0</v>
      </c>
      <c r="ES17" s="106">
        <v>1653.0097160460032</v>
      </c>
      <c r="ET17" s="106">
        <v>1653.0097160460032</v>
      </c>
      <c r="EU17" s="106">
        <v>0</v>
      </c>
      <c r="EV17" s="106">
        <v>0</v>
      </c>
      <c r="EW17" s="106">
        <v>-1312.8172994930587</v>
      </c>
      <c r="EX17" s="106">
        <v>-1312.8172994930587</v>
      </c>
      <c r="EY17" s="106">
        <v>0</v>
      </c>
      <c r="EZ17" s="106">
        <v>0</v>
      </c>
      <c r="FA17" s="106">
        <v>2039.6682215913374</v>
      </c>
      <c r="FB17" s="106">
        <v>2039.6682215913374</v>
      </c>
      <c r="FC17" s="106">
        <v>0</v>
      </c>
      <c r="FD17" s="106">
        <v>0</v>
      </c>
      <c r="FE17" s="106">
        <v>-485.03719795832183</v>
      </c>
      <c r="FF17" s="106">
        <v>-485.03719795832183</v>
      </c>
      <c r="FG17" s="106">
        <v>0</v>
      </c>
      <c r="FH17" s="106">
        <v>0</v>
      </c>
      <c r="FI17" s="106">
        <v>96.393529512221221</v>
      </c>
      <c r="FJ17" s="106">
        <v>96.393529512221221</v>
      </c>
      <c r="FK17" s="106">
        <v>0</v>
      </c>
      <c r="FL17" s="106">
        <v>0</v>
      </c>
      <c r="FM17" s="106">
        <v>338.55831230916692</v>
      </c>
      <c r="FN17" s="106">
        <v>338.55831230916692</v>
      </c>
    </row>
    <row r="18" spans="1:170">
      <c r="A18" s="105">
        <v>17.125</v>
      </c>
      <c r="B18" s="106">
        <v>4568452.4627676886</v>
      </c>
      <c r="C18" s="240" t="s">
        <v>728</v>
      </c>
      <c r="D18" s="257" t="s">
        <v>580</v>
      </c>
      <c r="E18" s="105">
        <v>0.5625</v>
      </c>
      <c r="F18" s="106">
        <v>161366.65353616513</v>
      </c>
      <c r="G18" s="106">
        <v>0</v>
      </c>
      <c r="H18" s="106">
        <v>0</v>
      </c>
      <c r="I18" s="106">
        <v>161366.65353616513</v>
      </c>
      <c r="J18" s="106"/>
      <c r="K18" s="106">
        <v>309752.12690164521</v>
      </c>
      <c r="L18" s="106">
        <v>0</v>
      </c>
      <c r="M18" s="106">
        <v>0</v>
      </c>
      <c r="N18" s="106">
        <v>309752.12690164521</v>
      </c>
      <c r="O18" s="106"/>
      <c r="P18" s="106">
        <v>644413.94997397438</v>
      </c>
      <c r="Q18" s="106">
        <v>0</v>
      </c>
      <c r="R18" s="106">
        <v>0</v>
      </c>
      <c r="S18" s="106">
        <v>644413.94997397438</v>
      </c>
      <c r="T18" s="106"/>
      <c r="U18" s="106">
        <v>-742376.0240482213</v>
      </c>
      <c r="V18" s="106">
        <v>0</v>
      </c>
      <c r="W18" s="106">
        <v>0</v>
      </c>
      <c r="X18" s="106">
        <v>-742376.0240482213</v>
      </c>
      <c r="Y18" s="106"/>
      <c r="Z18" s="106">
        <v>2945463.9317676835</v>
      </c>
      <c r="AA18" s="106">
        <v>0</v>
      </c>
      <c r="AB18" s="106">
        <v>0</v>
      </c>
      <c r="AC18" s="106">
        <v>2945463.9317676835</v>
      </c>
      <c r="AF18" s="90"/>
      <c r="AH18" s="262" t="s">
        <v>580</v>
      </c>
      <c r="AJ18" s="218"/>
      <c r="AK18" s="218"/>
      <c r="AL18" s="218"/>
      <c r="AM18" s="218"/>
      <c r="AN18" s="218"/>
      <c r="AO18" s="218"/>
      <c r="AP18" s="218"/>
      <c r="AQ18" s="218"/>
      <c r="AR18" s="218"/>
      <c r="AS18" s="218"/>
      <c r="AT18" s="218"/>
      <c r="AU18" s="218"/>
      <c r="AV18" s="218"/>
      <c r="AW18" s="218"/>
      <c r="AX18" s="218"/>
      <c r="AY18" s="218"/>
      <c r="AZ18" s="218"/>
      <c r="BA18" s="259"/>
      <c r="BB18" s="261" t="s">
        <v>580</v>
      </c>
      <c r="BC18" s="86">
        <v>148385.47336548008</v>
      </c>
      <c r="BD18" s="86">
        <v>0</v>
      </c>
      <c r="BE18" s="86">
        <v>0</v>
      </c>
      <c r="BF18" s="86">
        <v>148385.47336548008</v>
      </c>
      <c r="BG18" s="106">
        <v>-129837.2891947953</v>
      </c>
      <c r="BH18" s="106">
        <v>0</v>
      </c>
      <c r="BI18" s="106">
        <v>0</v>
      </c>
      <c r="BJ18" s="106">
        <v>-129837.2891947953</v>
      </c>
      <c r="BK18" s="106">
        <v>185481.84170685057</v>
      </c>
      <c r="BL18" s="106">
        <v>0</v>
      </c>
      <c r="BM18" s="106">
        <v>0</v>
      </c>
      <c r="BN18" s="106">
        <v>185481.84170685057</v>
      </c>
      <c r="BO18" s="106">
        <v>-27822.276256027631</v>
      </c>
      <c r="BP18" s="106">
        <v>0</v>
      </c>
      <c r="BQ18" s="106">
        <v>0</v>
      </c>
      <c r="BR18" s="106">
        <v>-27822.276256027631</v>
      </c>
      <c r="BS18" s="106">
        <v>120563.19710945245</v>
      </c>
      <c r="BT18" s="106">
        <v>0</v>
      </c>
      <c r="BU18" s="106">
        <v>0</v>
      </c>
      <c r="BV18" s="106">
        <v>120563.19710945245</v>
      </c>
      <c r="BW18" s="106">
        <v>18548.184170684777</v>
      </c>
      <c r="BX18" s="106">
        <v>0</v>
      </c>
      <c r="BY18" s="106">
        <v>0</v>
      </c>
      <c r="BZ18" s="106">
        <v>18548.184170684777</v>
      </c>
      <c r="CA18" s="106">
        <v>296770.94673096016</v>
      </c>
      <c r="CB18" s="106">
        <v>0</v>
      </c>
      <c r="CC18" s="106">
        <v>0</v>
      </c>
      <c r="CD18" s="106">
        <v>296770.94673096016</v>
      </c>
      <c r="CE18" s="106">
        <v>19337.172170684673</v>
      </c>
      <c r="CF18" s="106">
        <v>0</v>
      </c>
      <c r="CG18" s="106">
        <v>0</v>
      </c>
      <c r="CH18" s="106">
        <v>19337.172170684673</v>
      </c>
      <c r="CI18" s="106">
        <v>5.5199999995529652</v>
      </c>
      <c r="CJ18" s="106">
        <v>0</v>
      </c>
      <c r="CK18" s="106">
        <v>0</v>
      </c>
      <c r="CL18" s="106">
        <v>5.5199999995529652</v>
      </c>
      <c r="CM18" s="106">
        <v>-23001.168170684949</v>
      </c>
      <c r="CN18" s="106">
        <v>0</v>
      </c>
      <c r="CO18" s="106">
        <v>0</v>
      </c>
      <c r="CP18" s="106">
        <v>-23001.168170684949</v>
      </c>
      <c r="CQ18" s="106">
        <v>-76840.188512055203</v>
      </c>
      <c r="CR18" s="106">
        <v>0</v>
      </c>
      <c r="CS18" s="106">
        <v>0</v>
      </c>
      <c r="CT18" s="106">
        <v>-76840.188512055203</v>
      </c>
      <c r="CU18" s="106">
        <v>24233.058170684613</v>
      </c>
      <c r="CV18" s="106">
        <v>0</v>
      </c>
      <c r="CW18" s="106">
        <v>0</v>
      </c>
      <c r="CX18" s="106">
        <v>24233.058170684613</v>
      </c>
      <c r="CY18" s="106">
        <v>-419805.67438958958</v>
      </c>
      <c r="CZ18" s="106">
        <v>0</v>
      </c>
      <c r="DA18" s="106">
        <v>0</v>
      </c>
      <c r="DB18" s="106">
        <v>-419805.67438958958</v>
      </c>
      <c r="DC18" s="106">
        <v>-148990.92085342482</v>
      </c>
      <c r="DD18" s="106">
        <v>0</v>
      </c>
      <c r="DE18" s="106">
        <v>0</v>
      </c>
      <c r="DF18" s="106">
        <v>-148990.92085342482</v>
      </c>
      <c r="DG18" s="106">
        <v>-446972.76256027538</v>
      </c>
      <c r="DH18" s="106">
        <v>0</v>
      </c>
      <c r="DI18" s="106">
        <v>0</v>
      </c>
      <c r="DJ18" s="106">
        <v>-446972.76256027538</v>
      </c>
      <c r="DK18" s="106">
        <v>-29798.184170684777</v>
      </c>
      <c r="DL18" s="106">
        <v>0</v>
      </c>
      <c r="DM18" s="106">
        <v>0</v>
      </c>
      <c r="DN18" s="106">
        <v>-29798.184170684777</v>
      </c>
      <c r="DO18" s="106">
        <v>-297980.58770684898</v>
      </c>
      <c r="DP18" s="106">
        <v>0</v>
      </c>
      <c r="DQ18" s="106">
        <v>0</v>
      </c>
      <c r="DR18" s="106">
        <v>-297980.58770684898</v>
      </c>
      <c r="DS18" s="106">
        <v>-179319.82302411087</v>
      </c>
      <c r="DT18" s="106">
        <v>0</v>
      </c>
      <c r="DU18" s="106">
        <v>0</v>
      </c>
      <c r="DV18" s="106">
        <v>-179319.82302411087</v>
      </c>
      <c r="DW18" s="106">
        <v>89664.552512055263</v>
      </c>
      <c r="DX18" s="106">
        <v>0</v>
      </c>
      <c r="DY18" s="106">
        <v>0</v>
      </c>
      <c r="DZ18" s="106">
        <v>89664.552512055263</v>
      </c>
      <c r="EA18" s="106">
        <v>59275.428341370076</v>
      </c>
      <c r="EB18" s="106">
        <v>0</v>
      </c>
      <c r="EC18" s="106">
        <v>0</v>
      </c>
      <c r="ED18" s="106">
        <v>59275.428341370076</v>
      </c>
      <c r="EE18" s="106">
        <v>30519.072170685977</v>
      </c>
      <c r="EF18" s="106">
        <v>0</v>
      </c>
      <c r="EG18" s="106">
        <v>0</v>
      </c>
      <c r="EH18" s="106">
        <v>30519.072170685977</v>
      </c>
      <c r="EI18" s="106">
        <v>-30594.972170686349</v>
      </c>
      <c r="EJ18" s="106">
        <v>0</v>
      </c>
      <c r="EK18" s="106">
        <v>0</v>
      </c>
      <c r="EL18" s="106">
        <v>-30594.972170686349</v>
      </c>
      <c r="EM18" s="106">
        <v>-242.88000000081956</v>
      </c>
      <c r="EN18" s="106">
        <v>0</v>
      </c>
      <c r="EO18" s="106">
        <v>0</v>
      </c>
      <c r="EP18" s="106">
        <v>-242.88000000081956</v>
      </c>
      <c r="EQ18" s="106">
        <v>125080.05668274127</v>
      </c>
      <c r="ER18" s="106">
        <v>0</v>
      </c>
      <c r="ES18" s="106">
        <v>0</v>
      </c>
      <c r="ET18" s="106">
        <v>125080.05668274127</v>
      </c>
      <c r="EU18" s="106">
        <v>-347883.63787753507</v>
      </c>
      <c r="EV18" s="106">
        <v>0</v>
      </c>
      <c r="EW18" s="106">
        <v>0</v>
      </c>
      <c r="EX18" s="106">
        <v>-347883.63787753507</v>
      </c>
      <c r="EY18" s="106">
        <v>31763.184170685709</v>
      </c>
      <c r="EZ18" s="106">
        <v>0</v>
      </c>
      <c r="FA18" s="106">
        <v>0</v>
      </c>
      <c r="FB18" s="106">
        <v>31763.184170685709</v>
      </c>
      <c r="FC18" s="106">
        <v>95289.5525120534</v>
      </c>
      <c r="FD18" s="106">
        <v>0</v>
      </c>
      <c r="FE18" s="106">
        <v>0</v>
      </c>
      <c r="FF18" s="106">
        <v>95289.5525120534</v>
      </c>
      <c r="FG18" s="106">
        <v>63526.368341371417</v>
      </c>
      <c r="FH18" s="106">
        <v>0</v>
      </c>
      <c r="FI18" s="106">
        <v>0</v>
      </c>
      <c r="FJ18" s="106">
        <v>63526.368341371417</v>
      </c>
      <c r="FK18" s="106">
        <v>95289.5525120534</v>
      </c>
      <c r="FL18" s="106">
        <v>0</v>
      </c>
      <c r="FM18" s="106">
        <v>0</v>
      </c>
      <c r="FN18" s="106">
        <v>95289.5525120534</v>
      </c>
    </row>
    <row r="19" spans="1:170">
      <c r="A19" s="105">
        <v>2.3600809170600132</v>
      </c>
      <c r="B19" s="106">
        <v>4834769.723533378</v>
      </c>
      <c r="C19" s="240" t="s">
        <v>387</v>
      </c>
      <c r="D19" s="257" t="s">
        <v>386</v>
      </c>
      <c r="E19" s="105">
        <v>-6.824960570558547E-2</v>
      </c>
      <c r="F19" s="106">
        <v>-139813.48051383998</v>
      </c>
      <c r="G19" s="106">
        <v>0</v>
      </c>
      <c r="H19" s="106">
        <v>0</v>
      </c>
      <c r="I19" s="106">
        <v>-139813.48051383998</v>
      </c>
      <c r="J19" s="106"/>
      <c r="K19" s="106">
        <v>-116435.11030348018</v>
      </c>
      <c r="L19" s="106">
        <v>0</v>
      </c>
      <c r="M19" s="106">
        <v>0</v>
      </c>
      <c r="N19" s="106">
        <v>-116435.11030348018</v>
      </c>
      <c r="O19" s="106"/>
      <c r="P19" s="106">
        <v>-224757.53049357329</v>
      </c>
      <c r="Q19" s="106">
        <v>0</v>
      </c>
      <c r="R19" s="106">
        <v>0</v>
      </c>
      <c r="S19" s="106">
        <v>-224757.53049357329</v>
      </c>
      <c r="T19" s="106"/>
      <c r="U19" s="106">
        <v>-366944.08511837851</v>
      </c>
      <c r="V19" s="106">
        <v>0</v>
      </c>
      <c r="W19" s="106">
        <v>0</v>
      </c>
      <c r="X19" s="106">
        <v>-366944.08511837851</v>
      </c>
      <c r="Y19" s="106"/>
      <c r="Z19" s="106">
        <v>648215.90932271816</v>
      </c>
      <c r="AA19" s="106">
        <v>0</v>
      </c>
      <c r="AB19" s="106">
        <v>0</v>
      </c>
      <c r="AC19" s="106">
        <v>648215.90932271816</v>
      </c>
      <c r="AF19" s="90"/>
      <c r="AH19" s="262" t="s">
        <v>386</v>
      </c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59"/>
      <c r="BB19" s="261" t="s">
        <v>386</v>
      </c>
      <c r="BC19" s="86">
        <v>23378.370210359804</v>
      </c>
      <c r="BD19" s="86">
        <v>0</v>
      </c>
      <c r="BE19" s="86">
        <v>0</v>
      </c>
      <c r="BF19" s="86">
        <v>23378.370210359804</v>
      </c>
      <c r="BG19" s="106">
        <v>1006.4573517758399</v>
      </c>
      <c r="BH19" s="106">
        <v>0</v>
      </c>
      <c r="BI19" s="106">
        <v>0</v>
      </c>
      <c r="BJ19" s="106">
        <v>1006.4573517758399</v>
      </c>
      <c r="BK19" s="106">
        <v>15714.83072905615</v>
      </c>
      <c r="BL19" s="106">
        <v>0</v>
      </c>
      <c r="BM19" s="106">
        <v>0</v>
      </c>
      <c r="BN19" s="106">
        <v>15714.83072905615</v>
      </c>
      <c r="BO19" s="106">
        <v>-1667.0685662301257</v>
      </c>
      <c r="BP19" s="106">
        <v>0</v>
      </c>
      <c r="BQ19" s="106">
        <v>0</v>
      </c>
      <c r="BR19" s="106">
        <v>-1667.0685662301257</v>
      </c>
      <c r="BS19" s="106">
        <v>8324.1506957579404</v>
      </c>
      <c r="BT19" s="106">
        <v>0</v>
      </c>
      <c r="BU19" s="106">
        <v>0</v>
      </c>
      <c r="BV19" s="106">
        <v>8324.1506957579404</v>
      </c>
      <c r="BW19" s="106">
        <v>-154329.11470146943</v>
      </c>
      <c r="BX19" s="106">
        <v>0</v>
      </c>
      <c r="BY19" s="106">
        <v>0</v>
      </c>
      <c r="BZ19" s="106">
        <v>-154329.11470146943</v>
      </c>
      <c r="CA19" s="106">
        <v>125912.34151604585</v>
      </c>
      <c r="CB19" s="106">
        <v>0</v>
      </c>
      <c r="CC19" s="106">
        <v>0</v>
      </c>
      <c r="CD19" s="106">
        <v>125912.34151604585</v>
      </c>
      <c r="CE19" s="106">
        <v>-44735.099065610208</v>
      </c>
      <c r="CF19" s="106">
        <v>0</v>
      </c>
      <c r="CG19" s="106">
        <v>0</v>
      </c>
      <c r="CH19" s="106">
        <v>-44735.099065610208</v>
      </c>
      <c r="CI19" s="106">
        <v>-35170.547939059325</v>
      </c>
      <c r="CJ19" s="106">
        <v>0</v>
      </c>
      <c r="CK19" s="106">
        <v>0</v>
      </c>
      <c r="CL19" s="106">
        <v>-35170.547939059325</v>
      </c>
      <c r="CM19" s="106">
        <v>-4643.1828169357032</v>
      </c>
      <c r="CN19" s="106">
        <v>0</v>
      </c>
      <c r="CO19" s="106">
        <v>0</v>
      </c>
      <c r="CP19" s="106">
        <v>-4643.1828169357032</v>
      </c>
      <c r="CQ19" s="106">
        <v>-154650.0454930691</v>
      </c>
      <c r="CR19" s="106">
        <v>0</v>
      </c>
      <c r="CS19" s="106">
        <v>0</v>
      </c>
      <c r="CT19" s="106">
        <v>-154650.0454930691</v>
      </c>
      <c r="CU19" s="106">
        <v>-24936.343601610512</v>
      </c>
      <c r="CV19" s="106">
        <v>0</v>
      </c>
      <c r="CW19" s="106">
        <v>0</v>
      </c>
      <c r="CX19" s="106">
        <v>-24936.343601610512</v>
      </c>
      <c r="CY19" s="106">
        <v>216613.26765635796</v>
      </c>
      <c r="CZ19" s="106">
        <v>0</v>
      </c>
      <c r="DA19" s="106">
        <v>0</v>
      </c>
      <c r="DB19" s="106">
        <v>216613.26765635796</v>
      </c>
      <c r="DC19" s="106">
        <v>-288344.1849748753</v>
      </c>
      <c r="DD19" s="106">
        <v>0</v>
      </c>
      <c r="DE19" s="106">
        <v>0</v>
      </c>
      <c r="DF19" s="106">
        <v>-288344.1849748753</v>
      </c>
      <c r="DG19" s="106">
        <v>25286.044310430996</v>
      </c>
      <c r="DH19" s="106">
        <v>0</v>
      </c>
      <c r="DI19" s="106">
        <v>0</v>
      </c>
      <c r="DJ19" s="106">
        <v>25286.044310430996</v>
      </c>
      <c r="DK19" s="106">
        <v>75632.224333566613</v>
      </c>
      <c r="DL19" s="106">
        <v>0</v>
      </c>
      <c r="DM19" s="106">
        <v>0</v>
      </c>
      <c r="DN19" s="106">
        <v>75632.224333566613</v>
      </c>
      <c r="DO19" s="106">
        <v>-63079.203353014775</v>
      </c>
      <c r="DP19" s="106">
        <v>0</v>
      </c>
      <c r="DQ19" s="106">
        <v>0</v>
      </c>
      <c r="DR19" s="106">
        <v>-63079.203353014775</v>
      </c>
      <c r="DS19" s="106">
        <v>74733.845592243597</v>
      </c>
      <c r="DT19" s="106">
        <v>0</v>
      </c>
      <c r="DU19" s="106">
        <v>0</v>
      </c>
      <c r="DV19" s="106">
        <v>74733.845592243597</v>
      </c>
      <c r="DW19" s="106">
        <v>16509.384088682942</v>
      </c>
      <c r="DX19" s="106">
        <v>0</v>
      </c>
      <c r="DY19" s="106">
        <v>0</v>
      </c>
      <c r="DZ19" s="106">
        <v>16509.384088682942</v>
      </c>
      <c r="EA19" s="106">
        <v>-59235.926377898082</v>
      </c>
      <c r="EB19" s="106">
        <v>0</v>
      </c>
      <c r="EC19" s="106">
        <v>0</v>
      </c>
      <c r="ED19" s="106">
        <v>-59235.926377898082</v>
      </c>
      <c r="EE19" s="106">
        <v>130805.21837722324</v>
      </c>
      <c r="EF19" s="106">
        <v>0</v>
      </c>
      <c r="EG19" s="106">
        <v>0</v>
      </c>
      <c r="EH19" s="106">
        <v>130805.21837722324</v>
      </c>
      <c r="EI19" s="106">
        <v>-279753.91798828915</v>
      </c>
      <c r="EJ19" s="106">
        <v>0</v>
      </c>
      <c r="EK19" s="106">
        <v>0</v>
      </c>
      <c r="EL19" s="106">
        <v>-279753.91798828915</v>
      </c>
      <c r="EM19" s="106">
        <v>132993.7241558563</v>
      </c>
      <c r="EN19" s="106">
        <v>0</v>
      </c>
      <c r="EO19" s="106">
        <v>0</v>
      </c>
      <c r="EP19" s="106">
        <v>132993.7241558563</v>
      </c>
      <c r="EQ19" s="106">
        <v>136037.99199006986</v>
      </c>
      <c r="ER19" s="106">
        <v>0</v>
      </c>
      <c r="ES19" s="106">
        <v>0</v>
      </c>
      <c r="ET19" s="106">
        <v>136037.99199006986</v>
      </c>
      <c r="EU19" s="106">
        <v>-61197.262694149278</v>
      </c>
      <c r="EV19" s="106">
        <v>0</v>
      </c>
      <c r="EW19" s="106">
        <v>0</v>
      </c>
      <c r="EX19" s="106">
        <v>-61197.262694149278</v>
      </c>
      <c r="EY19" s="106">
        <v>80877.749485210516</v>
      </c>
      <c r="EZ19" s="106">
        <v>0</v>
      </c>
      <c r="FA19" s="106">
        <v>0</v>
      </c>
      <c r="FB19" s="106">
        <v>80877.749485210516</v>
      </c>
      <c r="FC19" s="106">
        <v>-123202.4000405604</v>
      </c>
      <c r="FD19" s="106">
        <v>0</v>
      </c>
      <c r="FE19" s="106">
        <v>0</v>
      </c>
      <c r="FF19" s="106">
        <v>-123202.4000405604</v>
      </c>
      <c r="FG19" s="106">
        <v>36715.452182037756</v>
      </c>
      <c r="FH19" s="106">
        <v>0</v>
      </c>
      <c r="FI19" s="106">
        <v>0</v>
      </c>
      <c r="FJ19" s="106">
        <v>36715.452182037756</v>
      </c>
      <c r="FK19" s="106">
        <v>-9348.9894560826942</v>
      </c>
      <c r="FL19" s="106">
        <v>0</v>
      </c>
      <c r="FM19" s="106">
        <v>0</v>
      </c>
      <c r="FN19" s="106">
        <v>-9348.9894560826942</v>
      </c>
    </row>
    <row r="20" spans="1:170">
      <c r="A20" s="105">
        <v>7.875</v>
      </c>
      <c r="B20" s="106">
        <v>6333413.625</v>
      </c>
      <c r="C20" s="240" t="s">
        <v>389</v>
      </c>
      <c r="D20" s="257" t="s">
        <v>388</v>
      </c>
      <c r="E20" s="105">
        <v>0.125</v>
      </c>
      <c r="F20" s="106">
        <v>100530.375</v>
      </c>
      <c r="G20" s="106">
        <v>0</v>
      </c>
      <c r="H20" s="106">
        <v>0</v>
      </c>
      <c r="I20" s="106">
        <v>100530.375</v>
      </c>
      <c r="J20" s="106"/>
      <c r="K20" s="106">
        <v>301591.125</v>
      </c>
      <c r="L20" s="106">
        <v>0</v>
      </c>
      <c r="M20" s="106">
        <v>0</v>
      </c>
      <c r="N20" s="106">
        <v>301591.125</v>
      </c>
      <c r="O20" s="106"/>
      <c r="P20" s="106">
        <v>653447.4375</v>
      </c>
      <c r="Q20" s="106">
        <v>0</v>
      </c>
      <c r="R20" s="106">
        <v>0</v>
      </c>
      <c r="S20" s="106">
        <v>653447.4375</v>
      </c>
      <c r="T20" s="106"/>
      <c r="U20" s="106">
        <v>603182.25</v>
      </c>
      <c r="V20" s="106">
        <v>0</v>
      </c>
      <c r="W20" s="106">
        <v>0</v>
      </c>
      <c r="X20" s="106">
        <v>603182.25</v>
      </c>
      <c r="Y20" s="106"/>
      <c r="Z20" s="106">
        <v>2814850.5</v>
      </c>
      <c r="AA20" s="106">
        <v>0</v>
      </c>
      <c r="AB20" s="106">
        <v>0</v>
      </c>
      <c r="AC20" s="106">
        <v>2814850.5</v>
      </c>
      <c r="AF20" s="90"/>
      <c r="AH20" s="262" t="s">
        <v>388</v>
      </c>
      <c r="AJ20" s="218"/>
      <c r="AK20" s="218"/>
      <c r="AL20" s="218"/>
      <c r="AM20" s="218"/>
      <c r="AN20" s="218"/>
      <c r="AO20" s="218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59"/>
      <c r="BB20" s="261" t="s">
        <v>388</v>
      </c>
      <c r="BC20" s="86">
        <v>201060.75</v>
      </c>
      <c r="BD20" s="86">
        <v>0</v>
      </c>
      <c r="BE20" s="86">
        <v>0</v>
      </c>
      <c r="BF20" s="86">
        <v>201060.75</v>
      </c>
      <c r="BG20" s="106">
        <v>0</v>
      </c>
      <c r="BH20" s="106">
        <v>0</v>
      </c>
      <c r="BI20" s="106">
        <v>0</v>
      </c>
      <c r="BJ20" s="106">
        <v>0</v>
      </c>
      <c r="BK20" s="106">
        <v>50265.1875</v>
      </c>
      <c r="BL20" s="106">
        <v>0</v>
      </c>
      <c r="BM20" s="106">
        <v>0</v>
      </c>
      <c r="BN20" s="106">
        <v>50265.1875</v>
      </c>
      <c r="BO20" s="106">
        <v>-50265.1875</v>
      </c>
      <c r="BP20" s="106">
        <v>0</v>
      </c>
      <c r="BQ20" s="106">
        <v>0</v>
      </c>
      <c r="BR20" s="106">
        <v>-50265.1875</v>
      </c>
      <c r="BS20" s="106">
        <v>201060.75</v>
      </c>
      <c r="BT20" s="106">
        <v>0</v>
      </c>
      <c r="BU20" s="106">
        <v>0</v>
      </c>
      <c r="BV20" s="106">
        <v>201060.75</v>
      </c>
      <c r="BW20" s="106">
        <v>-100530.375</v>
      </c>
      <c r="BX20" s="106">
        <v>0</v>
      </c>
      <c r="BY20" s="106">
        <v>0</v>
      </c>
      <c r="BZ20" s="106">
        <v>-100530.375</v>
      </c>
      <c r="CA20" s="106">
        <v>251325.9375</v>
      </c>
      <c r="CB20" s="106">
        <v>0</v>
      </c>
      <c r="CC20" s="106">
        <v>0</v>
      </c>
      <c r="CD20" s="106">
        <v>251325.9375</v>
      </c>
      <c r="CE20" s="106">
        <v>150795.5625</v>
      </c>
      <c r="CF20" s="106">
        <v>0</v>
      </c>
      <c r="CG20" s="106">
        <v>0</v>
      </c>
      <c r="CH20" s="106">
        <v>150795.5625</v>
      </c>
      <c r="CI20" s="106">
        <v>50265.1875</v>
      </c>
      <c r="CJ20" s="106">
        <v>0</v>
      </c>
      <c r="CK20" s="106">
        <v>0</v>
      </c>
      <c r="CL20" s="106">
        <v>50265.1875</v>
      </c>
      <c r="CM20" s="106">
        <v>-301591.125</v>
      </c>
      <c r="CN20" s="106">
        <v>0</v>
      </c>
      <c r="CO20" s="106">
        <v>0</v>
      </c>
      <c r="CP20" s="106">
        <v>-301591.125</v>
      </c>
      <c r="CQ20" s="106">
        <v>100530.375</v>
      </c>
      <c r="CR20" s="106">
        <v>0</v>
      </c>
      <c r="CS20" s="106">
        <v>0</v>
      </c>
      <c r="CT20" s="106">
        <v>100530.375</v>
      </c>
      <c r="CU20" s="106">
        <v>251325.9375</v>
      </c>
      <c r="CV20" s="106">
        <v>0</v>
      </c>
      <c r="CW20" s="106">
        <v>0</v>
      </c>
      <c r="CX20" s="106">
        <v>251325.9375</v>
      </c>
      <c r="CY20" s="106">
        <v>-50265.1875</v>
      </c>
      <c r="CZ20" s="106">
        <v>0</v>
      </c>
      <c r="DA20" s="106">
        <v>0</v>
      </c>
      <c r="DB20" s="106">
        <v>-50265.1875</v>
      </c>
      <c r="DC20" s="106">
        <v>0</v>
      </c>
      <c r="DD20" s="106">
        <v>0</v>
      </c>
      <c r="DE20" s="106">
        <v>0</v>
      </c>
      <c r="DF20" s="106">
        <v>0</v>
      </c>
      <c r="DG20" s="106">
        <v>-402121.5</v>
      </c>
      <c r="DH20" s="106">
        <v>0</v>
      </c>
      <c r="DI20" s="106">
        <v>0</v>
      </c>
      <c r="DJ20" s="106">
        <v>-402121.5</v>
      </c>
      <c r="DK20" s="106">
        <v>-50265.1875</v>
      </c>
      <c r="DL20" s="106">
        <v>0</v>
      </c>
      <c r="DM20" s="106">
        <v>0</v>
      </c>
      <c r="DN20" s="106">
        <v>-50265.1875</v>
      </c>
      <c r="DO20" s="106">
        <v>0</v>
      </c>
      <c r="DP20" s="106">
        <v>0</v>
      </c>
      <c r="DQ20" s="106">
        <v>0</v>
      </c>
      <c r="DR20" s="106">
        <v>0</v>
      </c>
      <c r="DS20" s="106">
        <v>-251325.9375</v>
      </c>
      <c r="DT20" s="106">
        <v>0</v>
      </c>
      <c r="DU20" s="106">
        <v>0</v>
      </c>
      <c r="DV20" s="106">
        <v>-251325.9375</v>
      </c>
      <c r="DW20" s="106">
        <v>50265.1875</v>
      </c>
      <c r="DX20" s="106">
        <v>0</v>
      </c>
      <c r="DY20" s="106">
        <v>0</v>
      </c>
      <c r="DZ20" s="106">
        <v>50265.1875</v>
      </c>
      <c r="EA20" s="106">
        <v>-150795.5625</v>
      </c>
      <c r="EB20" s="106">
        <v>0</v>
      </c>
      <c r="EC20" s="106">
        <v>0</v>
      </c>
      <c r="ED20" s="106">
        <v>-150795.5625</v>
      </c>
      <c r="EE20" s="106">
        <v>150795.5625</v>
      </c>
      <c r="EF20" s="106">
        <v>0</v>
      </c>
      <c r="EG20" s="106">
        <v>0</v>
      </c>
      <c r="EH20" s="106">
        <v>150795.5625</v>
      </c>
      <c r="EI20" s="106">
        <v>150795.5625</v>
      </c>
      <c r="EJ20" s="106">
        <v>0</v>
      </c>
      <c r="EK20" s="106">
        <v>0</v>
      </c>
      <c r="EL20" s="106">
        <v>150795.5625</v>
      </c>
      <c r="EM20" s="106">
        <v>100530.375</v>
      </c>
      <c r="EN20" s="106">
        <v>0</v>
      </c>
      <c r="EO20" s="106">
        <v>0</v>
      </c>
      <c r="EP20" s="106">
        <v>100530.375</v>
      </c>
      <c r="EQ20" s="106">
        <v>100530.375</v>
      </c>
      <c r="ER20" s="106">
        <v>0</v>
      </c>
      <c r="ES20" s="106">
        <v>0</v>
      </c>
      <c r="ET20" s="106">
        <v>100530.375</v>
      </c>
      <c r="EU20" s="106">
        <v>50265.1875</v>
      </c>
      <c r="EV20" s="106">
        <v>0</v>
      </c>
      <c r="EW20" s="106">
        <v>0</v>
      </c>
      <c r="EX20" s="106">
        <v>50265.1875</v>
      </c>
      <c r="EY20" s="106">
        <v>50265.1875</v>
      </c>
      <c r="EZ20" s="106">
        <v>0</v>
      </c>
      <c r="FA20" s="106">
        <v>0</v>
      </c>
      <c r="FB20" s="106">
        <v>50265.1875</v>
      </c>
      <c r="FC20" s="106">
        <v>-50265.1875</v>
      </c>
      <c r="FD20" s="106">
        <v>0</v>
      </c>
      <c r="FE20" s="106">
        <v>0</v>
      </c>
      <c r="FF20" s="106">
        <v>-50265.1875</v>
      </c>
      <c r="FG20" s="106">
        <v>100530.375</v>
      </c>
      <c r="FH20" s="106">
        <v>0</v>
      </c>
      <c r="FI20" s="106">
        <v>0</v>
      </c>
      <c r="FJ20" s="106">
        <v>100530.375</v>
      </c>
      <c r="FK20" s="106">
        <v>100530.375</v>
      </c>
      <c r="FL20" s="106">
        <v>0</v>
      </c>
      <c r="FM20" s="106">
        <v>0</v>
      </c>
      <c r="FN20" s="106">
        <v>100530.375</v>
      </c>
    </row>
    <row r="21" spans="1:170">
      <c r="A21" s="105">
        <v>6.5000000000000002E-2</v>
      </c>
      <c r="B21" s="106">
        <v>477163.12800000003</v>
      </c>
      <c r="C21" s="240" t="s">
        <v>419</v>
      </c>
      <c r="D21" s="257" t="s">
        <v>312</v>
      </c>
      <c r="E21" s="105">
        <v>-0.01</v>
      </c>
      <c r="F21" s="106">
        <v>-73409.711999999941</v>
      </c>
      <c r="G21" s="106">
        <v>0</v>
      </c>
      <c r="H21" s="106">
        <v>0</v>
      </c>
      <c r="I21" s="106">
        <v>-73409.711999999941</v>
      </c>
      <c r="J21" s="106"/>
      <c r="K21" s="106">
        <v>-36704.856000000029</v>
      </c>
      <c r="L21" s="106">
        <v>0</v>
      </c>
      <c r="M21" s="106">
        <v>0</v>
      </c>
      <c r="N21" s="106">
        <v>-36704.856000000029</v>
      </c>
      <c r="O21" s="106"/>
      <c r="P21" s="106">
        <v>-102773.59679999994</v>
      </c>
      <c r="Q21" s="106">
        <v>0</v>
      </c>
      <c r="R21" s="106">
        <v>0</v>
      </c>
      <c r="S21" s="106">
        <v>-102773.59679999994</v>
      </c>
      <c r="T21" s="106"/>
      <c r="U21" s="106">
        <v>-256933.99199999994</v>
      </c>
      <c r="V21" s="106">
        <v>0</v>
      </c>
      <c r="W21" s="106">
        <v>0</v>
      </c>
      <c r="X21" s="106">
        <v>-256933.99199999994</v>
      </c>
      <c r="Y21" s="106"/>
      <c r="Z21" s="106">
        <v>-2679454.4879999994</v>
      </c>
      <c r="AA21" s="106">
        <v>0</v>
      </c>
      <c r="AB21" s="106">
        <v>50000</v>
      </c>
      <c r="AC21" s="106">
        <v>-2629454.4879999994</v>
      </c>
      <c r="AF21" s="90"/>
      <c r="AH21" s="262" t="s">
        <v>312</v>
      </c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59"/>
      <c r="BB21" s="261" t="s">
        <v>312</v>
      </c>
      <c r="BC21" s="86">
        <v>36704.855999999912</v>
      </c>
      <c r="BD21" s="86">
        <v>0</v>
      </c>
      <c r="BE21" s="86">
        <v>0</v>
      </c>
      <c r="BF21" s="86">
        <v>36704.855999999912</v>
      </c>
      <c r="BG21" s="106">
        <v>66068.740799999912</v>
      </c>
      <c r="BH21" s="106">
        <v>0</v>
      </c>
      <c r="BI21" s="106">
        <v>0</v>
      </c>
      <c r="BJ21" s="106">
        <v>66068.740799999912</v>
      </c>
      <c r="BK21" s="106">
        <v>-66068.740799999912</v>
      </c>
      <c r="BL21" s="106">
        <v>0</v>
      </c>
      <c r="BM21" s="106">
        <v>0</v>
      </c>
      <c r="BN21" s="106">
        <v>-66068.740799999912</v>
      </c>
      <c r="BO21" s="106">
        <v>36704.855999999912</v>
      </c>
      <c r="BP21" s="106">
        <v>0</v>
      </c>
      <c r="BQ21" s="106">
        <v>0</v>
      </c>
      <c r="BR21" s="106">
        <v>36704.855999999912</v>
      </c>
      <c r="BS21" s="106">
        <v>0</v>
      </c>
      <c r="BT21" s="106">
        <v>0</v>
      </c>
      <c r="BU21" s="106">
        <v>0</v>
      </c>
      <c r="BV21" s="106">
        <v>0</v>
      </c>
      <c r="BW21" s="106">
        <v>-146819.42399999988</v>
      </c>
      <c r="BX21" s="106">
        <v>0</v>
      </c>
      <c r="BY21" s="106">
        <v>0</v>
      </c>
      <c r="BZ21" s="106">
        <v>-146819.42399999988</v>
      </c>
      <c r="CA21" s="106">
        <v>36704.855999999912</v>
      </c>
      <c r="CB21" s="106">
        <v>0</v>
      </c>
      <c r="CC21" s="106">
        <v>0</v>
      </c>
      <c r="CD21" s="106">
        <v>36704.855999999912</v>
      </c>
      <c r="CE21" s="106">
        <v>-36704.855999999912</v>
      </c>
      <c r="CF21" s="106">
        <v>0</v>
      </c>
      <c r="CG21" s="106">
        <v>0</v>
      </c>
      <c r="CH21" s="106">
        <v>-36704.855999999912</v>
      </c>
      <c r="CI21" s="106">
        <v>80750.68319999997</v>
      </c>
      <c r="CJ21" s="106">
        <v>0</v>
      </c>
      <c r="CK21" s="106">
        <v>0</v>
      </c>
      <c r="CL21" s="106">
        <v>80750.68319999997</v>
      </c>
      <c r="CM21" s="106">
        <v>29363.8848</v>
      </c>
      <c r="CN21" s="106">
        <v>0</v>
      </c>
      <c r="CO21" s="106">
        <v>0</v>
      </c>
      <c r="CP21" s="106">
        <v>29363.8848</v>
      </c>
      <c r="CQ21" s="106">
        <v>36704.855999999912</v>
      </c>
      <c r="CR21" s="106">
        <v>0</v>
      </c>
      <c r="CS21" s="106">
        <v>0</v>
      </c>
      <c r="CT21" s="106">
        <v>36704.855999999912</v>
      </c>
      <c r="CU21" s="106">
        <v>36704.856000000029</v>
      </c>
      <c r="CV21" s="106">
        <v>0</v>
      </c>
      <c r="CW21" s="106">
        <v>0</v>
      </c>
      <c r="CX21" s="106">
        <v>36704.856000000029</v>
      </c>
      <c r="CY21" s="106">
        <v>-110114.56799999997</v>
      </c>
      <c r="CZ21" s="106">
        <v>0</v>
      </c>
      <c r="DA21" s="106">
        <v>0</v>
      </c>
      <c r="DB21" s="106">
        <v>-110114.56799999997</v>
      </c>
      <c r="DC21" s="106">
        <v>36704.856000000029</v>
      </c>
      <c r="DD21" s="106">
        <v>0</v>
      </c>
      <c r="DE21" s="106">
        <v>0</v>
      </c>
      <c r="DF21" s="106">
        <v>36704.856000000029</v>
      </c>
      <c r="DG21" s="106">
        <v>-249593.02080000006</v>
      </c>
      <c r="DH21" s="106">
        <v>0</v>
      </c>
      <c r="DI21" s="106">
        <v>0</v>
      </c>
      <c r="DJ21" s="106">
        <v>-249593.02080000006</v>
      </c>
      <c r="DK21" s="106">
        <v>-346860.88919999998</v>
      </c>
      <c r="DL21" s="106">
        <v>0</v>
      </c>
      <c r="DM21" s="106">
        <v>0</v>
      </c>
      <c r="DN21" s="106">
        <v>-346860.88919999998</v>
      </c>
      <c r="DO21" s="106">
        <v>-573513.375</v>
      </c>
      <c r="DP21" s="106">
        <v>0</v>
      </c>
      <c r="DQ21" s="106">
        <v>0</v>
      </c>
      <c r="DR21" s="106">
        <v>-573513.375</v>
      </c>
      <c r="DS21" s="106">
        <v>-41292.962999999989</v>
      </c>
      <c r="DT21" s="106">
        <v>0</v>
      </c>
      <c r="DU21" s="106">
        <v>0</v>
      </c>
      <c r="DV21" s="106">
        <v>-41292.962999999989</v>
      </c>
      <c r="DW21" s="106">
        <v>293638.848</v>
      </c>
      <c r="DX21" s="106">
        <v>0</v>
      </c>
      <c r="DY21" s="106">
        <v>0</v>
      </c>
      <c r="DZ21" s="106">
        <v>293638.848</v>
      </c>
      <c r="EA21" s="106">
        <v>-220229.13599999994</v>
      </c>
      <c r="EB21" s="106">
        <v>0</v>
      </c>
      <c r="EC21" s="106">
        <v>0</v>
      </c>
      <c r="ED21" s="106">
        <v>-220229.13599999994</v>
      </c>
      <c r="EE21" s="106">
        <v>73409.712000000058</v>
      </c>
      <c r="EF21" s="106">
        <v>0</v>
      </c>
      <c r="EG21" s="106">
        <v>0</v>
      </c>
      <c r="EH21" s="106">
        <v>73409.712000000058</v>
      </c>
      <c r="EI21" s="106">
        <v>-146819.42399999988</v>
      </c>
      <c r="EJ21" s="106">
        <v>0</v>
      </c>
      <c r="EK21" s="106">
        <v>0</v>
      </c>
      <c r="EL21" s="106">
        <v>-146819.42399999988</v>
      </c>
      <c r="EM21" s="106">
        <v>-220229.13600000017</v>
      </c>
      <c r="EN21" s="106">
        <v>0</v>
      </c>
      <c r="EO21" s="106">
        <v>0</v>
      </c>
      <c r="EP21" s="106">
        <v>-220229.13600000017</v>
      </c>
      <c r="EQ21" s="106">
        <v>110114.56799999997</v>
      </c>
      <c r="ER21" s="106">
        <v>0</v>
      </c>
      <c r="ES21" s="106">
        <v>0</v>
      </c>
      <c r="ET21" s="106">
        <v>110114.56799999997</v>
      </c>
      <c r="EU21" s="106">
        <v>36704.856000000145</v>
      </c>
      <c r="EV21" s="106">
        <v>0</v>
      </c>
      <c r="EW21" s="106">
        <v>0</v>
      </c>
      <c r="EX21" s="106">
        <v>36704.856000000145</v>
      </c>
      <c r="EY21" s="106">
        <v>477163.12800000003</v>
      </c>
      <c r="EZ21" s="106">
        <v>0</v>
      </c>
      <c r="FA21" s="106">
        <v>0</v>
      </c>
      <c r="FB21" s="106">
        <v>477163.12800000003</v>
      </c>
      <c r="FC21" s="106">
        <v>440458.272</v>
      </c>
      <c r="FD21" s="106">
        <v>0</v>
      </c>
      <c r="FE21" s="106">
        <v>0</v>
      </c>
      <c r="FF21" s="106">
        <v>440458.272</v>
      </c>
      <c r="FG21" s="106">
        <v>110114.56799999997</v>
      </c>
      <c r="FH21" s="106">
        <v>0</v>
      </c>
      <c r="FI21" s="106">
        <v>0</v>
      </c>
      <c r="FJ21" s="106">
        <v>110114.56799999997</v>
      </c>
      <c r="FK21" s="106">
        <v>73409.712000000058</v>
      </c>
      <c r="FL21" s="106">
        <v>0</v>
      </c>
      <c r="FM21" s="106">
        <v>0</v>
      </c>
      <c r="FN21" s="106">
        <v>73409.712000000058</v>
      </c>
    </row>
    <row r="22" spans="1:170">
      <c r="A22" s="105">
        <v>4.75</v>
      </c>
      <c r="B22" s="106">
        <v>693731.5625</v>
      </c>
      <c r="C22" s="240" t="s">
        <v>420</v>
      </c>
      <c r="D22" s="257" t="s">
        <v>311</v>
      </c>
      <c r="E22" s="105">
        <v>0</v>
      </c>
      <c r="F22" s="106">
        <v>0</v>
      </c>
      <c r="G22" s="106">
        <v>0</v>
      </c>
      <c r="H22" s="106">
        <v>0</v>
      </c>
      <c r="I22" s="106">
        <v>0</v>
      </c>
      <c r="J22" s="106"/>
      <c r="K22" s="106">
        <v>0</v>
      </c>
      <c r="L22" s="106">
        <v>0</v>
      </c>
      <c r="M22" s="106">
        <v>0</v>
      </c>
      <c r="N22" s="106">
        <v>0</v>
      </c>
      <c r="O22" s="106"/>
      <c r="P22" s="106">
        <v>-146048.75</v>
      </c>
      <c r="Q22" s="106">
        <v>0</v>
      </c>
      <c r="R22" s="106">
        <v>0</v>
      </c>
      <c r="S22" s="106">
        <v>-146048.75</v>
      </c>
      <c r="T22" s="106"/>
      <c r="U22" s="106">
        <v>-273841.40625</v>
      </c>
      <c r="V22" s="106">
        <v>0</v>
      </c>
      <c r="W22" s="106">
        <v>0</v>
      </c>
      <c r="X22" s="106">
        <v>-273841.40625</v>
      </c>
      <c r="Y22" s="106"/>
      <c r="Z22" s="106">
        <v>219073.125</v>
      </c>
      <c r="AA22" s="106">
        <v>0</v>
      </c>
      <c r="AB22" s="106">
        <v>0</v>
      </c>
      <c r="AC22" s="106">
        <v>219073.125</v>
      </c>
      <c r="AF22" s="90"/>
      <c r="AH22" s="262" t="s">
        <v>311</v>
      </c>
      <c r="AJ22" s="218"/>
      <c r="AK22" s="218"/>
      <c r="AL22" s="218"/>
      <c r="AM22" s="218"/>
      <c r="AN22" s="218"/>
      <c r="AO22" s="218"/>
      <c r="AP22" s="218"/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59"/>
      <c r="BB22" s="261" t="s">
        <v>311</v>
      </c>
      <c r="BC22" s="86">
        <v>0</v>
      </c>
      <c r="BD22" s="86">
        <v>0</v>
      </c>
      <c r="BE22" s="86">
        <v>0</v>
      </c>
      <c r="BF22" s="86">
        <v>0</v>
      </c>
      <c r="BG22" s="106">
        <v>-109536.5625</v>
      </c>
      <c r="BH22" s="106">
        <v>0</v>
      </c>
      <c r="BI22" s="106">
        <v>0</v>
      </c>
      <c r="BJ22" s="106">
        <v>-109536.5625</v>
      </c>
      <c r="BK22" s="106">
        <v>109536.5625</v>
      </c>
      <c r="BL22" s="106">
        <v>0</v>
      </c>
      <c r="BM22" s="106">
        <v>0</v>
      </c>
      <c r="BN22" s="106">
        <v>109536.5625</v>
      </c>
      <c r="BO22" s="106">
        <v>0</v>
      </c>
      <c r="BP22" s="106">
        <v>0</v>
      </c>
      <c r="BQ22" s="106">
        <v>0</v>
      </c>
      <c r="BR22" s="106">
        <v>0</v>
      </c>
      <c r="BS22" s="106">
        <v>0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0</v>
      </c>
      <c r="BZ22" s="106">
        <v>0</v>
      </c>
      <c r="CA22" s="106">
        <v>-146048.75</v>
      </c>
      <c r="CB22" s="106">
        <v>0</v>
      </c>
      <c r="CC22" s="106">
        <v>0</v>
      </c>
      <c r="CD22" s="106">
        <v>-146048.75</v>
      </c>
      <c r="CE22" s="106">
        <v>0</v>
      </c>
      <c r="CF22" s="106">
        <v>0</v>
      </c>
      <c r="CG22" s="106">
        <v>0</v>
      </c>
      <c r="CH22" s="106">
        <v>0</v>
      </c>
      <c r="CI22" s="106">
        <v>0</v>
      </c>
      <c r="CJ22" s="106">
        <v>0</v>
      </c>
      <c r="CK22" s="106">
        <v>0</v>
      </c>
      <c r="CL22" s="106">
        <v>0</v>
      </c>
      <c r="CM22" s="106">
        <v>0</v>
      </c>
      <c r="CN22" s="106">
        <v>0</v>
      </c>
      <c r="CO22" s="106">
        <v>0</v>
      </c>
      <c r="CP22" s="106">
        <v>0</v>
      </c>
      <c r="CQ22" s="106">
        <v>0</v>
      </c>
      <c r="CR22" s="106">
        <v>0</v>
      </c>
      <c r="CS22" s="106">
        <v>0</v>
      </c>
      <c r="CT22" s="106">
        <v>0</v>
      </c>
      <c r="CU22" s="106">
        <v>0</v>
      </c>
      <c r="CV22" s="106">
        <v>0</v>
      </c>
      <c r="CW22" s="106">
        <v>0</v>
      </c>
      <c r="CX22" s="106">
        <v>0</v>
      </c>
      <c r="CY22" s="106">
        <v>36512.1875</v>
      </c>
      <c r="CZ22" s="106">
        <v>0</v>
      </c>
      <c r="DA22" s="106">
        <v>0</v>
      </c>
      <c r="DB22" s="106">
        <v>36512.1875</v>
      </c>
      <c r="DC22" s="106">
        <v>0</v>
      </c>
      <c r="DD22" s="106">
        <v>0</v>
      </c>
      <c r="DE22" s="106">
        <v>0</v>
      </c>
      <c r="DF22" s="106">
        <v>0</v>
      </c>
      <c r="DG22" s="106">
        <v>0</v>
      </c>
      <c r="DH22" s="106">
        <v>0</v>
      </c>
      <c r="DI22" s="106">
        <v>0</v>
      </c>
      <c r="DJ22" s="106">
        <v>0</v>
      </c>
      <c r="DK22" s="106">
        <v>0</v>
      </c>
      <c r="DL22" s="106">
        <v>0</v>
      </c>
      <c r="DM22" s="106">
        <v>0</v>
      </c>
      <c r="DN22" s="106">
        <v>0</v>
      </c>
      <c r="DO22" s="106">
        <v>0</v>
      </c>
      <c r="DP22" s="106">
        <v>0</v>
      </c>
      <c r="DQ22" s="106">
        <v>0</v>
      </c>
      <c r="DR22" s="106">
        <v>0</v>
      </c>
      <c r="DS22" s="106">
        <v>0</v>
      </c>
      <c r="DT22" s="106">
        <v>0</v>
      </c>
      <c r="DU22" s="106">
        <v>0</v>
      </c>
      <c r="DV22" s="106">
        <v>0</v>
      </c>
      <c r="DW22" s="106">
        <v>0</v>
      </c>
      <c r="DX22" s="106">
        <v>0</v>
      </c>
      <c r="DY22" s="106">
        <v>0</v>
      </c>
      <c r="DZ22" s="106">
        <v>0</v>
      </c>
      <c r="EA22" s="106">
        <v>0</v>
      </c>
      <c r="EB22" s="106">
        <v>0</v>
      </c>
      <c r="EC22" s="106">
        <v>0</v>
      </c>
      <c r="ED22" s="106">
        <v>0</v>
      </c>
      <c r="EE22" s="106">
        <v>0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0</v>
      </c>
      <c r="EL22" s="106">
        <v>0</v>
      </c>
      <c r="EM22" s="106">
        <v>0</v>
      </c>
      <c r="EN22" s="106">
        <v>0</v>
      </c>
      <c r="EO22" s="106">
        <v>0</v>
      </c>
      <c r="EP22" s="106">
        <v>0</v>
      </c>
      <c r="EQ22" s="106">
        <v>0</v>
      </c>
      <c r="ER22" s="106">
        <v>0</v>
      </c>
      <c r="ES22" s="106">
        <v>0</v>
      </c>
      <c r="ET22" s="106">
        <v>0</v>
      </c>
      <c r="EU22" s="106">
        <v>36512.1875</v>
      </c>
      <c r="EV22" s="106">
        <v>0</v>
      </c>
      <c r="EW22" s="106">
        <v>0</v>
      </c>
      <c r="EX22" s="106">
        <v>36512.1875</v>
      </c>
      <c r="EY22" s="106">
        <v>0</v>
      </c>
      <c r="EZ22" s="106">
        <v>0</v>
      </c>
      <c r="FA22" s="106">
        <v>0</v>
      </c>
      <c r="FB22" s="106">
        <v>0</v>
      </c>
      <c r="FC22" s="106">
        <v>0</v>
      </c>
      <c r="FD22" s="106">
        <v>0</v>
      </c>
      <c r="FE22" s="106">
        <v>0</v>
      </c>
      <c r="FF22" s="106">
        <v>0</v>
      </c>
      <c r="FG22" s="106">
        <v>-200817.03125</v>
      </c>
      <c r="FH22" s="106">
        <v>0</v>
      </c>
      <c r="FI22" s="106">
        <v>0</v>
      </c>
      <c r="FJ22" s="106">
        <v>-200817.03125</v>
      </c>
      <c r="FK22" s="106">
        <v>0</v>
      </c>
      <c r="FL22" s="106">
        <v>0</v>
      </c>
      <c r="FM22" s="106">
        <v>0</v>
      </c>
      <c r="FN22" s="106">
        <v>0</v>
      </c>
    </row>
    <row r="23" spans="1:170">
      <c r="A23" s="105">
        <v>2.1875</v>
      </c>
      <c r="B23" s="106">
        <v>1439144.73828125</v>
      </c>
      <c r="C23" s="240" t="s">
        <v>421</v>
      </c>
      <c r="D23" s="257" t="s">
        <v>309</v>
      </c>
      <c r="E23" s="105">
        <v>0.15625</v>
      </c>
      <c r="F23" s="106">
        <v>102796.052734375</v>
      </c>
      <c r="G23" s="106">
        <v>0</v>
      </c>
      <c r="H23" s="106">
        <v>0</v>
      </c>
      <c r="I23" s="106">
        <v>102796.052734375</v>
      </c>
      <c r="J23" s="106"/>
      <c r="K23" s="106">
        <v>-20559.21054687514</v>
      </c>
      <c r="L23" s="106">
        <v>0</v>
      </c>
      <c r="M23" s="106">
        <v>0</v>
      </c>
      <c r="N23" s="106">
        <v>-20559.21054687514</v>
      </c>
      <c r="O23" s="106"/>
      <c r="P23" s="106">
        <v>-20559.21054687514</v>
      </c>
      <c r="Q23" s="106">
        <v>0</v>
      </c>
      <c r="R23" s="106">
        <v>0</v>
      </c>
      <c r="S23" s="106">
        <v>-20559.21054687514</v>
      </c>
      <c r="T23" s="106"/>
      <c r="U23" s="106">
        <v>-205592.10546875</v>
      </c>
      <c r="V23" s="106">
        <v>0</v>
      </c>
      <c r="W23" s="106">
        <v>0</v>
      </c>
      <c r="X23" s="106">
        <v>-205592.10546875</v>
      </c>
      <c r="Y23" s="106"/>
      <c r="Z23" s="106">
        <v>431743.42148437491</v>
      </c>
      <c r="AA23" s="106">
        <v>0</v>
      </c>
      <c r="AB23" s="106">
        <v>0</v>
      </c>
      <c r="AC23" s="106">
        <v>431743.42148437491</v>
      </c>
      <c r="AF23" s="90"/>
      <c r="AH23" s="262" t="s">
        <v>309</v>
      </c>
      <c r="AJ23" s="218"/>
      <c r="AK23" s="218"/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59"/>
      <c r="BB23" s="261" t="s">
        <v>309</v>
      </c>
      <c r="BC23" s="86">
        <v>-123355.26328125014</v>
      </c>
      <c r="BD23" s="86">
        <v>0</v>
      </c>
      <c r="BE23" s="86">
        <v>0</v>
      </c>
      <c r="BF23" s="86">
        <v>-123355.26328125014</v>
      </c>
      <c r="BG23" s="106">
        <v>-102796.052734375</v>
      </c>
      <c r="BH23" s="106">
        <v>0</v>
      </c>
      <c r="BI23" s="106">
        <v>0</v>
      </c>
      <c r="BJ23" s="106">
        <v>-102796.052734375</v>
      </c>
      <c r="BK23" s="106">
        <v>0</v>
      </c>
      <c r="BL23" s="106">
        <v>0</v>
      </c>
      <c r="BM23" s="106">
        <v>0</v>
      </c>
      <c r="BN23" s="106">
        <v>0</v>
      </c>
      <c r="BO23" s="106">
        <v>82236.84218749986</v>
      </c>
      <c r="BP23" s="106">
        <v>0</v>
      </c>
      <c r="BQ23" s="106">
        <v>0</v>
      </c>
      <c r="BR23" s="106">
        <v>82236.84218749986</v>
      </c>
      <c r="BS23" s="106">
        <v>-102796.052734375</v>
      </c>
      <c r="BT23" s="106">
        <v>0</v>
      </c>
      <c r="BU23" s="106">
        <v>0</v>
      </c>
      <c r="BV23" s="106">
        <v>-102796.052734375</v>
      </c>
      <c r="BW23" s="106">
        <v>20559.21054687514</v>
      </c>
      <c r="BX23" s="106">
        <v>0</v>
      </c>
      <c r="BY23" s="106">
        <v>0</v>
      </c>
      <c r="BZ23" s="106">
        <v>20559.21054687514</v>
      </c>
      <c r="CA23" s="106">
        <v>-82236.842187500093</v>
      </c>
      <c r="CB23" s="106">
        <v>0</v>
      </c>
      <c r="CC23" s="106">
        <v>0</v>
      </c>
      <c r="CD23" s="106">
        <v>-82236.842187500093</v>
      </c>
      <c r="CE23" s="106">
        <v>0</v>
      </c>
      <c r="CF23" s="106">
        <v>0</v>
      </c>
      <c r="CG23" s="106">
        <v>0</v>
      </c>
      <c r="CH23" s="106">
        <v>0</v>
      </c>
      <c r="CI23" s="106">
        <v>61677.631640624953</v>
      </c>
      <c r="CJ23" s="106">
        <v>0</v>
      </c>
      <c r="CK23" s="106">
        <v>0</v>
      </c>
      <c r="CL23" s="106">
        <v>61677.631640624953</v>
      </c>
      <c r="CM23" s="106">
        <v>-20559.210546874907</v>
      </c>
      <c r="CN23" s="106">
        <v>0</v>
      </c>
      <c r="CO23" s="106">
        <v>0</v>
      </c>
      <c r="CP23" s="106">
        <v>-20559.210546874907</v>
      </c>
      <c r="CQ23" s="106">
        <v>-82236.842187500093</v>
      </c>
      <c r="CR23" s="106">
        <v>0</v>
      </c>
      <c r="CS23" s="106">
        <v>0</v>
      </c>
      <c r="CT23" s="106">
        <v>-82236.842187500093</v>
      </c>
      <c r="CU23" s="106">
        <v>0</v>
      </c>
      <c r="CV23" s="106">
        <v>0</v>
      </c>
      <c r="CW23" s="106">
        <v>0</v>
      </c>
      <c r="CX23" s="106">
        <v>0</v>
      </c>
      <c r="CY23" s="106">
        <v>-41118.421093750047</v>
      </c>
      <c r="CZ23" s="106">
        <v>0</v>
      </c>
      <c r="DA23" s="106">
        <v>0</v>
      </c>
      <c r="DB23" s="106">
        <v>-41118.421093750047</v>
      </c>
      <c r="DC23" s="106">
        <v>-41118.421093749814</v>
      </c>
      <c r="DD23" s="106">
        <v>0</v>
      </c>
      <c r="DE23" s="106">
        <v>0</v>
      </c>
      <c r="DF23" s="106">
        <v>-41118.421093749814</v>
      </c>
      <c r="DG23" s="106">
        <v>0</v>
      </c>
      <c r="DH23" s="106">
        <v>0</v>
      </c>
      <c r="DI23" s="106">
        <v>0</v>
      </c>
      <c r="DJ23" s="106">
        <v>0</v>
      </c>
      <c r="DK23" s="106">
        <v>0</v>
      </c>
      <c r="DL23" s="106">
        <v>0</v>
      </c>
      <c r="DM23" s="106">
        <v>0</v>
      </c>
      <c r="DN23" s="106">
        <v>0</v>
      </c>
      <c r="DO23" s="106">
        <v>0</v>
      </c>
      <c r="DP23" s="106">
        <v>0</v>
      </c>
      <c r="DQ23" s="106">
        <v>0</v>
      </c>
      <c r="DR23" s="106">
        <v>0</v>
      </c>
      <c r="DS23" s="106">
        <v>82236.84218749986</v>
      </c>
      <c r="DT23" s="106">
        <v>0</v>
      </c>
      <c r="DU23" s="106">
        <v>0</v>
      </c>
      <c r="DV23" s="106">
        <v>82236.84218749986</v>
      </c>
      <c r="DW23" s="106">
        <v>-82236.84218749986</v>
      </c>
      <c r="DX23" s="106">
        <v>0</v>
      </c>
      <c r="DY23" s="106">
        <v>0</v>
      </c>
      <c r="DZ23" s="106">
        <v>-82236.84218749986</v>
      </c>
      <c r="EA23" s="106">
        <v>0</v>
      </c>
      <c r="EB23" s="106">
        <v>0</v>
      </c>
      <c r="EC23" s="106">
        <v>0</v>
      </c>
      <c r="ED23" s="106">
        <v>0</v>
      </c>
      <c r="EE23" s="106">
        <v>82236.84218749986</v>
      </c>
      <c r="EF23" s="106">
        <v>0</v>
      </c>
      <c r="EG23" s="106">
        <v>0</v>
      </c>
      <c r="EH23" s="106">
        <v>82236.84218749986</v>
      </c>
      <c r="EI23" s="106">
        <v>-82236.84218749986</v>
      </c>
      <c r="EJ23" s="106">
        <v>0</v>
      </c>
      <c r="EK23" s="106">
        <v>0</v>
      </c>
      <c r="EL23" s="106">
        <v>-82236.84218749986</v>
      </c>
      <c r="EM23" s="106">
        <v>0</v>
      </c>
      <c r="EN23" s="106">
        <v>0</v>
      </c>
      <c r="EO23" s="106">
        <v>0</v>
      </c>
      <c r="EP23" s="106">
        <v>0</v>
      </c>
      <c r="EQ23" s="106">
        <v>82236.84218749986</v>
      </c>
      <c r="ER23" s="106">
        <v>0</v>
      </c>
      <c r="ES23" s="106">
        <v>0</v>
      </c>
      <c r="ET23" s="106">
        <v>82236.84218749986</v>
      </c>
      <c r="EU23" s="106">
        <v>-164473.68437499995</v>
      </c>
      <c r="EV23" s="106">
        <v>0</v>
      </c>
      <c r="EW23" s="106">
        <v>0</v>
      </c>
      <c r="EX23" s="106">
        <v>-164473.68437499995</v>
      </c>
      <c r="EY23" s="106">
        <v>41118.421093750047</v>
      </c>
      <c r="EZ23" s="106">
        <v>0</v>
      </c>
      <c r="FA23" s="106">
        <v>0</v>
      </c>
      <c r="FB23" s="106">
        <v>41118.421093750047</v>
      </c>
      <c r="FC23" s="106">
        <v>41118.421093750047</v>
      </c>
      <c r="FD23" s="106">
        <v>0</v>
      </c>
      <c r="FE23" s="106">
        <v>0</v>
      </c>
      <c r="FF23" s="106">
        <v>41118.421093750047</v>
      </c>
      <c r="FG23" s="106">
        <v>0</v>
      </c>
      <c r="FH23" s="106">
        <v>0</v>
      </c>
      <c r="FI23" s="106">
        <v>0</v>
      </c>
      <c r="FJ23" s="106">
        <v>0</v>
      </c>
      <c r="FK23" s="106">
        <v>0</v>
      </c>
      <c r="FL23" s="106">
        <v>0</v>
      </c>
      <c r="FM23" s="106">
        <v>0</v>
      </c>
      <c r="FN23" s="106">
        <v>0</v>
      </c>
    </row>
    <row r="24" spans="1:170">
      <c r="A24" s="105">
        <v>2.0161834120026971</v>
      </c>
      <c r="B24" s="106">
        <v>655259.6089008766</v>
      </c>
      <c r="C24" s="240" t="s">
        <v>384</v>
      </c>
      <c r="D24" s="257" t="s">
        <v>383</v>
      </c>
      <c r="E24" s="105">
        <v>-7.4253569686351106E-3</v>
      </c>
      <c r="F24" s="106">
        <v>-2413.2410148063209</v>
      </c>
      <c r="G24" s="106">
        <v>0</v>
      </c>
      <c r="H24" s="106">
        <v>0</v>
      </c>
      <c r="I24" s="106">
        <v>-2413.2410148063209</v>
      </c>
      <c r="J24" s="106"/>
      <c r="K24" s="106">
        <v>677.53437922510784</v>
      </c>
      <c r="L24" s="106">
        <v>0</v>
      </c>
      <c r="M24" s="106">
        <v>0</v>
      </c>
      <c r="N24" s="106">
        <v>677.53437922510784</v>
      </c>
      <c r="O24" s="106"/>
      <c r="P24" s="106">
        <v>-15476.018071999541</v>
      </c>
      <c r="Q24" s="106">
        <v>0</v>
      </c>
      <c r="R24" s="106">
        <v>0</v>
      </c>
      <c r="S24" s="106">
        <v>-15476.018071999541</v>
      </c>
      <c r="T24" s="106"/>
      <c r="U24" s="106">
        <v>-147975.18280746834</v>
      </c>
      <c r="V24" s="106">
        <v>0</v>
      </c>
      <c r="W24" s="106">
        <v>0</v>
      </c>
      <c r="X24" s="106">
        <v>-147975.18280746834</v>
      </c>
      <c r="Y24" s="106"/>
      <c r="Z24" s="106">
        <v>136848.77184777427</v>
      </c>
      <c r="AA24" s="106">
        <v>0</v>
      </c>
      <c r="AB24" s="106">
        <v>0</v>
      </c>
      <c r="AC24" s="106">
        <v>136848.77184777427</v>
      </c>
      <c r="AF24" s="90"/>
      <c r="AH24" s="262" t="s">
        <v>383</v>
      </c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59"/>
      <c r="BB24" s="261" t="s">
        <v>383</v>
      </c>
      <c r="BC24" s="86">
        <v>3090.7753940314287</v>
      </c>
      <c r="BD24" s="86">
        <v>0</v>
      </c>
      <c r="BE24" s="86">
        <v>0</v>
      </c>
      <c r="BF24" s="86">
        <v>3090.7753940314287</v>
      </c>
      <c r="BG24" s="106">
        <v>-21784.932657826692</v>
      </c>
      <c r="BH24" s="106">
        <v>0</v>
      </c>
      <c r="BI24" s="106">
        <v>0</v>
      </c>
      <c r="BJ24" s="106">
        <v>-21784.932657826692</v>
      </c>
      <c r="BK24" s="106">
        <v>2146.8582037616288</v>
      </c>
      <c r="BL24" s="106">
        <v>0</v>
      </c>
      <c r="BM24" s="106">
        <v>0</v>
      </c>
      <c r="BN24" s="106">
        <v>2146.8582037616288</v>
      </c>
      <c r="BO24" s="106">
        <v>21628.341989115812</v>
      </c>
      <c r="BP24" s="106">
        <v>0</v>
      </c>
      <c r="BQ24" s="106">
        <v>0</v>
      </c>
      <c r="BR24" s="106">
        <v>21628.341989115812</v>
      </c>
      <c r="BS24" s="106">
        <v>1100.5078589806799</v>
      </c>
      <c r="BT24" s="106">
        <v>0</v>
      </c>
      <c r="BU24" s="106">
        <v>0</v>
      </c>
      <c r="BV24" s="106">
        <v>1100.5078589806799</v>
      </c>
      <c r="BW24" s="106">
        <v>-24051.900959959719</v>
      </c>
      <c r="BX24" s="106">
        <v>0</v>
      </c>
      <c r="BY24" s="106">
        <v>0</v>
      </c>
      <c r="BZ24" s="106">
        <v>-24051.900959959719</v>
      </c>
      <c r="CA24" s="106">
        <v>9322.6993168577319</v>
      </c>
      <c r="CB24" s="106">
        <v>0</v>
      </c>
      <c r="CC24" s="106">
        <v>0</v>
      </c>
      <c r="CD24" s="106">
        <v>9322.6993168577319</v>
      </c>
      <c r="CE24" s="106">
        <v>3238.1677115885541</v>
      </c>
      <c r="CF24" s="106">
        <v>0</v>
      </c>
      <c r="CG24" s="106">
        <v>0</v>
      </c>
      <c r="CH24" s="106">
        <v>3238.1677115885541</v>
      </c>
      <c r="CI24" s="106">
        <v>-4662.518519711215</v>
      </c>
      <c r="CJ24" s="106">
        <v>0</v>
      </c>
      <c r="CK24" s="106">
        <v>0</v>
      </c>
      <c r="CL24" s="106">
        <v>-4662.518519711215</v>
      </c>
      <c r="CM24" s="106">
        <v>-22627.055045410409</v>
      </c>
      <c r="CN24" s="106">
        <v>0</v>
      </c>
      <c r="CO24" s="106">
        <v>0</v>
      </c>
      <c r="CP24" s="106">
        <v>-22627.055045410409</v>
      </c>
      <c r="CQ24" s="106">
        <v>19959.149409590871</v>
      </c>
      <c r="CR24" s="106">
        <v>0</v>
      </c>
      <c r="CS24" s="106">
        <v>0</v>
      </c>
      <c r="CT24" s="106">
        <v>19959.149409590871</v>
      </c>
      <c r="CU24" s="106">
        <v>-36494.078312806087</v>
      </c>
      <c r="CV24" s="106">
        <v>0</v>
      </c>
      <c r="CW24" s="106">
        <v>0</v>
      </c>
      <c r="CX24" s="106">
        <v>-36494.078312806087</v>
      </c>
      <c r="CY24" s="106">
        <v>12044.850185305462</v>
      </c>
      <c r="CZ24" s="106">
        <v>0</v>
      </c>
      <c r="DA24" s="106">
        <v>0</v>
      </c>
      <c r="DB24" s="106">
        <v>12044.850185305462</v>
      </c>
      <c r="DC24" s="106">
        <v>-12287.218778996728</v>
      </c>
      <c r="DD24" s="106">
        <v>0</v>
      </c>
      <c r="DE24" s="106">
        <v>0</v>
      </c>
      <c r="DF24" s="106">
        <v>-12287.218778996728</v>
      </c>
      <c r="DG24" s="106">
        <v>-18708.134654021938</v>
      </c>
      <c r="DH24" s="106">
        <v>0</v>
      </c>
      <c r="DI24" s="106">
        <v>0</v>
      </c>
      <c r="DJ24" s="106">
        <v>-18708.134654021938</v>
      </c>
      <c r="DK24" s="106">
        <v>841.0547068201704</v>
      </c>
      <c r="DL24" s="106">
        <v>0</v>
      </c>
      <c r="DM24" s="106">
        <v>0</v>
      </c>
      <c r="DN24" s="106">
        <v>841.0547068201704</v>
      </c>
      <c r="DO24" s="106">
        <v>-21145.482910486404</v>
      </c>
      <c r="DP24" s="106">
        <v>0</v>
      </c>
      <c r="DQ24" s="106">
        <v>0</v>
      </c>
      <c r="DR24" s="106">
        <v>-21145.482910486404</v>
      </c>
      <c r="DS24" s="106">
        <v>-10244.680790003971</v>
      </c>
      <c r="DT24" s="106">
        <v>0</v>
      </c>
      <c r="DU24" s="106">
        <v>0</v>
      </c>
      <c r="DV24" s="106">
        <v>-10244.680790003971</v>
      </c>
      <c r="DW24" s="106">
        <v>68234.652274416527</v>
      </c>
      <c r="DX24" s="106">
        <v>0</v>
      </c>
      <c r="DY24" s="106">
        <v>0</v>
      </c>
      <c r="DZ24" s="106">
        <v>68234.652274416527</v>
      </c>
      <c r="EA24" s="106">
        <v>-9646.0544484587153</v>
      </c>
      <c r="EB24" s="106">
        <v>0</v>
      </c>
      <c r="EC24" s="106">
        <v>0</v>
      </c>
      <c r="ED24" s="106">
        <v>-9646.0544484587153</v>
      </c>
      <c r="EE24" s="106">
        <v>-55821.376687500742</v>
      </c>
      <c r="EF24" s="106">
        <v>0</v>
      </c>
      <c r="EG24" s="106">
        <v>0</v>
      </c>
      <c r="EH24" s="106">
        <v>-55821.376687500742</v>
      </c>
      <c r="EI24" s="106">
        <v>54401.777851571911</v>
      </c>
      <c r="EJ24" s="106">
        <v>0</v>
      </c>
      <c r="EK24" s="106">
        <v>0</v>
      </c>
      <c r="EL24" s="106">
        <v>54401.777851571911</v>
      </c>
      <c r="EM24" s="106">
        <v>-35858.967445933842</v>
      </c>
      <c r="EN24" s="106">
        <v>0</v>
      </c>
      <c r="EO24" s="106">
        <v>0</v>
      </c>
      <c r="EP24" s="106">
        <v>-35858.967445933842</v>
      </c>
      <c r="EQ24" s="106">
        <v>23825.628188982024</v>
      </c>
      <c r="ER24" s="106">
        <v>0</v>
      </c>
      <c r="ES24" s="106">
        <v>0</v>
      </c>
      <c r="ET24" s="106">
        <v>23825.628188982024</v>
      </c>
      <c r="EU24" s="106">
        <v>-20833.973670995445</v>
      </c>
      <c r="EV24" s="106">
        <v>0</v>
      </c>
      <c r="EW24" s="106">
        <v>0</v>
      </c>
      <c r="EX24" s="106">
        <v>-20833.973670995445</v>
      </c>
      <c r="EY24" s="106">
        <v>-31155.725950729102</v>
      </c>
      <c r="EZ24" s="106">
        <v>0</v>
      </c>
      <c r="FA24" s="106">
        <v>0</v>
      </c>
      <c r="FB24" s="106">
        <v>-31155.725950729102</v>
      </c>
      <c r="FC24" s="106">
        <v>2161.7890137814684</v>
      </c>
      <c r="FD24" s="106">
        <v>0</v>
      </c>
      <c r="FE24" s="106">
        <v>0</v>
      </c>
      <c r="FF24" s="106">
        <v>2161.7890137814684</v>
      </c>
      <c r="FG24" s="106">
        <v>-37701.671619565575</v>
      </c>
      <c r="FH24" s="106">
        <v>0</v>
      </c>
      <c r="FI24" s="106">
        <v>0</v>
      </c>
      <c r="FJ24" s="106">
        <v>-37701.671619565575</v>
      </c>
      <c r="FK24" s="106">
        <v>-1443.6460510282777</v>
      </c>
      <c r="FL24" s="106">
        <v>0</v>
      </c>
      <c r="FM24" s="106">
        <v>0</v>
      </c>
      <c r="FN24" s="106">
        <v>-1443.6460510282777</v>
      </c>
    </row>
    <row r="25" spans="1:170">
      <c r="A25" s="105">
        <v>6</v>
      </c>
      <c r="B25" s="106">
        <v>359346</v>
      </c>
      <c r="C25" s="240" t="s">
        <v>398</v>
      </c>
      <c r="D25" s="257" t="s">
        <v>713</v>
      </c>
      <c r="E25" s="105">
        <v>0.25</v>
      </c>
      <c r="F25" s="106">
        <v>14972.75</v>
      </c>
      <c r="G25" s="106">
        <v>0</v>
      </c>
      <c r="H25" s="106">
        <v>0</v>
      </c>
      <c r="I25" s="106">
        <v>14972.75</v>
      </c>
      <c r="J25" s="106"/>
      <c r="K25" s="106">
        <v>22459.125</v>
      </c>
      <c r="L25" s="106">
        <v>0</v>
      </c>
      <c r="M25" s="106">
        <v>0</v>
      </c>
      <c r="N25" s="106">
        <v>22459.125</v>
      </c>
      <c r="O25" s="106"/>
      <c r="P25" s="106">
        <v>-14972.75</v>
      </c>
      <c r="Q25" s="106">
        <v>0</v>
      </c>
      <c r="R25" s="106">
        <v>0</v>
      </c>
      <c r="S25" s="106">
        <v>-14972.75</v>
      </c>
      <c r="T25" s="106"/>
      <c r="U25" s="106">
        <v>1871.59375</v>
      </c>
      <c r="V25" s="106">
        <v>0</v>
      </c>
      <c r="W25" s="106">
        <v>0</v>
      </c>
      <c r="X25" s="106">
        <v>1871.59375</v>
      </c>
      <c r="Y25" s="106"/>
      <c r="Z25" s="106">
        <v>359346</v>
      </c>
      <c r="AA25" s="106">
        <v>0</v>
      </c>
      <c r="AB25" s="106">
        <v>0</v>
      </c>
      <c r="AC25" s="106">
        <v>359346</v>
      </c>
      <c r="AF25" s="90"/>
      <c r="AH25" s="262" t="s">
        <v>713</v>
      </c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59"/>
      <c r="BB25" s="261" t="s">
        <v>713</v>
      </c>
      <c r="BC25" s="86">
        <v>7486.375</v>
      </c>
      <c r="BD25" s="86">
        <v>0</v>
      </c>
      <c r="BE25" s="86">
        <v>0</v>
      </c>
      <c r="BF25" s="86">
        <v>7486.375</v>
      </c>
      <c r="BG25" s="106">
        <v>-18715.9375</v>
      </c>
      <c r="BH25" s="106">
        <v>0</v>
      </c>
      <c r="BI25" s="106">
        <v>0</v>
      </c>
      <c r="BJ25" s="106">
        <v>-18715.9375</v>
      </c>
      <c r="BK25" s="106">
        <v>18715.9375</v>
      </c>
      <c r="BL25" s="106">
        <v>0</v>
      </c>
      <c r="BM25" s="106">
        <v>0</v>
      </c>
      <c r="BN25" s="106">
        <v>18715.9375</v>
      </c>
      <c r="BO25" s="106">
        <v>0</v>
      </c>
      <c r="BP25" s="106">
        <v>0</v>
      </c>
      <c r="BQ25" s="106">
        <v>0</v>
      </c>
      <c r="BR25" s="106">
        <v>0</v>
      </c>
      <c r="BS25" s="106">
        <v>7486.375</v>
      </c>
      <c r="BT25" s="106">
        <v>0</v>
      </c>
      <c r="BU25" s="106">
        <v>0</v>
      </c>
      <c r="BV25" s="106">
        <v>7486.375</v>
      </c>
      <c r="BW25" s="106">
        <v>-14972.75</v>
      </c>
      <c r="BX25" s="106">
        <v>0</v>
      </c>
      <c r="BY25" s="106">
        <v>0</v>
      </c>
      <c r="BZ25" s="106">
        <v>-14972.75</v>
      </c>
      <c r="CA25" s="106">
        <v>-7486.375</v>
      </c>
      <c r="CB25" s="106">
        <v>0</v>
      </c>
      <c r="CC25" s="106">
        <v>0</v>
      </c>
      <c r="CD25" s="106">
        <v>-7486.375</v>
      </c>
      <c r="CE25" s="106">
        <v>0</v>
      </c>
      <c r="CF25" s="106">
        <v>0</v>
      </c>
      <c r="CG25" s="106">
        <v>0</v>
      </c>
      <c r="CH25" s="106">
        <v>0</v>
      </c>
      <c r="CI25" s="106">
        <v>-14972.75</v>
      </c>
      <c r="CJ25" s="106">
        <v>0</v>
      </c>
      <c r="CK25" s="106">
        <v>0</v>
      </c>
      <c r="CL25" s="106">
        <v>-14972.75</v>
      </c>
      <c r="CM25" s="106">
        <v>14972.75</v>
      </c>
      <c r="CN25" s="106">
        <v>0</v>
      </c>
      <c r="CO25" s="106">
        <v>0</v>
      </c>
      <c r="CP25" s="106">
        <v>14972.75</v>
      </c>
      <c r="CQ25" s="106">
        <v>-7486.375</v>
      </c>
      <c r="CR25" s="106">
        <v>0</v>
      </c>
      <c r="CS25" s="106">
        <v>0</v>
      </c>
      <c r="CT25" s="106">
        <v>-7486.375</v>
      </c>
      <c r="CU25" s="106">
        <v>1871.59375</v>
      </c>
      <c r="CV25" s="106">
        <v>0</v>
      </c>
      <c r="CW25" s="106">
        <v>0</v>
      </c>
      <c r="CX25" s="106">
        <v>1871.59375</v>
      </c>
      <c r="CY25" s="106">
        <v>-1871.59375</v>
      </c>
      <c r="CZ25" s="106">
        <v>0</v>
      </c>
      <c r="DA25" s="106">
        <v>0</v>
      </c>
      <c r="DB25" s="106">
        <v>-1871.59375</v>
      </c>
      <c r="DC25" s="106">
        <v>3743.1875</v>
      </c>
      <c r="DD25" s="106">
        <v>0</v>
      </c>
      <c r="DE25" s="106">
        <v>0</v>
      </c>
      <c r="DF25" s="106">
        <v>3743.1875</v>
      </c>
      <c r="DG25" s="106">
        <v>3743.1875</v>
      </c>
      <c r="DH25" s="106">
        <v>0</v>
      </c>
      <c r="DI25" s="106">
        <v>0</v>
      </c>
      <c r="DJ25" s="106">
        <v>3743.1875</v>
      </c>
      <c r="DK25" s="106">
        <v>-7486.375</v>
      </c>
      <c r="DL25" s="106">
        <v>0</v>
      </c>
      <c r="DM25" s="106">
        <v>0</v>
      </c>
      <c r="DN25" s="106">
        <v>-7486.375</v>
      </c>
      <c r="DO25" s="106">
        <v>0</v>
      </c>
      <c r="DP25" s="106">
        <v>0</v>
      </c>
      <c r="DQ25" s="106">
        <v>0</v>
      </c>
      <c r="DR25" s="106">
        <v>0</v>
      </c>
      <c r="DS25" s="106">
        <v>-7486.375</v>
      </c>
      <c r="DT25" s="106">
        <v>0</v>
      </c>
      <c r="DU25" s="106">
        <v>0</v>
      </c>
      <c r="DV25" s="106">
        <v>-7486.375</v>
      </c>
      <c r="DW25" s="106">
        <v>0</v>
      </c>
      <c r="DX25" s="106">
        <v>0</v>
      </c>
      <c r="DY25" s="106">
        <v>0</v>
      </c>
      <c r="DZ25" s="106">
        <v>0</v>
      </c>
      <c r="EA25" s="106">
        <v>7486.375</v>
      </c>
      <c r="EB25" s="106">
        <v>0</v>
      </c>
      <c r="EC25" s="106">
        <v>0</v>
      </c>
      <c r="ED25" s="106">
        <v>7486.375</v>
      </c>
      <c r="EE25" s="106">
        <v>0</v>
      </c>
      <c r="EF25" s="106">
        <v>0</v>
      </c>
      <c r="EG25" s="106">
        <v>0</v>
      </c>
      <c r="EH25" s="106">
        <v>0</v>
      </c>
      <c r="EI25" s="106">
        <v>7486.375</v>
      </c>
      <c r="EJ25" s="106">
        <v>0</v>
      </c>
      <c r="EK25" s="106">
        <v>0</v>
      </c>
      <c r="EL25" s="106">
        <v>7486.375</v>
      </c>
      <c r="EM25" s="106">
        <v>0</v>
      </c>
      <c r="EN25" s="106">
        <v>0</v>
      </c>
      <c r="EO25" s="106">
        <v>0</v>
      </c>
      <c r="EP25" s="106">
        <v>0</v>
      </c>
      <c r="EQ25" s="106">
        <v>0</v>
      </c>
      <c r="ER25" s="106">
        <v>0</v>
      </c>
      <c r="ES25" s="106">
        <v>0</v>
      </c>
      <c r="ET25" s="106">
        <v>0</v>
      </c>
      <c r="EU25" s="106">
        <v>-7486.375</v>
      </c>
      <c r="EV25" s="106">
        <v>0</v>
      </c>
      <c r="EW25" s="106">
        <v>0</v>
      </c>
      <c r="EX25" s="106">
        <v>-7486.375</v>
      </c>
      <c r="EY25" s="106">
        <v>-5614.78125</v>
      </c>
      <c r="EZ25" s="106">
        <v>0</v>
      </c>
      <c r="FA25" s="106">
        <v>0</v>
      </c>
      <c r="FB25" s="106">
        <v>-5614.78125</v>
      </c>
      <c r="FC25" s="106">
        <v>-1871.59375</v>
      </c>
      <c r="FD25" s="106">
        <v>0</v>
      </c>
      <c r="FE25" s="106">
        <v>0</v>
      </c>
      <c r="FF25" s="106">
        <v>-1871.59375</v>
      </c>
      <c r="FG25" s="106">
        <v>0</v>
      </c>
      <c r="FH25" s="106">
        <v>0</v>
      </c>
      <c r="FI25" s="106">
        <v>0</v>
      </c>
      <c r="FJ25" s="106">
        <v>0</v>
      </c>
      <c r="FK25" s="106">
        <v>16844.34375</v>
      </c>
      <c r="FL25" s="106">
        <v>0</v>
      </c>
      <c r="FM25" s="106">
        <v>0</v>
      </c>
      <c r="FN25" s="106">
        <v>16844.34375</v>
      </c>
    </row>
    <row r="26" spans="1:170">
      <c r="A26" s="105">
        <v>3.125</v>
      </c>
      <c r="B26" s="106">
        <v>0</v>
      </c>
      <c r="C26" s="240" t="s">
        <v>422</v>
      </c>
      <c r="D26" s="257" t="s">
        <v>385</v>
      </c>
      <c r="E26" s="105">
        <v>0.1875</v>
      </c>
      <c r="F26" s="106">
        <v>0</v>
      </c>
      <c r="G26" s="106">
        <v>0</v>
      </c>
      <c r="H26" s="106">
        <v>0</v>
      </c>
      <c r="I26" s="106">
        <v>0</v>
      </c>
      <c r="J26" s="106"/>
      <c r="K26" s="106">
        <v>0</v>
      </c>
      <c r="L26" s="106">
        <v>0</v>
      </c>
      <c r="M26" s="106">
        <v>0</v>
      </c>
      <c r="N26" s="106">
        <v>0</v>
      </c>
      <c r="O26" s="106"/>
      <c r="P26" s="106">
        <v>0</v>
      </c>
      <c r="Q26" s="106">
        <v>0</v>
      </c>
      <c r="R26" s="106">
        <v>0</v>
      </c>
      <c r="S26" s="106">
        <v>0</v>
      </c>
      <c r="T26" s="106"/>
      <c r="U26" s="106">
        <v>0</v>
      </c>
      <c r="V26" s="106">
        <v>0</v>
      </c>
      <c r="W26" s="106">
        <v>0</v>
      </c>
      <c r="X26" s="106">
        <v>0</v>
      </c>
      <c r="Y26" s="106"/>
      <c r="Z26" s="106">
        <v>33395.006794333356</v>
      </c>
      <c r="AA26" s="106">
        <v>0</v>
      </c>
      <c r="AB26" s="106">
        <v>0</v>
      </c>
      <c r="AC26" s="106">
        <v>33395.006794333356</v>
      </c>
      <c r="AF26" s="90"/>
      <c r="AH26" s="262" t="s">
        <v>385</v>
      </c>
      <c r="AJ26" s="218"/>
      <c r="AK26" s="218"/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59"/>
      <c r="BB26" s="261" t="s">
        <v>385</v>
      </c>
      <c r="BC26" s="86">
        <v>0</v>
      </c>
      <c r="BD26" s="86">
        <v>0</v>
      </c>
      <c r="BE26" s="86">
        <v>0</v>
      </c>
      <c r="BF26" s="86">
        <v>0</v>
      </c>
      <c r="BG26" s="106">
        <v>0</v>
      </c>
      <c r="BH26" s="106">
        <v>0</v>
      </c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  <c r="CH26" s="106">
        <v>0</v>
      </c>
      <c r="CI26" s="106">
        <v>0</v>
      </c>
      <c r="CJ26" s="106">
        <v>0</v>
      </c>
      <c r="CK26" s="106">
        <v>0</v>
      </c>
      <c r="CL26" s="106">
        <v>0</v>
      </c>
      <c r="CM26" s="106">
        <v>0</v>
      </c>
      <c r="CN26" s="106">
        <v>0</v>
      </c>
      <c r="CO26" s="106">
        <v>0</v>
      </c>
      <c r="CP26" s="106">
        <v>0</v>
      </c>
      <c r="CQ26" s="106">
        <v>0</v>
      </c>
      <c r="CR26" s="106">
        <v>0</v>
      </c>
      <c r="CS26" s="106">
        <v>0</v>
      </c>
      <c r="CT26" s="106">
        <v>0</v>
      </c>
      <c r="CU26" s="106">
        <v>0</v>
      </c>
      <c r="CV26" s="106">
        <v>0</v>
      </c>
      <c r="CW26" s="106">
        <v>0</v>
      </c>
      <c r="CX26" s="106">
        <v>0</v>
      </c>
      <c r="CY26" s="106">
        <v>0</v>
      </c>
      <c r="CZ26" s="106">
        <v>0</v>
      </c>
      <c r="DA26" s="106">
        <v>0</v>
      </c>
      <c r="DB26" s="106">
        <v>0</v>
      </c>
      <c r="DC26" s="106">
        <v>0</v>
      </c>
      <c r="DD26" s="106">
        <v>0</v>
      </c>
      <c r="DE26" s="106">
        <v>0</v>
      </c>
      <c r="DF26" s="106">
        <v>0</v>
      </c>
      <c r="DG26" s="106">
        <v>0</v>
      </c>
      <c r="DH26" s="106">
        <v>0</v>
      </c>
      <c r="DI26" s="106">
        <v>0</v>
      </c>
      <c r="DJ26" s="106">
        <v>0</v>
      </c>
      <c r="DK26" s="106">
        <v>0</v>
      </c>
      <c r="DL26" s="106">
        <v>0</v>
      </c>
      <c r="DM26" s="106">
        <v>0</v>
      </c>
      <c r="DN26" s="106">
        <v>0</v>
      </c>
      <c r="DO26" s="106">
        <v>0</v>
      </c>
      <c r="DP26" s="106">
        <v>0</v>
      </c>
      <c r="DQ26" s="106">
        <v>0</v>
      </c>
      <c r="DR26" s="106">
        <v>0</v>
      </c>
      <c r="DS26" s="106">
        <v>0</v>
      </c>
      <c r="DT26" s="106">
        <v>0</v>
      </c>
      <c r="DU26" s="106">
        <v>0</v>
      </c>
      <c r="DV26" s="106">
        <v>0</v>
      </c>
      <c r="DW26" s="106">
        <v>0</v>
      </c>
      <c r="DX26" s="106">
        <v>0</v>
      </c>
      <c r="DY26" s="106">
        <v>0</v>
      </c>
      <c r="DZ26" s="106">
        <v>0</v>
      </c>
      <c r="EA26" s="106">
        <v>0</v>
      </c>
      <c r="EB26" s="106">
        <v>0</v>
      </c>
      <c r="EC26" s="106">
        <v>0</v>
      </c>
      <c r="ED26" s="106">
        <v>0</v>
      </c>
      <c r="EE26" s="106">
        <v>0</v>
      </c>
      <c r="EF26" s="106">
        <v>0</v>
      </c>
      <c r="EG26" s="106">
        <v>0</v>
      </c>
      <c r="EH26" s="106">
        <v>0</v>
      </c>
      <c r="EI26" s="106">
        <v>0</v>
      </c>
      <c r="EJ26" s="106">
        <v>0</v>
      </c>
      <c r="EK26" s="106">
        <v>0</v>
      </c>
      <c r="EL26" s="106">
        <v>0</v>
      </c>
      <c r="EM26" s="106">
        <v>0</v>
      </c>
      <c r="EN26" s="106">
        <v>0</v>
      </c>
      <c r="EO26" s="106">
        <v>0</v>
      </c>
      <c r="EP26" s="106">
        <v>0</v>
      </c>
      <c r="EQ26" s="106">
        <v>0</v>
      </c>
      <c r="ER26" s="106">
        <v>0</v>
      </c>
      <c r="ES26" s="106">
        <v>0</v>
      </c>
      <c r="ET26" s="106">
        <v>0</v>
      </c>
      <c r="EU26" s="106">
        <v>0</v>
      </c>
      <c r="EV26" s="106">
        <v>0</v>
      </c>
      <c r="EW26" s="106">
        <v>0</v>
      </c>
      <c r="EX26" s="106">
        <v>0</v>
      </c>
      <c r="EY26" s="106">
        <v>0</v>
      </c>
      <c r="EZ26" s="106">
        <v>0</v>
      </c>
      <c r="FA26" s="106">
        <v>0</v>
      </c>
      <c r="FB26" s="106">
        <v>0</v>
      </c>
      <c r="FC26" s="106">
        <v>0</v>
      </c>
      <c r="FD26" s="106">
        <v>0</v>
      </c>
      <c r="FE26" s="106">
        <v>0</v>
      </c>
      <c r="FF26" s="106">
        <v>0</v>
      </c>
      <c r="FG26" s="106">
        <v>0</v>
      </c>
      <c r="FH26" s="106">
        <v>0</v>
      </c>
      <c r="FI26" s="106">
        <v>0</v>
      </c>
      <c r="FJ26" s="106">
        <v>0</v>
      </c>
      <c r="FK26" s="106">
        <v>0</v>
      </c>
      <c r="FL26" s="106">
        <v>0</v>
      </c>
      <c r="FM26" s="106">
        <v>0</v>
      </c>
      <c r="FN26" s="106">
        <v>0</v>
      </c>
    </row>
    <row r="27" spans="1:170">
      <c r="B27" s="87">
        <v>193389609.4739832</v>
      </c>
      <c r="D27" s="263" t="s">
        <v>423</v>
      </c>
      <c r="F27" s="87">
        <v>-3502911.8522581058</v>
      </c>
      <c r="G27" s="87">
        <v>0</v>
      </c>
      <c r="H27" s="87">
        <v>0</v>
      </c>
      <c r="I27" s="87">
        <v>-3502911.8522581058</v>
      </c>
      <c r="K27" s="87">
        <v>47628477.734430514</v>
      </c>
      <c r="L27" s="87">
        <v>0</v>
      </c>
      <c r="M27" s="87">
        <v>0</v>
      </c>
      <c r="N27" s="87">
        <v>47628477.734430514</v>
      </c>
      <c r="O27" s="87">
        <v>0</v>
      </c>
      <c r="P27" s="87">
        <v>41070070.719061524</v>
      </c>
      <c r="Q27" s="87">
        <v>0</v>
      </c>
      <c r="R27" s="87">
        <v>0</v>
      </c>
      <c r="S27" s="87">
        <v>41070070.719061524</v>
      </c>
      <c r="T27" s="87">
        <v>0</v>
      </c>
      <c r="U27" s="87">
        <v>21647442.048057184</v>
      </c>
      <c r="V27" s="87">
        <v>0</v>
      </c>
      <c r="W27" s="87">
        <v>2329.7752820073492</v>
      </c>
      <c r="X27" s="87">
        <v>21649771.82333919</v>
      </c>
      <c r="Y27" s="87">
        <v>0</v>
      </c>
      <c r="Z27" s="87">
        <v>69272425.134803891</v>
      </c>
      <c r="AA27" s="87">
        <v>0</v>
      </c>
      <c r="AB27" s="87">
        <v>1366410.0460636811</v>
      </c>
      <c r="AC27" s="87">
        <v>70638835.180867568</v>
      </c>
      <c r="AD27" s="256"/>
      <c r="AE27" s="256"/>
      <c r="AF27" s="256"/>
      <c r="AG27" s="256"/>
      <c r="AH27" s="264"/>
      <c r="AI27" s="256"/>
      <c r="AJ27" s="218"/>
      <c r="AK27" s="218"/>
      <c r="AL27" s="218"/>
      <c r="AM27" s="218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59"/>
      <c r="BB27" s="265">
        <v>0</v>
      </c>
      <c r="BC27" s="87">
        <v>51131389.586688623</v>
      </c>
      <c r="BD27" s="87">
        <v>0</v>
      </c>
      <c r="BE27" s="87">
        <v>0</v>
      </c>
      <c r="BF27" s="87">
        <v>51131389.586688623</v>
      </c>
      <c r="BG27" s="87">
        <v>-18958758.076435219</v>
      </c>
      <c r="BH27" s="87">
        <v>0</v>
      </c>
      <c r="BI27" s="87">
        <v>0</v>
      </c>
      <c r="BJ27" s="87">
        <v>-18958758.076435219</v>
      </c>
      <c r="BK27" s="87">
        <v>937231.22733966843</v>
      </c>
      <c r="BL27" s="87">
        <v>0</v>
      </c>
      <c r="BM27" s="87">
        <v>0</v>
      </c>
      <c r="BN27" s="87">
        <v>937231.22733966843</v>
      </c>
      <c r="BO27" s="87">
        <v>70574347.507854357</v>
      </c>
      <c r="BP27" s="87">
        <v>0</v>
      </c>
      <c r="BQ27" s="87">
        <v>0</v>
      </c>
      <c r="BR27" s="87">
        <v>70574347.507854357</v>
      </c>
      <c r="BS27" s="87">
        <v>-1421431.0720701839</v>
      </c>
      <c r="BT27" s="87">
        <v>0</v>
      </c>
      <c r="BU27" s="87">
        <v>0</v>
      </c>
      <c r="BV27" s="87">
        <v>-1421431.0720701839</v>
      </c>
      <c r="BW27" s="87">
        <v>-1023034.9199438691</v>
      </c>
      <c r="BX27" s="87">
        <v>0</v>
      </c>
      <c r="BY27" s="87">
        <v>0</v>
      </c>
      <c r="BZ27" s="87">
        <v>-1023034.9199438691</v>
      </c>
      <c r="CA27" s="87">
        <v>691411.06387636357</v>
      </c>
      <c r="CB27" s="87">
        <v>0</v>
      </c>
      <c r="CC27" s="87">
        <v>0</v>
      </c>
      <c r="CD27" s="87">
        <v>691411.06387636357</v>
      </c>
      <c r="CE27" s="87">
        <v>-6380943.3026833367</v>
      </c>
      <c r="CF27" s="87">
        <v>0</v>
      </c>
      <c r="CG27" s="87">
        <v>0</v>
      </c>
      <c r="CH27" s="87">
        <v>-6380943.3026833367</v>
      </c>
      <c r="CI27" s="87">
        <v>154160.14338185394</v>
      </c>
      <c r="CJ27" s="87">
        <v>0</v>
      </c>
      <c r="CK27" s="87">
        <v>0</v>
      </c>
      <c r="CL27" s="87">
        <v>154160.14338185394</v>
      </c>
      <c r="CM27" s="87">
        <v>-1661700.606779906</v>
      </c>
      <c r="CN27" s="87">
        <v>0</v>
      </c>
      <c r="CO27" s="87">
        <v>0</v>
      </c>
      <c r="CP27" s="87">
        <v>-1661700.606779906</v>
      </c>
      <c r="CQ27" s="87">
        <v>-1050808.1957830335</v>
      </c>
      <c r="CR27" s="87">
        <v>0</v>
      </c>
      <c r="CS27" s="87">
        <v>0</v>
      </c>
      <c r="CT27" s="87">
        <v>-1050808.1957830335</v>
      </c>
      <c r="CU27" s="87">
        <v>2605784.8360062679</v>
      </c>
      <c r="CV27" s="87">
        <v>0</v>
      </c>
      <c r="CW27" s="87">
        <v>0</v>
      </c>
      <c r="CX27" s="87">
        <v>2605784.8360062679</v>
      </c>
      <c r="CY27" s="87">
        <v>337904.67310832383</v>
      </c>
      <c r="CZ27" s="87">
        <v>0</v>
      </c>
      <c r="DA27" s="87">
        <v>0</v>
      </c>
      <c r="DB27" s="87">
        <v>337904.67310832383</v>
      </c>
      <c r="DC27" s="87">
        <v>-4842301.139701047</v>
      </c>
      <c r="DD27" s="87">
        <v>0</v>
      </c>
      <c r="DE27" s="87">
        <v>97.485300528337618</v>
      </c>
      <c r="DF27" s="87">
        <v>-4842203.6544005191</v>
      </c>
      <c r="DG27" s="87">
        <v>-8115439.0612038663</v>
      </c>
      <c r="DH27" s="87">
        <v>0</v>
      </c>
      <c r="DI27" s="87">
        <v>48.689145229383556</v>
      </c>
      <c r="DJ27" s="87">
        <v>-8115390.3720586365</v>
      </c>
      <c r="DK27" s="87">
        <v>-5196404.856830298</v>
      </c>
      <c r="DL27" s="87">
        <v>0</v>
      </c>
      <c r="DM27" s="87">
        <v>-146.17444575772117</v>
      </c>
      <c r="DN27" s="87">
        <v>-5196551.0312760556</v>
      </c>
      <c r="DO27" s="87">
        <v>-314633.64897035016</v>
      </c>
      <c r="DP27" s="87">
        <v>0</v>
      </c>
      <c r="DQ27" s="87">
        <v>146.04562491820866</v>
      </c>
      <c r="DR27" s="87">
        <v>-314487.60334543197</v>
      </c>
      <c r="DS27" s="87">
        <v>-5225624.0915343715</v>
      </c>
      <c r="DT27" s="87">
        <v>0</v>
      </c>
      <c r="DU27" s="87">
        <v>-97.370968056019336</v>
      </c>
      <c r="DV27" s="87">
        <v>-5225721.4625024283</v>
      </c>
      <c r="DW27" s="87">
        <v>-3351495.4678123444</v>
      </c>
      <c r="DX27" s="87">
        <v>0</v>
      </c>
      <c r="DY27" s="87">
        <v>194.65924447588802</v>
      </c>
      <c r="DZ27" s="87">
        <v>-3351300.8085678685</v>
      </c>
      <c r="EA27" s="87">
        <v>3199052.2490150132</v>
      </c>
      <c r="EB27" s="87">
        <v>0</v>
      </c>
      <c r="EC27" s="87">
        <v>291.81306524514173</v>
      </c>
      <c r="ED27" s="87">
        <v>3199344.0620802585</v>
      </c>
      <c r="EE27" s="87">
        <v>-396993.71945209161</v>
      </c>
      <c r="EF27" s="87">
        <v>0</v>
      </c>
      <c r="EG27" s="87">
        <v>-340.44457041717811</v>
      </c>
      <c r="EH27" s="87">
        <v>-397334.16402250878</v>
      </c>
      <c r="EI27" s="87">
        <v>1951887.3090050966</v>
      </c>
      <c r="EJ27" s="87">
        <v>0</v>
      </c>
      <c r="EK27" s="87">
        <v>243</v>
      </c>
      <c r="EL27" s="87">
        <v>1952130.3090050966</v>
      </c>
      <c r="EM27" s="87">
        <v>2165798.4907099218</v>
      </c>
      <c r="EN27" s="87">
        <v>0</v>
      </c>
      <c r="EO27" s="87">
        <v>-437.70239616604096</v>
      </c>
      <c r="EP27" s="87">
        <v>2165360.7883137553</v>
      </c>
      <c r="EQ27" s="87">
        <v>1196986.8370492929</v>
      </c>
      <c r="ER27" s="87">
        <v>0</v>
      </c>
      <c r="ES27" s="87">
        <v>1653.0097160460032</v>
      </c>
      <c r="ET27" s="87">
        <v>1198639.8467653389</v>
      </c>
      <c r="EU27" s="87">
        <v>4347921.7973823193</v>
      </c>
      <c r="EV27" s="87">
        <v>0</v>
      </c>
      <c r="EW27" s="87">
        <v>-1312.8172994930587</v>
      </c>
      <c r="EX27" s="87">
        <v>4346608.9800828267</v>
      </c>
      <c r="EY27" s="87">
        <v>2622129.6630489174</v>
      </c>
      <c r="EZ27" s="87">
        <v>0</v>
      </c>
      <c r="FA27" s="87">
        <v>2039.6682215913374</v>
      </c>
      <c r="FB27" s="87">
        <v>2624169.3312705085</v>
      </c>
      <c r="FC27" s="87">
        <v>-17963639.396670975</v>
      </c>
      <c r="FD27" s="87">
        <v>0</v>
      </c>
      <c r="FE27" s="87">
        <v>-485.03719795832183</v>
      </c>
      <c r="FF27" s="87">
        <v>-17964124.433868933</v>
      </c>
      <c r="FG27" s="87">
        <v>-7020580.6893461561</v>
      </c>
      <c r="FH27" s="87">
        <v>0</v>
      </c>
      <c r="FI27" s="87">
        <v>96.393529512221221</v>
      </c>
      <c r="FJ27" s="87">
        <v>-7020484.2958166441</v>
      </c>
      <c r="FK27" s="87">
        <v>-3335473.6522450573</v>
      </c>
      <c r="FL27" s="87">
        <v>0</v>
      </c>
      <c r="FM27" s="87">
        <v>338.55831230916692</v>
      </c>
      <c r="FN27" s="87">
        <v>-3335135.0939327483</v>
      </c>
    </row>
    <row r="28" spans="1:170" ht="14.4">
      <c r="C28" s="237"/>
      <c r="I28" s="266"/>
      <c r="O28" s="243"/>
      <c r="BB28" s="237">
        <v>0</v>
      </c>
      <c r="BJ28" s="266"/>
      <c r="BN28" s="266"/>
      <c r="BR28" s="266"/>
      <c r="BV28" s="266"/>
      <c r="BZ28" s="266"/>
      <c r="CD28" s="266"/>
      <c r="CH28" s="266"/>
      <c r="CL28" s="266"/>
      <c r="CP28" s="266"/>
      <c r="CT28" s="266"/>
      <c r="CX28" s="266"/>
      <c r="DB28" s="266"/>
      <c r="DF28" s="266"/>
      <c r="DJ28" s="266"/>
      <c r="DN28" s="266"/>
      <c r="DR28" s="266"/>
      <c r="DV28" s="266"/>
      <c r="DZ28" s="266"/>
      <c r="ED28" s="266"/>
      <c r="EH28" s="266"/>
      <c r="EL28" s="266"/>
      <c r="EP28" s="266"/>
      <c r="ET28" s="266"/>
      <c r="EX28" s="266"/>
      <c r="FB28" s="266"/>
      <c r="FF28" s="266"/>
      <c r="FJ28" s="266"/>
      <c r="FN28" s="266"/>
    </row>
    <row r="29" spans="1:170" ht="14.4">
      <c r="D29" s="256" t="s">
        <v>424</v>
      </c>
      <c r="F29" s="256"/>
      <c r="G29" s="256"/>
      <c r="H29" s="256"/>
      <c r="N29" s="266"/>
      <c r="O29" s="243"/>
      <c r="AH29" s="252" t="s">
        <v>85</v>
      </c>
      <c r="AJ29" s="218"/>
      <c r="AK29" s="218"/>
      <c r="AL29" s="218"/>
      <c r="AM29" s="218"/>
      <c r="AN29" s="218"/>
      <c r="AO29" s="218"/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59"/>
      <c r="BB29" s="256" t="s">
        <v>85</v>
      </c>
      <c r="BC29" s="86">
        <v>0</v>
      </c>
      <c r="BD29" s="86">
        <v>0</v>
      </c>
      <c r="BE29" s="86">
        <v>0</v>
      </c>
      <c r="BF29" s="86">
        <v>0</v>
      </c>
      <c r="BG29" s="256"/>
      <c r="BH29" s="256"/>
      <c r="BI29" s="256"/>
      <c r="BK29" s="256"/>
      <c r="BL29" s="256"/>
      <c r="BM29" s="256"/>
      <c r="BO29" s="256"/>
      <c r="BP29" s="256"/>
      <c r="BQ29" s="256"/>
      <c r="BS29" s="256"/>
      <c r="BT29" s="256"/>
      <c r="BU29" s="256"/>
      <c r="BW29" s="256"/>
      <c r="BX29" s="256"/>
      <c r="BY29" s="256"/>
      <c r="CA29" s="256"/>
      <c r="CB29" s="256"/>
      <c r="CC29" s="256"/>
      <c r="CE29" s="256"/>
      <c r="CF29" s="256"/>
      <c r="CG29" s="256"/>
      <c r="CI29" s="256"/>
      <c r="CJ29" s="256"/>
      <c r="CK29" s="256"/>
      <c r="CM29" s="256"/>
      <c r="CN29" s="256"/>
      <c r="CO29" s="256"/>
      <c r="CQ29" s="256"/>
      <c r="CR29" s="256"/>
      <c r="CS29" s="256"/>
      <c r="CU29" s="256"/>
      <c r="CV29" s="256"/>
      <c r="CW29" s="256"/>
      <c r="CY29" s="256"/>
      <c r="CZ29" s="256"/>
      <c r="DA29" s="256"/>
      <c r="DC29" s="256"/>
      <c r="DD29" s="256"/>
      <c r="DE29" s="256"/>
      <c r="DG29" s="256"/>
      <c r="DH29" s="256"/>
      <c r="DI29" s="256"/>
      <c r="DK29" s="256"/>
      <c r="DL29" s="256"/>
      <c r="DM29" s="256"/>
      <c r="DO29" s="256"/>
      <c r="DP29" s="256"/>
      <c r="DQ29" s="256"/>
      <c r="DS29" s="256"/>
      <c r="DT29" s="256"/>
      <c r="DU29" s="256"/>
      <c r="DW29" s="256"/>
      <c r="DX29" s="256"/>
      <c r="DY29" s="256"/>
      <c r="EA29" s="256"/>
      <c r="EB29" s="256"/>
      <c r="EC29" s="256"/>
      <c r="EE29" s="256"/>
      <c r="EF29" s="256"/>
      <c r="EG29" s="256"/>
      <c r="EI29" s="256"/>
      <c r="EJ29" s="256"/>
      <c r="EK29" s="256"/>
      <c r="EM29" s="256"/>
      <c r="EN29" s="256"/>
      <c r="EO29" s="256"/>
      <c r="EQ29" s="256"/>
      <c r="ER29" s="256"/>
      <c r="ES29" s="256"/>
      <c r="EU29" s="256"/>
      <c r="EV29" s="256"/>
      <c r="EW29" s="256"/>
      <c r="EY29" s="256"/>
      <c r="EZ29" s="256"/>
      <c r="FA29" s="256"/>
      <c r="FC29" s="256"/>
      <c r="FD29" s="256"/>
      <c r="FE29" s="256"/>
      <c r="FG29" s="256"/>
      <c r="FH29" s="256"/>
      <c r="FI29" s="256"/>
      <c r="FK29" s="256"/>
      <c r="FL29" s="256"/>
      <c r="FM29" s="256"/>
    </row>
    <row r="30" spans="1:170">
      <c r="A30" s="105">
        <v>4.7201618341200264</v>
      </c>
      <c r="B30" s="106">
        <v>3304113.2838840187</v>
      </c>
      <c r="C30" s="240" t="s">
        <v>114</v>
      </c>
      <c r="D30" s="257" t="s">
        <v>115</v>
      </c>
      <c r="E30" s="105">
        <v>3.2134852669773117E-2</v>
      </c>
      <c r="F30" s="106">
        <v>22494.396868841257</v>
      </c>
      <c r="G30" s="106">
        <v>-26860.812017848148</v>
      </c>
      <c r="H30" s="106">
        <v>0</v>
      </c>
      <c r="I30" s="106">
        <v>-4366.4151490068907</v>
      </c>
      <c r="J30" s="106"/>
      <c r="K30" s="106">
        <v>-197061.60701896902</v>
      </c>
      <c r="L30" s="106">
        <v>-60277.99805454578</v>
      </c>
      <c r="M30" s="106">
        <v>0</v>
      </c>
      <c r="N30" s="106">
        <v>-257339.6050735148</v>
      </c>
      <c r="O30" s="106"/>
      <c r="P30" s="106">
        <v>-295698.6056450624</v>
      </c>
      <c r="Q30" s="106">
        <v>-91673.859692669401</v>
      </c>
      <c r="R30" s="106">
        <v>0</v>
      </c>
      <c r="S30" s="106">
        <v>-387372.46533773182</v>
      </c>
      <c r="T30" s="106"/>
      <c r="U30" s="106">
        <v>-629959.75284979399</v>
      </c>
      <c r="V30" s="106">
        <v>-114378.57706232452</v>
      </c>
      <c r="W30" s="106">
        <v>0</v>
      </c>
      <c r="X30" s="106">
        <v>-744338.3299121185</v>
      </c>
      <c r="Y30" s="106"/>
      <c r="Z30" s="106">
        <v>336112.34970750567</v>
      </c>
      <c r="AA30" s="106">
        <v>-279055.19318656408</v>
      </c>
      <c r="AB30" s="106">
        <v>0</v>
      </c>
      <c r="AC30" s="106">
        <v>57057.156520941833</v>
      </c>
      <c r="AF30" s="90"/>
      <c r="AH30" s="262" t="s">
        <v>115</v>
      </c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59"/>
      <c r="BB30" s="267" t="s">
        <v>115</v>
      </c>
      <c r="BC30" s="86">
        <v>-219556.00388781028</v>
      </c>
      <c r="BD30" s="86">
        <v>-33417.186036697633</v>
      </c>
      <c r="BE30" s="86">
        <v>0</v>
      </c>
      <c r="BF30" s="86">
        <v>-252973.1899245079</v>
      </c>
      <c r="BG30" s="106">
        <v>-117356.02531285118</v>
      </c>
      <c r="BH30" s="106">
        <v>11989.250644318934</v>
      </c>
      <c r="BI30" s="106">
        <v>0</v>
      </c>
      <c r="BJ30" s="106">
        <v>-105366.77466853225</v>
      </c>
      <c r="BK30" s="106">
        <v>-83378.028848442249</v>
      </c>
      <c r="BL30" s="106">
        <v>-10314.817268320046</v>
      </c>
      <c r="BM30" s="106">
        <v>0</v>
      </c>
      <c r="BN30" s="106">
        <v>-93692.846116762288</v>
      </c>
      <c r="BO30" s="106">
        <v>-24708.255864551291</v>
      </c>
      <c r="BP30" s="106">
        <v>-33273.952337305644</v>
      </c>
      <c r="BQ30" s="106">
        <v>0</v>
      </c>
      <c r="BR30" s="106">
        <v>-57982.208201856934</v>
      </c>
      <c r="BS30" s="106">
        <v>5886.3061380344443</v>
      </c>
      <c r="BT30" s="106">
        <v>-1817.6670753908779</v>
      </c>
      <c r="BU30" s="106">
        <v>0</v>
      </c>
      <c r="BV30" s="106">
        <v>4068.6390626435664</v>
      </c>
      <c r="BW30" s="106">
        <v>-82281.932483782992</v>
      </c>
      <c r="BX30" s="106">
        <v>-4489.4046016116699</v>
      </c>
      <c r="BY30" s="106">
        <v>0</v>
      </c>
      <c r="BZ30" s="106">
        <v>-86771.337085394654</v>
      </c>
      <c r="CA30" s="106">
        <v>-55975.992278320249</v>
      </c>
      <c r="CB30" s="106">
        <v>-2038.5928999390599</v>
      </c>
      <c r="CC30" s="106">
        <v>0</v>
      </c>
      <c r="CD30" s="106">
        <v>-58014.585178259309</v>
      </c>
      <c r="CE30" s="106">
        <v>17607.792146746535</v>
      </c>
      <c r="CF30" s="106">
        <v>-14561.759518132425</v>
      </c>
      <c r="CG30" s="106">
        <v>0</v>
      </c>
      <c r="CH30" s="106">
        <v>3046.0326286141099</v>
      </c>
      <c r="CI30" s="106">
        <v>22013.133989263326</v>
      </c>
      <c r="CJ30" s="106">
        <v>-10306.104618440469</v>
      </c>
      <c r="CK30" s="106">
        <v>0</v>
      </c>
      <c r="CL30" s="106">
        <v>11707.029370822856</v>
      </c>
      <c r="CM30" s="106">
        <v>-50713.000413350761</v>
      </c>
      <c r="CN30" s="106">
        <v>8830.7019665914049</v>
      </c>
      <c r="CO30" s="106">
        <v>0</v>
      </c>
      <c r="CP30" s="106">
        <v>-41882.298446759356</v>
      </c>
      <c r="CQ30" s="106">
        <v>-11159.892666263971</v>
      </c>
      <c r="CR30" s="106">
        <v>29088.794588709337</v>
      </c>
      <c r="CS30" s="106">
        <v>0</v>
      </c>
      <c r="CT30" s="106">
        <v>17928.901922445366</v>
      </c>
      <c r="CU30" s="106">
        <v>-65277.674729187507</v>
      </c>
      <c r="CV30" s="106">
        <v>-8709.4278099893272</v>
      </c>
      <c r="CW30" s="106">
        <v>0</v>
      </c>
      <c r="CX30" s="106">
        <v>-73987.102539176834</v>
      </c>
      <c r="CY30" s="106">
        <v>52797.494829362724</v>
      </c>
      <c r="CZ30" s="106">
        <v>3465.2774399980262</v>
      </c>
      <c r="DA30" s="106">
        <v>0</v>
      </c>
      <c r="DB30" s="106">
        <v>56262.77226936075</v>
      </c>
      <c r="DC30" s="106">
        <v>-6272.0467096432112</v>
      </c>
      <c r="DD30" s="106">
        <v>2625.815583953954</v>
      </c>
      <c r="DE30" s="106">
        <v>0</v>
      </c>
      <c r="DF30" s="106">
        <v>-3646.2311256892572</v>
      </c>
      <c r="DG30" s="106">
        <v>-6277.2279547890648</v>
      </c>
      <c r="DH30" s="106">
        <v>-3836.2073644788979</v>
      </c>
      <c r="DI30" s="106">
        <v>0</v>
      </c>
      <c r="DJ30" s="106">
        <v>-10113.435319267963</v>
      </c>
      <c r="DK30" s="106">
        <v>-114534.74463535519</v>
      </c>
      <c r="DL30" s="106">
        <v>983.3549020017017</v>
      </c>
      <c r="DM30" s="106">
        <v>0</v>
      </c>
      <c r="DN30" s="106">
        <v>-113551.38973335348</v>
      </c>
      <c r="DO30" s="106">
        <v>265655.76146932505</v>
      </c>
      <c r="DP30" s="106">
        <v>-10280.693361248566</v>
      </c>
      <c r="DQ30" s="106">
        <v>0</v>
      </c>
      <c r="DR30" s="106">
        <v>255375.06810807649</v>
      </c>
      <c r="DS30" s="106">
        <v>-162341.08375854511</v>
      </c>
      <c r="DT30" s="106">
        <v>9058.019801615359</v>
      </c>
      <c r="DU30" s="106">
        <v>0</v>
      </c>
      <c r="DV30" s="106">
        <v>-153283.06395692975</v>
      </c>
      <c r="DW30" s="106">
        <v>200769.8428498907</v>
      </c>
      <c r="DX30" s="106">
        <v>8430.0659822224625</v>
      </c>
      <c r="DY30" s="106">
        <v>0</v>
      </c>
      <c r="DZ30" s="106">
        <v>209199.90883211317</v>
      </c>
      <c r="EA30" s="106">
        <v>-276420.44441273995</v>
      </c>
      <c r="EB30" s="106">
        <v>-7123.7845426647182</v>
      </c>
      <c r="EC30" s="106">
        <v>0</v>
      </c>
      <c r="ED30" s="106">
        <v>-283544.22895540466</v>
      </c>
      <c r="EE30" s="106">
        <v>-76202.529389221687</v>
      </c>
      <c r="EF30" s="106">
        <v>-765.79152559387876</v>
      </c>
      <c r="EG30" s="106">
        <v>0</v>
      </c>
      <c r="EH30" s="106">
        <v>-76968.320914815558</v>
      </c>
      <c r="EI30" s="106">
        <v>-25972.18682751013</v>
      </c>
      <c r="EJ30" s="106">
        <v>-8500.6367969230487</v>
      </c>
      <c r="EK30" s="106">
        <v>0</v>
      </c>
      <c r="EL30" s="106">
        <v>-34472.823624433178</v>
      </c>
      <c r="EM30" s="106">
        <v>-27586.103029953782</v>
      </c>
      <c r="EN30" s="106">
        <v>-18318.411916435914</v>
      </c>
      <c r="EO30" s="106">
        <v>0</v>
      </c>
      <c r="EP30" s="106">
        <v>-45904.514946389696</v>
      </c>
      <c r="EQ30" s="106">
        <v>69155.841217584908</v>
      </c>
      <c r="ER30" s="106">
        <v>-28915.934765762373</v>
      </c>
      <c r="ES30" s="106">
        <v>0</v>
      </c>
      <c r="ET30" s="106">
        <v>40239.906451822535</v>
      </c>
      <c r="EU30" s="106">
        <v>5954.1129785203375</v>
      </c>
      <c r="EV30" s="106">
        <v>20303.970771260552</v>
      </c>
      <c r="EW30" s="106">
        <v>0</v>
      </c>
      <c r="EX30" s="106">
        <v>26258.08374978089</v>
      </c>
      <c r="EY30" s="106">
        <v>8767.9364233189262</v>
      </c>
      <c r="EZ30" s="106">
        <v>-22429.463227770808</v>
      </c>
      <c r="FA30" s="106">
        <v>0</v>
      </c>
      <c r="FB30" s="106">
        <v>-13661.526804451882</v>
      </c>
      <c r="FC30" s="106">
        <v>-83266.094643644057</v>
      </c>
      <c r="FD30" s="106">
        <v>10711.995803680638</v>
      </c>
      <c r="FE30" s="106">
        <v>0</v>
      </c>
      <c r="FF30" s="106">
        <v>-72554.098839963423</v>
      </c>
      <c r="FG30" s="106">
        <v>-24268.436732793227</v>
      </c>
      <c r="FH30" s="106">
        <v>-7738.9155710849227</v>
      </c>
      <c r="FI30" s="106">
        <v>0</v>
      </c>
      <c r="FJ30" s="106">
        <v>-32007.35230387815</v>
      </c>
      <c r="FK30" s="106">
        <v>-7070.6710697365925</v>
      </c>
      <c r="FL30" s="106">
        <v>416.55267226391476</v>
      </c>
      <c r="FM30" s="106">
        <v>0</v>
      </c>
      <c r="FN30" s="106">
        <v>-6654.1183974726773</v>
      </c>
    </row>
    <row r="31" spans="1:170">
      <c r="A31" s="105">
        <v>4.7201618341200264</v>
      </c>
      <c r="B31" s="106">
        <v>0</v>
      </c>
      <c r="C31" s="240" t="s">
        <v>114</v>
      </c>
      <c r="D31" s="257" t="s">
        <v>113</v>
      </c>
      <c r="E31" s="105">
        <v>3.2134852669773117E-2</v>
      </c>
      <c r="F31" s="106">
        <v>0</v>
      </c>
      <c r="G31" s="106">
        <v>0</v>
      </c>
      <c r="H31" s="106">
        <v>0</v>
      </c>
      <c r="I31" s="106">
        <v>0</v>
      </c>
      <c r="J31" s="106"/>
      <c r="K31" s="106">
        <v>0</v>
      </c>
      <c r="L31" s="106">
        <v>0</v>
      </c>
      <c r="M31" s="106">
        <v>0</v>
      </c>
      <c r="N31" s="106">
        <v>0</v>
      </c>
      <c r="O31" s="106"/>
      <c r="P31" s="106">
        <v>0</v>
      </c>
      <c r="Q31" s="106">
        <v>0</v>
      </c>
      <c r="R31" s="106">
        <v>0</v>
      </c>
      <c r="S31" s="106">
        <v>0</v>
      </c>
      <c r="T31" s="106"/>
      <c r="U31" s="106">
        <v>0</v>
      </c>
      <c r="V31" s="106">
        <v>0</v>
      </c>
      <c r="W31" s="106">
        <v>0</v>
      </c>
      <c r="X31" s="106">
        <v>0</v>
      </c>
      <c r="Y31" s="106"/>
      <c r="Z31" s="106">
        <v>149362.46575714275</v>
      </c>
      <c r="AA31" s="106">
        <v>0</v>
      </c>
      <c r="AB31" s="106">
        <v>51118.6</v>
      </c>
      <c r="AC31" s="106">
        <v>200481.06575714276</v>
      </c>
      <c r="AF31" s="90"/>
      <c r="AH31" s="262" t="s">
        <v>113</v>
      </c>
      <c r="AJ31" s="218"/>
      <c r="AK31" s="218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59"/>
      <c r="BB31" s="267" t="s">
        <v>113</v>
      </c>
      <c r="BC31" s="86">
        <v>0</v>
      </c>
      <c r="BD31" s="86">
        <v>0</v>
      </c>
      <c r="BE31" s="86">
        <v>0</v>
      </c>
      <c r="BF31" s="86">
        <v>0</v>
      </c>
      <c r="BG31" s="106">
        <v>0</v>
      </c>
      <c r="BH31" s="106">
        <v>0</v>
      </c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  <c r="CH31" s="106">
        <v>0</v>
      </c>
      <c r="CI31" s="106">
        <v>0</v>
      </c>
      <c r="CJ31" s="106">
        <v>0</v>
      </c>
      <c r="CK31" s="106">
        <v>0</v>
      </c>
      <c r="CL31" s="106">
        <v>0</v>
      </c>
      <c r="CM31" s="106">
        <v>0</v>
      </c>
      <c r="CN31" s="106">
        <v>0</v>
      </c>
      <c r="CO31" s="106">
        <v>0</v>
      </c>
      <c r="CP31" s="106">
        <v>0</v>
      </c>
      <c r="CQ31" s="106">
        <v>0</v>
      </c>
      <c r="CR31" s="106">
        <v>0</v>
      </c>
      <c r="CS31" s="106">
        <v>0</v>
      </c>
      <c r="CT31" s="106">
        <v>0</v>
      </c>
      <c r="CU31" s="106">
        <v>0</v>
      </c>
      <c r="CV31" s="106">
        <v>0</v>
      </c>
      <c r="CW31" s="106">
        <v>0</v>
      </c>
      <c r="CX31" s="106">
        <v>0</v>
      </c>
      <c r="CY31" s="106">
        <v>0</v>
      </c>
      <c r="CZ31" s="106">
        <v>0</v>
      </c>
      <c r="DA31" s="106">
        <v>0</v>
      </c>
      <c r="DB31" s="106">
        <v>0</v>
      </c>
      <c r="DC31" s="106">
        <v>0</v>
      </c>
      <c r="DD31" s="106">
        <v>0</v>
      </c>
      <c r="DE31" s="106">
        <v>0</v>
      </c>
      <c r="DF31" s="106">
        <v>0</v>
      </c>
      <c r="DG31" s="106">
        <v>0</v>
      </c>
      <c r="DH31" s="106">
        <v>0</v>
      </c>
      <c r="DI31" s="106">
        <v>0</v>
      </c>
      <c r="DJ31" s="106">
        <v>0</v>
      </c>
      <c r="DK31" s="106">
        <v>0</v>
      </c>
      <c r="DL31" s="106">
        <v>0</v>
      </c>
      <c r="DM31" s="106">
        <v>0</v>
      </c>
      <c r="DN31" s="106">
        <v>0</v>
      </c>
      <c r="DO31" s="106">
        <v>0</v>
      </c>
      <c r="DP31" s="106">
        <v>0</v>
      </c>
      <c r="DQ31" s="106">
        <v>0</v>
      </c>
      <c r="DR31" s="106">
        <v>0</v>
      </c>
      <c r="DS31" s="106">
        <v>0</v>
      </c>
      <c r="DT31" s="106">
        <v>0</v>
      </c>
      <c r="DU31" s="106">
        <v>0</v>
      </c>
      <c r="DV31" s="106">
        <v>0</v>
      </c>
      <c r="DW31" s="106">
        <v>0</v>
      </c>
      <c r="DX31" s="106">
        <v>0</v>
      </c>
      <c r="DY31" s="106">
        <v>0</v>
      </c>
      <c r="DZ31" s="106">
        <v>0</v>
      </c>
      <c r="EA31" s="106">
        <v>0</v>
      </c>
      <c r="EB31" s="106">
        <v>0</v>
      </c>
      <c r="EC31" s="106">
        <v>0</v>
      </c>
      <c r="ED31" s="106">
        <v>0</v>
      </c>
      <c r="EE31" s="106">
        <v>0</v>
      </c>
      <c r="EF31" s="106">
        <v>0</v>
      </c>
      <c r="EG31" s="106">
        <v>0</v>
      </c>
      <c r="EH31" s="106">
        <v>0</v>
      </c>
      <c r="EI31" s="106">
        <v>0</v>
      </c>
      <c r="EJ31" s="106">
        <v>0</v>
      </c>
      <c r="EK31" s="106">
        <v>0</v>
      </c>
      <c r="EL31" s="106">
        <v>0</v>
      </c>
      <c r="EM31" s="106">
        <v>0</v>
      </c>
      <c r="EN31" s="106">
        <v>0</v>
      </c>
      <c r="EO31" s="106">
        <v>0</v>
      </c>
      <c r="EP31" s="106">
        <v>0</v>
      </c>
      <c r="EQ31" s="106">
        <v>0</v>
      </c>
      <c r="ER31" s="106">
        <v>0</v>
      </c>
      <c r="ES31" s="106">
        <v>0</v>
      </c>
      <c r="ET31" s="106">
        <v>0</v>
      </c>
      <c r="EU31" s="106">
        <v>0</v>
      </c>
      <c r="EV31" s="106">
        <v>0</v>
      </c>
      <c r="EW31" s="106">
        <v>0</v>
      </c>
      <c r="EX31" s="106">
        <v>0</v>
      </c>
      <c r="EY31" s="106">
        <v>0</v>
      </c>
      <c r="EZ31" s="106">
        <v>0</v>
      </c>
      <c r="FA31" s="106">
        <v>0</v>
      </c>
      <c r="FB31" s="106">
        <v>0</v>
      </c>
      <c r="FC31" s="106">
        <v>0</v>
      </c>
      <c r="FD31" s="106">
        <v>0</v>
      </c>
      <c r="FE31" s="106">
        <v>0</v>
      </c>
      <c r="FF31" s="106">
        <v>0</v>
      </c>
      <c r="FG31" s="106">
        <v>0</v>
      </c>
      <c r="FH31" s="106">
        <v>0</v>
      </c>
      <c r="FI31" s="106">
        <v>0</v>
      </c>
      <c r="FJ31" s="106">
        <v>0</v>
      </c>
      <c r="FK31" s="106">
        <v>0</v>
      </c>
      <c r="FL31" s="106">
        <v>0</v>
      </c>
      <c r="FM31" s="106">
        <v>0</v>
      </c>
      <c r="FN31" s="106">
        <v>0</v>
      </c>
    </row>
    <row r="32" spans="1:170">
      <c r="A32" s="105">
        <v>4.7201618341200264</v>
      </c>
      <c r="B32" s="106">
        <v>2832097.1004720158</v>
      </c>
      <c r="C32" s="240" t="s">
        <v>114</v>
      </c>
      <c r="D32" s="257" t="s">
        <v>116</v>
      </c>
      <c r="E32" s="105">
        <v>3.2134852669773117E-2</v>
      </c>
      <c r="F32" s="106">
        <v>19280.911601863801</v>
      </c>
      <c r="G32" s="106">
        <v>0</v>
      </c>
      <c r="H32" s="106">
        <v>0</v>
      </c>
      <c r="I32" s="106">
        <v>19280.911601863801</v>
      </c>
      <c r="J32" s="106"/>
      <c r="K32" s="106">
        <v>-168909.94887340209</v>
      </c>
      <c r="L32" s="106">
        <v>0</v>
      </c>
      <c r="M32" s="106">
        <v>-50709</v>
      </c>
      <c r="N32" s="106">
        <v>-219618.94887340209</v>
      </c>
      <c r="O32" s="106"/>
      <c r="P32" s="106">
        <v>-253455.94769576797</v>
      </c>
      <c r="Q32" s="106">
        <v>0</v>
      </c>
      <c r="R32" s="106">
        <v>-96279</v>
      </c>
      <c r="S32" s="106">
        <v>-349734.94769576797</v>
      </c>
      <c r="T32" s="106"/>
      <c r="U32" s="106">
        <v>-531404.18279152643</v>
      </c>
      <c r="V32" s="106">
        <v>0</v>
      </c>
      <c r="W32" s="106">
        <v>-96279</v>
      </c>
      <c r="X32" s="106">
        <v>-627683.18279152643</v>
      </c>
      <c r="Y32" s="106"/>
      <c r="Z32" s="106">
        <v>195583.88951027766</v>
      </c>
      <c r="AA32" s="106">
        <v>0</v>
      </c>
      <c r="AB32" s="106">
        <v>-132384.16034884567</v>
      </c>
      <c r="AC32" s="106">
        <v>63199.729161432013</v>
      </c>
      <c r="AF32" s="90"/>
      <c r="AH32" s="262" t="s">
        <v>116</v>
      </c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59"/>
      <c r="BB32" s="267" t="s">
        <v>116</v>
      </c>
      <c r="BC32" s="86">
        <v>-188190.86047526589</v>
      </c>
      <c r="BD32" s="86">
        <v>0</v>
      </c>
      <c r="BE32" s="86">
        <v>-50709</v>
      </c>
      <c r="BF32" s="86">
        <v>-238899.86047526589</v>
      </c>
      <c r="BG32" s="106">
        <v>-100590.87883958686</v>
      </c>
      <c r="BH32" s="106">
        <v>0</v>
      </c>
      <c r="BI32" s="106">
        <v>-50709</v>
      </c>
      <c r="BJ32" s="106">
        <v>-151299.87883958686</v>
      </c>
      <c r="BK32" s="106">
        <v>-71466.88187009329</v>
      </c>
      <c r="BL32" s="106">
        <v>0</v>
      </c>
      <c r="BM32" s="106">
        <v>0</v>
      </c>
      <c r="BN32" s="106">
        <v>-71466.88187009329</v>
      </c>
      <c r="BO32" s="106">
        <v>-21178.505026758183</v>
      </c>
      <c r="BP32" s="106">
        <v>0</v>
      </c>
      <c r="BQ32" s="106">
        <v>0</v>
      </c>
      <c r="BR32" s="106">
        <v>-21178.505026758183</v>
      </c>
      <c r="BS32" s="106">
        <v>5045.4052611724474</v>
      </c>
      <c r="BT32" s="106">
        <v>0</v>
      </c>
      <c r="BU32" s="106">
        <v>0</v>
      </c>
      <c r="BV32" s="106">
        <v>5045.4052611724474</v>
      </c>
      <c r="BW32" s="106">
        <v>-70527.370700385422</v>
      </c>
      <c r="BX32" s="106">
        <v>0</v>
      </c>
      <c r="BY32" s="106">
        <v>0</v>
      </c>
      <c r="BZ32" s="106">
        <v>-70527.370700385422</v>
      </c>
      <c r="CA32" s="106">
        <v>-47979.421952845994</v>
      </c>
      <c r="CB32" s="106">
        <v>0</v>
      </c>
      <c r="CC32" s="106">
        <v>-45570</v>
      </c>
      <c r="CD32" s="106">
        <v>-93549.421952845994</v>
      </c>
      <c r="CE32" s="106">
        <v>15092.393268639687</v>
      </c>
      <c r="CF32" s="106">
        <v>0</v>
      </c>
      <c r="CG32" s="106">
        <v>0</v>
      </c>
      <c r="CH32" s="106">
        <v>15092.393268639687</v>
      </c>
      <c r="CI32" s="106">
        <v>18868.400562225841</v>
      </c>
      <c r="CJ32" s="106">
        <v>0</v>
      </c>
      <c r="CK32" s="106">
        <v>0</v>
      </c>
      <c r="CL32" s="106">
        <v>18868.400562225841</v>
      </c>
      <c r="CM32" s="106">
        <v>-43468.286068586167</v>
      </c>
      <c r="CN32" s="106">
        <v>0</v>
      </c>
      <c r="CO32" s="106">
        <v>0</v>
      </c>
      <c r="CP32" s="106">
        <v>-43468.286068586167</v>
      </c>
      <c r="CQ32" s="106">
        <v>-9565.622285369318</v>
      </c>
      <c r="CR32" s="106">
        <v>0</v>
      </c>
      <c r="CS32" s="106">
        <v>0</v>
      </c>
      <c r="CT32" s="106">
        <v>-9565.622285369318</v>
      </c>
      <c r="CU32" s="106">
        <v>-55952.29262501793</v>
      </c>
      <c r="CV32" s="106">
        <v>0</v>
      </c>
      <c r="CW32" s="106">
        <v>0</v>
      </c>
      <c r="CX32" s="106">
        <v>-55952.29262501793</v>
      </c>
      <c r="CY32" s="106">
        <v>45254.995568025392</v>
      </c>
      <c r="CZ32" s="106">
        <v>0</v>
      </c>
      <c r="DA32" s="106">
        <v>0</v>
      </c>
      <c r="DB32" s="106">
        <v>45254.995568025392</v>
      </c>
      <c r="DC32" s="106">
        <v>-5376.0400368371047</v>
      </c>
      <c r="DD32" s="106">
        <v>0</v>
      </c>
      <c r="DE32" s="106">
        <v>0</v>
      </c>
      <c r="DF32" s="106">
        <v>-5376.0400368371047</v>
      </c>
      <c r="DG32" s="106">
        <v>-5380.4811041047797</v>
      </c>
      <c r="DH32" s="106">
        <v>0</v>
      </c>
      <c r="DI32" s="106">
        <v>0</v>
      </c>
      <c r="DJ32" s="106">
        <v>-5380.4811041047797</v>
      </c>
      <c r="DK32" s="106">
        <v>-98172.638258876279</v>
      </c>
      <c r="DL32" s="106">
        <v>0</v>
      </c>
      <c r="DM32" s="106">
        <v>0</v>
      </c>
      <c r="DN32" s="106">
        <v>-98172.638258876279</v>
      </c>
      <c r="DO32" s="106">
        <v>227704.93840227881</v>
      </c>
      <c r="DP32" s="106">
        <v>0</v>
      </c>
      <c r="DQ32" s="106">
        <v>0</v>
      </c>
      <c r="DR32" s="106">
        <v>227704.93840227881</v>
      </c>
      <c r="DS32" s="106">
        <v>-139149.50036446704</v>
      </c>
      <c r="DT32" s="106">
        <v>0</v>
      </c>
      <c r="DU32" s="106">
        <v>0</v>
      </c>
      <c r="DV32" s="106">
        <v>-139149.50036446704</v>
      </c>
      <c r="DW32" s="106">
        <v>172088.43672847748</v>
      </c>
      <c r="DX32" s="106">
        <v>0</v>
      </c>
      <c r="DY32" s="106">
        <v>0</v>
      </c>
      <c r="DZ32" s="106">
        <v>172088.43672847748</v>
      </c>
      <c r="EA32" s="106">
        <v>-236931.80949663417</v>
      </c>
      <c r="EB32" s="106">
        <v>0</v>
      </c>
      <c r="EC32" s="106">
        <v>0</v>
      </c>
      <c r="ED32" s="106">
        <v>-236931.80949663417</v>
      </c>
      <c r="EE32" s="106">
        <v>-65316.453762189951</v>
      </c>
      <c r="EF32" s="106">
        <v>0</v>
      </c>
      <c r="EG32" s="106">
        <v>0</v>
      </c>
      <c r="EH32" s="106">
        <v>-65316.453762189951</v>
      </c>
      <c r="EI32" s="106">
        <v>-22261.874423580244</v>
      </c>
      <c r="EJ32" s="106">
        <v>0</v>
      </c>
      <c r="EK32" s="106">
        <v>0</v>
      </c>
      <c r="EL32" s="106">
        <v>-22261.874423580244</v>
      </c>
      <c r="EM32" s="106">
        <v>-23645.231168531813</v>
      </c>
      <c r="EN32" s="106">
        <v>0</v>
      </c>
      <c r="EO32" s="106">
        <v>0</v>
      </c>
      <c r="EP32" s="106">
        <v>-23645.231168531813</v>
      </c>
      <c r="EQ32" s="106">
        <v>59276.435329358559</v>
      </c>
      <c r="ER32" s="106">
        <v>0</v>
      </c>
      <c r="ES32" s="106">
        <v>0</v>
      </c>
      <c r="ET32" s="106">
        <v>59276.435329358559</v>
      </c>
      <c r="EU32" s="106">
        <v>5103.5254101604223</v>
      </c>
      <c r="EV32" s="106">
        <v>0</v>
      </c>
      <c r="EW32" s="106">
        <v>0</v>
      </c>
      <c r="EX32" s="106">
        <v>5103.5254101604223</v>
      </c>
      <c r="EY32" s="106">
        <v>7515.3740771305747</v>
      </c>
      <c r="EZ32" s="106">
        <v>0</v>
      </c>
      <c r="FA32" s="106">
        <v>0</v>
      </c>
      <c r="FB32" s="106">
        <v>7515.3740771305747</v>
      </c>
      <c r="FC32" s="106">
        <v>-71370.938265980687</v>
      </c>
      <c r="FD32" s="106">
        <v>0</v>
      </c>
      <c r="FE32" s="106">
        <v>0</v>
      </c>
      <c r="FF32" s="106">
        <v>-71370.938265980687</v>
      </c>
      <c r="FG32" s="106">
        <v>-20801.517199537251</v>
      </c>
      <c r="FH32" s="106">
        <v>0</v>
      </c>
      <c r="FI32" s="106">
        <v>0</v>
      </c>
      <c r="FJ32" s="106">
        <v>-20801.517199537251</v>
      </c>
      <c r="FK32" s="106">
        <v>2500.7444485230371</v>
      </c>
      <c r="FL32" s="106">
        <v>0</v>
      </c>
      <c r="FM32" s="106">
        <v>0</v>
      </c>
      <c r="FN32" s="106">
        <v>2500.7444485230371</v>
      </c>
    </row>
    <row r="33" spans="1:170">
      <c r="A33" s="105">
        <v>4.2818610923803098</v>
      </c>
      <c r="B33" s="106">
        <v>1876846.7633175992</v>
      </c>
      <c r="C33" s="240" t="s">
        <v>111</v>
      </c>
      <c r="D33" s="257" t="s">
        <v>110</v>
      </c>
      <c r="E33" s="105">
        <v>-1.4441352756771053E-3</v>
      </c>
      <c r="F33" s="106">
        <v>-633.00059471116401</v>
      </c>
      <c r="G33" s="106">
        <v>-15367.607495589495</v>
      </c>
      <c r="H33" s="106">
        <v>0</v>
      </c>
      <c r="I33" s="106">
        <v>-16000.608090300659</v>
      </c>
      <c r="J33" s="106"/>
      <c r="K33" s="106">
        <v>37617.995274631539</v>
      </c>
      <c r="L33" s="106">
        <v>-32835.944982186767</v>
      </c>
      <c r="M33" s="106">
        <v>0</v>
      </c>
      <c r="N33" s="106">
        <v>4782.0502924447719</v>
      </c>
      <c r="O33" s="106"/>
      <c r="P33" s="106">
        <v>112104.1126515998</v>
      </c>
      <c r="Q33" s="106">
        <v>-48220.354995349866</v>
      </c>
      <c r="R33" s="106">
        <v>0</v>
      </c>
      <c r="S33" s="106">
        <v>63883.757656249938</v>
      </c>
      <c r="T33" s="106"/>
      <c r="U33" s="106">
        <v>-106658.23465619516</v>
      </c>
      <c r="V33" s="106">
        <v>-60099.490495382452</v>
      </c>
      <c r="W33" s="106">
        <v>0</v>
      </c>
      <c r="X33" s="106">
        <v>-166757.72515157759</v>
      </c>
      <c r="Y33" s="106"/>
      <c r="Z33" s="106">
        <v>79329.685411699407</v>
      </c>
      <c r="AA33" s="106">
        <v>-151574.39340256568</v>
      </c>
      <c r="AB33" s="106">
        <v>-10511.71</v>
      </c>
      <c r="AC33" s="106">
        <v>-82756.417990866234</v>
      </c>
      <c r="AF33" s="90"/>
      <c r="AH33" s="262" t="s">
        <v>110</v>
      </c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59"/>
      <c r="BB33" s="267" t="s">
        <v>110</v>
      </c>
      <c r="BC33" s="86">
        <v>38250.995869342703</v>
      </c>
      <c r="BD33" s="86">
        <v>-17468.337486597273</v>
      </c>
      <c r="BE33" s="86">
        <v>0</v>
      </c>
      <c r="BF33" s="86">
        <v>20782.658382745431</v>
      </c>
      <c r="BG33" s="106">
        <v>44720.794395180652</v>
      </c>
      <c r="BH33" s="106">
        <v>6464.7157519366647</v>
      </c>
      <c r="BI33" s="106">
        <v>0</v>
      </c>
      <c r="BJ33" s="106">
        <v>51185.510147117318</v>
      </c>
      <c r="BK33" s="106">
        <v>-23676.324600517284</v>
      </c>
      <c r="BL33" s="106">
        <v>-5498.8081773280355</v>
      </c>
      <c r="BM33" s="106">
        <v>0</v>
      </c>
      <c r="BN33" s="106">
        <v>-29175.13277784532</v>
      </c>
      <c r="BO33" s="106">
        <v>14114.345899758628</v>
      </c>
      <c r="BP33" s="106">
        <v>-17479.39256741311</v>
      </c>
      <c r="BQ33" s="106">
        <v>0</v>
      </c>
      <c r="BR33" s="106">
        <v>-3365.046667654482</v>
      </c>
      <c r="BS33" s="106">
        <v>3092.1801749207079</v>
      </c>
      <c r="BT33" s="106">
        <v>-954.8524937927931</v>
      </c>
      <c r="BU33" s="106">
        <v>0</v>
      </c>
      <c r="BV33" s="106">
        <v>2137.3276811279147</v>
      </c>
      <c r="BW33" s="106">
        <v>23454.317012387095</v>
      </c>
      <c r="BX33" s="106">
        <v>-2274.8275136858647</v>
      </c>
      <c r="BY33" s="106">
        <v>0</v>
      </c>
      <c r="BZ33" s="106">
        <v>21179.48949870123</v>
      </c>
      <c r="CA33" s="106">
        <v>10384.511800330831</v>
      </c>
      <c r="CB33" s="106">
        <v>-1011.2716179000545</v>
      </c>
      <c r="CC33" s="106">
        <v>0</v>
      </c>
      <c r="CD33" s="106">
        <v>9373.2401824307763</v>
      </c>
      <c r="CE33" s="106">
        <v>52914.633491773624</v>
      </c>
      <c r="CF33" s="106">
        <v>-7045.9295515163449</v>
      </c>
      <c r="CG33" s="106">
        <v>0</v>
      </c>
      <c r="CH33" s="106">
        <v>45868.703940257277</v>
      </c>
      <c r="CI33" s="106">
        <v>-12267.344927523285</v>
      </c>
      <c r="CJ33" s="106">
        <v>-5052.3813300608344</v>
      </c>
      <c r="CK33" s="106">
        <v>0</v>
      </c>
      <c r="CL33" s="106">
        <v>-17319.72625758412</v>
      </c>
      <c r="CM33" s="106">
        <v>-16462.903008230263</v>
      </c>
      <c r="CN33" s="106">
        <v>4308.776370507805</v>
      </c>
      <c r="CO33" s="106">
        <v>0</v>
      </c>
      <c r="CP33" s="106">
        <v>-12154.126637722458</v>
      </c>
      <c r="CQ33" s="106">
        <v>24332.252043794608</v>
      </c>
      <c r="CR33" s="106">
        <v>13956.779358027183</v>
      </c>
      <c r="CS33" s="106">
        <v>0</v>
      </c>
      <c r="CT33" s="106">
        <v>38289.03140182179</v>
      </c>
      <c r="CU33" s="106">
        <v>6565.2811526195146</v>
      </c>
      <c r="CV33" s="106">
        <v>-4090.2427980145367</v>
      </c>
      <c r="CW33" s="106">
        <v>0</v>
      </c>
      <c r="CX33" s="106">
        <v>2475.0383546049779</v>
      </c>
      <c r="CY33" s="106">
        <v>17325.743722532876</v>
      </c>
      <c r="CZ33" s="106">
        <v>1634.4569307134334</v>
      </c>
      <c r="DA33" s="106">
        <v>0</v>
      </c>
      <c r="DB33" s="106">
        <v>18960.200653246309</v>
      </c>
      <c r="DC33" s="106">
        <v>-2958.317304123193</v>
      </c>
      <c r="DD33" s="106">
        <v>1238.5104957054536</v>
      </c>
      <c r="DE33" s="106">
        <v>0</v>
      </c>
      <c r="DF33" s="106">
        <v>-1719.8068084177394</v>
      </c>
      <c r="DG33" s="106">
        <v>-51317.306042530807</v>
      </c>
      <c r="DH33" s="106">
        <v>-1859.729688149544</v>
      </c>
      <c r="DI33" s="106">
        <v>0</v>
      </c>
      <c r="DJ33" s="106">
        <v>-53177.035730680349</v>
      </c>
      <c r="DK33" s="106">
        <v>-12814.221809548326</v>
      </c>
      <c r="DL33" s="106">
        <v>465.66529935542712</v>
      </c>
      <c r="DM33" s="106">
        <v>0</v>
      </c>
      <c r="DN33" s="106">
        <v>-12348.556510192899</v>
      </c>
      <c r="DO33" s="106">
        <v>-42378.725546141854</v>
      </c>
      <c r="DP33" s="106">
        <v>-5357.4240630737331</v>
      </c>
      <c r="DQ33" s="106">
        <v>0</v>
      </c>
      <c r="DR33" s="106">
        <v>-47736.149609215587</v>
      </c>
      <c r="DS33" s="106">
        <v>-27814.983900314197</v>
      </c>
      <c r="DT33" s="106">
        <v>4581.1806110112138</v>
      </c>
      <c r="DU33" s="106">
        <v>0</v>
      </c>
      <c r="DV33" s="106">
        <v>-23233.803289302981</v>
      </c>
      <c r="DW33" s="106">
        <v>20730.82595691504</v>
      </c>
      <c r="DX33" s="106">
        <v>4458.3840150309588</v>
      </c>
      <c r="DY33" s="106">
        <v>0</v>
      </c>
      <c r="DZ33" s="106">
        <v>25189.209971945998</v>
      </c>
      <c r="EA33" s="106">
        <v>-70352.123979027849</v>
      </c>
      <c r="EB33" s="106">
        <v>-3624.3684978237216</v>
      </c>
      <c r="EC33" s="106">
        <v>0</v>
      </c>
      <c r="ED33" s="106">
        <v>-73976.492476851563</v>
      </c>
      <c r="EE33" s="106">
        <v>-2720.6714162211865</v>
      </c>
      <c r="EF33" s="106">
        <v>-382.44105310492523</v>
      </c>
      <c r="EG33" s="106">
        <v>0</v>
      </c>
      <c r="EH33" s="106">
        <v>-3103.1124693261117</v>
      </c>
      <c r="EI33" s="106">
        <v>-15966.642147681676</v>
      </c>
      <c r="EJ33" s="106">
        <v>-4251.8419228700332</v>
      </c>
      <c r="EK33" s="106">
        <v>0</v>
      </c>
      <c r="EL33" s="106">
        <v>-20218.484070551709</v>
      </c>
      <c r="EM33" s="106">
        <v>-16778.71690734406</v>
      </c>
      <c r="EN33" s="106">
        <v>-9176.4776037391639</v>
      </c>
      <c r="EO33" s="106">
        <v>0</v>
      </c>
      <c r="EP33" s="106">
        <v>-25955.194511083224</v>
      </c>
      <c r="EQ33" s="106">
        <v>28715.007295174059</v>
      </c>
      <c r="ER33" s="106">
        <v>-14529.938481537592</v>
      </c>
      <c r="ES33" s="106">
        <v>0</v>
      </c>
      <c r="ET33" s="106">
        <v>14185.068813636466</v>
      </c>
      <c r="EU33" s="106">
        <v>-26602.681958760601</v>
      </c>
      <c r="EV33" s="106">
        <v>10359.483372639213</v>
      </c>
      <c r="EW33" s="106">
        <v>0</v>
      </c>
      <c r="EX33" s="106">
        <v>-16243.198586121387</v>
      </c>
      <c r="EY33" s="106">
        <v>4473.572810609825</v>
      </c>
      <c r="EZ33" s="106">
        <v>-11443.951234120537</v>
      </c>
      <c r="FA33" s="106">
        <v>0</v>
      </c>
      <c r="FB33" s="106">
        <v>-6970.3784235107123</v>
      </c>
      <c r="FC33" s="106">
        <v>-68110.719084329903</v>
      </c>
      <c r="FD33" s="106">
        <v>5535.8087074769319</v>
      </c>
      <c r="FE33" s="106">
        <v>0</v>
      </c>
      <c r="FF33" s="106">
        <v>-62574.910376852975</v>
      </c>
      <c r="FG33" s="106">
        <v>31898.257909256499</v>
      </c>
      <c r="FH33" s="106">
        <v>-3911.7853913187355</v>
      </c>
      <c r="FI33" s="106">
        <v>0</v>
      </c>
      <c r="FJ33" s="106">
        <v>27986.472517937764</v>
      </c>
      <c r="FK33" s="106">
        <v>1474.7249055565335</v>
      </c>
      <c r="FL33" s="106">
        <v>210.02007325232063</v>
      </c>
      <c r="FM33" s="106">
        <v>0</v>
      </c>
      <c r="FN33" s="106">
        <v>1684.7449788088541</v>
      </c>
    </row>
    <row r="34" spans="1:170" ht="12.75" customHeight="1">
      <c r="A34" s="105">
        <v>4.2818610923803098</v>
      </c>
      <c r="B34" s="106">
        <v>377608.76601483475</v>
      </c>
      <c r="C34" s="240" t="s">
        <v>111</v>
      </c>
      <c r="D34" s="257" t="s">
        <v>112</v>
      </c>
      <c r="E34" s="105">
        <v>-1.4441352756771053E-3</v>
      </c>
      <c r="F34" s="106">
        <v>-127.35540169139858</v>
      </c>
      <c r="G34" s="106">
        <v>-3091.8577991696716</v>
      </c>
      <c r="H34" s="106">
        <v>0</v>
      </c>
      <c r="I34" s="106">
        <v>-3219.2132008610702</v>
      </c>
      <c r="J34" s="106"/>
      <c r="K34" s="106">
        <v>7568.4840410180041</v>
      </c>
      <c r="L34" s="106">
        <v>-6606.3681425633631</v>
      </c>
      <c r="M34" s="106">
        <v>-2035</v>
      </c>
      <c r="N34" s="106">
        <v>-1072.884101545359</v>
      </c>
      <c r="O34" s="106"/>
      <c r="P34" s="106">
        <v>22554.582755989919</v>
      </c>
      <c r="Q34" s="106">
        <v>-9701.6064936517741</v>
      </c>
      <c r="R34" s="106">
        <v>-14412</v>
      </c>
      <c r="S34" s="106">
        <v>-1559.0237376618556</v>
      </c>
      <c r="T34" s="106"/>
      <c r="U34" s="106">
        <v>-22474.679915513902</v>
      </c>
      <c r="V34" s="106">
        <v>-12091.499970497242</v>
      </c>
      <c r="W34" s="106">
        <v>-14412</v>
      </c>
      <c r="X34" s="106">
        <v>-48978.179886011123</v>
      </c>
      <c r="Y34" s="106"/>
      <c r="Z34" s="106">
        <v>87407.308906491729</v>
      </c>
      <c r="AA34" s="106">
        <v>-109553.34830258794</v>
      </c>
      <c r="AB34" s="106">
        <v>-14412</v>
      </c>
      <c r="AC34" s="106">
        <v>-36558.039396095708</v>
      </c>
      <c r="AF34" s="90"/>
      <c r="AH34" s="262" t="s">
        <v>112</v>
      </c>
      <c r="AJ34" s="218"/>
      <c r="AK34" s="218"/>
      <c r="AL34" s="218"/>
      <c r="AM34" s="218"/>
      <c r="AN34" s="218"/>
      <c r="AO34" s="218"/>
      <c r="AP34" s="218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59"/>
      <c r="BB34" s="267" t="s">
        <v>112</v>
      </c>
      <c r="BC34" s="86">
        <v>7695.8394427094026</v>
      </c>
      <c r="BD34" s="86">
        <v>-3514.5103433936915</v>
      </c>
      <c r="BE34" s="86">
        <v>-2035</v>
      </c>
      <c r="BF34" s="86">
        <v>2146.3290993157111</v>
      </c>
      <c r="BG34" s="106">
        <v>8997.5187728789751</v>
      </c>
      <c r="BH34" s="106">
        <v>1300.6567107324261</v>
      </c>
      <c r="BI34" s="106">
        <v>-2035</v>
      </c>
      <c r="BJ34" s="106">
        <v>8263.1754836114014</v>
      </c>
      <c r="BK34" s="106">
        <v>-4763.5150034116814</v>
      </c>
      <c r="BL34" s="106">
        <v>-1106.322695584794</v>
      </c>
      <c r="BM34" s="106">
        <v>0</v>
      </c>
      <c r="BN34" s="106">
        <v>-5869.8376989964754</v>
      </c>
      <c r="BO34" s="106">
        <v>2839.7101151153329</v>
      </c>
      <c r="BP34" s="106">
        <v>-3516.7345502424614</v>
      </c>
      <c r="BQ34" s="106">
        <v>0</v>
      </c>
      <c r="BR34" s="106">
        <v>-677.02443512712853</v>
      </c>
      <c r="BS34" s="106">
        <v>622.12555812677601</v>
      </c>
      <c r="BT34" s="106">
        <v>-192.10980829886239</v>
      </c>
      <c r="BU34" s="106">
        <v>0</v>
      </c>
      <c r="BV34" s="106">
        <v>430.01574982791362</v>
      </c>
      <c r="BW34" s="106">
        <v>4718.848591087386</v>
      </c>
      <c r="BX34" s="106">
        <v>-457.67977819410135</v>
      </c>
      <c r="BY34" s="106">
        <v>0</v>
      </c>
      <c r="BZ34" s="106">
        <v>4261.1688128932847</v>
      </c>
      <c r="CA34" s="106">
        <v>2089.2929370845668</v>
      </c>
      <c r="CB34" s="106">
        <v>-203.46095121056305</v>
      </c>
      <c r="CC34" s="106">
        <v>-12377</v>
      </c>
      <c r="CD34" s="106">
        <v>-10491.168014125997</v>
      </c>
      <c r="CE34" s="106">
        <v>10646.063305475458</v>
      </c>
      <c r="CF34" s="106">
        <v>-1417.5929625029908</v>
      </c>
      <c r="CG34" s="106">
        <v>0</v>
      </c>
      <c r="CH34" s="106">
        <v>9228.4703429724668</v>
      </c>
      <c r="CI34" s="106">
        <v>-2468.106118675496</v>
      </c>
      <c r="CJ34" s="106">
        <v>-1016.5046591807554</v>
      </c>
      <c r="CK34" s="106">
        <v>0</v>
      </c>
      <c r="CL34" s="106">
        <v>-3484.6107778562514</v>
      </c>
      <c r="CM34" s="106">
        <v>-3312.2237848395598</v>
      </c>
      <c r="CN34" s="106">
        <v>866.89641376225927</v>
      </c>
      <c r="CO34" s="106">
        <v>0</v>
      </c>
      <c r="CP34" s="106">
        <v>-2445.3273710773005</v>
      </c>
      <c r="CQ34" s="106">
        <v>4895.4831306408742</v>
      </c>
      <c r="CR34" s="106">
        <v>2808.0088017468806</v>
      </c>
      <c r="CS34" s="106">
        <v>0</v>
      </c>
      <c r="CT34" s="106">
        <v>7703.4919323877548</v>
      </c>
      <c r="CU34" s="106">
        <v>1320.8897833507508</v>
      </c>
      <c r="CV34" s="106">
        <v>-822.92894968643304</v>
      </c>
      <c r="CW34" s="106">
        <v>0</v>
      </c>
      <c r="CX34" s="106">
        <v>497.96083366431776</v>
      </c>
      <c r="CY34" s="106">
        <v>3485.8214507562225</v>
      </c>
      <c r="CZ34" s="106">
        <v>328.84158513832426</v>
      </c>
      <c r="DA34" s="106">
        <v>0</v>
      </c>
      <c r="DB34" s="106">
        <v>3814.6630358945467</v>
      </c>
      <c r="DC34" s="106">
        <v>-595.19326165749226</v>
      </c>
      <c r="DD34" s="106">
        <v>249.17986333262343</v>
      </c>
      <c r="DE34" s="106">
        <v>0</v>
      </c>
      <c r="DF34" s="106">
        <v>-346.01339832486883</v>
      </c>
      <c r="DG34" s="106">
        <v>-10324.691918733181</v>
      </c>
      <c r="DH34" s="106">
        <v>-374.16492725382318</v>
      </c>
      <c r="DI34" s="106">
        <v>0</v>
      </c>
      <c r="DJ34" s="106">
        <v>-10698.856845987004</v>
      </c>
      <c r="DK34" s="106">
        <v>-2578.1340168606257</v>
      </c>
      <c r="DL34" s="106">
        <v>93.688681730579447</v>
      </c>
      <c r="DM34" s="106">
        <v>0</v>
      </c>
      <c r="DN34" s="106">
        <v>-2484.4453351300463</v>
      </c>
      <c r="DO34" s="106">
        <v>-8526.310496693477</v>
      </c>
      <c r="DP34" s="106">
        <v>-1077.8771762376009</v>
      </c>
      <c r="DQ34" s="106">
        <v>0</v>
      </c>
      <c r="DR34" s="106">
        <v>-9604.1876729310789</v>
      </c>
      <c r="DS34" s="106">
        <v>-5596.1850229873089</v>
      </c>
      <c r="DT34" s="106">
        <v>921.702288767141</v>
      </c>
      <c r="DU34" s="106">
        <v>0</v>
      </c>
      <c r="DV34" s="106">
        <v>-4674.4827342201679</v>
      </c>
      <c r="DW34" s="106">
        <v>4170.9007688095444</v>
      </c>
      <c r="DX34" s="106">
        <v>896.99645130337103</v>
      </c>
      <c r="DY34" s="106">
        <v>0</v>
      </c>
      <c r="DZ34" s="106">
        <v>5067.8972201129154</v>
      </c>
      <c r="EA34" s="106">
        <v>-14154.367443021794</v>
      </c>
      <c r="EB34" s="106">
        <v>-729.19821841345674</v>
      </c>
      <c r="EC34" s="106">
        <v>0</v>
      </c>
      <c r="ED34" s="106">
        <v>-14883.565661435252</v>
      </c>
      <c r="EE34" s="106">
        <v>-547.38053009455325</v>
      </c>
      <c r="EF34" s="106">
        <v>-76.944531092721263</v>
      </c>
      <c r="EG34" s="106">
        <v>0</v>
      </c>
      <c r="EH34" s="106">
        <v>-624.32506118727451</v>
      </c>
      <c r="EI34" s="106">
        <v>-3212.3794849021942</v>
      </c>
      <c r="EJ34" s="106">
        <v>-855.4415912714594</v>
      </c>
      <c r="EK34" s="106">
        <v>0</v>
      </c>
      <c r="EL34" s="106">
        <v>-4067.8210761736536</v>
      </c>
      <c r="EM34" s="106">
        <v>-3375.7633870412828</v>
      </c>
      <c r="EN34" s="106">
        <v>-1846.2446972418857</v>
      </c>
      <c r="EO34" s="106">
        <v>0</v>
      </c>
      <c r="EP34" s="106">
        <v>-5222.0080842831685</v>
      </c>
      <c r="EQ34" s="106">
        <v>5777.2635905932984</v>
      </c>
      <c r="ER34" s="106">
        <v>-2923.3245076366557</v>
      </c>
      <c r="ES34" s="106">
        <v>0</v>
      </c>
      <c r="ET34" s="106">
        <v>2853.9390829566428</v>
      </c>
      <c r="EU34" s="106">
        <v>-5352.2781419703388</v>
      </c>
      <c r="EV34" s="106">
        <v>2084.257388162453</v>
      </c>
      <c r="EW34" s="106">
        <v>0</v>
      </c>
      <c r="EX34" s="106">
        <v>-3268.0207538078857</v>
      </c>
      <c r="EY34" s="106">
        <v>900.05233336461242</v>
      </c>
      <c r="EZ34" s="106">
        <v>-2302.4449242790661</v>
      </c>
      <c r="FA34" s="106">
        <v>0</v>
      </c>
      <c r="FB34" s="106">
        <v>-1402.3925909144536</v>
      </c>
      <c r="FC34" s="106">
        <v>-13703.412067778234</v>
      </c>
      <c r="FD34" s="106">
        <v>1113.7669498545042</v>
      </c>
      <c r="FE34" s="106">
        <v>0</v>
      </c>
      <c r="FF34" s="106">
        <v>-12589.64511792373</v>
      </c>
      <c r="FG34" s="106">
        <v>6417.7118998494698</v>
      </c>
      <c r="FH34" s="106">
        <v>-787.02453679259997</v>
      </c>
      <c r="FI34" s="106">
        <v>0</v>
      </c>
      <c r="FJ34" s="106">
        <v>5630.6873630568698</v>
      </c>
      <c r="FK34" s="106">
        <v>-719.06607228855137</v>
      </c>
      <c r="FL34" s="106">
        <v>42.362159262097713</v>
      </c>
      <c r="FM34" s="106">
        <v>0</v>
      </c>
      <c r="FN34" s="106">
        <v>-676.70391302645362</v>
      </c>
    </row>
    <row r="35" spans="1:170">
      <c r="A35" s="105">
        <v>0.99123398516520556</v>
      </c>
      <c r="B35" s="106">
        <v>4163182.7376938635</v>
      </c>
      <c r="C35" s="240" t="s">
        <v>105</v>
      </c>
      <c r="D35" s="257" t="s">
        <v>104</v>
      </c>
      <c r="E35" s="105">
        <v>4.6883226311917214E-2</v>
      </c>
      <c r="F35" s="106">
        <v>196909.55051005259</v>
      </c>
      <c r="G35" s="106">
        <v>-32464.866323730137</v>
      </c>
      <c r="H35" s="106">
        <v>0</v>
      </c>
      <c r="I35" s="106">
        <v>164444.68418632244</v>
      </c>
      <c r="J35" s="106"/>
      <c r="K35" s="106">
        <v>271944.06699899957</v>
      </c>
      <c r="L35" s="106">
        <v>-69856.343495860303</v>
      </c>
      <c r="M35" s="106">
        <v>0</v>
      </c>
      <c r="N35" s="106">
        <v>202087.72350313925</v>
      </c>
      <c r="O35" s="106"/>
      <c r="P35" s="106">
        <v>468638.95633506915</v>
      </c>
      <c r="Q35" s="106">
        <v>-101723.66072876485</v>
      </c>
      <c r="R35" s="106">
        <v>0</v>
      </c>
      <c r="S35" s="106">
        <v>366915.29560630431</v>
      </c>
      <c r="T35" s="106"/>
      <c r="U35" s="106">
        <v>-443948.57761368481</v>
      </c>
      <c r="V35" s="106">
        <v>-130980.04579382071</v>
      </c>
      <c r="W35" s="106">
        <v>0</v>
      </c>
      <c r="X35" s="106">
        <v>-574928.62340750545</v>
      </c>
      <c r="Y35" s="106"/>
      <c r="Z35" s="106">
        <v>-683237.39528047526</v>
      </c>
      <c r="AA35" s="106">
        <v>-394619.38706147647</v>
      </c>
      <c r="AB35" s="106">
        <v>0</v>
      </c>
      <c r="AC35" s="106">
        <v>-1077856.782341952</v>
      </c>
      <c r="AF35" s="90"/>
      <c r="AH35" s="258" t="s">
        <v>104</v>
      </c>
      <c r="AJ35" s="218"/>
      <c r="AK35" s="218"/>
      <c r="AL35" s="218"/>
      <c r="AM35" s="218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59"/>
      <c r="BB35" s="267" t="s">
        <v>104</v>
      </c>
      <c r="BC35" s="86">
        <v>75034.516488946974</v>
      </c>
      <c r="BD35" s="86">
        <v>-37391.477172130166</v>
      </c>
      <c r="BE35" s="86">
        <v>0</v>
      </c>
      <c r="BF35" s="86">
        <v>37643.039316816808</v>
      </c>
      <c r="BG35" s="106">
        <v>802.45613444503397</v>
      </c>
      <c r="BH35" s="106">
        <v>13987.45908503875</v>
      </c>
      <c r="BI35" s="106">
        <v>0</v>
      </c>
      <c r="BJ35" s="106">
        <v>14789.915219483784</v>
      </c>
      <c r="BK35" s="106">
        <v>-213352.79836239852</v>
      </c>
      <c r="BL35" s="106">
        <v>-12377.780721984054</v>
      </c>
      <c r="BM35" s="106">
        <v>0</v>
      </c>
      <c r="BN35" s="106">
        <v>-225730.57908438257</v>
      </c>
      <c r="BO35" s="106">
        <v>281042.76276751468</v>
      </c>
      <c r="BP35" s="106">
        <v>-36980.9832688444</v>
      </c>
      <c r="BQ35" s="106">
        <v>0</v>
      </c>
      <c r="BR35" s="106">
        <v>244061.77949867028</v>
      </c>
      <c r="BS35" s="106">
        <v>6542.0959493857808</v>
      </c>
      <c r="BT35" s="106">
        <v>-2020.1722663404653</v>
      </c>
      <c r="BU35" s="106">
        <v>0</v>
      </c>
      <c r="BV35" s="106">
        <v>4521.9236830453156</v>
      </c>
      <c r="BW35" s="106">
        <v>-69424.134101040661</v>
      </c>
      <c r="BX35" s="106">
        <v>-4961.9735070444731</v>
      </c>
      <c r="BY35" s="106">
        <v>0</v>
      </c>
      <c r="BZ35" s="106">
        <v>-74386.107608085134</v>
      </c>
      <c r="CA35" s="106">
        <v>132168.5441611982</v>
      </c>
      <c r="CB35" s="106">
        <v>-2144.4938298060224</v>
      </c>
      <c r="CC35" s="106">
        <v>0</v>
      </c>
      <c r="CD35" s="106">
        <v>130024.05033139218</v>
      </c>
      <c r="CE35" s="106">
        <v>300742.61435060436</v>
      </c>
      <c r="CF35" s="106">
        <v>-14183.531998180933</v>
      </c>
      <c r="CG35" s="106">
        <v>0</v>
      </c>
      <c r="CH35" s="106">
        <v>286559.0823524234</v>
      </c>
      <c r="CI35" s="106">
        <v>-166792.13507469231</v>
      </c>
      <c r="CJ35" s="106">
        <v>-10577.317897873123</v>
      </c>
      <c r="CK35" s="106">
        <v>0</v>
      </c>
      <c r="CL35" s="106">
        <v>-177369.45297256543</v>
      </c>
      <c r="CM35" s="106">
        <v>-202510.0621901392</v>
      </c>
      <c r="CN35" s="106">
        <v>9427.0610604391368</v>
      </c>
      <c r="CO35" s="106">
        <v>0</v>
      </c>
      <c r="CP35" s="106">
        <v>-193083.00112970007</v>
      </c>
      <c r="CQ35" s="106">
        <v>-68978.76514671836</v>
      </c>
      <c r="CR35" s="106">
        <v>31506.56452855008</v>
      </c>
      <c r="CS35" s="106">
        <v>0</v>
      </c>
      <c r="CT35" s="106">
        <v>-37472.200618168281</v>
      </c>
      <c r="CU35" s="106">
        <v>-219632.92031458672</v>
      </c>
      <c r="CV35" s="106">
        <v>-9781.3573866033985</v>
      </c>
      <c r="CW35" s="106">
        <v>0</v>
      </c>
      <c r="CX35" s="106">
        <v>-229414.27770119012</v>
      </c>
      <c r="CY35" s="106">
        <v>-452371.28080571303</v>
      </c>
      <c r="CZ35" s="106">
        <v>4374.3502229585501</v>
      </c>
      <c r="DA35" s="106">
        <v>0</v>
      </c>
      <c r="DB35" s="106">
        <v>-447996.93058275449</v>
      </c>
      <c r="DC35" s="106">
        <v>-65274.900665441528</v>
      </c>
      <c r="DD35" s="106">
        <v>3355.5877072866133</v>
      </c>
      <c r="DE35" s="106">
        <v>0</v>
      </c>
      <c r="DF35" s="106">
        <v>-61919.312958154915</v>
      </c>
      <c r="DG35" s="106">
        <v>79458.499472218566</v>
      </c>
      <c r="DH35" s="106">
        <v>-4811.3465268045038</v>
      </c>
      <c r="DI35" s="106">
        <v>0</v>
      </c>
      <c r="DJ35" s="106">
        <v>74647.152945414069</v>
      </c>
      <c r="DK35" s="106">
        <v>233410.63702057861</v>
      </c>
      <c r="DL35" s="106">
        <v>1135.7749118119682</v>
      </c>
      <c r="DM35" s="106">
        <v>0</v>
      </c>
      <c r="DN35" s="106">
        <v>234546.41193239059</v>
      </c>
      <c r="DO35" s="106">
        <v>-51591.324316488579</v>
      </c>
      <c r="DP35" s="106">
        <v>-12916.414746481423</v>
      </c>
      <c r="DQ35" s="106">
        <v>0</v>
      </c>
      <c r="DR35" s="106">
        <v>-64507.739062970002</v>
      </c>
      <c r="DS35" s="106">
        <v>-109269.86058418173</v>
      </c>
      <c r="DT35" s="106">
        <v>11148.332063526606</v>
      </c>
      <c r="DU35" s="106">
        <v>0</v>
      </c>
      <c r="DV35" s="106">
        <v>-98121.52852065512</v>
      </c>
      <c r="DW35" s="106">
        <v>127863.30520306528</v>
      </c>
      <c r="DX35" s="106">
        <v>10662.894269405711</v>
      </c>
      <c r="DY35" s="106">
        <v>0</v>
      </c>
      <c r="DZ35" s="106">
        <v>138526.19947247099</v>
      </c>
      <c r="EA35" s="106">
        <v>-246370.86706851516</v>
      </c>
      <c r="EB35" s="106">
        <v>-8815.6833715475877</v>
      </c>
      <c r="EC35" s="106">
        <v>0</v>
      </c>
      <c r="ED35" s="106">
        <v>-255186.55044006274</v>
      </c>
      <c r="EE35" s="106">
        <v>-6617.5880785379559</v>
      </c>
      <c r="EF35" s="106">
        <v>-930.22528875821445</v>
      </c>
      <c r="EG35" s="106">
        <v>0</v>
      </c>
      <c r="EH35" s="106">
        <v>-7547.8133672961703</v>
      </c>
      <c r="EI35" s="106">
        <v>-116278.72114648856</v>
      </c>
      <c r="EJ35" s="106">
        <v>-10511.76306351216</v>
      </c>
      <c r="EK35" s="106">
        <v>0</v>
      </c>
      <c r="EL35" s="106">
        <v>-126790.48421000072</v>
      </c>
      <c r="EM35" s="106">
        <v>165468.69790809695</v>
      </c>
      <c r="EN35" s="106">
        <v>-21715.644671847651</v>
      </c>
      <c r="EO35" s="106">
        <v>0</v>
      </c>
      <c r="EP35" s="106">
        <v>143753.05323624931</v>
      </c>
      <c r="EQ35" s="106">
        <v>225020.9174652081</v>
      </c>
      <c r="ER35" s="106">
        <v>-33199.776953282715</v>
      </c>
      <c r="ES35" s="106">
        <v>0</v>
      </c>
      <c r="ET35" s="106">
        <v>191821.14051192539</v>
      </c>
      <c r="EU35" s="106">
        <v>-276736.81626251061</v>
      </c>
      <c r="EV35" s="106">
        <v>24815.964275985119</v>
      </c>
      <c r="EW35" s="106">
        <v>0</v>
      </c>
      <c r="EX35" s="106">
        <v>-251920.85198652549</v>
      </c>
      <c r="EY35" s="106">
        <v>152178.1383798942</v>
      </c>
      <c r="EZ35" s="106">
        <v>-26583.06752920986</v>
      </c>
      <c r="FA35" s="106">
        <v>0</v>
      </c>
      <c r="FB35" s="106">
        <v>125595.07085068434</v>
      </c>
      <c r="FC35" s="106">
        <v>97408.787605598569</v>
      </c>
      <c r="FD35" s="106">
        <v>12157.469936225498</v>
      </c>
      <c r="FE35" s="106">
        <v>0</v>
      </c>
      <c r="FF35" s="106">
        <v>109566.25754182407</v>
      </c>
      <c r="FG35" s="106">
        <v>-169483.05827977508</v>
      </c>
      <c r="FH35" s="106">
        <v>-9062.9228133669239</v>
      </c>
      <c r="FI35" s="106">
        <v>0</v>
      </c>
      <c r="FJ35" s="106">
        <v>-178545.98109314201</v>
      </c>
      <c r="FK35" s="106">
        <v>-8280.3521443177015</v>
      </c>
      <c r="FL35" s="106">
        <v>487.81831016930732</v>
      </c>
      <c r="FM35" s="106">
        <v>0</v>
      </c>
      <c r="FN35" s="106">
        <v>-7792.5338341483939</v>
      </c>
    </row>
    <row r="36" spans="1:170">
      <c r="A36" s="105">
        <v>1.6250842886041807</v>
      </c>
      <c r="B36" s="106">
        <v>1204187.457855698</v>
      </c>
      <c r="C36" s="240" t="s">
        <v>107</v>
      </c>
      <c r="D36" s="257" t="s">
        <v>106</v>
      </c>
      <c r="E36" s="105">
        <v>-6.1256352205262932E-2</v>
      </c>
      <c r="F36" s="106">
        <v>-45390.956984099699</v>
      </c>
      <c r="G36" s="106">
        <v>-10228.089262705795</v>
      </c>
      <c r="H36" s="106">
        <v>0</v>
      </c>
      <c r="I36" s="106">
        <v>-55619.04624680549</v>
      </c>
      <c r="J36" s="106"/>
      <c r="K36" s="106">
        <v>-39518.483735440066</v>
      </c>
      <c r="L36" s="106">
        <v>-22151.869479593981</v>
      </c>
      <c r="M36" s="106">
        <v>0</v>
      </c>
      <c r="N36" s="106">
        <v>-61670.35321503404</v>
      </c>
      <c r="O36" s="106"/>
      <c r="P36" s="106">
        <v>-24248.349446101114</v>
      </c>
      <c r="Q36" s="106">
        <v>-33165.727537836501</v>
      </c>
      <c r="R36" s="106">
        <v>0</v>
      </c>
      <c r="S36" s="106">
        <v>-57414.076983937608</v>
      </c>
      <c r="T36" s="106"/>
      <c r="U36" s="106">
        <v>-476663.8679164499</v>
      </c>
      <c r="V36" s="106">
        <v>-41933.294160953272</v>
      </c>
      <c r="W36" s="106">
        <v>0</v>
      </c>
      <c r="X36" s="106">
        <v>-518597.16207740293</v>
      </c>
      <c r="Y36" s="106"/>
      <c r="Z36" s="106">
        <v>-405116.48118473613</v>
      </c>
      <c r="AA36" s="106">
        <v>-120658.20779906595</v>
      </c>
      <c r="AB36" s="106">
        <v>0</v>
      </c>
      <c r="AC36" s="106">
        <v>-525774.68898380187</v>
      </c>
      <c r="AF36" s="90"/>
      <c r="AH36" s="262" t="s">
        <v>106</v>
      </c>
      <c r="AJ36" s="218"/>
      <c r="AK36" s="218"/>
      <c r="AL36" s="218"/>
      <c r="AM36" s="218"/>
      <c r="AN36" s="218"/>
      <c r="AO36" s="218"/>
      <c r="AP36" s="218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59"/>
      <c r="BB36" s="267" t="s">
        <v>106</v>
      </c>
      <c r="BC36" s="86">
        <v>5872.4732486596331</v>
      </c>
      <c r="BD36" s="86">
        <v>-11923.780216888184</v>
      </c>
      <c r="BE36" s="86">
        <v>0</v>
      </c>
      <c r="BF36" s="86">
        <v>-6051.3069682285477</v>
      </c>
      <c r="BG36" s="106">
        <v>50225.838632622035</v>
      </c>
      <c r="BH36" s="106">
        <v>4230.4927273525382</v>
      </c>
      <c r="BI36" s="106">
        <v>0</v>
      </c>
      <c r="BJ36" s="106">
        <v>54456.331359974574</v>
      </c>
      <c r="BK36" s="106">
        <v>-46025.575053328648</v>
      </c>
      <c r="BL36" s="106">
        <v>-3688.841503776619</v>
      </c>
      <c r="BM36" s="106">
        <v>0</v>
      </c>
      <c r="BN36" s="106">
        <v>-49714.416557105265</v>
      </c>
      <c r="BO36" s="106">
        <v>-418.75526269664988</v>
      </c>
      <c r="BP36" s="106">
        <v>-11819.750087221226</v>
      </c>
      <c r="BQ36" s="106">
        <v>0</v>
      </c>
      <c r="BR36" s="106">
        <v>-12238.505349917876</v>
      </c>
      <c r="BS36" s="106">
        <v>2090.964932062896</v>
      </c>
      <c r="BT36" s="106">
        <v>-645.68135324287653</v>
      </c>
      <c r="BU36" s="106">
        <v>0</v>
      </c>
      <c r="BV36" s="106">
        <v>1445.2835788200196</v>
      </c>
      <c r="BW36" s="106">
        <v>-4104.9165524698328</v>
      </c>
      <c r="BX36" s="106">
        <v>-1563.2748166326346</v>
      </c>
      <c r="BY36" s="106">
        <v>0</v>
      </c>
      <c r="BZ36" s="106">
        <v>-5668.1913691024674</v>
      </c>
      <c r="CA36" s="106">
        <v>-53066.927136608167</v>
      </c>
      <c r="CB36" s="106">
        <v>-728.67404100604654</v>
      </c>
      <c r="CC36" s="106">
        <v>0</v>
      </c>
      <c r="CD36" s="106">
        <v>-53795.601177614211</v>
      </c>
      <c r="CE36" s="106">
        <v>6293.7239981302992</v>
      </c>
      <c r="CF36" s="106">
        <v>-5204.950999561026</v>
      </c>
      <c r="CG36" s="106">
        <v>0</v>
      </c>
      <c r="CH36" s="106">
        <v>1088.7729985692731</v>
      </c>
      <c r="CI36" s="106">
        <v>66148.253980286652</v>
      </c>
      <c r="CJ36" s="106">
        <v>-3516.9582010428112</v>
      </c>
      <c r="CK36" s="106">
        <v>0</v>
      </c>
      <c r="CL36" s="106">
        <v>62631.295779243839</v>
      </c>
      <c r="CM36" s="106">
        <v>-1127.3488106292207</v>
      </c>
      <c r="CN36" s="106">
        <v>2974.340980565561</v>
      </c>
      <c r="CO36" s="106">
        <v>0</v>
      </c>
      <c r="CP36" s="106">
        <v>1846.9921699363404</v>
      </c>
      <c r="CQ36" s="106">
        <v>-3758.8547571371309</v>
      </c>
      <c r="CR36" s="106">
        <v>9797.6349046516407</v>
      </c>
      <c r="CS36" s="106">
        <v>0</v>
      </c>
      <c r="CT36" s="106">
        <v>6038.7801475145097</v>
      </c>
      <c r="CU36" s="106">
        <v>-162691.64100756752</v>
      </c>
      <c r="CV36" s="106">
        <v>-3262.302816827425</v>
      </c>
      <c r="CW36" s="106">
        <v>0</v>
      </c>
      <c r="CX36" s="106">
        <v>-165953.94382439496</v>
      </c>
      <c r="CY36" s="106">
        <v>-18301.276548224734</v>
      </c>
      <c r="CZ36" s="106">
        <v>1333.9067963836569</v>
      </c>
      <c r="DA36" s="106">
        <v>0</v>
      </c>
      <c r="DB36" s="106">
        <v>-16967.369751841077</v>
      </c>
      <c r="DC36" s="106">
        <v>-2414.3307074520271</v>
      </c>
      <c r="DD36" s="106">
        <v>1010.7684923168199</v>
      </c>
      <c r="DE36" s="106">
        <v>0</v>
      </c>
      <c r="DF36" s="106">
        <v>-1403.5622151352072</v>
      </c>
      <c r="DG36" s="106">
        <v>6739.4528127282392</v>
      </c>
      <c r="DH36" s="106">
        <v>-1467.1636939761875</v>
      </c>
      <c r="DI36" s="106">
        <v>0</v>
      </c>
      <c r="DJ36" s="106">
        <v>5272.2891187520518</v>
      </c>
      <c r="DK36" s="106">
        <v>1627.058560103178</v>
      </c>
      <c r="DL36" s="106">
        <v>364.33299119163348</v>
      </c>
      <c r="DM36" s="106">
        <v>0</v>
      </c>
      <c r="DN36" s="106">
        <v>1991.3915512948115</v>
      </c>
      <c r="DO36" s="106">
        <v>1718.679963368224</v>
      </c>
      <c r="DP36" s="106">
        <v>-4090.1980030524483</v>
      </c>
      <c r="DQ36" s="106">
        <v>0</v>
      </c>
      <c r="DR36" s="106">
        <v>-2371.5180396842243</v>
      </c>
      <c r="DS36" s="106">
        <v>-174222.84720508312</v>
      </c>
      <c r="DT36" s="106">
        <v>3872.3034651905691</v>
      </c>
      <c r="DU36" s="106">
        <v>0</v>
      </c>
      <c r="DV36" s="106">
        <v>-170350.54373989254</v>
      </c>
      <c r="DW36" s="106">
        <v>5016.2533759844955</v>
      </c>
      <c r="DX36" s="106">
        <v>3798.6560834757802</v>
      </c>
      <c r="DY36" s="106">
        <v>0</v>
      </c>
      <c r="DZ36" s="106">
        <v>8814.9094594602757</v>
      </c>
      <c r="EA36" s="106">
        <v>202703.7613561668</v>
      </c>
      <c r="EB36" s="106">
        <v>-2592.2307056812569</v>
      </c>
      <c r="EC36" s="106">
        <v>0</v>
      </c>
      <c r="ED36" s="106">
        <v>200111.53065048554</v>
      </c>
      <c r="EE36" s="106">
        <v>-1945.8860183318611</v>
      </c>
      <c r="EF36" s="106">
        <v>-273.5305313372337</v>
      </c>
      <c r="EG36" s="106">
        <v>0</v>
      </c>
      <c r="EH36" s="106">
        <v>-2219.4165496690948</v>
      </c>
      <c r="EI36" s="106">
        <v>-100903.16239544819</v>
      </c>
      <c r="EJ36" s="106">
        <v>-3237.2764819222903</v>
      </c>
      <c r="EK36" s="106">
        <v>0</v>
      </c>
      <c r="EL36" s="106">
        <v>-104140.43887737048</v>
      </c>
      <c r="EM36" s="106">
        <v>98672.52860897244</v>
      </c>
      <c r="EN36" s="106">
        <v>-6463.7824905138114</v>
      </c>
      <c r="EO36" s="106">
        <v>0</v>
      </c>
      <c r="EP36" s="106">
        <v>92208.746118458628</v>
      </c>
      <c r="EQ36" s="106">
        <v>-100868.3570422316</v>
      </c>
      <c r="ER36" s="106">
        <v>-11147.934321202516</v>
      </c>
      <c r="ES36" s="106">
        <v>0</v>
      </c>
      <c r="ET36" s="106">
        <v>-112016.29136343411</v>
      </c>
      <c r="EU36" s="106">
        <v>-22719.707590730861</v>
      </c>
      <c r="EV36" s="106">
        <v>7960.445683335487</v>
      </c>
      <c r="EW36" s="106">
        <v>0</v>
      </c>
      <c r="EX36" s="106">
        <v>-14759.261907395374</v>
      </c>
      <c r="EY36" s="106">
        <v>3437.587772316765</v>
      </c>
      <c r="EZ36" s="106">
        <v>-8793.773678189511</v>
      </c>
      <c r="FA36" s="106">
        <v>0</v>
      </c>
      <c r="FB36" s="106">
        <v>-5356.1859058727459</v>
      </c>
      <c r="FC36" s="106">
        <v>-169987.64669367438</v>
      </c>
      <c r="FD36" s="106">
        <v>4576.7509093402132</v>
      </c>
      <c r="FE36" s="106">
        <v>0</v>
      </c>
      <c r="FF36" s="106">
        <v>-165410.89578433416</v>
      </c>
      <c r="FG36" s="106">
        <v>-10368.804461901542</v>
      </c>
      <c r="FH36" s="106">
        <v>-3306.488307725067</v>
      </c>
      <c r="FI36" s="106">
        <v>0</v>
      </c>
      <c r="FJ36" s="106">
        <v>-13675.292769626609</v>
      </c>
      <c r="FK36" s="106">
        <v>-3020.97768157674</v>
      </c>
      <c r="FL36" s="106">
        <v>177.97410085960905</v>
      </c>
      <c r="FM36" s="106">
        <v>0</v>
      </c>
      <c r="FN36" s="106">
        <v>-2843.0035807171307</v>
      </c>
    </row>
    <row r="37" spans="1:170">
      <c r="A37" s="105">
        <v>2.5960890087660147</v>
      </c>
      <c r="B37" s="106">
        <v>0</v>
      </c>
      <c r="C37" s="240" t="s">
        <v>109</v>
      </c>
      <c r="D37" s="257" t="s">
        <v>108</v>
      </c>
      <c r="E37" s="105">
        <v>0.1003048603680381</v>
      </c>
      <c r="F37" s="106">
        <v>0</v>
      </c>
      <c r="G37" s="106">
        <v>0</v>
      </c>
      <c r="H37" s="106">
        <v>0</v>
      </c>
      <c r="I37" s="106">
        <v>0</v>
      </c>
      <c r="J37" s="106"/>
      <c r="K37" s="106">
        <v>0</v>
      </c>
      <c r="L37" s="106">
        <v>0</v>
      </c>
      <c r="M37" s="106">
        <v>0</v>
      </c>
      <c r="N37" s="106">
        <v>0</v>
      </c>
      <c r="O37" s="106"/>
      <c r="P37" s="106">
        <v>0</v>
      </c>
      <c r="Q37" s="106">
        <v>0</v>
      </c>
      <c r="R37" s="106">
        <v>0</v>
      </c>
      <c r="S37" s="106">
        <v>0</v>
      </c>
      <c r="T37" s="106"/>
      <c r="U37" s="106">
        <v>0</v>
      </c>
      <c r="V37" s="106">
        <v>0</v>
      </c>
      <c r="W37" s="106">
        <v>0</v>
      </c>
      <c r="X37" s="106">
        <v>0</v>
      </c>
      <c r="Y37" s="106"/>
      <c r="Z37" s="106">
        <v>74526.443523596128</v>
      </c>
      <c r="AA37" s="106">
        <v>-888.89102227759668</v>
      </c>
      <c r="AB37" s="106">
        <v>-45653.42</v>
      </c>
      <c r="AC37" s="106">
        <v>27984.132501318527</v>
      </c>
      <c r="AF37" s="90"/>
      <c r="AH37" s="262" t="s">
        <v>108</v>
      </c>
      <c r="AJ37" s="218"/>
      <c r="AK37" s="218"/>
      <c r="AL37" s="218"/>
      <c r="AM37" s="218"/>
      <c r="AN37" s="218"/>
      <c r="AO37" s="218"/>
      <c r="AP37" s="218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59"/>
      <c r="BB37" s="267" t="s">
        <v>108</v>
      </c>
      <c r="BC37" s="86">
        <v>0</v>
      </c>
      <c r="BD37" s="86">
        <v>0</v>
      </c>
      <c r="BE37" s="86">
        <v>0</v>
      </c>
      <c r="BF37" s="86">
        <v>0</v>
      </c>
      <c r="BG37" s="106">
        <v>0</v>
      </c>
      <c r="BH37" s="106">
        <v>0</v>
      </c>
      <c r="BI37" s="106">
        <v>0</v>
      </c>
      <c r="BJ37" s="106">
        <v>0</v>
      </c>
      <c r="BK37" s="106">
        <v>0</v>
      </c>
      <c r="BL37" s="106">
        <v>0</v>
      </c>
      <c r="BM37" s="106">
        <v>0</v>
      </c>
      <c r="BN37" s="106">
        <v>0</v>
      </c>
      <c r="BO37" s="106">
        <v>0</v>
      </c>
      <c r="BP37" s="106">
        <v>0</v>
      </c>
      <c r="BQ37" s="106">
        <v>0</v>
      </c>
      <c r="BR37" s="106">
        <v>0</v>
      </c>
      <c r="BS37" s="106">
        <v>0</v>
      </c>
      <c r="BT37" s="106">
        <v>0</v>
      </c>
      <c r="BU37" s="106">
        <v>0</v>
      </c>
      <c r="BV37" s="106">
        <v>0</v>
      </c>
      <c r="BW37" s="106">
        <v>0</v>
      </c>
      <c r="BX37" s="106">
        <v>0</v>
      </c>
      <c r="BY37" s="106">
        <v>0</v>
      </c>
      <c r="BZ37" s="106">
        <v>0</v>
      </c>
      <c r="CA37" s="106">
        <v>0</v>
      </c>
      <c r="CB37" s="106">
        <v>0</v>
      </c>
      <c r="CC37" s="106">
        <v>0</v>
      </c>
      <c r="CD37" s="106">
        <v>0</v>
      </c>
      <c r="CE37" s="106">
        <v>0</v>
      </c>
      <c r="CF37" s="106">
        <v>0</v>
      </c>
      <c r="CG37" s="106">
        <v>0</v>
      </c>
      <c r="CH37" s="106">
        <v>0</v>
      </c>
      <c r="CI37" s="106">
        <v>0</v>
      </c>
      <c r="CJ37" s="106">
        <v>0</v>
      </c>
      <c r="CK37" s="106">
        <v>0</v>
      </c>
      <c r="CL37" s="106">
        <v>0</v>
      </c>
      <c r="CM37" s="106">
        <v>0</v>
      </c>
      <c r="CN37" s="106">
        <v>0</v>
      </c>
      <c r="CO37" s="106">
        <v>0</v>
      </c>
      <c r="CP37" s="106">
        <v>0</v>
      </c>
      <c r="CQ37" s="106">
        <v>0</v>
      </c>
      <c r="CR37" s="106">
        <v>0</v>
      </c>
      <c r="CS37" s="106">
        <v>0</v>
      </c>
      <c r="CT37" s="106">
        <v>0</v>
      </c>
      <c r="CU37" s="106">
        <v>0</v>
      </c>
      <c r="CV37" s="106">
        <v>0</v>
      </c>
      <c r="CW37" s="106">
        <v>0</v>
      </c>
      <c r="CX37" s="106">
        <v>0</v>
      </c>
      <c r="CY37" s="106">
        <v>0</v>
      </c>
      <c r="CZ37" s="106">
        <v>0</v>
      </c>
      <c r="DA37" s="106">
        <v>0</v>
      </c>
      <c r="DB37" s="106">
        <v>0</v>
      </c>
      <c r="DC37" s="106">
        <v>0</v>
      </c>
      <c r="DD37" s="106">
        <v>0</v>
      </c>
      <c r="DE37" s="106">
        <v>0</v>
      </c>
      <c r="DF37" s="106">
        <v>0</v>
      </c>
      <c r="DG37" s="106">
        <v>0</v>
      </c>
      <c r="DH37" s="106">
        <v>0</v>
      </c>
      <c r="DI37" s="106">
        <v>0</v>
      </c>
      <c r="DJ37" s="106">
        <v>0</v>
      </c>
      <c r="DK37" s="106">
        <v>0</v>
      </c>
      <c r="DL37" s="106">
        <v>0</v>
      </c>
      <c r="DM37" s="106">
        <v>0</v>
      </c>
      <c r="DN37" s="106">
        <v>0</v>
      </c>
      <c r="DO37" s="106">
        <v>0</v>
      </c>
      <c r="DP37" s="106">
        <v>0</v>
      </c>
      <c r="DQ37" s="106">
        <v>0</v>
      </c>
      <c r="DR37" s="106">
        <v>0</v>
      </c>
      <c r="DS37" s="106">
        <v>0</v>
      </c>
      <c r="DT37" s="106">
        <v>0</v>
      </c>
      <c r="DU37" s="106">
        <v>0</v>
      </c>
      <c r="DV37" s="106">
        <v>0</v>
      </c>
      <c r="DW37" s="106">
        <v>0</v>
      </c>
      <c r="DX37" s="106">
        <v>0</v>
      </c>
      <c r="DY37" s="106">
        <v>0</v>
      </c>
      <c r="DZ37" s="106">
        <v>0</v>
      </c>
      <c r="EA37" s="106">
        <v>0</v>
      </c>
      <c r="EB37" s="106">
        <v>0</v>
      </c>
      <c r="EC37" s="106">
        <v>0</v>
      </c>
      <c r="ED37" s="106">
        <v>0</v>
      </c>
      <c r="EE37" s="106">
        <v>0</v>
      </c>
      <c r="EF37" s="106">
        <v>0</v>
      </c>
      <c r="EG37" s="106">
        <v>0</v>
      </c>
      <c r="EH37" s="106">
        <v>0</v>
      </c>
      <c r="EI37" s="106">
        <v>0</v>
      </c>
      <c r="EJ37" s="106">
        <v>0</v>
      </c>
      <c r="EK37" s="106">
        <v>0</v>
      </c>
      <c r="EL37" s="106">
        <v>0</v>
      </c>
      <c r="EM37" s="106">
        <v>0</v>
      </c>
      <c r="EN37" s="106">
        <v>0</v>
      </c>
      <c r="EO37" s="106">
        <v>0</v>
      </c>
      <c r="EP37" s="106">
        <v>0</v>
      </c>
      <c r="EQ37" s="106">
        <v>0</v>
      </c>
      <c r="ER37" s="106">
        <v>0</v>
      </c>
      <c r="ES37" s="106">
        <v>0</v>
      </c>
      <c r="ET37" s="106">
        <v>0</v>
      </c>
      <c r="EU37" s="106">
        <v>0</v>
      </c>
      <c r="EV37" s="106">
        <v>0</v>
      </c>
      <c r="EW37" s="106">
        <v>0</v>
      </c>
      <c r="EX37" s="106">
        <v>0</v>
      </c>
      <c r="EY37" s="106">
        <v>0</v>
      </c>
      <c r="EZ37" s="106">
        <v>0</v>
      </c>
      <c r="FA37" s="106">
        <v>0</v>
      </c>
      <c r="FB37" s="106">
        <v>0</v>
      </c>
      <c r="FC37" s="106">
        <v>0</v>
      </c>
      <c r="FD37" s="106">
        <v>0</v>
      </c>
      <c r="FE37" s="106">
        <v>0</v>
      </c>
      <c r="FF37" s="106">
        <v>0</v>
      </c>
      <c r="FG37" s="106">
        <v>0</v>
      </c>
      <c r="FH37" s="106">
        <v>0</v>
      </c>
      <c r="FI37" s="106">
        <v>0</v>
      </c>
      <c r="FJ37" s="106">
        <v>0</v>
      </c>
      <c r="FK37" s="106">
        <v>0</v>
      </c>
      <c r="FL37" s="106">
        <v>0</v>
      </c>
      <c r="FM37" s="106">
        <v>0</v>
      </c>
      <c r="FN37" s="106">
        <v>0</v>
      </c>
    </row>
    <row r="38" spans="1:170" ht="14.4">
      <c r="B38" s="87">
        <v>13758036.109238029</v>
      </c>
      <c r="C38" s="237"/>
      <c r="D38" s="263" t="s">
        <v>425</v>
      </c>
      <c r="F38" s="87">
        <v>192533.54600025539</v>
      </c>
      <c r="G38" s="87">
        <v>-88013.232899043243</v>
      </c>
      <c r="H38" s="87">
        <v>0</v>
      </c>
      <c r="I38" s="87">
        <v>104520.31310121214</v>
      </c>
      <c r="K38" s="87">
        <v>-88359.493313162064</v>
      </c>
      <c r="L38" s="87">
        <v>-191728.52415475022</v>
      </c>
      <c r="M38" s="87">
        <v>-52744</v>
      </c>
      <c r="N38" s="87">
        <v>-332832.01746791234</v>
      </c>
      <c r="O38" s="243"/>
      <c r="P38" s="87">
        <v>29894.74895572738</v>
      </c>
      <c r="Q38" s="87">
        <v>-284485.20944827236</v>
      </c>
      <c r="R38" s="87">
        <v>-110691</v>
      </c>
      <c r="S38" s="87">
        <v>-365281.4604925451</v>
      </c>
      <c r="U38" s="87">
        <v>-2211109.2957431641</v>
      </c>
      <c r="V38" s="87">
        <v>-359482.90748297819</v>
      </c>
      <c r="W38" s="87">
        <v>-110691</v>
      </c>
      <c r="X38" s="87">
        <v>-2681283.2032261416</v>
      </c>
      <c r="Z38" s="87">
        <v>-166031.73364849811</v>
      </c>
      <c r="AA38" s="87">
        <v>-1056349.4207745376</v>
      </c>
      <c r="AB38" s="87">
        <v>-151842.69034884567</v>
      </c>
      <c r="AC38" s="87">
        <v>-1374223.8447718807</v>
      </c>
      <c r="AD38" s="256"/>
      <c r="AE38" s="256"/>
      <c r="AF38" s="256"/>
      <c r="AG38" s="256"/>
      <c r="AH38" s="264"/>
      <c r="AI38" s="256"/>
      <c r="AJ38" s="218"/>
      <c r="AK38" s="218"/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59"/>
      <c r="BB38" s="265">
        <v>0</v>
      </c>
      <c r="BC38" s="87">
        <v>-280893.03931341739</v>
      </c>
      <c r="BD38" s="87">
        <v>-103715.29125570695</v>
      </c>
      <c r="BE38" s="87">
        <v>-52744</v>
      </c>
      <c r="BF38" s="87">
        <v>-437352.33056912431</v>
      </c>
      <c r="BG38" s="87">
        <v>-113200.29621731135</v>
      </c>
      <c r="BH38" s="87">
        <v>37972.574919379316</v>
      </c>
      <c r="BI38" s="87">
        <v>-52744</v>
      </c>
      <c r="BJ38" s="87">
        <v>-127971.72129793203</v>
      </c>
      <c r="BK38" s="87">
        <v>-442663.12373819167</v>
      </c>
      <c r="BL38" s="87">
        <v>-32986.570366993546</v>
      </c>
      <c r="BM38" s="87">
        <v>0</v>
      </c>
      <c r="BN38" s="87">
        <v>-475649.69410518522</v>
      </c>
      <c r="BO38" s="87">
        <v>251691.30262838252</v>
      </c>
      <c r="BP38" s="87">
        <v>-103070.81281102684</v>
      </c>
      <c r="BQ38" s="87">
        <v>0</v>
      </c>
      <c r="BR38" s="87">
        <v>148620.4898173557</v>
      </c>
      <c r="BS38" s="87">
        <v>23279.078013703052</v>
      </c>
      <c r="BT38" s="87">
        <v>-5630.4829970658757</v>
      </c>
      <c r="BU38" s="87">
        <v>0</v>
      </c>
      <c r="BV38" s="87">
        <v>17648.595016637177</v>
      </c>
      <c r="BW38" s="87">
        <v>-198165.18823420443</v>
      </c>
      <c r="BX38" s="87">
        <v>-13747.160217168745</v>
      </c>
      <c r="BY38" s="87">
        <v>0</v>
      </c>
      <c r="BZ38" s="87">
        <v>-211912.34845137317</v>
      </c>
      <c r="CA38" s="87">
        <v>-12379.992469160818</v>
      </c>
      <c r="CB38" s="87">
        <v>-6126.4933398617468</v>
      </c>
      <c r="CC38" s="87">
        <v>-57947</v>
      </c>
      <c r="CD38" s="87">
        <v>-76453.485809022532</v>
      </c>
      <c r="CE38" s="87">
        <v>403297.22056136996</v>
      </c>
      <c r="CF38" s="87">
        <v>-42413.765029893722</v>
      </c>
      <c r="CG38" s="87">
        <v>0</v>
      </c>
      <c r="CH38" s="87">
        <v>360883.45553147624</v>
      </c>
      <c r="CI38" s="87">
        <v>-74497.797589115275</v>
      </c>
      <c r="CJ38" s="87">
        <v>-30469.266706597991</v>
      </c>
      <c r="CK38" s="87">
        <v>0</v>
      </c>
      <c r="CL38" s="87">
        <v>-104967.06429571327</v>
      </c>
      <c r="CM38" s="87">
        <v>-317593.82427577517</v>
      </c>
      <c r="CN38" s="87">
        <v>26407.776791866167</v>
      </c>
      <c r="CO38" s="87">
        <v>0</v>
      </c>
      <c r="CP38" s="87">
        <v>-291186.047483909</v>
      </c>
      <c r="CQ38" s="87">
        <v>-64235.399681053299</v>
      </c>
      <c r="CR38" s="87">
        <v>87157.782181685121</v>
      </c>
      <c r="CS38" s="87">
        <v>0</v>
      </c>
      <c r="CT38" s="87">
        <v>22922.382500631822</v>
      </c>
      <c r="CU38" s="87">
        <v>-495668.35774038942</v>
      </c>
      <c r="CV38" s="87">
        <v>-26666.25976112112</v>
      </c>
      <c r="CW38" s="87">
        <v>0</v>
      </c>
      <c r="CX38" s="87">
        <v>-522334.61750151054</v>
      </c>
      <c r="CY38" s="87">
        <v>-351808.50178326055</v>
      </c>
      <c r="CZ38" s="87">
        <v>11136.832975191992</v>
      </c>
      <c r="DA38" s="87">
        <v>0</v>
      </c>
      <c r="DB38" s="87">
        <v>-340671.66880806856</v>
      </c>
      <c r="DC38" s="87">
        <v>-82890.828685154556</v>
      </c>
      <c r="DD38" s="87">
        <v>8479.8621425954643</v>
      </c>
      <c r="DE38" s="87">
        <v>0</v>
      </c>
      <c r="DF38" s="87">
        <v>-74410.966542559094</v>
      </c>
      <c r="DG38" s="87">
        <v>12898.245264788973</v>
      </c>
      <c r="DH38" s="87">
        <v>-12348.612200662956</v>
      </c>
      <c r="DI38" s="87">
        <v>0</v>
      </c>
      <c r="DJ38" s="87">
        <v>549.63306412603652</v>
      </c>
      <c r="DK38" s="87">
        <v>6937.9568600413622</v>
      </c>
      <c r="DL38" s="87">
        <v>3042.81678609131</v>
      </c>
      <c r="DM38" s="87">
        <v>0</v>
      </c>
      <c r="DN38" s="87">
        <v>9980.7736461327113</v>
      </c>
      <c r="DO38" s="87">
        <v>392583.01947564818</v>
      </c>
      <c r="DP38" s="87">
        <v>-33722.607350093771</v>
      </c>
      <c r="DQ38" s="87">
        <v>0</v>
      </c>
      <c r="DR38" s="87">
        <v>358860.41212555446</v>
      </c>
      <c r="DS38" s="87">
        <v>-618394.4608355785</v>
      </c>
      <c r="DT38" s="87">
        <v>29581.538230110891</v>
      </c>
      <c r="DU38" s="87">
        <v>0</v>
      </c>
      <c r="DV38" s="87">
        <v>-588812.92260546749</v>
      </c>
      <c r="DW38" s="87">
        <v>530639.56488314248</v>
      </c>
      <c r="DX38" s="87">
        <v>28246.996801438283</v>
      </c>
      <c r="DY38" s="87">
        <v>0</v>
      </c>
      <c r="DZ38" s="87">
        <v>558886.56168458087</v>
      </c>
      <c r="EA38" s="87">
        <v>-641525.85104377219</v>
      </c>
      <c r="EB38" s="87">
        <v>-22885.265336130742</v>
      </c>
      <c r="EC38" s="87">
        <v>0</v>
      </c>
      <c r="ED38" s="87">
        <v>-664411.11637990293</v>
      </c>
      <c r="EE38" s="87">
        <v>-153350.50919459719</v>
      </c>
      <c r="EF38" s="87">
        <v>-2428.9329298869734</v>
      </c>
      <c r="EG38" s="87">
        <v>0</v>
      </c>
      <c r="EH38" s="87">
        <v>-155779.44212448414</v>
      </c>
      <c r="EI38" s="87">
        <v>-284594.966425611</v>
      </c>
      <c r="EJ38" s="87">
        <v>-27356.95985649899</v>
      </c>
      <c r="EK38" s="87">
        <v>0</v>
      </c>
      <c r="EL38" s="87">
        <v>-311951.92628210998</v>
      </c>
      <c r="EM38" s="87">
        <v>192755.41202419845</v>
      </c>
      <c r="EN38" s="87">
        <v>-57520.561379778424</v>
      </c>
      <c r="EO38" s="87">
        <v>0</v>
      </c>
      <c r="EP38" s="87">
        <v>135234.85064442002</v>
      </c>
      <c r="EQ38" s="87">
        <v>287077.10785568733</v>
      </c>
      <c r="ER38" s="87">
        <v>-90716.909029421862</v>
      </c>
      <c r="ES38" s="87">
        <v>0</v>
      </c>
      <c r="ET38" s="87">
        <v>196360.19882626546</v>
      </c>
      <c r="EU38" s="87">
        <v>-320353.84556529165</v>
      </c>
      <c r="EV38" s="87">
        <v>65524.121491382823</v>
      </c>
      <c r="EW38" s="87">
        <v>0</v>
      </c>
      <c r="EX38" s="87">
        <v>-254829.72407390884</v>
      </c>
      <c r="EY38" s="87">
        <v>177272.6617966349</v>
      </c>
      <c r="EZ38" s="87">
        <v>-71552.700593569782</v>
      </c>
      <c r="FA38" s="87">
        <v>0</v>
      </c>
      <c r="FB38" s="87">
        <v>105719.96120306512</v>
      </c>
      <c r="FC38" s="87">
        <v>-309030.02314980869</v>
      </c>
      <c r="FD38" s="87">
        <v>34095.792306577787</v>
      </c>
      <c r="FE38" s="87">
        <v>0</v>
      </c>
      <c r="FF38" s="87">
        <v>-274934.23084323091</v>
      </c>
      <c r="FG38" s="87">
        <v>-186605.84686490113</v>
      </c>
      <c r="FH38" s="87">
        <v>-24807.136620288249</v>
      </c>
      <c r="FI38" s="87">
        <v>0</v>
      </c>
      <c r="FJ38" s="87">
        <v>-211412.98348518938</v>
      </c>
      <c r="FK38" s="87">
        <v>-15115.597613840015</v>
      </c>
      <c r="FL38" s="87">
        <v>1334.7273158072496</v>
      </c>
      <c r="FM38" s="87">
        <v>0</v>
      </c>
      <c r="FN38" s="87">
        <v>-13780.870298032765</v>
      </c>
    </row>
    <row r="39" spans="1:170" ht="14.4">
      <c r="C39" s="237"/>
      <c r="O39" s="243"/>
      <c r="BB39" s="237">
        <v>0</v>
      </c>
      <c r="BC39" s="237">
        <v>0</v>
      </c>
      <c r="BD39" s="237">
        <v>0</v>
      </c>
      <c r="BE39" s="237">
        <v>0</v>
      </c>
      <c r="BF39" s="237">
        <v>0</v>
      </c>
    </row>
    <row r="40" spans="1:170" ht="15" hidden="1" customHeight="1">
      <c r="D40" s="256" t="s">
        <v>412</v>
      </c>
      <c r="F40" s="256"/>
      <c r="G40" s="256"/>
      <c r="H40" s="256"/>
      <c r="I40" s="268"/>
      <c r="N40" s="268"/>
      <c r="O40" s="243"/>
      <c r="P40" s="268"/>
      <c r="S40" s="268"/>
      <c r="V40" s="268"/>
      <c r="W40" s="268"/>
      <c r="X40" s="268"/>
      <c r="AC40" s="268"/>
      <c r="AH40" s="264" t="s">
        <v>95</v>
      </c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59"/>
      <c r="BB40" s="256" t="s">
        <v>95</v>
      </c>
      <c r="BC40" s="256">
        <v>0</v>
      </c>
      <c r="BD40" s="256">
        <v>0</v>
      </c>
      <c r="BE40" s="256">
        <v>0</v>
      </c>
      <c r="BF40" s="268">
        <v>0</v>
      </c>
      <c r="BG40" s="256"/>
      <c r="BH40" s="256"/>
      <c r="BI40" s="256"/>
      <c r="BJ40" s="268"/>
      <c r="BK40" s="256"/>
      <c r="BL40" s="256"/>
      <c r="BM40" s="256"/>
      <c r="BN40" s="268"/>
      <c r="BO40" s="256"/>
      <c r="BP40" s="256"/>
      <c r="BQ40" s="256"/>
      <c r="BR40" s="268"/>
      <c r="BS40" s="256"/>
      <c r="BT40" s="256"/>
      <c r="BU40" s="256"/>
      <c r="BV40" s="268"/>
      <c r="BW40" s="256"/>
      <c r="BX40" s="256"/>
      <c r="BY40" s="256"/>
      <c r="BZ40" s="268"/>
      <c r="CA40" s="256"/>
      <c r="CB40" s="256"/>
      <c r="CC40" s="256"/>
      <c r="CD40" s="268"/>
      <c r="CE40" s="256"/>
      <c r="CF40" s="256"/>
      <c r="CG40" s="256"/>
      <c r="CH40" s="268"/>
      <c r="CI40" s="256"/>
      <c r="CJ40" s="256"/>
      <c r="CK40" s="256"/>
      <c r="CL40" s="268"/>
      <c r="CM40" s="256"/>
      <c r="CN40" s="256"/>
      <c r="CO40" s="256"/>
      <c r="CP40" s="268"/>
      <c r="CQ40" s="256"/>
      <c r="CR40" s="256"/>
      <c r="CS40" s="256"/>
      <c r="CT40" s="268"/>
      <c r="CU40" s="256"/>
      <c r="CV40" s="256"/>
      <c r="CW40" s="256"/>
      <c r="CX40" s="268"/>
      <c r="CY40" s="256"/>
      <c r="CZ40" s="256"/>
      <c r="DA40" s="256"/>
      <c r="DB40" s="268"/>
      <c r="DC40" s="256"/>
      <c r="DD40" s="256"/>
      <c r="DE40" s="256"/>
      <c r="DF40" s="268"/>
      <c r="DG40" s="256"/>
      <c r="DH40" s="256"/>
      <c r="DI40" s="256"/>
      <c r="DJ40" s="268"/>
      <c r="DK40" s="256"/>
      <c r="DL40" s="256"/>
      <c r="DM40" s="256"/>
      <c r="DN40" s="268"/>
      <c r="DO40" s="256"/>
      <c r="DP40" s="256"/>
      <c r="DQ40" s="256"/>
      <c r="DR40" s="268"/>
      <c r="DS40" s="256"/>
      <c r="DT40" s="256"/>
      <c r="DU40" s="256"/>
      <c r="DV40" s="268"/>
      <c r="DW40" s="256"/>
      <c r="DX40" s="256"/>
      <c r="DY40" s="256"/>
      <c r="DZ40" s="268"/>
      <c r="EA40" s="256"/>
      <c r="EB40" s="256"/>
      <c r="EC40" s="256"/>
      <c r="ED40" s="268"/>
      <c r="EE40" s="256"/>
      <c r="EF40" s="256"/>
      <c r="EG40" s="256"/>
      <c r="EH40" s="268"/>
      <c r="EI40" s="256"/>
      <c r="EJ40" s="256"/>
      <c r="EK40" s="256"/>
      <c r="EL40" s="268"/>
      <c r="EM40" s="256"/>
      <c r="EN40" s="256"/>
      <c r="EO40" s="256"/>
      <c r="EP40" s="268"/>
      <c r="EQ40" s="256"/>
      <c r="ER40" s="256"/>
      <c r="ES40" s="256"/>
      <c r="ET40" s="268"/>
      <c r="EU40" s="256"/>
      <c r="EV40" s="256"/>
      <c r="EW40" s="256"/>
      <c r="EX40" s="268"/>
      <c r="EY40" s="256"/>
      <c r="EZ40" s="256"/>
      <c r="FA40" s="256"/>
      <c r="FB40" s="268"/>
      <c r="FC40" s="256"/>
      <c r="FD40" s="256"/>
      <c r="FE40" s="256"/>
      <c r="FF40" s="268"/>
      <c r="FG40" s="256"/>
      <c r="FH40" s="256"/>
      <c r="FI40" s="256"/>
      <c r="FJ40" s="268"/>
      <c r="FK40" s="256"/>
      <c r="FL40" s="256"/>
      <c r="FM40" s="256"/>
      <c r="FN40" s="268"/>
    </row>
    <row r="41" spans="1:170" ht="15" hidden="1" customHeight="1">
      <c r="B41" s="86">
        <v>159957034</v>
      </c>
      <c r="D41" s="257" t="s">
        <v>153</v>
      </c>
      <c r="F41" s="86">
        <v>0</v>
      </c>
      <c r="G41" s="86">
        <v>0</v>
      </c>
      <c r="H41" s="86">
        <v>0</v>
      </c>
      <c r="I41" s="86">
        <v>0</v>
      </c>
      <c r="K41" s="86">
        <v>0</v>
      </c>
      <c r="L41" s="86">
        <v>0</v>
      </c>
      <c r="M41" s="86">
        <v>0</v>
      </c>
      <c r="N41" s="86">
        <v>0</v>
      </c>
      <c r="O41" s="243"/>
      <c r="P41" s="86">
        <v>0</v>
      </c>
      <c r="Q41" s="86">
        <v>0</v>
      </c>
      <c r="R41" s="86">
        <v>0</v>
      </c>
      <c r="S41" s="86">
        <v>0</v>
      </c>
      <c r="U41" s="86">
        <v>0</v>
      </c>
      <c r="V41" s="86">
        <v>0</v>
      </c>
      <c r="W41" s="86">
        <v>0</v>
      </c>
      <c r="X41" s="86">
        <v>0</v>
      </c>
      <c r="Z41" s="86">
        <v>6656434</v>
      </c>
      <c r="AA41" s="86">
        <v>0</v>
      </c>
      <c r="AB41" s="86">
        <v>0</v>
      </c>
      <c r="AC41" s="86">
        <v>6656434</v>
      </c>
      <c r="AH41" s="258" t="s">
        <v>153</v>
      </c>
      <c r="AJ41" s="218"/>
      <c r="AK41" s="218"/>
      <c r="AL41" s="218"/>
      <c r="AM41" s="218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59"/>
      <c r="BB41" s="257" t="s">
        <v>153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0</v>
      </c>
      <c r="FD41" s="86">
        <v>0</v>
      </c>
      <c r="FE41" s="86">
        <v>0</v>
      </c>
      <c r="FF41" s="86">
        <v>0</v>
      </c>
      <c r="FG41" s="86">
        <v>0</v>
      </c>
      <c r="FH41" s="86">
        <v>0</v>
      </c>
      <c r="FI41" s="86">
        <v>0</v>
      </c>
      <c r="FJ41" s="86">
        <v>0</v>
      </c>
      <c r="FK41" s="86">
        <v>0</v>
      </c>
      <c r="FL41" s="86">
        <v>0</v>
      </c>
      <c r="FM41" s="86">
        <v>0</v>
      </c>
      <c r="FN41" s="86">
        <v>0</v>
      </c>
    </row>
    <row r="42" spans="1:170" ht="15" hidden="1" customHeight="1">
      <c r="B42" s="86">
        <v>0</v>
      </c>
      <c r="D42" s="257" t="s">
        <v>274</v>
      </c>
      <c r="F42" s="86">
        <v>0</v>
      </c>
      <c r="G42" s="86">
        <v>0</v>
      </c>
      <c r="H42" s="86">
        <v>0</v>
      </c>
      <c r="I42" s="86">
        <v>0</v>
      </c>
      <c r="K42" s="86">
        <v>0</v>
      </c>
      <c r="L42" s="86">
        <v>0</v>
      </c>
      <c r="M42" s="86">
        <v>0</v>
      </c>
      <c r="N42" s="86">
        <v>0</v>
      </c>
      <c r="O42" s="243"/>
      <c r="P42" s="86">
        <v>0</v>
      </c>
      <c r="Q42" s="86">
        <v>0</v>
      </c>
      <c r="R42" s="86">
        <v>0</v>
      </c>
      <c r="S42" s="86">
        <v>0</v>
      </c>
      <c r="U42" s="86">
        <v>0</v>
      </c>
      <c r="V42" s="86">
        <v>0</v>
      </c>
      <c r="W42" s="86">
        <v>0</v>
      </c>
      <c r="X42" s="86">
        <v>0</v>
      </c>
      <c r="Z42" s="86">
        <v>0</v>
      </c>
      <c r="AA42" s="86">
        <v>0</v>
      </c>
      <c r="AB42" s="86">
        <v>0</v>
      </c>
      <c r="AC42" s="86">
        <v>0</v>
      </c>
      <c r="AH42" s="262" t="s">
        <v>274</v>
      </c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59"/>
      <c r="BB42" s="269" t="s">
        <v>274</v>
      </c>
      <c r="BC42" s="86">
        <v>0</v>
      </c>
      <c r="BD42" s="86">
        <v>0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0</v>
      </c>
      <c r="FB42" s="86">
        <v>0</v>
      </c>
      <c r="FC42" s="86">
        <v>0</v>
      </c>
      <c r="FD42" s="86">
        <v>0</v>
      </c>
      <c r="FE42" s="86">
        <v>0</v>
      </c>
      <c r="FF42" s="86">
        <v>0</v>
      </c>
      <c r="FG42" s="86">
        <v>0</v>
      </c>
      <c r="FH42" s="86">
        <v>0</v>
      </c>
      <c r="FI42" s="86">
        <v>0</v>
      </c>
      <c r="FJ42" s="86">
        <v>0</v>
      </c>
      <c r="FK42" s="86">
        <v>0</v>
      </c>
      <c r="FL42" s="86">
        <v>0</v>
      </c>
      <c r="FM42" s="86">
        <v>0</v>
      </c>
      <c r="FN42" s="86">
        <v>0</v>
      </c>
    </row>
    <row r="43" spans="1:170" ht="15" hidden="1" customHeight="1">
      <c r="B43" s="86">
        <v>14753533</v>
      </c>
      <c r="D43" s="257" t="s">
        <v>379</v>
      </c>
      <c r="F43" s="86">
        <v>0</v>
      </c>
      <c r="G43" s="86">
        <v>0</v>
      </c>
      <c r="H43" s="86">
        <v>0</v>
      </c>
      <c r="I43" s="86">
        <v>0</v>
      </c>
      <c r="K43" s="86">
        <v>0</v>
      </c>
      <c r="L43" s="86">
        <v>0</v>
      </c>
      <c r="M43" s="86">
        <v>0</v>
      </c>
      <c r="N43" s="86">
        <v>0</v>
      </c>
      <c r="O43" s="243"/>
      <c r="P43" s="86">
        <v>0</v>
      </c>
      <c r="Q43" s="86">
        <v>0</v>
      </c>
      <c r="R43" s="86">
        <v>0</v>
      </c>
      <c r="S43" s="86">
        <v>0</v>
      </c>
      <c r="U43" s="86">
        <v>0</v>
      </c>
      <c r="V43" s="86">
        <v>0</v>
      </c>
      <c r="W43" s="86">
        <v>0</v>
      </c>
      <c r="X43" s="86">
        <v>0</v>
      </c>
      <c r="Z43" s="86">
        <v>0</v>
      </c>
      <c r="AA43" s="86">
        <v>0</v>
      </c>
      <c r="AB43" s="86">
        <v>0</v>
      </c>
      <c r="AC43" s="86">
        <v>0</v>
      </c>
      <c r="AH43" s="262" t="s">
        <v>379</v>
      </c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59"/>
      <c r="BB43" s="269" t="s">
        <v>379</v>
      </c>
      <c r="BC43" s="86">
        <v>0</v>
      </c>
      <c r="BD43" s="86">
        <v>0</v>
      </c>
      <c r="BE43" s="86">
        <v>0</v>
      </c>
      <c r="BF43" s="86">
        <v>0</v>
      </c>
      <c r="BG43" s="86">
        <v>0</v>
      </c>
      <c r="BH43" s="86">
        <v>0</v>
      </c>
      <c r="BI43" s="86">
        <v>0</v>
      </c>
      <c r="BJ43" s="86">
        <v>0</v>
      </c>
      <c r="BK43" s="86">
        <v>0</v>
      </c>
      <c r="BL43" s="86">
        <v>0</v>
      </c>
      <c r="BM43" s="86">
        <v>0</v>
      </c>
      <c r="BN43" s="86">
        <v>0</v>
      </c>
      <c r="BO43" s="86">
        <v>0</v>
      </c>
      <c r="BP43" s="86">
        <v>0</v>
      </c>
      <c r="BQ43" s="86">
        <v>0</v>
      </c>
      <c r="BR43" s="86">
        <v>0</v>
      </c>
      <c r="BS43" s="86">
        <v>0</v>
      </c>
      <c r="BT43" s="86">
        <v>0</v>
      </c>
      <c r="BU43" s="86">
        <v>0</v>
      </c>
      <c r="BV43" s="86">
        <v>0</v>
      </c>
      <c r="BW43" s="86">
        <v>0</v>
      </c>
      <c r="BX43" s="86">
        <v>0</v>
      </c>
      <c r="BY43" s="86">
        <v>0</v>
      </c>
      <c r="BZ43" s="86">
        <v>0</v>
      </c>
      <c r="CA43" s="86">
        <v>0</v>
      </c>
      <c r="CB43" s="86">
        <v>0</v>
      </c>
      <c r="CC43" s="86">
        <v>0</v>
      </c>
      <c r="CD43" s="86">
        <v>0</v>
      </c>
      <c r="CE43" s="86">
        <v>0</v>
      </c>
      <c r="CF43" s="86">
        <v>0</v>
      </c>
      <c r="CG43" s="86">
        <v>0</v>
      </c>
      <c r="CH43" s="86">
        <v>0</v>
      </c>
      <c r="CI43" s="86">
        <v>0</v>
      </c>
      <c r="CJ43" s="86">
        <v>0</v>
      </c>
      <c r="CK43" s="86">
        <v>0</v>
      </c>
      <c r="CL43" s="86">
        <v>0</v>
      </c>
      <c r="CM43" s="86">
        <v>0</v>
      </c>
      <c r="CN43" s="86">
        <v>0</v>
      </c>
      <c r="CO43" s="86">
        <v>0</v>
      </c>
      <c r="CP43" s="86">
        <v>0</v>
      </c>
      <c r="CQ43" s="86">
        <v>0</v>
      </c>
      <c r="CR43" s="86">
        <v>0</v>
      </c>
      <c r="CS43" s="86">
        <v>0</v>
      </c>
      <c r="CT43" s="86">
        <v>0</v>
      </c>
      <c r="CU43" s="86">
        <v>0</v>
      </c>
      <c r="CV43" s="86">
        <v>0</v>
      </c>
      <c r="CW43" s="86">
        <v>0</v>
      </c>
      <c r="CX43" s="86">
        <v>0</v>
      </c>
      <c r="CY43" s="86">
        <v>0</v>
      </c>
      <c r="CZ43" s="86">
        <v>0</v>
      </c>
      <c r="DA43" s="86">
        <v>0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0</v>
      </c>
      <c r="EC43" s="86">
        <v>0</v>
      </c>
      <c r="ED43" s="86">
        <v>0</v>
      </c>
      <c r="EE43" s="86">
        <v>0</v>
      </c>
      <c r="EF43" s="86">
        <v>0</v>
      </c>
      <c r="EG43" s="86">
        <v>0</v>
      </c>
      <c r="EH43" s="86">
        <v>0</v>
      </c>
      <c r="EI43" s="86">
        <v>0</v>
      </c>
      <c r="EJ43" s="86">
        <v>0</v>
      </c>
      <c r="EK43" s="86">
        <v>0</v>
      </c>
      <c r="EL43" s="86">
        <v>0</v>
      </c>
      <c r="EM43" s="86">
        <v>0</v>
      </c>
      <c r="EN43" s="86">
        <v>0</v>
      </c>
      <c r="EO43" s="86">
        <v>0</v>
      </c>
      <c r="EP43" s="86">
        <v>0</v>
      </c>
      <c r="EQ43" s="86">
        <v>0</v>
      </c>
      <c r="ER43" s="86">
        <v>0</v>
      </c>
      <c r="ES43" s="86">
        <v>0</v>
      </c>
      <c r="ET43" s="86">
        <v>0</v>
      </c>
      <c r="EU43" s="86">
        <v>0</v>
      </c>
      <c r="EV43" s="86">
        <v>0</v>
      </c>
      <c r="EW43" s="86">
        <v>0</v>
      </c>
      <c r="EX43" s="86">
        <v>0</v>
      </c>
      <c r="EY43" s="86">
        <v>0</v>
      </c>
      <c r="EZ43" s="86">
        <v>0</v>
      </c>
      <c r="FA43" s="86">
        <v>0</v>
      </c>
      <c r="FB43" s="86">
        <v>0</v>
      </c>
      <c r="FC43" s="86">
        <v>0</v>
      </c>
      <c r="FD43" s="86">
        <v>0</v>
      </c>
      <c r="FE43" s="86">
        <v>0</v>
      </c>
      <c r="FF43" s="86">
        <v>0</v>
      </c>
      <c r="FG43" s="86">
        <v>0</v>
      </c>
      <c r="FH43" s="86">
        <v>0</v>
      </c>
      <c r="FI43" s="86">
        <v>0</v>
      </c>
      <c r="FJ43" s="86">
        <v>0</v>
      </c>
      <c r="FK43" s="86">
        <v>0</v>
      </c>
      <c r="FL43" s="86">
        <v>0</v>
      </c>
      <c r="FM43" s="86">
        <v>0</v>
      </c>
      <c r="FN43" s="86">
        <v>0</v>
      </c>
    </row>
    <row r="44" spans="1:170" ht="15" hidden="1" customHeight="1">
      <c r="B44" s="86">
        <v>0</v>
      </c>
      <c r="C44" s="270"/>
      <c r="D44" s="257" t="e">
        <v>#REF!</v>
      </c>
      <c r="F44" s="86">
        <v>0</v>
      </c>
      <c r="G44" s="86">
        <v>0</v>
      </c>
      <c r="H44" s="86">
        <v>0</v>
      </c>
      <c r="I44" s="86">
        <v>0</v>
      </c>
      <c r="K44" s="86" t="e">
        <v>#REF!</v>
      </c>
      <c r="L44" s="86" t="e">
        <v>#REF!</v>
      </c>
      <c r="M44" s="86" t="e">
        <v>#REF!</v>
      </c>
      <c r="N44" s="86" t="e">
        <v>#REF!</v>
      </c>
      <c r="O44" s="243"/>
      <c r="P44" s="86">
        <v>0</v>
      </c>
      <c r="Q44" s="86">
        <v>0</v>
      </c>
      <c r="R44" s="86">
        <v>0</v>
      </c>
      <c r="S44" s="86">
        <v>0</v>
      </c>
      <c r="U44" s="86">
        <v>0</v>
      </c>
      <c r="V44" s="86">
        <v>0</v>
      </c>
      <c r="W44" s="86">
        <v>0</v>
      </c>
      <c r="X44" s="86">
        <v>0</v>
      </c>
      <c r="Z44" s="86">
        <v>0</v>
      </c>
      <c r="AA44" s="86">
        <v>0</v>
      </c>
      <c r="AB44" s="86">
        <v>0</v>
      </c>
      <c r="AC44" s="86">
        <v>0</v>
      </c>
      <c r="AD44" s="256"/>
      <c r="AE44" s="256"/>
      <c r="AF44" s="256"/>
      <c r="AG44" s="256"/>
      <c r="AH44" s="262" t="e">
        <v>#REF!</v>
      </c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59"/>
      <c r="BB44" s="269" t="e">
        <v>#REF!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0</v>
      </c>
      <c r="FF44" s="86">
        <v>0</v>
      </c>
      <c r="FG44" s="86">
        <v>0</v>
      </c>
      <c r="FH44" s="86">
        <v>0</v>
      </c>
      <c r="FI44" s="86">
        <v>0</v>
      </c>
      <c r="FJ44" s="86">
        <v>0</v>
      </c>
      <c r="FK44" s="86">
        <v>0</v>
      </c>
      <c r="FL44" s="86">
        <v>0</v>
      </c>
      <c r="FM44" s="86">
        <v>0</v>
      </c>
      <c r="FN44" s="86">
        <v>0</v>
      </c>
    </row>
    <row r="45" spans="1:170" ht="15" hidden="1" customHeight="1">
      <c r="B45" s="86">
        <v>0</v>
      </c>
      <c r="D45" s="257" t="e">
        <v>#REF!</v>
      </c>
      <c r="F45" s="86">
        <v>0</v>
      </c>
      <c r="G45" s="86">
        <v>0</v>
      </c>
      <c r="H45" s="86">
        <v>0</v>
      </c>
      <c r="I45" s="86">
        <v>0</v>
      </c>
      <c r="K45" s="86" t="e">
        <v>#REF!</v>
      </c>
      <c r="L45" s="86" t="e">
        <v>#REF!</v>
      </c>
      <c r="M45" s="86" t="e">
        <v>#REF!</v>
      </c>
      <c r="N45" s="86" t="e">
        <v>#REF!</v>
      </c>
      <c r="O45" s="243"/>
      <c r="P45" s="86">
        <v>0</v>
      </c>
      <c r="Q45" s="86">
        <v>0</v>
      </c>
      <c r="R45" s="86">
        <v>0</v>
      </c>
      <c r="S45" s="86">
        <v>0</v>
      </c>
      <c r="U45" s="86">
        <v>0</v>
      </c>
      <c r="V45" s="86">
        <v>0</v>
      </c>
      <c r="W45" s="86">
        <v>0</v>
      </c>
      <c r="X45" s="86">
        <v>0</v>
      </c>
      <c r="Z45" s="86">
        <v>0</v>
      </c>
      <c r="AA45" s="86">
        <v>0</v>
      </c>
      <c r="AB45" s="86">
        <v>0</v>
      </c>
      <c r="AC45" s="86">
        <v>0</v>
      </c>
      <c r="AH45" s="262" t="e">
        <v>#REF!</v>
      </c>
      <c r="AJ45" s="218"/>
      <c r="AK45" s="218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59"/>
      <c r="BB45" s="269" t="e">
        <v>#REF!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0</v>
      </c>
      <c r="BY45" s="86">
        <v>0</v>
      </c>
      <c r="BZ45" s="86">
        <v>0</v>
      </c>
      <c r="CA45" s="86">
        <v>0</v>
      </c>
      <c r="CB45" s="86">
        <v>0</v>
      </c>
      <c r="CC45" s="86">
        <v>0</v>
      </c>
      <c r="CD45" s="86">
        <v>0</v>
      </c>
      <c r="CE45" s="86">
        <v>0</v>
      </c>
      <c r="CF45" s="86">
        <v>0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0</v>
      </c>
      <c r="EU45" s="86">
        <v>0</v>
      </c>
      <c r="EV45" s="86">
        <v>0</v>
      </c>
      <c r="EW45" s="86">
        <v>0</v>
      </c>
      <c r="EX45" s="86">
        <v>0</v>
      </c>
      <c r="EY45" s="86">
        <v>0</v>
      </c>
      <c r="EZ45" s="86">
        <v>0</v>
      </c>
      <c r="FA45" s="86">
        <v>0</v>
      </c>
      <c r="FB45" s="86">
        <v>0</v>
      </c>
      <c r="FC45" s="86">
        <v>0</v>
      </c>
      <c r="FD45" s="86">
        <v>0</v>
      </c>
      <c r="FE45" s="86">
        <v>0</v>
      </c>
      <c r="FF45" s="86">
        <v>0</v>
      </c>
      <c r="FG45" s="86">
        <v>0</v>
      </c>
      <c r="FH45" s="86">
        <v>0</v>
      </c>
      <c r="FI45" s="86">
        <v>0</v>
      </c>
      <c r="FJ45" s="86">
        <v>0</v>
      </c>
      <c r="FK45" s="86">
        <v>0</v>
      </c>
      <c r="FL45" s="86">
        <v>0</v>
      </c>
      <c r="FM45" s="86">
        <v>0</v>
      </c>
      <c r="FN45" s="86">
        <v>0</v>
      </c>
    </row>
    <row r="46" spans="1:170" ht="15" hidden="1" customHeight="1">
      <c r="B46" s="86">
        <v>16060625</v>
      </c>
      <c r="D46" s="257" t="s">
        <v>634</v>
      </c>
      <c r="F46" s="86">
        <v>0</v>
      </c>
      <c r="G46" s="86">
        <v>0</v>
      </c>
      <c r="H46" s="86">
        <v>0</v>
      </c>
      <c r="I46" s="86">
        <v>0</v>
      </c>
      <c r="K46" s="86">
        <v>0</v>
      </c>
      <c r="L46" s="86">
        <v>0</v>
      </c>
      <c r="M46" s="86">
        <v>0</v>
      </c>
      <c r="N46" s="86">
        <v>0</v>
      </c>
      <c r="O46" s="243"/>
      <c r="P46" s="86">
        <v>0</v>
      </c>
      <c r="Q46" s="86">
        <v>0</v>
      </c>
      <c r="R46" s="86">
        <v>0</v>
      </c>
      <c r="S46" s="86">
        <v>0</v>
      </c>
      <c r="U46" s="86">
        <v>0</v>
      </c>
      <c r="V46" s="86">
        <v>0</v>
      </c>
      <c r="W46" s="86">
        <v>62500</v>
      </c>
      <c r="X46" s="86">
        <v>62500</v>
      </c>
      <c r="Z46" s="86">
        <v>-2913659</v>
      </c>
      <c r="AA46" s="86">
        <v>0</v>
      </c>
      <c r="AB46" s="86">
        <v>187500</v>
      </c>
      <c r="AC46" s="86">
        <v>-2726159</v>
      </c>
      <c r="AH46" s="262" t="s">
        <v>634</v>
      </c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59"/>
      <c r="BB46" s="269" t="s">
        <v>634</v>
      </c>
      <c r="BC46" s="86">
        <v>0</v>
      </c>
      <c r="BD46" s="86">
        <v>0</v>
      </c>
      <c r="BE46" s="86">
        <v>0</v>
      </c>
      <c r="BF46" s="86">
        <v>0</v>
      </c>
      <c r="BG46" s="86">
        <v>0</v>
      </c>
      <c r="BH46" s="86">
        <v>0</v>
      </c>
      <c r="BI46" s="86">
        <v>0</v>
      </c>
      <c r="BJ46" s="86">
        <v>0</v>
      </c>
      <c r="BK46" s="86">
        <v>0</v>
      </c>
      <c r="BL46" s="86">
        <v>0</v>
      </c>
      <c r="BM46" s="86">
        <v>0</v>
      </c>
      <c r="BN46" s="86">
        <v>0</v>
      </c>
      <c r="BO46" s="86">
        <v>0</v>
      </c>
      <c r="BP46" s="86">
        <v>0</v>
      </c>
      <c r="BQ46" s="86">
        <v>0</v>
      </c>
      <c r="BR46" s="86">
        <v>0</v>
      </c>
      <c r="BS46" s="86">
        <v>0</v>
      </c>
      <c r="BT46" s="86">
        <v>0</v>
      </c>
      <c r="BU46" s="86">
        <v>0</v>
      </c>
      <c r="BV46" s="86">
        <v>0</v>
      </c>
      <c r="BW46" s="86">
        <v>0</v>
      </c>
      <c r="BX46" s="86">
        <v>0</v>
      </c>
      <c r="BY46" s="86">
        <v>0</v>
      </c>
      <c r="BZ46" s="86">
        <v>0</v>
      </c>
      <c r="CA46" s="86">
        <v>0</v>
      </c>
      <c r="CB46" s="86">
        <v>0</v>
      </c>
      <c r="CC46" s="86">
        <v>0</v>
      </c>
      <c r="CD46" s="86">
        <v>0</v>
      </c>
      <c r="CE46" s="86">
        <v>0</v>
      </c>
      <c r="CF46" s="86">
        <v>0</v>
      </c>
      <c r="CG46" s="86">
        <v>0</v>
      </c>
      <c r="CH46" s="86">
        <v>0</v>
      </c>
      <c r="CI46" s="86">
        <v>0</v>
      </c>
      <c r="CJ46" s="86">
        <v>0</v>
      </c>
      <c r="CK46" s="86">
        <v>0</v>
      </c>
      <c r="CL46" s="86">
        <v>0</v>
      </c>
      <c r="CM46" s="86">
        <v>0</v>
      </c>
      <c r="CN46" s="86">
        <v>0</v>
      </c>
      <c r="CO46" s="86">
        <v>0</v>
      </c>
      <c r="CP46" s="86">
        <v>0</v>
      </c>
      <c r="CQ46" s="86">
        <v>0</v>
      </c>
      <c r="CR46" s="86">
        <v>0</v>
      </c>
      <c r="CS46" s="86">
        <v>0</v>
      </c>
      <c r="CT46" s="86">
        <v>0</v>
      </c>
      <c r="CU46" s="86">
        <v>0</v>
      </c>
      <c r="CV46" s="86">
        <v>0</v>
      </c>
      <c r="CW46" s="86">
        <v>0</v>
      </c>
      <c r="CX46" s="86">
        <v>0</v>
      </c>
      <c r="CY46" s="86">
        <v>0</v>
      </c>
      <c r="CZ46" s="86">
        <v>0</v>
      </c>
      <c r="DA46" s="86">
        <v>0</v>
      </c>
      <c r="DB46" s="86">
        <v>0</v>
      </c>
      <c r="DC46" s="86">
        <v>0</v>
      </c>
      <c r="DD46" s="86">
        <v>0</v>
      </c>
      <c r="DE46" s="86">
        <v>0</v>
      </c>
      <c r="DF46" s="86">
        <v>0</v>
      </c>
      <c r="DG46" s="86">
        <v>0</v>
      </c>
      <c r="DH46" s="86">
        <v>0</v>
      </c>
      <c r="DI46" s="86">
        <v>0</v>
      </c>
      <c r="DJ46" s="86">
        <v>0</v>
      </c>
      <c r="DK46" s="86">
        <v>0</v>
      </c>
      <c r="DL46" s="86">
        <v>0</v>
      </c>
      <c r="DM46" s="86">
        <v>0</v>
      </c>
      <c r="DN46" s="86">
        <v>0</v>
      </c>
      <c r="DO46" s="86">
        <v>0</v>
      </c>
      <c r="DP46" s="86">
        <v>0</v>
      </c>
      <c r="DQ46" s="86">
        <v>0</v>
      </c>
      <c r="DR46" s="86">
        <v>0</v>
      </c>
      <c r="DS46" s="86">
        <v>0</v>
      </c>
      <c r="DT46" s="86">
        <v>0</v>
      </c>
      <c r="DU46" s="86">
        <v>0</v>
      </c>
      <c r="DV46" s="86">
        <v>0</v>
      </c>
      <c r="DW46" s="86">
        <v>0</v>
      </c>
      <c r="DX46" s="86">
        <v>0</v>
      </c>
      <c r="DY46" s="86">
        <v>0</v>
      </c>
      <c r="DZ46" s="86">
        <v>0</v>
      </c>
      <c r="EA46" s="86">
        <v>0</v>
      </c>
      <c r="EB46" s="86">
        <v>0</v>
      </c>
      <c r="EC46" s="86">
        <v>0</v>
      </c>
      <c r="ED46" s="86">
        <v>0</v>
      </c>
      <c r="EE46" s="86">
        <v>0</v>
      </c>
      <c r="EF46" s="86">
        <v>0</v>
      </c>
      <c r="EG46" s="86">
        <v>0</v>
      </c>
      <c r="EH46" s="86">
        <v>0</v>
      </c>
      <c r="EI46" s="86">
        <v>0</v>
      </c>
      <c r="EJ46" s="86">
        <v>0</v>
      </c>
      <c r="EK46" s="86">
        <v>62500</v>
      </c>
      <c r="EL46" s="86">
        <v>62500</v>
      </c>
      <c r="EM46" s="86">
        <v>0</v>
      </c>
      <c r="EN46" s="86">
        <v>0</v>
      </c>
      <c r="EO46" s="86">
        <v>0</v>
      </c>
      <c r="EP46" s="86">
        <v>0</v>
      </c>
      <c r="EQ46" s="86">
        <v>0</v>
      </c>
      <c r="ER46" s="86">
        <v>0</v>
      </c>
      <c r="ES46" s="86">
        <v>0</v>
      </c>
      <c r="ET46" s="86">
        <v>0</v>
      </c>
      <c r="EU46" s="86">
        <v>0</v>
      </c>
      <c r="EV46" s="86">
        <v>0</v>
      </c>
      <c r="EW46" s="86">
        <v>0</v>
      </c>
      <c r="EX46" s="86">
        <v>0</v>
      </c>
      <c r="EY46" s="86">
        <v>0</v>
      </c>
      <c r="EZ46" s="86">
        <v>0</v>
      </c>
      <c r="FA46" s="86">
        <v>0</v>
      </c>
      <c r="FB46" s="86">
        <v>0</v>
      </c>
      <c r="FC46" s="86">
        <v>0</v>
      </c>
      <c r="FD46" s="86">
        <v>0</v>
      </c>
      <c r="FE46" s="86">
        <v>0</v>
      </c>
      <c r="FF46" s="86">
        <v>0</v>
      </c>
      <c r="FG46" s="86">
        <v>0</v>
      </c>
      <c r="FH46" s="86">
        <v>0</v>
      </c>
      <c r="FI46" s="86">
        <v>0</v>
      </c>
      <c r="FJ46" s="86">
        <v>0</v>
      </c>
      <c r="FK46" s="86">
        <v>0</v>
      </c>
      <c r="FL46" s="86">
        <v>0</v>
      </c>
      <c r="FM46" s="86">
        <v>0</v>
      </c>
      <c r="FN46" s="86">
        <v>0</v>
      </c>
    </row>
    <row r="47" spans="1:170" ht="15" hidden="1" customHeight="1">
      <c r="B47" s="87">
        <v>190771192</v>
      </c>
      <c r="C47" s="271"/>
      <c r="D47" s="263" t="s">
        <v>413</v>
      </c>
      <c r="F47" s="87">
        <v>0</v>
      </c>
      <c r="G47" s="87">
        <v>0</v>
      </c>
      <c r="H47" s="87">
        <v>0</v>
      </c>
      <c r="I47" s="87">
        <v>0</v>
      </c>
      <c r="K47" s="87" t="e">
        <v>#REF!</v>
      </c>
      <c r="L47" s="87" t="e">
        <v>#REF!</v>
      </c>
      <c r="M47" s="87" t="e">
        <v>#REF!</v>
      </c>
      <c r="N47" s="87" t="e">
        <v>#REF!</v>
      </c>
      <c r="O47" s="243"/>
      <c r="P47" s="87">
        <v>0</v>
      </c>
      <c r="Q47" s="87">
        <v>0</v>
      </c>
      <c r="R47" s="87">
        <v>0</v>
      </c>
      <c r="S47" s="87">
        <v>0</v>
      </c>
      <c r="U47" s="87">
        <v>0</v>
      </c>
      <c r="V47" s="87">
        <v>0</v>
      </c>
      <c r="W47" s="87">
        <v>62500</v>
      </c>
      <c r="X47" s="87">
        <v>62500</v>
      </c>
      <c r="Z47" s="87">
        <v>3742775</v>
      </c>
      <c r="AA47" s="87">
        <v>0</v>
      </c>
      <c r="AB47" s="87">
        <v>187500</v>
      </c>
      <c r="AC47" s="87">
        <v>3930275</v>
      </c>
      <c r="AD47" s="256"/>
      <c r="AE47" s="256"/>
      <c r="AF47" s="256"/>
      <c r="AG47" s="256"/>
      <c r="AH47" s="264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59"/>
      <c r="BB47" s="265">
        <v>0</v>
      </c>
      <c r="BC47" s="87">
        <v>0</v>
      </c>
      <c r="BD47" s="87">
        <v>0</v>
      </c>
      <c r="BE47" s="87">
        <v>0</v>
      </c>
      <c r="BF47" s="87">
        <v>0</v>
      </c>
      <c r="BG47" s="87">
        <v>0</v>
      </c>
      <c r="BH47" s="87">
        <v>0</v>
      </c>
      <c r="BI47" s="87">
        <v>0</v>
      </c>
      <c r="BJ47" s="87">
        <v>0</v>
      </c>
      <c r="BK47" s="87">
        <v>0</v>
      </c>
      <c r="BL47" s="87">
        <v>0</v>
      </c>
      <c r="BM47" s="87">
        <v>0</v>
      </c>
      <c r="BN47" s="87">
        <v>0</v>
      </c>
      <c r="BO47" s="87">
        <v>0</v>
      </c>
      <c r="BP47" s="87">
        <v>0</v>
      </c>
      <c r="BQ47" s="87">
        <v>0</v>
      </c>
      <c r="BR47" s="87">
        <v>0</v>
      </c>
      <c r="BS47" s="87">
        <v>0</v>
      </c>
      <c r="BT47" s="87">
        <v>0</v>
      </c>
      <c r="BU47" s="87">
        <v>0</v>
      </c>
      <c r="BV47" s="87">
        <v>0</v>
      </c>
      <c r="BW47" s="87">
        <v>0</v>
      </c>
      <c r="BX47" s="87">
        <v>0</v>
      </c>
      <c r="BY47" s="87">
        <v>0</v>
      </c>
      <c r="BZ47" s="87">
        <v>0</v>
      </c>
      <c r="CA47" s="87">
        <v>0</v>
      </c>
      <c r="CB47" s="87">
        <v>0</v>
      </c>
      <c r="CC47" s="87">
        <v>0</v>
      </c>
      <c r="CD47" s="87">
        <v>0</v>
      </c>
      <c r="CE47" s="87">
        <v>0</v>
      </c>
      <c r="CF47" s="87">
        <v>0</v>
      </c>
      <c r="CG47" s="87">
        <v>0</v>
      </c>
      <c r="CH47" s="87">
        <v>0</v>
      </c>
      <c r="CI47" s="87">
        <v>0</v>
      </c>
      <c r="CJ47" s="87">
        <v>0</v>
      </c>
      <c r="CK47" s="87">
        <v>0</v>
      </c>
      <c r="CL47" s="87">
        <v>0</v>
      </c>
      <c r="CM47" s="87">
        <v>0</v>
      </c>
      <c r="CN47" s="87">
        <v>0</v>
      </c>
      <c r="CO47" s="87">
        <v>0</v>
      </c>
      <c r="CP47" s="87">
        <v>0</v>
      </c>
      <c r="CQ47" s="87">
        <v>0</v>
      </c>
      <c r="CR47" s="87">
        <v>0</v>
      </c>
      <c r="CS47" s="87">
        <v>0</v>
      </c>
      <c r="CT47" s="87">
        <v>0</v>
      </c>
      <c r="CU47" s="87">
        <v>0</v>
      </c>
      <c r="CV47" s="87">
        <v>0</v>
      </c>
      <c r="CW47" s="87">
        <v>0</v>
      </c>
      <c r="CX47" s="87">
        <v>0</v>
      </c>
      <c r="CY47" s="87">
        <v>0</v>
      </c>
      <c r="CZ47" s="87">
        <v>0</v>
      </c>
      <c r="DA47" s="87">
        <v>0</v>
      </c>
      <c r="DB47" s="87">
        <v>0</v>
      </c>
      <c r="DC47" s="87">
        <v>0</v>
      </c>
      <c r="DD47" s="87">
        <v>0</v>
      </c>
      <c r="DE47" s="87">
        <v>0</v>
      </c>
      <c r="DF47" s="87">
        <v>0</v>
      </c>
      <c r="DG47" s="87">
        <v>0</v>
      </c>
      <c r="DH47" s="87">
        <v>0</v>
      </c>
      <c r="DI47" s="87">
        <v>0</v>
      </c>
      <c r="DJ47" s="87">
        <v>0</v>
      </c>
      <c r="DK47" s="87">
        <v>0</v>
      </c>
      <c r="DL47" s="87">
        <v>0</v>
      </c>
      <c r="DM47" s="87">
        <v>0</v>
      </c>
      <c r="DN47" s="87">
        <v>0</v>
      </c>
      <c r="DO47" s="87">
        <v>0</v>
      </c>
      <c r="DP47" s="87">
        <v>0</v>
      </c>
      <c r="DQ47" s="87">
        <v>0</v>
      </c>
      <c r="DR47" s="87">
        <v>0</v>
      </c>
      <c r="DS47" s="87">
        <v>0</v>
      </c>
      <c r="DT47" s="87">
        <v>0</v>
      </c>
      <c r="DU47" s="87">
        <v>0</v>
      </c>
      <c r="DV47" s="87">
        <v>0</v>
      </c>
      <c r="DW47" s="87">
        <v>0</v>
      </c>
      <c r="DX47" s="87">
        <v>0</v>
      </c>
      <c r="DY47" s="87">
        <v>0</v>
      </c>
      <c r="DZ47" s="87">
        <v>0</v>
      </c>
      <c r="EA47" s="87">
        <v>0</v>
      </c>
      <c r="EB47" s="87">
        <v>0</v>
      </c>
      <c r="EC47" s="87">
        <v>0</v>
      </c>
      <c r="ED47" s="87">
        <v>0</v>
      </c>
      <c r="EE47" s="87">
        <v>0</v>
      </c>
      <c r="EF47" s="87">
        <v>0</v>
      </c>
      <c r="EG47" s="87">
        <v>0</v>
      </c>
      <c r="EH47" s="87">
        <v>0</v>
      </c>
      <c r="EI47" s="87">
        <v>0</v>
      </c>
      <c r="EJ47" s="87">
        <v>0</v>
      </c>
      <c r="EK47" s="87">
        <v>62500</v>
      </c>
      <c r="EL47" s="87">
        <v>62500</v>
      </c>
      <c r="EM47" s="87">
        <v>0</v>
      </c>
      <c r="EN47" s="87">
        <v>0</v>
      </c>
      <c r="EO47" s="87">
        <v>0</v>
      </c>
      <c r="EP47" s="87">
        <v>0</v>
      </c>
      <c r="EQ47" s="87">
        <v>0</v>
      </c>
      <c r="ER47" s="87">
        <v>0</v>
      </c>
      <c r="ES47" s="87">
        <v>0</v>
      </c>
      <c r="ET47" s="87">
        <v>0</v>
      </c>
      <c r="EU47" s="87">
        <v>0</v>
      </c>
      <c r="EV47" s="87">
        <v>0</v>
      </c>
      <c r="EW47" s="87">
        <v>0</v>
      </c>
      <c r="EX47" s="87">
        <v>0</v>
      </c>
      <c r="EY47" s="87">
        <v>0</v>
      </c>
      <c r="EZ47" s="87">
        <v>0</v>
      </c>
      <c r="FA47" s="87">
        <v>0</v>
      </c>
      <c r="FB47" s="87">
        <v>0</v>
      </c>
      <c r="FC47" s="87">
        <v>0</v>
      </c>
      <c r="FD47" s="87">
        <v>0</v>
      </c>
      <c r="FE47" s="87">
        <v>0</v>
      </c>
      <c r="FF47" s="87">
        <v>0</v>
      </c>
      <c r="FG47" s="87">
        <v>0</v>
      </c>
      <c r="FH47" s="87">
        <v>0</v>
      </c>
      <c r="FI47" s="87">
        <v>0</v>
      </c>
      <c r="FJ47" s="87">
        <v>0</v>
      </c>
      <c r="FK47" s="87">
        <v>0</v>
      </c>
      <c r="FL47" s="87">
        <v>0</v>
      </c>
      <c r="FM47" s="87">
        <v>0</v>
      </c>
      <c r="FN47" s="87">
        <v>0</v>
      </c>
    </row>
    <row r="48" spans="1:170" ht="15" hidden="1" customHeight="1">
      <c r="B48" s="256"/>
      <c r="C48" s="248"/>
      <c r="D48" s="268"/>
      <c r="F48" s="268"/>
      <c r="G48" s="268"/>
      <c r="H48" s="268"/>
      <c r="I48" s="268"/>
      <c r="N48" s="268"/>
      <c r="O48" s="243"/>
      <c r="P48" s="268"/>
      <c r="S48" s="268"/>
      <c r="V48" s="268"/>
      <c r="W48" s="268"/>
      <c r="X48" s="268"/>
      <c r="AC48" s="268"/>
      <c r="AD48" s="256"/>
      <c r="AE48" s="256"/>
      <c r="AF48" s="256"/>
      <c r="AG48" s="256"/>
      <c r="AH48" s="264"/>
      <c r="AI48" s="256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59"/>
      <c r="BB48" s="268">
        <v>0</v>
      </c>
      <c r="BC48" s="268">
        <v>0</v>
      </c>
      <c r="BD48" s="268">
        <v>0</v>
      </c>
      <c r="BE48" s="268">
        <v>0</v>
      </c>
      <c r="BF48" s="268">
        <v>0</v>
      </c>
      <c r="BG48" s="268"/>
      <c r="BH48" s="268"/>
      <c r="BI48" s="268"/>
      <c r="BJ48" s="268"/>
      <c r="BK48" s="268"/>
      <c r="BL48" s="268"/>
      <c r="BM48" s="268"/>
      <c r="BN48" s="268"/>
      <c r="BO48" s="268"/>
      <c r="BP48" s="268"/>
      <c r="BQ48" s="268"/>
      <c r="BR48" s="268"/>
      <c r="BS48" s="268"/>
      <c r="BT48" s="268"/>
      <c r="BU48" s="268"/>
      <c r="BV48" s="268"/>
      <c r="BW48" s="268"/>
      <c r="BX48" s="268"/>
      <c r="BY48" s="268"/>
      <c r="BZ48" s="268"/>
      <c r="CA48" s="268"/>
      <c r="CB48" s="268"/>
      <c r="CC48" s="268"/>
      <c r="CD48" s="268"/>
      <c r="CE48" s="268"/>
      <c r="CF48" s="268"/>
      <c r="CG48" s="268"/>
      <c r="CH48" s="268"/>
      <c r="CI48" s="268"/>
      <c r="CJ48" s="268"/>
      <c r="CK48" s="268"/>
      <c r="CL48" s="268"/>
      <c r="CM48" s="268"/>
      <c r="CN48" s="268"/>
      <c r="CO48" s="268"/>
      <c r="CP48" s="268"/>
      <c r="CQ48" s="268"/>
      <c r="CR48" s="268"/>
      <c r="CS48" s="268"/>
      <c r="CT48" s="268"/>
      <c r="CU48" s="268"/>
      <c r="CV48" s="268"/>
      <c r="CW48" s="268"/>
      <c r="CX48" s="268"/>
      <c r="CY48" s="268"/>
      <c r="CZ48" s="268"/>
      <c r="DA48" s="268"/>
      <c r="DB48" s="268"/>
      <c r="DC48" s="268"/>
      <c r="DD48" s="268"/>
      <c r="DE48" s="268"/>
      <c r="DF48" s="268"/>
      <c r="DG48" s="268"/>
      <c r="DH48" s="268"/>
      <c r="DI48" s="268"/>
      <c r="DJ48" s="268"/>
      <c r="DK48" s="268"/>
      <c r="DL48" s="268"/>
      <c r="DM48" s="268"/>
      <c r="DN48" s="268"/>
      <c r="DO48" s="268"/>
      <c r="DP48" s="268"/>
      <c r="DQ48" s="268"/>
      <c r="DR48" s="268"/>
      <c r="DS48" s="268"/>
      <c r="DT48" s="268"/>
      <c r="DU48" s="268"/>
      <c r="DV48" s="268"/>
      <c r="DW48" s="268"/>
      <c r="DX48" s="268"/>
      <c r="DY48" s="268"/>
      <c r="DZ48" s="268"/>
      <c r="EA48" s="268"/>
      <c r="EB48" s="268"/>
      <c r="EC48" s="268"/>
      <c r="ED48" s="268"/>
      <c r="EE48" s="268"/>
      <c r="EF48" s="268"/>
      <c r="EG48" s="268"/>
      <c r="EH48" s="268"/>
      <c r="EI48" s="268"/>
      <c r="EJ48" s="268"/>
      <c r="EK48" s="268"/>
      <c r="EL48" s="268"/>
      <c r="EM48" s="268"/>
      <c r="EN48" s="268"/>
      <c r="EO48" s="268"/>
      <c r="EP48" s="268"/>
      <c r="EQ48" s="268"/>
      <c r="ER48" s="268"/>
      <c r="ES48" s="268"/>
      <c r="ET48" s="268"/>
      <c r="EU48" s="268"/>
      <c r="EV48" s="268"/>
      <c r="EW48" s="268"/>
      <c r="EX48" s="268"/>
      <c r="EY48" s="268"/>
      <c r="EZ48" s="268"/>
      <c r="FA48" s="268"/>
      <c r="FB48" s="268"/>
      <c r="FC48" s="268"/>
      <c r="FD48" s="268"/>
      <c r="FE48" s="268"/>
      <c r="FF48" s="268"/>
      <c r="FG48" s="268"/>
      <c r="FH48" s="268"/>
      <c r="FI48" s="268"/>
      <c r="FJ48" s="268"/>
      <c r="FK48" s="268"/>
      <c r="FL48" s="268"/>
      <c r="FM48" s="268"/>
      <c r="FN48" s="268"/>
    </row>
    <row r="49" spans="1:170" ht="14.4">
      <c r="D49" s="268" t="s">
        <v>426</v>
      </c>
      <c r="F49" s="268"/>
      <c r="G49" s="268"/>
      <c r="H49" s="268"/>
      <c r="I49" s="268"/>
      <c r="N49" s="268"/>
      <c r="O49" s="243"/>
      <c r="P49" s="268"/>
      <c r="S49" s="268"/>
      <c r="V49" s="268"/>
      <c r="W49" s="268"/>
      <c r="X49" s="268"/>
      <c r="AC49" s="268"/>
      <c r="AH49" s="264" t="s">
        <v>427</v>
      </c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59"/>
      <c r="BB49" s="268" t="s">
        <v>427</v>
      </c>
      <c r="BC49" s="268">
        <v>0</v>
      </c>
      <c r="BD49" s="268">
        <v>0</v>
      </c>
      <c r="BE49" s="268">
        <v>0</v>
      </c>
      <c r="BF49" s="268">
        <v>0</v>
      </c>
      <c r="BG49" s="268"/>
      <c r="BH49" s="268"/>
      <c r="BI49" s="268"/>
      <c r="BJ49" s="268"/>
      <c r="BK49" s="268"/>
      <c r="BL49" s="268"/>
      <c r="BM49" s="268"/>
      <c r="BN49" s="268"/>
      <c r="BO49" s="268"/>
      <c r="BP49" s="268"/>
      <c r="BQ49" s="268"/>
      <c r="BR49" s="268"/>
      <c r="BS49" s="268"/>
      <c r="BT49" s="268"/>
      <c r="BU49" s="268"/>
      <c r="BV49" s="268"/>
      <c r="BW49" s="268"/>
      <c r="BX49" s="268"/>
      <c r="BY49" s="268"/>
      <c r="BZ49" s="268"/>
      <c r="CA49" s="268"/>
      <c r="CB49" s="268"/>
      <c r="CC49" s="268"/>
      <c r="CD49" s="268"/>
      <c r="CE49" s="268"/>
      <c r="CF49" s="268"/>
      <c r="CG49" s="268"/>
      <c r="CH49" s="268"/>
      <c r="CI49" s="268"/>
      <c r="CJ49" s="268"/>
      <c r="CK49" s="268"/>
      <c r="CL49" s="268"/>
      <c r="CM49" s="268"/>
      <c r="CN49" s="268"/>
      <c r="CO49" s="268"/>
      <c r="CP49" s="268"/>
      <c r="CQ49" s="268"/>
      <c r="CR49" s="268"/>
      <c r="CS49" s="268"/>
      <c r="CT49" s="268"/>
      <c r="CU49" s="268"/>
      <c r="CV49" s="268"/>
      <c r="CW49" s="268"/>
      <c r="CX49" s="268"/>
      <c r="CY49" s="268"/>
      <c r="CZ49" s="268"/>
      <c r="DA49" s="268"/>
      <c r="DB49" s="268"/>
      <c r="DC49" s="268"/>
      <c r="DD49" s="268"/>
      <c r="DE49" s="268"/>
      <c r="DF49" s="268"/>
      <c r="DG49" s="268"/>
      <c r="DH49" s="268"/>
      <c r="DI49" s="268"/>
      <c r="DJ49" s="268"/>
      <c r="DK49" s="268"/>
      <c r="DL49" s="268"/>
      <c r="DM49" s="268"/>
      <c r="DN49" s="268"/>
      <c r="DO49" s="268"/>
      <c r="DP49" s="268"/>
      <c r="DQ49" s="268"/>
      <c r="DR49" s="268"/>
      <c r="DS49" s="268"/>
      <c r="DT49" s="268"/>
      <c r="DU49" s="268"/>
      <c r="DV49" s="268"/>
      <c r="DW49" s="268"/>
      <c r="DX49" s="268"/>
      <c r="DY49" s="268"/>
      <c r="DZ49" s="268"/>
      <c r="EA49" s="268"/>
      <c r="EB49" s="268"/>
      <c r="EC49" s="268"/>
      <c r="ED49" s="268"/>
      <c r="EE49" s="268"/>
      <c r="EF49" s="268"/>
      <c r="EG49" s="268"/>
      <c r="EH49" s="268"/>
      <c r="EI49" s="268"/>
      <c r="EJ49" s="268"/>
      <c r="EK49" s="268"/>
      <c r="EL49" s="268"/>
      <c r="EM49" s="268"/>
      <c r="EN49" s="268"/>
      <c r="EO49" s="268"/>
      <c r="EP49" s="268"/>
      <c r="EQ49" s="268"/>
      <c r="ER49" s="268"/>
      <c r="ES49" s="268"/>
      <c r="ET49" s="268"/>
      <c r="EU49" s="268"/>
      <c r="EV49" s="268"/>
      <c r="EW49" s="268"/>
      <c r="EX49" s="268"/>
      <c r="EY49" s="268"/>
      <c r="EZ49" s="268"/>
      <c r="FA49" s="268"/>
      <c r="FB49" s="268"/>
      <c r="FC49" s="268"/>
      <c r="FD49" s="268"/>
      <c r="FE49" s="268"/>
      <c r="FF49" s="268"/>
      <c r="FG49" s="268"/>
      <c r="FH49" s="268"/>
      <c r="FI49" s="268"/>
      <c r="FJ49" s="268"/>
      <c r="FK49" s="268"/>
      <c r="FL49" s="268"/>
      <c r="FM49" s="268"/>
      <c r="FN49" s="268"/>
    </row>
    <row r="50" spans="1:170">
      <c r="A50" s="105">
        <v>38</v>
      </c>
      <c r="B50" s="106">
        <v>0</v>
      </c>
      <c r="C50" s="240" t="s">
        <v>262</v>
      </c>
      <c r="D50" s="257" t="s">
        <v>261</v>
      </c>
      <c r="E50" s="105">
        <v>0.125</v>
      </c>
      <c r="F50" s="106">
        <v>0</v>
      </c>
      <c r="G50" s="106">
        <v>0</v>
      </c>
      <c r="H50" s="106">
        <v>0</v>
      </c>
      <c r="I50" s="106">
        <v>0</v>
      </c>
      <c r="J50" s="106"/>
      <c r="K50" s="106">
        <v>0</v>
      </c>
      <c r="L50" s="106">
        <v>0</v>
      </c>
      <c r="M50" s="106">
        <v>0</v>
      </c>
      <c r="N50" s="106">
        <v>0</v>
      </c>
      <c r="O50" s="106"/>
      <c r="P50" s="106">
        <v>0</v>
      </c>
      <c r="Q50" s="106">
        <v>0</v>
      </c>
      <c r="R50" s="106">
        <v>0</v>
      </c>
      <c r="S50" s="106">
        <v>0</v>
      </c>
      <c r="T50" s="106"/>
      <c r="U50" s="106">
        <v>0</v>
      </c>
      <c r="V50" s="106">
        <v>0</v>
      </c>
      <c r="W50" s="106">
        <v>0</v>
      </c>
      <c r="X50" s="106">
        <v>0</v>
      </c>
      <c r="Y50" s="106"/>
      <c r="Z50" s="106">
        <v>68069972.499192059</v>
      </c>
      <c r="AA50" s="106">
        <v>0</v>
      </c>
      <c r="AB50" s="106">
        <v>683723.95</v>
      </c>
      <c r="AC50" s="106">
        <v>68753696.449192062</v>
      </c>
      <c r="AH50" s="262" t="s">
        <v>261</v>
      </c>
      <c r="AJ50" s="218"/>
      <c r="AK50" s="218"/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59"/>
      <c r="BB50" s="269" t="s">
        <v>261</v>
      </c>
      <c r="BC50" s="86">
        <v>0</v>
      </c>
      <c r="BD50" s="86">
        <v>0</v>
      </c>
      <c r="BE50" s="86">
        <v>0</v>
      </c>
      <c r="BF50" s="86">
        <v>0</v>
      </c>
      <c r="BG50" s="106">
        <v>0</v>
      </c>
      <c r="BH50" s="106">
        <v>0</v>
      </c>
      <c r="BI50" s="106">
        <v>0</v>
      </c>
      <c r="BJ50" s="106">
        <v>0</v>
      </c>
      <c r="BK50" s="106">
        <v>0</v>
      </c>
      <c r="BL50" s="106">
        <v>0</v>
      </c>
      <c r="BM50" s="106">
        <v>0</v>
      </c>
      <c r="BN50" s="106">
        <v>0</v>
      </c>
      <c r="BO50" s="106">
        <v>0</v>
      </c>
      <c r="BP50" s="106">
        <v>0</v>
      </c>
      <c r="BQ50" s="106">
        <v>0</v>
      </c>
      <c r="BR50" s="106">
        <v>0</v>
      </c>
      <c r="BS50" s="106">
        <v>0</v>
      </c>
      <c r="BT50" s="106">
        <v>0</v>
      </c>
      <c r="BU50" s="106">
        <v>0</v>
      </c>
      <c r="BV50" s="106">
        <v>0</v>
      </c>
      <c r="BW50" s="106">
        <v>0</v>
      </c>
      <c r="BX50" s="106">
        <v>0</v>
      </c>
      <c r="BY50" s="106">
        <v>0</v>
      </c>
      <c r="BZ50" s="106">
        <v>0</v>
      </c>
      <c r="CA50" s="106">
        <v>0</v>
      </c>
      <c r="CB50" s="106">
        <v>0</v>
      </c>
      <c r="CC50" s="106">
        <v>0</v>
      </c>
      <c r="CD50" s="106">
        <v>0</v>
      </c>
      <c r="CE50" s="106">
        <v>0</v>
      </c>
      <c r="CF50" s="106">
        <v>0</v>
      </c>
      <c r="CG50" s="106">
        <v>0</v>
      </c>
      <c r="CH50" s="106">
        <v>0</v>
      </c>
      <c r="CI50" s="106">
        <v>0</v>
      </c>
      <c r="CJ50" s="106">
        <v>0</v>
      </c>
      <c r="CK50" s="106">
        <v>0</v>
      </c>
      <c r="CL50" s="106">
        <v>0</v>
      </c>
      <c r="CM50" s="106">
        <v>0</v>
      </c>
      <c r="CN50" s="106">
        <v>0</v>
      </c>
      <c r="CO50" s="106">
        <v>0</v>
      </c>
      <c r="CP50" s="106">
        <v>0</v>
      </c>
      <c r="CQ50" s="106">
        <v>0</v>
      </c>
      <c r="CR50" s="106">
        <v>0</v>
      </c>
      <c r="CS50" s="106">
        <v>0</v>
      </c>
      <c r="CT50" s="106">
        <v>0</v>
      </c>
      <c r="CU50" s="106">
        <v>0</v>
      </c>
      <c r="CV50" s="106">
        <v>0</v>
      </c>
      <c r="CW50" s="106">
        <v>0</v>
      </c>
      <c r="CX50" s="106">
        <v>0</v>
      </c>
      <c r="CY50" s="106">
        <v>0</v>
      </c>
      <c r="CZ50" s="106">
        <v>0</v>
      </c>
      <c r="DA50" s="106">
        <v>0</v>
      </c>
      <c r="DB50" s="106">
        <v>0</v>
      </c>
      <c r="DC50" s="106">
        <v>0</v>
      </c>
      <c r="DD50" s="106">
        <v>0</v>
      </c>
      <c r="DE50" s="106">
        <v>0</v>
      </c>
      <c r="DF50" s="106">
        <v>0</v>
      </c>
      <c r="DG50" s="106">
        <v>0</v>
      </c>
      <c r="DH50" s="106">
        <v>0</v>
      </c>
      <c r="DI50" s="106">
        <v>0</v>
      </c>
      <c r="DJ50" s="106">
        <v>0</v>
      </c>
      <c r="DK50" s="106">
        <v>0</v>
      </c>
      <c r="DL50" s="106">
        <v>0</v>
      </c>
      <c r="DM50" s="106">
        <v>0</v>
      </c>
      <c r="DN50" s="106">
        <v>0</v>
      </c>
      <c r="DO50" s="106">
        <v>0</v>
      </c>
      <c r="DP50" s="106">
        <v>0</v>
      </c>
      <c r="DQ50" s="106">
        <v>0</v>
      </c>
      <c r="DR50" s="106">
        <v>0</v>
      </c>
      <c r="DS50" s="106">
        <v>0</v>
      </c>
      <c r="DT50" s="106">
        <v>0</v>
      </c>
      <c r="DU50" s="106">
        <v>0</v>
      </c>
      <c r="DV50" s="106">
        <v>0</v>
      </c>
      <c r="DW50" s="106">
        <v>0</v>
      </c>
      <c r="DX50" s="106">
        <v>0</v>
      </c>
      <c r="DY50" s="106">
        <v>0</v>
      </c>
      <c r="DZ50" s="106">
        <v>0</v>
      </c>
      <c r="EA50" s="106">
        <v>0</v>
      </c>
      <c r="EB50" s="106">
        <v>0</v>
      </c>
      <c r="EC50" s="106">
        <v>0</v>
      </c>
      <c r="ED50" s="106">
        <v>0</v>
      </c>
      <c r="EE50" s="106">
        <v>0</v>
      </c>
      <c r="EF50" s="106">
        <v>0</v>
      </c>
      <c r="EG50" s="106">
        <v>0</v>
      </c>
      <c r="EH50" s="106">
        <v>0</v>
      </c>
      <c r="EI50" s="106">
        <v>0</v>
      </c>
      <c r="EJ50" s="106">
        <v>0</v>
      </c>
      <c r="EK50" s="106">
        <v>0</v>
      </c>
      <c r="EL50" s="106">
        <v>0</v>
      </c>
      <c r="EM50" s="106">
        <v>0</v>
      </c>
      <c r="EN50" s="106">
        <v>0</v>
      </c>
      <c r="EO50" s="106">
        <v>0</v>
      </c>
      <c r="EP50" s="106">
        <v>0</v>
      </c>
      <c r="EQ50" s="106">
        <v>0</v>
      </c>
      <c r="ER50" s="106">
        <v>0</v>
      </c>
      <c r="ES50" s="106">
        <v>0</v>
      </c>
      <c r="ET50" s="106">
        <v>0</v>
      </c>
      <c r="EU50" s="106">
        <v>0</v>
      </c>
      <c r="EV50" s="106">
        <v>0</v>
      </c>
      <c r="EW50" s="106">
        <v>0</v>
      </c>
      <c r="EX50" s="106">
        <v>0</v>
      </c>
      <c r="EY50" s="106">
        <v>0</v>
      </c>
      <c r="EZ50" s="106">
        <v>0</v>
      </c>
      <c r="FA50" s="106">
        <v>0</v>
      </c>
      <c r="FB50" s="106">
        <v>0</v>
      </c>
      <c r="FC50" s="106">
        <v>0</v>
      </c>
      <c r="FD50" s="106">
        <v>0</v>
      </c>
      <c r="FE50" s="106">
        <v>0</v>
      </c>
      <c r="FF50" s="106">
        <v>0</v>
      </c>
      <c r="FG50" s="106">
        <v>0</v>
      </c>
      <c r="FH50" s="106">
        <v>0</v>
      </c>
      <c r="FI50" s="106">
        <v>0</v>
      </c>
      <c r="FJ50" s="106">
        <v>0</v>
      </c>
      <c r="FK50" s="106">
        <v>0</v>
      </c>
      <c r="FL50" s="106">
        <v>0</v>
      </c>
      <c r="FM50" s="106">
        <v>0</v>
      </c>
      <c r="FN50" s="106">
        <v>0</v>
      </c>
    </row>
    <row r="51" spans="1:170" ht="15.6">
      <c r="A51" s="105">
        <v>38</v>
      </c>
      <c r="B51" s="106">
        <v>0</v>
      </c>
      <c r="C51" s="240" t="s">
        <v>262</v>
      </c>
      <c r="D51" s="257" t="s">
        <v>264</v>
      </c>
      <c r="E51" s="105">
        <v>0.125</v>
      </c>
      <c r="F51" s="106">
        <v>0</v>
      </c>
      <c r="G51" s="106">
        <v>0</v>
      </c>
      <c r="H51" s="106">
        <v>0</v>
      </c>
      <c r="I51" s="106">
        <v>0</v>
      </c>
      <c r="J51" s="106"/>
      <c r="K51" s="106">
        <v>0</v>
      </c>
      <c r="L51" s="106">
        <v>0</v>
      </c>
      <c r="M51" s="106">
        <v>0</v>
      </c>
      <c r="N51" s="106">
        <v>0</v>
      </c>
      <c r="O51" s="106"/>
      <c r="P51" s="106">
        <v>0</v>
      </c>
      <c r="Q51" s="106">
        <v>0</v>
      </c>
      <c r="R51" s="106">
        <v>0</v>
      </c>
      <c r="S51" s="106">
        <v>0</v>
      </c>
      <c r="T51" s="106"/>
      <c r="U51" s="106">
        <v>0</v>
      </c>
      <c r="V51" s="106">
        <v>0</v>
      </c>
      <c r="W51" s="106">
        <v>0</v>
      </c>
      <c r="X51" s="106">
        <v>0</v>
      </c>
      <c r="Y51" s="106"/>
      <c r="Z51" s="106">
        <v>-315687.96981162578</v>
      </c>
      <c r="AA51" s="106">
        <v>0</v>
      </c>
      <c r="AB51" s="106">
        <v>-3.3527612686157227E-8</v>
      </c>
      <c r="AC51" s="106">
        <v>-315687.96981165931</v>
      </c>
      <c r="AD51" s="272"/>
      <c r="AF51" s="90"/>
      <c r="AG51" s="272"/>
      <c r="AH51" s="262" t="s">
        <v>264</v>
      </c>
      <c r="AJ51" s="218"/>
      <c r="AK51" s="218"/>
      <c r="AL51" s="218"/>
      <c r="AM51" s="218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59"/>
      <c r="BB51" s="269" t="s">
        <v>264</v>
      </c>
      <c r="BC51" s="86">
        <v>0</v>
      </c>
      <c r="BD51" s="86">
        <v>0</v>
      </c>
      <c r="BE51" s="86">
        <v>0</v>
      </c>
      <c r="BF51" s="86">
        <v>0</v>
      </c>
      <c r="BG51" s="106">
        <v>0</v>
      </c>
      <c r="BH51" s="106">
        <v>0</v>
      </c>
      <c r="BI51" s="106">
        <v>0</v>
      </c>
      <c r="BJ51" s="106">
        <v>0</v>
      </c>
      <c r="BK51" s="106">
        <v>0</v>
      </c>
      <c r="BL51" s="106">
        <v>0</v>
      </c>
      <c r="BM51" s="106">
        <v>0</v>
      </c>
      <c r="BN51" s="106">
        <v>0</v>
      </c>
      <c r="BO51" s="106">
        <v>0</v>
      </c>
      <c r="BP51" s="106">
        <v>0</v>
      </c>
      <c r="BQ51" s="106">
        <v>0</v>
      </c>
      <c r="BR51" s="106">
        <v>0</v>
      </c>
      <c r="BS51" s="106">
        <v>0</v>
      </c>
      <c r="BT51" s="106">
        <v>0</v>
      </c>
      <c r="BU51" s="106">
        <v>0</v>
      </c>
      <c r="BV51" s="106">
        <v>0</v>
      </c>
      <c r="BW51" s="106">
        <v>0</v>
      </c>
      <c r="BX51" s="106">
        <v>0</v>
      </c>
      <c r="BY51" s="106">
        <v>0</v>
      </c>
      <c r="BZ51" s="106">
        <v>0</v>
      </c>
      <c r="CA51" s="106">
        <v>0</v>
      </c>
      <c r="CB51" s="106">
        <v>0</v>
      </c>
      <c r="CC51" s="106">
        <v>0</v>
      </c>
      <c r="CD51" s="106">
        <v>0</v>
      </c>
      <c r="CE51" s="106">
        <v>0</v>
      </c>
      <c r="CF51" s="106">
        <v>0</v>
      </c>
      <c r="CG51" s="106">
        <v>0</v>
      </c>
      <c r="CH51" s="106">
        <v>0</v>
      </c>
      <c r="CI51" s="106">
        <v>0</v>
      </c>
      <c r="CJ51" s="106">
        <v>0</v>
      </c>
      <c r="CK51" s="106">
        <v>0</v>
      </c>
      <c r="CL51" s="106">
        <v>0</v>
      </c>
      <c r="CM51" s="106">
        <v>0</v>
      </c>
      <c r="CN51" s="106">
        <v>0</v>
      </c>
      <c r="CO51" s="106">
        <v>0</v>
      </c>
      <c r="CP51" s="106">
        <v>0</v>
      </c>
      <c r="CQ51" s="106">
        <v>0</v>
      </c>
      <c r="CR51" s="106">
        <v>0</v>
      </c>
      <c r="CS51" s="106">
        <v>0</v>
      </c>
      <c r="CT51" s="106">
        <v>0</v>
      </c>
      <c r="CU51" s="106">
        <v>0</v>
      </c>
      <c r="CV51" s="106">
        <v>0</v>
      </c>
      <c r="CW51" s="106">
        <v>0</v>
      </c>
      <c r="CX51" s="106">
        <v>0</v>
      </c>
      <c r="CY51" s="106">
        <v>0</v>
      </c>
      <c r="CZ51" s="106">
        <v>0</v>
      </c>
      <c r="DA51" s="106">
        <v>0</v>
      </c>
      <c r="DB51" s="106">
        <v>0</v>
      </c>
      <c r="DC51" s="106">
        <v>0</v>
      </c>
      <c r="DD51" s="106">
        <v>0</v>
      </c>
      <c r="DE51" s="106">
        <v>0</v>
      </c>
      <c r="DF51" s="106">
        <v>0</v>
      </c>
      <c r="DG51" s="106">
        <v>0</v>
      </c>
      <c r="DH51" s="106">
        <v>0</v>
      </c>
      <c r="DI51" s="106">
        <v>0</v>
      </c>
      <c r="DJ51" s="106">
        <v>0</v>
      </c>
      <c r="DK51" s="106">
        <v>0</v>
      </c>
      <c r="DL51" s="106">
        <v>0</v>
      </c>
      <c r="DM51" s="106">
        <v>0</v>
      </c>
      <c r="DN51" s="106">
        <v>0</v>
      </c>
      <c r="DO51" s="106">
        <v>0</v>
      </c>
      <c r="DP51" s="106">
        <v>0</v>
      </c>
      <c r="DQ51" s="106">
        <v>0</v>
      </c>
      <c r="DR51" s="106">
        <v>0</v>
      </c>
      <c r="DS51" s="106">
        <v>0</v>
      </c>
      <c r="DT51" s="106">
        <v>0</v>
      </c>
      <c r="DU51" s="106">
        <v>0</v>
      </c>
      <c r="DV51" s="106">
        <v>0</v>
      </c>
      <c r="DW51" s="106">
        <v>0</v>
      </c>
      <c r="DX51" s="106">
        <v>0</v>
      </c>
      <c r="DY51" s="106">
        <v>0</v>
      </c>
      <c r="DZ51" s="106">
        <v>0</v>
      </c>
      <c r="EA51" s="106">
        <v>0</v>
      </c>
      <c r="EB51" s="106">
        <v>0</v>
      </c>
      <c r="EC51" s="106">
        <v>0</v>
      </c>
      <c r="ED51" s="106">
        <v>0</v>
      </c>
      <c r="EE51" s="106">
        <v>0</v>
      </c>
      <c r="EF51" s="106">
        <v>0</v>
      </c>
      <c r="EG51" s="106">
        <v>0</v>
      </c>
      <c r="EH51" s="106">
        <v>0</v>
      </c>
      <c r="EI51" s="106">
        <v>0</v>
      </c>
      <c r="EJ51" s="106">
        <v>0</v>
      </c>
      <c r="EK51" s="106">
        <v>0</v>
      </c>
      <c r="EL51" s="106">
        <v>0</v>
      </c>
      <c r="EM51" s="106">
        <v>0</v>
      </c>
      <c r="EN51" s="106">
        <v>0</v>
      </c>
      <c r="EO51" s="106">
        <v>0</v>
      </c>
      <c r="EP51" s="106">
        <v>0</v>
      </c>
      <c r="EQ51" s="106">
        <v>0</v>
      </c>
      <c r="ER51" s="106">
        <v>0</v>
      </c>
      <c r="ES51" s="106">
        <v>0</v>
      </c>
      <c r="ET51" s="106">
        <v>0</v>
      </c>
      <c r="EU51" s="106">
        <v>0</v>
      </c>
      <c r="EV51" s="106">
        <v>0</v>
      </c>
      <c r="EW51" s="106">
        <v>0</v>
      </c>
      <c r="EX51" s="106">
        <v>0</v>
      </c>
      <c r="EY51" s="106">
        <v>0</v>
      </c>
      <c r="EZ51" s="106">
        <v>0</v>
      </c>
      <c r="FA51" s="106">
        <v>0</v>
      </c>
      <c r="FB51" s="106">
        <v>0</v>
      </c>
      <c r="FC51" s="106">
        <v>0</v>
      </c>
      <c r="FD51" s="106">
        <v>0</v>
      </c>
      <c r="FE51" s="106">
        <v>0</v>
      </c>
      <c r="FF51" s="106">
        <v>0</v>
      </c>
      <c r="FG51" s="106">
        <v>0</v>
      </c>
      <c r="FH51" s="106">
        <v>0</v>
      </c>
      <c r="FI51" s="106">
        <v>0</v>
      </c>
      <c r="FJ51" s="106">
        <v>0</v>
      </c>
      <c r="FK51" s="106">
        <v>0</v>
      </c>
      <c r="FL51" s="106">
        <v>0</v>
      </c>
      <c r="FM51" s="106">
        <v>0</v>
      </c>
      <c r="FN51" s="106">
        <v>0</v>
      </c>
    </row>
    <row r="52" spans="1:170">
      <c r="A52" s="105">
        <v>1.375</v>
      </c>
      <c r="B52" s="106">
        <v>8693257.870456595</v>
      </c>
      <c r="C52" s="240" t="s">
        <v>295</v>
      </c>
      <c r="D52" s="257" t="s">
        <v>294</v>
      </c>
      <c r="E52" s="105">
        <v>0</v>
      </c>
      <c r="F52" s="106">
        <v>-10947.217592708766</v>
      </c>
      <c r="G52" s="273">
        <v>0</v>
      </c>
      <c r="H52" s="106">
        <v>0</v>
      </c>
      <c r="I52" s="106">
        <v>-10947.217592708766</v>
      </c>
      <c r="J52" s="106"/>
      <c r="K52" s="106">
        <v>-15843.18976441212</v>
      </c>
      <c r="L52" s="106">
        <v>0</v>
      </c>
      <c r="M52" s="106">
        <v>0</v>
      </c>
      <c r="N52" s="106">
        <v>-15843.18976441212</v>
      </c>
      <c r="O52" s="106"/>
      <c r="P52" s="106">
        <v>-1835377.0076195896</v>
      </c>
      <c r="Q52" s="106">
        <v>0</v>
      </c>
      <c r="R52" s="106">
        <v>0</v>
      </c>
      <c r="S52" s="106">
        <v>-1835377.0076195896</v>
      </c>
      <c r="T52" s="106"/>
      <c r="U52" s="106">
        <v>-3119880.2790597007</v>
      </c>
      <c r="V52" s="106">
        <v>0</v>
      </c>
      <c r="W52" s="106">
        <v>0</v>
      </c>
      <c r="X52" s="106">
        <v>-3119880.2790597007</v>
      </c>
      <c r="Y52" s="106"/>
      <c r="Z52" s="106">
        <v>-13696823.170056362</v>
      </c>
      <c r="AA52" s="106">
        <v>0</v>
      </c>
      <c r="AB52" s="106">
        <v>0</v>
      </c>
      <c r="AC52" s="106">
        <v>-13696823.170056362</v>
      </c>
      <c r="AF52" s="90"/>
      <c r="AH52" s="262" t="s">
        <v>294</v>
      </c>
      <c r="AJ52" s="218"/>
      <c r="AK52" s="218"/>
      <c r="AL52" s="218"/>
      <c r="AM52" s="218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59"/>
      <c r="BB52" s="269" t="s">
        <v>294</v>
      </c>
      <c r="BC52" s="86">
        <v>-4895.9721717033535</v>
      </c>
      <c r="BD52" s="86">
        <v>0</v>
      </c>
      <c r="BE52" s="86">
        <v>0</v>
      </c>
      <c r="BF52" s="86">
        <v>-4895.9721717033535</v>
      </c>
      <c r="BG52" s="106">
        <v>-2028.5652356110513</v>
      </c>
      <c r="BH52" s="273">
        <v>0</v>
      </c>
      <c r="BI52" s="106">
        <v>0</v>
      </c>
      <c r="BJ52" s="106">
        <v>-2028.5652356110513</v>
      </c>
      <c r="BK52" s="106">
        <v>3633.4065976608545</v>
      </c>
      <c r="BL52" s="273">
        <v>0</v>
      </c>
      <c r="BM52" s="106">
        <v>0</v>
      </c>
      <c r="BN52" s="106">
        <v>3633.4065976608545</v>
      </c>
      <c r="BO52" s="106">
        <v>22590.119612725452</v>
      </c>
      <c r="BP52" s="273">
        <v>0</v>
      </c>
      <c r="BQ52" s="106">
        <v>0</v>
      </c>
      <c r="BR52" s="106">
        <v>22590.119612725452</v>
      </c>
      <c r="BS52" s="106">
        <v>-29090.933146478608</v>
      </c>
      <c r="BT52" s="273">
        <v>0</v>
      </c>
      <c r="BU52" s="106">
        <v>0</v>
      </c>
      <c r="BV52" s="106">
        <v>-29090.933146478608</v>
      </c>
      <c r="BW52" s="106">
        <v>51838.887476522475</v>
      </c>
      <c r="BX52" s="273">
        <v>0</v>
      </c>
      <c r="BY52" s="106">
        <v>0</v>
      </c>
      <c r="BZ52" s="106">
        <v>51838.887476522475</v>
      </c>
      <c r="CA52" s="106">
        <v>9445.1226242538542</v>
      </c>
      <c r="CB52" s="273">
        <v>0</v>
      </c>
      <c r="CC52" s="106">
        <v>0</v>
      </c>
      <c r="CD52" s="106">
        <v>9445.1226242538542</v>
      </c>
      <c r="CE52" s="106">
        <v>-1576067.5434661563</v>
      </c>
      <c r="CF52" s="273">
        <v>0</v>
      </c>
      <c r="CG52" s="106">
        <v>0</v>
      </c>
      <c r="CH52" s="106">
        <v>-1576067.5434661563</v>
      </c>
      <c r="CI52" s="106">
        <v>-304750.28448979743</v>
      </c>
      <c r="CJ52" s="273">
        <v>0</v>
      </c>
      <c r="CK52" s="106">
        <v>0</v>
      </c>
      <c r="CL52" s="106">
        <v>-304750.28448979743</v>
      </c>
      <c r="CM52" s="106">
        <v>423193.38739904948</v>
      </c>
      <c r="CN52" s="273">
        <v>0</v>
      </c>
      <c r="CO52" s="106">
        <v>0</v>
      </c>
      <c r="CP52" s="106">
        <v>423193.38739904948</v>
      </c>
      <c r="CQ52" s="106">
        <v>-211912.39985579252</v>
      </c>
      <c r="CR52" s="273">
        <v>0</v>
      </c>
      <c r="CS52" s="106">
        <v>0</v>
      </c>
      <c r="CT52" s="106">
        <v>-211912.39985579252</v>
      </c>
      <c r="CU52" s="106">
        <v>-149542.71302984469</v>
      </c>
      <c r="CV52" s="273">
        <v>0</v>
      </c>
      <c r="CW52" s="106">
        <v>0</v>
      </c>
      <c r="CX52" s="106">
        <v>-149542.71302984469</v>
      </c>
      <c r="CY52" s="106">
        <v>-40121.969078417867</v>
      </c>
      <c r="CZ52" s="273">
        <v>0</v>
      </c>
      <c r="DA52" s="106">
        <v>0</v>
      </c>
      <c r="DB52" s="106">
        <v>-40121.969078417867</v>
      </c>
      <c r="DC52" s="106">
        <v>-554657.75400365517</v>
      </c>
      <c r="DD52" s="273">
        <v>0</v>
      </c>
      <c r="DE52" s="106">
        <v>0</v>
      </c>
      <c r="DF52" s="106">
        <v>-554657.75400365517</v>
      </c>
      <c r="DG52" s="106">
        <v>-156283.57288986631</v>
      </c>
      <c r="DH52" s="273">
        <v>0</v>
      </c>
      <c r="DI52" s="106">
        <v>0</v>
      </c>
      <c r="DJ52" s="106">
        <v>-156283.57288986631</v>
      </c>
      <c r="DK52" s="106">
        <v>-17939.051791403443</v>
      </c>
      <c r="DL52" s="273">
        <v>0</v>
      </c>
      <c r="DM52" s="106">
        <v>0</v>
      </c>
      <c r="DN52" s="106">
        <v>-17939.051791403443</v>
      </c>
      <c r="DO52" s="106">
        <v>46063.21308811754</v>
      </c>
      <c r="DP52" s="273">
        <v>0</v>
      </c>
      <c r="DQ52" s="106">
        <v>0</v>
      </c>
      <c r="DR52" s="106">
        <v>46063.21308811754</v>
      </c>
      <c r="DS52" s="106">
        <v>-21518.157248500735</v>
      </c>
      <c r="DT52" s="273">
        <v>0</v>
      </c>
      <c r="DU52" s="106">
        <v>0</v>
      </c>
      <c r="DV52" s="106">
        <v>-21518.157248500735</v>
      </c>
      <c r="DW52" s="106">
        <v>2407.5718636531383</v>
      </c>
      <c r="DX52" s="273">
        <v>0</v>
      </c>
      <c r="DY52" s="106">
        <v>0</v>
      </c>
      <c r="DZ52" s="106">
        <v>2407.5718636531383</v>
      </c>
      <c r="EA52" s="106">
        <v>-226561.80073140375</v>
      </c>
      <c r="EB52" s="273">
        <v>0</v>
      </c>
      <c r="EC52" s="106">
        <v>0</v>
      </c>
      <c r="ED52" s="106">
        <v>-226561.80073140375</v>
      </c>
      <c r="EE52" s="106">
        <v>24298.045442588627</v>
      </c>
      <c r="EF52" s="273">
        <v>0</v>
      </c>
      <c r="EG52" s="106">
        <v>0</v>
      </c>
      <c r="EH52" s="106">
        <v>24298.045442588627</v>
      </c>
      <c r="EI52" s="106">
        <v>20069.370585352182</v>
      </c>
      <c r="EJ52" s="273">
        <v>0</v>
      </c>
      <c r="EK52" s="106">
        <v>0</v>
      </c>
      <c r="EL52" s="106">
        <v>20069.370585352182</v>
      </c>
      <c r="EM52" s="106">
        <v>175972.88306312449</v>
      </c>
      <c r="EN52" s="273">
        <v>0</v>
      </c>
      <c r="EO52" s="106">
        <v>0</v>
      </c>
      <c r="EP52" s="106">
        <v>175972.88306312449</v>
      </c>
      <c r="EQ52" s="106">
        <v>-618755.16401600651</v>
      </c>
      <c r="ER52" s="273">
        <v>0</v>
      </c>
      <c r="ES52" s="106">
        <v>0</v>
      </c>
      <c r="ET52" s="106">
        <v>-618755.16401600651</v>
      </c>
      <c r="EU52" s="106">
        <v>463544.07889929786</v>
      </c>
      <c r="EV52" s="273">
        <v>0</v>
      </c>
      <c r="EW52" s="106">
        <v>0</v>
      </c>
      <c r="EX52" s="106">
        <v>463544.07889929786</v>
      </c>
      <c r="EY52" s="106">
        <v>-94520.507556159049</v>
      </c>
      <c r="EZ52" s="273">
        <v>0</v>
      </c>
      <c r="FA52" s="106">
        <v>0</v>
      </c>
      <c r="FB52" s="106">
        <v>-94520.507556159049</v>
      </c>
      <c r="FC52" s="106">
        <v>-380569.10403501801</v>
      </c>
      <c r="FD52" s="273">
        <v>0</v>
      </c>
      <c r="FE52" s="106">
        <v>0</v>
      </c>
      <c r="FF52" s="106">
        <v>-380569.10403501801</v>
      </c>
      <c r="FG52" s="106">
        <v>8253.3983553629369</v>
      </c>
      <c r="FH52" s="273">
        <v>0</v>
      </c>
      <c r="FI52" s="106">
        <v>0</v>
      </c>
      <c r="FJ52" s="106">
        <v>8253.3983553629369</v>
      </c>
      <c r="FK52" s="106">
        <v>24076.974099410698</v>
      </c>
      <c r="FL52" s="273">
        <v>0</v>
      </c>
      <c r="FM52" s="106">
        <v>0</v>
      </c>
      <c r="FN52" s="106">
        <v>24076.974099410698</v>
      </c>
    </row>
    <row r="53" spans="1:170">
      <c r="A53" s="105">
        <v>4.75</v>
      </c>
      <c r="B53" s="106">
        <v>0</v>
      </c>
      <c r="C53" s="240" t="s">
        <v>420</v>
      </c>
      <c r="D53" s="257" t="s">
        <v>293</v>
      </c>
      <c r="E53" s="105">
        <v>0</v>
      </c>
      <c r="F53" s="106">
        <v>0</v>
      </c>
      <c r="G53" s="106">
        <v>0</v>
      </c>
      <c r="H53" s="106">
        <v>0</v>
      </c>
      <c r="I53" s="106">
        <v>0</v>
      </c>
      <c r="J53" s="106"/>
      <c r="K53" s="106">
        <v>0</v>
      </c>
      <c r="L53" s="106">
        <v>0</v>
      </c>
      <c r="M53" s="106">
        <v>0</v>
      </c>
      <c r="N53" s="106">
        <v>0</v>
      </c>
      <c r="O53" s="106"/>
      <c r="P53" s="106">
        <v>0</v>
      </c>
      <c r="Q53" s="106">
        <v>0</v>
      </c>
      <c r="R53" s="106">
        <v>0</v>
      </c>
      <c r="S53" s="106">
        <v>0</v>
      </c>
      <c r="T53" s="106"/>
      <c r="U53" s="106">
        <v>0</v>
      </c>
      <c r="V53" s="106">
        <v>0</v>
      </c>
      <c r="W53" s="106">
        <v>0</v>
      </c>
      <c r="X53" s="106">
        <v>0</v>
      </c>
      <c r="Y53" s="106"/>
      <c r="Z53" s="106">
        <v>0</v>
      </c>
      <c r="AA53" s="106">
        <v>0</v>
      </c>
      <c r="AB53" s="106">
        <v>0</v>
      </c>
      <c r="AC53" s="106">
        <v>0</v>
      </c>
      <c r="AF53" s="90"/>
      <c r="AH53" s="262" t="s">
        <v>293</v>
      </c>
      <c r="AJ53" s="218"/>
      <c r="AK53" s="218"/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59"/>
      <c r="BB53" s="269" t="s">
        <v>293</v>
      </c>
      <c r="BC53" s="86">
        <v>0</v>
      </c>
      <c r="BD53" s="86">
        <v>0</v>
      </c>
      <c r="BE53" s="86">
        <v>0</v>
      </c>
      <c r="BF53" s="86">
        <v>0</v>
      </c>
      <c r="BG53" s="106">
        <v>0</v>
      </c>
      <c r="BH53" s="106">
        <v>0</v>
      </c>
      <c r="BI53" s="106">
        <v>0</v>
      </c>
      <c r="BJ53" s="106">
        <v>0</v>
      </c>
      <c r="BK53" s="106">
        <v>0</v>
      </c>
      <c r="BL53" s="106">
        <v>0</v>
      </c>
      <c r="BM53" s="106">
        <v>0</v>
      </c>
      <c r="BN53" s="106">
        <v>0</v>
      </c>
      <c r="BO53" s="106">
        <v>0</v>
      </c>
      <c r="BP53" s="106">
        <v>0</v>
      </c>
      <c r="BQ53" s="106">
        <v>0</v>
      </c>
      <c r="BR53" s="106">
        <v>0</v>
      </c>
      <c r="BS53" s="106">
        <v>0</v>
      </c>
      <c r="BT53" s="106">
        <v>0</v>
      </c>
      <c r="BU53" s="106">
        <v>0</v>
      </c>
      <c r="BV53" s="106">
        <v>0</v>
      </c>
      <c r="BW53" s="106">
        <v>0</v>
      </c>
      <c r="BX53" s="106">
        <v>0</v>
      </c>
      <c r="BY53" s="106">
        <v>0</v>
      </c>
      <c r="BZ53" s="106">
        <v>0</v>
      </c>
      <c r="CA53" s="106">
        <v>0</v>
      </c>
      <c r="CB53" s="106">
        <v>0</v>
      </c>
      <c r="CC53" s="106">
        <v>0</v>
      </c>
      <c r="CD53" s="106">
        <v>0</v>
      </c>
      <c r="CE53" s="106">
        <v>0</v>
      </c>
      <c r="CF53" s="106">
        <v>0</v>
      </c>
      <c r="CG53" s="106">
        <v>0</v>
      </c>
      <c r="CH53" s="106">
        <v>0</v>
      </c>
      <c r="CI53" s="106">
        <v>0</v>
      </c>
      <c r="CJ53" s="106">
        <v>0</v>
      </c>
      <c r="CK53" s="106">
        <v>0</v>
      </c>
      <c r="CL53" s="106">
        <v>0</v>
      </c>
      <c r="CM53" s="106">
        <v>0</v>
      </c>
      <c r="CN53" s="106">
        <v>0</v>
      </c>
      <c r="CO53" s="106">
        <v>0</v>
      </c>
      <c r="CP53" s="106">
        <v>0</v>
      </c>
      <c r="CQ53" s="106">
        <v>0</v>
      </c>
      <c r="CR53" s="106">
        <v>0</v>
      </c>
      <c r="CS53" s="106">
        <v>0</v>
      </c>
      <c r="CT53" s="106">
        <v>0</v>
      </c>
      <c r="CU53" s="106">
        <v>0</v>
      </c>
      <c r="CV53" s="106">
        <v>0</v>
      </c>
      <c r="CW53" s="106">
        <v>0</v>
      </c>
      <c r="CX53" s="106">
        <v>0</v>
      </c>
      <c r="CY53" s="106">
        <v>0</v>
      </c>
      <c r="CZ53" s="106">
        <v>0</v>
      </c>
      <c r="DA53" s="106">
        <v>0</v>
      </c>
      <c r="DB53" s="106">
        <v>0</v>
      </c>
      <c r="DC53" s="106">
        <v>0</v>
      </c>
      <c r="DD53" s="106">
        <v>0</v>
      </c>
      <c r="DE53" s="106">
        <v>0</v>
      </c>
      <c r="DF53" s="106">
        <v>0</v>
      </c>
      <c r="DG53" s="106">
        <v>0</v>
      </c>
      <c r="DH53" s="106">
        <v>0</v>
      </c>
      <c r="DI53" s="106">
        <v>0</v>
      </c>
      <c r="DJ53" s="106">
        <v>0</v>
      </c>
      <c r="DK53" s="106">
        <v>0</v>
      </c>
      <c r="DL53" s="106">
        <v>0</v>
      </c>
      <c r="DM53" s="106">
        <v>0</v>
      </c>
      <c r="DN53" s="106">
        <v>0</v>
      </c>
      <c r="DO53" s="106">
        <v>0</v>
      </c>
      <c r="DP53" s="106">
        <v>0</v>
      </c>
      <c r="DQ53" s="106">
        <v>0</v>
      </c>
      <c r="DR53" s="106">
        <v>0</v>
      </c>
      <c r="DS53" s="106">
        <v>0</v>
      </c>
      <c r="DT53" s="106">
        <v>0</v>
      </c>
      <c r="DU53" s="106">
        <v>0</v>
      </c>
      <c r="DV53" s="106">
        <v>0</v>
      </c>
      <c r="DW53" s="106">
        <v>0</v>
      </c>
      <c r="DX53" s="106">
        <v>0</v>
      </c>
      <c r="DY53" s="106">
        <v>0</v>
      </c>
      <c r="DZ53" s="106">
        <v>0</v>
      </c>
      <c r="EA53" s="106">
        <v>0</v>
      </c>
      <c r="EB53" s="106">
        <v>0</v>
      </c>
      <c r="EC53" s="106">
        <v>0</v>
      </c>
      <c r="ED53" s="106">
        <v>0</v>
      </c>
      <c r="EE53" s="106">
        <v>0</v>
      </c>
      <c r="EF53" s="106">
        <v>0</v>
      </c>
      <c r="EG53" s="106">
        <v>0</v>
      </c>
      <c r="EH53" s="106">
        <v>0</v>
      </c>
      <c r="EI53" s="106">
        <v>0</v>
      </c>
      <c r="EJ53" s="106">
        <v>0</v>
      </c>
      <c r="EK53" s="106">
        <v>0</v>
      </c>
      <c r="EL53" s="106">
        <v>0</v>
      </c>
      <c r="EM53" s="106">
        <v>0</v>
      </c>
      <c r="EN53" s="106">
        <v>0</v>
      </c>
      <c r="EO53" s="106">
        <v>0</v>
      </c>
      <c r="EP53" s="106">
        <v>0</v>
      </c>
      <c r="EQ53" s="106">
        <v>0</v>
      </c>
      <c r="ER53" s="106">
        <v>0</v>
      </c>
      <c r="ES53" s="106">
        <v>0</v>
      </c>
      <c r="ET53" s="106">
        <v>0</v>
      </c>
      <c r="EU53" s="106">
        <v>0</v>
      </c>
      <c r="EV53" s="106">
        <v>0</v>
      </c>
      <c r="EW53" s="106">
        <v>0</v>
      </c>
      <c r="EX53" s="106">
        <v>0</v>
      </c>
      <c r="EY53" s="106">
        <v>0</v>
      </c>
      <c r="EZ53" s="106">
        <v>0</v>
      </c>
      <c r="FA53" s="106">
        <v>0</v>
      </c>
      <c r="FB53" s="106">
        <v>0</v>
      </c>
      <c r="FC53" s="106">
        <v>0</v>
      </c>
      <c r="FD53" s="106">
        <v>0</v>
      </c>
      <c r="FE53" s="106">
        <v>0</v>
      </c>
      <c r="FF53" s="106">
        <v>0</v>
      </c>
      <c r="FG53" s="106">
        <v>0</v>
      </c>
      <c r="FH53" s="106">
        <v>0</v>
      </c>
      <c r="FI53" s="106">
        <v>0</v>
      </c>
      <c r="FJ53" s="106">
        <v>0</v>
      </c>
      <c r="FK53" s="106">
        <v>0</v>
      </c>
      <c r="FL53" s="106">
        <v>0</v>
      </c>
      <c r="FM53" s="106">
        <v>0</v>
      </c>
      <c r="FN53" s="106">
        <v>0</v>
      </c>
    </row>
    <row r="54" spans="1:170" ht="14.4">
      <c r="B54" s="87">
        <v>8693257.870456595</v>
      </c>
      <c r="D54" s="263" t="s">
        <v>428</v>
      </c>
      <c r="F54" s="87">
        <v>-10947.217592708766</v>
      </c>
      <c r="G54" s="87">
        <v>0</v>
      </c>
      <c r="H54" s="87">
        <v>0</v>
      </c>
      <c r="I54" s="87">
        <v>-10947.217592708766</v>
      </c>
      <c r="K54" s="87">
        <v>-15843.18976441212</v>
      </c>
      <c r="L54" s="87">
        <v>0</v>
      </c>
      <c r="M54" s="87">
        <v>0</v>
      </c>
      <c r="N54" s="87">
        <v>-15843.18976441212</v>
      </c>
      <c r="O54" s="243"/>
      <c r="P54" s="87">
        <v>-1835377.0076195896</v>
      </c>
      <c r="Q54" s="87">
        <v>0</v>
      </c>
      <c r="R54" s="87">
        <v>0</v>
      </c>
      <c r="S54" s="87">
        <v>-1835377.0076195896</v>
      </c>
      <c r="T54" s="87">
        <v>0</v>
      </c>
      <c r="U54" s="87">
        <v>-3119880.2790597007</v>
      </c>
      <c r="V54" s="87">
        <v>0</v>
      </c>
      <c r="W54" s="87">
        <v>0</v>
      </c>
      <c r="X54" s="87">
        <v>-3119880.2790597007</v>
      </c>
      <c r="Z54" s="87">
        <v>54057461.359324083</v>
      </c>
      <c r="AA54" s="87">
        <v>0</v>
      </c>
      <c r="AB54" s="87">
        <v>683723.94999996643</v>
      </c>
      <c r="AC54" s="87">
        <v>54741185.309324041</v>
      </c>
      <c r="AD54" s="256"/>
      <c r="AF54" s="256"/>
      <c r="AG54" s="256"/>
      <c r="AH54" s="264"/>
      <c r="AI54" s="256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59"/>
      <c r="BB54" s="265">
        <v>0</v>
      </c>
      <c r="BC54" s="87">
        <v>-4895.9721717033535</v>
      </c>
      <c r="BD54" s="87">
        <v>0</v>
      </c>
      <c r="BE54" s="87">
        <v>0</v>
      </c>
      <c r="BF54" s="87">
        <v>-4895.9721717033535</v>
      </c>
      <c r="BG54" s="87">
        <v>-2028.5652356110513</v>
      </c>
      <c r="BH54" s="87">
        <v>0</v>
      </c>
      <c r="BI54" s="87">
        <v>0</v>
      </c>
      <c r="BJ54" s="87">
        <v>-2028.5652356110513</v>
      </c>
      <c r="BK54" s="87">
        <v>3633.4065976608545</v>
      </c>
      <c r="BL54" s="87">
        <v>0</v>
      </c>
      <c r="BM54" s="87">
        <v>0</v>
      </c>
      <c r="BN54" s="87">
        <v>3633.4065976608545</v>
      </c>
      <c r="BO54" s="87">
        <v>22590.119612725452</v>
      </c>
      <c r="BP54" s="87">
        <v>0</v>
      </c>
      <c r="BQ54" s="87">
        <v>0</v>
      </c>
      <c r="BR54" s="87">
        <v>22590.119612725452</v>
      </c>
      <c r="BS54" s="87">
        <v>-29090.933146478608</v>
      </c>
      <c r="BT54" s="87">
        <v>0</v>
      </c>
      <c r="BU54" s="87">
        <v>0</v>
      </c>
      <c r="BV54" s="87">
        <v>-29090.933146478608</v>
      </c>
      <c r="BW54" s="87">
        <v>51838.887476522475</v>
      </c>
      <c r="BX54" s="87">
        <v>0</v>
      </c>
      <c r="BY54" s="87">
        <v>0</v>
      </c>
      <c r="BZ54" s="87">
        <v>51838.887476522475</v>
      </c>
      <c r="CA54" s="87">
        <v>9445.1226242538542</v>
      </c>
      <c r="CB54" s="87">
        <v>0</v>
      </c>
      <c r="CC54" s="87">
        <v>0</v>
      </c>
      <c r="CD54" s="87">
        <v>9445.1226242538542</v>
      </c>
      <c r="CE54" s="87">
        <v>-1576067.5434661563</v>
      </c>
      <c r="CF54" s="87">
        <v>0</v>
      </c>
      <c r="CG54" s="87">
        <v>0</v>
      </c>
      <c r="CH54" s="87">
        <v>-1576067.5434661563</v>
      </c>
      <c r="CI54" s="87">
        <v>-304750.28448979743</v>
      </c>
      <c r="CJ54" s="87">
        <v>0</v>
      </c>
      <c r="CK54" s="87">
        <v>0</v>
      </c>
      <c r="CL54" s="87">
        <v>-304750.28448979743</v>
      </c>
      <c r="CM54" s="87">
        <v>423193.38739904948</v>
      </c>
      <c r="CN54" s="87">
        <v>0</v>
      </c>
      <c r="CO54" s="87">
        <v>0</v>
      </c>
      <c r="CP54" s="87">
        <v>423193.38739904948</v>
      </c>
      <c r="CQ54" s="87">
        <v>-211912.39985579252</v>
      </c>
      <c r="CR54" s="87">
        <v>0</v>
      </c>
      <c r="CS54" s="87">
        <v>0</v>
      </c>
      <c r="CT54" s="87">
        <v>-211912.39985579252</v>
      </c>
      <c r="CU54" s="87">
        <v>-149542.71302984469</v>
      </c>
      <c r="CV54" s="87">
        <v>0</v>
      </c>
      <c r="CW54" s="87">
        <v>0</v>
      </c>
      <c r="CX54" s="87">
        <v>-149542.71302984469</v>
      </c>
      <c r="CY54" s="87">
        <v>-40121.969078417867</v>
      </c>
      <c r="CZ54" s="87">
        <v>0</v>
      </c>
      <c r="DA54" s="87">
        <v>0</v>
      </c>
      <c r="DB54" s="87">
        <v>-40121.969078417867</v>
      </c>
      <c r="DC54" s="87">
        <v>-554657.75400365517</v>
      </c>
      <c r="DD54" s="87">
        <v>0</v>
      </c>
      <c r="DE54" s="87">
        <v>0</v>
      </c>
      <c r="DF54" s="87">
        <v>-554657.75400365517</v>
      </c>
      <c r="DG54" s="87">
        <v>-156283.57288986631</v>
      </c>
      <c r="DH54" s="87">
        <v>0</v>
      </c>
      <c r="DI54" s="87">
        <v>0</v>
      </c>
      <c r="DJ54" s="87">
        <v>-156283.57288986631</v>
      </c>
      <c r="DK54" s="87">
        <v>-17939.051791403443</v>
      </c>
      <c r="DL54" s="87">
        <v>0</v>
      </c>
      <c r="DM54" s="87">
        <v>0</v>
      </c>
      <c r="DN54" s="87">
        <v>-17939.051791403443</v>
      </c>
      <c r="DO54" s="87">
        <v>46063.21308811754</v>
      </c>
      <c r="DP54" s="87">
        <v>0</v>
      </c>
      <c r="DQ54" s="87">
        <v>0</v>
      </c>
      <c r="DR54" s="87">
        <v>46063.21308811754</v>
      </c>
      <c r="DS54" s="87">
        <v>-21518.157248500735</v>
      </c>
      <c r="DT54" s="87">
        <v>0</v>
      </c>
      <c r="DU54" s="87">
        <v>0</v>
      </c>
      <c r="DV54" s="87">
        <v>-21518.157248500735</v>
      </c>
      <c r="DW54" s="87">
        <v>2407.5718636531383</v>
      </c>
      <c r="DX54" s="87">
        <v>0</v>
      </c>
      <c r="DY54" s="87">
        <v>0</v>
      </c>
      <c r="DZ54" s="87">
        <v>2407.5718636531383</v>
      </c>
      <c r="EA54" s="87">
        <v>-226561.80073140375</v>
      </c>
      <c r="EB54" s="87">
        <v>0</v>
      </c>
      <c r="EC54" s="87">
        <v>0</v>
      </c>
      <c r="ED54" s="87">
        <v>-226561.80073140375</v>
      </c>
      <c r="EE54" s="87">
        <v>24298.045442588627</v>
      </c>
      <c r="EF54" s="87">
        <v>0</v>
      </c>
      <c r="EG54" s="87">
        <v>0</v>
      </c>
      <c r="EH54" s="87">
        <v>24298.045442588627</v>
      </c>
      <c r="EI54" s="87">
        <v>20069.370585352182</v>
      </c>
      <c r="EJ54" s="87">
        <v>0</v>
      </c>
      <c r="EK54" s="87">
        <v>0</v>
      </c>
      <c r="EL54" s="87">
        <v>20069.370585352182</v>
      </c>
      <c r="EM54" s="87">
        <v>175972.88306312449</v>
      </c>
      <c r="EN54" s="87">
        <v>0</v>
      </c>
      <c r="EO54" s="87">
        <v>0</v>
      </c>
      <c r="EP54" s="87">
        <v>175972.88306312449</v>
      </c>
      <c r="EQ54" s="87">
        <v>-618755.16401600651</v>
      </c>
      <c r="ER54" s="87">
        <v>0</v>
      </c>
      <c r="ES54" s="87">
        <v>0</v>
      </c>
      <c r="ET54" s="87">
        <v>-618755.16401600651</v>
      </c>
      <c r="EU54" s="87">
        <v>463544.07889929786</v>
      </c>
      <c r="EV54" s="87">
        <v>0</v>
      </c>
      <c r="EW54" s="87">
        <v>0</v>
      </c>
      <c r="EX54" s="87">
        <v>463544.07889929786</v>
      </c>
      <c r="EY54" s="87">
        <v>-94520.507556159049</v>
      </c>
      <c r="EZ54" s="87">
        <v>0</v>
      </c>
      <c r="FA54" s="87">
        <v>0</v>
      </c>
      <c r="FB54" s="87">
        <v>-94520.507556159049</v>
      </c>
      <c r="FC54" s="87">
        <v>-380569.10403501801</v>
      </c>
      <c r="FD54" s="87">
        <v>0</v>
      </c>
      <c r="FE54" s="87">
        <v>0</v>
      </c>
      <c r="FF54" s="87">
        <v>-380569.10403501801</v>
      </c>
      <c r="FG54" s="87">
        <v>8253.3983553629369</v>
      </c>
      <c r="FH54" s="87">
        <v>0</v>
      </c>
      <c r="FI54" s="87">
        <v>0</v>
      </c>
      <c r="FJ54" s="87">
        <v>8253.3983553629369</v>
      </c>
      <c r="FK54" s="87">
        <v>24076.974099410698</v>
      </c>
      <c r="FL54" s="87">
        <v>0</v>
      </c>
      <c r="FM54" s="87">
        <v>0</v>
      </c>
      <c r="FN54" s="87">
        <v>24076.974099410698</v>
      </c>
    </row>
    <row r="55" spans="1:170" ht="14.4">
      <c r="O55" s="243"/>
      <c r="BB55" s="237">
        <v>0</v>
      </c>
      <c r="BC55" s="237">
        <v>0</v>
      </c>
      <c r="BD55" s="237">
        <v>0</v>
      </c>
      <c r="BE55" s="237">
        <v>0</v>
      </c>
      <c r="BF55" s="237">
        <v>0</v>
      </c>
    </row>
    <row r="56" spans="1:170" ht="14.4">
      <c r="D56" s="268" t="s">
        <v>120</v>
      </c>
      <c r="F56" s="268"/>
      <c r="I56" s="268"/>
      <c r="N56" s="268"/>
      <c r="O56" s="243"/>
      <c r="P56" s="268"/>
      <c r="S56" s="268"/>
      <c r="V56" s="268"/>
      <c r="W56" s="268"/>
      <c r="X56" s="268"/>
      <c r="AC56" s="268"/>
      <c r="AH56" s="252" t="s">
        <v>120</v>
      </c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59"/>
      <c r="BB56" s="268" t="s">
        <v>120</v>
      </c>
      <c r="BC56" s="268">
        <v>0</v>
      </c>
      <c r="BD56" s="268">
        <v>0</v>
      </c>
      <c r="BE56" s="268">
        <v>0</v>
      </c>
      <c r="BF56" s="268">
        <v>0</v>
      </c>
      <c r="BG56" s="268"/>
      <c r="BJ56" s="268"/>
      <c r="BK56" s="268"/>
      <c r="BN56" s="268"/>
      <c r="BO56" s="268"/>
      <c r="BR56" s="268"/>
      <c r="BS56" s="268"/>
      <c r="BV56" s="268"/>
      <c r="BW56" s="268"/>
      <c r="BZ56" s="268"/>
      <c r="CA56" s="268"/>
      <c r="CD56" s="268"/>
      <c r="CE56" s="268"/>
      <c r="CH56" s="268"/>
      <c r="CI56" s="268"/>
      <c r="CL56" s="268"/>
      <c r="CM56" s="268"/>
      <c r="CP56" s="268"/>
      <c r="CQ56" s="268"/>
      <c r="CT56" s="268"/>
      <c r="CU56" s="268"/>
      <c r="CX56" s="268"/>
      <c r="CY56" s="268"/>
      <c r="DB56" s="268"/>
      <c r="DC56" s="268"/>
      <c r="DF56" s="268"/>
      <c r="DG56" s="268"/>
      <c r="DJ56" s="268"/>
      <c r="DK56" s="268"/>
      <c r="DN56" s="268"/>
      <c r="DO56" s="268"/>
      <c r="DR56" s="268"/>
      <c r="DS56" s="268"/>
      <c r="DV56" s="268"/>
      <c r="DW56" s="268"/>
      <c r="DZ56" s="268"/>
      <c r="EA56" s="268"/>
      <c r="ED56" s="268"/>
      <c r="EE56" s="268"/>
      <c r="EH56" s="268"/>
      <c r="EI56" s="268"/>
      <c r="EL56" s="268"/>
      <c r="EM56" s="268"/>
      <c r="EP56" s="268"/>
      <c r="EQ56" s="268"/>
      <c r="ET56" s="268"/>
      <c r="EU56" s="268"/>
      <c r="EX56" s="268"/>
      <c r="EY56" s="268"/>
      <c r="FB56" s="268"/>
      <c r="FC56" s="268"/>
      <c r="FF56" s="268"/>
      <c r="FG56" s="268"/>
      <c r="FJ56" s="268"/>
      <c r="FK56" s="268"/>
      <c r="FN56" s="268"/>
    </row>
    <row r="57" spans="1:170">
      <c r="A57" s="105">
        <v>3.5</v>
      </c>
      <c r="B57" s="106">
        <v>4999053.1785070142</v>
      </c>
      <c r="C57" s="240" t="s">
        <v>276</v>
      </c>
      <c r="D57" s="257" t="s">
        <v>827</v>
      </c>
      <c r="E57" s="105">
        <v>-6.25E-2</v>
      </c>
      <c r="F57" s="106">
        <v>-144272.77418789268</v>
      </c>
      <c r="G57" s="106">
        <v>0</v>
      </c>
      <c r="H57" s="106">
        <v>0</v>
      </c>
      <c r="I57" s="106">
        <v>-144272.77418789268</v>
      </c>
      <c r="J57" s="106"/>
      <c r="K57" s="106">
        <v>1130595.3152637878</v>
      </c>
      <c r="L57" s="106">
        <v>0</v>
      </c>
      <c r="M57" s="106">
        <v>0</v>
      </c>
      <c r="N57" s="106">
        <v>1130595.3152637878</v>
      </c>
      <c r="O57" s="106"/>
      <c r="P57" s="106">
        <v>2095604.8600425329</v>
      </c>
      <c r="Q57" s="106">
        <v>0</v>
      </c>
      <c r="R57" s="106">
        <v>0</v>
      </c>
      <c r="S57" s="106">
        <v>2095604.8600425329</v>
      </c>
      <c r="T57" s="106"/>
      <c r="U57" s="106">
        <v>-17500946.821492992</v>
      </c>
      <c r="V57" s="106">
        <v>0</v>
      </c>
      <c r="W57" s="106">
        <v>100274.73</v>
      </c>
      <c r="X57" s="106">
        <v>-17400672.091492988</v>
      </c>
      <c r="Y57" s="106"/>
      <c r="Z57" s="106">
        <v>-18306116.821492992</v>
      </c>
      <c r="AA57" s="106">
        <v>0</v>
      </c>
      <c r="AB57" s="106">
        <v>-132574.26999999999</v>
      </c>
      <c r="AC57" s="106">
        <v>-18438691.091492988</v>
      </c>
      <c r="AD57" s="237">
        <v>3530008.1345286299</v>
      </c>
      <c r="AF57" s="90"/>
      <c r="AH57" s="258" t="s">
        <v>827</v>
      </c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59"/>
      <c r="BB57" s="260" t="s">
        <v>827</v>
      </c>
      <c r="BC57" s="86">
        <v>1274868.0894516804</v>
      </c>
      <c r="BD57" s="86">
        <v>0</v>
      </c>
      <c r="BE57" s="86">
        <v>0</v>
      </c>
      <c r="BF57" s="86">
        <v>1274868.0894516804</v>
      </c>
      <c r="BG57" s="106">
        <v>1207380.6930871946</v>
      </c>
      <c r="BH57" s="106">
        <v>0</v>
      </c>
      <c r="BI57" s="106">
        <v>0</v>
      </c>
      <c r="BJ57" s="106">
        <v>1207380.6930871946</v>
      </c>
      <c r="BK57" s="106">
        <v>-298011.42178401304</v>
      </c>
      <c r="BL57" s="106">
        <v>0</v>
      </c>
      <c r="BM57" s="106">
        <v>0</v>
      </c>
      <c r="BN57" s="106">
        <v>-298011.42178401304</v>
      </c>
      <c r="BO57" s="106">
        <v>288761.92071865266</v>
      </c>
      <c r="BP57" s="106">
        <v>0</v>
      </c>
      <c r="BQ57" s="106">
        <v>0</v>
      </c>
      <c r="BR57" s="106">
        <v>288761.92071865266</v>
      </c>
      <c r="BS57" s="106">
        <v>76736.897429846227</v>
      </c>
      <c r="BT57" s="106">
        <v>0</v>
      </c>
      <c r="BU57" s="106">
        <v>0</v>
      </c>
      <c r="BV57" s="106">
        <v>76736.897429846227</v>
      </c>
      <c r="BW57" s="106">
        <v>206717.98988078954</v>
      </c>
      <c r="BX57" s="106">
        <v>0</v>
      </c>
      <c r="BY57" s="106">
        <v>0</v>
      </c>
      <c r="BZ57" s="106">
        <v>206717.98988078954</v>
      </c>
      <c r="CA57" s="106">
        <v>282488.56465775101</v>
      </c>
      <c r="CB57" s="106">
        <v>0</v>
      </c>
      <c r="CC57" s="106">
        <v>0</v>
      </c>
      <c r="CD57" s="106">
        <v>282488.56465775101</v>
      </c>
      <c r="CE57" s="106">
        <v>-470.9399655777961</v>
      </c>
      <c r="CF57" s="106">
        <v>0</v>
      </c>
      <c r="CG57" s="106">
        <v>0</v>
      </c>
      <c r="CH57" s="106">
        <v>-470.9399655777961</v>
      </c>
      <c r="CI57" s="106">
        <v>476273.93020578241</v>
      </c>
      <c r="CJ57" s="106">
        <v>0</v>
      </c>
      <c r="CK57" s="106">
        <v>0</v>
      </c>
      <c r="CL57" s="106">
        <v>476273.93020578241</v>
      </c>
      <c r="CM57" s="106">
        <v>-990495.9397311518</v>
      </c>
      <c r="CN57" s="106">
        <v>0</v>
      </c>
      <c r="CO57" s="106">
        <v>0</v>
      </c>
      <c r="CP57" s="106">
        <v>-990495.9397311518</v>
      </c>
      <c r="CQ57" s="106">
        <v>-69931.828546037897</v>
      </c>
      <c r="CR57" s="106">
        <v>0</v>
      </c>
      <c r="CS57" s="106">
        <v>0</v>
      </c>
      <c r="CT57" s="106">
        <v>-69931.828546037897</v>
      </c>
      <c r="CU57" s="106">
        <v>-39861.1796599878</v>
      </c>
      <c r="CV57" s="106">
        <v>0</v>
      </c>
      <c r="CW57" s="106">
        <v>100274.73</v>
      </c>
      <c r="CX57" s="106">
        <v>60413.550340012196</v>
      </c>
      <c r="CY57" s="106">
        <v>-562100.69760746602</v>
      </c>
      <c r="CZ57" s="106">
        <v>0</v>
      </c>
      <c r="DA57" s="106">
        <v>0</v>
      </c>
      <c r="DB57" s="106">
        <v>-562100.69760746602</v>
      </c>
      <c r="DC57" s="106">
        <v>2690837.9640091248</v>
      </c>
      <c r="DD57" s="106">
        <v>0</v>
      </c>
      <c r="DE57" s="106">
        <v>0</v>
      </c>
      <c r="DF57" s="106">
        <v>2690837.9640091248</v>
      </c>
      <c r="DG57" s="106">
        <v>281250</v>
      </c>
      <c r="DH57" s="106">
        <v>0</v>
      </c>
      <c r="DI57" s="106">
        <v>0</v>
      </c>
      <c r="DJ57" s="106">
        <v>281250</v>
      </c>
      <c r="DK57" s="106">
        <v>-281250</v>
      </c>
      <c r="DL57" s="106">
        <v>0</v>
      </c>
      <c r="DM57" s="106">
        <v>0</v>
      </c>
      <c r="DN57" s="106">
        <v>-281250</v>
      </c>
      <c r="DO57" s="106">
        <v>-187500</v>
      </c>
      <c r="DP57" s="106">
        <v>0</v>
      </c>
      <c r="DQ57" s="106">
        <v>0</v>
      </c>
      <c r="DR57" s="106">
        <v>-187500</v>
      </c>
      <c r="DS57" s="106">
        <v>-750000</v>
      </c>
      <c r="DT57" s="106">
        <v>0</v>
      </c>
      <c r="DU57" s="106">
        <v>0</v>
      </c>
      <c r="DV57" s="106">
        <v>-750000</v>
      </c>
      <c r="DW57" s="106">
        <v>562500</v>
      </c>
      <c r="DX57" s="106">
        <v>0</v>
      </c>
      <c r="DY57" s="106">
        <v>0</v>
      </c>
      <c r="DZ57" s="106">
        <v>562500</v>
      </c>
      <c r="EA57" s="106">
        <v>937500</v>
      </c>
      <c r="EB57" s="106">
        <v>0</v>
      </c>
      <c r="EC57" s="106">
        <v>0</v>
      </c>
      <c r="ED57" s="106">
        <v>937500</v>
      </c>
      <c r="EE57" s="106">
        <v>-187500</v>
      </c>
      <c r="EF57" s="106">
        <v>0</v>
      </c>
      <c r="EG57" s="106">
        <v>0</v>
      </c>
      <c r="EH57" s="106">
        <v>-187500</v>
      </c>
      <c r="EI57" s="106">
        <v>0</v>
      </c>
      <c r="EJ57" s="106">
        <v>0</v>
      </c>
      <c r="EK57" s="106">
        <v>0</v>
      </c>
      <c r="EL57" s="106">
        <v>0</v>
      </c>
      <c r="EM57" s="106">
        <v>-562500</v>
      </c>
      <c r="EN57" s="106">
        <v>0</v>
      </c>
      <c r="EO57" s="106">
        <v>0</v>
      </c>
      <c r="EP57" s="106">
        <v>-562500</v>
      </c>
      <c r="EQ57" s="106">
        <v>-656250</v>
      </c>
      <c r="ER57" s="106">
        <v>0</v>
      </c>
      <c r="ES57" s="106">
        <v>0</v>
      </c>
      <c r="ET57" s="106">
        <v>-656250</v>
      </c>
      <c r="EU57" s="106">
        <v>-468750</v>
      </c>
      <c r="EV57" s="106">
        <v>0</v>
      </c>
      <c r="EW57" s="106">
        <v>0</v>
      </c>
      <c r="EX57" s="106">
        <v>-468750</v>
      </c>
      <c r="EY57" s="106">
        <v>-93750</v>
      </c>
      <c r="EZ57" s="106">
        <v>0</v>
      </c>
      <c r="FA57" s="106">
        <v>0</v>
      </c>
      <c r="FB57" s="106">
        <v>-93750</v>
      </c>
      <c r="FC57" s="106">
        <v>-16593750</v>
      </c>
      <c r="FD57" s="106">
        <v>0</v>
      </c>
      <c r="FE57" s="106">
        <v>0</v>
      </c>
      <c r="FF57" s="106">
        <v>-16593750</v>
      </c>
      <c r="FG57" s="106">
        <v>-1500000</v>
      </c>
      <c r="FH57" s="106">
        <v>0</v>
      </c>
      <c r="FI57" s="106">
        <v>0</v>
      </c>
      <c r="FJ57" s="106">
        <v>-1500000</v>
      </c>
      <c r="FK57" s="106">
        <v>-1125000</v>
      </c>
      <c r="FL57" s="106">
        <v>0</v>
      </c>
      <c r="FM57" s="106">
        <v>0</v>
      </c>
      <c r="FN57" s="106">
        <v>-1125000</v>
      </c>
    </row>
    <row r="58" spans="1:170">
      <c r="A58" s="105">
        <v>1.375</v>
      </c>
      <c r="B58" s="107">
        <v>1299886.993964996</v>
      </c>
      <c r="C58" s="240" t="s">
        <v>295</v>
      </c>
      <c r="D58" s="257" t="s">
        <v>348</v>
      </c>
      <c r="E58" s="105">
        <v>0</v>
      </c>
      <c r="F58" s="106">
        <v>4241.7473014239222</v>
      </c>
      <c r="G58" s="106">
        <v>0</v>
      </c>
      <c r="H58" s="106">
        <v>0</v>
      </c>
      <c r="I58" s="106">
        <v>4241.7473014239222</v>
      </c>
      <c r="J58" s="106"/>
      <c r="K58" s="106">
        <v>-1717.6750079190824</v>
      </c>
      <c r="L58" s="106">
        <v>0</v>
      </c>
      <c r="M58" s="106">
        <v>0</v>
      </c>
      <c r="N58" s="106">
        <v>-1717.6750079190824</v>
      </c>
      <c r="O58" s="106"/>
      <c r="P58" s="106">
        <v>-2560212.8577040192</v>
      </c>
      <c r="Q58" s="106">
        <v>0</v>
      </c>
      <c r="R58" s="106">
        <v>0</v>
      </c>
      <c r="S58" s="106">
        <v>-2560212.8577040192</v>
      </c>
      <c r="T58" s="106"/>
      <c r="U58" s="106">
        <v>-4654105.6669319822</v>
      </c>
      <c r="V58" s="106">
        <v>0</v>
      </c>
      <c r="W58" s="106">
        <v>0</v>
      </c>
      <c r="X58" s="106">
        <v>-4654105.6669319822</v>
      </c>
      <c r="Y58" s="106"/>
      <c r="Z58" s="106">
        <v>-21372096.834898792</v>
      </c>
      <c r="AA58" s="106">
        <v>0</v>
      </c>
      <c r="AB58" s="106">
        <v>0</v>
      </c>
      <c r="AC58" s="106">
        <v>-21372096.834898792</v>
      </c>
      <c r="AF58" s="90"/>
      <c r="AH58" s="262" t="s">
        <v>348</v>
      </c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59"/>
      <c r="BB58" s="269" t="s">
        <v>348</v>
      </c>
      <c r="BC58" s="86">
        <v>-5959.4223093430046</v>
      </c>
      <c r="BD58" s="86">
        <v>0</v>
      </c>
      <c r="BE58" s="86">
        <v>0</v>
      </c>
      <c r="BF58" s="86">
        <v>-5959.4223093430046</v>
      </c>
      <c r="BG58" s="106">
        <v>-2892.9789548043627</v>
      </c>
      <c r="BH58" s="106">
        <v>0</v>
      </c>
      <c r="BI58" s="106">
        <v>0</v>
      </c>
      <c r="BJ58" s="106">
        <v>-2892.9789548043627</v>
      </c>
      <c r="BK58" s="106">
        <v>-1903.6728412066586</v>
      </c>
      <c r="BL58" s="106">
        <v>0</v>
      </c>
      <c r="BM58" s="106">
        <v>0</v>
      </c>
      <c r="BN58" s="106">
        <v>-1903.6728412066586</v>
      </c>
      <c r="BO58" s="106">
        <v>-4088.754053108627</v>
      </c>
      <c r="BP58" s="106">
        <v>0</v>
      </c>
      <c r="BQ58" s="106">
        <v>0</v>
      </c>
      <c r="BR58" s="106">
        <v>-4088.754053108627</v>
      </c>
      <c r="BS58" s="106">
        <v>2925.9835397766437</v>
      </c>
      <c r="BT58" s="106">
        <v>0</v>
      </c>
      <c r="BU58" s="106">
        <v>0</v>
      </c>
      <c r="BV58" s="106">
        <v>2925.9835397766437</v>
      </c>
      <c r="BW58" s="106">
        <v>-5883.3304030103609</v>
      </c>
      <c r="BX58" s="106">
        <v>0</v>
      </c>
      <c r="BY58" s="106">
        <v>0</v>
      </c>
      <c r="BZ58" s="106">
        <v>-5883.3304030103609</v>
      </c>
      <c r="CA58" s="106">
        <v>-2811.1225062566809</v>
      </c>
      <c r="CB58" s="106">
        <v>0</v>
      </c>
      <c r="CC58" s="106">
        <v>0</v>
      </c>
      <c r="CD58" s="106">
        <v>-2811.1225062566809</v>
      </c>
      <c r="CE58" s="106">
        <v>-2095243.223308268</v>
      </c>
      <c r="CF58" s="106">
        <v>0</v>
      </c>
      <c r="CG58" s="106">
        <v>0</v>
      </c>
      <c r="CH58" s="106">
        <v>-2095243.223308268</v>
      </c>
      <c r="CI58" s="106">
        <v>-454557.50647856528</v>
      </c>
      <c r="CJ58" s="106">
        <v>0</v>
      </c>
      <c r="CK58" s="106">
        <v>0</v>
      </c>
      <c r="CL58" s="106">
        <v>-454557.50647856528</v>
      </c>
      <c r="CM58" s="106">
        <v>588511.7402853258</v>
      </c>
      <c r="CN58" s="106">
        <v>0</v>
      </c>
      <c r="CO58" s="106">
        <v>0</v>
      </c>
      <c r="CP58" s="106">
        <v>588511.7402853258</v>
      </c>
      <c r="CQ58" s="106">
        <v>-288679.59218833968</v>
      </c>
      <c r="CR58" s="106">
        <v>0</v>
      </c>
      <c r="CS58" s="106">
        <v>0</v>
      </c>
      <c r="CT58" s="106">
        <v>-288679.59218833968</v>
      </c>
      <c r="CU58" s="106">
        <v>-154340.89456296246</v>
      </c>
      <c r="CV58" s="106">
        <v>0</v>
      </c>
      <c r="CW58" s="106">
        <v>0</v>
      </c>
      <c r="CX58" s="106">
        <v>-154340.89456296246</v>
      </c>
      <c r="CY58" s="106">
        <v>-151001.83880264917</v>
      </c>
      <c r="CZ58" s="106">
        <v>0</v>
      </c>
      <c r="DA58" s="106">
        <v>0</v>
      </c>
      <c r="DB58" s="106">
        <v>-151001.83880264917</v>
      </c>
      <c r="DC58" s="106">
        <v>-775239.62680027029</v>
      </c>
      <c r="DD58" s="106">
        <v>0</v>
      </c>
      <c r="DE58" s="106">
        <v>0</v>
      </c>
      <c r="DF58" s="106">
        <v>-775239.62680027029</v>
      </c>
      <c r="DG58" s="106">
        <v>-311592.42899090052</v>
      </c>
      <c r="DH58" s="106">
        <v>0</v>
      </c>
      <c r="DI58" s="106">
        <v>0</v>
      </c>
      <c r="DJ58" s="106">
        <v>-311592.42899090052</v>
      </c>
      <c r="DK58" s="106">
        <v>-380.02711730170995</v>
      </c>
      <c r="DL58" s="106">
        <v>0</v>
      </c>
      <c r="DM58" s="106">
        <v>0</v>
      </c>
      <c r="DN58" s="106">
        <v>-380.02711730170995</v>
      </c>
      <c r="DO58" s="106">
        <v>-33821.589793183841</v>
      </c>
      <c r="DP58" s="106">
        <v>0</v>
      </c>
      <c r="DQ58" s="106">
        <v>0</v>
      </c>
      <c r="DR58" s="106">
        <v>-33821.589793183841</v>
      </c>
      <c r="DS58" s="106">
        <v>-67.326779341325164</v>
      </c>
      <c r="DT58" s="106">
        <v>0</v>
      </c>
      <c r="DU58" s="106">
        <v>0</v>
      </c>
      <c r="DV58" s="106">
        <v>-67.326779341325164</v>
      </c>
      <c r="DW58" s="106">
        <v>-1867.6177196204662</v>
      </c>
      <c r="DX58" s="106">
        <v>0</v>
      </c>
      <c r="DY58" s="106">
        <v>0</v>
      </c>
      <c r="DZ58" s="106">
        <v>-1867.6177196204662</v>
      </c>
      <c r="EA58" s="106">
        <v>-312697.54971075617</v>
      </c>
      <c r="EB58" s="106">
        <v>0</v>
      </c>
      <c r="EC58" s="106">
        <v>0</v>
      </c>
      <c r="ED58" s="106">
        <v>-312697.54971075617</v>
      </c>
      <c r="EE58" s="106">
        <v>18906.543278908357</v>
      </c>
      <c r="EF58" s="106">
        <v>0</v>
      </c>
      <c r="EG58" s="106">
        <v>0</v>
      </c>
      <c r="EH58" s="106">
        <v>18906.543278908357</v>
      </c>
      <c r="EI58" s="106">
        <v>-13106.519719636999</v>
      </c>
      <c r="EJ58" s="106">
        <v>0</v>
      </c>
      <c r="EK58" s="106">
        <v>0</v>
      </c>
      <c r="EL58" s="106">
        <v>-13106.519719636999</v>
      </c>
      <c r="EM58" s="106">
        <v>325660.27613277361</v>
      </c>
      <c r="EN58" s="106">
        <v>0</v>
      </c>
      <c r="EO58" s="106">
        <v>0</v>
      </c>
      <c r="EP58" s="106">
        <v>325660.27613277361</v>
      </c>
      <c r="EQ58" s="106">
        <v>-967495.16854054295</v>
      </c>
      <c r="ER58" s="106">
        <v>0</v>
      </c>
      <c r="ES58" s="106">
        <v>0</v>
      </c>
      <c r="ET58" s="106">
        <v>-967495.16854054295</v>
      </c>
      <c r="EU58" s="106">
        <v>654227.96073384583</v>
      </c>
      <c r="EV58" s="106">
        <v>0</v>
      </c>
      <c r="EW58" s="106">
        <v>0</v>
      </c>
      <c r="EX58" s="106">
        <v>654227.96073384583</v>
      </c>
      <c r="EY58" s="106">
        <v>-10391.640782120638</v>
      </c>
      <c r="EZ58" s="106">
        <v>0</v>
      </c>
      <c r="FA58" s="106">
        <v>0</v>
      </c>
      <c r="FB58" s="106">
        <v>-10391.640782120638</v>
      </c>
      <c r="FC58" s="106">
        <v>-640687.68089657556</v>
      </c>
      <c r="FD58" s="106">
        <v>0</v>
      </c>
      <c r="FE58" s="106">
        <v>0</v>
      </c>
      <c r="FF58" s="106">
        <v>-640687.68089657556</v>
      </c>
      <c r="FG58" s="106">
        <v>-11899.094470470212</v>
      </c>
      <c r="FH58" s="106">
        <v>0</v>
      </c>
      <c r="FI58" s="106">
        <v>0</v>
      </c>
      <c r="FJ58" s="106">
        <v>-11899.094470470212</v>
      </c>
      <c r="FK58" s="106">
        <v>-7930.7327841445804</v>
      </c>
      <c r="FL58" s="106">
        <v>0</v>
      </c>
      <c r="FM58" s="106">
        <v>0</v>
      </c>
      <c r="FN58" s="106">
        <v>-7930.7327841445804</v>
      </c>
    </row>
    <row r="59" spans="1:170">
      <c r="A59" s="105">
        <v>0.03</v>
      </c>
      <c r="B59" s="107">
        <v>1.1985205932809993E-2</v>
      </c>
      <c r="C59" s="240" t="s">
        <v>429</v>
      </c>
      <c r="D59" s="257" t="s">
        <v>346</v>
      </c>
      <c r="E59" s="105">
        <v>0.01</v>
      </c>
      <c r="F59" s="106">
        <v>-108.49466530288511</v>
      </c>
      <c r="G59" s="106">
        <v>0</v>
      </c>
      <c r="H59" s="106">
        <v>0</v>
      </c>
      <c r="I59" s="106">
        <v>-108.49466530288511</v>
      </c>
      <c r="J59" s="106"/>
      <c r="K59" s="106">
        <v>-4.1588691979654868E-4</v>
      </c>
      <c r="L59" s="106">
        <v>0</v>
      </c>
      <c r="M59" s="106">
        <v>0</v>
      </c>
      <c r="N59" s="106">
        <v>-4.1588691979654868E-4</v>
      </c>
      <c r="O59" s="106"/>
      <c r="P59" s="106">
        <v>-1.1568792054816868E-3</v>
      </c>
      <c r="Q59" s="106">
        <v>0</v>
      </c>
      <c r="R59" s="106">
        <v>0</v>
      </c>
      <c r="S59" s="106">
        <v>-1.1568792054816868E-3</v>
      </c>
      <c r="T59" s="106"/>
      <c r="U59" s="106">
        <v>-125.48988624027477</v>
      </c>
      <c r="V59" s="106">
        <v>0</v>
      </c>
      <c r="W59" s="106">
        <v>0</v>
      </c>
      <c r="X59" s="106">
        <v>-125.48988624027477</v>
      </c>
      <c r="Y59" s="106"/>
      <c r="Z59" s="106">
        <v>-265515.69651304686</v>
      </c>
      <c r="AA59" s="106">
        <v>0</v>
      </c>
      <c r="AB59" s="106">
        <v>0</v>
      </c>
      <c r="AC59" s="106">
        <v>-265515.69651304686</v>
      </c>
      <c r="AF59" s="90"/>
      <c r="AH59" s="262" t="s">
        <v>346</v>
      </c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59"/>
      <c r="BB59" s="269" t="s">
        <v>346</v>
      </c>
      <c r="BC59" s="86">
        <v>108.49424941596531</v>
      </c>
      <c r="BD59" s="86">
        <v>0</v>
      </c>
      <c r="BE59" s="86">
        <v>0</v>
      </c>
      <c r="BF59" s="86">
        <v>108.49424941596531</v>
      </c>
      <c r="BG59" s="106">
        <v>108.44346446063724</v>
      </c>
      <c r="BH59" s="106">
        <v>0</v>
      </c>
      <c r="BI59" s="106">
        <v>0</v>
      </c>
      <c r="BJ59" s="106">
        <v>108.44346446063724</v>
      </c>
      <c r="BK59" s="106">
        <v>5.109369717029965E-2</v>
      </c>
      <c r="BL59" s="106">
        <v>0</v>
      </c>
      <c r="BM59" s="106">
        <v>0</v>
      </c>
      <c r="BN59" s="106">
        <v>5.109369717029965E-2</v>
      </c>
      <c r="BO59" s="106">
        <v>-2.1588810832504773E-4</v>
      </c>
      <c r="BP59" s="106">
        <v>0</v>
      </c>
      <c r="BQ59" s="106">
        <v>0</v>
      </c>
      <c r="BR59" s="106">
        <v>-2.1588810832504773E-4</v>
      </c>
      <c r="BS59" s="106">
        <v>-9.2853733905842728E-5</v>
      </c>
      <c r="BT59" s="106">
        <v>0</v>
      </c>
      <c r="BU59" s="106">
        <v>0</v>
      </c>
      <c r="BV59" s="106">
        <v>-9.2853733905842728E-5</v>
      </c>
      <c r="BW59" s="106">
        <v>-3.7406210158721486E-3</v>
      </c>
      <c r="BX59" s="106">
        <v>0</v>
      </c>
      <c r="BY59" s="106">
        <v>0</v>
      </c>
      <c r="BZ59" s="106">
        <v>-3.7406210158721486E-3</v>
      </c>
      <c r="CA59" s="106">
        <v>3.2921768127837075E-3</v>
      </c>
      <c r="CB59" s="106">
        <v>0</v>
      </c>
      <c r="CC59" s="106">
        <v>0</v>
      </c>
      <c r="CD59" s="106">
        <v>3.2921768127837075E-3</v>
      </c>
      <c r="CE59" s="106">
        <v>-6.0129603533375098E-5</v>
      </c>
      <c r="CF59" s="106">
        <v>0</v>
      </c>
      <c r="CG59" s="106">
        <v>0</v>
      </c>
      <c r="CH59" s="106">
        <v>-6.0129603533375098E-5</v>
      </c>
      <c r="CI59" s="106">
        <v>-2.3241847905701093E-4</v>
      </c>
      <c r="CJ59" s="106">
        <v>0</v>
      </c>
      <c r="CK59" s="106">
        <v>0</v>
      </c>
      <c r="CL59" s="106">
        <v>-2.3241847905701093E-4</v>
      </c>
      <c r="CM59" s="106">
        <v>-3.0901031341355398E-4</v>
      </c>
      <c r="CN59" s="106">
        <v>0</v>
      </c>
      <c r="CO59" s="106">
        <v>0</v>
      </c>
      <c r="CP59" s="106">
        <v>-3.0901031341355398E-4</v>
      </c>
      <c r="CQ59" s="106">
        <v>-0.22433013576330899</v>
      </c>
      <c r="CR59" s="106">
        <v>0</v>
      </c>
      <c r="CS59" s="106">
        <v>0</v>
      </c>
      <c r="CT59" s="106">
        <v>-0.22433013576330899</v>
      </c>
      <c r="CU59" s="106">
        <v>-2.0410896468713857E-3</v>
      </c>
      <c r="CV59" s="106">
        <v>0</v>
      </c>
      <c r="CW59" s="106">
        <v>0</v>
      </c>
      <c r="CX59" s="106">
        <v>-2.0410896468713857E-3</v>
      </c>
      <c r="CY59" s="106">
        <v>0.22245537527120593</v>
      </c>
      <c r="CZ59" s="106">
        <v>0</v>
      </c>
      <c r="DA59" s="106">
        <v>0</v>
      </c>
      <c r="DB59" s="106">
        <v>0.22245537527120593</v>
      </c>
      <c r="DC59" s="106">
        <v>-5.4945104720841395E-2</v>
      </c>
      <c r="DD59" s="106">
        <v>0</v>
      </c>
      <c r="DE59" s="106">
        <v>0</v>
      </c>
      <c r="DF59" s="106">
        <v>-5.4945104720841395E-2</v>
      </c>
      <c r="DG59" s="106">
        <v>-0.56936255172717354</v>
      </c>
      <c r="DH59" s="106">
        <v>0</v>
      </c>
      <c r="DI59" s="106">
        <v>0</v>
      </c>
      <c r="DJ59" s="106">
        <v>-0.56936255172717354</v>
      </c>
      <c r="DK59" s="106">
        <v>0.62760040744913026</v>
      </c>
      <c r="DL59" s="106">
        <v>0</v>
      </c>
      <c r="DM59" s="106">
        <v>0</v>
      </c>
      <c r="DN59" s="106">
        <v>0.62760040744913026</v>
      </c>
      <c r="DO59" s="106">
        <v>-7.1262999094330766E-4</v>
      </c>
      <c r="DP59" s="106">
        <v>0</v>
      </c>
      <c r="DQ59" s="106">
        <v>0</v>
      </c>
      <c r="DR59" s="106">
        <v>-7.1262999094330766E-4</v>
      </c>
      <c r="DS59" s="106">
        <v>-6.2005904519652391E-2</v>
      </c>
      <c r="DT59" s="106">
        <v>0</v>
      </c>
      <c r="DU59" s="106">
        <v>0</v>
      </c>
      <c r="DV59" s="106">
        <v>-6.2005904519652391E-2</v>
      </c>
      <c r="DW59" s="106">
        <v>-6.4819750175358626E-4</v>
      </c>
      <c r="DX59" s="106">
        <v>0</v>
      </c>
      <c r="DY59" s="106">
        <v>0</v>
      </c>
      <c r="DZ59" s="106">
        <v>-6.4819750175358626E-4</v>
      </c>
      <c r="EA59" s="106">
        <v>-0.10779250704939317</v>
      </c>
      <c r="EB59" s="106">
        <v>0</v>
      </c>
      <c r="EC59" s="106">
        <v>0</v>
      </c>
      <c r="ED59" s="106">
        <v>-0.10779250704939317</v>
      </c>
      <c r="EE59" s="106">
        <v>2.9458028604295028E-3</v>
      </c>
      <c r="EF59" s="106">
        <v>0</v>
      </c>
      <c r="EG59" s="106">
        <v>0</v>
      </c>
      <c r="EH59" s="106">
        <v>2.9458028604295028E-3</v>
      </c>
      <c r="EI59" s="106">
        <v>-2.1566995071687078E-3</v>
      </c>
      <c r="EJ59" s="106">
        <v>0</v>
      </c>
      <c r="EK59" s="106">
        <v>0</v>
      </c>
      <c r="EL59" s="106">
        <v>-2.1566995071687078E-3</v>
      </c>
      <c r="EM59" s="106">
        <v>6.536703893157414E-4</v>
      </c>
      <c r="EN59" s="106">
        <v>0</v>
      </c>
      <c r="EO59" s="106">
        <v>0</v>
      </c>
      <c r="EP59" s="106">
        <v>6.536703893157414E-4</v>
      </c>
      <c r="EQ59" s="106">
        <v>-120.31311872265718</v>
      </c>
      <c r="ER59" s="106">
        <v>0</v>
      </c>
      <c r="ES59" s="106">
        <v>0</v>
      </c>
      <c r="ET59" s="106">
        <v>-120.31311872265718</v>
      </c>
      <c r="EU59" s="106">
        <v>62.825235130928306</v>
      </c>
      <c r="EV59" s="106">
        <v>0</v>
      </c>
      <c r="EW59" s="106">
        <v>0</v>
      </c>
      <c r="EX59" s="106">
        <v>62.825235130928306</v>
      </c>
      <c r="EY59" s="106">
        <v>57.65192448168429</v>
      </c>
      <c r="EZ59" s="106">
        <v>0</v>
      </c>
      <c r="FA59" s="106">
        <v>0</v>
      </c>
      <c r="FB59" s="106">
        <v>57.65192448168429</v>
      </c>
      <c r="FC59" s="106">
        <v>1.9474907166158028E-2</v>
      </c>
      <c r="FD59" s="106">
        <v>0</v>
      </c>
      <c r="FE59" s="106">
        <v>0</v>
      </c>
      <c r="FF59" s="106">
        <v>1.9474907166158028E-2</v>
      </c>
      <c r="FG59" s="106">
        <v>-123.49801417607421</v>
      </c>
      <c r="FH59" s="106">
        <v>0</v>
      </c>
      <c r="FI59" s="106">
        <v>0</v>
      </c>
      <c r="FJ59" s="106">
        <v>-123.49801417607421</v>
      </c>
      <c r="FK59" s="106">
        <v>-2.0035824073462152</v>
      </c>
      <c r="FL59" s="106">
        <v>0</v>
      </c>
      <c r="FM59" s="106">
        <v>0</v>
      </c>
      <c r="FN59" s="106">
        <v>-2.0035824073462152</v>
      </c>
    </row>
    <row r="60" spans="1:170">
      <c r="A60" s="105">
        <v>6</v>
      </c>
      <c r="B60" s="107">
        <v>0</v>
      </c>
      <c r="C60" s="240" t="s">
        <v>398</v>
      </c>
      <c r="D60" s="257" t="s">
        <v>397</v>
      </c>
      <c r="E60" s="105">
        <v>0.25</v>
      </c>
      <c r="F60" s="106">
        <v>0</v>
      </c>
      <c r="G60" s="106">
        <v>0</v>
      </c>
      <c r="H60" s="106">
        <v>0</v>
      </c>
      <c r="I60" s="106">
        <v>0</v>
      </c>
      <c r="J60" s="106"/>
      <c r="K60" s="106">
        <v>0</v>
      </c>
      <c r="L60" s="106">
        <v>0</v>
      </c>
      <c r="M60" s="106">
        <v>0</v>
      </c>
      <c r="N60" s="106">
        <v>0</v>
      </c>
      <c r="O60" s="106"/>
      <c r="P60" s="106">
        <v>0</v>
      </c>
      <c r="Q60" s="106">
        <v>0</v>
      </c>
      <c r="R60" s="106">
        <v>0</v>
      </c>
      <c r="S60" s="106">
        <v>0</v>
      </c>
      <c r="T60" s="106"/>
      <c r="U60" s="106">
        <v>0</v>
      </c>
      <c r="V60" s="106">
        <v>0</v>
      </c>
      <c r="W60" s="106">
        <v>0</v>
      </c>
      <c r="X60" s="106">
        <v>0</v>
      </c>
      <c r="Y60" s="106"/>
      <c r="Z60" s="106">
        <v>-327752.09983459779</v>
      </c>
      <c r="AA60" s="106">
        <v>0</v>
      </c>
      <c r="AB60" s="106">
        <v>-7420.35</v>
      </c>
      <c r="AC60" s="106">
        <v>-335172.44983459776</v>
      </c>
      <c r="AF60" s="90"/>
      <c r="AH60" s="262" t="s">
        <v>397</v>
      </c>
      <c r="AJ60" s="218"/>
      <c r="AK60" s="218"/>
      <c r="AL60" s="218"/>
      <c r="AM60" s="218"/>
      <c r="AN60" s="218"/>
      <c r="AO60" s="218"/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59"/>
      <c r="BB60" s="269" t="s">
        <v>397</v>
      </c>
      <c r="BC60" s="86">
        <v>0</v>
      </c>
      <c r="BD60" s="86">
        <v>0</v>
      </c>
      <c r="BE60" s="86">
        <v>0</v>
      </c>
      <c r="BF60" s="86">
        <v>0</v>
      </c>
      <c r="BG60" s="106">
        <v>0</v>
      </c>
      <c r="BH60" s="106">
        <v>0</v>
      </c>
      <c r="BI60" s="106">
        <v>0</v>
      </c>
      <c r="BJ60" s="106">
        <v>0</v>
      </c>
      <c r="BK60" s="106">
        <v>0</v>
      </c>
      <c r="BL60" s="106">
        <v>0</v>
      </c>
      <c r="BM60" s="106">
        <v>0</v>
      </c>
      <c r="BN60" s="106">
        <v>0</v>
      </c>
      <c r="BO60" s="106">
        <v>0</v>
      </c>
      <c r="BP60" s="106">
        <v>0</v>
      </c>
      <c r="BQ60" s="106">
        <v>0</v>
      </c>
      <c r="BR60" s="106">
        <v>0</v>
      </c>
      <c r="BS60" s="106">
        <v>0</v>
      </c>
      <c r="BT60" s="106">
        <v>0</v>
      </c>
      <c r="BU60" s="106">
        <v>0</v>
      </c>
      <c r="BV60" s="106">
        <v>0</v>
      </c>
      <c r="BW60" s="106">
        <v>0</v>
      </c>
      <c r="BX60" s="106">
        <v>0</v>
      </c>
      <c r="BY60" s="106">
        <v>0</v>
      </c>
      <c r="BZ60" s="106">
        <v>0</v>
      </c>
      <c r="CA60" s="106">
        <v>0</v>
      </c>
      <c r="CB60" s="106">
        <v>0</v>
      </c>
      <c r="CC60" s="106">
        <v>0</v>
      </c>
      <c r="CD60" s="106">
        <v>0</v>
      </c>
      <c r="CE60" s="106">
        <v>0</v>
      </c>
      <c r="CF60" s="106">
        <v>0</v>
      </c>
      <c r="CG60" s="106">
        <v>0</v>
      </c>
      <c r="CH60" s="106">
        <v>0</v>
      </c>
      <c r="CI60" s="106">
        <v>0</v>
      </c>
      <c r="CJ60" s="106">
        <v>0</v>
      </c>
      <c r="CK60" s="106">
        <v>0</v>
      </c>
      <c r="CL60" s="106">
        <v>0</v>
      </c>
      <c r="CM60" s="106">
        <v>0</v>
      </c>
      <c r="CN60" s="106">
        <v>0</v>
      </c>
      <c r="CO60" s="106">
        <v>0</v>
      </c>
      <c r="CP60" s="106">
        <v>0</v>
      </c>
      <c r="CQ60" s="106">
        <v>0</v>
      </c>
      <c r="CR60" s="106">
        <v>0</v>
      </c>
      <c r="CS60" s="106">
        <v>0</v>
      </c>
      <c r="CT60" s="106">
        <v>0</v>
      </c>
      <c r="CU60" s="106">
        <v>0</v>
      </c>
      <c r="CV60" s="106">
        <v>0</v>
      </c>
      <c r="CW60" s="106">
        <v>0</v>
      </c>
      <c r="CX60" s="106">
        <v>0</v>
      </c>
      <c r="CY60" s="106">
        <v>0</v>
      </c>
      <c r="CZ60" s="106">
        <v>0</v>
      </c>
      <c r="DA60" s="106">
        <v>0</v>
      </c>
      <c r="DB60" s="106">
        <v>0</v>
      </c>
      <c r="DC60" s="106">
        <v>0</v>
      </c>
      <c r="DD60" s="106">
        <v>0</v>
      </c>
      <c r="DE60" s="106">
        <v>0</v>
      </c>
      <c r="DF60" s="106">
        <v>0</v>
      </c>
      <c r="DG60" s="106">
        <v>0</v>
      </c>
      <c r="DH60" s="106">
        <v>0</v>
      </c>
      <c r="DI60" s="106">
        <v>0</v>
      </c>
      <c r="DJ60" s="106">
        <v>0</v>
      </c>
      <c r="DK60" s="106">
        <v>0</v>
      </c>
      <c r="DL60" s="106">
        <v>0</v>
      </c>
      <c r="DM60" s="106">
        <v>0</v>
      </c>
      <c r="DN60" s="106">
        <v>0</v>
      </c>
      <c r="DO60" s="106">
        <v>0</v>
      </c>
      <c r="DP60" s="106">
        <v>0</v>
      </c>
      <c r="DQ60" s="106">
        <v>0</v>
      </c>
      <c r="DR60" s="106">
        <v>0</v>
      </c>
      <c r="DS60" s="106">
        <v>0</v>
      </c>
      <c r="DT60" s="106">
        <v>0</v>
      </c>
      <c r="DU60" s="106">
        <v>0</v>
      </c>
      <c r="DV60" s="106">
        <v>0</v>
      </c>
      <c r="DW60" s="106">
        <v>0</v>
      </c>
      <c r="DX60" s="106">
        <v>0</v>
      </c>
      <c r="DY60" s="106">
        <v>0</v>
      </c>
      <c r="DZ60" s="106">
        <v>0</v>
      </c>
      <c r="EA60" s="106">
        <v>0</v>
      </c>
      <c r="EB60" s="106">
        <v>0</v>
      </c>
      <c r="EC60" s="106">
        <v>0</v>
      </c>
      <c r="ED60" s="106">
        <v>0</v>
      </c>
      <c r="EE60" s="106">
        <v>0</v>
      </c>
      <c r="EF60" s="106">
        <v>0</v>
      </c>
      <c r="EG60" s="106">
        <v>0</v>
      </c>
      <c r="EH60" s="106">
        <v>0</v>
      </c>
      <c r="EI60" s="106">
        <v>0</v>
      </c>
      <c r="EJ60" s="106">
        <v>0</v>
      </c>
      <c r="EK60" s="106">
        <v>0</v>
      </c>
      <c r="EL60" s="106">
        <v>0</v>
      </c>
      <c r="EM60" s="106">
        <v>0</v>
      </c>
      <c r="EN60" s="106">
        <v>0</v>
      </c>
      <c r="EO60" s="106">
        <v>0</v>
      </c>
      <c r="EP60" s="106">
        <v>0</v>
      </c>
      <c r="EQ60" s="106">
        <v>0</v>
      </c>
      <c r="ER60" s="106">
        <v>0</v>
      </c>
      <c r="ES60" s="106">
        <v>0</v>
      </c>
      <c r="ET60" s="106">
        <v>0</v>
      </c>
      <c r="EU60" s="106">
        <v>0</v>
      </c>
      <c r="EV60" s="106">
        <v>0</v>
      </c>
      <c r="EW60" s="106">
        <v>0</v>
      </c>
      <c r="EX60" s="106">
        <v>0</v>
      </c>
      <c r="EY60" s="106">
        <v>0</v>
      </c>
      <c r="EZ60" s="106">
        <v>0</v>
      </c>
      <c r="FA60" s="106">
        <v>0</v>
      </c>
      <c r="FB60" s="106">
        <v>0</v>
      </c>
      <c r="FC60" s="106">
        <v>0</v>
      </c>
      <c r="FD60" s="106">
        <v>0</v>
      </c>
      <c r="FE60" s="106">
        <v>0</v>
      </c>
      <c r="FF60" s="106">
        <v>0</v>
      </c>
      <c r="FG60" s="106">
        <v>0</v>
      </c>
      <c r="FH60" s="106">
        <v>0</v>
      </c>
      <c r="FI60" s="106">
        <v>0</v>
      </c>
      <c r="FJ60" s="106">
        <v>0</v>
      </c>
      <c r="FK60" s="106">
        <v>0</v>
      </c>
      <c r="FL60" s="106">
        <v>0</v>
      </c>
      <c r="FM60" s="106">
        <v>0</v>
      </c>
      <c r="FN60" s="106">
        <v>0</v>
      </c>
    </row>
    <row r="61" spans="1:170">
      <c r="A61" s="105">
        <v>2.1875</v>
      </c>
      <c r="B61" s="107">
        <v>584606.75249934848</v>
      </c>
      <c r="C61" s="240" t="s">
        <v>421</v>
      </c>
      <c r="D61" s="257" t="s">
        <v>347</v>
      </c>
      <c r="E61" s="105">
        <v>0.15625</v>
      </c>
      <c r="F61" s="106">
        <v>70172.915969067195</v>
      </c>
      <c r="G61" s="106">
        <v>0</v>
      </c>
      <c r="H61" s="106">
        <v>0</v>
      </c>
      <c r="I61" s="106">
        <v>70172.915969067195</v>
      </c>
      <c r="J61" s="106"/>
      <c r="K61" s="106">
        <v>-14496.062989576603</v>
      </c>
      <c r="L61" s="106">
        <v>0</v>
      </c>
      <c r="M61" s="106">
        <v>0</v>
      </c>
      <c r="N61" s="106">
        <v>-14496.062989576603</v>
      </c>
      <c r="O61" s="106"/>
      <c r="P61" s="106">
        <v>-19418.668419389986</v>
      </c>
      <c r="Q61" s="106">
        <v>0</v>
      </c>
      <c r="R61" s="106">
        <v>0</v>
      </c>
      <c r="S61" s="106">
        <v>-19418.668419389986</v>
      </c>
      <c r="T61" s="106"/>
      <c r="U61" s="106">
        <v>-156122.00547596882</v>
      </c>
      <c r="V61" s="106">
        <v>0</v>
      </c>
      <c r="W61" s="106">
        <v>0</v>
      </c>
      <c r="X61" s="106">
        <v>-156122.00547596882</v>
      </c>
      <c r="Y61" s="106"/>
      <c r="Z61" s="106">
        <v>231431.12905531412</v>
      </c>
      <c r="AA61" s="106">
        <v>0</v>
      </c>
      <c r="AB61" s="106">
        <v>0</v>
      </c>
      <c r="AC61" s="106">
        <v>231431.12905531412</v>
      </c>
      <c r="AF61" s="90"/>
      <c r="AH61" s="262" t="s">
        <v>347</v>
      </c>
      <c r="AJ61" s="218"/>
      <c r="AK61" s="218"/>
      <c r="AL61" s="218"/>
      <c r="AM61" s="218"/>
      <c r="AN61" s="218"/>
      <c r="AO61" s="218"/>
      <c r="AP61" s="218"/>
      <c r="AQ61" s="218"/>
      <c r="AR61" s="218"/>
      <c r="AS61" s="218"/>
      <c r="AT61" s="218"/>
      <c r="AU61" s="218"/>
      <c r="AV61" s="218"/>
      <c r="AW61" s="218"/>
      <c r="AX61" s="218"/>
      <c r="AY61" s="218"/>
      <c r="AZ61" s="218"/>
      <c r="BA61" s="259"/>
      <c r="BB61" s="269" t="s">
        <v>347</v>
      </c>
      <c r="BC61" s="86">
        <v>-84668.978958643798</v>
      </c>
      <c r="BD61" s="86">
        <v>0</v>
      </c>
      <c r="BE61" s="86">
        <v>0</v>
      </c>
      <c r="BF61" s="86">
        <v>-84668.978958643798</v>
      </c>
      <c r="BG61" s="106">
        <v>-69691.630542947853</v>
      </c>
      <c r="BH61" s="106">
        <v>0</v>
      </c>
      <c r="BI61" s="106">
        <v>0</v>
      </c>
      <c r="BJ61" s="106">
        <v>-69691.630542947853</v>
      </c>
      <c r="BK61" s="106">
        <v>-655.68959318369161</v>
      </c>
      <c r="BL61" s="106">
        <v>0</v>
      </c>
      <c r="BM61" s="106">
        <v>0</v>
      </c>
      <c r="BN61" s="106">
        <v>-655.68959318369161</v>
      </c>
      <c r="BO61" s="106">
        <v>53876.784296952304</v>
      </c>
      <c r="BP61" s="106">
        <v>0</v>
      </c>
      <c r="BQ61" s="106">
        <v>0</v>
      </c>
      <c r="BR61" s="106">
        <v>53876.784296952304</v>
      </c>
      <c r="BS61" s="106">
        <v>-68198.443119464559</v>
      </c>
      <c r="BT61" s="106">
        <v>0</v>
      </c>
      <c r="BU61" s="106">
        <v>0</v>
      </c>
      <c r="BV61" s="106">
        <v>-68198.443119464559</v>
      </c>
      <c r="BW61" s="106">
        <v>11966.980303663644</v>
      </c>
      <c r="BX61" s="106">
        <v>0</v>
      </c>
      <c r="BY61" s="106">
        <v>0</v>
      </c>
      <c r="BZ61" s="106">
        <v>11966.980303663644</v>
      </c>
      <c r="CA61" s="106">
        <v>-57729.667055472033</v>
      </c>
      <c r="CB61" s="106">
        <v>0</v>
      </c>
      <c r="CC61" s="106">
        <v>0</v>
      </c>
      <c r="CD61" s="106">
        <v>-57729.667055472033</v>
      </c>
      <c r="CE61" s="106">
        <v>-221.09391352359671</v>
      </c>
      <c r="CF61" s="106">
        <v>0</v>
      </c>
      <c r="CG61" s="106">
        <v>0</v>
      </c>
      <c r="CH61" s="106">
        <v>-221.09391352359671</v>
      </c>
      <c r="CI61" s="106">
        <v>41061.175235518604</v>
      </c>
      <c r="CJ61" s="106">
        <v>0</v>
      </c>
      <c r="CK61" s="106">
        <v>0</v>
      </c>
      <c r="CL61" s="106">
        <v>41061.175235518604</v>
      </c>
      <c r="CM61" s="106">
        <v>-14783.042592781829</v>
      </c>
      <c r="CN61" s="106">
        <v>0</v>
      </c>
      <c r="CO61" s="106">
        <v>0</v>
      </c>
      <c r="CP61" s="106">
        <v>-14783.042592781829</v>
      </c>
      <c r="CQ61" s="106">
        <v>-56643.710981197422</v>
      </c>
      <c r="CR61" s="106">
        <v>0</v>
      </c>
      <c r="CS61" s="106">
        <v>0</v>
      </c>
      <c r="CT61" s="106">
        <v>-56643.710981197422</v>
      </c>
      <c r="CU61" s="106">
        <v>-1123.7472833552165</v>
      </c>
      <c r="CV61" s="106">
        <v>0</v>
      </c>
      <c r="CW61" s="106">
        <v>0</v>
      </c>
      <c r="CX61" s="106">
        <v>-1123.7472833552165</v>
      </c>
      <c r="CY61" s="106">
        <v>-29381.008248431608</v>
      </c>
      <c r="CZ61" s="106">
        <v>0</v>
      </c>
      <c r="DA61" s="106">
        <v>0</v>
      </c>
      <c r="DB61" s="106">
        <v>-29381.008248431608</v>
      </c>
      <c r="DC61" s="106">
        <v>-30478.300329395686</v>
      </c>
      <c r="DD61" s="106">
        <v>0</v>
      </c>
      <c r="DE61" s="106">
        <v>0</v>
      </c>
      <c r="DF61" s="106">
        <v>-30478.300329395686</v>
      </c>
      <c r="DG61" s="106">
        <v>728.56332509708591</v>
      </c>
      <c r="DH61" s="106">
        <v>0</v>
      </c>
      <c r="DI61" s="106">
        <v>0</v>
      </c>
      <c r="DJ61" s="106">
        <v>728.56332509708591</v>
      </c>
      <c r="DK61" s="106">
        <v>-92.378125061513856</v>
      </c>
      <c r="DL61" s="106">
        <v>0</v>
      </c>
      <c r="DM61" s="106">
        <v>0</v>
      </c>
      <c r="DN61" s="106">
        <v>-92.378125061513856</v>
      </c>
      <c r="DO61" s="106">
        <v>-5776.2462902938714</v>
      </c>
      <c r="DP61" s="106">
        <v>0</v>
      </c>
      <c r="DQ61" s="106">
        <v>0</v>
      </c>
      <c r="DR61" s="106">
        <v>-5776.2462902938714</v>
      </c>
      <c r="DS61" s="106">
        <v>58974.779814481968</v>
      </c>
      <c r="DT61" s="106">
        <v>0</v>
      </c>
      <c r="DU61" s="106">
        <v>0</v>
      </c>
      <c r="DV61" s="106">
        <v>58974.779814481968</v>
      </c>
      <c r="DW61" s="106">
        <v>-59317.517673213966</v>
      </c>
      <c r="DX61" s="106">
        <v>0</v>
      </c>
      <c r="DY61" s="106">
        <v>0</v>
      </c>
      <c r="DZ61" s="106">
        <v>-59317.517673213966</v>
      </c>
      <c r="EA61" s="106">
        <v>1379.4230690881377</v>
      </c>
      <c r="EB61" s="106">
        <v>0</v>
      </c>
      <c r="EC61" s="106">
        <v>0</v>
      </c>
      <c r="ED61" s="106">
        <v>1379.4230690881377</v>
      </c>
      <c r="EE61" s="106">
        <v>61890.353799881414</v>
      </c>
      <c r="EF61" s="106">
        <v>0</v>
      </c>
      <c r="EG61" s="106">
        <v>0</v>
      </c>
      <c r="EH61" s="106">
        <v>61890.353799881414</v>
      </c>
      <c r="EI61" s="106">
        <v>-60992.073025918566</v>
      </c>
      <c r="EJ61" s="106">
        <v>0</v>
      </c>
      <c r="EK61" s="106">
        <v>0</v>
      </c>
      <c r="EL61" s="106">
        <v>-60992.073025918566</v>
      </c>
      <c r="EM61" s="106">
        <v>849.01847425161395</v>
      </c>
      <c r="EN61" s="106">
        <v>0</v>
      </c>
      <c r="EO61" s="106">
        <v>0</v>
      </c>
      <c r="EP61" s="106">
        <v>849.01847425161395</v>
      </c>
      <c r="EQ61" s="106">
        <v>59508.888446858851</v>
      </c>
      <c r="ER61" s="106">
        <v>0</v>
      </c>
      <c r="ES61" s="106">
        <v>0</v>
      </c>
      <c r="ET61" s="106">
        <v>59508.888446858851</v>
      </c>
      <c r="EU61" s="106">
        <v>-118234.1680292649</v>
      </c>
      <c r="EV61" s="106">
        <v>0</v>
      </c>
      <c r="EW61" s="106">
        <v>0</v>
      </c>
      <c r="EX61" s="106">
        <v>-118234.1680292649</v>
      </c>
      <c r="EY61" s="106">
        <v>28323.123296866193</v>
      </c>
      <c r="EZ61" s="106">
        <v>0</v>
      </c>
      <c r="FA61" s="106">
        <v>0</v>
      </c>
      <c r="FB61" s="106">
        <v>28323.123296866193</v>
      </c>
      <c r="FC61" s="106">
        <v>31571.2720581186</v>
      </c>
      <c r="FD61" s="106">
        <v>0</v>
      </c>
      <c r="FE61" s="106">
        <v>0</v>
      </c>
      <c r="FF61" s="106">
        <v>31571.2720581186</v>
      </c>
      <c r="FG61" s="106">
        <v>-1876.8077652844368</v>
      </c>
      <c r="FH61" s="106">
        <v>0</v>
      </c>
      <c r="FI61" s="106">
        <v>0</v>
      </c>
      <c r="FJ61" s="106">
        <v>-1876.8077652844368</v>
      </c>
      <c r="FK61" s="106">
        <v>-1229.7589970236877</v>
      </c>
      <c r="FL61" s="106">
        <v>0</v>
      </c>
      <c r="FM61" s="106">
        <v>0</v>
      </c>
      <c r="FN61" s="106">
        <v>-1229.7589970236877</v>
      </c>
    </row>
    <row r="62" spans="1:170">
      <c r="A62" s="105">
        <v>7.625</v>
      </c>
      <c r="B62" s="107">
        <v>754362.91017475317</v>
      </c>
      <c r="C62" s="240" t="s">
        <v>345</v>
      </c>
      <c r="D62" s="257" t="s">
        <v>344</v>
      </c>
      <c r="E62" s="105">
        <v>-0.25</v>
      </c>
      <c r="F62" s="106">
        <v>-35535.615395298344</v>
      </c>
      <c r="G62" s="106">
        <v>0</v>
      </c>
      <c r="H62" s="106">
        <v>0</v>
      </c>
      <c r="I62" s="106">
        <v>-35535.615395298344</v>
      </c>
      <c r="J62" s="106"/>
      <c r="K62" s="106">
        <v>95415.686064248323</v>
      </c>
      <c r="L62" s="106">
        <v>0</v>
      </c>
      <c r="M62" s="106">
        <v>0</v>
      </c>
      <c r="N62" s="106">
        <v>95415.686064248323</v>
      </c>
      <c r="O62" s="106"/>
      <c r="P62" s="106">
        <v>265170.86450360861</v>
      </c>
      <c r="Q62" s="106">
        <v>0</v>
      </c>
      <c r="R62" s="106">
        <v>0</v>
      </c>
      <c r="S62" s="106">
        <v>265170.86450360861</v>
      </c>
      <c r="T62" s="106"/>
      <c r="U62" s="106">
        <v>227047.38298891042</v>
      </c>
      <c r="V62" s="106">
        <v>0</v>
      </c>
      <c r="W62" s="106">
        <v>0</v>
      </c>
      <c r="X62" s="106">
        <v>227047.38298891042</v>
      </c>
      <c r="Y62" s="106"/>
      <c r="Z62" s="106">
        <v>681751.61130060232</v>
      </c>
      <c r="AA62" s="106">
        <v>0</v>
      </c>
      <c r="AB62" s="106">
        <v>0</v>
      </c>
      <c r="AC62" s="106">
        <v>681751.61130060232</v>
      </c>
      <c r="AF62" s="90"/>
      <c r="AH62" s="262" t="s">
        <v>344</v>
      </c>
      <c r="AJ62" s="218"/>
      <c r="AK62" s="218"/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59"/>
      <c r="BB62" s="269" t="s">
        <v>344</v>
      </c>
      <c r="BC62" s="86">
        <v>130951.30145954667</v>
      </c>
      <c r="BD62" s="86">
        <v>0</v>
      </c>
      <c r="BE62" s="86">
        <v>0</v>
      </c>
      <c r="BF62" s="86">
        <v>130951.30145954667</v>
      </c>
      <c r="BG62" s="106">
        <v>8900.9472124165623</v>
      </c>
      <c r="BH62" s="106">
        <v>0</v>
      </c>
      <c r="BI62" s="106">
        <v>0</v>
      </c>
      <c r="BJ62" s="106">
        <v>8900.9472124165623</v>
      </c>
      <c r="BK62" s="106">
        <v>-9389.9881878452143</v>
      </c>
      <c r="BL62" s="106">
        <v>0</v>
      </c>
      <c r="BM62" s="106">
        <v>0</v>
      </c>
      <c r="BN62" s="106">
        <v>-9389.9881878452143</v>
      </c>
      <c r="BO62" s="106">
        <v>90463.086269224295</v>
      </c>
      <c r="BP62" s="106">
        <v>0</v>
      </c>
      <c r="BQ62" s="106">
        <v>0</v>
      </c>
      <c r="BR62" s="106">
        <v>90463.086269224295</v>
      </c>
      <c r="BS62" s="106">
        <v>40977.256165751023</v>
      </c>
      <c r="BT62" s="106">
        <v>0</v>
      </c>
      <c r="BU62" s="106">
        <v>0</v>
      </c>
      <c r="BV62" s="106">
        <v>40977.256165751023</v>
      </c>
      <c r="BW62" s="106">
        <v>3415.5812113294378</v>
      </c>
      <c r="BX62" s="106">
        <v>0</v>
      </c>
      <c r="BY62" s="106">
        <v>0</v>
      </c>
      <c r="BZ62" s="106">
        <v>3415.5812113294378</v>
      </c>
      <c r="CA62" s="106">
        <v>132502.72978182946</v>
      </c>
      <c r="CB62" s="106">
        <v>0</v>
      </c>
      <c r="CC62" s="106">
        <v>0</v>
      </c>
      <c r="CD62" s="106">
        <v>132502.72978182946</v>
      </c>
      <c r="CE62" s="106">
        <v>-77.552990701922681</v>
      </c>
      <c r="CF62" s="106">
        <v>0</v>
      </c>
      <c r="CG62" s="106">
        <v>0</v>
      </c>
      <c r="CH62" s="106">
        <v>-77.552990701922681</v>
      </c>
      <c r="CI62" s="106">
        <v>33914.42043690331</v>
      </c>
      <c r="CJ62" s="106">
        <v>0</v>
      </c>
      <c r="CK62" s="106">
        <v>0</v>
      </c>
      <c r="CL62" s="106">
        <v>33914.42043690331</v>
      </c>
      <c r="CM62" s="106">
        <v>-402.03627029567724</v>
      </c>
      <c r="CN62" s="106">
        <v>0</v>
      </c>
      <c r="CO62" s="106">
        <v>0</v>
      </c>
      <c r="CP62" s="106">
        <v>-402.03627029567724</v>
      </c>
      <c r="CQ62" s="106">
        <v>-34257.477999068913</v>
      </c>
      <c r="CR62" s="106">
        <v>0</v>
      </c>
      <c r="CS62" s="106">
        <v>0</v>
      </c>
      <c r="CT62" s="106">
        <v>-34257.477999068913</v>
      </c>
      <c r="CU62" s="106">
        <v>25666.747140804131</v>
      </c>
      <c r="CV62" s="106">
        <v>0</v>
      </c>
      <c r="CW62" s="106">
        <v>0</v>
      </c>
      <c r="CX62" s="106">
        <v>25666.747140804131</v>
      </c>
      <c r="CY62" s="106">
        <v>25640.108113247145</v>
      </c>
      <c r="CZ62" s="106">
        <v>0</v>
      </c>
      <c r="DA62" s="106">
        <v>0</v>
      </c>
      <c r="DB62" s="106">
        <v>25640.108113247145</v>
      </c>
      <c r="DC62" s="106">
        <v>50215.344763548521</v>
      </c>
      <c r="DD62" s="106">
        <v>0</v>
      </c>
      <c r="DE62" s="106">
        <v>0</v>
      </c>
      <c r="DF62" s="106">
        <v>50215.344763548521</v>
      </c>
      <c r="DG62" s="106">
        <v>-102260.74356352066</v>
      </c>
      <c r="DH62" s="106">
        <v>0</v>
      </c>
      <c r="DI62" s="106">
        <v>0</v>
      </c>
      <c r="DJ62" s="106">
        <v>-102260.74356352066</v>
      </c>
      <c r="DK62" s="106">
        <v>34684.718270540587</v>
      </c>
      <c r="DL62" s="106">
        <v>0</v>
      </c>
      <c r="DM62" s="106">
        <v>0</v>
      </c>
      <c r="DN62" s="106">
        <v>34684.718270540587</v>
      </c>
      <c r="DO62" s="106">
        <v>-54271.676618049387</v>
      </c>
      <c r="DP62" s="106">
        <v>0</v>
      </c>
      <c r="DQ62" s="106">
        <v>0</v>
      </c>
      <c r="DR62" s="106">
        <v>-54271.676618049387</v>
      </c>
      <c r="DS62" s="106">
        <v>-4391.9483126498526</v>
      </c>
      <c r="DT62" s="106">
        <v>0</v>
      </c>
      <c r="DU62" s="106">
        <v>0</v>
      </c>
      <c r="DV62" s="106">
        <v>-4391.9483126498526</v>
      </c>
      <c r="DW62" s="106">
        <v>-241.27434048068244</v>
      </c>
      <c r="DX62" s="106">
        <v>0</v>
      </c>
      <c r="DY62" s="106">
        <v>0</v>
      </c>
      <c r="DZ62" s="106">
        <v>-241.27434048068244</v>
      </c>
      <c r="EA62" s="106">
        <v>-21692.045168770361</v>
      </c>
      <c r="EB62" s="106">
        <v>0</v>
      </c>
      <c r="EC62" s="106">
        <v>0</v>
      </c>
      <c r="ED62" s="106">
        <v>-21692.045168770361</v>
      </c>
      <c r="EE62" s="106">
        <v>53654.785170154239</v>
      </c>
      <c r="EF62" s="106">
        <v>0</v>
      </c>
      <c r="EG62" s="106">
        <v>0</v>
      </c>
      <c r="EH62" s="106">
        <v>53654.785170154239</v>
      </c>
      <c r="EI62" s="106">
        <v>-52853.025428407302</v>
      </c>
      <c r="EJ62" s="106">
        <v>0</v>
      </c>
      <c r="EK62" s="106">
        <v>0</v>
      </c>
      <c r="EL62" s="106">
        <v>-52853.025428407302</v>
      </c>
      <c r="EM62" s="106">
        <v>-26061.218626112561</v>
      </c>
      <c r="EN62" s="106">
        <v>0</v>
      </c>
      <c r="EO62" s="106">
        <v>0</v>
      </c>
      <c r="EP62" s="106">
        <v>-26061.218626112561</v>
      </c>
      <c r="EQ62" s="106">
        <v>105036.75658528833</v>
      </c>
      <c r="ER62" s="106">
        <v>0</v>
      </c>
      <c r="ES62" s="106">
        <v>0</v>
      </c>
      <c r="ET62" s="106">
        <v>105036.75658528833</v>
      </c>
      <c r="EU62" s="106">
        <v>1.2140609396155924</v>
      </c>
      <c r="EV62" s="106">
        <v>0</v>
      </c>
      <c r="EW62" s="106">
        <v>0</v>
      </c>
      <c r="EX62" s="106">
        <v>1.2140609396155924</v>
      </c>
      <c r="EY62" s="106">
        <v>-9517.8861039587646</v>
      </c>
      <c r="EZ62" s="106">
        <v>0</v>
      </c>
      <c r="FA62" s="106">
        <v>0</v>
      </c>
      <c r="FB62" s="106">
        <v>-9517.8861039587646</v>
      </c>
      <c r="FC62" s="106">
        <v>9076.7287858938798</v>
      </c>
      <c r="FD62" s="106">
        <v>0</v>
      </c>
      <c r="FE62" s="106">
        <v>0</v>
      </c>
      <c r="FF62" s="106">
        <v>9076.7287858938798</v>
      </c>
      <c r="FG62" s="106">
        <v>-70256.817398012441</v>
      </c>
      <c r="FH62" s="106">
        <v>0</v>
      </c>
      <c r="FI62" s="106">
        <v>0</v>
      </c>
      <c r="FJ62" s="106">
        <v>-70256.817398012441</v>
      </c>
      <c r="FK62" s="106">
        <v>34106.265424211975</v>
      </c>
      <c r="FL62" s="106">
        <v>0</v>
      </c>
      <c r="FM62" s="106">
        <v>0</v>
      </c>
      <c r="FN62" s="106">
        <v>34106.265424211975</v>
      </c>
    </row>
    <row r="63" spans="1:170">
      <c r="A63" s="105">
        <v>12.6875</v>
      </c>
      <c r="B63" s="107">
        <v>102591.33265862825</v>
      </c>
      <c r="C63" s="240" t="s">
        <v>729</v>
      </c>
      <c r="D63" s="257" t="s">
        <v>685</v>
      </c>
      <c r="E63" s="105">
        <v>0.125</v>
      </c>
      <c r="F63" s="106">
        <v>3347.1706809904863</v>
      </c>
      <c r="G63" s="106">
        <v>0</v>
      </c>
      <c r="H63" s="106">
        <v>0</v>
      </c>
      <c r="I63" s="106">
        <v>3347.1706809904863</v>
      </c>
      <c r="J63" s="106"/>
      <c r="K63" s="106">
        <v>14019.484009029125</v>
      </c>
      <c r="L63" s="106">
        <v>0</v>
      </c>
      <c r="M63" s="106">
        <v>0</v>
      </c>
      <c r="N63" s="106">
        <v>14019.484009029125</v>
      </c>
      <c r="O63" s="106"/>
      <c r="P63" s="106">
        <v>11597.005640177362</v>
      </c>
      <c r="Q63" s="106">
        <v>0</v>
      </c>
      <c r="R63" s="106">
        <v>0</v>
      </c>
      <c r="S63" s="106">
        <v>11597.005640177362</v>
      </c>
      <c r="T63" s="106"/>
      <c r="U63" s="106">
        <v>49912.532019837963</v>
      </c>
      <c r="V63" s="106">
        <v>0</v>
      </c>
      <c r="W63" s="106">
        <v>0</v>
      </c>
      <c r="X63" s="106">
        <v>49912.532019837963</v>
      </c>
      <c r="Y63" s="106"/>
      <c r="Z63" s="106">
        <v>102591.33265862825</v>
      </c>
      <c r="AA63" s="106">
        <v>0</v>
      </c>
      <c r="AB63" s="106">
        <v>0</v>
      </c>
      <c r="AC63" s="106">
        <v>102591.33265862825</v>
      </c>
      <c r="AF63" s="90"/>
      <c r="AH63" s="262" t="s">
        <v>685</v>
      </c>
      <c r="AJ63" s="218"/>
      <c r="AK63" s="218"/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59"/>
      <c r="BB63" s="269" t="s">
        <v>685</v>
      </c>
      <c r="BC63" s="86">
        <v>10672.313328038639</v>
      </c>
      <c r="BD63" s="86">
        <v>0</v>
      </c>
      <c r="BE63" s="86">
        <v>0</v>
      </c>
      <c r="BF63" s="86">
        <v>10672.313328038639</v>
      </c>
      <c r="BG63" s="106">
        <v>1262.9139053950639</v>
      </c>
      <c r="BH63" s="106">
        <v>0</v>
      </c>
      <c r="BI63" s="106">
        <v>0</v>
      </c>
      <c r="BJ63" s="106">
        <v>1262.9139053950639</v>
      </c>
      <c r="BK63" s="106">
        <v>11148.189871410592</v>
      </c>
      <c r="BL63" s="106">
        <v>0</v>
      </c>
      <c r="BM63" s="106">
        <v>0</v>
      </c>
      <c r="BN63" s="106">
        <v>11148.189871410592</v>
      </c>
      <c r="BO63" s="106">
        <v>1093.886458890207</v>
      </c>
      <c r="BP63" s="106">
        <v>0</v>
      </c>
      <c r="BQ63" s="106">
        <v>0</v>
      </c>
      <c r="BR63" s="106">
        <v>1093.886458890207</v>
      </c>
      <c r="BS63" s="106">
        <v>-2832.6769076572236</v>
      </c>
      <c r="BT63" s="106">
        <v>0</v>
      </c>
      <c r="BU63" s="106">
        <v>0</v>
      </c>
      <c r="BV63" s="106">
        <v>-2832.6769076572236</v>
      </c>
      <c r="BW63" s="106">
        <v>-3365.4949213118816</v>
      </c>
      <c r="BX63" s="106">
        <v>0</v>
      </c>
      <c r="BY63" s="106">
        <v>0</v>
      </c>
      <c r="BZ63" s="106">
        <v>-3365.4949213118816</v>
      </c>
      <c r="CA63" s="106">
        <v>-1306.9112706935994</v>
      </c>
      <c r="CB63" s="106">
        <v>0</v>
      </c>
      <c r="CC63" s="106">
        <v>0</v>
      </c>
      <c r="CD63" s="106">
        <v>-1306.9112706935994</v>
      </c>
      <c r="CE63" s="106">
        <v>8144.4068839485553</v>
      </c>
      <c r="CF63" s="106">
        <v>0</v>
      </c>
      <c r="CG63" s="106">
        <v>0</v>
      </c>
      <c r="CH63" s="106">
        <v>8144.4068839485553</v>
      </c>
      <c r="CI63" s="106">
        <v>-5894.479060794838</v>
      </c>
      <c r="CJ63" s="106">
        <v>0</v>
      </c>
      <c r="CK63" s="106">
        <v>0</v>
      </c>
      <c r="CL63" s="106">
        <v>-5894.479060794838</v>
      </c>
      <c r="CM63" s="106">
        <v>34537.34906078269</v>
      </c>
      <c r="CN63" s="106">
        <v>0</v>
      </c>
      <c r="CO63" s="106">
        <v>0</v>
      </c>
      <c r="CP63" s="106">
        <v>34537.34906078269</v>
      </c>
      <c r="CQ63" s="106">
        <v>-11385.15556738017</v>
      </c>
      <c r="CR63" s="106">
        <v>0</v>
      </c>
      <c r="CS63" s="106">
        <v>0</v>
      </c>
      <c r="CT63" s="106">
        <v>-11385.15556738017</v>
      </c>
      <c r="CU63" s="106">
        <v>-11506.968597718922</v>
      </c>
      <c r="CV63" s="106">
        <v>0</v>
      </c>
      <c r="CW63" s="106">
        <v>0</v>
      </c>
      <c r="CX63" s="106">
        <v>-11506.968597718922</v>
      </c>
      <c r="CY63" s="106">
        <v>6286.5840741439752</v>
      </c>
      <c r="CZ63" s="106">
        <v>0</v>
      </c>
      <c r="DA63" s="106">
        <v>0</v>
      </c>
      <c r="DB63" s="106">
        <v>6286.5840741439752</v>
      </c>
      <c r="DC63" s="106">
        <v>-2773.0635170293244</v>
      </c>
      <c r="DD63" s="106">
        <v>0</v>
      </c>
      <c r="DE63" s="106">
        <v>0</v>
      </c>
      <c r="DF63" s="106">
        <v>-2773.0635170293244</v>
      </c>
      <c r="DG63" s="106">
        <v>-19170.958245864429</v>
      </c>
      <c r="DH63" s="106">
        <v>0</v>
      </c>
      <c r="DI63" s="106">
        <v>0</v>
      </c>
      <c r="DJ63" s="106">
        <v>-19170.958245864429</v>
      </c>
      <c r="DK63" s="106">
        <v>-62.134600849822164</v>
      </c>
      <c r="DL63" s="106">
        <v>0</v>
      </c>
      <c r="DM63" s="106">
        <v>0</v>
      </c>
      <c r="DN63" s="106">
        <v>-62.134600849822164</v>
      </c>
      <c r="DO63" s="106">
        <v>12832.022780352097</v>
      </c>
      <c r="DP63" s="106">
        <v>0</v>
      </c>
      <c r="DQ63" s="106">
        <v>0</v>
      </c>
      <c r="DR63" s="106">
        <v>12832.022780352097</v>
      </c>
      <c r="DS63" s="106">
        <v>-17020.243800631739</v>
      </c>
      <c r="DT63" s="106">
        <v>0</v>
      </c>
      <c r="DU63" s="106">
        <v>0</v>
      </c>
      <c r="DV63" s="106">
        <v>-17020.243800631739</v>
      </c>
      <c r="DW63" s="106">
        <v>8471.0582471186935</v>
      </c>
      <c r="DX63" s="106">
        <v>0</v>
      </c>
      <c r="DY63" s="106">
        <v>0</v>
      </c>
      <c r="DZ63" s="106">
        <v>8471.0582471186935</v>
      </c>
      <c r="EA63" s="106">
        <v>18504.510412235031</v>
      </c>
      <c r="EB63" s="106">
        <v>0</v>
      </c>
      <c r="EC63" s="106">
        <v>0</v>
      </c>
      <c r="ED63" s="106">
        <v>18504.510412235031</v>
      </c>
      <c r="EE63" s="106">
        <v>14492.516550384338</v>
      </c>
      <c r="EF63" s="106">
        <v>0</v>
      </c>
      <c r="EG63" s="106">
        <v>0</v>
      </c>
      <c r="EH63" s="106">
        <v>14492.516550384338</v>
      </c>
      <c r="EI63" s="106">
        <v>3037.4964000109612</v>
      </c>
      <c r="EJ63" s="106">
        <v>0</v>
      </c>
      <c r="EK63" s="106">
        <v>0</v>
      </c>
      <c r="EL63" s="106">
        <v>3037.4964000109612</v>
      </c>
      <c r="EM63" s="106">
        <v>3194.804071590821</v>
      </c>
      <c r="EN63" s="106">
        <v>0</v>
      </c>
      <c r="EO63" s="106">
        <v>0</v>
      </c>
      <c r="EP63" s="106">
        <v>3194.804071590821</v>
      </c>
      <c r="EQ63" s="106">
        <v>-3.1568658346877783</v>
      </c>
      <c r="ER63" s="106">
        <v>0</v>
      </c>
      <c r="ES63" s="106">
        <v>0</v>
      </c>
      <c r="ET63" s="106">
        <v>-3.1568658346877783</v>
      </c>
      <c r="EU63" s="106">
        <v>877.41530259063438</v>
      </c>
      <c r="EV63" s="106">
        <v>0</v>
      </c>
      <c r="EW63" s="106">
        <v>0</v>
      </c>
      <c r="EX63" s="106">
        <v>877.41530259063438</v>
      </c>
      <c r="EY63" s="106">
        <v>-324.92059001589951</v>
      </c>
      <c r="EZ63" s="106">
        <v>0</v>
      </c>
      <c r="FA63" s="106">
        <v>0</v>
      </c>
      <c r="FB63" s="106">
        <v>-324.92059001589951</v>
      </c>
      <c r="FC63" s="106">
        <v>3126.5920158877634</v>
      </c>
      <c r="FD63" s="106">
        <v>0</v>
      </c>
      <c r="FE63" s="106">
        <v>0</v>
      </c>
      <c r="FF63" s="106">
        <v>3126.5920158877634</v>
      </c>
      <c r="FG63" s="106">
        <v>-15494.049035315933</v>
      </c>
      <c r="FH63" s="106">
        <v>0</v>
      </c>
      <c r="FI63" s="106">
        <v>0</v>
      </c>
      <c r="FJ63" s="106">
        <v>-15494.049035315933</v>
      </c>
      <c r="FK63" s="106">
        <v>10695.828285204523</v>
      </c>
      <c r="FL63" s="106">
        <v>0</v>
      </c>
      <c r="FM63" s="106">
        <v>0</v>
      </c>
      <c r="FN63" s="106">
        <v>10695.828285204523</v>
      </c>
    </row>
    <row r="64" spans="1:170">
      <c r="A64" s="105">
        <v>0.99123398516520556</v>
      </c>
      <c r="B64" s="107">
        <v>0</v>
      </c>
      <c r="C64" s="240" t="s">
        <v>105</v>
      </c>
      <c r="D64" s="257" t="s">
        <v>119</v>
      </c>
      <c r="E64" s="105">
        <v>4.6883226311917214E-2</v>
      </c>
      <c r="F64" s="106">
        <v>0</v>
      </c>
      <c r="G64" s="106">
        <v>0</v>
      </c>
      <c r="H64" s="106">
        <v>0</v>
      </c>
      <c r="I64" s="106">
        <v>0</v>
      </c>
      <c r="J64" s="106"/>
      <c r="K64" s="106">
        <v>0</v>
      </c>
      <c r="L64" s="106">
        <v>0</v>
      </c>
      <c r="M64" s="106">
        <v>0</v>
      </c>
      <c r="N64" s="106">
        <v>0</v>
      </c>
      <c r="O64" s="106"/>
      <c r="P64" s="106">
        <v>0</v>
      </c>
      <c r="Q64" s="106">
        <v>0</v>
      </c>
      <c r="R64" s="106">
        <v>0</v>
      </c>
      <c r="S64" s="106">
        <v>0</v>
      </c>
      <c r="T64" s="106"/>
      <c r="U64" s="106">
        <v>0</v>
      </c>
      <c r="V64" s="106">
        <v>0</v>
      </c>
      <c r="W64" s="106">
        <v>0</v>
      </c>
      <c r="X64" s="106">
        <v>0</v>
      </c>
      <c r="Y64" s="106"/>
      <c r="Z64" s="106">
        <v>-22473.404858876842</v>
      </c>
      <c r="AA64" s="106">
        <v>0</v>
      </c>
      <c r="AB64" s="106">
        <v>0</v>
      </c>
      <c r="AC64" s="106">
        <v>-22473.404858876842</v>
      </c>
      <c r="AF64" s="90"/>
      <c r="AH64" s="262" t="s">
        <v>119</v>
      </c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59"/>
      <c r="BB64" s="269" t="s">
        <v>119</v>
      </c>
      <c r="BC64" s="86">
        <v>0</v>
      </c>
      <c r="BD64" s="86">
        <v>0</v>
      </c>
      <c r="BE64" s="86">
        <v>0</v>
      </c>
      <c r="BF64" s="86">
        <v>0</v>
      </c>
      <c r="BG64" s="106">
        <v>0</v>
      </c>
      <c r="BH64" s="106">
        <v>0</v>
      </c>
      <c r="BI64" s="106">
        <v>0</v>
      </c>
      <c r="BJ64" s="106">
        <v>0</v>
      </c>
      <c r="BK64" s="106">
        <v>0</v>
      </c>
      <c r="BL64" s="106">
        <v>0</v>
      </c>
      <c r="BM64" s="106">
        <v>0</v>
      </c>
      <c r="BN64" s="106">
        <v>0</v>
      </c>
      <c r="BO64" s="106">
        <v>0</v>
      </c>
      <c r="BP64" s="106">
        <v>0</v>
      </c>
      <c r="BQ64" s="106">
        <v>0</v>
      </c>
      <c r="BR64" s="106">
        <v>0</v>
      </c>
      <c r="BS64" s="106">
        <v>0</v>
      </c>
      <c r="BT64" s="106">
        <v>0</v>
      </c>
      <c r="BU64" s="106">
        <v>0</v>
      </c>
      <c r="BV64" s="106">
        <v>0</v>
      </c>
      <c r="BW64" s="106">
        <v>0</v>
      </c>
      <c r="BX64" s="106">
        <v>0</v>
      </c>
      <c r="BY64" s="106">
        <v>0</v>
      </c>
      <c r="BZ64" s="106">
        <v>0</v>
      </c>
      <c r="CA64" s="106">
        <v>0</v>
      </c>
      <c r="CB64" s="106">
        <v>0</v>
      </c>
      <c r="CC64" s="106">
        <v>0</v>
      </c>
      <c r="CD64" s="106">
        <v>0</v>
      </c>
      <c r="CE64" s="106">
        <v>0</v>
      </c>
      <c r="CF64" s="106">
        <v>0</v>
      </c>
      <c r="CG64" s="106">
        <v>0</v>
      </c>
      <c r="CH64" s="106">
        <v>0</v>
      </c>
      <c r="CI64" s="106">
        <v>0</v>
      </c>
      <c r="CJ64" s="106">
        <v>0</v>
      </c>
      <c r="CK64" s="106">
        <v>0</v>
      </c>
      <c r="CL64" s="106">
        <v>0</v>
      </c>
      <c r="CM64" s="106">
        <v>0</v>
      </c>
      <c r="CN64" s="106">
        <v>0</v>
      </c>
      <c r="CO64" s="106">
        <v>0</v>
      </c>
      <c r="CP64" s="106">
        <v>0</v>
      </c>
      <c r="CQ64" s="106">
        <v>0</v>
      </c>
      <c r="CR64" s="106">
        <v>0</v>
      </c>
      <c r="CS64" s="106">
        <v>0</v>
      </c>
      <c r="CT64" s="106">
        <v>0</v>
      </c>
      <c r="CU64" s="106">
        <v>0</v>
      </c>
      <c r="CV64" s="106">
        <v>0</v>
      </c>
      <c r="CW64" s="106">
        <v>0</v>
      </c>
      <c r="CX64" s="106">
        <v>0</v>
      </c>
      <c r="CY64" s="106">
        <v>0</v>
      </c>
      <c r="CZ64" s="106">
        <v>0</v>
      </c>
      <c r="DA64" s="106">
        <v>0</v>
      </c>
      <c r="DB64" s="106">
        <v>0</v>
      </c>
      <c r="DC64" s="106">
        <v>0</v>
      </c>
      <c r="DD64" s="106">
        <v>0</v>
      </c>
      <c r="DE64" s="106">
        <v>0</v>
      </c>
      <c r="DF64" s="106">
        <v>0</v>
      </c>
      <c r="DG64" s="106">
        <v>0</v>
      </c>
      <c r="DH64" s="106">
        <v>0</v>
      </c>
      <c r="DI64" s="106">
        <v>0</v>
      </c>
      <c r="DJ64" s="106">
        <v>0</v>
      </c>
      <c r="DK64" s="106">
        <v>0</v>
      </c>
      <c r="DL64" s="106">
        <v>0</v>
      </c>
      <c r="DM64" s="106">
        <v>0</v>
      </c>
      <c r="DN64" s="106">
        <v>0</v>
      </c>
      <c r="DO64" s="106">
        <v>0</v>
      </c>
      <c r="DP64" s="106">
        <v>0</v>
      </c>
      <c r="DQ64" s="106">
        <v>0</v>
      </c>
      <c r="DR64" s="106">
        <v>0</v>
      </c>
      <c r="DS64" s="106">
        <v>0</v>
      </c>
      <c r="DT64" s="106">
        <v>0</v>
      </c>
      <c r="DU64" s="106">
        <v>0</v>
      </c>
      <c r="DV64" s="106">
        <v>0</v>
      </c>
      <c r="DW64" s="106">
        <v>0</v>
      </c>
      <c r="DX64" s="106">
        <v>0</v>
      </c>
      <c r="DY64" s="106">
        <v>0</v>
      </c>
      <c r="DZ64" s="106">
        <v>0</v>
      </c>
      <c r="EA64" s="106">
        <v>0</v>
      </c>
      <c r="EB64" s="106">
        <v>0</v>
      </c>
      <c r="EC64" s="106">
        <v>0</v>
      </c>
      <c r="ED64" s="106">
        <v>0</v>
      </c>
      <c r="EE64" s="106">
        <v>0</v>
      </c>
      <c r="EF64" s="106">
        <v>0</v>
      </c>
      <c r="EG64" s="106">
        <v>0</v>
      </c>
      <c r="EH64" s="106">
        <v>0</v>
      </c>
      <c r="EI64" s="106">
        <v>0</v>
      </c>
      <c r="EJ64" s="106">
        <v>0</v>
      </c>
      <c r="EK64" s="106">
        <v>0</v>
      </c>
      <c r="EL64" s="106">
        <v>0</v>
      </c>
      <c r="EM64" s="106">
        <v>0</v>
      </c>
      <c r="EN64" s="106">
        <v>0</v>
      </c>
      <c r="EO64" s="106">
        <v>0</v>
      </c>
      <c r="EP64" s="106">
        <v>0</v>
      </c>
      <c r="EQ64" s="106">
        <v>0</v>
      </c>
      <c r="ER64" s="106">
        <v>0</v>
      </c>
      <c r="ES64" s="106">
        <v>0</v>
      </c>
      <c r="ET64" s="106">
        <v>0</v>
      </c>
      <c r="EU64" s="106">
        <v>0</v>
      </c>
      <c r="EV64" s="106">
        <v>0</v>
      </c>
      <c r="EW64" s="106">
        <v>0</v>
      </c>
      <c r="EX64" s="106">
        <v>0</v>
      </c>
      <c r="EY64" s="106">
        <v>0</v>
      </c>
      <c r="EZ64" s="106">
        <v>0</v>
      </c>
      <c r="FA64" s="106">
        <v>0</v>
      </c>
      <c r="FB64" s="106">
        <v>0</v>
      </c>
      <c r="FC64" s="106">
        <v>0</v>
      </c>
      <c r="FD64" s="106">
        <v>0</v>
      </c>
      <c r="FE64" s="106">
        <v>0</v>
      </c>
      <c r="FF64" s="106">
        <v>0</v>
      </c>
      <c r="FG64" s="106">
        <v>0</v>
      </c>
      <c r="FH64" s="106">
        <v>0</v>
      </c>
      <c r="FI64" s="106">
        <v>0</v>
      </c>
      <c r="FJ64" s="106">
        <v>0</v>
      </c>
      <c r="FK64" s="106">
        <v>0</v>
      </c>
      <c r="FL64" s="106">
        <v>0</v>
      </c>
      <c r="FM64" s="106">
        <v>0</v>
      </c>
      <c r="FN64" s="106">
        <v>0</v>
      </c>
    </row>
    <row r="65" spans="1:170">
      <c r="A65" s="105">
        <v>8.4375</v>
      </c>
      <c r="B65" s="107">
        <v>1.8265328882440066E-2</v>
      </c>
      <c r="C65" s="240" t="s">
        <v>343</v>
      </c>
      <c r="D65" s="257" t="s">
        <v>342</v>
      </c>
      <c r="E65" s="105">
        <v>0</v>
      </c>
      <c r="F65" s="106">
        <v>-2.9161563710234616E-3</v>
      </c>
      <c r="G65" s="106">
        <v>0</v>
      </c>
      <c r="H65" s="106">
        <v>0</v>
      </c>
      <c r="I65" s="106">
        <v>-2.9161563710234616E-3</v>
      </c>
      <c r="J65" s="106"/>
      <c r="K65" s="106">
        <v>-6.911303547684812E-2</v>
      </c>
      <c r="L65" s="106">
        <v>0</v>
      </c>
      <c r="M65" s="106">
        <v>0</v>
      </c>
      <c r="N65" s="106">
        <v>-6.911303547684812E-2</v>
      </c>
      <c r="O65" s="106"/>
      <c r="P65" s="106">
        <v>-3.9739587539488905E-2</v>
      </c>
      <c r="Q65" s="106">
        <v>0</v>
      </c>
      <c r="R65" s="106">
        <v>0</v>
      </c>
      <c r="S65" s="106">
        <v>-3.9739587539488905E-2</v>
      </c>
      <c r="T65" s="106"/>
      <c r="U65" s="106">
        <v>-2.2631946998984946</v>
      </c>
      <c r="V65" s="106">
        <v>0</v>
      </c>
      <c r="W65" s="106">
        <v>0</v>
      </c>
      <c r="X65" s="106">
        <v>-2.2631946998984946</v>
      </c>
      <c r="Y65" s="106"/>
      <c r="Z65" s="106">
        <v>-20.295572340007862</v>
      </c>
      <c r="AA65" s="106">
        <v>0</v>
      </c>
      <c r="AB65" s="106">
        <v>0</v>
      </c>
      <c r="AC65" s="106">
        <v>-20.295572340007862</v>
      </c>
      <c r="AF65" s="90"/>
      <c r="AH65" s="262" t="s">
        <v>342</v>
      </c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218"/>
      <c r="AU65" s="218"/>
      <c r="AV65" s="218"/>
      <c r="AW65" s="218"/>
      <c r="AX65" s="218"/>
      <c r="AY65" s="218"/>
      <c r="AZ65" s="218"/>
      <c r="BA65" s="259"/>
      <c r="BB65" s="269" t="s">
        <v>342</v>
      </c>
      <c r="BC65" s="86">
        <v>-6.6196879105824655E-2</v>
      </c>
      <c r="BD65" s="86">
        <v>0</v>
      </c>
      <c r="BE65" s="86">
        <v>0</v>
      </c>
      <c r="BF65" s="86">
        <v>-6.6196879105824655E-2</v>
      </c>
      <c r="BG65" s="106">
        <v>-3.4357480820613115E-3</v>
      </c>
      <c r="BH65" s="106">
        <v>0</v>
      </c>
      <c r="BI65" s="106">
        <v>0</v>
      </c>
      <c r="BJ65" s="106">
        <v>-3.4357480820613115E-3</v>
      </c>
      <c r="BK65" s="106">
        <v>-9.9818307349341384E-3</v>
      </c>
      <c r="BL65" s="106">
        <v>0</v>
      </c>
      <c r="BM65" s="106">
        <v>0</v>
      </c>
      <c r="BN65" s="106">
        <v>-9.9818307349341384E-3</v>
      </c>
      <c r="BO65" s="106">
        <v>-4.9778602321547717E-2</v>
      </c>
      <c r="BP65" s="106">
        <v>0</v>
      </c>
      <c r="BQ65" s="106">
        <v>0</v>
      </c>
      <c r="BR65" s="106">
        <v>-4.9778602321547717E-2</v>
      </c>
      <c r="BS65" s="106">
        <v>-3.0006979672814876E-3</v>
      </c>
      <c r="BT65" s="106">
        <v>0</v>
      </c>
      <c r="BU65" s="106">
        <v>0</v>
      </c>
      <c r="BV65" s="106">
        <v>-3.0006979672814876E-3</v>
      </c>
      <c r="BW65" s="106">
        <v>5.5052649058142999E-2</v>
      </c>
      <c r="BX65" s="106">
        <v>0</v>
      </c>
      <c r="BY65" s="106">
        <v>0</v>
      </c>
      <c r="BZ65" s="106">
        <v>5.5052649058142999E-2</v>
      </c>
      <c r="CA65" s="106">
        <v>-4.3638720036312389E-3</v>
      </c>
      <c r="CB65" s="106">
        <v>0</v>
      </c>
      <c r="CC65" s="106">
        <v>0</v>
      </c>
      <c r="CD65" s="106">
        <v>-4.3638720036312389E-3</v>
      </c>
      <c r="CE65" s="106">
        <v>-5.2847812330654095E-3</v>
      </c>
      <c r="CF65" s="106">
        <v>0</v>
      </c>
      <c r="CG65" s="106">
        <v>0</v>
      </c>
      <c r="CH65" s="106">
        <v>-5.2847812330654095E-3</v>
      </c>
      <c r="CI65" s="106">
        <v>-1.6030547884087136E-2</v>
      </c>
      <c r="CJ65" s="106">
        <v>0</v>
      </c>
      <c r="CK65" s="106">
        <v>0</v>
      </c>
      <c r="CL65" s="106">
        <v>-1.6030547884087136E-2</v>
      </c>
      <c r="CM65" s="106">
        <v>-2.7129262419307132E-2</v>
      </c>
      <c r="CN65" s="106">
        <v>0</v>
      </c>
      <c r="CO65" s="106">
        <v>0</v>
      </c>
      <c r="CP65" s="106">
        <v>-2.7129262419307132E-2</v>
      </c>
      <c r="CQ65" s="106">
        <v>-0.11106851596852414</v>
      </c>
      <c r="CR65" s="106">
        <v>0</v>
      </c>
      <c r="CS65" s="106">
        <v>0</v>
      </c>
      <c r="CT65" s="106">
        <v>-0.11106851596852414</v>
      </c>
      <c r="CU65" s="106">
        <v>4.0496234617567795E-2</v>
      </c>
      <c r="CV65" s="106">
        <v>0</v>
      </c>
      <c r="CW65" s="106">
        <v>0</v>
      </c>
      <c r="CX65" s="106">
        <v>4.0496234617567795E-2</v>
      </c>
      <c r="CY65" s="106">
        <v>-9.1456203917498979E-2</v>
      </c>
      <c r="CZ65" s="106">
        <v>0</v>
      </c>
      <c r="DA65" s="106">
        <v>0</v>
      </c>
      <c r="DB65" s="106">
        <v>-9.1456203917498979E-2</v>
      </c>
      <c r="DC65" s="106">
        <v>1.3608406260233685E-2</v>
      </c>
      <c r="DD65" s="106">
        <v>0</v>
      </c>
      <c r="DE65" s="106">
        <v>0</v>
      </c>
      <c r="DF65" s="106">
        <v>1.3608406260233685E-2</v>
      </c>
      <c r="DG65" s="106">
        <v>-0.21959277118132983</v>
      </c>
      <c r="DH65" s="106">
        <v>0</v>
      </c>
      <c r="DI65" s="106">
        <v>0</v>
      </c>
      <c r="DJ65" s="106">
        <v>-0.21959277118132983</v>
      </c>
      <c r="DK65" s="106">
        <v>-0.24029378142196728</v>
      </c>
      <c r="DL65" s="106">
        <v>0</v>
      </c>
      <c r="DM65" s="106">
        <v>0</v>
      </c>
      <c r="DN65" s="106">
        <v>-0.24029378142196728</v>
      </c>
      <c r="DO65" s="106">
        <v>3.6264707382416494E-2</v>
      </c>
      <c r="DP65" s="106">
        <v>0</v>
      </c>
      <c r="DQ65" s="106">
        <v>0</v>
      </c>
      <c r="DR65" s="106">
        <v>3.6264707382416494E-2</v>
      </c>
      <c r="DS65" s="106">
        <v>-0.24795523793138574</v>
      </c>
      <c r="DT65" s="106">
        <v>0</v>
      </c>
      <c r="DU65" s="106">
        <v>0</v>
      </c>
      <c r="DV65" s="106">
        <v>-0.24795523793138574</v>
      </c>
      <c r="DW65" s="106">
        <v>-1.9561200305956206E-2</v>
      </c>
      <c r="DX65" s="106">
        <v>0</v>
      </c>
      <c r="DY65" s="106">
        <v>0</v>
      </c>
      <c r="DZ65" s="106">
        <v>-1.9561200305956206E-2</v>
      </c>
      <c r="EA65" s="106">
        <v>-0.99753489268908502</v>
      </c>
      <c r="EB65" s="106">
        <v>0</v>
      </c>
      <c r="EC65" s="106">
        <v>0</v>
      </c>
      <c r="ED65" s="106">
        <v>-0.99753489268908502</v>
      </c>
      <c r="EE65" s="106">
        <v>-0.86665670994808264</v>
      </c>
      <c r="EF65" s="106">
        <v>0</v>
      </c>
      <c r="EG65" s="106">
        <v>0</v>
      </c>
      <c r="EH65" s="106">
        <v>-0.86665670994808264</v>
      </c>
      <c r="EI65" s="106">
        <v>-1.2386286251390612</v>
      </c>
      <c r="EJ65" s="106">
        <v>0</v>
      </c>
      <c r="EK65" s="106">
        <v>0</v>
      </c>
      <c r="EL65" s="106">
        <v>-1.2386286251390612</v>
      </c>
      <c r="EM65" s="106">
        <v>1.1456712945220913</v>
      </c>
      <c r="EN65" s="106">
        <v>0</v>
      </c>
      <c r="EO65" s="106">
        <v>0</v>
      </c>
      <c r="EP65" s="106">
        <v>1.1456712945220913</v>
      </c>
      <c r="EQ65" s="106">
        <v>1.1212162528752367</v>
      </c>
      <c r="ER65" s="106">
        <v>0</v>
      </c>
      <c r="ES65" s="106">
        <v>0</v>
      </c>
      <c r="ET65" s="106">
        <v>1.1212162528752367</v>
      </c>
      <c r="EU65" s="106">
        <v>-1.27324083239019</v>
      </c>
      <c r="EV65" s="106">
        <v>0</v>
      </c>
      <c r="EW65" s="106">
        <v>0</v>
      </c>
      <c r="EX65" s="106">
        <v>-1.27324083239019</v>
      </c>
      <c r="EY65" s="106">
        <v>-0.76614948373533531</v>
      </c>
      <c r="EZ65" s="106">
        <v>0</v>
      </c>
      <c r="FA65" s="106">
        <v>0</v>
      </c>
      <c r="FB65" s="106">
        <v>-0.76614948373533531</v>
      </c>
      <c r="FC65" s="106">
        <v>0.21969269220462406</v>
      </c>
      <c r="FD65" s="106">
        <v>0</v>
      </c>
      <c r="FE65" s="106">
        <v>0</v>
      </c>
      <c r="FF65" s="106">
        <v>0.21969269220462406</v>
      </c>
      <c r="FG65" s="106">
        <v>0.39084192726777811</v>
      </c>
      <c r="FH65" s="106">
        <v>0</v>
      </c>
      <c r="FI65" s="106">
        <v>0</v>
      </c>
      <c r="FJ65" s="106">
        <v>0.39084192726777811</v>
      </c>
      <c r="FK65" s="106">
        <v>0.90802088955876981</v>
      </c>
      <c r="FL65" s="106">
        <v>0</v>
      </c>
      <c r="FM65" s="106">
        <v>0</v>
      </c>
      <c r="FN65" s="106">
        <v>0.90802088955876981</v>
      </c>
    </row>
    <row r="66" spans="1:170">
      <c r="B66" s="87">
        <v>7740501.1980552757</v>
      </c>
      <c r="C66" s="248"/>
      <c r="D66" s="263" t="s">
        <v>430</v>
      </c>
      <c r="F66" s="87">
        <v>-102155.05321316868</v>
      </c>
      <c r="G66" s="87">
        <v>0</v>
      </c>
      <c r="H66" s="87">
        <v>0</v>
      </c>
      <c r="I66" s="87">
        <v>-102155.05321316868</v>
      </c>
      <c r="J66" s="106"/>
      <c r="K66" s="87">
        <v>1223816.6778106471</v>
      </c>
      <c r="L66" s="87">
        <v>0</v>
      </c>
      <c r="M66" s="87">
        <v>0</v>
      </c>
      <c r="N66" s="87">
        <v>1223816.6778106471</v>
      </c>
      <c r="O66" s="106"/>
      <c r="P66" s="87">
        <v>-207258.83683355703</v>
      </c>
      <c r="Q66" s="87">
        <v>0</v>
      </c>
      <c r="R66" s="87">
        <v>0</v>
      </c>
      <c r="S66" s="87">
        <v>-207258.83683355703</v>
      </c>
      <c r="T66" s="87">
        <v>0</v>
      </c>
      <c r="U66" s="87">
        <v>-22034342.331973132</v>
      </c>
      <c r="V66" s="87">
        <v>0</v>
      </c>
      <c r="W66" s="87">
        <v>100274.73</v>
      </c>
      <c r="X66" s="87">
        <v>-21934067.601973128</v>
      </c>
      <c r="Y66" s="106"/>
      <c r="Z66" s="87">
        <v>-39278201.08015611</v>
      </c>
      <c r="AA66" s="87">
        <v>0</v>
      </c>
      <c r="AB66" s="87">
        <v>-139994.62</v>
      </c>
      <c r="AC66" s="87">
        <v>-39418195.700156108</v>
      </c>
      <c r="AD66" s="256"/>
      <c r="AF66" s="256"/>
      <c r="AG66" s="256"/>
      <c r="AH66" s="252"/>
      <c r="AI66" s="256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59"/>
      <c r="BB66" s="265">
        <v>0</v>
      </c>
      <c r="BC66" s="87">
        <v>1325971.7310238157</v>
      </c>
      <c r="BD66" s="87">
        <v>0</v>
      </c>
      <c r="BE66" s="87">
        <v>0</v>
      </c>
      <c r="BF66" s="87">
        <v>1325971.7310238157</v>
      </c>
      <c r="BG66" s="87">
        <v>1145068.3847359663</v>
      </c>
      <c r="BH66" s="87">
        <v>0</v>
      </c>
      <c r="BI66" s="87">
        <v>0</v>
      </c>
      <c r="BJ66" s="87">
        <v>1145068.3847359663</v>
      </c>
      <c r="BK66" s="87">
        <v>-298812.54142297152</v>
      </c>
      <c r="BL66" s="87">
        <v>0</v>
      </c>
      <c r="BM66" s="87">
        <v>0</v>
      </c>
      <c r="BN66" s="87">
        <v>-298812.54142297152</v>
      </c>
      <c r="BO66" s="87">
        <v>430106.87369612046</v>
      </c>
      <c r="BP66" s="87">
        <v>0</v>
      </c>
      <c r="BQ66" s="87">
        <v>0</v>
      </c>
      <c r="BR66" s="87">
        <v>430106.87369612046</v>
      </c>
      <c r="BS66" s="87">
        <v>49609.014014700413</v>
      </c>
      <c r="BT66" s="87">
        <v>0</v>
      </c>
      <c r="BU66" s="87">
        <v>0</v>
      </c>
      <c r="BV66" s="87">
        <v>49609.014014700413</v>
      </c>
      <c r="BW66" s="87">
        <v>212851.77738348843</v>
      </c>
      <c r="BX66" s="87">
        <v>0</v>
      </c>
      <c r="BY66" s="87">
        <v>0</v>
      </c>
      <c r="BZ66" s="87">
        <v>212851.77738348843</v>
      </c>
      <c r="CA66" s="87">
        <v>353143.59253546299</v>
      </c>
      <c r="CB66" s="87">
        <v>0</v>
      </c>
      <c r="CC66" s="87">
        <v>0</v>
      </c>
      <c r="CD66" s="87">
        <v>353143.59253546299</v>
      </c>
      <c r="CE66" s="87">
        <v>-2087868.408639034</v>
      </c>
      <c r="CF66" s="87">
        <v>0</v>
      </c>
      <c r="CG66" s="87">
        <v>0</v>
      </c>
      <c r="CH66" s="87">
        <v>-2087868.408639034</v>
      </c>
      <c r="CI66" s="87">
        <v>90797.524075877853</v>
      </c>
      <c r="CJ66" s="87">
        <v>0</v>
      </c>
      <c r="CK66" s="87">
        <v>0</v>
      </c>
      <c r="CL66" s="87">
        <v>90797.524075877853</v>
      </c>
      <c r="CM66" s="87">
        <v>-382631.95668639353</v>
      </c>
      <c r="CN66" s="87">
        <v>0</v>
      </c>
      <c r="CO66" s="87">
        <v>0</v>
      </c>
      <c r="CP66" s="87">
        <v>-382631.95668639353</v>
      </c>
      <c r="CQ66" s="87">
        <v>-460898.10068067582</v>
      </c>
      <c r="CR66" s="87">
        <v>0</v>
      </c>
      <c r="CS66" s="87">
        <v>0</v>
      </c>
      <c r="CT66" s="87">
        <v>-460898.10068067582</v>
      </c>
      <c r="CU66" s="87">
        <v>-181166.0045080753</v>
      </c>
      <c r="CV66" s="87">
        <v>0</v>
      </c>
      <c r="CW66" s="87">
        <v>100274.73</v>
      </c>
      <c r="CX66" s="87">
        <v>-80891.274508075308</v>
      </c>
      <c r="CY66" s="87">
        <v>-710556.72147198441</v>
      </c>
      <c r="CZ66" s="87">
        <v>0</v>
      </c>
      <c r="DA66" s="87">
        <v>0</v>
      </c>
      <c r="DB66" s="87">
        <v>-710556.72147198441</v>
      </c>
      <c r="DC66" s="87">
        <v>1932562.2767892797</v>
      </c>
      <c r="DD66" s="87">
        <v>0</v>
      </c>
      <c r="DE66" s="87">
        <v>0</v>
      </c>
      <c r="DF66" s="87">
        <v>1932562.2767892797</v>
      </c>
      <c r="DG66" s="87">
        <v>-432296.35643051146</v>
      </c>
      <c r="DH66" s="87">
        <v>0</v>
      </c>
      <c r="DI66" s="87">
        <v>0</v>
      </c>
      <c r="DJ66" s="87">
        <v>-432296.35643051146</v>
      </c>
      <c r="DK66" s="87">
        <v>34150.565733953568</v>
      </c>
      <c r="DL66" s="87">
        <v>0</v>
      </c>
      <c r="DM66" s="87">
        <v>0</v>
      </c>
      <c r="DN66" s="87">
        <v>34150.565733953568</v>
      </c>
      <c r="DO66" s="87">
        <v>-81037.454369097613</v>
      </c>
      <c r="DP66" s="87">
        <v>0</v>
      </c>
      <c r="DQ66" s="87">
        <v>0</v>
      </c>
      <c r="DR66" s="87">
        <v>-81037.454369097613</v>
      </c>
      <c r="DS66" s="87">
        <v>37494.950960716604</v>
      </c>
      <c r="DT66" s="87">
        <v>0</v>
      </c>
      <c r="DU66" s="87">
        <v>0</v>
      </c>
      <c r="DV66" s="87">
        <v>37494.950960716604</v>
      </c>
      <c r="DW66" s="87">
        <v>-52955.371695594229</v>
      </c>
      <c r="DX66" s="87">
        <v>0</v>
      </c>
      <c r="DY66" s="87">
        <v>0</v>
      </c>
      <c r="DZ66" s="87">
        <v>-52955.371695594229</v>
      </c>
      <c r="EA66" s="87">
        <v>-314506.76672560308</v>
      </c>
      <c r="EB66" s="87">
        <v>0</v>
      </c>
      <c r="EC66" s="87">
        <v>0</v>
      </c>
      <c r="ED66" s="87">
        <v>-314506.76672560308</v>
      </c>
      <c r="EE66" s="87">
        <v>148943.33508842127</v>
      </c>
      <c r="EF66" s="87">
        <v>0</v>
      </c>
      <c r="EG66" s="87">
        <v>0</v>
      </c>
      <c r="EH66" s="87">
        <v>148943.33508842127</v>
      </c>
      <c r="EI66" s="87">
        <v>-123915.36255927656</v>
      </c>
      <c r="EJ66" s="87">
        <v>0</v>
      </c>
      <c r="EK66" s="87">
        <v>0</v>
      </c>
      <c r="EL66" s="87">
        <v>-123915.36255927656</v>
      </c>
      <c r="EM66" s="87">
        <v>303644.02637746843</v>
      </c>
      <c r="EN66" s="87">
        <v>0</v>
      </c>
      <c r="EO66" s="87">
        <v>0</v>
      </c>
      <c r="EP66" s="87">
        <v>303644.02637746843</v>
      </c>
      <c r="EQ66" s="87">
        <v>-803071.87227670022</v>
      </c>
      <c r="ER66" s="87">
        <v>0</v>
      </c>
      <c r="ES66" s="87">
        <v>0</v>
      </c>
      <c r="ET66" s="87">
        <v>-803071.87227670022</v>
      </c>
      <c r="EU66" s="87">
        <v>536933.97406240972</v>
      </c>
      <c r="EV66" s="87">
        <v>0</v>
      </c>
      <c r="EW66" s="87">
        <v>0</v>
      </c>
      <c r="EX66" s="87">
        <v>536933.97406240972</v>
      </c>
      <c r="EY66" s="87">
        <v>8145.5615957688406</v>
      </c>
      <c r="EZ66" s="87">
        <v>0</v>
      </c>
      <c r="FA66" s="87">
        <v>0</v>
      </c>
      <c r="FB66" s="87">
        <v>8145.5615957688406</v>
      </c>
      <c r="FC66" s="87">
        <v>-596912.848869076</v>
      </c>
      <c r="FD66" s="87">
        <v>0</v>
      </c>
      <c r="FE66" s="87">
        <v>0</v>
      </c>
      <c r="FF66" s="87">
        <v>-596912.848869076</v>
      </c>
      <c r="FG66" s="87">
        <v>-99649.875841331843</v>
      </c>
      <c r="FH66" s="87">
        <v>0</v>
      </c>
      <c r="FI66" s="87">
        <v>0</v>
      </c>
      <c r="FJ66" s="87">
        <v>-99649.875841331843</v>
      </c>
      <c r="FK66" s="87">
        <v>35640.506366730449</v>
      </c>
      <c r="FL66" s="87">
        <v>0</v>
      </c>
      <c r="FM66" s="87">
        <v>0</v>
      </c>
      <c r="FN66" s="87">
        <v>35640.506366730449</v>
      </c>
    </row>
    <row r="67" spans="1:170" ht="14.4">
      <c r="C67" s="248"/>
      <c r="O67" s="243"/>
      <c r="BB67" s="237">
        <v>0</v>
      </c>
      <c r="BC67" s="237">
        <v>0</v>
      </c>
      <c r="BD67" s="237">
        <v>0</v>
      </c>
      <c r="BE67" s="237">
        <v>0</v>
      </c>
      <c r="BF67" s="237">
        <v>0</v>
      </c>
    </row>
    <row r="68" spans="1:170" ht="14.4">
      <c r="B68" s="87">
        <v>223581404.6517331</v>
      </c>
      <c r="C68" s="248"/>
      <c r="D68" s="263" t="s">
        <v>431</v>
      </c>
      <c r="F68" s="87">
        <v>-3423480.5770637281</v>
      </c>
      <c r="G68" s="87">
        <v>-88013.232899043243</v>
      </c>
      <c r="H68" s="87">
        <v>0</v>
      </c>
      <c r="I68" s="87">
        <v>-3511493.8099627714</v>
      </c>
      <c r="K68" s="87">
        <v>48748091.729163587</v>
      </c>
      <c r="L68" s="87">
        <v>-191728.52415475022</v>
      </c>
      <c r="M68" s="87">
        <v>-52744</v>
      </c>
      <c r="N68" s="87">
        <v>48503619.205008835</v>
      </c>
      <c r="O68" s="243"/>
      <c r="P68" s="87">
        <v>39057329.623564102</v>
      </c>
      <c r="Q68" s="87">
        <v>-284485.20944827236</v>
      </c>
      <c r="R68" s="87">
        <v>-110691</v>
      </c>
      <c r="S68" s="87">
        <v>38662153.414115831</v>
      </c>
      <c r="U68" s="87">
        <v>-5717889.8587188125</v>
      </c>
      <c r="V68" s="87">
        <v>-359482.90748297819</v>
      </c>
      <c r="W68" s="87">
        <v>-8086.494717992653</v>
      </c>
      <c r="X68" s="87">
        <v>-6085459.2609197795</v>
      </c>
      <c r="Z68" s="87">
        <v>83885653.680323362</v>
      </c>
      <c r="AA68" s="87">
        <v>-1056349.4207745376</v>
      </c>
      <c r="AB68" s="87">
        <v>1758296.6857148018</v>
      </c>
      <c r="AC68" s="87">
        <v>84587600.945263624</v>
      </c>
      <c r="AD68" s="256"/>
      <c r="AF68" s="256"/>
      <c r="AG68" s="256"/>
      <c r="AH68" s="252"/>
      <c r="AI68" s="256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59"/>
      <c r="BB68" s="274" t="s">
        <v>414</v>
      </c>
      <c r="BC68" s="88">
        <v>52171572.306227319</v>
      </c>
      <c r="BD68" s="88">
        <v>-103715.29125570695</v>
      </c>
      <c r="BE68" s="88">
        <v>-52744</v>
      </c>
      <c r="BF68" s="88">
        <v>52015113.014971606</v>
      </c>
      <c r="BG68" s="87">
        <v>-17928918.553152174</v>
      </c>
      <c r="BH68" s="87">
        <v>37972.574919379316</v>
      </c>
      <c r="BI68" s="87">
        <v>-52744</v>
      </c>
      <c r="BJ68" s="87">
        <v>-17943689.978232794</v>
      </c>
      <c r="BK68" s="87">
        <v>199388.96877616609</v>
      </c>
      <c r="BL68" s="87">
        <v>-32986.570366993546</v>
      </c>
      <c r="BM68" s="87">
        <v>0</v>
      </c>
      <c r="BN68" s="87">
        <v>166402.39840917254</v>
      </c>
      <c r="BO68" s="87">
        <v>71278735.803791583</v>
      </c>
      <c r="BP68" s="87">
        <v>-103070.81281102684</v>
      </c>
      <c r="BQ68" s="87">
        <v>0</v>
      </c>
      <c r="BR68" s="87">
        <v>71175664.990980551</v>
      </c>
      <c r="BS68" s="87">
        <v>-1377633.9131882591</v>
      </c>
      <c r="BT68" s="87">
        <v>-5630.4829970658757</v>
      </c>
      <c r="BU68" s="87">
        <v>0</v>
      </c>
      <c r="BV68" s="87">
        <v>-1383264.396185325</v>
      </c>
      <c r="BW68" s="87">
        <v>-956509.44331806269</v>
      </c>
      <c r="BX68" s="87">
        <v>-13747.160217168745</v>
      </c>
      <c r="BY68" s="87">
        <v>0</v>
      </c>
      <c r="BZ68" s="87">
        <v>-970256.60353523144</v>
      </c>
      <c r="CA68" s="87">
        <v>1041619.7865669196</v>
      </c>
      <c r="CB68" s="87">
        <v>-6126.4933398617468</v>
      </c>
      <c r="CC68" s="87">
        <v>-57947</v>
      </c>
      <c r="CD68" s="87">
        <v>977546.2932270579</v>
      </c>
      <c r="CE68" s="87">
        <v>-9641582.034227157</v>
      </c>
      <c r="CF68" s="87">
        <v>-42413.765029893722</v>
      </c>
      <c r="CG68" s="87">
        <v>0</v>
      </c>
      <c r="CH68" s="87">
        <v>-9683995.7992570512</v>
      </c>
      <c r="CI68" s="87">
        <v>-134290.41462118091</v>
      </c>
      <c r="CJ68" s="87">
        <v>-30469.266706597991</v>
      </c>
      <c r="CK68" s="87">
        <v>0</v>
      </c>
      <c r="CL68" s="87">
        <v>-164759.6813277789</v>
      </c>
      <c r="CM68" s="87">
        <v>-1938733.0003430252</v>
      </c>
      <c r="CN68" s="87">
        <v>26407.776791866167</v>
      </c>
      <c r="CO68" s="87">
        <v>0</v>
      </c>
      <c r="CP68" s="87">
        <v>-1912325.223551159</v>
      </c>
      <c r="CQ68" s="87">
        <v>-1787854.0960005552</v>
      </c>
      <c r="CR68" s="87">
        <v>87157.782181685121</v>
      </c>
      <c r="CS68" s="87">
        <v>0</v>
      </c>
      <c r="CT68" s="87">
        <v>-1700696.3138188701</v>
      </c>
      <c r="CU68" s="87">
        <v>1779407.7607279588</v>
      </c>
      <c r="CV68" s="87">
        <v>-26666.25976112112</v>
      </c>
      <c r="CW68" s="87">
        <v>100274.73</v>
      </c>
      <c r="CX68" s="87">
        <v>1853016.2309668374</v>
      </c>
      <c r="CY68" s="87">
        <v>-764582.51922533894</v>
      </c>
      <c r="CZ68" s="87">
        <v>11136.832975191992</v>
      </c>
      <c r="DA68" s="87">
        <v>0</v>
      </c>
      <c r="DB68" s="87">
        <v>-753445.68625014694</v>
      </c>
      <c r="DC68" s="87">
        <v>-3547287.4456005767</v>
      </c>
      <c r="DD68" s="87">
        <v>8479.8621425954643</v>
      </c>
      <c r="DE68" s="87">
        <v>97.485300528337618</v>
      </c>
      <c r="DF68" s="87">
        <v>-3538710.0981574534</v>
      </c>
      <c r="DG68" s="87">
        <v>-8691120.7452594545</v>
      </c>
      <c r="DH68" s="87">
        <v>-12348.612200662956</v>
      </c>
      <c r="DI68" s="87">
        <v>48.689145229383556</v>
      </c>
      <c r="DJ68" s="87">
        <v>-8703420.6683148891</v>
      </c>
      <c r="DK68" s="87">
        <v>-5173255.3860277068</v>
      </c>
      <c r="DL68" s="87">
        <v>3042.81678609131</v>
      </c>
      <c r="DM68" s="87">
        <v>-146.17444575772117</v>
      </c>
      <c r="DN68" s="87">
        <v>-5170358.7436873727</v>
      </c>
      <c r="DO68" s="87">
        <v>42975.129224317949</v>
      </c>
      <c r="DP68" s="87">
        <v>-33722.607350093771</v>
      </c>
      <c r="DQ68" s="87">
        <v>146.04562491820866</v>
      </c>
      <c r="DR68" s="87">
        <v>9398.5674991424166</v>
      </c>
      <c r="DS68" s="87">
        <v>-5828041.7586577348</v>
      </c>
      <c r="DT68" s="87">
        <v>29581.538230110891</v>
      </c>
      <c r="DU68" s="87">
        <v>-97.370968056019336</v>
      </c>
      <c r="DV68" s="87">
        <v>-5798557.5913956799</v>
      </c>
      <c r="DW68" s="87">
        <v>-2871403.702761143</v>
      </c>
      <c r="DX68" s="87">
        <v>28246.996801438283</v>
      </c>
      <c r="DY68" s="87">
        <v>194.65924447588802</v>
      </c>
      <c r="DZ68" s="87">
        <v>-2842962.0467152288</v>
      </c>
      <c r="EA68" s="87">
        <v>2016457.830514234</v>
      </c>
      <c r="EB68" s="87">
        <v>-22885.265336130742</v>
      </c>
      <c r="EC68" s="87">
        <v>291.81306524514173</v>
      </c>
      <c r="ED68" s="87">
        <v>1993864.378243349</v>
      </c>
      <c r="EE68" s="87">
        <v>-377102.84811567899</v>
      </c>
      <c r="EF68" s="87">
        <v>-2428.9329298869734</v>
      </c>
      <c r="EG68" s="87">
        <v>-340.44457041717811</v>
      </c>
      <c r="EH68" s="87">
        <v>-379872.22561598301</v>
      </c>
      <c r="EI68" s="87">
        <v>1563446.3506055612</v>
      </c>
      <c r="EJ68" s="87">
        <v>-27356.95985649899</v>
      </c>
      <c r="EK68" s="87">
        <v>243</v>
      </c>
      <c r="EL68" s="87">
        <v>1536332.3907490622</v>
      </c>
      <c r="EM68" s="87">
        <v>2838170.8121747132</v>
      </c>
      <c r="EN68" s="87">
        <v>-57520.561379778424</v>
      </c>
      <c r="EO68" s="87">
        <v>-437.70239616604096</v>
      </c>
      <c r="EP68" s="87">
        <v>2780212.5483987681</v>
      </c>
      <c r="EQ68" s="87">
        <v>62236.908612273517</v>
      </c>
      <c r="ER68" s="87">
        <v>-90716.909029421862</v>
      </c>
      <c r="ES68" s="87">
        <v>1653.0097160460032</v>
      </c>
      <c r="ET68" s="87">
        <v>-26826.990701102302</v>
      </c>
      <c r="EU68" s="87">
        <v>5028046.0047787353</v>
      </c>
      <c r="EV68" s="87">
        <v>65524.121491382823</v>
      </c>
      <c r="EW68" s="87">
        <v>-1312.8172994930587</v>
      </c>
      <c r="EX68" s="87">
        <v>5092257.3089706246</v>
      </c>
      <c r="EY68" s="87">
        <v>2713027.3788851621</v>
      </c>
      <c r="EZ68" s="87">
        <v>-71552.700593569782</v>
      </c>
      <c r="FA68" s="87">
        <v>2039.6682215913374</v>
      </c>
      <c r="FB68" s="87">
        <v>2643514.3465131833</v>
      </c>
      <c r="FC68" s="87">
        <v>-19250151.372724876</v>
      </c>
      <c r="FD68" s="87">
        <v>34095.792306577787</v>
      </c>
      <c r="FE68" s="87">
        <v>-485.03719795832183</v>
      </c>
      <c r="FF68" s="87">
        <v>-19216540.617616259</v>
      </c>
      <c r="FG68" s="87">
        <v>-7298583.0136970263</v>
      </c>
      <c r="FH68" s="87">
        <v>-24807.136620288249</v>
      </c>
      <c r="FI68" s="87">
        <v>96.393529512221221</v>
      </c>
      <c r="FJ68" s="87">
        <v>-7323293.7567878021</v>
      </c>
      <c r="FK68" s="87">
        <v>-3290871.7693927558</v>
      </c>
      <c r="FL68" s="87">
        <v>1334.7273158072496</v>
      </c>
      <c r="FM68" s="87">
        <v>338.55831230916692</v>
      </c>
      <c r="FN68" s="87">
        <v>-3289198.4837646396</v>
      </c>
    </row>
    <row r="69" spans="1:170" ht="14.4">
      <c r="B69" s="256"/>
      <c r="C69" s="248"/>
      <c r="D69" s="268"/>
      <c r="F69" s="268"/>
      <c r="G69" s="268"/>
      <c r="H69" s="268"/>
      <c r="I69" s="268"/>
      <c r="N69" s="268"/>
      <c r="O69" s="243"/>
      <c r="P69" s="268"/>
      <c r="S69" s="268"/>
      <c r="V69" s="268"/>
      <c r="W69" s="268"/>
      <c r="X69" s="268"/>
      <c r="AC69" s="86"/>
      <c r="AH69" s="238"/>
      <c r="AJ69" s="218"/>
      <c r="AK69" s="218"/>
      <c r="AL69" s="218"/>
      <c r="AM69" s="218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59"/>
      <c r="BB69" s="268">
        <v>0</v>
      </c>
      <c r="BC69" s="268">
        <v>0</v>
      </c>
      <c r="BD69" s="268">
        <v>0</v>
      </c>
      <c r="BE69" s="268">
        <v>0</v>
      </c>
      <c r="BF69" s="268">
        <v>0</v>
      </c>
      <c r="BG69" s="268"/>
      <c r="BH69" s="268"/>
      <c r="BI69" s="268"/>
      <c r="BJ69" s="268"/>
      <c r="BK69" s="268"/>
      <c r="BL69" s="268"/>
      <c r="BM69" s="268"/>
      <c r="BN69" s="268"/>
      <c r="BO69" s="268"/>
      <c r="BP69" s="268"/>
      <c r="BQ69" s="268"/>
      <c r="BR69" s="268"/>
      <c r="BS69" s="268"/>
      <c r="BT69" s="268"/>
      <c r="BU69" s="268"/>
      <c r="BV69" s="268"/>
      <c r="BW69" s="268"/>
      <c r="BX69" s="268"/>
      <c r="BY69" s="268"/>
      <c r="BZ69" s="268"/>
      <c r="CA69" s="268"/>
      <c r="CB69" s="268"/>
      <c r="CC69" s="268"/>
      <c r="CD69" s="268"/>
      <c r="CE69" s="268"/>
      <c r="CF69" s="268"/>
      <c r="CG69" s="268"/>
      <c r="CH69" s="268"/>
      <c r="CI69" s="268"/>
      <c r="CJ69" s="268"/>
      <c r="CK69" s="268"/>
      <c r="CL69" s="268"/>
      <c r="CM69" s="268"/>
      <c r="CN69" s="268"/>
      <c r="CO69" s="268"/>
      <c r="CP69" s="268"/>
      <c r="CQ69" s="268"/>
      <c r="CR69" s="268"/>
      <c r="CS69" s="268"/>
      <c r="CT69" s="268"/>
      <c r="CU69" s="268"/>
      <c r="CV69" s="268"/>
      <c r="CW69" s="268"/>
      <c r="CX69" s="268"/>
      <c r="CY69" s="268"/>
      <c r="CZ69" s="268"/>
      <c r="DA69" s="268"/>
      <c r="DB69" s="268"/>
      <c r="DC69" s="268"/>
      <c r="DD69" s="268"/>
      <c r="DE69" s="268"/>
      <c r="DF69" s="268"/>
      <c r="DG69" s="268"/>
      <c r="DH69" s="268"/>
      <c r="DI69" s="268"/>
      <c r="DJ69" s="268"/>
      <c r="DK69" s="268"/>
      <c r="DL69" s="268"/>
      <c r="DM69" s="268"/>
      <c r="DN69" s="268"/>
      <c r="DO69" s="268"/>
      <c r="DP69" s="268"/>
      <c r="DQ69" s="268"/>
      <c r="DR69" s="268"/>
      <c r="DS69" s="268"/>
      <c r="DT69" s="268"/>
      <c r="DU69" s="268"/>
      <c r="DV69" s="268"/>
      <c r="DW69" s="268"/>
      <c r="DX69" s="268"/>
      <c r="DY69" s="268"/>
      <c r="DZ69" s="268"/>
      <c r="EA69" s="268"/>
      <c r="EB69" s="268"/>
      <c r="EC69" s="268"/>
      <c r="ED69" s="268"/>
      <c r="EE69" s="268"/>
      <c r="EF69" s="268"/>
      <c r="EG69" s="268"/>
      <c r="EH69" s="268"/>
      <c r="EI69" s="268"/>
      <c r="EJ69" s="268"/>
      <c r="EK69" s="268"/>
      <c r="EL69" s="268"/>
      <c r="EM69" s="268"/>
      <c r="EN69" s="268"/>
      <c r="EO69" s="268"/>
      <c r="EP69" s="268"/>
      <c r="EQ69" s="268"/>
      <c r="ER69" s="268"/>
      <c r="ES69" s="268"/>
      <c r="ET69" s="268"/>
      <c r="EU69" s="268"/>
      <c r="EV69" s="268"/>
      <c r="EW69" s="268"/>
      <c r="EX69" s="268"/>
      <c r="EY69" s="268"/>
      <c r="EZ69" s="268"/>
      <c r="FA69" s="268"/>
      <c r="FB69" s="268"/>
      <c r="FC69" s="268"/>
      <c r="FD69" s="268"/>
      <c r="FE69" s="268"/>
      <c r="FF69" s="268"/>
      <c r="FG69" s="268"/>
      <c r="FH69" s="268"/>
      <c r="FI69" s="268"/>
      <c r="FJ69" s="268"/>
      <c r="FK69" s="268"/>
      <c r="FL69" s="268"/>
      <c r="FM69" s="268"/>
      <c r="FN69" s="268"/>
    </row>
    <row r="70" spans="1:170" ht="14.4">
      <c r="B70" s="87">
        <v>1331806801.9011481</v>
      </c>
      <c r="C70" s="248"/>
      <c r="D70" s="263" t="s">
        <v>432</v>
      </c>
      <c r="F70" s="87">
        <v>1404456.8201160766</v>
      </c>
      <c r="G70" s="87">
        <v>50882.152718346566</v>
      </c>
      <c r="H70" s="87">
        <v>-1033.1804253663868</v>
      </c>
      <c r="I70" s="87">
        <v>1454305.7924090563</v>
      </c>
      <c r="K70" s="87">
        <v>1814387.0986169092</v>
      </c>
      <c r="L70" s="87">
        <v>-77807.803803057875</v>
      </c>
      <c r="M70" s="87">
        <v>270490.26358139736</v>
      </c>
      <c r="N70" s="87">
        <v>2007069.558395271</v>
      </c>
      <c r="O70" s="243"/>
      <c r="P70" s="87">
        <v>48141305.348116964</v>
      </c>
      <c r="Q70" s="87">
        <v>-546738.0378077568</v>
      </c>
      <c r="R70" s="87">
        <v>531385.91691422393</v>
      </c>
      <c r="S70" s="87">
        <v>48125953.227223426</v>
      </c>
      <c r="U70" s="87">
        <v>37828627.820277624</v>
      </c>
      <c r="V70" s="87">
        <v>95163.498573003337</v>
      </c>
      <c r="W70" s="87">
        <v>6511117.1190687818</v>
      </c>
      <c r="X70" s="87">
        <v>44434908.437919505</v>
      </c>
      <c r="Z70" s="87">
        <v>87269018.687936142</v>
      </c>
      <c r="AA70" s="87">
        <v>-15002037.776181588</v>
      </c>
      <c r="AB70" s="87">
        <v>14394977.268489216</v>
      </c>
      <c r="AC70" s="87">
        <v>86661958.180243805</v>
      </c>
      <c r="AH70" s="252" t="s">
        <v>86</v>
      </c>
      <c r="AJ70" s="218"/>
      <c r="AK70" s="218"/>
      <c r="AL70" s="218"/>
      <c r="AM70" s="218"/>
      <c r="AN70" s="218"/>
      <c r="AO70" s="218"/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59"/>
      <c r="BB70" s="268" t="s">
        <v>86</v>
      </c>
      <c r="BC70" s="87">
        <v>409930.27850083262</v>
      </c>
      <c r="BD70" s="87">
        <v>-128689.95652140444</v>
      </c>
      <c r="BE70" s="87">
        <v>271523.44400676375</v>
      </c>
      <c r="BF70" s="87">
        <v>552763.76598621462</v>
      </c>
      <c r="BG70" s="87">
        <v>82526.15862369258</v>
      </c>
      <c r="BH70" s="87">
        <v>-51920.380445240073</v>
      </c>
      <c r="BI70" s="87">
        <v>264453.26995456254</v>
      </c>
      <c r="BJ70" s="87">
        <v>295059.04813300481</v>
      </c>
      <c r="BK70" s="87">
        <v>80458.61233620299</v>
      </c>
      <c r="BL70" s="87">
        <v>-15089.882945685647</v>
      </c>
      <c r="BM70" s="87">
        <v>1762.6289909426123</v>
      </c>
      <c r="BN70" s="87">
        <v>67131.35838146368</v>
      </c>
      <c r="BO70" s="87">
        <v>135547.08450645255</v>
      </c>
      <c r="BP70" s="87">
        <v>-102782.80684471922</v>
      </c>
      <c r="BQ70" s="87">
        <v>515.26419455744326</v>
      </c>
      <c r="BR70" s="87">
        <v>33279.541856312659</v>
      </c>
      <c r="BS70" s="87">
        <v>111398.42303448451</v>
      </c>
      <c r="BT70" s="87">
        <v>41103.113714240491</v>
      </c>
      <c r="BU70" s="87">
        <v>4792.2808667011559</v>
      </c>
      <c r="BV70" s="87">
        <v>157293.81761543351</v>
      </c>
      <c r="BW70" s="87">
        <v>110768.26689647185</v>
      </c>
      <c r="BX70" s="87">
        <v>-119173.04381609522</v>
      </c>
      <c r="BY70" s="87">
        <v>-2091.4378187507391</v>
      </c>
      <c r="BZ70" s="87">
        <v>-10496.214738388058</v>
      </c>
      <c r="CA70" s="87">
        <v>128890.79705424563</v>
      </c>
      <c r="CB70" s="87">
        <v>-84678.504963237792</v>
      </c>
      <c r="CC70" s="87">
        <v>261059.90506910169</v>
      </c>
      <c r="CD70" s="87">
        <v>305272.19716010464</v>
      </c>
      <c r="CE70" s="87">
        <v>46548731.54123988</v>
      </c>
      <c r="CF70" s="87">
        <v>-159008.13767448207</v>
      </c>
      <c r="CG70" s="87">
        <v>813.96357871502255</v>
      </c>
      <c r="CH70" s="87">
        <v>46390537.367144078</v>
      </c>
      <c r="CI70" s="87">
        <v>-429904.4696203171</v>
      </c>
      <c r="CJ70" s="87">
        <v>-134920.54755088373</v>
      </c>
      <c r="CK70" s="87">
        <v>333.59250377275748</v>
      </c>
      <c r="CL70" s="87">
        <v>-564491.42466743465</v>
      </c>
      <c r="CM70" s="87">
        <v>1016169.0057545602</v>
      </c>
      <c r="CN70" s="87">
        <v>-21352.038884679321</v>
      </c>
      <c r="CO70" s="87">
        <v>1832.8519906902902</v>
      </c>
      <c r="CP70" s="87">
        <v>996649.81886057113</v>
      </c>
      <c r="CQ70" s="87">
        <v>-363064.00492821401</v>
      </c>
      <c r="CR70" s="87">
        <v>53874.707178743207</v>
      </c>
      <c r="CS70" s="87">
        <v>-1884.2155829627548</v>
      </c>
      <c r="CT70" s="87">
        <v>-311073.51333240932</v>
      </c>
      <c r="CU70" s="87">
        <v>840384.08925851644</v>
      </c>
      <c r="CV70" s="87">
        <v>-33706.642370796762</v>
      </c>
      <c r="CW70" s="87">
        <v>93305.957170026973</v>
      </c>
      <c r="CX70" s="87">
        <v>899983.40405774675</v>
      </c>
      <c r="CY70" s="87">
        <v>-3960719.8874158841</v>
      </c>
      <c r="CZ70" s="87">
        <v>4634.9123094452552</v>
      </c>
      <c r="DA70" s="87">
        <v>570.13349754414787</v>
      </c>
      <c r="DB70" s="87">
        <v>-3955514.8416088931</v>
      </c>
      <c r="DC70" s="87">
        <v>-958350.84531365556</v>
      </c>
      <c r="DD70" s="87">
        <v>19944.25712380663</v>
      </c>
      <c r="DE70" s="87">
        <v>583.5791046468953</v>
      </c>
      <c r="DF70" s="87">
        <v>-937823.00908520201</v>
      </c>
      <c r="DG70" s="87">
        <v>-352283.2874828995</v>
      </c>
      <c r="DH70" s="87">
        <v>89276.351947295712</v>
      </c>
      <c r="DI70" s="87">
        <v>5559.4274665564399</v>
      </c>
      <c r="DJ70" s="87">
        <v>-257447.50806904107</v>
      </c>
      <c r="DK70" s="87">
        <v>121898.34132746735</v>
      </c>
      <c r="DL70" s="87">
        <v>-61837.008024032169</v>
      </c>
      <c r="DM70" s="87">
        <v>-953.58262026237742</v>
      </c>
      <c r="DN70" s="87">
        <v>59107.75068316923</v>
      </c>
      <c r="DO70" s="87">
        <v>126901.92702891387</v>
      </c>
      <c r="DP70" s="87">
        <v>-210688.43214328279</v>
      </c>
      <c r="DQ70" s="87">
        <v>4735102.2499004146</v>
      </c>
      <c r="DR70" s="87">
        <v>4651315.7447860455</v>
      </c>
      <c r="DS70" s="87">
        <v>-185751.14774148492</v>
      </c>
      <c r="DT70" s="87">
        <v>250047.90547545656</v>
      </c>
      <c r="DU70" s="87">
        <v>594.21187557928033</v>
      </c>
      <c r="DV70" s="87">
        <v>64890.96960955346</v>
      </c>
      <c r="DW70" s="87">
        <v>23156.230351802194</v>
      </c>
      <c r="DX70" s="87">
        <v>40315.573438012616</v>
      </c>
      <c r="DY70" s="87">
        <v>1859.1980587258658</v>
      </c>
      <c r="DZ70" s="87">
        <v>65331.001848540502</v>
      </c>
      <c r="EA70" s="87">
        <v>-445376.41929300595</v>
      </c>
      <c r="EB70" s="87">
        <v>880197.2934433691</v>
      </c>
      <c r="EC70" s="87">
        <v>4626.2584758899757</v>
      </c>
      <c r="ED70" s="87">
        <v>439447.13262625155</v>
      </c>
      <c r="EE70" s="87">
        <v>-346072.62029686058</v>
      </c>
      <c r="EF70" s="87">
        <v>258985.08071488084</v>
      </c>
      <c r="EG70" s="87">
        <v>-1876.7778000561766</v>
      </c>
      <c r="EH70" s="87">
        <v>-88964.317382036243</v>
      </c>
      <c r="EI70" s="87">
        <v>-5796460.1876274096</v>
      </c>
      <c r="EJ70" s="87">
        <v>-135730.22153797653</v>
      </c>
      <c r="EK70" s="87">
        <v>1138769.033407273</v>
      </c>
      <c r="EL70" s="87">
        <v>-4793421.3757581143</v>
      </c>
      <c r="EM70" s="87">
        <v>330026.95412087918</v>
      </c>
      <c r="EN70" s="87">
        <v>93946.961893809435</v>
      </c>
      <c r="EO70" s="87">
        <v>674.02518271552367</v>
      </c>
      <c r="EP70" s="87">
        <v>424647.94119740429</v>
      </c>
      <c r="EQ70" s="87">
        <v>-1296830.1860488355</v>
      </c>
      <c r="ER70" s="87">
        <v>247961.27848157205</v>
      </c>
      <c r="ES70" s="87">
        <v>785.26007975800667</v>
      </c>
      <c r="ET70" s="87">
        <v>-1048083.6474875063</v>
      </c>
      <c r="EU70" s="87">
        <v>855531.06069714343</v>
      </c>
      <c r="EV70" s="87">
        <v>45987.865213064746</v>
      </c>
      <c r="EW70" s="87">
        <v>4803.5945338460788</v>
      </c>
      <c r="EX70" s="87">
        <v>906322.52044405369</v>
      </c>
      <c r="EY70" s="87">
        <v>312205.59575583506</v>
      </c>
      <c r="EZ70" s="87">
        <v>-237545.90921413759</v>
      </c>
      <c r="FA70" s="87">
        <v>3783.0970365287681</v>
      </c>
      <c r="FB70" s="87">
        <v>78442.783578226808</v>
      </c>
      <c r="FC70" s="87">
        <v>-901892.9268366138</v>
      </c>
      <c r="FD70" s="87">
        <v>96389.589319401392</v>
      </c>
      <c r="FE70" s="87">
        <v>1057.8462689714218</v>
      </c>
      <c r="FF70" s="87">
        <v>-804445.49124823906</v>
      </c>
      <c r="FG70" s="87">
        <v>388212.25284116145</v>
      </c>
      <c r="FH70" s="87">
        <v>-138355.41798319202</v>
      </c>
      <c r="FI70" s="87">
        <v>745.34844257762188</v>
      </c>
      <c r="FJ70" s="87">
        <v>250602.18330054439</v>
      </c>
      <c r="FK70" s="87">
        <v>-320971.98364778573</v>
      </c>
      <c r="FL70" s="87">
        <v>-8701.570000000298</v>
      </c>
      <c r="FM70" s="87">
        <v>2385.9056660867063</v>
      </c>
      <c r="FN70" s="87">
        <v>-327287.64798169967</v>
      </c>
    </row>
    <row r="71" spans="1:170" s="218" customFormat="1">
      <c r="BB71" s="218">
        <v>0</v>
      </c>
      <c r="BC71" s="218">
        <v>0</v>
      </c>
      <c r="BD71" s="218">
        <v>0</v>
      </c>
      <c r="BE71" s="218">
        <v>0</v>
      </c>
      <c r="BF71" s="218">
        <v>0</v>
      </c>
    </row>
    <row r="72" spans="1:170" ht="15" thickBot="1">
      <c r="B72" s="89">
        <v>1555388206.5528812</v>
      </c>
      <c r="C72" s="248"/>
      <c r="D72" s="275" t="s">
        <v>433</v>
      </c>
      <c r="F72" s="89">
        <v>-2019023.7569476515</v>
      </c>
      <c r="G72" s="89">
        <v>-37131.080180696677</v>
      </c>
      <c r="H72" s="89">
        <v>-1033.1804253663868</v>
      </c>
      <c r="I72" s="89">
        <v>-2057188.017553715</v>
      </c>
      <c r="K72" s="89">
        <v>50562478.8277805</v>
      </c>
      <c r="L72" s="89">
        <v>-269536.3279578081</v>
      </c>
      <c r="M72" s="89">
        <v>217746.26358139736</v>
      </c>
      <c r="N72" s="89">
        <v>50510688.763404109</v>
      </c>
      <c r="O72" s="243"/>
      <c r="P72" s="89">
        <v>87198634.971681058</v>
      </c>
      <c r="Q72" s="89">
        <v>-831223.24725602916</v>
      </c>
      <c r="R72" s="89">
        <v>420694.91691422393</v>
      </c>
      <c r="S72" s="89">
        <v>86788106.641339257</v>
      </c>
      <c r="U72" s="89">
        <v>32110737.961558811</v>
      </c>
      <c r="V72" s="89">
        <v>-264319.40890997485</v>
      </c>
      <c r="W72" s="89">
        <v>6503030.624350789</v>
      </c>
      <c r="X72" s="89">
        <v>38349449.176999725</v>
      </c>
      <c r="Z72" s="89">
        <v>171154672.36825949</v>
      </c>
      <c r="AA72" s="89">
        <v>-16058387.196956126</v>
      </c>
      <c r="AB72" s="89">
        <v>16153273.954204017</v>
      </c>
      <c r="AC72" s="89">
        <v>171249559.12550741</v>
      </c>
      <c r="AD72" s="276"/>
      <c r="AF72" s="276"/>
      <c r="AG72" s="276"/>
      <c r="AH72" s="277"/>
      <c r="AI72" s="276"/>
      <c r="AJ72" s="218"/>
      <c r="AK72" s="218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59"/>
      <c r="BB72" s="278">
        <v>0</v>
      </c>
      <c r="BC72" s="89">
        <v>52581502.584728152</v>
      </c>
      <c r="BD72" s="89">
        <v>-232405.24777711142</v>
      </c>
      <c r="BE72" s="89">
        <v>218779.44400676375</v>
      </c>
      <c r="BF72" s="89">
        <v>52567876.780957833</v>
      </c>
      <c r="BG72" s="89">
        <v>-17846392.394528482</v>
      </c>
      <c r="BH72" s="89">
        <v>-13947.805525860756</v>
      </c>
      <c r="BI72" s="89">
        <v>211709.26995456254</v>
      </c>
      <c r="BJ72" s="89">
        <v>-17648630.930099789</v>
      </c>
      <c r="BK72" s="89">
        <v>279847.58111236908</v>
      </c>
      <c r="BL72" s="89">
        <v>-48076.453312679194</v>
      </c>
      <c r="BM72" s="89">
        <v>1762.6289909426123</v>
      </c>
      <c r="BN72" s="89">
        <v>233533.75679063622</v>
      </c>
      <c r="BO72" s="89">
        <v>71414282.888298035</v>
      </c>
      <c r="BP72" s="89">
        <v>-205853.61965574606</v>
      </c>
      <c r="BQ72" s="89">
        <v>515.26419455744326</v>
      </c>
      <c r="BR72" s="89">
        <v>71208944.532836869</v>
      </c>
      <c r="BS72" s="89">
        <v>-1266235.4901537746</v>
      </c>
      <c r="BT72" s="89">
        <v>35472.630717174616</v>
      </c>
      <c r="BU72" s="89">
        <v>4792.2808667011559</v>
      </c>
      <c r="BV72" s="89">
        <v>-1225970.5785698914</v>
      </c>
      <c r="BW72" s="89">
        <v>-845741.17642159085</v>
      </c>
      <c r="BX72" s="89">
        <v>-132920.20403326396</v>
      </c>
      <c r="BY72" s="89">
        <v>-2091.4378187507391</v>
      </c>
      <c r="BZ72" s="89">
        <v>-980752.81827361952</v>
      </c>
      <c r="CA72" s="89">
        <v>1170510.5836211652</v>
      </c>
      <c r="CB72" s="89">
        <v>-90804.998303099535</v>
      </c>
      <c r="CC72" s="89">
        <v>203112.90506910169</v>
      </c>
      <c r="CD72" s="89">
        <v>1282818.4903871627</v>
      </c>
      <c r="CE72" s="89">
        <v>36907149.507012725</v>
      </c>
      <c r="CF72" s="89">
        <v>-201421.9027043758</v>
      </c>
      <c r="CG72" s="89">
        <v>813.96357871502255</v>
      </c>
      <c r="CH72" s="89">
        <v>36706541.567887023</v>
      </c>
      <c r="CI72" s="89">
        <v>-564194.88424149808</v>
      </c>
      <c r="CJ72" s="89">
        <v>-165389.81425748172</v>
      </c>
      <c r="CK72" s="89">
        <v>333.59250377275748</v>
      </c>
      <c r="CL72" s="89">
        <v>-729251.10599521361</v>
      </c>
      <c r="CM72" s="89">
        <v>-922563.99458846496</v>
      </c>
      <c r="CN72" s="89">
        <v>5055.7379071868454</v>
      </c>
      <c r="CO72" s="89">
        <v>1832.8519906902902</v>
      </c>
      <c r="CP72" s="89">
        <v>-915675.40469058789</v>
      </c>
      <c r="CQ72" s="89">
        <v>-2150918.1009287694</v>
      </c>
      <c r="CR72" s="89">
        <v>141032.48936042833</v>
      </c>
      <c r="CS72" s="89">
        <v>-1884.2155829627548</v>
      </c>
      <c r="CT72" s="89">
        <v>-2011769.8271512794</v>
      </c>
      <c r="CU72" s="89">
        <v>2619791.849986475</v>
      </c>
      <c r="CV72" s="89">
        <v>-60372.902131917886</v>
      </c>
      <c r="CW72" s="89">
        <v>193580.68717002697</v>
      </c>
      <c r="CX72" s="89">
        <v>2752999.6350245839</v>
      </c>
      <c r="CY72" s="89">
        <v>-4725302.4066412225</v>
      </c>
      <c r="CZ72" s="89">
        <v>15771.745284637247</v>
      </c>
      <c r="DA72" s="89">
        <v>570.13349754414787</v>
      </c>
      <c r="DB72" s="89">
        <v>-4708960.5278590396</v>
      </c>
      <c r="DC72" s="89">
        <v>-4505638.2909142319</v>
      </c>
      <c r="DD72" s="89">
        <v>28424.119266402093</v>
      </c>
      <c r="DE72" s="89">
        <v>681.06440517523288</v>
      </c>
      <c r="DF72" s="89">
        <v>-4476533.107242655</v>
      </c>
      <c r="DG72" s="89">
        <v>-9043404.0327423532</v>
      </c>
      <c r="DH72" s="89">
        <v>76927.739746632753</v>
      </c>
      <c r="DI72" s="89">
        <v>5608.1166117858238</v>
      </c>
      <c r="DJ72" s="89">
        <v>-8960868.1763839293</v>
      </c>
      <c r="DK72" s="89">
        <v>-5051357.0447002398</v>
      </c>
      <c r="DL72" s="89">
        <v>-58794.19123794086</v>
      </c>
      <c r="DM72" s="89">
        <v>-1099.7570660200986</v>
      </c>
      <c r="DN72" s="89">
        <v>-5111250.9930042038</v>
      </c>
      <c r="DO72" s="89">
        <v>169877.05625323183</v>
      </c>
      <c r="DP72" s="89">
        <v>-244411.03949337656</v>
      </c>
      <c r="DQ72" s="89">
        <v>4735248.2955253329</v>
      </c>
      <c r="DR72" s="89">
        <v>4660714.3122851877</v>
      </c>
      <c r="DS72" s="89">
        <v>-6013792.9063992202</v>
      </c>
      <c r="DT72" s="89">
        <v>279629.44370556745</v>
      </c>
      <c r="DU72" s="89">
        <v>496.84090752326097</v>
      </c>
      <c r="DV72" s="89">
        <v>-5733666.6217861269</v>
      </c>
      <c r="DW72" s="89">
        <v>-2848247.4724093406</v>
      </c>
      <c r="DX72" s="89">
        <v>68562.570239450899</v>
      </c>
      <c r="DY72" s="89">
        <v>2053.8573032017539</v>
      </c>
      <c r="DZ72" s="89">
        <v>-2777631.0448666885</v>
      </c>
      <c r="EA72" s="89">
        <v>1571081.4112212281</v>
      </c>
      <c r="EB72" s="89">
        <v>857312.02810723835</v>
      </c>
      <c r="EC72" s="89">
        <v>4918.0715411351175</v>
      </c>
      <c r="ED72" s="89">
        <v>2433311.5108696008</v>
      </c>
      <c r="EE72" s="89">
        <v>-723175.46841253957</v>
      </c>
      <c r="EF72" s="89">
        <v>256556.14778499387</v>
      </c>
      <c r="EG72" s="89">
        <v>-2217.2223704733547</v>
      </c>
      <c r="EH72" s="89">
        <v>-468836.54299801926</v>
      </c>
      <c r="EI72" s="89">
        <v>-4233013.8370218482</v>
      </c>
      <c r="EJ72" s="89">
        <v>-163087.18139447551</v>
      </c>
      <c r="EK72" s="89">
        <v>1139012.033407273</v>
      </c>
      <c r="EL72" s="89">
        <v>-3257088.9850090519</v>
      </c>
      <c r="EM72" s="89">
        <v>3168197.7662955923</v>
      </c>
      <c r="EN72" s="89">
        <v>36426.400514031011</v>
      </c>
      <c r="EO72" s="89">
        <v>236.32278654948271</v>
      </c>
      <c r="EP72" s="89">
        <v>3204860.4895961722</v>
      </c>
      <c r="EQ72" s="89">
        <v>-1234593.2774365619</v>
      </c>
      <c r="ER72" s="89">
        <v>157244.36945215019</v>
      </c>
      <c r="ES72" s="89">
        <v>2438.2697958040098</v>
      </c>
      <c r="ET72" s="89">
        <v>-1074910.6381886085</v>
      </c>
      <c r="EU72" s="89">
        <v>5883577.0654758792</v>
      </c>
      <c r="EV72" s="89">
        <v>111511.98670444757</v>
      </c>
      <c r="EW72" s="89">
        <v>3490.77723435302</v>
      </c>
      <c r="EX72" s="89">
        <v>5998579.8294146787</v>
      </c>
      <c r="EY72" s="89">
        <v>3025232.9746409971</v>
      </c>
      <c r="EZ72" s="89">
        <v>-309098.60980770737</v>
      </c>
      <c r="FA72" s="89">
        <v>5822.7652581201055</v>
      </c>
      <c r="FB72" s="89">
        <v>2721957.1300914101</v>
      </c>
      <c r="FC72" s="89">
        <v>-20152044.299561489</v>
      </c>
      <c r="FD72" s="89">
        <v>130485.38162597918</v>
      </c>
      <c r="FE72" s="89">
        <v>572.80907101309992</v>
      </c>
      <c r="FF72" s="89">
        <v>-20020986.108864497</v>
      </c>
      <c r="FG72" s="89">
        <v>-6910370.7608558647</v>
      </c>
      <c r="FH72" s="89">
        <v>-163162.55460348027</v>
      </c>
      <c r="FI72" s="89">
        <v>841.7419720898431</v>
      </c>
      <c r="FJ72" s="89">
        <v>-7072691.5734872576</v>
      </c>
      <c r="FK72" s="89">
        <v>-3611843.7530405414</v>
      </c>
      <c r="FL72" s="89">
        <v>-7366.8426841930486</v>
      </c>
      <c r="FM72" s="89">
        <v>2724.4639783958733</v>
      </c>
      <c r="FN72" s="89">
        <v>-3616486.1317463391</v>
      </c>
    </row>
    <row r="73" spans="1:170" ht="15" thickTop="1">
      <c r="B73" s="266"/>
      <c r="C73" s="248"/>
      <c r="O73" s="243"/>
      <c r="AH73" s="238"/>
      <c r="AJ73" s="218"/>
      <c r="AK73" s="218"/>
      <c r="AL73" s="218"/>
      <c r="AM73" s="21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37">
        <v>0</v>
      </c>
    </row>
    <row r="74" spans="1:170" ht="14.4">
      <c r="A74" s="108"/>
      <c r="C74" s="248"/>
      <c r="D74" s="254" t="s">
        <v>434</v>
      </c>
      <c r="O74" s="243"/>
      <c r="AH74" s="238"/>
      <c r="AJ74" s="218"/>
      <c r="AK74" s="218"/>
      <c r="AL74" s="218"/>
      <c r="AM74" s="21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37">
        <v>0</v>
      </c>
    </row>
    <row r="75" spans="1:170" ht="12.75" hidden="1" customHeight="1">
      <c r="A75" s="108"/>
      <c r="O75" s="243"/>
      <c r="AH75" s="238"/>
      <c r="AJ75" s="218"/>
      <c r="AK75" s="218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79">
        <v>0</v>
      </c>
    </row>
    <row r="76" spans="1:170" ht="12.75" hidden="1" customHeight="1">
      <c r="A76" s="108"/>
      <c r="O76" s="243"/>
      <c r="AH76" s="238"/>
      <c r="AJ76" s="218"/>
      <c r="AK76" s="218"/>
      <c r="AL76" s="218"/>
      <c r="AM76" s="218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18"/>
      <c r="BB76" s="218">
        <v>0</v>
      </c>
      <c r="BC76" s="218"/>
      <c r="BD76" s="218"/>
      <c r="BE76" s="218"/>
      <c r="BF76" s="218"/>
    </row>
    <row r="77" spans="1:170" ht="12.75" hidden="1" customHeight="1">
      <c r="A77" s="108"/>
      <c r="O77" s="243"/>
      <c r="AH77" s="238"/>
      <c r="AJ77" s="218"/>
      <c r="AK77" s="218"/>
      <c r="AL77" s="218"/>
      <c r="AM77" s="218"/>
      <c r="AN77" s="218"/>
      <c r="AO77" s="218"/>
      <c r="AP77" s="218"/>
      <c r="AQ77" s="218"/>
      <c r="AR77" s="218"/>
      <c r="AS77" s="218"/>
      <c r="AT77" s="218"/>
      <c r="AU77" s="218"/>
      <c r="AV77" s="218"/>
      <c r="AW77" s="218"/>
      <c r="AX77" s="218"/>
      <c r="AY77" s="218"/>
      <c r="AZ77" s="218"/>
      <c r="BA77" s="218"/>
      <c r="BB77" s="218">
        <v>0</v>
      </c>
      <c r="BC77" s="218"/>
      <c r="BD77" s="218"/>
      <c r="BE77" s="218"/>
      <c r="BF77" s="218"/>
    </row>
    <row r="78" spans="1:170" ht="12.75" hidden="1" customHeight="1">
      <c r="A78" s="108"/>
      <c r="O78" s="243"/>
      <c r="AH78" s="238"/>
      <c r="AJ78" s="218"/>
      <c r="AK78" s="218"/>
      <c r="AL78" s="218"/>
      <c r="AM78" s="218"/>
      <c r="AN78" s="218"/>
      <c r="AO78" s="218"/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>
        <v>0</v>
      </c>
      <c r="BC78" s="218"/>
      <c r="BD78" s="218"/>
      <c r="BE78" s="218"/>
      <c r="BF78" s="218"/>
    </row>
    <row r="79" spans="1:170" ht="12.75" hidden="1" customHeight="1">
      <c r="A79" s="108"/>
      <c r="O79" s="243"/>
      <c r="AH79" s="238"/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>
        <v>0</v>
      </c>
      <c r="BC79" s="218"/>
      <c r="BD79" s="218"/>
      <c r="BE79" s="218"/>
      <c r="BF79" s="218"/>
    </row>
    <row r="80" spans="1:170" ht="12.75" hidden="1" customHeight="1">
      <c r="A80" s="108"/>
      <c r="O80" s="243"/>
      <c r="AH80" s="238"/>
      <c r="AJ80" s="218"/>
      <c r="AK80" s="218"/>
      <c r="AL80" s="218"/>
      <c r="AM80" s="218"/>
      <c r="AN80" s="218"/>
      <c r="AO80" s="218"/>
      <c r="AP80" s="218"/>
      <c r="AQ80" s="218"/>
      <c r="AR80" s="218"/>
      <c r="AS80" s="218"/>
      <c r="AT80" s="218"/>
      <c r="AU80" s="218"/>
      <c r="AV80" s="218"/>
      <c r="AW80" s="218"/>
      <c r="AX80" s="218"/>
      <c r="AY80" s="218"/>
      <c r="AZ80" s="218"/>
      <c r="BA80" s="218"/>
      <c r="BB80" s="218">
        <v>0</v>
      </c>
      <c r="BC80" s="218"/>
      <c r="BD80" s="218"/>
      <c r="BE80" s="218"/>
      <c r="BF80" s="218"/>
    </row>
    <row r="81" spans="1:58" ht="12.75" hidden="1" customHeight="1">
      <c r="A81" s="108"/>
      <c r="O81" s="243"/>
      <c r="AH81" s="238"/>
      <c r="AJ81" s="218"/>
      <c r="AK81" s="218"/>
      <c r="AL81" s="218"/>
      <c r="AM81" s="218"/>
      <c r="AN81" s="218"/>
      <c r="AO81" s="218"/>
      <c r="AP81" s="218"/>
      <c r="AQ81" s="218"/>
      <c r="AR81" s="218"/>
      <c r="AS81" s="218"/>
      <c r="AT81" s="218"/>
      <c r="AU81" s="218"/>
      <c r="AV81" s="218"/>
      <c r="AW81" s="218"/>
      <c r="AX81" s="218"/>
      <c r="AY81" s="218"/>
      <c r="AZ81" s="218"/>
      <c r="BA81" s="218"/>
      <c r="BB81" s="218">
        <v>0</v>
      </c>
      <c r="BC81" s="218"/>
      <c r="BD81" s="218"/>
      <c r="BE81" s="218"/>
      <c r="BF81" s="218"/>
    </row>
    <row r="82" spans="1:58" ht="12.75" hidden="1" customHeight="1">
      <c r="A82" s="108"/>
      <c r="O82" s="243"/>
      <c r="AH82" s="238"/>
      <c r="AJ82" s="218"/>
      <c r="AK82" s="218"/>
      <c r="AL82" s="218"/>
      <c r="AM82" s="218"/>
      <c r="AN82" s="218"/>
      <c r="AO82" s="218"/>
      <c r="AP82" s="218"/>
      <c r="AQ82" s="218"/>
      <c r="AR82" s="218"/>
      <c r="AS82" s="218"/>
      <c r="AT82" s="218"/>
      <c r="AU82" s="218"/>
      <c r="AV82" s="218"/>
      <c r="AW82" s="218"/>
      <c r="AX82" s="218"/>
      <c r="AY82" s="218"/>
      <c r="AZ82" s="218"/>
      <c r="BA82" s="218"/>
      <c r="BB82" s="218">
        <v>0</v>
      </c>
      <c r="BC82" s="218"/>
      <c r="BD82" s="218"/>
      <c r="BE82" s="218"/>
      <c r="BF82" s="218"/>
    </row>
    <row r="83" spans="1:58" ht="12.75" hidden="1" customHeight="1">
      <c r="A83" s="108"/>
      <c r="O83" s="243"/>
      <c r="AH83" s="23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>
        <v>0</v>
      </c>
      <c r="BC83" s="218"/>
      <c r="BD83" s="218"/>
      <c r="BE83" s="218"/>
      <c r="BF83" s="218"/>
    </row>
    <row r="84" spans="1:58" ht="12.75" hidden="1" customHeight="1">
      <c r="A84" s="108"/>
      <c r="O84" s="243"/>
      <c r="AH84" s="23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>
        <v>0</v>
      </c>
      <c r="BC84" s="218"/>
      <c r="BD84" s="218"/>
      <c r="BE84" s="218"/>
      <c r="BF84" s="218"/>
    </row>
    <row r="85" spans="1:58" ht="12.75" hidden="1" customHeight="1">
      <c r="A85" s="108"/>
      <c r="O85" s="243"/>
      <c r="AH85" s="238"/>
      <c r="AJ85" s="218"/>
      <c r="AK85" s="218"/>
      <c r="AL85" s="218"/>
      <c r="AM85" s="218"/>
      <c r="AN85" s="218"/>
      <c r="AO85" s="218"/>
      <c r="AP85" s="218"/>
      <c r="AQ85" s="218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>
        <v>0</v>
      </c>
      <c r="BC85" s="218"/>
      <c r="BD85" s="218"/>
      <c r="BE85" s="218"/>
      <c r="BF85" s="218"/>
    </row>
    <row r="86" spans="1:58" ht="12.75" hidden="1" customHeight="1">
      <c r="A86" s="108"/>
      <c r="O86" s="243"/>
      <c r="AH86" s="238"/>
      <c r="AJ86" s="218"/>
      <c r="AK86" s="218"/>
      <c r="AL86" s="218"/>
      <c r="AM86" s="218"/>
      <c r="AN86" s="218"/>
      <c r="AO86" s="218"/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>
        <v>0</v>
      </c>
      <c r="BC86" s="218"/>
      <c r="BD86" s="218"/>
      <c r="BE86" s="218"/>
      <c r="BF86" s="218"/>
    </row>
    <row r="87" spans="1:58" ht="12.75" hidden="1" customHeight="1">
      <c r="A87" s="108"/>
      <c r="O87" s="243"/>
      <c r="AH87" s="238"/>
      <c r="AJ87" s="218"/>
      <c r="AK87" s="218"/>
      <c r="AL87" s="218"/>
      <c r="AM87" s="218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>
        <v>0</v>
      </c>
      <c r="BC87" s="218"/>
      <c r="BD87" s="218"/>
      <c r="BE87" s="218"/>
      <c r="BF87" s="218"/>
    </row>
    <row r="88" spans="1:58" ht="12.75" hidden="1" customHeight="1">
      <c r="A88" s="108"/>
      <c r="O88" s="243"/>
      <c r="AH88" s="238"/>
      <c r="AJ88" s="218"/>
      <c r="AK88" s="218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>
        <v>0</v>
      </c>
      <c r="BC88" s="218"/>
      <c r="BD88" s="218"/>
      <c r="BE88" s="218"/>
      <c r="BF88" s="218"/>
    </row>
    <row r="89" spans="1:58" ht="12.75" hidden="1" customHeight="1">
      <c r="A89" s="108"/>
      <c r="O89" s="243"/>
      <c r="AH89" s="23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>
        <v>0</v>
      </c>
      <c r="BC89" s="218"/>
      <c r="BD89" s="218"/>
      <c r="BE89" s="218"/>
      <c r="BF89" s="218"/>
    </row>
    <row r="90" spans="1:58" ht="12.75" hidden="1" customHeight="1">
      <c r="A90" s="108"/>
      <c r="O90" s="243"/>
      <c r="AH90" s="238"/>
      <c r="AJ90" s="218"/>
      <c r="AK90" s="218"/>
      <c r="AL90" s="218"/>
      <c r="AM90" s="218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>
        <v>0</v>
      </c>
      <c r="BC90" s="218"/>
      <c r="BD90" s="218"/>
      <c r="BE90" s="218"/>
      <c r="BF90" s="218"/>
    </row>
    <row r="91" spans="1:58" ht="12.75" hidden="1" customHeight="1">
      <c r="A91" s="108"/>
      <c r="O91" s="243"/>
      <c r="AH91" s="238"/>
      <c r="AJ91" s="218"/>
      <c r="AK91" s="218"/>
      <c r="AL91" s="218"/>
      <c r="AM91" s="218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>
        <v>0</v>
      </c>
      <c r="BC91" s="218"/>
      <c r="BD91" s="218"/>
      <c r="BE91" s="218"/>
      <c r="BF91" s="218"/>
    </row>
    <row r="92" spans="1:58" ht="12.75" hidden="1" customHeight="1">
      <c r="A92" s="108"/>
      <c r="O92" s="243"/>
      <c r="AH92" s="238"/>
      <c r="AJ92" s="218"/>
      <c r="AK92" s="218"/>
      <c r="AL92" s="218"/>
      <c r="AM92" s="218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18"/>
      <c r="BB92" s="218">
        <v>0</v>
      </c>
      <c r="BC92" s="218"/>
      <c r="BD92" s="218"/>
      <c r="BE92" s="218"/>
      <c r="BF92" s="218"/>
    </row>
    <row r="93" spans="1:58" ht="12.75" hidden="1" customHeight="1">
      <c r="A93" s="108"/>
      <c r="O93" s="243"/>
      <c r="AH93" s="23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>
        <v>0</v>
      </c>
      <c r="BC93" s="218"/>
      <c r="BD93" s="218"/>
      <c r="BE93" s="218"/>
      <c r="BF93" s="218"/>
    </row>
    <row r="94" spans="1:58" ht="12.75" hidden="1" customHeight="1">
      <c r="A94" s="108"/>
      <c r="O94" s="243"/>
      <c r="AH94" s="238"/>
      <c r="AJ94" s="218"/>
      <c r="AK94" s="218"/>
      <c r="AL94" s="218"/>
      <c r="AM94" s="218"/>
      <c r="AN94" s="218"/>
      <c r="AO94" s="218"/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>
        <v>0</v>
      </c>
      <c r="BC94" s="218"/>
      <c r="BD94" s="218"/>
      <c r="BE94" s="218"/>
      <c r="BF94" s="218"/>
    </row>
    <row r="95" spans="1:58" ht="12.75" hidden="1" customHeight="1">
      <c r="A95" s="108"/>
      <c r="O95" s="243"/>
      <c r="AH95" s="238"/>
      <c r="AJ95" s="218"/>
      <c r="AK95" s="218"/>
      <c r="AL95" s="218"/>
      <c r="AM95" s="218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>
        <v>0</v>
      </c>
      <c r="BC95" s="218"/>
      <c r="BD95" s="218"/>
      <c r="BE95" s="218"/>
      <c r="BF95" s="218"/>
    </row>
    <row r="96" spans="1:58" ht="15" hidden="1" customHeight="1">
      <c r="A96" s="108"/>
      <c r="C96" s="280" t="s">
        <v>435</v>
      </c>
      <c r="D96" s="237" t="s">
        <v>436</v>
      </c>
      <c r="K96" s="281"/>
      <c r="O96" s="243"/>
      <c r="AH96" s="238"/>
      <c r="AJ96" s="218"/>
      <c r="AK96" s="218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8"/>
      <c r="BB96" s="218">
        <v>0</v>
      </c>
      <c r="BC96" s="218"/>
      <c r="BD96" s="218"/>
      <c r="BE96" s="218"/>
      <c r="BF96" s="218"/>
    </row>
    <row r="97" spans="1:170" ht="15" hidden="1" customHeight="1">
      <c r="A97" s="108"/>
      <c r="B97" s="266"/>
      <c r="C97" s="280" t="s">
        <v>437</v>
      </c>
      <c r="D97" s="237" t="s">
        <v>438</v>
      </c>
      <c r="K97" s="281"/>
      <c r="O97" s="243"/>
      <c r="AH97" s="238"/>
      <c r="AJ97" s="218"/>
      <c r="AK97" s="218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</row>
    <row r="98" spans="1:170">
      <c r="A98" s="105"/>
      <c r="B98" s="106">
        <v>22013740.525163583</v>
      </c>
      <c r="C98" s="280"/>
      <c r="D98" s="237" t="s">
        <v>439</v>
      </c>
      <c r="E98" s="105"/>
      <c r="F98" s="106">
        <v>-6705.4448279701173</v>
      </c>
      <c r="G98" s="106">
        <v>0</v>
      </c>
      <c r="H98" s="106">
        <v>0</v>
      </c>
      <c r="I98" s="106">
        <v>-6705.4448279701173</v>
      </c>
      <c r="J98" s="106"/>
      <c r="K98" s="106">
        <v>-17560.635897575179</v>
      </c>
      <c r="L98" s="106">
        <v>0</v>
      </c>
      <c r="M98" s="106">
        <v>0</v>
      </c>
      <c r="N98" s="106">
        <v>-17560.635897575179</v>
      </c>
      <c r="O98" s="106"/>
      <c r="P98" s="106">
        <v>-14764700.707017411</v>
      </c>
      <c r="Q98" s="106">
        <v>0</v>
      </c>
      <c r="R98" s="106">
        <v>0</v>
      </c>
      <c r="S98" s="106">
        <v>-14764700.707017411</v>
      </c>
      <c r="T98" s="106">
        <v>0</v>
      </c>
      <c r="U98" s="106">
        <v>-24989222.598305427</v>
      </c>
      <c r="V98" s="106">
        <v>0</v>
      </c>
      <c r="W98" s="106">
        <v>2329.7752820073492</v>
      </c>
      <c r="X98" s="106">
        <v>-24986892.82302342</v>
      </c>
      <c r="Y98" s="106"/>
      <c r="Z98" s="106">
        <v>-80017791.031713143</v>
      </c>
      <c r="AA98" s="106">
        <v>0</v>
      </c>
      <c r="AB98" s="106">
        <v>8184930.6445011813</v>
      </c>
      <c r="AC98" s="106">
        <v>-71832860.387211978</v>
      </c>
      <c r="AH98" s="238"/>
      <c r="AJ98" s="218"/>
      <c r="AK98" s="218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68">
        <v>0</v>
      </c>
      <c r="BC98" s="94">
        <v>-10855.191069605062</v>
      </c>
      <c r="BD98" s="94">
        <v>0</v>
      </c>
      <c r="BE98" s="94">
        <v>0</v>
      </c>
      <c r="BF98" s="94">
        <v>-10855.191069605062</v>
      </c>
      <c r="BG98" s="106">
        <v>-4921.5165749129374</v>
      </c>
      <c r="BH98" s="106">
        <v>0</v>
      </c>
      <c r="BI98" s="106">
        <v>0</v>
      </c>
      <c r="BJ98" s="106">
        <v>-4921.5165749129374</v>
      </c>
      <c r="BK98" s="106">
        <v>1729.763671734836</v>
      </c>
      <c r="BL98" s="106">
        <v>0</v>
      </c>
      <c r="BM98" s="106">
        <v>0</v>
      </c>
      <c r="BN98" s="106">
        <v>1729.763671734836</v>
      </c>
      <c r="BO98" s="106">
        <v>18501.397929836763</v>
      </c>
      <c r="BP98" s="106">
        <v>0</v>
      </c>
      <c r="BQ98" s="106">
        <v>0</v>
      </c>
      <c r="BR98" s="106">
        <v>18501.397929836763</v>
      </c>
      <c r="BS98" s="106">
        <v>-26164.836096263723</v>
      </c>
      <c r="BT98" s="106">
        <v>0</v>
      </c>
      <c r="BU98" s="106">
        <v>0</v>
      </c>
      <c r="BV98" s="106">
        <v>-26164.836096263723</v>
      </c>
      <c r="BW98" s="106">
        <v>45955.600974800065</v>
      </c>
      <c r="BX98" s="106">
        <v>0</v>
      </c>
      <c r="BY98" s="106">
        <v>0</v>
      </c>
      <c r="BZ98" s="106">
        <v>45955.600974800065</v>
      </c>
      <c r="CA98" s="106">
        <v>6634.0473718750291</v>
      </c>
      <c r="CB98" s="106">
        <v>0</v>
      </c>
      <c r="CC98" s="106">
        <v>0</v>
      </c>
      <c r="CD98" s="106">
        <v>6634.0473718750291</v>
      </c>
      <c r="CE98" s="106">
        <v>-12408818.03170619</v>
      </c>
      <c r="CF98" s="106">
        <v>0</v>
      </c>
      <c r="CG98" s="106">
        <v>0</v>
      </c>
      <c r="CH98" s="106">
        <v>-12408818.03170619</v>
      </c>
      <c r="CI98" s="106">
        <v>-2390911.687760321</v>
      </c>
      <c r="CJ98" s="106">
        <v>0</v>
      </c>
      <c r="CK98" s="106">
        <v>0</v>
      </c>
      <c r="CL98" s="106">
        <v>-2390911.687760321</v>
      </c>
      <c r="CM98" s="106">
        <v>3188792.9451797064</v>
      </c>
      <c r="CN98" s="106">
        <v>0</v>
      </c>
      <c r="CO98" s="106">
        <v>0</v>
      </c>
      <c r="CP98" s="106">
        <v>3188792.9451797064</v>
      </c>
      <c r="CQ98" s="106">
        <v>-1589619.2718996871</v>
      </c>
      <c r="CR98" s="106">
        <v>0</v>
      </c>
      <c r="CS98" s="106">
        <v>0</v>
      </c>
      <c r="CT98" s="106">
        <v>-1589619.2718996871</v>
      </c>
      <c r="CU98" s="106">
        <v>-847337.84126359411</v>
      </c>
      <c r="CV98" s="106">
        <v>0</v>
      </c>
      <c r="CW98" s="106">
        <v>0</v>
      </c>
      <c r="CX98" s="106">
        <v>-847337.84126359411</v>
      </c>
      <c r="CY98" s="106">
        <v>-733705.93902508309</v>
      </c>
      <c r="CZ98" s="106">
        <v>0</v>
      </c>
      <c r="DA98" s="106">
        <v>0</v>
      </c>
      <c r="DB98" s="106">
        <v>-733705.93902508309</v>
      </c>
      <c r="DC98" s="106">
        <v>-4026649.9487963575</v>
      </c>
      <c r="DD98" s="106">
        <v>0</v>
      </c>
      <c r="DE98" s="106">
        <v>97.485300528337618</v>
      </c>
      <c r="DF98" s="106">
        <v>-4026552.4634958291</v>
      </c>
      <c r="DG98" s="106">
        <v>-1531803.9392532986</v>
      </c>
      <c r="DH98" s="106">
        <v>0</v>
      </c>
      <c r="DI98" s="106">
        <v>48.689145229383556</v>
      </c>
      <c r="DJ98" s="106">
        <v>-1531755.2501080693</v>
      </c>
      <c r="DK98" s="106">
        <v>-17077.256068327464</v>
      </c>
      <c r="DL98" s="106">
        <v>0</v>
      </c>
      <c r="DM98" s="106">
        <v>-146.17444575772117</v>
      </c>
      <c r="DN98" s="106">
        <v>-17223.430514085187</v>
      </c>
      <c r="DO98" s="106">
        <v>13490.698046159931</v>
      </c>
      <c r="DP98" s="106">
        <v>0</v>
      </c>
      <c r="DQ98" s="106">
        <v>146.04562491820866</v>
      </c>
      <c r="DR98" s="106">
        <v>13636.74367107814</v>
      </c>
      <c r="DS98" s="106">
        <v>-20329.223700566217</v>
      </c>
      <c r="DT98" s="106">
        <v>0</v>
      </c>
      <c r="DU98" s="106">
        <v>-97.370968056019336</v>
      </c>
      <c r="DV98" s="106">
        <v>-20426.594668622238</v>
      </c>
      <c r="DW98" s="106">
        <v>1803.3341688513756</v>
      </c>
      <c r="DX98" s="106">
        <v>0</v>
      </c>
      <c r="DY98" s="106">
        <v>194.65924447588802</v>
      </c>
      <c r="DZ98" s="106">
        <v>1997.9934133272636</v>
      </c>
      <c r="EA98" s="106">
        <v>-1590601.2045228072</v>
      </c>
      <c r="EB98" s="106">
        <v>0</v>
      </c>
      <c r="EC98" s="106">
        <v>291.81306524514173</v>
      </c>
      <c r="ED98" s="106">
        <v>-1590309.3914575619</v>
      </c>
      <c r="EE98" s="106">
        <v>44855.52342620492</v>
      </c>
      <c r="EF98" s="106">
        <v>0</v>
      </c>
      <c r="EG98" s="106">
        <v>-340.44457041717811</v>
      </c>
      <c r="EH98" s="106">
        <v>44515.078855787739</v>
      </c>
      <c r="EI98" s="106">
        <v>8620.2302945209667</v>
      </c>
      <c r="EJ98" s="106">
        <v>0</v>
      </c>
      <c r="EK98" s="106">
        <v>243</v>
      </c>
      <c r="EL98" s="106">
        <v>8863.2302945209667</v>
      </c>
      <c r="EM98" s="106">
        <v>1557392.861939691</v>
      </c>
      <c r="EN98" s="106">
        <v>0</v>
      </c>
      <c r="EO98" s="106">
        <v>-437.70239616604096</v>
      </c>
      <c r="EP98" s="106">
        <v>1556955.159543525</v>
      </c>
      <c r="EQ98" s="106">
        <v>-4711526.2416585423</v>
      </c>
      <c r="ER98" s="106">
        <v>0</v>
      </c>
      <c r="ES98" s="106">
        <v>1653.0097160460032</v>
      </c>
      <c r="ET98" s="106">
        <v>-4709873.2319424963</v>
      </c>
      <c r="EU98" s="106">
        <v>3195669.2251599506</v>
      </c>
      <c r="EV98" s="106">
        <v>0</v>
      </c>
      <c r="EW98" s="106">
        <v>-1312.8172994930587</v>
      </c>
      <c r="EX98" s="106">
        <v>3194356.4078604574</v>
      </c>
      <c r="EY98" s="106">
        <v>-103217.64274854679</v>
      </c>
      <c r="EZ98" s="106">
        <v>0</v>
      </c>
      <c r="FA98" s="106">
        <v>2039.6682215913374</v>
      </c>
      <c r="FB98" s="106">
        <v>-101177.97452695546</v>
      </c>
      <c r="FC98" s="106">
        <v>-3088358.63751595</v>
      </c>
      <c r="FD98" s="106">
        <v>0</v>
      </c>
      <c r="FE98" s="106">
        <v>-485.03719795832183</v>
      </c>
      <c r="FF98" s="106">
        <v>-3088843.6747139082</v>
      </c>
      <c r="FG98" s="106">
        <v>1375.941030102782</v>
      </c>
      <c r="FH98" s="106">
        <v>0</v>
      </c>
      <c r="FI98" s="106">
        <v>96.393529512221221</v>
      </c>
      <c r="FJ98" s="106">
        <v>1472.3345596150029</v>
      </c>
      <c r="FK98" s="106">
        <v>23704.495919557288</v>
      </c>
      <c r="FL98" s="106">
        <v>0</v>
      </c>
      <c r="FM98" s="106">
        <v>338.55831230916692</v>
      </c>
      <c r="FN98" s="106">
        <v>24043.054231866456</v>
      </c>
    </row>
    <row r="99" spans="1:170">
      <c r="A99" s="105"/>
      <c r="B99" s="106">
        <v>4544524.0357419932</v>
      </c>
      <c r="C99" s="280"/>
      <c r="D99" s="237" t="s">
        <v>440</v>
      </c>
      <c r="E99" s="105"/>
      <c r="F99" s="106">
        <v>2.5463314726948738E-2</v>
      </c>
      <c r="G99" s="106">
        <v>0</v>
      </c>
      <c r="H99" s="106">
        <v>0</v>
      </c>
      <c r="I99" s="106">
        <v>2.5463314726948738E-2</v>
      </c>
      <c r="J99" s="106"/>
      <c r="K99" s="106">
        <v>0.22887475602328777</v>
      </c>
      <c r="L99" s="106">
        <v>0</v>
      </c>
      <c r="M99" s="106">
        <v>0</v>
      </c>
      <c r="N99" s="106">
        <v>0.22887475602328777</v>
      </c>
      <c r="O99" s="106"/>
      <c r="P99" s="106">
        <v>-3912503.5291938027</v>
      </c>
      <c r="Q99" s="106">
        <v>0</v>
      </c>
      <c r="R99" s="106">
        <v>0</v>
      </c>
      <c r="S99" s="106">
        <v>-3912503.5291938027</v>
      </c>
      <c r="T99" s="106"/>
      <c r="U99" s="106">
        <v>-6340950.6523137437</v>
      </c>
      <c r="V99" s="106">
        <v>0</v>
      </c>
      <c r="W99" s="106">
        <v>0</v>
      </c>
      <c r="X99" s="106">
        <v>-6340950.6523137437</v>
      </c>
      <c r="Y99" s="106"/>
      <c r="Z99" s="106">
        <v>-6705475.9642580068</v>
      </c>
      <c r="AA99" s="106">
        <v>0</v>
      </c>
      <c r="AB99" s="106">
        <v>96916</v>
      </c>
      <c r="AC99" s="106">
        <v>-6608559.9642580068</v>
      </c>
      <c r="AH99" s="238" t="s">
        <v>332</v>
      </c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68" t="s">
        <v>332</v>
      </c>
      <c r="BC99" s="94">
        <v>0.20341144129633904</v>
      </c>
      <c r="BD99" s="94">
        <v>0</v>
      </c>
      <c r="BE99" s="94">
        <v>0</v>
      </c>
      <c r="BF99" s="94">
        <v>0.20341144129633904</v>
      </c>
      <c r="BG99" s="106">
        <v>2.76155024766922E-2</v>
      </c>
      <c r="BH99" s="106">
        <v>0</v>
      </c>
      <c r="BI99" s="106">
        <v>0</v>
      </c>
      <c r="BJ99" s="106">
        <v>2.76155024766922E-2</v>
      </c>
      <c r="BK99" s="106">
        <v>2.9915280640125275E-2</v>
      </c>
      <c r="BL99" s="106">
        <v>0</v>
      </c>
      <c r="BM99" s="106">
        <v>0</v>
      </c>
      <c r="BN99" s="106">
        <v>2.9915280640125275E-2</v>
      </c>
      <c r="BO99" s="106">
        <v>3.2370219938457012E-2</v>
      </c>
      <c r="BP99" s="106">
        <v>0</v>
      </c>
      <c r="BQ99" s="106">
        <v>0</v>
      </c>
      <c r="BR99" s="106">
        <v>3.2370219938457012E-2</v>
      </c>
      <c r="BS99" s="106">
        <v>0.11351043824106455</v>
      </c>
      <c r="BT99" s="106">
        <v>0</v>
      </c>
      <c r="BU99" s="106">
        <v>0</v>
      </c>
      <c r="BV99" s="106">
        <v>0.11351043824106455</v>
      </c>
      <c r="BW99" s="106">
        <v>4.3901287950575352E-2</v>
      </c>
      <c r="BX99" s="106">
        <v>0</v>
      </c>
      <c r="BY99" s="106">
        <v>0</v>
      </c>
      <c r="BZ99" s="106">
        <v>4.3901287950575352E-2</v>
      </c>
      <c r="CA99" s="106">
        <v>4.7253877855837345E-2</v>
      </c>
      <c r="CB99" s="106">
        <v>0</v>
      </c>
      <c r="CC99" s="106">
        <v>0</v>
      </c>
      <c r="CD99" s="106">
        <v>4.7253877855837345E-2</v>
      </c>
      <c r="CE99" s="106">
        <v>-3300364.2649317663</v>
      </c>
      <c r="CF99" s="106">
        <v>0</v>
      </c>
      <c r="CG99" s="106">
        <v>0</v>
      </c>
      <c r="CH99" s="106">
        <v>-3300364.2649317663</v>
      </c>
      <c r="CI99" s="106">
        <v>-612139.58429195825</v>
      </c>
      <c r="CJ99" s="106">
        <v>0</v>
      </c>
      <c r="CK99" s="106">
        <v>0</v>
      </c>
      <c r="CL99" s="106">
        <v>-612139.58429195825</v>
      </c>
      <c r="CM99" s="106">
        <v>817802.06749533117</v>
      </c>
      <c r="CN99" s="106">
        <v>0</v>
      </c>
      <c r="CO99" s="106">
        <v>0</v>
      </c>
      <c r="CP99" s="106">
        <v>817802.06749533117</v>
      </c>
      <c r="CQ99" s="106">
        <v>-409384.40485555492</v>
      </c>
      <c r="CR99" s="106">
        <v>0</v>
      </c>
      <c r="CS99" s="106">
        <v>0</v>
      </c>
      <c r="CT99" s="106">
        <v>-409384.40485555492</v>
      </c>
      <c r="CU99" s="106">
        <v>-203632.79617078695</v>
      </c>
      <c r="CV99" s="106">
        <v>0</v>
      </c>
      <c r="CW99" s="106">
        <v>0</v>
      </c>
      <c r="CX99" s="106">
        <v>-203632.79617078695</v>
      </c>
      <c r="CY99" s="106">
        <v>-202760.69364401605</v>
      </c>
      <c r="CZ99" s="106">
        <v>0</v>
      </c>
      <c r="DA99" s="106">
        <v>0</v>
      </c>
      <c r="DB99" s="106">
        <v>-202760.69364401605</v>
      </c>
      <c r="DC99" s="106">
        <v>-997645.38049243204</v>
      </c>
      <c r="DD99" s="106">
        <v>0</v>
      </c>
      <c r="DE99" s="106">
        <v>0</v>
      </c>
      <c r="DF99" s="106">
        <v>-997645.38049243204</v>
      </c>
      <c r="DG99" s="106">
        <v>-384285.06237253174</v>
      </c>
      <c r="DH99" s="106">
        <v>0</v>
      </c>
      <c r="DI99" s="106">
        <v>0</v>
      </c>
      <c r="DJ99" s="106">
        <v>-384285.06237253174</v>
      </c>
      <c r="DK99" s="106">
        <v>1241.8228403776884</v>
      </c>
      <c r="DL99" s="106">
        <v>0</v>
      </c>
      <c r="DM99" s="106">
        <v>0</v>
      </c>
      <c r="DN99" s="106">
        <v>1241.8228403776884</v>
      </c>
      <c r="DO99" s="106">
        <v>1249.0747512262315</v>
      </c>
      <c r="DP99" s="106">
        <v>0</v>
      </c>
      <c r="DQ99" s="106">
        <v>0</v>
      </c>
      <c r="DR99" s="106">
        <v>1249.0747512262315</v>
      </c>
      <c r="DS99" s="106">
        <v>1256.2603272758424</v>
      </c>
      <c r="DT99" s="106">
        <v>0</v>
      </c>
      <c r="DU99" s="106">
        <v>0</v>
      </c>
      <c r="DV99" s="106">
        <v>1256.2603272758424</v>
      </c>
      <c r="DW99" s="106">
        <v>1263.3800248187035</v>
      </c>
      <c r="DX99" s="106">
        <v>0</v>
      </c>
      <c r="DY99" s="106">
        <v>0</v>
      </c>
      <c r="DZ99" s="106">
        <v>1263.3800248187035</v>
      </c>
      <c r="EA99" s="106">
        <v>-371698.97908064723</v>
      </c>
      <c r="EB99" s="106">
        <v>0</v>
      </c>
      <c r="EC99" s="106">
        <v>0</v>
      </c>
      <c r="ED99" s="106">
        <v>-371698.97908064723</v>
      </c>
      <c r="EE99" s="106">
        <v>1650.9347047079355</v>
      </c>
      <c r="EF99" s="106">
        <v>0</v>
      </c>
      <c r="EG99" s="106">
        <v>0</v>
      </c>
      <c r="EH99" s="106">
        <v>1650.9347047079355</v>
      </c>
      <c r="EI99" s="106">
        <v>1657.3794288057834</v>
      </c>
      <c r="EJ99" s="106">
        <v>0</v>
      </c>
      <c r="EK99" s="106">
        <v>0</v>
      </c>
      <c r="EL99" s="106">
        <v>1657.3794288057834</v>
      </c>
      <c r="EM99" s="106">
        <v>376116.82774379291</v>
      </c>
      <c r="EN99" s="106">
        <v>0</v>
      </c>
      <c r="EO99" s="106">
        <v>0</v>
      </c>
      <c r="EP99" s="106">
        <v>376116.82774379291</v>
      </c>
      <c r="EQ99" s="106">
        <v>-1086347.2841019928</v>
      </c>
      <c r="ER99" s="106">
        <v>0</v>
      </c>
      <c r="ES99" s="106">
        <v>0</v>
      </c>
      <c r="ET99" s="106">
        <v>-1086347.2841019928</v>
      </c>
      <c r="EU99" s="106">
        <v>718611.43552680686</v>
      </c>
      <c r="EV99" s="106">
        <v>0</v>
      </c>
      <c r="EW99" s="106">
        <v>0</v>
      </c>
      <c r="EX99" s="106">
        <v>718611.43552680686</v>
      </c>
      <c r="EY99" s="106">
        <v>1694.5055897329003</v>
      </c>
      <c r="EZ99" s="106">
        <v>0</v>
      </c>
      <c r="FA99" s="106">
        <v>0</v>
      </c>
      <c r="FB99" s="106">
        <v>1694.5055897329003</v>
      </c>
      <c r="FC99" s="106">
        <v>-707816.10258435644</v>
      </c>
      <c r="FD99" s="106">
        <v>0</v>
      </c>
      <c r="FE99" s="106">
        <v>0</v>
      </c>
      <c r="FF99" s="106">
        <v>-707816.10258435644</v>
      </c>
      <c r="FG99" s="106">
        <v>5021.6371452100575</v>
      </c>
      <c r="FH99" s="106">
        <v>0</v>
      </c>
      <c r="FI99" s="106">
        <v>0</v>
      </c>
      <c r="FJ99" s="106">
        <v>5021.6371452100575</v>
      </c>
      <c r="FK99" s="106">
        <v>7558.2546042911708</v>
      </c>
      <c r="FL99" s="106">
        <v>0</v>
      </c>
      <c r="FM99" s="106">
        <v>0</v>
      </c>
      <c r="FN99" s="106">
        <v>7558.2546042911708</v>
      </c>
    </row>
    <row r="100" spans="1:170">
      <c r="A100" s="105"/>
      <c r="B100" s="106">
        <v>0</v>
      </c>
      <c r="C100" s="280"/>
      <c r="D100" s="237" t="s">
        <v>441</v>
      </c>
      <c r="E100" s="105"/>
      <c r="F100" s="106">
        <v>0</v>
      </c>
      <c r="G100" s="106">
        <v>0</v>
      </c>
      <c r="H100" s="106">
        <v>0</v>
      </c>
      <c r="I100" s="106">
        <v>0</v>
      </c>
      <c r="J100" s="106"/>
      <c r="K100" s="106">
        <v>0</v>
      </c>
      <c r="L100" s="106">
        <v>0</v>
      </c>
      <c r="M100" s="106">
        <v>0</v>
      </c>
      <c r="N100" s="106">
        <v>0</v>
      </c>
      <c r="O100" s="106"/>
      <c r="P100" s="106">
        <v>0</v>
      </c>
      <c r="Q100" s="106">
        <v>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/>
      <c r="Z100" s="106">
        <v>73063533.048467427</v>
      </c>
      <c r="AA100" s="106">
        <v>0</v>
      </c>
      <c r="AB100" s="106">
        <v>-6087879.4484375333</v>
      </c>
      <c r="AC100" s="106">
        <v>66975653.600029901</v>
      </c>
      <c r="AH100" s="238"/>
      <c r="AJ100" s="218"/>
      <c r="AK100" s="218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68">
        <v>0</v>
      </c>
      <c r="BC100" s="94">
        <v>0</v>
      </c>
      <c r="BD100" s="94">
        <v>0</v>
      </c>
      <c r="BE100" s="94">
        <v>0</v>
      </c>
      <c r="BF100" s="94">
        <v>0</v>
      </c>
      <c r="BG100" s="106">
        <v>0</v>
      </c>
      <c r="BH100" s="106">
        <v>0</v>
      </c>
      <c r="BI100" s="106">
        <v>0</v>
      </c>
      <c r="BJ100" s="106">
        <v>0</v>
      </c>
      <c r="BK100" s="106">
        <v>0</v>
      </c>
      <c r="BL100" s="106">
        <v>0</v>
      </c>
      <c r="BM100" s="106">
        <v>0</v>
      </c>
      <c r="BN100" s="106">
        <v>0</v>
      </c>
      <c r="BO100" s="106">
        <v>0</v>
      </c>
      <c r="BP100" s="106">
        <v>0</v>
      </c>
      <c r="BQ100" s="106">
        <v>0</v>
      </c>
      <c r="BR100" s="106">
        <v>0</v>
      </c>
      <c r="BS100" s="106">
        <v>0</v>
      </c>
      <c r="BT100" s="106">
        <v>0</v>
      </c>
      <c r="BU100" s="106">
        <v>0</v>
      </c>
      <c r="BV100" s="106">
        <v>0</v>
      </c>
      <c r="BW100" s="106">
        <v>0</v>
      </c>
      <c r="BX100" s="106">
        <v>0</v>
      </c>
      <c r="BY100" s="106">
        <v>0</v>
      </c>
      <c r="BZ100" s="106">
        <v>0</v>
      </c>
      <c r="CA100" s="106">
        <v>0</v>
      </c>
      <c r="CB100" s="106">
        <v>0</v>
      </c>
      <c r="CC100" s="106">
        <v>0</v>
      </c>
      <c r="CD100" s="106">
        <v>0</v>
      </c>
      <c r="CE100" s="106">
        <v>0</v>
      </c>
      <c r="CF100" s="106">
        <v>0</v>
      </c>
      <c r="CG100" s="106">
        <v>0</v>
      </c>
      <c r="CH100" s="106">
        <v>0</v>
      </c>
      <c r="CI100" s="106">
        <v>0</v>
      </c>
      <c r="CJ100" s="106">
        <v>0</v>
      </c>
      <c r="CK100" s="106">
        <v>0</v>
      </c>
      <c r="CL100" s="106">
        <v>0</v>
      </c>
      <c r="CM100" s="106">
        <v>0</v>
      </c>
      <c r="CN100" s="106">
        <v>0</v>
      </c>
      <c r="CO100" s="106">
        <v>0</v>
      </c>
      <c r="CP100" s="106">
        <v>0</v>
      </c>
      <c r="CQ100" s="106">
        <v>0</v>
      </c>
      <c r="CR100" s="106">
        <v>0</v>
      </c>
      <c r="CS100" s="106">
        <v>0</v>
      </c>
      <c r="CT100" s="106">
        <v>0</v>
      </c>
      <c r="CU100" s="106">
        <v>0</v>
      </c>
      <c r="CV100" s="106">
        <v>0</v>
      </c>
      <c r="CW100" s="106">
        <v>0</v>
      </c>
      <c r="CX100" s="106">
        <v>0</v>
      </c>
      <c r="CY100" s="106">
        <v>0</v>
      </c>
      <c r="CZ100" s="106">
        <v>0</v>
      </c>
      <c r="DA100" s="106">
        <v>0</v>
      </c>
      <c r="DB100" s="106">
        <v>0</v>
      </c>
      <c r="DC100" s="106">
        <v>0</v>
      </c>
      <c r="DD100" s="106">
        <v>0</v>
      </c>
      <c r="DE100" s="106">
        <v>0</v>
      </c>
      <c r="DF100" s="106">
        <v>0</v>
      </c>
      <c r="DG100" s="106">
        <v>0</v>
      </c>
      <c r="DH100" s="106">
        <v>0</v>
      </c>
      <c r="DI100" s="106">
        <v>0</v>
      </c>
      <c r="DJ100" s="106">
        <v>0</v>
      </c>
      <c r="DK100" s="106">
        <v>0</v>
      </c>
      <c r="DL100" s="106">
        <v>0</v>
      </c>
      <c r="DM100" s="106">
        <v>0</v>
      </c>
      <c r="DN100" s="106">
        <v>0</v>
      </c>
      <c r="DO100" s="106">
        <v>0</v>
      </c>
      <c r="DP100" s="106">
        <v>0</v>
      </c>
      <c r="DQ100" s="106">
        <v>0</v>
      </c>
      <c r="DR100" s="106">
        <v>0</v>
      </c>
      <c r="DS100" s="106">
        <v>0</v>
      </c>
      <c r="DT100" s="106">
        <v>0</v>
      </c>
      <c r="DU100" s="106">
        <v>0</v>
      </c>
      <c r="DV100" s="106">
        <v>0</v>
      </c>
      <c r="DW100" s="106">
        <v>0</v>
      </c>
      <c r="DX100" s="106">
        <v>0</v>
      </c>
      <c r="DY100" s="106">
        <v>0</v>
      </c>
      <c r="DZ100" s="106">
        <v>0</v>
      </c>
      <c r="EA100" s="106">
        <v>0</v>
      </c>
      <c r="EB100" s="106">
        <v>0</v>
      </c>
      <c r="EC100" s="106">
        <v>0</v>
      </c>
      <c r="ED100" s="106">
        <v>0</v>
      </c>
      <c r="EE100" s="106">
        <v>0</v>
      </c>
      <c r="EF100" s="106">
        <v>0</v>
      </c>
      <c r="EG100" s="106">
        <v>0</v>
      </c>
      <c r="EH100" s="106">
        <v>0</v>
      </c>
      <c r="EI100" s="106">
        <v>0</v>
      </c>
      <c r="EJ100" s="106">
        <v>0</v>
      </c>
      <c r="EK100" s="106">
        <v>0</v>
      </c>
      <c r="EL100" s="106">
        <v>0</v>
      </c>
      <c r="EM100" s="106">
        <v>0</v>
      </c>
      <c r="EN100" s="106">
        <v>0</v>
      </c>
      <c r="EO100" s="106">
        <v>0</v>
      </c>
      <c r="EP100" s="106">
        <v>0</v>
      </c>
      <c r="EQ100" s="106">
        <v>0</v>
      </c>
      <c r="ER100" s="106">
        <v>0</v>
      </c>
      <c r="ES100" s="106">
        <v>0</v>
      </c>
      <c r="ET100" s="106">
        <v>0</v>
      </c>
      <c r="EU100" s="106">
        <v>0</v>
      </c>
      <c r="EV100" s="106">
        <v>0</v>
      </c>
      <c r="EW100" s="106">
        <v>0</v>
      </c>
      <c r="EX100" s="106">
        <v>0</v>
      </c>
      <c r="EY100" s="106">
        <v>0</v>
      </c>
      <c r="EZ100" s="106">
        <v>0</v>
      </c>
      <c r="FA100" s="106">
        <v>0</v>
      </c>
      <c r="FB100" s="106">
        <v>0</v>
      </c>
      <c r="FC100" s="106">
        <v>0</v>
      </c>
      <c r="FD100" s="106">
        <v>0</v>
      </c>
      <c r="FE100" s="106">
        <v>0</v>
      </c>
      <c r="FF100" s="106">
        <v>0</v>
      </c>
      <c r="FG100" s="106">
        <v>0</v>
      </c>
      <c r="FH100" s="106">
        <v>0</v>
      </c>
      <c r="FI100" s="106">
        <v>0</v>
      </c>
      <c r="FJ100" s="106">
        <v>0</v>
      </c>
      <c r="FK100" s="106">
        <v>0</v>
      </c>
      <c r="FL100" s="106">
        <v>0</v>
      </c>
      <c r="FM100" s="106">
        <v>0</v>
      </c>
      <c r="FN100" s="106">
        <v>0</v>
      </c>
    </row>
    <row r="101" spans="1:170">
      <c r="A101" s="105">
        <v>10.8125</v>
      </c>
      <c r="B101" s="106">
        <v>41806077.125</v>
      </c>
      <c r="D101" s="237" t="s">
        <v>442</v>
      </c>
      <c r="E101" s="105">
        <v>0</v>
      </c>
      <c r="F101" s="106">
        <v>0</v>
      </c>
      <c r="G101" s="106">
        <v>0</v>
      </c>
      <c r="H101" s="106">
        <v>0</v>
      </c>
      <c r="I101" s="106">
        <v>0</v>
      </c>
      <c r="J101" s="106"/>
      <c r="K101" s="106">
        <v>-5316379.75</v>
      </c>
      <c r="L101" s="106">
        <v>0</v>
      </c>
      <c r="M101" s="106">
        <v>0</v>
      </c>
      <c r="N101" s="106">
        <v>-5316379.75</v>
      </c>
      <c r="O101" s="106"/>
      <c r="P101" s="106">
        <v>-4591418.875</v>
      </c>
      <c r="Q101" s="106">
        <v>0</v>
      </c>
      <c r="R101" s="106">
        <v>0</v>
      </c>
      <c r="S101" s="106">
        <v>-4591418.875</v>
      </c>
      <c r="T101" s="106"/>
      <c r="U101" s="106">
        <v>-5707987.1889686659</v>
      </c>
      <c r="V101" s="106">
        <v>0</v>
      </c>
      <c r="W101" s="106">
        <v>0</v>
      </c>
      <c r="X101" s="106">
        <v>-5707987.1889686659</v>
      </c>
      <c r="Y101" s="106"/>
      <c r="Z101" s="106">
        <v>-104338878.649602</v>
      </c>
      <c r="AA101" s="106">
        <v>0</v>
      </c>
      <c r="AB101" s="106">
        <v>-9717735.625</v>
      </c>
      <c r="AC101" s="106">
        <v>-114056614.274602</v>
      </c>
      <c r="AH101" s="238" t="s">
        <v>442</v>
      </c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68" t="s">
        <v>442</v>
      </c>
      <c r="BC101" s="94">
        <v>-5316379.75</v>
      </c>
      <c r="BD101" s="94">
        <v>0</v>
      </c>
      <c r="BE101" s="94">
        <v>0</v>
      </c>
      <c r="BF101" s="94">
        <v>-5316379.75</v>
      </c>
      <c r="BG101" s="106">
        <v>-6041340.625</v>
      </c>
      <c r="BH101" s="106">
        <v>0</v>
      </c>
      <c r="BI101" s="106">
        <v>0</v>
      </c>
      <c r="BJ101" s="106">
        <v>-6041340.625</v>
      </c>
      <c r="BK101" s="106">
        <v>-6282994.25</v>
      </c>
      <c r="BL101" s="106">
        <v>0</v>
      </c>
      <c r="BM101" s="106">
        <v>0</v>
      </c>
      <c r="BN101" s="106">
        <v>-6282994.25</v>
      </c>
      <c r="BO101" s="106">
        <v>6766301.5</v>
      </c>
      <c r="BP101" s="106">
        <v>0</v>
      </c>
      <c r="BQ101" s="106">
        <v>0</v>
      </c>
      <c r="BR101" s="106">
        <v>6766301.5</v>
      </c>
      <c r="BS101" s="106">
        <v>241653.625</v>
      </c>
      <c r="BT101" s="106">
        <v>0</v>
      </c>
      <c r="BU101" s="106">
        <v>0</v>
      </c>
      <c r="BV101" s="106">
        <v>241653.625</v>
      </c>
      <c r="BW101" s="106">
        <v>966614.5</v>
      </c>
      <c r="BX101" s="106">
        <v>0</v>
      </c>
      <c r="BY101" s="106">
        <v>0</v>
      </c>
      <c r="BZ101" s="106">
        <v>966614.5</v>
      </c>
      <c r="CA101" s="106">
        <v>966614.5</v>
      </c>
      <c r="CB101" s="106">
        <v>0</v>
      </c>
      <c r="CC101" s="106">
        <v>0</v>
      </c>
      <c r="CD101" s="106">
        <v>966614.5</v>
      </c>
      <c r="CE101" s="106">
        <v>-1208268.125</v>
      </c>
      <c r="CF101" s="106">
        <v>0</v>
      </c>
      <c r="CG101" s="106">
        <v>0</v>
      </c>
      <c r="CH101" s="106">
        <v>-1208268.125</v>
      </c>
      <c r="CI101" s="106">
        <v>0</v>
      </c>
      <c r="CJ101" s="106">
        <v>0</v>
      </c>
      <c r="CK101" s="106">
        <v>0</v>
      </c>
      <c r="CL101" s="106">
        <v>0</v>
      </c>
      <c r="CM101" s="106">
        <v>0</v>
      </c>
      <c r="CN101" s="106">
        <v>0</v>
      </c>
      <c r="CO101" s="106">
        <v>0</v>
      </c>
      <c r="CP101" s="106">
        <v>0</v>
      </c>
      <c r="CQ101" s="106">
        <v>-5074726.125</v>
      </c>
      <c r="CR101" s="106">
        <v>0</v>
      </c>
      <c r="CS101" s="106">
        <v>0</v>
      </c>
      <c r="CT101" s="106">
        <v>-5074726.125</v>
      </c>
      <c r="CU101" s="106">
        <v>-6524647.875</v>
      </c>
      <c r="CV101" s="106">
        <v>0</v>
      </c>
      <c r="CW101" s="106">
        <v>0</v>
      </c>
      <c r="CX101" s="106">
        <v>-6524647.875</v>
      </c>
      <c r="CY101" s="106">
        <v>966614.5</v>
      </c>
      <c r="CZ101" s="106">
        <v>0</v>
      </c>
      <c r="DA101" s="106">
        <v>0</v>
      </c>
      <c r="DB101" s="106">
        <v>966614.5</v>
      </c>
      <c r="DC101" s="106">
        <v>-1208268.125</v>
      </c>
      <c r="DD101" s="106">
        <v>0</v>
      </c>
      <c r="DE101" s="106">
        <v>0</v>
      </c>
      <c r="DF101" s="106">
        <v>-1208268.125</v>
      </c>
      <c r="DG101" s="106">
        <v>-5074726.125</v>
      </c>
      <c r="DH101" s="106">
        <v>0</v>
      </c>
      <c r="DI101" s="106">
        <v>0</v>
      </c>
      <c r="DJ101" s="106">
        <v>-5074726.125</v>
      </c>
      <c r="DK101" s="106">
        <v>-966614.5</v>
      </c>
      <c r="DL101" s="106">
        <v>0</v>
      </c>
      <c r="DM101" s="106">
        <v>0</v>
      </c>
      <c r="DN101" s="106">
        <v>-966614.5</v>
      </c>
      <c r="DO101" s="106">
        <v>-1446819.35</v>
      </c>
      <c r="DP101" s="106">
        <v>0</v>
      </c>
      <c r="DQ101" s="106">
        <v>0</v>
      </c>
      <c r="DR101" s="106">
        <v>-1446819.35</v>
      </c>
      <c r="DS101" s="106">
        <v>1951979</v>
      </c>
      <c r="DT101" s="106">
        <v>0</v>
      </c>
      <c r="DU101" s="106">
        <v>0</v>
      </c>
      <c r="DV101" s="106">
        <v>1951979</v>
      </c>
      <c r="DW101" s="106">
        <v>-1951979</v>
      </c>
      <c r="DX101" s="106">
        <v>0</v>
      </c>
      <c r="DY101" s="106">
        <v>0</v>
      </c>
      <c r="DZ101" s="106">
        <v>-1951979</v>
      </c>
      <c r="EA101" s="106">
        <v>-1463984.25</v>
      </c>
      <c r="EB101" s="106">
        <v>0</v>
      </c>
      <c r="EC101" s="106">
        <v>0</v>
      </c>
      <c r="ED101" s="106">
        <v>-1463984.25</v>
      </c>
      <c r="EE101" s="106">
        <v>3988430.6</v>
      </c>
      <c r="EF101" s="106">
        <v>0</v>
      </c>
      <c r="EG101" s="106">
        <v>0</v>
      </c>
      <c r="EH101" s="106">
        <v>3988430.6</v>
      </c>
      <c r="EI101" s="106">
        <v>4254205.375</v>
      </c>
      <c r="EJ101" s="106">
        <v>0</v>
      </c>
      <c r="EK101" s="106">
        <v>0</v>
      </c>
      <c r="EL101" s="106">
        <v>4254205.375</v>
      </c>
      <c r="EM101" s="106">
        <v>-2986350.3689686656</v>
      </c>
      <c r="EN101" s="106">
        <v>0</v>
      </c>
      <c r="EO101" s="106">
        <v>0</v>
      </c>
      <c r="EP101" s="106">
        <v>-2986350.3689686656</v>
      </c>
      <c r="EQ101" s="106">
        <v>7708983.75</v>
      </c>
      <c r="ER101" s="106">
        <v>0</v>
      </c>
      <c r="ES101" s="106">
        <v>0</v>
      </c>
      <c r="ET101" s="106">
        <v>7708983.75</v>
      </c>
      <c r="EU101" s="106">
        <v>1027864.5</v>
      </c>
      <c r="EV101" s="106">
        <v>0</v>
      </c>
      <c r="EW101" s="106">
        <v>0</v>
      </c>
      <c r="EX101" s="106">
        <v>1027864.5</v>
      </c>
      <c r="EY101" s="106">
        <v>-770898.375</v>
      </c>
      <c r="EZ101" s="106">
        <v>0</v>
      </c>
      <c r="FA101" s="106">
        <v>0</v>
      </c>
      <c r="FB101" s="106">
        <v>-770898.375</v>
      </c>
      <c r="FC101" s="106">
        <v>-1284830.625</v>
      </c>
      <c r="FD101" s="106">
        <v>0</v>
      </c>
      <c r="FE101" s="106">
        <v>0</v>
      </c>
      <c r="FF101" s="106">
        <v>-1284830.625</v>
      </c>
      <c r="FG101" s="106">
        <v>5653254.75</v>
      </c>
      <c r="FH101" s="106">
        <v>0</v>
      </c>
      <c r="FI101" s="106">
        <v>0</v>
      </c>
      <c r="FJ101" s="106">
        <v>5653254.75</v>
      </c>
      <c r="FK101" s="106">
        <v>2085943.93</v>
      </c>
      <c r="FL101" s="106">
        <v>0</v>
      </c>
      <c r="FM101" s="106">
        <v>0</v>
      </c>
      <c r="FN101" s="106">
        <v>2085943.93</v>
      </c>
    </row>
    <row r="102" spans="1:170">
      <c r="A102" s="105"/>
      <c r="B102" s="106">
        <v>0</v>
      </c>
      <c r="D102" s="260" t="s">
        <v>251</v>
      </c>
      <c r="E102" s="105"/>
      <c r="F102" s="106">
        <v>0</v>
      </c>
      <c r="G102" s="106">
        <v>0</v>
      </c>
      <c r="H102" s="106">
        <v>0</v>
      </c>
      <c r="I102" s="106">
        <v>0</v>
      </c>
      <c r="J102" s="106"/>
      <c r="K102" s="106">
        <v>0</v>
      </c>
      <c r="L102" s="106">
        <v>0</v>
      </c>
      <c r="M102" s="106">
        <v>0</v>
      </c>
      <c r="N102" s="106">
        <v>0</v>
      </c>
      <c r="O102" s="106"/>
      <c r="P102" s="106">
        <v>0</v>
      </c>
      <c r="Q102" s="106">
        <v>0</v>
      </c>
      <c r="R102" s="106">
        <v>0</v>
      </c>
      <c r="S102" s="106">
        <v>0</v>
      </c>
      <c r="T102" s="106"/>
      <c r="U102" s="106">
        <v>0</v>
      </c>
      <c r="V102" s="106">
        <v>0</v>
      </c>
      <c r="W102" s="106">
        <v>0</v>
      </c>
      <c r="X102" s="106">
        <v>0</v>
      </c>
      <c r="Y102" s="106"/>
      <c r="Z102" s="106">
        <v>0</v>
      </c>
      <c r="AA102" s="106">
        <v>-5965552</v>
      </c>
      <c r="AB102" s="106">
        <v>0</v>
      </c>
      <c r="AC102" s="106">
        <v>-5965552</v>
      </c>
      <c r="AH102" s="238" t="s">
        <v>251</v>
      </c>
      <c r="AJ102" s="218"/>
      <c r="AK102" s="218"/>
      <c r="AL102" s="218"/>
      <c r="AM102" s="218"/>
      <c r="AN102" s="218"/>
      <c r="AO102" s="218"/>
      <c r="AP102" s="218"/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68" t="s">
        <v>251</v>
      </c>
      <c r="BC102" s="94">
        <v>0</v>
      </c>
      <c r="BD102" s="94">
        <v>0</v>
      </c>
      <c r="BE102" s="94">
        <v>0</v>
      </c>
      <c r="BF102" s="94">
        <v>0</v>
      </c>
      <c r="BG102" s="106">
        <v>0</v>
      </c>
      <c r="BH102" s="106">
        <v>0</v>
      </c>
      <c r="BI102" s="106">
        <v>0</v>
      </c>
      <c r="BJ102" s="106">
        <v>0</v>
      </c>
      <c r="BK102" s="106">
        <v>0</v>
      </c>
      <c r="BL102" s="106">
        <v>0</v>
      </c>
      <c r="BM102" s="106">
        <v>0</v>
      </c>
      <c r="BN102" s="106">
        <v>0</v>
      </c>
      <c r="BO102" s="106">
        <v>0</v>
      </c>
      <c r="BP102" s="106">
        <v>0</v>
      </c>
      <c r="BQ102" s="106">
        <v>0</v>
      </c>
      <c r="BR102" s="106">
        <v>0</v>
      </c>
      <c r="BS102" s="106">
        <v>0</v>
      </c>
      <c r="BT102" s="106">
        <v>0</v>
      </c>
      <c r="BU102" s="106">
        <v>0</v>
      </c>
      <c r="BV102" s="106">
        <v>0</v>
      </c>
      <c r="BW102" s="106">
        <v>0</v>
      </c>
      <c r="BX102" s="106">
        <v>0</v>
      </c>
      <c r="BY102" s="106">
        <v>0</v>
      </c>
      <c r="BZ102" s="106">
        <v>0</v>
      </c>
      <c r="CA102" s="106">
        <v>0</v>
      </c>
      <c r="CB102" s="106">
        <v>0</v>
      </c>
      <c r="CC102" s="106">
        <v>0</v>
      </c>
      <c r="CD102" s="106">
        <v>0</v>
      </c>
      <c r="CE102" s="106">
        <v>0</v>
      </c>
      <c r="CF102" s="106">
        <v>0</v>
      </c>
      <c r="CG102" s="106">
        <v>0</v>
      </c>
      <c r="CH102" s="106">
        <v>0</v>
      </c>
      <c r="CI102" s="106">
        <v>0</v>
      </c>
      <c r="CJ102" s="106">
        <v>0</v>
      </c>
      <c r="CK102" s="106">
        <v>0</v>
      </c>
      <c r="CL102" s="106">
        <v>0</v>
      </c>
      <c r="CM102" s="106">
        <v>0</v>
      </c>
      <c r="CN102" s="106">
        <v>0</v>
      </c>
      <c r="CO102" s="106">
        <v>0</v>
      </c>
      <c r="CP102" s="106">
        <v>0</v>
      </c>
      <c r="CQ102" s="106">
        <v>0</v>
      </c>
      <c r="CR102" s="106">
        <v>0</v>
      </c>
      <c r="CS102" s="106">
        <v>0</v>
      </c>
      <c r="CT102" s="106">
        <v>0</v>
      </c>
      <c r="CU102" s="106">
        <v>0</v>
      </c>
      <c r="CV102" s="106">
        <v>0</v>
      </c>
      <c r="CW102" s="106">
        <v>0</v>
      </c>
      <c r="CX102" s="106">
        <v>0</v>
      </c>
      <c r="CY102" s="106">
        <v>0</v>
      </c>
      <c r="CZ102" s="106">
        <v>0</v>
      </c>
      <c r="DA102" s="106">
        <v>0</v>
      </c>
      <c r="DB102" s="106">
        <v>0</v>
      </c>
      <c r="DC102" s="106">
        <v>0</v>
      </c>
      <c r="DD102" s="106">
        <v>0</v>
      </c>
      <c r="DE102" s="106">
        <v>0</v>
      </c>
      <c r="DF102" s="106">
        <v>0</v>
      </c>
      <c r="DG102" s="106">
        <v>0</v>
      </c>
      <c r="DH102" s="106">
        <v>0</v>
      </c>
      <c r="DI102" s="106">
        <v>0</v>
      </c>
      <c r="DJ102" s="106">
        <v>0</v>
      </c>
      <c r="DK102" s="106">
        <v>0</v>
      </c>
      <c r="DL102" s="106">
        <v>0</v>
      </c>
      <c r="DM102" s="106">
        <v>0</v>
      </c>
      <c r="DN102" s="106">
        <v>0</v>
      </c>
      <c r="DO102" s="106">
        <v>0</v>
      </c>
      <c r="DP102" s="106">
        <v>0</v>
      </c>
      <c r="DQ102" s="106">
        <v>0</v>
      </c>
      <c r="DR102" s="106">
        <v>0</v>
      </c>
      <c r="DS102" s="106">
        <v>0</v>
      </c>
      <c r="DT102" s="106">
        <v>0</v>
      </c>
      <c r="DU102" s="106">
        <v>0</v>
      </c>
      <c r="DV102" s="106">
        <v>0</v>
      </c>
      <c r="DW102" s="106">
        <v>0</v>
      </c>
      <c r="DX102" s="106">
        <v>0</v>
      </c>
      <c r="DY102" s="106">
        <v>0</v>
      </c>
      <c r="DZ102" s="106">
        <v>0</v>
      </c>
      <c r="EA102" s="106">
        <v>0</v>
      </c>
      <c r="EB102" s="106">
        <v>0</v>
      </c>
      <c r="EC102" s="106">
        <v>0</v>
      </c>
      <c r="ED102" s="106">
        <v>0</v>
      </c>
      <c r="EE102" s="106">
        <v>0</v>
      </c>
      <c r="EF102" s="106">
        <v>0</v>
      </c>
      <c r="EG102" s="106">
        <v>0</v>
      </c>
      <c r="EH102" s="106">
        <v>0</v>
      </c>
      <c r="EI102" s="106">
        <v>0</v>
      </c>
      <c r="EJ102" s="106">
        <v>0</v>
      </c>
      <c r="EK102" s="106">
        <v>0</v>
      </c>
      <c r="EL102" s="106">
        <v>0</v>
      </c>
      <c r="EM102" s="106">
        <v>0</v>
      </c>
      <c r="EN102" s="106">
        <v>0</v>
      </c>
      <c r="EO102" s="106">
        <v>0</v>
      </c>
      <c r="EP102" s="106">
        <v>0</v>
      </c>
      <c r="EQ102" s="106">
        <v>0</v>
      </c>
      <c r="ER102" s="106">
        <v>0</v>
      </c>
      <c r="ES102" s="106">
        <v>0</v>
      </c>
      <c r="ET102" s="106">
        <v>0</v>
      </c>
      <c r="EU102" s="106">
        <v>0</v>
      </c>
      <c r="EV102" s="106">
        <v>0</v>
      </c>
      <c r="EW102" s="106">
        <v>0</v>
      </c>
      <c r="EX102" s="106">
        <v>0</v>
      </c>
      <c r="EY102" s="106">
        <v>0</v>
      </c>
      <c r="EZ102" s="106">
        <v>0</v>
      </c>
      <c r="FA102" s="106">
        <v>0</v>
      </c>
      <c r="FB102" s="106">
        <v>0</v>
      </c>
      <c r="FC102" s="106">
        <v>0</v>
      </c>
      <c r="FD102" s="106">
        <v>0</v>
      </c>
      <c r="FE102" s="106">
        <v>0</v>
      </c>
      <c r="FF102" s="106">
        <v>0</v>
      </c>
      <c r="FG102" s="106">
        <v>0</v>
      </c>
      <c r="FH102" s="106">
        <v>0</v>
      </c>
      <c r="FI102" s="106">
        <v>0</v>
      </c>
      <c r="FJ102" s="106">
        <v>0</v>
      </c>
      <c r="FK102" s="106">
        <v>0</v>
      </c>
      <c r="FL102" s="106">
        <v>0</v>
      </c>
      <c r="FM102" s="106">
        <v>0</v>
      </c>
      <c r="FN102" s="106">
        <v>0</v>
      </c>
    </row>
    <row r="103" spans="1:170">
      <c r="A103" s="105"/>
      <c r="B103" s="106">
        <v>276999</v>
      </c>
      <c r="D103" s="260" t="s">
        <v>152</v>
      </c>
      <c r="E103" s="105"/>
      <c r="F103" s="106">
        <v>-743</v>
      </c>
      <c r="G103" s="106">
        <v>743</v>
      </c>
      <c r="H103" s="106">
        <v>0</v>
      </c>
      <c r="I103" s="106">
        <v>0</v>
      </c>
      <c r="J103" s="106"/>
      <c r="K103" s="106">
        <v>13791</v>
      </c>
      <c r="L103" s="106">
        <v>-13791</v>
      </c>
      <c r="M103" s="106">
        <v>0</v>
      </c>
      <c r="N103" s="106">
        <v>0</v>
      </c>
      <c r="O103" s="106"/>
      <c r="P103" s="106">
        <v>31082</v>
      </c>
      <c r="Q103" s="106">
        <v>-31082</v>
      </c>
      <c r="R103" s="106">
        <v>0</v>
      </c>
      <c r="S103" s="106">
        <v>0</v>
      </c>
      <c r="T103" s="106"/>
      <c r="U103" s="106">
        <v>60335</v>
      </c>
      <c r="V103" s="106">
        <v>-60335</v>
      </c>
      <c r="W103" s="106">
        <v>0</v>
      </c>
      <c r="X103" s="106">
        <v>0</v>
      </c>
      <c r="Y103" s="106"/>
      <c r="Z103" s="106">
        <v>-338413</v>
      </c>
      <c r="AA103" s="106">
        <v>-8164642</v>
      </c>
      <c r="AB103" s="106">
        <v>0</v>
      </c>
      <c r="AC103" s="106">
        <v>-8503055</v>
      </c>
      <c r="AH103" s="238" t="s">
        <v>152</v>
      </c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68" t="s">
        <v>152</v>
      </c>
      <c r="BC103" s="94">
        <v>14534</v>
      </c>
      <c r="BD103" s="94">
        <v>-14534</v>
      </c>
      <c r="BE103" s="94">
        <v>0</v>
      </c>
      <c r="BF103" s="94">
        <v>0</v>
      </c>
      <c r="BG103" s="106">
        <v>2897</v>
      </c>
      <c r="BH103" s="106">
        <v>-2897</v>
      </c>
      <c r="BI103" s="106">
        <v>0</v>
      </c>
      <c r="BJ103" s="106">
        <v>0</v>
      </c>
      <c r="BK103" s="106">
        <v>2286</v>
      </c>
      <c r="BL103" s="106">
        <v>-2286</v>
      </c>
      <c r="BM103" s="106">
        <v>0</v>
      </c>
      <c r="BN103" s="106">
        <v>0</v>
      </c>
      <c r="BO103" s="106">
        <v>3843</v>
      </c>
      <c r="BP103" s="106">
        <v>-3843</v>
      </c>
      <c r="BQ103" s="106">
        <v>0</v>
      </c>
      <c r="BR103" s="106">
        <v>0</v>
      </c>
      <c r="BS103" s="106">
        <v>5508</v>
      </c>
      <c r="BT103" s="106">
        <v>-5508</v>
      </c>
      <c r="BU103" s="106">
        <v>0</v>
      </c>
      <c r="BV103" s="106">
        <v>0</v>
      </c>
      <c r="BW103" s="106">
        <v>5804</v>
      </c>
      <c r="BX103" s="106">
        <v>-5804</v>
      </c>
      <c r="BY103" s="106">
        <v>0</v>
      </c>
      <c r="BZ103" s="106">
        <v>0</v>
      </c>
      <c r="CA103" s="106">
        <v>3706</v>
      </c>
      <c r="CB103" s="106">
        <v>-3706</v>
      </c>
      <c r="CC103" s="106">
        <v>0</v>
      </c>
      <c r="CD103" s="106">
        <v>0</v>
      </c>
      <c r="CE103" s="106">
        <v>4192</v>
      </c>
      <c r="CF103" s="106">
        <v>-4192</v>
      </c>
      <c r="CG103" s="106">
        <v>0</v>
      </c>
      <c r="CH103" s="106">
        <v>0</v>
      </c>
      <c r="CI103" s="106">
        <v>3589</v>
      </c>
      <c r="CJ103" s="106">
        <v>-3589</v>
      </c>
      <c r="CK103" s="106">
        <v>0</v>
      </c>
      <c r="CL103" s="106">
        <v>0</v>
      </c>
      <c r="CM103" s="106">
        <v>5329</v>
      </c>
      <c r="CN103" s="106">
        <v>-5329</v>
      </c>
      <c r="CO103" s="106">
        <v>0</v>
      </c>
      <c r="CP103" s="106">
        <v>0</v>
      </c>
      <c r="CQ103" s="106">
        <v>303</v>
      </c>
      <c r="CR103" s="106">
        <v>-303</v>
      </c>
      <c r="CS103" s="106">
        <v>0</v>
      </c>
      <c r="CT103" s="106">
        <v>0</v>
      </c>
      <c r="CU103" s="106">
        <v>-22177</v>
      </c>
      <c r="CV103" s="106">
        <v>22177</v>
      </c>
      <c r="CW103" s="106">
        <v>0</v>
      </c>
      <c r="CX103" s="106">
        <v>0</v>
      </c>
      <c r="CY103" s="106">
        <v>-21247</v>
      </c>
      <c r="CZ103" s="106">
        <v>21247</v>
      </c>
      <c r="DA103" s="106">
        <v>0</v>
      </c>
      <c r="DB103" s="106">
        <v>0</v>
      </c>
      <c r="DC103" s="106">
        <v>2931</v>
      </c>
      <c r="DD103" s="106">
        <v>-2931</v>
      </c>
      <c r="DE103" s="106">
        <v>0</v>
      </c>
      <c r="DF103" s="106">
        <v>0</v>
      </c>
      <c r="DG103" s="106">
        <v>5505</v>
      </c>
      <c r="DH103" s="106">
        <v>-5505</v>
      </c>
      <c r="DI103" s="106">
        <v>0</v>
      </c>
      <c r="DJ103" s="106">
        <v>0</v>
      </c>
      <c r="DK103" s="106">
        <v>2966</v>
      </c>
      <c r="DL103" s="106">
        <v>-2966</v>
      </c>
      <c r="DM103" s="106">
        <v>0</v>
      </c>
      <c r="DN103" s="106">
        <v>0</v>
      </c>
      <c r="DO103" s="106">
        <v>9553</v>
      </c>
      <c r="DP103" s="106">
        <v>-9553</v>
      </c>
      <c r="DQ103" s="106">
        <v>0</v>
      </c>
      <c r="DR103" s="106">
        <v>0</v>
      </c>
      <c r="DS103" s="106">
        <v>1762</v>
      </c>
      <c r="DT103" s="106">
        <v>-1762</v>
      </c>
      <c r="DU103" s="106">
        <v>0</v>
      </c>
      <c r="DV103" s="106">
        <v>0</v>
      </c>
      <c r="DW103" s="106">
        <v>1993</v>
      </c>
      <c r="DX103" s="106">
        <v>-1993</v>
      </c>
      <c r="DY103" s="106">
        <v>0</v>
      </c>
      <c r="DZ103" s="106">
        <v>0</v>
      </c>
      <c r="EA103" s="106">
        <v>5308</v>
      </c>
      <c r="EB103" s="106">
        <v>-5308</v>
      </c>
      <c r="EC103" s="106">
        <v>0</v>
      </c>
      <c r="ED103" s="106">
        <v>0</v>
      </c>
      <c r="EE103" s="106">
        <v>-1675</v>
      </c>
      <c r="EF103" s="106">
        <v>1675</v>
      </c>
      <c r="EG103" s="106">
        <v>0</v>
      </c>
      <c r="EH103" s="106">
        <v>0</v>
      </c>
      <c r="EI103" s="106">
        <v>4180</v>
      </c>
      <c r="EJ103" s="106">
        <v>-4180</v>
      </c>
      <c r="EK103" s="106">
        <v>0</v>
      </c>
      <c r="EL103" s="106">
        <v>0</v>
      </c>
      <c r="EM103" s="106">
        <v>1636</v>
      </c>
      <c r="EN103" s="106">
        <v>-1636</v>
      </c>
      <c r="EO103" s="106">
        <v>0</v>
      </c>
      <c r="EP103" s="106">
        <v>0</v>
      </c>
      <c r="EQ103" s="106">
        <v>1413</v>
      </c>
      <c r="ER103" s="106">
        <v>-1413</v>
      </c>
      <c r="ES103" s="106">
        <v>0</v>
      </c>
      <c r="ET103" s="106">
        <v>0</v>
      </c>
      <c r="EU103" s="106">
        <v>5350</v>
      </c>
      <c r="EV103" s="106">
        <v>-5350</v>
      </c>
      <c r="EW103" s="106">
        <v>0</v>
      </c>
      <c r="EX103" s="106">
        <v>0</v>
      </c>
      <c r="EY103" s="106">
        <v>6414</v>
      </c>
      <c r="EZ103" s="106">
        <v>-6414</v>
      </c>
      <c r="FA103" s="106">
        <v>0</v>
      </c>
      <c r="FB103" s="106">
        <v>0</v>
      </c>
      <c r="FC103" s="106">
        <v>371</v>
      </c>
      <c r="FD103" s="106">
        <v>-371</v>
      </c>
      <c r="FE103" s="106">
        <v>0</v>
      </c>
      <c r="FF103" s="106">
        <v>0</v>
      </c>
      <c r="FG103" s="106">
        <v>12473</v>
      </c>
      <c r="FH103" s="106">
        <v>-12473</v>
      </c>
      <c r="FI103" s="106">
        <v>0</v>
      </c>
      <c r="FJ103" s="106">
        <v>0</v>
      </c>
      <c r="FK103" s="106">
        <v>6865</v>
      </c>
      <c r="FL103" s="106">
        <v>-6865</v>
      </c>
      <c r="FM103" s="106">
        <v>0</v>
      </c>
      <c r="FN103" s="106">
        <v>0</v>
      </c>
    </row>
    <row r="104" spans="1:170" ht="21" hidden="1" thickBot="1">
      <c r="B104" s="282" t="s">
        <v>443</v>
      </c>
      <c r="O104" s="243"/>
      <c r="AH104" s="23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</row>
    <row r="105" spans="1:170" hidden="1">
      <c r="B105" s="283" t="s">
        <v>1</v>
      </c>
      <c r="C105" s="284"/>
      <c r="D105" s="283" t="s">
        <v>444</v>
      </c>
      <c r="F105" s="283" t="s">
        <v>29</v>
      </c>
      <c r="G105" s="283" t="s">
        <v>30</v>
      </c>
      <c r="H105" s="283" t="s">
        <v>445</v>
      </c>
      <c r="I105" s="283" t="s">
        <v>61</v>
      </c>
      <c r="K105" s="283" t="s">
        <v>29</v>
      </c>
      <c r="L105" s="283" t="s">
        <v>30</v>
      </c>
      <c r="M105" s="283" t="s">
        <v>445</v>
      </c>
      <c r="N105" s="283" t="s">
        <v>61</v>
      </c>
      <c r="P105" s="283" t="s">
        <v>29</v>
      </c>
      <c r="Q105" s="283" t="s">
        <v>30</v>
      </c>
      <c r="R105" s="283" t="s">
        <v>445</v>
      </c>
      <c r="S105" s="283" t="s">
        <v>61</v>
      </c>
      <c r="U105" s="283" t="s">
        <v>29</v>
      </c>
      <c r="V105" s="283" t="s">
        <v>30</v>
      </c>
      <c r="W105" s="283" t="s">
        <v>445</v>
      </c>
      <c r="X105" s="283" t="s">
        <v>61</v>
      </c>
      <c r="Z105" s="283" t="s">
        <v>29</v>
      </c>
      <c r="AA105" s="283" t="s">
        <v>30</v>
      </c>
      <c r="AB105" s="283" t="s">
        <v>445</v>
      </c>
      <c r="AC105" s="283" t="s">
        <v>61</v>
      </c>
      <c r="AH105" s="23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83" t="s">
        <v>29</v>
      </c>
      <c r="BD105" s="283" t="s">
        <v>30</v>
      </c>
      <c r="BE105" s="283" t="s">
        <v>445</v>
      </c>
      <c r="BF105" s="283" t="s">
        <v>61</v>
      </c>
      <c r="BG105" s="283" t="s">
        <v>29</v>
      </c>
      <c r="BH105" s="283" t="s">
        <v>30</v>
      </c>
      <c r="BI105" s="283" t="s">
        <v>445</v>
      </c>
      <c r="BJ105" s="283" t="s">
        <v>61</v>
      </c>
      <c r="BK105" s="283" t="s">
        <v>29</v>
      </c>
      <c r="BL105" s="283" t="s">
        <v>30</v>
      </c>
      <c r="BM105" s="283" t="s">
        <v>445</v>
      </c>
      <c r="BN105" s="283" t="s">
        <v>61</v>
      </c>
      <c r="BO105" s="283" t="s">
        <v>29</v>
      </c>
      <c r="BP105" s="283" t="s">
        <v>30</v>
      </c>
      <c r="BQ105" s="283" t="s">
        <v>445</v>
      </c>
      <c r="BR105" s="283" t="s">
        <v>61</v>
      </c>
      <c r="BS105" s="283" t="s">
        <v>29</v>
      </c>
      <c r="BT105" s="283" t="s">
        <v>30</v>
      </c>
      <c r="BU105" s="283" t="s">
        <v>445</v>
      </c>
      <c r="BV105" s="283" t="s">
        <v>61</v>
      </c>
      <c r="BW105" s="283" t="s">
        <v>29</v>
      </c>
      <c r="BX105" s="283" t="s">
        <v>30</v>
      </c>
      <c r="BY105" s="283" t="s">
        <v>445</v>
      </c>
      <c r="BZ105" s="283" t="s">
        <v>61</v>
      </c>
      <c r="CA105" s="283" t="s">
        <v>29</v>
      </c>
      <c r="CB105" s="283" t="s">
        <v>30</v>
      </c>
      <c r="CC105" s="283" t="s">
        <v>445</v>
      </c>
      <c r="CD105" s="283" t="s">
        <v>61</v>
      </c>
      <c r="CE105" s="283" t="s">
        <v>29</v>
      </c>
      <c r="CF105" s="283" t="s">
        <v>30</v>
      </c>
      <c r="CG105" s="283" t="s">
        <v>445</v>
      </c>
      <c r="CH105" s="283" t="s">
        <v>61</v>
      </c>
      <c r="CI105" s="283" t="s">
        <v>29</v>
      </c>
      <c r="CJ105" s="283" t="s">
        <v>30</v>
      </c>
      <c r="CK105" s="283" t="s">
        <v>445</v>
      </c>
      <c r="CL105" s="283" t="s">
        <v>61</v>
      </c>
      <c r="CM105" s="283" t="s">
        <v>29</v>
      </c>
      <c r="CN105" s="283" t="s">
        <v>30</v>
      </c>
      <c r="CO105" s="283" t="s">
        <v>445</v>
      </c>
      <c r="CP105" s="283" t="s">
        <v>61</v>
      </c>
      <c r="CQ105" s="283" t="s">
        <v>29</v>
      </c>
      <c r="CR105" s="283" t="s">
        <v>30</v>
      </c>
      <c r="CS105" s="283" t="s">
        <v>445</v>
      </c>
      <c r="CT105" s="283" t="s">
        <v>61</v>
      </c>
      <c r="CU105" s="283" t="s">
        <v>29</v>
      </c>
      <c r="CV105" s="283" t="s">
        <v>30</v>
      </c>
      <c r="CW105" s="283" t="s">
        <v>445</v>
      </c>
      <c r="CX105" s="283" t="s">
        <v>61</v>
      </c>
      <c r="CY105" s="283" t="s">
        <v>29</v>
      </c>
      <c r="CZ105" s="283" t="s">
        <v>30</v>
      </c>
      <c r="DA105" s="283" t="s">
        <v>445</v>
      </c>
      <c r="DB105" s="283" t="s">
        <v>61</v>
      </c>
      <c r="DC105" s="283" t="s">
        <v>29</v>
      </c>
      <c r="DD105" s="283" t="s">
        <v>30</v>
      </c>
      <c r="DE105" s="283" t="s">
        <v>445</v>
      </c>
      <c r="DF105" s="283" t="s">
        <v>61</v>
      </c>
      <c r="DG105" s="283" t="s">
        <v>29</v>
      </c>
      <c r="DH105" s="283" t="s">
        <v>30</v>
      </c>
      <c r="DI105" s="283" t="s">
        <v>445</v>
      </c>
      <c r="DJ105" s="283" t="s">
        <v>61</v>
      </c>
      <c r="DK105" s="283" t="s">
        <v>29</v>
      </c>
      <c r="DL105" s="283" t="s">
        <v>30</v>
      </c>
      <c r="DM105" s="283" t="s">
        <v>445</v>
      </c>
      <c r="DN105" s="283" t="s">
        <v>61</v>
      </c>
      <c r="DO105" s="283" t="s">
        <v>29</v>
      </c>
      <c r="DP105" s="283" t="s">
        <v>30</v>
      </c>
      <c r="DQ105" s="283" t="s">
        <v>445</v>
      </c>
      <c r="DR105" s="283" t="s">
        <v>61</v>
      </c>
      <c r="DS105" s="283" t="s">
        <v>29</v>
      </c>
      <c r="DT105" s="283" t="s">
        <v>30</v>
      </c>
      <c r="DU105" s="283" t="s">
        <v>445</v>
      </c>
      <c r="DV105" s="283" t="s">
        <v>61</v>
      </c>
      <c r="DW105" s="283" t="s">
        <v>29</v>
      </c>
      <c r="DX105" s="283" t="s">
        <v>30</v>
      </c>
      <c r="DY105" s="283" t="s">
        <v>445</v>
      </c>
      <c r="DZ105" s="283" t="s">
        <v>61</v>
      </c>
      <c r="EA105" s="283" t="s">
        <v>29</v>
      </c>
      <c r="EB105" s="283" t="s">
        <v>30</v>
      </c>
      <c r="EC105" s="283" t="s">
        <v>445</v>
      </c>
      <c r="ED105" s="283" t="s">
        <v>61</v>
      </c>
      <c r="EE105" s="283" t="s">
        <v>29</v>
      </c>
      <c r="EF105" s="283" t="s">
        <v>30</v>
      </c>
      <c r="EG105" s="283" t="s">
        <v>445</v>
      </c>
      <c r="EH105" s="283" t="s">
        <v>61</v>
      </c>
      <c r="EI105" s="283" t="s">
        <v>29</v>
      </c>
      <c r="EJ105" s="283" t="s">
        <v>30</v>
      </c>
      <c r="EK105" s="283" t="s">
        <v>445</v>
      </c>
      <c r="EL105" s="283" t="s">
        <v>61</v>
      </c>
      <c r="EM105" s="283" t="s">
        <v>29</v>
      </c>
      <c r="EN105" s="283" t="s">
        <v>30</v>
      </c>
      <c r="EO105" s="283" t="s">
        <v>445</v>
      </c>
      <c r="EP105" s="283" t="s">
        <v>61</v>
      </c>
      <c r="EQ105" s="283" t="s">
        <v>29</v>
      </c>
      <c r="ER105" s="283" t="s">
        <v>30</v>
      </c>
      <c r="ES105" s="283" t="s">
        <v>445</v>
      </c>
      <c r="ET105" s="283" t="s">
        <v>61</v>
      </c>
      <c r="EU105" s="283" t="s">
        <v>29</v>
      </c>
      <c r="EV105" s="283" t="s">
        <v>30</v>
      </c>
      <c r="EW105" s="283" t="s">
        <v>445</v>
      </c>
      <c r="EX105" s="283" t="s">
        <v>61</v>
      </c>
      <c r="EY105" s="283" t="s">
        <v>29</v>
      </c>
      <c r="EZ105" s="283" t="s">
        <v>30</v>
      </c>
      <c r="FA105" s="283" t="s">
        <v>445</v>
      </c>
      <c r="FB105" s="283" t="s">
        <v>61</v>
      </c>
      <c r="FC105" s="283" t="s">
        <v>29</v>
      </c>
      <c r="FD105" s="283" t="s">
        <v>30</v>
      </c>
      <c r="FE105" s="283" t="s">
        <v>445</v>
      </c>
      <c r="FF105" s="283" t="s">
        <v>61</v>
      </c>
      <c r="FG105" s="283" t="s">
        <v>29</v>
      </c>
      <c r="FH105" s="283" t="s">
        <v>30</v>
      </c>
      <c r="FI105" s="283" t="s">
        <v>445</v>
      </c>
      <c r="FJ105" s="283" t="s">
        <v>61</v>
      </c>
      <c r="FK105" s="283" t="s">
        <v>29</v>
      </c>
      <c r="FL105" s="283" t="s">
        <v>30</v>
      </c>
      <c r="FM105" s="283" t="s">
        <v>445</v>
      </c>
      <c r="FN105" s="283" t="s">
        <v>61</v>
      </c>
    </row>
    <row r="106" spans="1:170" hidden="1">
      <c r="B106" s="285" t="s">
        <v>27</v>
      </c>
      <c r="C106" s="286"/>
      <c r="D106" s="287" t="s">
        <v>446</v>
      </c>
      <c r="F106" s="285" t="s">
        <v>69</v>
      </c>
      <c r="G106" s="285" t="s">
        <v>69</v>
      </c>
      <c r="H106" s="285" t="s">
        <v>69</v>
      </c>
      <c r="I106" s="285" t="s">
        <v>69</v>
      </c>
      <c r="K106" s="285" t="s">
        <v>69</v>
      </c>
      <c r="L106" s="285" t="s">
        <v>69</v>
      </c>
      <c r="M106" s="285" t="s">
        <v>69</v>
      </c>
      <c r="N106" s="285" t="s">
        <v>69</v>
      </c>
      <c r="P106" s="285" t="s">
        <v>69</v>
      </c>
      <c r="Q106" s="285" t="s">
        <v>69</v>
      </c>
      <c r="R106" s="285" t="s">
        <v>69</v>
      </c>
      <c r="S106" s="285" t="s">
        <v>69</v>
      </c>
      <c r="U106" s="285" t="s">
        <v>69</v>
      </c>
      <c r="V106" s="285" t="s">
        <v>69</v>
      </c>
      <c r="W106" s="285" t="s">
        <v>69</v>
      </c>
      <c r="X106" s="285" t="s">
        <v>69</v>
      </c>
      <c r="Z106" s="285" t="s">
        <v>69</v>
      </c>
      <c r="AA106" s="285" t="s">
        <v>69</v>
      </c>
      <c r="AB106" s="285" t="s">
        <v>69</v>
      </c>
      <c r="AC106" s="285" t="s">
        <v>69</v>
      </c>
      <c r="AH106" s="238"/>
      <c r="AJ106" s="218"/>
      <c r="AK106" s="218"/>
      <c r="AL106" s="218"/>
      <c r="AM106" s="218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85" t="s">
        <v>69</v>
      </c>
      <c r="BD106" s="285" t="s">
        <v>69</v>
      </c>
      <c r="BE106" s="285" t="s">
        <v>69</v>
      </c>
      <c r="BF106" s="285" t="s">
        <v>69</v>
      </c>
      <c r="BG106" s="285" t="s">
        <v>69</v>
      </c>
      <c r="BH106" s="285" t="s">
        <v>69</v>
      </c>
      <c r="BI106" s="285" t="s">
        <v>69</v>
      </c>
      <c r="BJ106" s="285" t="s">
        <v>69</v>
      </c>
      <c r="BK106" s="285" t="s">
        <v>69</v>
      </c>
      <c r="BL106" s="285" t="s">
        <v>69</v>
      </c>
      <c r="BM106" s="285" t="s">
        <v>69</v>
      </c>
      <c r="BN106" s="285" t="s">
        <v>69</v>
      </c>
      <c r="BO106" s="285" t="s">
        <v>69</v>
      </c>
      <c r="BP106" s="285" t="s">
        <v>69</v>
      </c>
      <c r="BQ106" s="285" t="s">
        <v>69</v>
      </c>
      <c r="BR106" s="285" t="s">
        <v>69</v>
      </c>
      <c r="BS106" s="285" t="s">
        <v>69</v>
      </c>
      <c r="BT106" s="285" t="s">
        <v>69</v>
      </c>
      <c r="BU106" s="285" t="s">
        <v>69</v>
      </c>
      <c r="BV106" s="285" t="s">
        <v>69</v>
      </c>
      <c r="BW106" s="285" t="s">
        <v>69</v>
      </c>
      <c r="BX106" s="285" t="s">
        <v>69</v>
      </c>
      <c r="BY106" s="285" t="s">
        <v>69</v>
      </c>
      <c r="BZ106" s="285" t="s">
        <v>69</v>
      </c>
      <c r="CA106" s="285" t="s">
        <v>69</v>
      </c>
      <c r="CB106" s="285" t="s">
        <v>69</v>
      </c>
      <c r="CC106" s="285" t="s">
        <v>69</v>
      </c>
      <c r="CD106" s="285" t="s">
        <v>69</v>
      </c>
      <c r="CE106" s="285" t="s">
        <v>69</v>
      </c>
      <c r="CF106" s="285" t="s">
        <v>69</v>
      </c>
      <c r="CG106" s="285" t="s">
        <v>69</v>
      </c>
      <c r="CH106" s="285" t="s">
        <v>69</v>
      </c>
      <c r="CI106" s="285" t="s">
        <v>69</v>
      </c>
      <c r="CJ106" s="285" t="s">
        <v>69</v>
      </c>
      <c r="CK106" s="285" t="s">
        <v>69</v>
      </c>
      <c r="CL106" s="285" t="s">
        <v>69</v>
      </c>
      <c r="CM106" s="285" t="s">
        <v>69</v>
      </c>
      <c r="CN106" s="285" t="s">
        <v>69</v>
      </c>
      <c r="CO106" s="285" t="s">
        <v>69</v>
      </c>
      <c r="CP106" s="285" t="s">
        <v>69</v>
      </c>
      <c r="CQ106" s="285" t="s">
        <v>69</v>
      </c>
      <c r="CR106" s="285" t="s">
        <v>69</v>
      </c>
      <c r="CS106" s="285" t="s">
        <v>69</v>
      </c>
      <c r="CT106" s="285" t="s">
        <v>69</v>
      </c>
      <c r="CU106" s="285" t="s">
        <v>69</v>
      </c>
      <c r="CV106" s="285" t="s">
        <v>69</v>
      </c>
      <c r="CW106" s="285" t="s">
        <v>69</v>
      </c>
      <c r="CX106" s="285" t="s">
        <v>69</v>
      </c>
      <c r="CY106" s="285" t="s">
        <v>69</v>
      </c>
      <c r="CZ106" s="285" t="s">
        <v>69</v>
      </c>
      <c r="DA106" s="285" t="s">
        <v>69</v>
      </c>
      <c r="DB106" s="285" t="s">
        <v>69</v>
      </c>
      <c r="DC106" s="285" t="s">
        <v>69</v>
      </c>
      <c r="DD106" s="285" t="s">
        <v>69</v>
      </c>
      <c r="DE106" s="285" t="s">
        <v>69</v>
      </c>
      <c r="DF106" s="285" t="s">
        <v>69</v>
      </c>
      <c r="DG106" s="285" t="s">
        <v>69</v>
      </c>
      <c r="DH106" s="285" t="s">
        <v>69</v>
      </c>
      <c r="DI106" s="285" t="s">
        <v>69</v>
      </c>
      <c r="DJ106" s="285" t="s">
        <v>69</v>
      </c>
      <c r="DK106" s="285" t="s">
        <v>69</v>
      </c>
      <c r="DL106" s="285" t="s">
        <v>69</v>
      </c>
      <c r="DM106" s="285" t="s">
        <v>69</v>
      </c>
      <c r="DN106" s="285" t="s">
        <v>69</v>
      </c>
      <c r="DO106" s="285" t="s">
        <v>69</v>
      </c>
      <c r="DP106" s="285" t="s">
        <v>69</v>
      </c>
      <c r="DQ106" s="285" t="s">
        <v>69</v>
      </c>
      <c r="DR106" s="285" t="s">
        <v>69</v>
      </c>
      <c r="DS106" s="285" t="s">
        <v>69</v>
      </c>
      <c r="DT106" s="285" t="s">
        <v>69</v>
      </c>
      <c r="DU106" s="285" t="s">
        <v>69</v>
      </c>
      <c r="DV106" s="285" t="s">
        <v>69</v>
      </c>
      <c r="DW106" s="285" t="s">
        <v>69</v>
      </c>
      <c r="DX106" s="285" t="s">
        <v>69</v>
      </c>
      <c r="DY106" s="285" t="s">
        <v>69</v>
      </c>
      <c r="DZ106" s="285" t="s">
        <v>69</v>
      </c>
      <c r="EA106" s="285" t="s">
        <v>69</v>
      </c>
      <c r="EB106" s="285" t="s">
        <v>69</v>
      </c>
      <c r="EC106" s="285" t="s">
        <v>69</v>
      </c>
      <c r="ED106" s="285" t="s">
        <v>69</v>
      </c>
      <c r="EE106" s="285" t="s">
        <v>69</v>
      </c>
      <c r="EF106" s="285" t="s">
        <v>69</v>
      </c>
      <c r="EG106" s="285" t="s">
        <v>69</v>
      </c>
      <c r="EH106" s="285" t="s">
        <v>69</v>
      </c>
      <c r="EI106" s="285" t="s">
        <v>69</v>
      </c>
      <c r="EJ106" s="285" t="s">
        <v>69</v>
      </c>
      <c r="EK106" s="285" t="s">
        <v>69</v>
      </c>
      <c r="EL106" s="285" t="s">
        <v>69</v>
      </c>
      <c r="EM106" s="285" t="s">
        <v>69</v>
      </c>
      <c r="EN106" s="285" t="s">
        <v>69</v>
      </c>
      <c r="EO106" s="285" t="s">
        <v>69</v>
      </c>
      <c r="EP106" s="285" t="s">
        <v>69</v>
      </c>
      <c r="EQ106" s="285" t="s">
        <v>69</v>
      </c>
      <c r="ER106" s="285" t="s">
        <v>69</v>
      </c>
      <c r="ES106" s="285" t="s">
        <v>69</v>
      </c>
      <c r="ET106" s="285" t="s">
        <v>69</v>
      </c>
      <c r="EU106" s="285" t="s">
        <v>69</v>
      </c>
      <c r="EV106" s="285" t="s">
        <v>69</v>
      </c>
      <c r="EW106" s="285" t="s">
        <v>69</v>
      </c>
      <c r="EX106" s="285" t="s">
        <v>69</v>
      </c>
      <c r="EY106" s="285" t="s">
        <v>69</v>
      </c>
      <c r="EZ106" s="285" t="s">
        <v>69</v>
      </c>
      <c r="FA106" s="285" t="s">
        <v>69</v>
      </c>
      <c r="FB106" s="285" t="s">
        <v>69</v>
      </c>
      <c r="FC106" s="285" t="s">
        <v>69</v>
      </c>
      <c r="FD106" s="285" t="s">
        <v>69</v>
      </c>
      <c r="FE106" s="285" t="s">
        <v>69</v>
      </c>
      <c r="FF106" s="285" t="s">
        <v>69</v>
      </c>
      <c r="FG106" s="285" t="s">
        <v>69</v>
      </c>
      <c r="FH106" s="285" t="s">
        <v>69</v>
      </c>
      <c r="FI106" s="285" t="s">
        <v>69</v>
      </c>
      <c r="FJ106" s="285" t="s">
        <v>69</v>
      </c>
      <c r="FK106" s="285" t="s">
        <v>69</v>
      </c>
      <c r="FL106" s="285" t="s">
        <v>69</v>
      </c>
      <c r="FM106" s="285" t="s">
        <v>69</v>
      </c>
      <c r="FN106" s="285" t="s">
        <v>69</v>
      </c>
    </row>
    <row r="107" spans="1:170" hidden="1">
      <c r="B107" s="288">
        <v>0</v>
      </c>
      <c r="C107" s="289"/>
      <c r="D107" s="290" t="s">
        <v>447</v>
      </c>
      <c r="F107" s="288">
        <v>0</v>
      </c>
      <c r="G107" s="288">
        <v>0</v>
      </c>
      <c r="H107" s="288">
        <v>0</v>
      </c>
      <c r="I107" s="288">
        <v>0</v>
      </c>
      <c r="K107" s="291">
        <v>0</v>
      </c>
      <c r="L107" s="291">
        <v>0</v>
      </c>
      <c r="M107" s="291">
        <v>0</v>
      </c>
      <c r="N107" s="291">
        <v>0</v>
      </c>
      <c r="P107" s="288">
        <v>0</v>
      </c>
      <c r="Q107" s="288">
        <v>0</v>
      </c>
      <c r="R107" s="288">
        <v>0</v>
      </c>
      <c r="S107" s="288">
        <v>0</v>
      </c>
      <c r="U107" s="288">
        <v>0</v>
      </c>
      <c r="V107" s="288">
        <v>0</v>
      </c>
      <c r="W107" s="288">
        <v>0</v>
      </c>
      <c r="X107" s="288">
        <v>0</v>
      </c>
      <c r="Z107" s="288">
        <v>0</v>
      </c>
      <c r="AA107" s="288">
        <v>0</v>
      </c>
      <c r="AB107" s="288">
        <v>0</v>
      </c>
      <c r="AC107" s="288">
        <v>0</v>
      </c>
      <c r="AH107" s="23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92">
        <v>0</v>
      </c>
      <c r="BD107" s="292">
        <v>0</v>
      </c>
      <c r="BE107" s="292">
        <v>0</v>
      </c>
      <c r="BF107" s="292">
        <v>0</v>
      </c>
      <c r="BG107" s="288">
        <v>0</v>
      </c>
      <c r="BH107" s="288">
        <v>0</v>
      </c>
      <c r="BI107" s="288">
        <v>0</v>
      </c>
      <c r="BJ107" s="288">
        <v>0</v>
      </c>
      <c r="BK107" s="288">
        <v>0</v>
      </c>
      <c r="BL107" s="288">
        <v>0</v>
      </c>
      <c r="BM107" s="288">
        <v>0</v>
      </c>
      <c r="BN107" s="288">
        <v>0</v>
      </c>
      <c r="BO107" s="288">
        <v>0</v>
      </c>
      <c r="BP107" s="288">
        <v>0</v>
      </c>
      <c r="BQ107" s="288">
        <v>0</v>
      </c>
      <c r="BR107" s="288">
        <v>0</v>
      </c>
      <c r="BS107" s="288">
        <v>0</v>
      </c>
      <c r="BT107" s="288">
        <v>0</v>
      </c>
      <c r="BU107" s="288">
        <v>0</v>
      </c>
      <c r="BV107" s="288">
        <v>0</v>
      </c>
      <c r="BW107" s="288">
        <v>0</v>
      </c>
      <c r="BX107" s="288">
        <v>0</v>
      </c>
      <c r="BY107" s="288">
        <v>0</v>
      </c>
      <c r="BZ107" s="288">
        <v>0</v>
      </c>
      <c r="CA107" s="288">
        <v>0</v>
      </c>
      <c r="CB107" s="288">
        <v>0</v>
      </c>
      <c r="CC107" s="288">
        <v>0</v>
      </c>
      <c r="CD107" s="288">
        <v>0</v>
      </c>
      <c r="CE107" s="288">
        <v>0</v>
      </c>
      <c r="CF107" s="288">
        <v>0</v>
      </c>
      <c r="CG107" s="288">
        <v>0</v>
      </c>
      <c r="CH107" s="288">
        <v>0</v>
      </c>
      <c r="CI107" s="288">
        <v>0</v>
      </c>
      <c r="CJ107" s="288">
        <v>0</v>
      </c>
      <c r="CK107" s="288">
        <v>0</v>
      </c>
      <c r="CL107" s="288">
        <v>0</v>
      </c>
      <c r="CM107" s="288">
        <v>0</v>
      </c>
      <c r="CN107" s="288">
        <v>0</v>
      </c>
      <c r="CO107" s="288">
        <v>0</v>
      </c>
      <c r="CP107" s="288">
        <v>0</v>
      </c>
      <c r="CQ107" s="288">
        <v>0</v>
      </c>
      <c r="CR107" s="288">
        <v>0</v>
      </c>
      <c r="CS107" s="288">
        <v>0</v>
      </c>
      <c r="CT107" s="288">
        <v>0</v>
      </c>
      <c r="CU107" s="288">
        <v>0</v>
      </c>
      <c r="CV107" s="288">
        <v>0</v>
      </c>
      <c r="CW107" s="288">
        <v>0</v>
      </c>
      <c r="CX107" s="288">
        <v>0</v>
      </c>
      <c r="CY107" s="288">
        <v>0</v>
      </c>
      <c r="CZ107" s="288">
        <v>0</v>
      </c>
      <c r="DA107" s="288">
        <v>0</v>
      </c>
      <c r="DB107" s="288">
        <v>0</v>
      </c>
      <c r="DC107" s="288">
        <v>0</v>
      </c>
      <c r="DD107" s="288">
        <v>0</v>
      </c>
      <c r="DE107" s="288">
        <v>0</v>
      </c>
      <c r="DF107" s="288">
        <v>0</v>
      </c>
      <c r="DG107" s="288">
        <v>0</v>
      </c>
      <c r="DH107" s="288">
        <v>0</v>
      </c>
      <c r="DI107" s="288">
        <v>0</v>
      </c>
      <c r="DJ107" s="288">
        <v>0</v>
      </c>
      <c r="DK107" s="288">
        <v>0</v>
      </c>
      <c r="DL107" s="288">
        <v>0</v>
      </c>
      <c r="DM107" s="288">
        <v>0</v>
      </c>
      <c r="DN107" s="288">
        <v>0</v>
      </c>
      <c r="DO107" s="288">
        <v>0</v>
      </c>
      <c r="DP107" s="288">
        <v>0</v>
      </c>
      <c r="DQ107" s="288">
        <v>0</v>
      </c>
      <c r="DR107" s="288">
        <v>0</v>
      </c>
      <c r="DS107" s="288">
        <v>0</v>
      </c>
      <c r="DT107" s="288">
        <v>0</v>
      </c>
      <c r="DU107" s="288">
        <v>0</v>
      </c>
      <c r="DV107" s="288">
        <v>0</v>
      </c>
      <c r="DW107" s="288">
        <v>0</v>
      </c>
      <c r="DX107" s="288">
        <v>0</v>
      </c>
      <c r="DY107" s="288">
        <v>0</v>
      </c>
      <c r="DZ107" s="288">
        <v>0</v>
      </c>
      <c r="EA107" s="288">
        <v>0</v>
      </c>
      <c r="EB107" s="288">
        <v>0</v>
      </c>
      <c r="EC107" s="288">
        <v>0</v>
      </c>
      <c r="ED107" s="288">
        <v>0</v>
      </c>
      <c r="EE107" s="288">
        <v>0</v>
      </c>
      <c r="EF107" s="288">
        <v>0</v>
      </c>
      <c r="EG107" s="288">
        <v>0</v>
      </c>
      <c r="EH107" s="288">
        <v>0</v>
      </c>
      <c r="EI107" s="288">
        <v>0</v>
      </c>
      <c r="EJ107" s="288">
        <v>0</v>
      </c>
      <c r="EK107" s="288">
        <v>0</v>
      </c>
      <c r="EL107" s="288">
        <v>0</v>
      </c>
      <c r="EM107" s="288">
        <v>0</v>
      </c>
      <c r="EN107" s="288">
        <v>0</v>
      </c>
      <c r="EO107" s="288">
        <v>0</v>
      </c>
      <c r="EP107" s="288">
        <v>0</v>
      </c>
      <c r="EQ107" s="288">
        <v>0</v>
      </c>
      <c r="ER107" s="288">
        <v>0</v>
      </c>
      <c r="ES107" s="288">
        <v>0</v>
      </c>
      <c r="ET107" s="288">
        <v>0</v>
      </c>
      <c r="EU107" s="288">
        <v>0</v>
      </c>
      <c r="EV107" s="288">
        <v>0</v>
      </c>
      <c r="EW107" s="288">
        <v>0</v>
      </c>
      <c r="EX107" s="288">
        <v>0</v>
      </c>
      <c r="EY107" s="288">
        <v>0</v>
      </c>
      <c r="EZ107" s="288">
        <v>0</v>
      </c>
      <c r="FA107" s="288">
        <v>0</v>
      </c>
      <c r="FB107" s="288">
        <v>0</v>
      </c>
      <c r="FC107" s="288">
        <v>0</v>
      </c>
      <c r="FD107" s="288">
        <v>0</v>
      </c>
      <c r="FE107" s="288">
        <v>0</v>
      </c>
      <c r="FF107" s="288">
        <v>0</v>
      </c>
      <c r="FG107" s="288">
        <v>0</v>
      </c>
      <c r="FH107" s="288">
        <v>0</v>
      </c>
      <c r="FI107" s="288">
        <v>0</v>
      </c>
      <c r="FJ107" s="288">
        <v>0</v>
      </c>
      <c r="FK107" s="288">
        <v>0</v>
      </c>
      <c r="FL107" s="288">
        <v>0</v>
      </c>
      <c r="FM107" s="288">
        <v>0</v>
      </c>
      <c r="FN107" s="288">
        <v>0</v>
      </c>
    </row>
    <row r="108" spans="1:170" hidden="1">
      <c r="B108" s="288">
        <v>0</v>
      </c>
      <c r="C108" s="289"/>
      <c r="D108" s="290" t="s">
        <v>335</v>
      </c>
      <c r="F108" s="288">
        <v>0</v>
      </c>
      <c r="G108" s="288">
        <v>0</v>
      </c>
      <c r="H108" s="288">
        <v>0</v>
      </c>
      <c r="I108" s="288">
        <v>0</v>
      </c>
      <c r="K108" s="291">
        <v>0</v>
      </c>
      <c r="L108" s="291">
        <v>0</v>
      </c>
      <c r="M108" s="291">
        <v>0</v>
      </c>
      <c r="N108" s="291">
        <v>0</v>
      </c>
      <c r="P108" s="288">
        <v>0</v>
      </c>
      <c r="Q108" s="288">
        <v>0</v>
      </c>
      <c r="R108" s="288">
        <v>0</v>
      </c>
      <c r="S108" s="288">
        <v>0</v>
      </c>
      <c r="U108" s="288">
        <v>0</v>
      </c>
      <c r="V108" s="288">
        <v>0</v>
      </c>
      <c r="W108" s="288">
        <v>0</v>
      </c>
      <c r="X108" s="288">
        <v>0</v>
      </c>
      <c r="Z108" s="288">
        <v>364487.98132064869</v>
      </c>
      <c r="AA108" s="288">
        <v>0</v>
      </c>
      <c r="AB108" s="288">
        <v>85784.700555152842</v>
      </c>
      <c r="AC108" s="288">
        <v>450272.68187580159</v>
      </c>
      <c r="AH108" s="23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92">
        <v>0</v>
      </c>
      <c r="BD108" s="292">
        <v>0</v>
      </c>
      <c r="BE108" s="292">
        <v>0</v>
      </c>
      <c r="BF108" s="292">
        <v>0</v>
      </c>
      <c r="BG108" s="288">
        <v>0</v>
      </c>
      <c r="BH108" s="288">
        <v>0</v>
      </c>
      <c r="BI108" s="288">
        <v>0</v>
      </c>
      <c r="BJ108" s="288">
        <v>0</v>
      </c>
      <c r="BK108" s="288">
        <v>0</v>
      </c>
      <c r="BL108" s="288">
        <v>0</v>
      </c>
      <c r="BM108" s="288">
        <v>0</v>
      </c>
      <c r="BN108" s="288">
        <v>0</v>
      </c>
      <c r="BO108" s="288">
        <v>0</v>
      </c>
      <c r="BP108" s="288">
        <v>0</v>
      </c>
      <c r="BQ108" s="288">
        <v>0</v>
      </c>
      <c r="BR108" s="288">
        <v>0</v>
      </c>
      <c r="BS108" s="288">
        <v>0</v>
      </c>
      <c r="BT108" s="288">
        <v>0</v>
      </c>
      <c r="BU108" s="288">
        <v>0</v>
      </c>
      <c r="BV108" s="288">
        <v>0</v>
      </c>
      <c r="BW108" s="288">
        <v>0</v>
      </c>
      <c r="BX108" s="288">
        <v>0</v>
      </c>
      <c r="BY108" s="288">
        <v>0</v>
      </c>
      <c r="BZ108" s="288">
        <v>0</v>
      </c>
      <c r="CA108" s="288">
        <v>0</v>
      </c>
      <c r="CB108" s="288">
        <v>0</v>
      </c>
      <c r="CC108" s="288">
        <v>0</v>
      </c>
      <c r="CD108" s="288">
        <v>0</v>
      </c>
      <c r="CE108" s="288">
        <v>0</v>
      </c>
      <c r="CF108" s="288">
        <v>0</v>
      </c>
      <c r="CG108" s="288">
        <v>0</v>
      </c>
      <c r="CH108" s="288">
        <v>0</v>
      </c>
      <c r="CI108" s="288">
        <v>0</v>
      </c>
      <c r="CJ108" s="288">
        <v>0</v>
      </c>
      <c r="CK108" s="288">
        <v>0</v>
      </c>
      <c r="CL108" s="288">
        <v>0</v>
      </c>
      <c r="CM108" s="288">
        <v>0</v>
      </c>
      <c r="CN108" s="288">
        <v>0</v>
      </c>
      <c r="CO108" s="288">
        <v>0</v>
      </c>
      <c r="CP108" s="288">
        <v>0</v>
      </c>
      <c r="CQ108" s="288">
        <v>0</v>
      </c>
      <c r="CR108" s="288">
        <v>0</v>
      </c>
      <c r="CS108" s="288">
        <v>0</v>
      </c>
      <c r="CT108" s="288">
        <v>0</v>
      </c>
      <c r="CU108" s="288">
        <v>0</v>
      </c>
      <c r="CV108" s="288">
        <v>0</v>
      </c>
      <c r="CW108" s="288">
        <v>0</v>
      </c>
      <c r="CX108" s="288">
        <v>0</v>
      </c>
      <c r="CY108" s="288">
        <v>0</v>
      </c>
      <c r="CZ108" s="288">
        <v>0</v>
      </c>
      <c r="DA108" s="288">
        <v>0</v>
      </c>
      <c r="DB108" s="288">
        <v>0</v>
      </c>
      <c r="DC108" s="288">
        <v>0</v>
      </c>
      <c r="DD108" s="288">
        <v>0</v>
      </c>
      <c r="DE108" s="288">
        <v>0</v>
      </c>
      <c r="DF108" s="288">
        <v>0</v>
      </c>
      <c r="DG108" s="288">
        <v>0</v>
      </c>
      <c r="DH108" s="288">
        <v>0</v>
      </c>
      <c r="DI108" s="288">
        <v>0</v>
      </c>
      <c r="DJ108" s="288">
        <v>0</v>
      </c>
      <c r="DK108" s="288">
        <v>0</v>
      </c>
      <c r="DL108" s="288">
        <v>0</v>
      </c>
      <c r="DM108" s="288">
        <v>0</v>
      </c>
      <c r="DN108" s="288">
        <v>0</v>
      </c>
      <c r="DO108" s="288">
        <v>0</v>
      </c>
      <c r="DP108" s="288">
        <v>0</v>
      </c>
      <c r="DQ108" s="288">
        <v>0</v>
      </c>
      <c r="DR108" s="288">
        <v>0</v>
      </c>
      <c r="DS108" s="288">
        <v>0</v>
      </c>
      <c r="DT108" s="288">
        <v>0</v>
      </c>
      <c r="DU108" s="288">
        <v>0</v>
      </c>
      <c r="DV108" s="288">
        <v>0</v>
      </c>
      <c r="DW108" s="288">
        <v>0</v>
      </c>
      <c r="DX108" s="288">
        <v>0</v>
      </c>
      <c r="DY108" s="288">
        <v>0</v>
      </c>
      <c r="DZ108" s="288">
        <v>0</v>
      </c>
      <c r="EA108" s="288">
        <v>0</v>
      </c>
      <c r="EB108" s="288">
        <v>0</v>
      </c>
      <c r="EC108" s="288">
        <v>0</v>
      </c>
      <c r="ED108" s="288">
        <v>0</v>
      </c>
      <c r="EE108" s="288">
        <v>0</v>
      </c>
      <c r="EF108" s="288">
        <v>0</v>
      </c>
      <c r="EG108" s="288">
        <v>0</v>
      </c>
      <c r="EH108" s="288">
        <v>0</v>
      </c>
      <c r="EI108" s="288">
        <v>0</v>
      </c>
      <c r="EJ108" s="288">
        <v>0</v>
      </c>
      <c r="EK108" s="288">
        <v>0</v>
      </c>
      <c r="EL108" s="288">
        <v>0</v>
      </c>
      <c r="EM108" s="288">
        <v>0</v>
      </c>
      <c r="EN108" s="288">
        <v>0</v>
      </c>
      <c r="EO108" s="288">
        <v>0</v>
      </c>
      <c r="EP108" s="288">
        <v>0</v>
      </c>
      <c r="EQ108" s="288">
        <v>0</v>
      </c>
      <c r="ER108" s="288">
        <v>0</v>
      </c>
      <c r="ES108" s="288">
        <v>0</v>
      </c>
      <c r="ET108" s="288">
        <v>0</v>
      </c>
      <c r="EU108" s="288">
        <v>0</v>
      </c>
      <c r="EV108" s="288">
        <v>0</v>
      </c>
      <c r="EW108" s="288">
        <v>0</v>
      </c>
      <c r="EX108" s="288">
        <v>0</v>
      </c>
      <c r="EY108" s="288">
        <v>0</v>
      </c>
      <c r="EZ108" s="288">
        <v>0</v>
      </c>
      <c r="FA108" s="288">
        <v>0</v>
      </c>
      <c r="FB108" s="288">
        <v>0</v>
      </c>
      <c r="FC108" s="288">
        <v>0</v>
      </c>
      <c r="FD108" s="288">
        <v>0</v>
      </c>
      <c r="FE108" s="288">
        <v>0</v>
      </c>
      <c r="FF108" s="288">
        <v>0</v>
      </c>
      <c r="FG108" s="288">
        <v>0</v>
      </c>
      <c r="FH108" s="288">
        <v>0</v>
      </c>
      <c r="FI108" s="288">
        <v>0</v>
      </c>
      <c r="FJ108" s="288">
        <v>0</v>
      </c>
      <c r="FK108" s="288">
        <v>0</v>
      </c>
      <c r="FL108" s="288">
        <v>0</v>
      </c>
      <c r="FM108" s="288">
        <v>0</v>
      </c>
      <c r="FN108" s="288">
        <v>0</v>
      </c>
    </row>
    <row r="109" spans="1:170" hidden="1">
      <c r="B109" s="288">
        <v>36570475.409999996</v>
      </c>
      <c r="C109" s="289"/>
      <c r="D109" s="290" t="s">
        <v>319</v>
      </c>
      <c r="F109" s="288">
        <v>0</v>
      </c>
      <c r="G109" s="288">
        <v>0</v>
      </c>
      <c r="H109" s="288">
        <v>0</v>
      </c>
      <c r="I109" s="288">
        <v>0</v>
      </c>
      <c r="K109" s="291">
        <v>0</v>
      </c>
      <c r="L109" s="291">
        <v>0</v>
      </c>
      <c r="M109" s="291">
        <v>0</v>
      </c>
      <c r="N109" s="291">
        <v>0</v>
      </c>
      <c r="P109" s="288">
        <v>0</v>
      </c>
      <c r="Q109" s="288">
        <v>0</v>
      </c>
      <c r="R109" s="288">
        <v>0</v>
      </c>
      <c r="S109" s="288">
        <v>0</v>
      </c>
      <c r="U109" s="288">
        <v>0</v>
      </c>
      <c r="V109" s="288">
        <v>0</v>
      </c>
      <c r="W109" s="288">
        <v>0</v>
      </c>
      <c r="X109" s="288">
        <v>0</v>
      </c>
      <c r="Z109" s="288">
        <v>-8756694.4900107533</v>
      </c>
      <c r="AA109" s="288">
        <v>0</v>
      </c>
      <c r="AB109" s="288">
        <v>207121.11</v>
      </c>
      <c r="AC109" s="288">
        <v>-8549573.3800107539</v>
      </c>
      <c r="AH109" s="238"/>
      <c r="AJ109" s="218"/>
      <c r="AK109" s="218"/>
      <c r="AL109" s="218"/>
      <c r="AM109" s="218"/>
      <c r="AN109" s="218"/>
      <c r="AO109" s="218"/>
      <c r="AP109" s="218"/>
      <c r="AQ109" s="218"/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92">
        <v>0</v>
      </c>
      <c r="BD109" s="292">
        <v>0</v>
      </c>
      <c r="BE109" s="292">
        <v>0</v>
      </c>
      <c r="BF109" s="292">
        <v>0</v>
      </c>
      <c r="BG109" s="288">
        <v>0</v>
      </c>
      <c r="BH109" s="288">
        <v>0</v>
      </c>
      <c r="BI109" s="288">
        <v>0</v>
      </c>
      <c r="BJ109" s="288">
        <v>0</v>
      </c>
      <c r="BK109" s="288">
        <v>0</v>
      </c>
      <c r="BL109" s="288">
        <v>0</v>
      </c>
      <c r="BM109" s="288">
        <v>0</v>
      </c>
      <c r="BN109" s="288">
        <v>0</v>
      </c>
      <c r="BO109" s="288">
        <v>0</v>
      </c>
      <c r="BP109" s="288">
        <v>0</v>
      </c>
      <c r="BQ109" s="288">
        <v>0</v>
      </c>
      <c r="BR109" s="288">
        <v>0</v>
      </c>
      <c r="BS109" s="288">
        <v>0</v>
      </c>
      <c r="BT109" s="288">
        <v>0</v>
      </c>
      <c r="BU109" s="288">
        <v>0</v>
      </c>
      <c r="BV109" s="288">
        <v>0</v>
      </c>
      <c r="BW109" s="288">
        <v>0</v>
      </c>
      <c r="BX109" s="288">
        <v>0</v>
      </c>
      <c r="BY109" s="288">
        <v>0</v>
      </c>
      <c r="BZ109" s="288">
        <v>0</v>
      </c>
      <c r="CA109" s="288">
        <v>0</v>
      </c>
      <c r="CB109" s="288">
        <v>0</v>
      </c>
      <c r="CC109" s="288">
        <v>0</v>
      </c>
      <c r="CD109" s="288">
        <v>0</v>
      </c>
      <c r="CE109" s="288">
        <v>0</v>
      </c>
      <c r="CF109" s="288">
        <v>0</v>
      </c>
      <c r="CG109" s="288">
        <v>0</v>
      </c>
      <c r="CH109" s="288">
        <v>0</v>
      </c>
      <c r="CI109" s="288">
        <v>0</v>
      </c>
      <c r="CJ109" s="288">
        <v>0</v>
      </c>
      <c r="CK109" s="288">
        <v>0</v>
      </c>
      <c r="CL109" s="288">
        <v>0</v>
      </c>
      <c r="CM109" s="288">
        <v>0</v>
      </c>
      <c r="CN109" s="288">
        <v>0</v>
      </c>
      <c r="CO109" s="288">
        <v>0</v>
      </c>
      <c r="CP109" s="288">
        <v>0</v>
      </c>
      <c r="CQ109" s="288">
        <v>0</v>
      </c>
      <c r="CR109" s="288">
        <v>0</v>
      </c>
      <c r="CS109" s="288">
        <v>0</v>
      </c>
      <c r="CT109" s="288">
        <v>0</v>
      </c>
      <c r="CU109" s="288">
        <v>0</v>
      </c>
      <c r="CV109" s="288">
        <v>0</v>
      </c>
      <c r="CW109" s="288">
        <v>0</v>
      </c>
      <c r="CX109" s="288">
        <v>0</v>
      </c>
      <c r="CY109" s="288">
        <v>0</v>
      </c>
      <c r="CZ109" s="288">
        <v>0</v>
      </c>
      <c r="DA109" s="288">
        <v>0</v>
      </c>
      <c r="DB109" s="288">
        <v>0</v>
      </c>
      <c r="DC109" s="288">
        <v>0</v>
      </c>
      <c r="DD109" s="288">
        <v>0</v>
      </c>
      <c r="DE109" s="288">
        <v>0</v>
      </c>
      <c r="DF109" s="288">
        <v>0</v>
      </c>
      <c r="DG109" s="288">
        <v>0</v>
      </c>
      <c r="DH109" s="288">
        <v>0</v>
      </c>
      <c r="DI109" s="288">
        <v>0</v>
      </c>
      <c r="DJ109" s="288">
        <v>0</v>
      </c>
      <c r="DK109" s="288">
        <v>0</v>
      </c>
      <c r="DL109" s="288">
        <v>0</v>
      </c>
      <c r="DM109" s="288">
        <v>0</v>
      </c>
      <c r="DN109" s="288">
        <v>0</v>
      </c>
      <c r="DO109" s="288">
        <v>0</v>
      </c>
      <c r="DP109" s="288">
        <v>0</v>
      </c>
      <c r="DQ109" s="288">
        <v>0</v>
      </c>
      <c r="DR109" s="288">
        <v>0</v>
      </c>
      <c r="DS109" s="288">
        <v>0</v>
      </c>
      <c r="DT109" s="288">
        <v>0</v>
      </c>
      <c r="DU109" s="288">
        <v>0</v>
      </c>
      <c r="DV109" s="288">
        <v>0</v>
      </c>
      <c r="DW109" s="288">
        <v>0</v>
      </c>
      <c r="DX109" s="288">
        <v>0</v>
      </c>
      <c r="DY109" s="288">
        <v>0</v>
      </c>
      <c r="DZ109" s="288">
        <v>0</v>
      </c>
      <c r="EA109" s="288">
        <v>0</v>
      </c>
      <c r="EB109" s="288">
        <v>0</v>
      </c>
      <c r="EC109" s="288">
        <v>0</v>
      </c>
      <c r="ED109" s="288">
        <v>0</v>
      </c>
      <c r="EE109" s="288">
        <v>0</v>
      </c>
      <c r="EF109" s="288">
        <v>0</v>
      </c>
      <c r="EG109" s="288">
        <v>0</v>
      </c>
      <c r="EH109" s="288">
        <v>0</v>
      </c>
      <c r="EI109" s="288">
        <v>0</v>
      </c>
      <c r="EJ109" s="288">
        <v>0</v>
      </c>
      <c r="EK109" s="288">
        <v>0</v>
      </c>
      <c r="EL109" s="288">
        <v>0</v>
      </c>
      <c r="EM109" s="288">
        <v>0</v>
      </c>
      <c r="EN109" s="288">
        <v>0</v>
      </c>
      <c r="EO109" s="288">
        <v>0</v>
      </c>
      <c r="EP109" s="288">
        <v>0</v>
      </c>
      <c r="EQ109" s="288">
        <v>0</v>
      </c>
      <c r="ER109" s="288">
        <v>0</v>
      </c>
      <c r="ES109" s="288">
        <v>0</v>
      </c>
      <c r="ET109" s="288">
        <v>0</v>
      </c>
      <c r="EU109" s="288">
        <v>0</v>
      </c>
      <c r="EV109" s="288">
        <v>0</v>
      </c>
      <c r="EW109" s="288">
        <v>0</v>
      </c>
      <c r="EX109" s="288">
        <v>0</v>
      </c>
      <c r="EY109" s="288">
        <v>0</v>
      </c>
      <c r="EZ109" s="288">
        <v>0</v>
      </c>
      <c r="FA109" s="288">
        <v>0</v>
      </c>
      <c r="FB109" s="288">
        <v>0</v>
      </c>
      <c r="FC109" s="288">
        <v>0</v>
      </c>
      <c r="FD109" s="288">
        <v>0</v>
      </c>
      <c r="FE109" s="288">
        <v>0</v>
      </c>
      <c r="FF109" s="288">
        <v>0</v>
      </c>
      <c r="FG109" s="288">
        <v>0</v>
      </c>
      <c r="FH109" s="288">
        <v>0</v>
      </c>
      <c r="FI109" s="288">
        <v>0</v>
      </c>
      <c r="FJ109" s="288">
        <v>0</v>
      </c>
      <c r="FK109" s="288">
        <v>0</v>
      </c>
      <c r="FL109" s="288">
        <v>0</v>
      </c>
      <c r="FM109" s="288">
        <v>0</v>
      </c>
      <c r="FN109" s="288">
        <v>0</v>
      </c>
    </row>
    <row r="110" spans="1:170" hidden="1">
      <c r="A110" s="266"/>
      <c r="B110" s="288">
        <v>121436691.04238681</v>
      </c>
      <c r="C110" s="289"/>
      <c r="D110" s="290" t="s">
        <v>132</v>
      </c>
      <c r="F110" s="288">
        <v>5368.4228344210424</v>
      </c>
      <c r="G110" s="288">
        <v>0</v>
      </c>
      <c r="H110" s="288">
        <v>0</v>
      </c>
      <c r="I110" s="288">
        <v>5368.4228344210424</v>
      </c>
      <c r="K110" s="291">
        <v>360592.23668342782</v>
      </c>
      <c r="L110" s="291">
        <v>0</v>
      </c>
      <c r="M110" s="291">
        <v>0</v>
      </c>
      <c r="N110" s="291">
        <v>360592.23668342782</v>
      </c>
      <c r="P110" s="288">
        <v>-3112371.8127295556</v>
      </c>
      <c r="Q110" s="288">
        <v>0</v>
      </c>
      <c r="R110" s="288">
        <v>0</v>
      </c>
      <c r="S110" s="288">
        <v>-3112371.8127295556</v>
      </c>
      <c r="U110" s="288">
        <v>-10250427.470956113</v>
      </c>
      <c r="V110" s="288">
        <v>0</v>
      </c>
      <c r="W110" s="288">
        <v>0</v>
      </c>
      <c r="X110" s="288">
        <v>-10250427.470956113</v>
      </c>
      <c r="Z110" s="288">
        <v>-3624095.8862469955</v>
      </c>
      <c r="AA110" s="288">
        <v>0</v>
      </c>
      <c r="AB110" s="288">
        <v>354444.30074400676</v>
      </c>
      <c r="AC110" s="288">
        <v>-3269651.5855029887</v>
      </c>
      <c r="AH110" s="238"/>
      <c r="AJ110" s="218"/>
      <c r="AK110" s="218"/>
      <c r="AL110" s="218"/>
      <c r="AM110" s="218"/>
      <c r="AN110" s="218"/>
      <c r="AO110" s="218"/>
      <c r="AP110" s="218"/>
      <c r="AQ110" s="218"/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92">
        <v>360592.23668342782</v>
      </c>
      <c r="BD110" s="292">
        <v>0</v>
      </c>
      <c r="BE110" s="292">
        <v>0</v>
      </c>
      <c r="BF110" s="292">
        <v>360592.23668342782</v>
      </c>
      <c r="BG110" s="288">
        <v>86839.028178450651</v>
      </c>
      <c r="BH110" s="288">
        <v>0</v>
      </c>
      <c r="BI110" s="288">
        <v>0</v>
      </c>
      <c r="BJ110" s="288">
        <v>86839.028178450651</v>
      </c>
      <c r="BK110" s="288">
        <v>66356.499390520621</v>
      </c>
      <c r="BL110" s="288">
        <v>0</v>
      </c>
      <c r="BM110" s="288">
        <v>0</v>
      </c>
      <c r="BN110" s="288">
        <v>66356.499390520621</v>
      </c>
      <c r="BO110" s="288">
        <v>92634.787661734503</v>
      </c>
      <c r="BP110" s="288">
        <v>0</v>
      </c>
      <c r="BQ110" s="288">
        <v>0</v>
      </c>
      <c r="BR110" s="288">
        <v>92634.787661734503</v>
      </c>
      <c r="BS110" s="288">
        <v>114761.92145272205</v>
      </c>
      <c r="BT110" s="288">
        <v>0</v>
      </c>
      <c r="BU110" s="288">
        <v>0</v>
      </c>
      <c r="BV110" s="288">
        <v>114761.92145272205</v>
      </c>
      <c r="BW110" s="288">
        <v>99053.544912916142</v>
      </c>
      <c r="BX110" s="288">
        <v>0</v>
      </c>
      <c r="BY110" s="288">
        <v>0</v>
      </c>
      <c r="BZ110" s="288">
        <v>99053.544912916142</v>
      </c>
      <c r="CA110" s="288">
        <v>65102.246722411597</v>
      </c>
      <c r="CB110" s="288">
        <v>0</v>
      </c>
      <c r="CC110" s="288">
        <v>-779.63</v>
      </c>
      <c r="CD110" s="288">
        <v>64322.6167224116</v>
      </c>
      <c r="CE110" s="288">
        <v>-3117241.5931272022</v>
      </c>
      <c r="CF110" s="288">
        <v>0</v>
      </c>
      <c r="CG110" s="288">
        <v>0</v>
      </c>
      <c r="CH110" s="288">
        <v>-3117241.5931272022</v>
      </c>
      <c r="CI110" s="288">
        <v>-512757.0471712033</v>
      </c>
      <c r="CJ110" s="288">
        <v>0</v>
      </c>
      <c r="CK110" s="288">
        <v>0</v>
      </c>
      <c r="CL110" s="288">
        <v>-512757.0471712033</v>
      </c>
      <c r="CM110" s="288">
        <v>992795.18686988018</v>
      </c>
      <c r="CN110" s="288">
        <v>0</v>
      </c>
      <c r="CO110" s="288">
        <v>0</v>
      </c>
      <c r="CP110" s="288">
        <v>992795.18686988018</v>
      </c>
      <c r="CQ110" s="288">
        <v>-364520.18774945801</v>
      </c>
      <c r="CR110" s="288">
        <v>0</v>
      </c>
      <c r="CS110" s="288">
        <v>0</v>
      </c>
      <c r="CT110" s="288">
        <v>-364520.18774945801</v>
      </c>
      <c r="CU110" s="288">
        <v>-154716.33311228198</v>
      </c>
      <c r="CV110" s="288">
        <v>0</v>
      </c>
      <c r="CW110" s="288">
        <v>0</v>
      </c>
      <c r="CX110" s="288">
        <v>-154716.33311228198</v>
      </c>
      <c r="CY110" s="288">
        <v>-135940.61510643794</v>
      </c>
      <c r="CZ110" s="288">
        <v>0</v>
      </c>
      <c r="DA110" s="288">
        <v>0</v>
      </c>
      <c r="DB110" s="288">
        <v>-135940.61510643794</v>
      </c>
      <c r="DC110" s="288">
        <v>-917076.5781898502</v>
      </c>
      <c r="DD110" s="288">
        <v>0</v>
      </c>
      <c r="DE110" s="288">
        <v>0</v>
      </c>
      <c r="DF110" s="288">
        <v>-917076.5781898502</v>
      </c>
      <c r="DG110" s="288">
        <v>-305781.12553559884</v>
      </c>
      <c r="DH110" s="288">
        <v>0</v>
      </c>
      <c r="DI110" s="288">
        <v>0</v>
      </c>
      <c r="DJ110" s="288">
        <v>-305781.12553559884</v>
      </c>
      <c r="DK110" s="288">
        <v>59609.163303437992</v>
      </c>
      <c r="DL110" s="288">
        <v>0</v>
      </c>
      <c r="DM110" s="288">
        <v>0</v>
      </c>
      <c r="DN110" s="288">
        <v>59609.163303437992</v>
      </c>
      <c r="DO110" s="288">
        <v>166320.46488563053</v>
      </c>
      <c r="DP110" s="288">
        <v>0</v>
      </c>
      <c r="DQ110" s="288">
        <v>0</v>
      </c>
      <c r="DR110" s="288">
        <v>166320.46488563053</v>
      </c>
      <c r="DS110" s="288">
        <v>34597.71773397096</v>
      </c>
      <c r="DT110" s="288">
        <v>0</v>
      </c>
      <c r="DU110" s="288">
        <v>0</v>
      </c>
      <c r="DV110" s="288">
        <v>34597.71773397096</v>
      </c>
      <c r="DW110" s="288">
        <v>49971.143789815949</v>
      </c>
      <c r="DX110" s="288">
        <v>0</v>
      </c>
      <c r="DY110" s="288">
        <v>0</v>
      </c>
      <c r="DZ110" s="288">
        <v>49971.143789815949</v>
      </c>
      <c r="EA110" s="288">
        <v>-342596.11584963591</v>
      </c>
      <c r="EB110" s="288">
        <v>0</v>
      </c>
      <c r="EC110" s="288">
        <v>0</v>
      </c>
      <c r="ED110" s="288">
        <v>-342596.11584963591</v>
      </c>
      <c r="EE110" s="288">
        <v>-243603.26958197821</v>
      </c>
      <c r="EF110" s="288">
        <v>0</v>
      </c>
      <c r="EG110" s="288">
        <v>0</v>
      </c>
      <c r="EH110" s="288">
        <v>-243603.26958197821</v>
      </c>
      <c r="EI110" s="288">
        <v>-5847586.7491653869</v>
      </c>
      <c r="EJ110" s="288">
        <v>0</v>
      </c>
      <c r="EK110" s="288">
        <v>14494.2</v>
      </c>
      <c r="EL110" s="288">
        <v>-5833092.5491653867</v>
      </c>
      <c r="EM110" s="288">
        <v>391382.15601469169</v>
      </c>
      <c r="EN110" s="288">
        <v>0</v>
      </c>
      <c r="EO110" s="288">
        <v>0</v>
      </c>
      <c r="EP110" s="288">
        <v>391382.15601469169</v>
      </c>
      <c r="EQ110" s="288">
        <v>-1063248.6175672654</v>
      </c>
      <c r="ER110" s="288">
        <v>0</v>
      </c>
      <c r="ES110" s="288">
        <v>0</v>
      </c>
      <c r="ET110" s="288">
        <v>-1063248.6175672654</v>
      </c>
      <c r="EU110" s="288">
        <v>840554.025910208</v>
      </c>
      <c r="EV110" s="288">
        <v>0</v>
      </c>
      <c r="EW110" s="288">
        <v>0</v>
      </c>
      <c r="EX110" s="288">
        <v>840554.025910208</v>
      </c>
      <c r="EY110" s="288">
        <v>180590.54654169921</v>
      </c>
      <c r="EZ110" s="288">
        <v>0</v>
      </c>
      <c r="FA110" s="288">
        <v>0</v>
      </c>
      <c r="FB110" s="288">
        <v>180590.54654169921</v>
      </c>
      <c r="FC110" s="288">
        <v>-879944.04751721048</v>
      </c>
      <c r="FD110" s="288">
        <v>0</v>
      </c>
      <c r="FE110" s="288">
        <v>0</v>
      </c>
      <c r="FF110" s="288">
        <v>-879944.04751721048</v>
      </c>
      <c r="FG110" s="288">
        <v>413509.29485797219</v>
      </c>
      <c r="FH110" s="288">
        <v>0</v>
      </c>
      <c r="FI110" s="288">
        <v>0</v>
      </c>
      <c r="FJ110" s="288">
        <v>413509.29485797219</v>
      </c>
      <c r="FK110" s="288">
        <v>-329201.98364778468</v>
      </c>
      <c r="FL110" s="288">
        <v>0</v>
      </c>
      <c r="FM110" s="288">
        <v>0</v>
      </c>
      <c r="FN110" s="288">
        <v>-329201.98364778468</v>
      </c>
    </row>
    <row r="111" spans="1:170" hidden="1">
      <c r="B111" s="288">
        <v>233065197.49564192</v>
      </c>
      <c r="C111" s="289"/>
      <c r="D111" s="290" t="s">
        <v>161</v>
      </c>
      <c r="F111" s="288">
        <v>0</v>
      </c>
      <c r="G111" s="288">
        <v>0</v>
      </c>
      <c r="H111" s="288">
        <v>0</v>
      </c>
      <c r="I111" s="288">
        <v>0</v>
      </c>
      <c r="K111" s="291">
        <v>0</v>
      </c>
      <c r="L111" s="291">
        <v>0</v>
      </c>
      <c r="M111" s="291">
        <v>19380.18</v>
      </c>
      <c r="N111" s="291">
        <v>19380.18</v>
      </c>
      <c r="P111" s="288">
        <v>6115.0630387328565</v>
      </c>
      <c r="Q111" s="288">
        <v>0</v>
      </c>
      <c r="R111" s="288">
        <v>17478.18</v>
      </c>
      <c r="S111" s="288">
        <v>23593.243038732857</v>
      </c>
      <c r="U111" s="288">
        <v>-301847.69019316882</v>
      </c>
      <c r="V111" s="288">
        <v>0</v>
      </c>
      <c r="W111" s="288">
        <v>4153181.18</v>
      </c>
      <c r="X111" s="288">
        <v>3851333.4898068313</v>
      </c>
      <c r="Z111" s="288">
        <v>-14483160.863160236</v>
      </c>
      <c r="AA111" s="288">
        <v>0</v>
      </c>
      <c r="AB111" s="288">
        <v>12560613.194832953</v>
      </c>
      <c r="AC111" s="288">
        <v>-1922547.6683272831</v>
      </c>
      <c r="AH111" s="238"/>
      <c r="AJ111" s="218"/>
      <c r="AK111" s="218"/>
      <c r="AL111" s="218"/>
      <c r="AM111" s="218"/>
      <c r="AN111" s="218"/>
      <c r="AO111" s="218"/>
      <c r="AP111" s="218"/>
      <c r="AQ111" s="218"/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92">
        <v>0</v>
      </c>
      <c r="BD111" s="292">
        <v>0</v>
      </c>
      <c r="BE111" s="292">
        <v>19380.18</v>
      </c>
      <c r="BF111" s="292">
        <v>19380.18</v>
      </c>
      <c r="BG111" s="288">
        <v>0</v>
      </c>
      <c r="BH111" s="288">
        <v>0</v>
      </c>
      <c r="BI111" s="288">
        <v>19380.18</v>
      </c>
      <c r="BJ111" s="288">
        <v>19380.18</v>
      </c>
      <c r="BK111" s="288">
        <v>0</v>
      </c>
      <c r="BL111" s="288">
        <v>0</v>
      </c>
      <c r="BM111" s="288">
        <v>0</v>
      </c>
      <c r="BN111" s="288">
        <v>0</v>
      </c>
      <c r="BO111" s="288">
        <v>0</v>
      </c>
      <c r="BP111" s="288">
        <v>0</v>
      </c>
      <c r="BQ111" s="288">
        <v>0</v>
      </c>
      <c r="BR111" s="288">
        <v>0</v>
      </c>
      <c r="BS111" s="288">
        <v>0</v>
      </c>
      <c r="BT111" s="288">
        <v>0</v>
      </c>
      <c r="BU111" s="288">
        <v>0</v>
      </c>
      <c r="BV111" s="288">
        <v>0</v>
      </c>
      <c r="BW111" s="288">
        <v>0</v>
      </c>
      <c r="BX111" s="288">
        <v>0</v>
      </c>
      <c r="BY111" s="288">
        <v>0</v>
      </c>
      <c r="BZ111" s="288">
        <v>0</v>
      </c>
      <c r="CA111" s="288">
        <v>0</v>
      </c>
      <c r="CB111" s="288">
        <v>0</v>
      </c>
      <c r="CC111" s="288">
        <v>-1902</v>
      </c>
      <c r="CD111" s="288">
        <v>-1902</v>
      </c>
      <c r="CE111" s="288">
        <v>0</v>
      </c>
      <c r="CF111" s="288">
        <v>0</v>
      </c>
      <c r="CG111" s="288">
        <v>0</v>
      </c>
      <c r="CH111" s="288">
        <v>0</v>
      </c>
      <c r="CI111" s="288">
        <v>0</v>
      </c>
      <c r="CJ111" s="288">
        <v>0</v>
      </c>
      <c r="CK111" s="288">
        <v>0</v>
      </c>
      <c r="CL111" s="288">
        <v>0</v>
      </c>
      <c r="CM111" s="288">
        <v>0</v>
      </c>
      <c r="CN111" s="288">
        <v>0</v>
      </c>
      <c r="CO111" s="288">
        <v>0</v>
      </c>
      <c r="CP111" s="288">
        <v>0</v>
      </c>
      <c r="CQ111" s="288">
        <v>0</v>
      </c>
      <c r="CR111" s="288">
        <v>0</v>
      </c>
      <c r="CS111" s="288">
        <v>0</v>
      </c>
      <c r="CT111" s="288">
        <v>0</v>
      </c>
      <c r="CU111" s="288">
        <v>0</v>
      </c>
      <c r="CV111" s="288">
        <v>0</v>
      </c>
      <c r="CW111" s="288">
        <v>0</v>
      </c>
      <c r="CX111" s="288">
        <v>0</v>
      </c>
      <c r="CY111" s="288">
        <v>0</v>
      </c>
      <c r="CZ111" s="288">
        <v>0</v>
      </c>
      <c r="DA111" s="288">
        <v>0</v>
      </c>
      <c r="DB111" s="288">
        <v>0</v>
      </c>
      <c r="DC111" s="288">
        <v>0</v>
      </c>
      <c r="DD111" s="288">
        <v>0</v>
      </c>
      <c r="DE111" s="288">
        <v>0</v>
      </c>
      <c r="DF111" s="288">
        <v>0</v>
      </c>
      <c r="DG111" s="288">
        <v>0</v>
      </c>
      <c r="DH111" s="288">
        <v>0</v>
      </c>
      <c r="DI111" s="288">
        <v>0</v>
      </c>
      <c r="DJ111" s="288">
        <v>0</v>
      </c>
      <c r="DK111" s="288">
        <v>0</v>
      </c>
      <c r="DL111" s="288">
        <v>0</v>
      </c>
      <c r="DM111" s="288">
        <v>0</v>
      </c>
      <c r="DN111" s="288">
        <v>0</v>
      </c>
      <c r="DO111" s="288">
        <v>0</v>
      </c>
      <c r="DP111" s="288">
        <v>0</v>
      </c>
      <c r="DQ111" s="288">
        <v>3552750</v>
      </c>
      <c r="DR111" s="288">
        <v>3552750</v>
      </c>
      <c r="DS111" s="288">
        <v>0</v>
      </c>
      <c r="DT111" s="288">
        <v>0</v>
      </c>
      <c r="DU111" s="288">
        <v>0</v>
      </c>
      <c r="DV111" s="288">
        <v>0</v>
      </c>
      <c r="DW111" s="288">
        <v>0</v>
      </c>
      <c r="DX111" s="288">
        <v>0</v>
      </c>
      <c r="DY111" s="288">
        <v>0</v>
      </c>
      <c r="DZ111" s="288">
        <v>0</v>
      </c>
      <c r="EA111" s="288">
        <v>0</v>
      </c>
      <c r="EB111" s="288">
        <v>0</v>
      </c>
      <c r="EC111" s="288">
        <v>0</v>
      </c>
      <c r="ED111" s="288">
        <v>0</v>
      </c>
      <c r="EE111" s="288">
        <v>0</v>
      </c>
      <c r="EF111" s="288">
        <v>0</v>
      </c>
      <c r="EG111" s="288">
        <v>0</v>
      </c>
      <c r="EH111" s="288">
        <v>0</v>
      </c>
      <c r="EI111" s="288">
        <v>0</v>
      </c>
      <c r="EJ111" s="288">
        <v>0</v>
      </c>
      <c r="EK111" s="288">
        <v>581051</v>
      </c>
      <c r="EL111" s="288">
        <v>581051</v>
      </c>
      <c r="EM111" s="288">
        <v>0</v>
      </c>
      <c r="EN111" s="288">
        <v>0</v>
      </c>
      <c r="EO111" s="288">
        <v>0</v>
      </c>
      <c r="EP111" s="288">
        <v>0</v>
      </c>
      <c r="EQ111" s="288">
        <v>0</v>
      </c>
      <c r="ER111" s="288">
        <v>0</v>
      </c>
      <c r="ES111" s="288">
        <v>0</v>
      </c>
      <c r="ET111" s="288">
        <v>0</v>
      </c>
      <c r="EU111" s="288">
        <v>0</v>
      </c>
      <c r="EV111" s="288">
        <v>0</v>
      </c>
      <c r="EW111" s="288">
        <v>0</v>
      </c>
      <c r="EX111" s="288">
        <v>0</v>
      </c>
      <c r="EY111" s="288">
        <v>0</v>
      </c>
      <c r="EZ111" s="288">
        <v>0</v>
      </c>
      <c r="FA111" s="288">
        <v>0</v>
      </c>
      <c r="FB111" s="288">
        <v>0</v>
      </c>
      <c r="FC111" s="288">
        <v>0</v>
      </c>
      <c r="FD111" s="288">
        <v>0</v>
      </c>
      <c r="FE111" s="288">
        <v>0</v>
      </c>
      <c r="FF111" s="288">
        <v>0</v>
      </c>
      <c r="FG111" s="288">
        <v>0</v>
      </c>
      <c r="FH111" s="288">
        <v>0</v>
      </c>
      <c r="FI111" s="288">
        <v>0</v>
      </c>
      <c r="FJ111" s="288">
        <v>0</v>
      </c>
      <c r="FK111" s="288">
        <v>0</v>
      </c>
      <c r="FL111" s="288">
        <v>0</v>
      </c>
      <c r="FM111" s="288">
        <v>0</v>
      </c>
      <c r="FN111" s="288">
        <v>0</v>
      </c>
    </row>
    <row r="112" spans="1:170" hidden="1">
      <c r="B112" s="288">
        <v>0</v>
      </c>
      <c r="C112" s="289"/>
      <c r="D112" s="290" t="s">
        <v>448</v>
      </c>
      <c r="F112" s="288">
        <v>0</v>
      </c>
      <c r="G112" s="288">
        <v>0</v>
      </c>
      <c r="H112" s="288">
        <v>0</v>
      </c>
      <c r="I112" s="288">
        <v>0</v>
      </c>
      <c r="K112" s="291">
        <v>0</v>
      </c>
      <c r="L112" s="291">
        <v>0</v>
      </c>
      <c r="M112" s="291">
        <v>0</v>
      </c>
      <c r="N112" s="291">
        <v>0</v>
      </c>
      <c r="P112" s="288">
        <v>0</v>
      </c>
      <c r="Q112" s="288">
        <v>0</v>
      </c>
      <c r="R112" s="288">
        <v>0</v>
      </c>
      <c r="S112" s="288">
        <v>0</v>
      </c>
      <c r="U112" s="288">
        <v>0</v>
      </c>
      <c r="V112" s="288">
        <v>0</v>
      </c>
      <c r="W112" s="288">
        <v>0</v>
      </c>
      <c r="X112" s="288">
        <v>0</v>
      </c>
      <c r="Z112" s="288">
        <v>0</v>
      </c>
      <c r="AA112" s="288">
        <v>0</v>
      </c>
      <c r="AB112" s="288">
        <v>0</v>
      </c>
      <c r="AC112" s="288">
        <v>0</v>
      </c>
      <c r="AH112" s="238"/>
      <c r="AJ112" s="218"/>
      <c r="AK112" s="218"/>
      <c r="AL112" s="218"/>
      <c r="AM112" s="218"/>
      <c r="AN112" s="218"/>
      <c r="AO112" s="218"/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92">
        <v>0</v>
      </c>
      <c r="BD112" s="292">
        <v>0</v>
      </c>
      <c r="BE112" s="292">
        <v>0</v>
      </c>
      <c r="BF112" s="292">
        <v>0</v>
      </c>
      <c r="BG112" s="288">
        <v>0</v>
      </c>
      <c r="BH112" s="288">
        <v>0</v>
      </c>
      <c r="BI112" s="288">
        <v>0</v>
      </c>
      <c r="BJ112" s="288">
        <v>0</v>
      </c>
      <c r="BK112" s="288">
        <v>0</v>
      </c>
      <c r="BL112" s="288">
        <v>0</v>
      </c>
      <c r="BM112" s="288">
        <v>0</v>
      </c>
      <c r="BN112" s="288">
        <v>0</v>
      </c>
      <c r="BO112" s="288">
        <v>0</v>
      </c>
      <c r="BP112" s="288">
        <v>0</v>
      </c>
      <c r="BQ112" s="288">
        <v>0</v>
      </c>
      <c r="BR112" s="288">
        <v>0</v>
      </c>
      <c r="BS112" s="288">
        <v>0</v>
      </c>
      <c r="BT112" s="288">
        <v>0</v>
      </c>
      <c r="BU112" s="288">
        <v>0</v>
      </c>
      <c r="BV112" s="288">
        <v>0</v>
      </c>
      <c r="BW112" s="288">
        <v>0</v>
      </c>
      <c r="BX112" s="288">
        <v>0</v>
      </c>
      <c r="BY112" s="288">
        <v>0</v>
      </c>
      <c r="BZ112" s="288">
        <v>0</v>
      </c>
      <c r="CA112" s="288">
        <v>0</v>
      </c>
      <c r="CB112" s="288">
        <v>0</v>
      </c>
      <c r="CC112" s="288">
        <v>0</v>
      </c>
      <c r="CD112" s="288">
        <v>0</v>
      </c>
      <c r="CE112" s="288">
        <v>0</v>
      </c>
      <c r="CF112" s="288">
        <v>0</v>
      </c>
      <c r="CG112" s="288">
        <v>0</v>
      </c>
      <c r="CH112" s="288">
        <v>0</v>
      </c>
      <c r="CI112" s="288">
        <v>0</v>
      </c>
      <c r="CJ112" s="288">
        <v>0</v>
      </c>
      <c r="CK112" s="288">
        <v>0</v>
      </c>
      <c r="CL112" s="288">
        <v>0</v>
      </c>
      <c r="CM112" s="288">
        <v>0</v>
      </c>
      <c r="CN112" s="288">
        <v>0</v>
      </c>
      <c r="CO112" s="288">
        <v>0</v>
      </c>
      <c r="CP112" s="288">
        <v>0</v>
      </c>
      <c r="CQ112" s="288">
        <v>0</v>
      </c>
      <c r="CR112" s="288">
        <v>0</v>
      </c>
      <c r="CS112" s="288">
        <v>0</v>
      </c>
      <c r="CT112" s="288">
        <v>0</v>
      </c>
      <c r="CU112" s="288">
        <v>0</v>
      </c>
      <c r="CV112" s="288">
        <v>0</v>
      </c>
      <c r="CW112" s="288">
        <v>0</v>
      </c>
      <c r="CX112" s="288">
        <v>0</v>
      </c>
      <c r="CY112" s="288">
        <v>0</v>
      </c>
      <c r="CZ112" s="288">
        <v>0</v>
      </c>
      <c r="DA112" s="288">
        <v>0</v>
      </c>
      <c r="DB112" s="288">
        <v>0</v>
      </c>
      <c r="DC112" s="288">
        <v>0</v>
      </c>
      <c r="DD112" s="288">
        <v>0</v>
      </c>
      <c r="DE112" s="288">
        <v>0</v>
      </c>
      <c r="DF112" s="288">
        <v>0</v>
      </c>
      <c r="DG112" s="288">
        <v>0</v>
      </c>
      <c r="DH112" s="288">
        <v>0</v>
      </c>
      <c r="DI112" s="288">
        <v>0</v>
      </c>
      <c r="DJ112" s="288">
        <v>0</v>
      </c>
      <c r="DK112" s="288">
        <v>0</v>
      </c>
      <c r="DL112" s="288">
        <v>0</v>
      </c>
      <c r="DM112" s="288">
        <v>0</v>
      </c>
      <c r="DN112" s="288">
        <v>0</v>
      </c>
      <c r="DO112" s="288">
        <v>0</v>
      </c>
      <c r="DP112" s="288">
        <v>0</v>
      </c>
      <c r="DQ112" s="288">
        <v>0</v>
      </c>
      <c r="DR112" s="288">
        <v>0</v>
      </c>
      <c r="DS112" s="288">
        <v>0</v>
      </c>
      <c r="DT112" s="288">
        <v>0</v>
      </c>
      <c r="DU112" s="288">
        <v>0</v>
      </c>
      <c r="DV112" s="288">
        <v>0</v>
      </c>
      <c r="DW112" s="288">
        <v>0</v>
      </c>
      <c r="DX112" s="288">
        <v>0</v>
      </c>
      <c r="DY112" s="288">
        <v>0</v>
      </c>
      <c r="DZ112" s="288">
        <v>0</v>
      </c>
      <c r="EA112" s="288">
        <v>0</v>
      </c>
      <c r="EB112" s="288">
        <v>0</v>
      </c>
      <c r="EC112" s="288">
        <v>0</v>
      </c>
      <c r="ED112" s="288">
        <v>0</v>
      </c>
      <c r="EE112" s="288">
        <v>0</v>
      </c>
      <c r="EF112" s="288">
        <v>0</v>
      </c>
      <c r="EG112" s="288">
        <v>0</v>
      </c>
      <c r="EH112" s="288">
        <v>0</v>
      </c>
      <c r="EI112" s="288">
        <v>0</v>
      </c>
      <c r="EJ112" s="288">
        <v>0</v>
      </c>
      <c r="EK112" s="288">
        <v>0</v>
      </c>
      <c r="EL112" s="288">
        <v>0</v>
      </c>
      <c r="EM112" s="288">
        <v>0</v>
      </c>
      <c r="EN112" s="288">
        <v>0</v>
      </c>
      <c r="EO112" s="288">
        <v>0</v>
      </c>
      <c r="EP112" s="288">
        <v>0</v>
      </c>
      <c r="EQ112" s="288">
        <v>0</v>
      </c>
      <c r="ER112" s="288">
        <v>0</v>
      </c>
      <c r="ES112" s="288">
        <v>0</v>
      </c>
      <c r="ET112" s="288">
        <v>0</v>
      </c>
      <c r="EU112" s="288">
        <v>0</v>
      </c>
      <c r="EV112" s="288">
        <v>0</v>
      </c>
      <c r="EW112" s="288">
        <v>0</v>
      </c>
      <c r="EX112" s="288">
        <v>0</v>
      </c>
      <c r="EY112" s="288">
        <v>0</v>
      </c>
      <c r="EZ112" s="288">
        <v>0</v>
      </c>
      <c r="FA112" s="288">
        <v>0</v>
      </c>
      <c r="FB112" s="288">
        <v>0</v>
      </c>
      <c r="FC112" s="288">
        <v>0</v>
      </c>
      <c r="FD112" s="288">
        <v>0</v>
      </c>
      <c r="FE112" s="288">
        <v>0</v>
      </c>
      <c r="FF112" s="288">
        <v>0</v>
      </c>
      <c r="FG112" s="288">
        <v>0</v>
      </c>
      <c r="FH112" s="288">
        <v>0</v>
      </c>
      <c r="FI112" s="288">
        <v>0</v>
      </c>
      <c r="FJ112" s="288">
        <v>0</v>
      </c>
      <c r="FK112" s="288">
        <v>0</v>
      </c>
      <c r="FL112" s="288">
        <v>0</v>
      </c>
      <c r="FM112" s="288">
        <v>0</v>
      </c>
      <c r="FN112" s="288">
        <v>0</v>
      </c>
    </row>
    <row r="113" spans="2:170" hidden="1">
      <c r="B113" s="288">
        <v>31428952</v>
      </c>
      <c r="C113" s="289"/>
      <c r="D113" s="290" t="s">
        <v>124</v>
      </c>
      <c r="F113" s="288">
        <v>0</v>
      </c>
      <c r="G113" s="288">
        <v>0</v>
      </c>
      <c r="H113" s="288">
        <v>0</v>
      </c>
      <c r="I113" s="288">
        <v>0</v>
      </c>
      <c r="K113" s="291">
        <v>0</v>
      </c>
      <c r="L113" s="291">
        <v>0</v>
      </c>
      <c r="M113" s="291">
        <v>0</v>
      </c>
      <c r="N113" s="291">
        <v>0</v>
      </c>
      <c r="P113" s="288">
        <v>0</v>
      </c>
      <c r="Q113" s="288">
        <v>0</v>
      </c>
      <c r="R113" s="288">
        <v>0</v>
      </c>
      <c r="S113" s="288">
        <v>0</v>
      </c>
      <c r="U113" s="288">
        <v>0</v>
      </c>
      <c r="V113" s="288">
        <v>0</v>
      </c>
      <c r="W113" s="288">
        <v>0</v>
      </c>
      <c r="X113" s="288">
        <v>0</v>
      </c>
      <c r="Z113" s="288">
        <v>36321921</v>
      </c>
      <c r="AA113" s="288">
        <v>0</v>
      </c>
      <c r="AB113" s="288">
        <v>0</v>
      </c>
      <c r="AC113" s="288">
        <v>36321921</v>
      </c>
      <c r="AH113" s="23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92">
        <v>0</v>
      </c>
      <c r="BD113" s="292">
        <v>0</v>
      </c>
      <c r="BE113" s="292">
        <v>0</v>
      </c>
      <c r="BF113" s="292">
        <v>0</v>
      </c>
      <c r="BG113" s="288">
        <v>0</v>
      </c>
      <c r="BH113" s="288">
        <v>0</v>
      </c>
      <c r="BI113" s="288">
        <v>0</v>
      </c>
      <c r="BJ113" s="288">
        <v>0</v>
      </c>
      <c r="BK113" s="288">
        <v>0</v>
      </c>
      <c r="BL113" s="288">
        <v>0</v>
      </c>
      <c r="BM113" s="288">
        <v>0</v>
      </c>
      <c r="BN113" s="288">
        <v>0</v>
      </c>
      <c r="BO113" s="288">
        <v>0</v>
      </c>
      <c r="BP113" s="288">
        <v>0</v>
      </c>
      <c r="BQ113" s="288">
        <v>0</v>
      </c>
      <c r="BR113" s="288">
        <v>0</v>
      </c>
      <c r="BS113" s="288">
        <v>0</v>
      </c>
      <c r="BT113" s="288">
        <v>0</v>
      </c>
      <c r="BU113" s="288">
        <v>0</v>
      </c>
      <c r="BV113" s="288">
        <v>0</v>
      </c>
      <c r="BW113" s="288">
        <v>0</v>
      </c>
      <c r="BX113" s="288">
        <v>0</v>
      </c>
      <c r="BY113" s="288">
        <v>0</v>
      </c>
      <c r="BZ113" s="288">
        <v>0</v>
      </c>
      <c r="CA113" s="288">
        <v>0</v>
      </c>
      <c r="CB113" s="288">
        <v>0</v>
      </c>
      <c r="CC113" s="288">
        <v>0</v>
      </c>
      <c r="CD113" s="288">
        <v>0</v>
      </c>
      <c r="CE113" s="288">
        <v>0</v>
      </c>
      <c r="CF113" s="288">
        <v>0</v>
      </c>
      <c r="CG113" s="288">
        <v>0</v>
      </c>
      <c r="CH113" s="288">
        <v>0</v>
      </c>
      <c r="CI113" s="288">
        <v>0</v>
      </c>
      <c r="CJ113" s="288">
        <v>0</v>
      </c>
      <c r="CK113" s="288">
        <v>0</v>
      </c>
      <c r="CL113" s="288">
        <v>0</v>
      </c>
      <c r="CM113" s="288">
        <v>0</v>
      </c>
      <c r="CN113" s="288">
        <v>0</v>
      </c>
      <c r="CO113" s="288">
        <v>0</v>
      </c>
      <c r="CP113" s="288">
        <v>0</v>
      </c>
      <c r="CQ113" s="288">
        <v>0</v>
      </c>
      <c r="CR113" s="288">
        <v>0</v>
      </c>
      <c r="CS113" s="288">
        <v>0</v>
      </c>
      <c r="CT113" s="288">
        <v>0</v>
      </c>
      <c r="CU113" s="288">
        <v>0</v>
      </c>
      <c r="CV113" s="288">
        <v>0</v>
      </c>
      <c r="CW113" s="288">
        <v>0</v>
      </c>
      <c r="CX113" s="288">
        <v>0</v>
      </c>
      <c r="CY113" s="288">
        <v>0</v>
      </c>
      <c r="CZ113" s="288">
        <v>0</v>
      </c>
      <c r="DA113" s="288">
        <v>0</v>
      </c>
      <c r="DB113" s="288">
        <v>0</v>
      </c>
      <c r="DC113" s="288">
        <v>0</v>
      </c>
      <c r="DD113" s="288">
        <v>0</v>
      </c>
      <c r="DE113" s="288">
        <v>0</v>
      </c>
      <c r="DF113" s="288">
        <v>0</v>
      </c>
      <c r="DG113" s="288">
        <v>0</v>
      </c>
      <c r="DH113" s="288">
        <v>0</v>
      </c>
      <c r="DI113" s="288">
        <v>0</v>
      </c>
      <c r="DJ113" s="288">
        <v>0</v>
      </c>
      <c r="DK113" s="288">
        <v>0</v>
      </c>
      <c r="DL113" s="288">
        <v>0</v>
      </c>
      <c r="DM113" s="288">
        <v>0</v>
      </c>
      <c r="DN113" s="288">
        <v>0</v>
      </c>
      <c r="DO113" s="288">
        <v>0</v>
      </c>
      <c r="DP113" s="288">
        <v>0</v>
      </c>
      <c r="DQ113" s="288">
        <v>0</v>
      </c>
      <c r="DR113" s="288">
        <v>0</v>
      </c>
      <c r="DS113" s="288">
        <v>0</v>
      </c>
      <c r="DT113" s="288">
        <v>0</v>
      </c>
      <c r="DU113" s="288">
        <v>0</v>
      </c>
      <c r="DV113" s="288">
        <v>0</v>
      </c>
      <c r="DW113" s="288">
        <v>0</v>
      </c>
      <c r="DX113" s="288">
        <v>0</v>
      </c>
      <c r="DY113" s="288">
        <v>0</v>
      </c>
      <c r="DZ113" s="288">
        <v>0</v>
      </c>
      <c r="EA113" s="288">
        <v>0</v>
      </c>
      <c r="EB113" s="288">
        <v>0</v>
      </c>
      <c r="EC113" s="288">
        <v>0</v>
      </c>
      <c r="ED113" s="288">
        <v>0</v>
      </c>
      <c r="EE113" s="288">
        <v>0</v>
      </c>
      <c r="EF113" s="288">
        <v>0</v>
      </c>
      <c r="EG113" s="288">
        <v>0</v>
      </c>
      <c r="EH113" s="288">
        <v>0</v>
      </c>
      <c r="EI113" s="288">
        <v>0</v>
      </c>
      <c r="EJ113" s="288">
        <v>0</v>
      </c>
      <c r="EK113" s="288">
        <v>0</v>
      </c>
      <c r="EL113" s="288">
        <v>0</v>
      </c>
      <c r="EM113" s="288">
        <v>0</v>
      </c>
      <c r="EN113" s="288">
        <v>0</v>
      </c>
      <c r="EO113" s="288">
        <v>0</v>
      </c>
      <c r="EP113" s="288">
        <v>0</v>
      </c>
      <c r="EQ113" s="288">
        <v>0</v>
      </c>
      <c r="ER113" s="288">
        <v>0</v>
      </c>
      <c r="ES113" s="288">
        <v>0</v>
      </c>
      <c r="ET113" s="288">
        <v>0</v>
      </c>
      <c r="EU113" s="288">
        <v>0</v>
      </c>
      <c r="EV113" s="288">
        <v>0</v>
      </c>
      <c r="EW113" s="288">
        <v>0</v>
      </c>
      <c r="EX113" s="288">
        <v>0</v>
      </c>
      <c r="EY113" s="288">
        <v>0</v>
      </c>
      <c r="EZ113" s="288">
        <v>0</v>
      </c>
      <c r="FA113" s="288">
        <v>0</v>
      </c>
      <c r="FB113" s="288">
        <v>0</v>
      </c>
      <c r="FC113" s="288">
        <v>0</v>
      </c>
      <c r="FD113" s="288">
        <v>0</v>
      </c>
      <c r="FE113" s="288">
        <v>0</v>
      </c>
      <c r="FF113" s="288">
        <v>0</v>
      </c>
      <c r="FG113" s="288">
        <v>0</v>
      </c>
      <c r="FH113" s="288">
        <v>0</v>
      </c>
      <c r="FI113" s="288">
        <v>0</v>
      </c>
      <c r="FJ113" s="288">
        <v>0</v>
      </c>
      <c r="FK113" s="288">
        <v>0</v>
      </c>
      <c r="FL113" s="288">
        <v>0</v>
      </c>
      <c r="FM113" s="288">
        <v>0</v>
      </c>
      <c r="FN113" s="288">
        <v>0</v>
      </c>
    </row>
    <row r="114" spans="2:170" hidden="1">
      <c r="B114" s="288">
        <v>15827075.411913814</v>
      </c>
      <c r="C114" s="289"/>
      <c r="D114" s="290" t="s">
        <v>449</v>
      </c>
      <c r="F114" s="288">
        <v>0</v>
      </c>
      <c r="G114" s="288">
        <v>0</v>
      </c>
      <c r="H114" s="288">
        <v>0</v>
      </c>
      <c r="I114" s="288">
        <v>0</v>
      </c>
      <c r="K114" s="291">
        <v>0</v>
      </c>
      <c r="L114" s="291">
        <v>0</v>
      </c>
      <c r="M114" s="291">
        <v>0</v>
      </c>
      <c r="N114" s="291">
        <v>0</v>
      </c>
      <c r="P114" s="288">
        <v>-327640.9992333483</v>
      </c>
      <c r="Q114" s="288">
        <v>0</v>
      </c>
      <c r="R114" s="288">
        <v>16973.185930582629</v>
      </c>
      <c r="S114" s="288">
        <v>-310667.81330276566</v>
      </c>
      <c r="U114" s="288">
        <v>-16973.375942088664</v>
      </c>
      <c r="V114" s="288">
        <v>0</v>
      </c>
      <c r="W114" s="288">
        <v>16973.185930582629</v>
      </c>
      <c r="X114" s="288">
        <v>-0.19001150602707639</v>
      </c>
      <c r="Z114" s="288">
        <v>-6428258.475586175</v>
      </c>
      <c r="AA114" s="288">
        <v>239270.45154996394</v>
      </c>
      <c r="AB114" s="288">
        <v>1194908.2120378979</v>
      </c>
      <c r="AC114" s="288">
        <v>-4994079.8119983114</v>
      </c>
      <c r="AH114" s="238"/>
      <c r="AJ114" s="218"/>
      <c r="AK114" s="218"/>
      <c r="AL114" s="218"/>
      <c r="AM114" s="218"/>
      <c r="AN114" s="218"/>
      <c r="AO114" s="218"/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92">
        <v>0</v>
      </c>
      <c r="BD114" s="292">
        <v>0</v>
      </c>
      <c r="BE114" s="292">
        <v>0</v>
      </c>
      <c r="BF114" s="292">
        <v>0</v>
      </c>
      <c r="BG114" s="288">
        <v>0</v>
      </c>
      <c r="BH114" s="288">
        <v>0</v>
      </c>
      <c r="BI114" s="288">
        <v>0</v>
      </c>
      <c r="BJ114" s="288">
        <v>0</v>
      </c>
      <c r="BK114" s="288">
        <v>0</v>
      </c>
      <c r="BL114" s="288">
        <v>0</v>
      </c>
      <c r="BM114" s="288">
        <v>0</v>
      </c>
      <c r="BN114" s="288">
        <v>0</v>
      </c>
      <c r="BO114" s="288">
        <v>0</v>
      </c>
      <c r="BP114" s="288">
        <v>0</v>
      </c>
      <c r="BQ114" s="288">
        <v>0</v>
      </c>
      <c r="BR114" s="288">
        <v>0</v>
      </c>
      <c r="BS114" s="288">
        <v>0</v>
      </c>
      <c r="BT114" s="288">
        <v>0</v>
      </c>
      <c r="BU114" s="288">
        <v>0</v>
      </c>
      <c r="BV114" s="288">
        <v>0</v>
      </c>
      <c r="BW114" s="288">
        <v>-310334.81199831143</v>
      </c>
      <c r="BX114" s="288">
        <v>0</v>
      </c>
      <c r="BY114" s="288">
        <v>0</v>
      </c>
      <c r="BZ114" s="288">
        <v>-310334.81199831143</v>
      </c>
      <c r="CA114" s="288">
        <v>0</v>
      </c>
      <c r="CB114" s="288">
        <v>0</v>
      </c>
      <c r="CC114" s="288">
        <v>0</v>
      </c>
      <c r="CD114" s="288">
        <v>0</v>
      </c>
      <c r="CE114" s="288">
        <v>0</v>
      </c>
      <c r="CF114" s="288">
        <v>0</v>
      </c>
      <c r="CG114" s="288">
        <v>0</v>
      </c>
      <c r="CH114" s="288">
        <v>0</v>
      </c>
      <c r="CI114" s="288">
        <v>-17306.187235036865</v>
      </c>
      <c r="CJ114" s="288">
        <v>0</v>
      </c>
      <c r="CK114" s="288">
        <v>16973.185930582629</v>
      </c>
      <c r="CL114" s="288">
        <v>-333.00130445423565</v>
      </c>
      <c r="CM114" s="288">
        <v>-310667.62329129316</v>
      </c>
      <c r="CN114" s="288">
        <v>0</v>
      </c>
      <c r="CO114" s="288">
        <v>0</v>
      </c>
      <c r="CP114" s="288">
        <v>-310667.62329129316</v>
      </c>
      <c r="CQ114" s="288">
        <v>0</v>
      </c>
      <c r="CR114" s="288">
        <v>0</v>
      </c>
      <c r="CS114" s="288">
        <v>0</v>
      </c>
      <c r="CT114" s="288">
        <v>0</v>
      </c>
      <c r="CU114" s="288">
        <v>0</v>
      </c>
      <c r="CV114" s="288">
        <v>0</v>
      </c>
      <c r="CW114" s="288">
        <v>0</v>
      </c>
      <c r="CX114" s="288">
        <v>0</v>
      </c>
      <c r="CY114" s="288">
        <v>0</v>
      </c>
      <c r="CZ114" s="288">
        <v>0</v>
      </c>
      <c r="DA114" s="288">
        <v>0</v>
      </c>
      <c r="DB114" s="288">
        <v>0</v>
      </c>
      <c r="DC114" s="288">
        <v>0</v>
      </c>
      <c r="DD114" s="288">
        <v>0</v>
      </c>
      <c r="DE114" s="288">
        <v>0</v>
      </c>
      <c r="DF114" s="288">
        <v>0</v>
      </c>
      <c r="DG114" s="288">
        <v>0</v>
      </c>
      <c r="DH114" s="288">
        <v>0</v>
      </c>
      <c r="DI114" s="288">
        <v>0</v>
      </c>
      <c r="DJ114" s="288">
        <v>0</v>
      </c>
      <c r="DK114" s="288">
        <v>0</v>
      </c>
      <c r="DL114" s="288">
        <v>0</v>
      </c>
      <c r="DM114" s="288">
        <v>0</v>
      </c>
      <c r="DN114" s="288">
        <v>0</v>
      </c>
      <c r="DO114" s="288">
        <v>0</v>
      </c>
      <c r="DP114" s="288">
        <v>0</v>
      </c>
      <c r="DQ114" s="288">
        <v>0</v>
      </c>
      <c r="DR114" s="288">
        <v>0</v>
      </c>
      <c r="DS114" s="288">
        <v>0</v>
      </c>
      <c r="DT114" s="288">
        <v>0</v>
      </c>
      <c r="DU114" s="288">
        <v>0</v>
      </c>
      <c r="DV114" s="288">
        <v>0</v>
      </c>
      <c r="DW114" s="288">
        <v>0</v>
      </c>
      <c r="DX114" s="288">
        <v>0</v>
      </c>
      <c r="DY114" s="288">
        <v>0</v>
      </c>
      <c r="DZ114" s="288">
        <v>0</v>
      </c>
      <c r="EA114" s="288">
        <v>0</v>
      </c>
      <c r="EB114" s="288">
        <v>0</v>
      </c>
      <c r="EC114" s="288">
        <v>0</v>
      </c>
      <c r="ED114" s="288">
        <v>0</v>
      </c>
      <c r="EE114" s="288">
        <v>0</v>
      </c>
      <c r="EF114" s="288">
        <v>0</v>
      </c>
      <c r="EG114" s="288">
        <v>0</v>
      </c>
      <c r="EH114" s="288">
        <v>0</v>
      </c>
      <c r="EI114" s="288">
        <v>0</v>
      </c>
      <c r="EJ114" s="288">
        <v>0</v>
      </c>
      <c r="EK114" s="288">
        <v>0</v>
      </c>
      <c r="EL114" s="288">
        <v>0</v>
      </c>
      <c r="EM114" s="288">
        <v>0</v>
      </c>
      <c r="EN114" s="288">
        <v>0</v>
      </c>
      <c r="EO114" s="288">
        <v>0</v>
      </c>
      <c r="EP114" s="288">
        <v>0</v>
      </c>
      <c r="EQ114" s="288">
        <v>0</v>
      </c>
      <c r="ER114" s="288">
        <v>0</v>
      </c>
      <c r="ES114" s="288">
        <v>0</v>
      </c>
      <c r="ET114" s="288">
        <v>0</v>
      </c>
      <c r="EU114" s="288">
        <v>0</v>
      </c>
      <c r="EV114" s="288">
        <v>0</v>
      </c>
      <c r="EW114" s="288">
        <v>0</v>
      </c>
      <c r="EX114" s="288">
        <v>0</v>
      </c>
      <c r="EY114" s="288">
        <v>0</v>
      </c>
      <c r="EZ114" s="288">
        <v>0</v>
      </c>
      <c r="FA114" s="288">
        <v>0</v>
      </c>
      <c r="FB114" s="288">
        <v>0</v>
      </c>
      <c r="FC114" s="288">
        <v>0</v>
      </c>
      <c r="FD114" s="288">
        <v>0</v>
      </c>
      <c r="FE114" s="288">
        <v>0</v>
      </c>
      <c r="FF114" s="288">
        <v>0</v>
      </c>
      <c r="FG114" s="288">
        <v>310667.62329129316</v>
      </c>
      <c r="FH114" s="288">
        <v>0</v>
      </c>
      <c r="FI114" s="288">
        <v>0</v>
      </c>
      <c r="FJ114" s="288">
        <v>310667.62329129316</v>
      </c>
      <c r="FK114" s="288">
        <v>310667.62329125963</v>
      </c>
      <c r="FL114" s="288">
        <v>0</v>
      </c>
      <c r="FM114" s="288">
        <v>0</v>
      </c>
      <c r="FN114" s="288">
        <v>310667.62329125963</v>
      </c>
    </row>
    <row r="115" spans="2:170" hidden="1">
      <c r="B115" s="288">
        <v>62183818.067176379</v>
      </c>
      <c r="C115" s="289"/>
      <c r="D115" s="290" t="s">
        <v>450</v>
      </c>
      <c r="F115" s="288">
        <v>0</v>
      </c>
      <c r="G115" s="288">
        <v>0</v>
      </c>
      <c r="H115" s="288">
        <v>0</v>
      </c>
      <c r="I115" s="288">
        <v>0</v>
      </c>
      <c r="K115" s="291">
        <v>0</v>
      </c>
      <c r="L115" s="291">
        <v>0</v>
      </c>
      <c r="M115" s="291">
        <v>0</v>
      </c>
      <c r="N115" s="291">
        <v>0</v>
      </c>
      <c r="P115" s="288">
        <v>0</v>
      </c>
      <c r="Q115" s="288">
        <v>0</v>
      </c>
      <c r="R115" s="288">
        <v>0</v>
      </c>
      <c r="S115" s="288">
        <v>0</v>
      </c>
      <c r="U115" s="288">
        <v>0</v>
      </c>
      <c r="V115" s="288">
        <v>0</v>
      </c>
      <c r="W115" s="288">
        <v>0</v>
      </c>
      <c r="X115" s="288">
        <v>0</v>
      </c>
      <c r="Z115" s="288">
        <v>10748000</v>
      </c>
      <c r="AA115" s="288">
        <v>0</v>
      </c>
      <c r="AB115" s="288">
        <v>698200</v>
      </c>
      <c r="AC115" s="288">
        <v>11446200</v>
      </c>
      <c r="AH115" s="238"/>
      <c r="AJ115" s="218"/>
      <c r="AK115" s="218"/>
      <c r="AL115" s="218"/>
      <c r="AM115" s="218"/>
      <c r="AN115" s="218"/>
      <c r="AO115" s="218"/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92">
        <v>0</v>
      </c>
      <c r="BD115" s="292">
        <v>0</v>
      </c>
      <c r="BE115" s="292">
        <v>0</v>
      </c>
      <c r="BF115" s="292">
        <v>0</v>
      </c>
      <c r="BG115" s="288">
        <v>0</v>
      </c>
      <c r="BH115" s="288">
        <v>0</v>
      </c>
      <c r="BI115" s="288">
        <v>0</v>
      </c>
      <c r="BJ115" s="288">
        <v>0</v>
      </c>
      <c r="BK115" s="288">
        <v>0</v>
      </c>
      <c r="BL115" s="288">
        <v>0</v>
      </c>
      <c r="BM115" s="288">
        <v>0</v>
      </c>
      <c r="BN115" s="288">
        <v>0</v>
      </c>
      <c r="BO115" s="288">
        <v>0</v>
      </c>
      <c r="BP115" s="288">
        <v>0</v>
      </c>
      <c r="BQ115" s="288">
        <v>0</v>
      </c>
      <c r="BR115" s="288">
        <v>0</v>
      </c>
      <c r="BS115" s="288">
        <v>0</v>
      </c>
      <c r="BT115" s="288">
        <v>0</v>
      </c>
      <c r="BU115" s="288">
        <v>0</v>
      </c>
      <c r="BV115" s="288">
        <v>0</v>
      </c>
      <c r="BW115" s="288">
        <v>0</v>
      </c>
      <c r="BX115" s="288">
        <v>0</v>
      </c>
      <c r="BY115" s="288">
        <v>0</v>
      </c>
      <c r="BZ115" s="288">
        <v>0</v>
      </c>
      <c r="CA115" s="288">
        <v>0</v>
      </c>
      <c r="CB115" s="288">
        <v>0</v>
      </c>
      <c r="CC115" s="288">
        <v>0</v>
      </c>
      <c r="CD115" s="288">
        <v>0</v>
      </c>
      <c r="CE115" s="288">
        <v>0</v>
      </c>
      <c r="CF115" s="288">
        <v>0</v>
      </c>
      <c r="CG115" s="288">
        <v>0</v>
      </c>
      <c r="CH115" s="288">
        <v>0</v>
      </c>
      <c r="CI115" s="288">
        <v>0</v>
      </c>
      <c r="CJ115" s="288">
        <v>0</v>
      </c>
      <c r="CK115" s="288">
        <v>0</v>
      </c>
      <c r="CL115" s="288">
        <v>0</v>
      </c>
      <c r="CM115" s="288">
        <v>0</v>
      </c>
      <c r="CN115" s="288">
        <v>0</v>
      </c>
      <c r="CO115" s="288">
        <v>0</v>
      </c>
      <c r="CP115" s="288">
        <v>0</v>
      </c>
      <c r="CQ115" s="288">
        <v>0</v>
      </c>
      <c r="CR115" s="288">
        <v>0</v>
      </c>
      <c r="CS115" s="288">
        <v>0</v>
      </c>
      <c r="CT115" s="288">
        <v>0</v>
      </c>
      <c r="CU115" s="288">
        <v>0</v>
      </c>
      <c r="CV115" s="288">
        <v>0</v>
      </c>
      <c r="CW115" s="288">
        <v>0</v>
      </c>
      <c r="CX115" s="288">
        <v>0</v>
      </c>
      <c r="CY115" s="288">
        <v>0</v>
      </c>
      <c r="CZ115" s="288">
        <v>0</v>
      </c>
      <c r="DA115" s="288">
        <v>0</v>
      </c>
      <c r="DB115" s="288">
        <v>0</v>
      </c>
      <c r="DC115" s="288">
        <v>0</v>
      </c>
      <c r="DD115" s="288">
        <v>0</v>
      </c>
      <c r="DE115" s="288">
        <v>0</v>
      </c>
      <c r="DF115" s="288">
        <v>0</v>
      </c>
      <c r="DG115" s="288">
        <v>0</v>
      </c>
      <c r="DH115" s="288">
        <v>0</v>
      </c>
      <c r="DI115" s="288">
        <v>0</v>
      </c>
      <c r="DJ115" s="288">
        <v>0</v>
      </c>
      <c r="DK115" s="288">
        <v>0</v>
      </c>
      <c r="DL115" s="288">
        <v>0</v>
      </c>
      <c r="DM115" s="288">
        <v>0</v>
      </c>
      <c r="DN115" s="288">
        <v>0</v>
      </c>
      <c r="DO115" s="288">
        <v>0</v>
      </c>
      <c r="DP115" s="288">
        <v>0</v>
      </c>
      <c r="DQ115" s="288">
        <v>0</v>
      </c>
      <c r="DR115" s="288">
        <v>0</v>
      </c>
      <c r="DS115" s="288">
        <v>0</v>
      </c>
      <c r="DT115" s="288">
        <v>0</v>
      </c>
      <c r="DU115" s="288">
        <v>0</v>
      </c>
      <c r="DV115" s="288">
        <v>0</v>
      </c>
      <c r="DW115" s="288">
        <v>0</v>
      </c>
      <c r="DX115" s="288">
        <v>0</v>
      </c>
      <c r="DY115" s="288">
        <v>0</v>
      </c>
      <c r="DZ115" s="288">
        <v>0</v>
      </c>
      <c r="EA115" s="288">
        <v>0</v>
      </c>
      <c r="EB115" s="288">
        <v>0</v>
      </c>
      <c r="EC115" s="288">
        <v>0</v>
      </c>
      <c r="ED115" s="288">
        <v>0</v>
      </c>
      <c r="EE115" s="288">
        <v>0</v>
      </c>
      <c r="EF115" s="288">
        <v>0</v>
      </c>
      <c r="EG115" s="288">
        <v>0</v>
      </c>
      <c r="EH115" s="288">
        <v>0</v>
      </c>
      <c r="EI115" s="288">
        <v>0</v>
      </c>
      <c r="EJ115" s="288">
        <v>0</v>
      </c>
      <c r="EK115" s="288">
        <v>0</v>
      </c>
      <c r="EL115" s="288">
        <v>0</v>
      </c>
      <c r="EM115" s="288">
        <v>0</v>
      </c>
      <c r="EN115" s="288">
        <v>0</v>
      </c>
      <c r="EO115" s="288">
        <v>0</v>
      </c>
      <c r="EP115" s="288">
        <v>0</v>
      </c>
      <c r="EQ115" s="288">
        <v>0</v>
      </c>
      <c r="ER115" s="288">
        <v>0</v>
      </c>
      <c r="ES115" s="288">
        <v>0</v>
      </c>
      <c r="ET115" s="288">
        <v>0</v>
      </c>
      <c r="EU115" s="288">
        <v>0</v>
      </c>
      <c r="EV115" s="288">
        <v>0</v>
      </c>
      <c r="EW115" s="288">
        <v>0</v>
      </c>
      <c r="EX115" s="288">
        <v>0</v>
      </c>
      <c r="EY115" s="288">
        <v>0</v>
      </c>
      <c r="EZ115" s="288">
        <v>0</v>
      </c>
      <c r="FA115" s="288">
        <v>0</v>
      </c>
      <c r="FB115" s="288">
        <v>0</v>
      </c>
      <c r="FC115" s="288">
        <v>0</v>
      </c>
      <c r="FD115" s="288">
        <v>0</v>
      </c>
      <c r="FE115" s="288">
        <v>0</v>
      </c>
      <c r="FF115" s="288">
        <v>0</v>
      </c>
      <c r="FG115" s="288">
        <v>0</v>
      </c>
      <c r="FH115" s="288">
        <v>0</v>
      </c>
      <c r="FI115" s="288">
        <v>0</v>
      </c>
      <c r="FJ115" s="288">
        <v>0</v>
      </c>
      <c r="FK115" s="288">
        <v>0</v>
      </c>
      <c r="FL115" s="288">
        <v>0</v>
      </c>
      <c r="FM115" s="288">
        <v>0</v>
      </c>
      <c r="FN115" s="288">
        <v>0</v>
      </c>
    </row>
    <row r="116" spans="2:170" hidden="1">
      <c r="B116" s="288">
        <v>0</v>
      </c>
      <c r="C116" s="289"/>
      <c r="D116" s="290" t="s">
        <v>730</v>
      </c>
      <c r="F116" s="288">
        <v>0</v>
      </c>
      <c r="G116" s="288">
        <v>0</v>
      </c>
      <c r="H116" s="288">
        <v>0</v>
      </c>
      <c r="I116" s="288">
        <v>0</v>
      </c>
      <c r="K116" s="291">
        <v>0</v>
      </c>
      <c r="L116" s="291">
        <v>0</v>
      </c>
      <c r="M116" s="291">
        <v>0</v>
      </c>
      <c r="N116" s="291">
        <v>0</v>
      </c>
      <c r="P116" s="288">
        <v>0</v>
      </c>
      <c r="Q116" s="288">
        <v>0</v>
      </c>
      <c r="R116" s="288">
        <v>0</v>
      </c>
      <c r="S116" s="288">
        <v>0</v>
      </c>
      <c r="U116" s="288">
        <v>0</v>
      </c>
      <c r="V116" s="288">
        <v>0</v>
      </c>
      <c r="W116" s="288">
        <v>0</v>
      </c>
      <c r="X116" s="288">
        <v>0</v>
      </c>
      <c r="Z116" s="288">
        <v>56425.62</v>
      </c>
      <c r="AA116" s="288">
        <v>0</v>
      </c>
      <c r="AB116" s="288">
        <v>0</v>
      </c>
      <c r="AC116" s="288">
        <v>56425.62</v>
      </c>
      <c r="AH116" s="238"/>
      <c r="AJ116" s="218"/>
      <c r="AK116" s="218"/>
      <c r="AL116" s="218"/>
      <c r="AM116" s="218"/>
      <c r="AN116" s="218"/>
      <c r="AO116" s="218"/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92">
        <v>0</v>
      </c>
      <c r="BD116" s="292">
        <v>0</v>
      </c>
      <c r="BE116" s="292">
        <v>0</v>
      </c>
      <c r="BF116" s="292">
        <v>0</v>
      </c>
      <c r="BG116" s="288">
        <v>0</v>
      </c>
      <c r="BH116" s="288">
        <v>0</v>
      </c>
      <c r="BI116" s="288">
        <v>0</v>
      </c>
      <c r="BJ116" s="288">
        <v>0</v>
      </c>
      <c r="BK116" s="288">
        <v>0</v>
      </c>
      <c r="BL116" s="288">
        <v>0</v>
      </c>
      <c r="BM116" s="288">
        <v>0</v>
      </c>
      <c r="BN116" s="288">
        <v>0</v>
      </c>
      <c r="BO116" s="288">
        <v>0</v>
      </c>
      <c r="BP116" s="288">
        <v>0</v>
      </c>
      <c r="BQ116" s="288">
        <v>0</v>
      </c>
      <c r="BR116" s="288">
        <v>0</v>
      </c>
      <c r="BS116" s="288">
        <v>0</v>
      </c>
      <c r="BT116" s="288">
        <v>0</v>
      </c>
      <c r="BU116" s="288">
        <v>0</v>
      </c>
      <c r="BV116" s="288">
        <v>0</v>
      </c>
      <c r="BW116" s="288">
        <v>0</v>
      </c>
      <c r="BX116" s="288">
        <v>0</v>
      </c>
      <c r="BY116" s="288">
        <v>0</v>
      </c>
      <c r="BZ116" s="288">
        <v>0</v>
      </c>
      <c r="CA116" s="288">
        <v>0</v>
      </c>
      <c r="CB116" s="288">
        <v>0</v>
      </c>
      <c r="CC116" s="288">
        <v>0</v>
      </c>
      <c r="CD116" s="288">
        <v>0</v>
      </c>
      <c r="CE116" s="288">
        <v>0</v>
      </c>
      <c r="CF116" s="288">
        <v>0</v>
      </c>
      <c r="CG116" s="288">
        <v>0</v>
      </c>
      <c r="CH116" s="288">
        <v>0</v>
      </c>
      <c r="CI116" s="288">
        <v>0</v>
      </c>
      <c r="CJ116" s="288">
        <v>0</v>
      </c>
      <c r="CK116" s="288">
        <v>0</v>
      </c>
      <c r="CL116" s="288">
        <v>0</v>
      </c>
      <c r="CM116" s="288">
        <v>0</v>
      </c>
      <c r="CN116" s="288">
        <v>0</v>
      </c>
      <c r="CO116" s="288">
        <v>0</v>
      </c>
      <c r="CP116" s="288">
        <v>0</v>
      </c>
      <c r="CQ116" s="288">
        <v>0</v>
      </c>
      <c r="CR116" s="288">
        <v>0</v>
      </c>
      <c r="CS116" s="288">
        <v>0</v>
      </c>
      <c r="CT116" s="288">
        <v>0</v>
      </c>
      <c r="CU116" s="288">
        <v>0</v>
      </c>
      <c r="CV116" s="288">
        <v>0</v>
      </c>
      <c r="CW116" s="288">
        <v>0</v>
      </c>
      <c r="CX116" s="288">
        <v>0</v>
      </c>
      <c r="CY116" s="288">
        <v>0</v>
      </c>
      <c r="CZ116" s="288">
        <v>0</v>
      </c>
      <c r="DA116" s="288">
        <v>0</v>
      </c>
      <c r="DB116" s="288">
        <v>0</v>
      </c>
      <c r="DC116" s="288">
        <v>0</v>
      </c>
      <c r="DD116" s="288">
        <v>0</v>
      </c>
      <c r="DE116" s="288">
        <v>0</v>
      </c>
      <c r="DF116" s="288">
        <v>0</v>
      </c>
      <c r="DG116" s="288">
        <v>0</v>
      </c>
      <c r="DH116" s="288">
        <v>0</v>
      </c>
      <c r="DI116" s="288">
        <v>0</v>
      </c>
      <c r="DJ116" s="288">
        <v>0</v>
      </c>
      <c r="DK116" s="288">
        <v>0</v>
      </c>
      <c r="DL116" s="288">
        <v>0</v>
      </c>
      <c r="DM116" s="288">
        <v>0</v>
      </c>
      <c r="DN116" s="288">
        <v>0</v>
      </c>
      <c r="DO116" s="288">
        <v>0</v>
      </c>
      <c r="DP116" s="288">
        <v>0</v>
      </c>
      <c r="DQ116" s="288">
        <v>0</v>
      </c>
      <c r="DR116" s="288">
        <v>0</v>
      </c>
      <c r="DS116" s="288">
        <v>0</v>
      </c>
      <c r="DT116" s="288">
        <v>0</v>
      </c>
      <c r="DU116" s="288">
        <v>0</v>
      </c>
      <c r="DV116" s="288">
        <v>0</v>
      </c>
      <c r="DW116" s="288">
        <v>0</v>
      </c>
      <c r="DX116" s="288">
        <v>0</v>
      </c>
      <c r="DY116" s="288">
        <v>0</v>
      </c>
      <c r="DZ116" s="288">
        <v>0</v>
      </c>
      <c r="EA116" s="288">
        <v>0</v>
      </c>
      <c r="EB116" s="288">
        <v>0</v>
      </c>
      <c r="EC116" s="288">
        <v>0</v>
      </c>
      <c r="ED116" s="288">
        <v>0</v>
      </c>
      <c r="EE116" s="288">
        <v>0</v>
      </c>
      <c r="EF116" s="288">
        <v>0</v>
      </c>
      <c r="EG116" s="288">
        <v>0</v>
      </c>
      <c r="EH116" s="288">
        <v>0</v>
      </c>
      <c r="EI116" s="288">
        <v>0</v>
      </c>
      <c r="EJ116" s="288">
        <v>0</v>
      </c>
      <c r="EK116" s="288">
        <v>0</v>
      </c>
      <c r="EL116" s="288">
        <v>0</v>
      </c>
      <c r="EM116" s="288">
        <v>0</v>
      </c>
      <c r="EN116" s="288">
        <v>0</v>
      </c>
      <c r="EO116" s="288">
        <v>0</v>
      </c>
      <c r="EP116" s="288">
        <v>0</v>
      </c>
      <c r="EQ116" s="288">
        <v>0</v>
      </c>
      <c r="ER116" s="288">
        <v>0</v>
      </c>
      <c r="ES116" s="288">
        <v>0</v>
      </c>
      <c r="ET116" s="288">
        <v>0</v>
      </c>
      <c r="EU116" s="288">
        <v>0</v>
      </c>
      <c r="EV116" s="288">
        <v>0</v>
      </c>
      <c r="EW116" s="288">
        <v>0</v>
      </c>
      <c r="EX116" s="288">
        <v>0</v>
      </c>
      <c r="EY116" s="288">
        <v>0</v>
      </c>
      <c r="EZ116" s="288">
        <v>0</v>
      </c>
      <c r="FA116" s="288">
        <v>0</v>
      </c>
      <c r="FB116" s="288">
        <v>0</v>
      </c>
      <c r="FC116" s="288">
        <v>0</v>
      </c>
      <c r="FD116" s="288">
        <v>0</v>
      </c>
      <c r="FE116" s="288">
        <v>0</v>
      </c>
      <c r="FF116" s="288">
        <v>0</v>
      </c>
      <c r="FG116" s="288">
        <v>0</v>
      </c>
      <c r="FH116" s="288">
        <v>0</v>
      </c>
      <c r="FI116" s="288">
        <v>0</v>
      </c>
      <c r="FJ116" s="288">
        <v>0</v>
      </c>
      <c r="FK116" s="288">
        <v>0</v>
      </c>
      <c r="FL116" s="288">
        <v>0</v>
      </c>
      <c r="FM116" s="288">
        <v>0</v>
      </c>
      <c r="FN116" s="288">
        <v>0</v>
      </c>
    </row>
    <row r="117" spans="2:170" hidden="1">
      <c r="B117" s="288">
        <v>142692093</v>
      </c>
      <c r="C117" s="289"/>
      <c r="D117" s="290" t="s">
        <v>451</v>
      </c>
      <c r="F117" s="288">
        <v>-2596886.75</v>
      </c>
      <c r="G117" s="288">
        <v>0</v>
      </c>
      <c r="H117" s="288">
        <v>2596886.75</v>
      </c>
      <c r="I117" s="288">
        <v>0</v>
      </c>
      <c r="K117" s="291">
        <v>-25285476.25</v>
      </c>
      <c r="L117" s="291">
        <v>0</v>
      </c>
      <c r="M117" s="291">
        <v>25285476.25</v>
      </c>
      <c r="N117" s="291">
        <v>0</v>
      </c>
      <c r="P117" s="288">
        <v>35126310.25</v>
      </c>
      <c r="Q117" s="288">
        <v>0</v>
      </c>
      <c r="R117" s="288">
        <v>-63916942</v>
      </c>
      <c r="S117" s="288">
        <v>-28790631.75</v>
      </c>
      <c r="U117" s="288">
        <v>123692093</v>
      </c>
      <c r="V117" s="288">
        <v>0</v>
      </c>
      <c r="W117" s="288">
        <v>-63916942</v>
      </c>
      <c r="X117" s="288">
        <v>59775151</v>
      </c>
      <c r="Z117" s="288">
        <v>127135651.875</v>
      </c>
      <c r="AA117" s="288">
        <v>0</v>
      </c>
      <c r="AB117" s="288">
        <v>-63936033.881959997</v>
      </c>
      <c r="AC117" s="288">
        <v>63199617.993039995</v>
      </c>
      <c r="AH117" s="23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92">
        <v>-25285476.25</v>
      </c>
      <c r="BD117" s="292">
        <v>0</v>
      </c>
      <c r="BE117" s="292">
        <v>25285476.25</v>
      </c>
      <c r="BF117" s="292">
        <v>0</v>
      </c>
      <c r="BG117" s="288">
        <v>-6013843</v>
      </c>
      <c r="BH117" s="288">
        <v>0</v>
      </c>
      <c r="BI117" s="288">
        <v>6013843</v>
      </c>
      <c r="BJ117" s="288">
        <v>0</v>
      </c>
      <c r="BK117" s="288">
        <v>13889927.15625</v>
      </c>
      <c r="BL117" s="288">
        <v>0</v>
      </c>
      <c r="BM117" s="288">
        <v>-13889927.15625</v>
      </c>
      <c r="BN117" s="288">
        <v>0</v>
      </c>
      <c r="BO117" s="288">
        <v>-16350135.65625</v>
      </c>
      <c r="BP117" s="288">
        <v>0</v>
      </c>
      <c r="BQ117" s="288">
        <v>16350135.65625</v>
      </c>
      <c r="BR117" s="288">
        <v>0</v>
      </c>
      <c r="BS117" s="288">
        <v>-16811424.75</v>
      </c>
      <c r="BT117" s="288">
        <v>0</v>
      </c>
      <c r="BU117" s="288">
        <v>16811424.75</v>
      </c>
      <c r="BV117" s="288">
        <v>0</v>
      </c>
      <c r="BW117" s="288">
        <v>-8200695</v>
      </c>
      <c r="BX117" s="288">
        <v>0</v>
      </c>
      <c r="BY117" s="288">
        <v>-91799305</v>
      </c>
      <c r="BZ117" s="288">
        <v>-100000000</v>
      </c>
      <c r="CA117" s="288">
        <v>34442919</v>
      </c>
      <c r="CB117" s="288">
        <v>0</v>
      </c>
      <c r="CC117" s="288">
        <v>0</v>
      </c>
      <c r="CD117" s="288">
        <v>34442919</v>
      </c>
      <c r="CE117" s="288">
        <v>26788937</v>
      </c>
      <c r="CF117" s="288">
        <v>0</v>
      </c>
      <c r="CG117" s="288">
        <v>0</v>
      </c>
      <c r="CH117" s="288">
        <v>26788937</v>
      </c>
      <c r="CI117" s="288">
        <v>9977512.25</v>
      </c>
      <c r="CJ117" s="288">
        <v>0</v>
      </c>
      <c r="CK117" s="288">
        <v>0</v>
      </c>
      <c r="CL117" s="288">
        <v>9977512.25</v>
      </c>
      <c r="CM117" s="288">
        <v>1776817.25</v>
      </c>
      <c r="CN117" s="288">
        <v>0</v>
      </c>
      <c r="CO117" s="288">
        <v>0</v>
      </c>
      <c r="CP117" s="288">
        <v>1776817.25</v>
      </c>
      <c r="CQ117" s="288">
        <v>86788965.5</v>
      </c>
      <c r="CR117" s="288">
        <v>0</v>
      </c>
      <c r="CS117" s="288">
        <v>0</v>
      </c>
      <c r="CT117" s="288">
        <v>86788965.5</v>
      </c>
      <c r="CU117" s="288">
        <v>0</v>
      </c>
      <c r="CV117" s="288">
        <v>0</v>
      </c>
      <c r="CW117" s="288">
        <v>0</v>
      </c>
      <c r="CX117" s="288">
        <v>0</v>
      </c>
      <c r="CY117" s="288">
        <v>0</v>
      </c>
      <c r="CZ117" s="288">
        <v>0</v>
      </c>
      <c r="DA117" s="288">
        <v>0</v>
      </c>
      <c r="DB117" s="288">
        <v>0</v>
      </c>
      <c r="DC117" s="288">
        <v>0</v>
      </c>
      <c r="DD117" s="288">
        <v>0</v>
      </c>
      <c r="DE117" s="288">
        <v>0</v>
      </c>
      <c r="DF117" s="288">
        <v>0</v>
      </c>
      <c r="DG117" s="288">
        <v>0</v>
      </c>
      <c r="DH117" s="288">
        <v>0</v>
      </c>
      <c r="DI117" s="288">
        <v>0</v>
      </c>
      <c r="DJ117" s="288">
        <v>0</v>
      </c>
      <c r="DK117" s="288">
        <v>0</v>
      </c>
      <c r="DL117" s="288">
        <v>0</v>
      </c>
      <c r="DM117" s="288">
        <v>0</v>
      </c>
      <c r="DN117" s="288">
        <v>0</v>
      </c>
      <c r="DO117" s="288">
        <v>0</v>
      </c>
      <c r="DP117" s="288">
        <v>0</v>
      </c>
      <c r="DQ117" s="288">
        <v>0</v>
      </c>
      <c r="DR117" s="288">
        <v>0</v>
      </c>
      <c r="DS117" s="288">
        <v>0</v>
      </c>
      <c r="DT117" s="288">
        <v>0</v>
      </c>
      <c r="DU117" s="288">
        <v>0</v>
      </c>
      <c r="DV117" s="288">
        <v>0</v>
      </c>
      <c r="DW117" s="288">
        <v>0</v>
      </c>
      <c r="DX117" s="288">
        <v>0</v>
      </c>
      <c r="DY117" s="288">
        <v>0</v>
      </c>
      <c r="DZ117" s="288">
        <v>0</v>
      </c>
      <c r="EA117" s="288">
        <v>0</v>
      </c>
      <c r="EB117" s="288">
        <v>0</v>
      </c>
      <c r="EC117" s="288">
        <v>0</v>
      </c>
      <c r="ED117" s="288">
        <v>0</v>
      </c>
      <c r="EE117" s="288">
        <v>0</v>
      </c>
      <c r="EF117" s="288">
        <v>0</v>
      </c>
      <c r="EG117" s="288">
        <v>0</v>
      </c>
      <c r="EH117" s="288">
        <v>0</v>
      </c>
      <c r="EI117" s="288">
        <v>0</v>
      </c>
      <c r="EJ117" s="288">
        <v>0</v>
      </c>
      <c r="EK117" s="288">
        <v>0</v>
      </c>
      <c r="EL117" s="288">
        <v>0</v>
      </c>
      <c r="EM117" s="288">
        <v>0</v>
      </c>
      <c r="EN117" s="288">
        <v>0</v>
      </c>
      <c r="EO117" s="288">
        <v>0</v>
      </c>
      <c r="EP117" s="288">
        <v>0</v>
      </c>
      <c r="EQ117" s="288">
        <v>0</v>
      </c>
      <c r="ER117" s="288">
        <v>0</v>
      </c>
      <c r="ES117" s="288">
        <v>0</v>
      </c>
      <c r="ET117" s="288">
        <v>0</v>
      </c>
      <c r="EU117" s="288">
        <v>0</v>
      </c>
      <c r="EV117" s="288">
        <v>0</v>
      </c>
      <c r="EW117" s="288">
        <v>0</v>
      </c>
      <c r="EX117" s="288">
        <v>0</v>
      </c>
      <c r="EY117" s="288">
        <v>0</v>
      </c>
      <c r="EZ117" s="288">
        <v>0</v>
      </c>
      <c r="FA117" s="288">
        <v>0</v>
      </c>
      <c r="FB117" s="288">
        <v>0</v>
      </c>
      <c r="FC117" s="288">
        <v>0</v>
      </c>
      <c r="FD117" s="288">
        <v>0</v>
      </c>
      <c r="FE117" s="288">
        <v>0</v>
      </c>
      <c r="FF117" s="288">
        <v>0</v>
      </c>
      <c r="FG117" s="288">
        <v>0</v>
      </c>
      <c r="FH117" s="288">
        <v>0</v>
      </c>
      <c r="FI117" s="288">
        <v>0</v>
      </c>
      <c r="FJ117" s="288">
        <v>0</v>
      </c>
      <c r="FK117" s="288">
        <v>0</v>
      </c>
      <c r="FL117" s="288">
        <v>0</v>
      </c>
      <c r="FM117" s="288">
        <v>0</v>
      </c>
      <c r="FN117" s="288">
        <v>0</v>
      </c>
    </row>
    <row r="118" spans="2:170" hidden="1">
      <c r="B118" s="288">
        <v>62670000</v>
      </c>
      <c r="C118" s="289"/>
      <c r="D118" s="290" t="s">
        <v>452</v>
      </c>
      <c r="F118" s="288">
        <v>0</v>
      </c>
      <c r="G118" s="288">
        <v>0</v>
      </c>
      <c r="H118" s="288">
        <v>0</v>
      </c>
      <c r="I118" s="288">
        <v>0</v>
      </c>
      <c r="K118" s="291">
        <v>0</v>
      </c>
      <c r="L118" s="291">
        <v>0</v>
      </c>
      <c r="M118" s="291">
        <v>0</v>
      </c>
      <c r="N118" s="291">
        <v>0</v>
      </c>
      <c r="P118" s="288">
        <v>0</v>
      </c>
      <c r="Q118" s="288">
        <v>0</v>
      </c>
      <c r="R118" s="288">
        <v>0</v>
      </c>
      <c r="S118" s="288">
        <v>0</v>
      </c>
      <c r="U118" s="288">
        <v>0</v>
      </c>
      <c r="V118" s="288">
        <v>0</v>
      </c>
      <c r="W118" s="288">
        <v>0</v>
      </c>
      <c r="X118" s="288">
        <v>0</v>
      </c>
      <c r="Z118" s="288">
        <v>3000000</v>
      </c>
      <c r="AA118" s="288">
        <v>0</v>
      </c>
      <c r="AB118" s="288">
        <v>0</v>
      </c>
      <c r="AC118" s="288">
        <v>3000000</v>
      </c>
      <c r="AH118" s="238"/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92">
        <v>0</v>
      </c>
      <c r="BD118" s="292">
        <v>0</v>
      </c>
      <c r="BE118" s="292">
        <v>0</v>
      </c>
      <c r="BF118" s="292">
        <v>0</v>
      </c>
      <c r="BG118" s="288">
        <v>0</v>
      </c>
      <c r="BH118" s="288">
        <v>0</v>
      </c>
      <c r="BI118" s="288">
        <v>0</v>
      </c>
      <c r="BJ118" s="288">
        <v>0</v>
      </c>
      <c r="BK118" s="288">
        <v>0</v>
      </c>
      <c r="BL118" s="288">
        <v>0</v>
      </c>
      <c r="BM118" s="288">
        <v>0</v>
      </c>
      <c r="BN118" s="288">
        <v>0</v>
      </c>
      <c r="BO118" s="288">
        <v>0</v>
      </c>
      <c r="BP118" s="288">
        <v>0</v>
      </c>
      <c r="BQ118" s="288">
        <v>0</v>
      </c>
      <c r="BR118" s="288">
        <v>0</v>
      </c>
      <c r="BS118" s="288">
        <v>0</v>
      </c>
      <c r="BT118" s="288">
        <v>0</v>
      </c>
      <c r="BU118" s="288">
        <v>0</v>
      </c>
      <c r="BV118" s="288">
        <v>0</v>
      </c>
      <c r="BW118" s="288">
        <v>0</v>
      </c>
      <c r="BX118" s="288">
        <v>0</v>
      </c>
      <c r="BY118" s="288">
        <v>0</v>
      </c>
      <c r="BZ118" s="288">
        <v>0</v>
      </c>
      <c r="CA118" s="288">
        <v>0</v>
      </c>
      <c r="CB118" s="288">
        <v>0</v>
      </c>
      <c r="CC118" s="288">
        <v>0</v>
      </c>
      <c r="CD118" s="288">
        <v>0</v>
      </c>
      <c r="CE118" s="288">
        <v>0</v>
      </c>
      <c r="CF118" s="288">
        <v>0</v>
      </c>
      <c r="CG118" s="288">
        <v>0</v>
      </c>
      <c r="CH118" s="288">
        <v>0</v>
      </c>
      <c r="CI118" s="288">
        <v>0</v>
      </c>
      <c r="CJ118" s="288">
        <v>0</v>
      </c>
      <c r="CK118" s="288">
        <v>0</v>
      </c>
      <c r="CL118" s="288">
        <v>0</v>
      </c>
      <c r="CM118" s="288">
        <v>0</v>
      </c>
      <c r="CN118" s="288">
        <v>0</v>
      </c>
      <c r="CO118" s="288">
        <v>0</v>
      </c>
      <c r="CP118" s="288">
        <v>0</v>
      </c>
      <c r="CQ118" s="288">
        <v>0</v>
      </c>
      <c r="CR118" s="288">
        <v>0</v>
      </c>
      <c r="CS118" s="288">
        <v>0</v>
      </c>
      <c r="CT118" s="288">
        <v>0</v>
      </c>
      <c r="CU118" s="288">
        <v>0</v>
      </c>
      <c r="CV118" s="288">
        <v>0</v>
      </c>
      <c r="CW118" s="288">
        <v>0</v>
      </c>
      <c r="CX118" s="288">
        <v>0</v>
      </c>
      <c r="CY118" s="288">
        <v>0</v>
      </c>
      <c r="CZ118" s="288">
        <v>0</v>
      </c>
      <c r="DA118" s="288">
        <v>0</v>
      </c>
      <c r="DB118" s="288">
        <v>0</v>
      </c>
      <c r="DC118" s="288">
        <v>0</v>
      </c>
      <c r="DD118" s="288">
        <v>0</v>
      </c>
      <c r="DE118" s="288">
        <v>0</v>
      </c>
      <c r="DF118" s="288">
        <v>0</v>
      </c>
      <c r="DG118" s="288">
        <v>0</v>
      </c>
      <c r="DH118" s="288">
        <v>0</v>
      </c>
      <c r="DI118" s="288">
        <v>0</v>
      </c>
      <c r="DJ118" s="288">
        <v>0</v>
      </c>
      <c r="DK118" s="288">
        <v>0</v>
      </c>
      <c r="DL118" s="288">
        <v>0</v>
      </c>
      <c r="DM118" s="288">
        <v>0</v>
      </c>
      <c r="DN118" s="288">
        <v>0</v>
      </c>
      <c r="DO118" s="288">
        <v>0</v>
      </c>
      <c r="DP118" s="288">
        <v>0</v>
      </c>
      <c r="DQ118" s="288">
        <v>0</v>
      </c>
      <c r="DR118" s="288">
        <v>0</v>
      </c>
      <c r="DS118" s="288">
        <v>0</v>
      </c>
      <c r="DT118" s="288">
        <v>0</v>
      </c>
      <c r="DU118" s="288">
        <v>0</v>
      </c>
      <c r="DV118" s="288">
        <v>0</v>
      </c>
      <c r="DW118" s="288">
        <v>0</v>
      </c>
      <c r="DX118" s="288">
        <v>0</v>
      </c>
      <c r="DY118" s="288">
        <v>0</v>
      </c>
      <c r="DZ118" s="288">
        <v>0</v>
      </c>
      <c r="EA118" s="288">
        <v>0</v>
      </c>
      <c r="EB118" s="288">
        <v>0</v>
      </c>
      <c r="EC118" s="288">
        <v>0</v>
      </c>
      <c r="ED118" s="288">
        <v>0</v>
      </c>
      <c r="EE118" s="288">
        <v>0</v>
      </c>
      <c r="EF118" s="288">
        <v>0</v>
      </c>
      <c r="EG118" s="288">
        <v>0</v>
      </c>
      <c r="EH118" s="288">
        <v>0</v>
      </c>
      <c r="EI118" s="288">
        <v>0</v>
      </c>
      <c r="EJ118" s="288">
        <v>0</v>
      </c>
      <c r="EK118" s="288">
        <v>0</v>
      </c>
      <c r="EL118" s="288">
        <v>0</v>
      </c>
      <c r="EM118" s="288">
        <v>0</v>
      </c>
      <c r="EN118" s="288">
        <v>0</v>
      </c>
      <c r="EO118" s="288">
        <v>0</v>
      </c>
      <c r="EP118" s="288">
        <v>0</v>
      </c>
      <c r="EQ118" s="288">
        <v>0</v>
      </c>
      <c r="ER118" s="288">
        <v>0</v>
      </c>
      <c r="ES118" s="288">
        <v>0</v>
      </c>
      <c r="ET118" s="288">
        <v>0</v>
      </c>
      <c r="EU118" s="288">
        <v>0</v>
      </c>
      <c r="EV118" s="288">
        <v>0</v>
      </c>
      <c r="EW118" s="288">
        <v>0</v>
      </c>
      <c r="EX118" s="288">
        <v>0</v>
      </c>
      <c r="EY118" s="288">
        <v>0</v>
      </c>
      <c r="EZ118" s="288">
        <v>0</v>
      </c>
      <c r="FA118" s="288">
        <v>0</v>
      </c>
      <c r="FB118" s="288">
        <v>0</v>
      </c>
      <c r="FC118" s="288">
        <v>0</v>
      </c>
      <c r="FD118" s="288">
        <v>0</v>
      </c>
      <c r="FE118" s="288">
        <v>0</v>
      </c>
      <c r="FF118" s="288">
        <v>0</v>
      </c>
      <c r="FG118" s="288">
        <v>0</v>
      </c>
      <c r="FH118" s="288">
        <v>0</v>
      </c>
      <c r="FI118" s="288">
        <v>0</v>
      </c>
      <c r="FJ118" s="288">
        <v>0</v>
      </c>
      <c r="FK118" s="288">
        <v>0</v>
      </c>
      <c r="FL118" s="288">
        <v>0</v>
      </c>
      <c r="FM118" s="288">
        <v>0</v>
      </c>
      <c r="FN118" s="288">
        <v>0</v>
      </c>
    </row>
    <row r="119" spans="2:170" hidden="1">
      <c r="B119" s="288">
        <v>0</v>
      </c>
      <c r="C119" s="289"/>
      <c r="D119" s="290" t="s">
        <v>453</v>
      </c>
      <c r="F119" s="288">
        <v>0</v>
      </c>
      <c r="G119" s="288">
        <v>0</v>
      </c>
      <c r="H119" s="288">
        <v>0</v>
      </c>
      <c r="I119" s="288">
        <v>0</v>
      </c>
      <c r="K119" s="291">
        <v>0</v>
      </c>
      <c r="L119" s="291">
        <v>0</v>
      </c>
      <c r="M119" s="291">
        <v>0</v>
      </c>
      <c r="N119" s="291">
        <v>0</v>
      </c>
      <c r="P119" s="288">
        <v>0</v>
      </c>
      <c r="Q119" s="288">
        <v>0</v>
      </c>
      <c r="R119" s="288">
        <v>0</v>
      </c>
      <c r="S119" s="288">
        <v>0</v>
      </c>
      <c r="U119" s="288">
        <v>0</v>
      </c>
      <c r="V119" s="288">
        <v>0</v>
      </c>
      <c r="W119" s="288">
        <v>0</v>
      </c>
      <c r="X119" s="288">
        <v>0</v>
      </c>
      <c r="Z119" s="288">
        <v>0</v>
      </c>
      <c r="AA119" s="288">
        <v>0</v>
      </c>
      <c r="AB119" s="288">
        <v>0</v>
      </c>
      <c r="AC119" s="288">
        <v>0</v>
      </c>
      <c r="AH119" s="238"/>
      <c r="AJ119" s="218"/>
      <c r="AK119" s="218"/>
      <c r="AL119" s="218"/>
      <c r="AM119" s="21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92">
        <v>0</v>
      </c>
      <c r="BD119" s="292">
        <v>0</v>
      </c>
      <c r="BE119" s="292">
        <v>0</v>
      </c>
      <c r="BF119" s="292">
        <v>0</v>
      </c>
      <c r="BG119" s="288">
        <v>0</v>
      </c>
      <c r="BH119" s="288">
        <v>0</v>
      </c>
      <c r="BI119" s="288">
        <v>0</v>
      </c>
      <c r="BJ119" s="288">
        <v>0</v>
      </c>
      <c r="BK119" s="288">
        <v>0</v>
      </c>
      <c r="BL119" s="288">
        <v>0</v>
      </c>
      <c r="BM119" s="288">
        <v>0</v>
      </c>
      <c r="BN119" s="288">
        <v>0</v>
      </c>
      <c r="BO119" s="288">
        <v>0</v>
      </c>
      <c r="BP119" s="288">
        <v>0</v>
      </c>
      <c r="BQ119" s="288">
        <v>0</v>
      </c>
      <c r="BR119" s="288">
        <v>0</v>
      </c>
      <c r="BS119" s="288">
        <v>0</v>
      </c>
      <c r="BT119" s="288">
        <v>0</v>
      </c>
      <c r="BU119" s="288">
        <v>0</v>
      </c>
      <c r="BV119" s="288">
        <v>0</v>
      </c>
      <c r="BW119" s="288">
        <v>0</v>
      </c>
      <c r="BX119" s="288">
        <v>0</v>
      </c>
      <c r="BY119" s="288">
        <v>0</v>
      </c>
      <c r="BZ119" s="288">
        <v>0</v>
      </c>
      <c r="CA119" s="288">
        <v>0</v>
      </c>
      <c r="CB119" s="288">
        <v>0</v>
      </c>
      <c r="CC119" s="288">
        <v>0</v>
      </c>
      <c r="CD119" s="288">
        <v>0</v>
      </c>
      <c r="CE119" s="288">
        <v>0</v>
      </c>
      <c r="CF119" s="288">
        <v>0</v>
      </c>
      <c r="CG119" s="288">
        <v>0</v>
      </c>
      <c r="CH119" s="288">
        <v>0</v>
      </c>
      <c r="CI119" s="288">
        <v>0</v>
      </c>
      <c r="CJ119" s="288">
        <v>0</v>
      </c>
      <c r="CK119" s="288">
        <v>0</v>
      </c>
      <c r="CL119" s="288">
        <v>0</v>
      </c>
      <c r="CM119" s="288">
        <v>0</v>
      </c>
      <c r="CN119" s="288">
        <v>0</v>
      </c>
      <c r="CO119" s="288">
        <v>0</v>
      </c>
      <c r="CP119" s="288">
        <v>0</v>
      </c>
      <c r="CQ119" s="288">
        <v>0</v>
      </c>
      <c r="CR119" s="288">
        <v>0</v>
      </c>
      <c r="CS119" s="288">
        <v>0</v>
      </c>
      <c r="CT119" s="288">
        <v>0</v>
      </c>
      <c r="CU119" s="288">
        <v>0</v>
      </c>
      <c r="CV119" s="288">
        <v>0</v>
      </c>
      <c r="CW119" s="288">
        <v>0</v>
      </c>
      <c r="CX119" s="288">
        <v>0</v>
      </c>
      <c r="CY119" s="288">
        <v>0</v>
      </c>
      <c r="CZ119" s="288">
        <v>0</v>
      </c>
      <c r="DA119" s="288">
        <v>0</v>
      </c>
      <c r="DB119" s="288">
        <v>0</v>
      </c>
      <c r="DC119" s="288">
        <v>0</v>
      </c>
      <c r="DD119" s="288">
        <v>0</v>
      </c>
      <c r="DE119" s="288">
        <v>0</v>
      </c>
      <c r="DF119" s="288">
        <v>0</v>
      </c>
      <c r="DG119" s="288">
        <v>0</v>
      </c>
      <c r="DH119" s="288">
        <v>0</v>
      </c>
      <c r="DI119" s="288">
        <v>0</v>
      </c>
      <c r="DJ119" s="288">
        <v>0</v>
      </c>
      <c r="DK119" s="288">
        <v>0</v>
      </c>
      <c r="DL119" s="288">
        <v>0</v>
      </c>
      <c r="DM119" s="288">
        <v>0</v>
      </c>
      <c r="DN119" s="288">
        <v>0</v>
      </c>
      <c r="DO119" s="288">
        <v>0</v>
      </c>
      <c r="DP119" s="288">
        <v>0</v>
      </c>
      <c r="DQ119" s="288">
        <v>0</v>
      </c>
      <c r="DR119" s="288">
        <v>0</v>
      </c>
      <c r="DS119" s="288">
        <v>0</v>
      </c>
      <c r="DT119" s="288">
        <v>0</v>
      </c>
      <c r="DU119" s="288">
        <v>0</v>
      </c>
      <c r="DV119" s="288">
        <v>0</v>
      </c>
      <c r="DW119" s="288">
        <v>0</v>
      </c>
      <c r="DX119" s="288">
        <v>0</v>
      </c>
      <c r="DY119" s="288">
        <v>0</v>
      </c>
      <c r="DZ119" s="288">
        <v>0</v>
      </c>
      <c r="EA119" s="288">
        <v>0</v>
      </c>
      <c r="EB119" s="288">
        <v>0</v>
      </c>
      <c r="EC119" s="288">
        <v>0</v>
      </c>
      <c r="ED119" s="288">
        <v>0</v>
      </c>
      <c r="EE119" s="288">
        <v>0</v>
      </c>
      <c r="EF119" s="288">
        <v>0</v>
      </c>
      <c r="EG119" s="288">
        <v>0</v>
      </c>
      <c r="EH119" s="288">
        <v>0</v>
      </c>
      <c r="EI119" s="288">
        <v>0</v>
      </c>
      <c r="EJ119" s="288">
        <v>0</v>
      </c>
      <c r="EK119" s="288">
        <v>0</v>
      </c>
      <c r="EL119" s="288">
        <v>0</v>
      </c>
      <c r="EM119" s="288">
        <v>0</v>
      </c>
      <c r="EN119" s="288">
        <v>0</v>
      </c>
      <c r="EO119" s="288">
        <v>0</v>
      </c>
      <c r="EP119" s="288">
        <v>0</v>
      </c>
      <c r="EQ119" s="288">
        <v>0</v>
      </c>
      <c r="ER119" s="288">
        <v>0</v>
      </c>
      <c r="ES119" s="288">
        <v>0</v>
      </c>
      <c r="ET119" s="288">
        <v>0</v>
      </c>
      <c r="EU119" s="288">
        <v>0</v>
      </c>
      <c r="EV119" s="288">
        <v>0</v>
      </c>
      <c r="EW119" s="288">
        <v>0</v>
      </c>
      <c r="EX119" s="288">
        <v>0</v>
      </c>
      <c r="EY119" s="288">
        <v>0</v>
      </c>
      <c r="EZ119" s="288">
        <v>0</v>
      </c>
      <c r="FA119" s="288">
        <v>0</v>
      </c>
      <c r="FB119" s="288">
        <v>0</v>
      </c>
      <c r="FC119" s="288">
        <v>0</v>
      </c>
      <c r="FD119" s="288">
        <v>0</v>
      </c>
      <c r="FE119" s="288">
        <v>0</v>
      </c>
      <c r="FF119" s="288">
        <v>0</v>
      </c>
      <c r="FG119" s="288">
        <v>0</v>
      </c>
      <c r="FH119" s="288">
        <v>0</v>
      </c>
      <c r="FI119" s="288">
        <v>0</v>
      </c>
      <c r="FJ119" s="288">
        <v>0</v>
      </c>
      <c r="FK119" s="288">
        <v>0</v>
      </c>
      <c r="FL119" s="288">
        <v>0</v>
      </c>
      <c r="FM119" s="288">
        <v>0</v>
      </c>
      <c r="FN119" s="288">
        <v>0</v>
      </c>
    </row>
    <row r="120" spans="2:170" hidden="1">
      <c r="B120" s="288">
        <v>3999997</v>
      </c>
      <c r="C120" s="289"/>
      <c r="D120" s="290" t="s">
        <v>731</v>
      </c>
      <c r="F120" s="288">
        <v>0</v>
      </c>
      <c r="G120" s="288">
        <v>0</v>
      </c>
      <c r="H120" s="288">
        <v>0</v>
      </c>
      <c r="I120" s="288">
        <v>0</v>
      </c>
      <c r="K120" s="291">
        <v>0</v>
      </c>
      <c r="L120" s="291">
        <v>0</v>
      </c>
      <c r="M120" s="291">
        <v>0</v>
      </c>
      <c r="N120" s="291">
        <v>0</v>
      </c>
      <c r="P120" s="288">
        <v>0</v>
      </c>
      <c r="Q120" s="288">
        <v>0</v>
      </c>
      <c r="R120" s="288">
        <v>0</v>
      </c>
      <c r="S120" s="288">
        <v>0</v>
      </c>
      <c r="U120" s="288">
        <v>0</v>
      </c>
      <c r="V120" s="288">
        <v>0</v>
      </c>
      <c r="W120" s="288">
        <v>0</v>
      </c>
      <c r="X120" s="288">
        <v>0</v>
      </c>
      <c r="Z120" s="288">
        <v>0.69999999995343387</v>
      </c>
      <c r="AA120" s="288">
        <v>0</v>
      </c>
      <c r="AB120" s="288">
        <v>0</v>
      </c>
      <c r="AC120" s="288">
        <v>0.69999999995343387</v>
      </c>
      <c r="AH120" s="238"/>
      <c r="AJ120" s="218"/>
      <c r="AK120" s="218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92">
        <v>0</v>
      </c>
      <c r="BD120" s="292">
        <v>0</v>
      </c>
      <c r="BE120" s="292">
        <v>0</v>
      </c>
      <c r="BF120" s="292">
        <v>0</v>
      </c>
      <c r="BG120" s="288">
        <v>0</v>
      </c>
      <c r="BH120" s="288">
        <v>0</v>
      </c>
      <c r="BI120" s="288">
        <v>0</v>
      </c>
      <c r="BJ120" s="288">
        <v>0</v>
      </c>
      <c r="BK120" s="288">
        <v>0</v>
      </c>
      <c r="BL120" s="288">
        <v>0</v>
      </c>
      <c r="BM120" s="288">
        <v>0</v>
      </c>
      <c r="BN120" s="288">
        <v>0</v>
      </c>
      <c r="BO120" s="288">
        <v>0</v>
      </c>
      <c r="BP120" s="288">
        <v>0</v>
      </c>
      <c r="BQ120" s="288">
        <v>0</v>
      </c>
      <c r="BR120" s="288">
        <v>0</v>
      </c>
      <c r="BS120" s="288">
        <v>0</v>
      </c>
      <c r="BT120" s="288">
        <v>0</v>
      </c>
      <c r="BU120" s="288">
        <v>0</v>
      </c>
      <c r="BV120" s="288">
        <v>0</v>
      </c>
      <c r="BW120" s="288">
        <v>0</v>
      </c>
      <c r="BX120" s="288">
        <v>0</v>
      </c>
      <c r="BY120" s="288">
        <v>0</v>
      </c>
      <c r="BZ120" s="288">
        <v>0</v>
      </c>
      <c r="CA120" s="288">
        <v>0</v>
      </c>
      <c r="CB120" s="288">
        <v>0</v>
      </c>
      <c r="CC120" s="288">
        <v>0</v>
      </c>
      <c r="CD120" s="288">
        <v>0</v>
      </c>
      <c r="CE120" s="288">
        <v>0</v>
      </c>
      <c r="CF120" s="288">
        <v>0</v>
      </c>
      <c r="CG120" s="288">
        <v>0</v>
      </c>
      <c r="CH120" s="288">
        <v>0</v>
      </c>
      <c r="CI120" s="288">
        <v>0</v>
      </c>
      <c r="CJ120" s="288">
        <v>0</v>
      </c>
      <c r="CK120" s="288">
        <v>0</v>
      </c>
      <c r="CL120" s="288">
        <v>0</v>
      </c>
      <c r="CM120" s="288">
        <v>0</v>
      </c>
      <c r="CN120" s="288">
        <v>0</v>
      </c>
      <c r="CO120" s="288">
        <v>0</v>
      </c>
      <c r="CP120" s="288">
        <v>0</v>
      </c>
      <c r="CQ120" s="288">
        <v>0</v>
      </c>
      <c r="CR120" s="288">
        <v>0</v>
      </c>
      <c r="CS120" s="288">
        <v>0</v>
      </c>
      <c r="CT120" s="288">
        <v>0</v>
      </c>
      <c r="CU120" s="288">
        <v>0</v>
      </c>
      <c r="CV120" s="288">
        <v>0</v>
      </c>
      <c r="CW120" s="288">
        <v>0</v>
      </c>
      <c r="CX120" s="288">
        <v>0</v>
      </c>
      <c r="CY120" s="288">
        <v>0</v>
      </c>
      <c r="CZ120" s="288">
        <v>0</v>
      </c>
      <c r="DA120" s="288">
        <v>0</v>
      </c>
      <c r="DB120" s="288">
        <v>0</v>
      </c>
      <c r="DC120" s="288">
        <v>0</v>
      </c>
      <c r="DD120" s="288">
        <v>0</v>
      </c>
      <c r="DE120" s="288">
        <v>0</v>
      </c>
      <c r="DF120" s="288">
        <v>0</v>
      </c>
      <c r="DG120" s="288">
        <v>0</v>
      </c>
      <c r="DH120" s="288">
        <v>0</v>
      </c>
      <c r="DI120" s="288">
        <v>0</v>
      </c>
      <c r="DJ120" s="288">
        <v>0</v>
      </c>
      <c r="DK120" s="288">
        <v>0</v>
      </c>
      <c r="DL120" s="288">
        <v>0</v>
      </c>
      <c r="DM120" s="288">
        <v>0</v>
      </c>
      <c r="DN120" s="288">
        <v>0</v>
      </c>
      <c r="DO120" s="288">
        <v>0</v>
      </c>
      <c r="DP120" s="288">
        <v>0</v>
      </c>
      <c r="DQ120" s="288">
        <v>0</v>
      </c>
      <c r="DR120" s="288">
        <v>0</v>
      </c>
      <c r="DS120" s="288">
        <v>0</v>
      </c>
      <c r="DT120" s="288">
        <v>0</v>
      </c>
      <c r="DU120" s="288">
        <v>0</v>
      </c>
      <c r="DV120" s="288">
        <v>0</v>
      </c>
      <c r="DW120" s="288">
        <v>0</v>
      </c>
      <c r="DX120" s="288">
        <v>0</v>
      </c>
      <c r="DY120" s="288">
        <v>0</v>
      </c>
      <c r="DZ120" s="288">
        <v>0</v>
      </c>
      <c r="EA120" s="288">
        <v>0</v>
      </c>
      <c r="EB120" s="288">
        <v>0</v>
      </c>
      <c r="EC120" s="288">
        <v>0</v>
      </c>
      <c r="ED120" s="288">
        <v>0</v>
      </c>
      <c r="EE120" s="288">
        <v>0</v>
      </c>
      <c r="EF120" s="288">
        <v>0</v>
      </c>
      <c r="EG120" s="288">
        <v>0</v>
      </c>
      <c r="EH120" s="288">
        <v>0</v>
      </c>
      <c r="EI120" s="288">
        <v>0</v>
      </c>
      <c r="EJ120" s="288">
        <v>0</v>
      </c>
      <c r="EK120" s="288">
        <v>0</v>
      </c>
      <c r="EL120" s="288">
        <v>0</v>
      </c>
      <c r="EM120" s="288">
        <v>0</v>
      </c>
      <c r="EN120" s="288">
        <v>0</v>
      </c>
      <c r="EO120" s="288">
        <v>0</v>
      </c>
      <c r="EP120" s="288">
        <v>0</v>
      </c>
      <c r="EQ120" s="288">
        <v>0</v>
      </c>
      <c r="ER120" s="288">
        <v>0</v>
      </c>
      <c r="ES120" s="288">
        <v>0</v>
      </c>
      <c r="ET120" s="288">
        <v>0</v>
      </c>
      <c r="EU120" s="288">
        <v>0</v>
      </c>
      <c r="EV120" s="288">
        <v>0</v>
      </c>
      <c r="EW120" s="288">
        <v>0</v>
      </c>
      <c r="EX120" s="288">
        <v>0</v>
      </c>
      <c r="EY120" s="288">
        <v>0</v>
      </c>
      <c r="EZ120" s="288">
        <v>0</v>
      </c>
      <c r="FA120" s="288">
        <v>0</v>
      </c>
      <c r="FB120" s="288">
        <v>0</v>
      </c>
      <c r="FC120" s="288">
        <v>0</v>
      </c>
      <c r="FD120" s="288">
        <v>0</v>
      </c>
      <c r="FE120" s="288">
        <v>0</v>
      </c>
      <c r="FF120" s="288">
        <v>0</v>
      </c>
      <c r="FG120" s="288">
        <v>0</v>
      </c>
      <c r="FH120" s="288">
        <v>0</v>
      </c>
      <c r="FI120" s="288">
        <v>0</v>
      </c>
      <c r="FJ120" s="288">
        <v>0</v>
      </c>
      <c r="FK120" s="288">
        <v>0</v>
      </c>
      <c r="FL120" s="288">
        <v>0</v>
      </c>
      <c r="FM120" s="288">
        <v>0</v>
      </c>
      <c r="FN120" s="288">
        <v>0</v>
      </c>
    </row>
    <row r="121" spans="2:170" hidden="1">
      <c r="B121" s="288">
        <v>4234031</v>
      </c>
      <c r="C121" s="289"/>
      <c r="D121" s="290" t="s">
        <v>732</v>
      </c>
      <c r="F121" s="288">
        <v>0</v>
      </c>
      <c r="G121" s="288">
        <v>0</v>
      </c>
      <c r="H121" s="288">
        <v>0</v>
      </c>
      <c r="I121" s="288">
        <v>0</v>
      </c>
      <c r="K121" s="291">
        <v>0</v>
      </c>
      <c r="L121" s="291">
        <v>0</v>
      </c>
      <c r="M121" s="291">
        <v>0</v>
      </c>
      <c r="N121" s="291">
        <v>0</v>
      </c>
      <c r="P121" s="288">
        <v>0</v>
      </c>
      <c r="Q121" s="288">
        <v>0</v>
      </c>
      <c r="R121" s="288">
        <v>0</v>
      </c>
      <c r="S121" s="288">
        <v>0</v>
      </c>
      <c r="U121" s="288">
        <v>1756037</v>
      </c>
      <c r="V121" s="288">
        <v>0</v>
      </c>
      <c r="W121" s="288">
        <v>0</v>
      </c>
      <c r="X121" s="288">
        <v>1756037</v>
      </c>
      <c r="Z121" s="288">
        <v>2234031</v>
      </c>
      <c r="AA121" s="288">
        <v>0</v>
      </c>
      <c r="AB121" s="288">
        <v>0</v>
      </c>
      <c r="AC121" s="288">
        <v>2234031</v>
      </c>
      <c r="AH121" s="238"/>
      <c r="AJ121" s="218"/>
      <c r="AK121" s="218"/>
      <c r="AL121" s="218"/>
      <c r="AM121" s="218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18"/>
      <c r="BB121" s="218"/>
      <c r="BC121" s="292">
        <v>0</v>
      </c>
      <c r="BD121" s="292">
        <v>0</v>
      </c>
      <c r="BE121" s="292">
        <v>0</v>
      </c>
      <c r="BF121" s="292">
        <v>0</v>
      </c>
      <c r="BG121" s="288">
        <v>0</v>
      </c>
      <c r="BH121" s="288">
        <v>0</v>
      </c>
      <c r="BI121" s="288">
        <v>0</v>
      </c>
      <c r="BJ121" s="288">
        <v>0</v>
      </c>
      <c r="BK121" s="288">
        <v>0</v>
      </c>
      <c r="BL121" s="288">
        <v>0</v>
      </c>
      <c r="BM121" s="288">
        <v>0</v>
      </c>
      <c r="BN121" s="288">
        <v>0</v>
      </c>
      <c r="BO121" s="288">
        <v>0</v>
      </c>
      <c r="BP121" s="288">
        <v>0</v>
      </c>
      <c r="BQ121" s="288">
        <v>0</v>
      </c>
      <c r="BR121" s="288">
        <v>0</v>
      </c>
      <c r="BS121" s="288">
        <v>0</v>
      </c>
      <c r="BT121" s="288">
        <v>0</v>
      </c>
      <c r="BU121" s="288">
        <v>0</v>
      </c>
      <c r="BV121" s="288">
        <v>0</v>
      </c>
      <c r="BW121" s="288">
        <v>0</v>
      </c>
      <c r="BX121" s="288">
        <v>0</v>
      </c>
      <c r="BY121" s="288">
        <v>0</v>
      </c>
      <c r="BZ121" s="288">
        <v>0</v>
      </c>
      <c r="CA121" s="288">
        <v>0</v>
      </c>
      <c r="CB121" s="288">
        <v>0</v>
      </c>
      <c r="CC121" s="288">
        <v>0</v>
      </c>
      <c r="CD121" s="288">
        <v>0</v>
      </c>
      <c r="CE121" s="288">
        <v>0</v>
      </c>
      <c r="CF121" s="288">
        <v>0</v>
      </c>
      <c r="CG121" s="288">
        <v>0</v>
      </c>
      <c r="CH121" s="288">
        <v>0</v>
      </c>
      <c r="CI121" s="288">
        <v>0</v>
      </c>
      <c r="CJ121" s="288">
        <v>0</v>
      </c>
      <c r="CK121" s="288">
        <v>0</v>
      </c>
      <c r="CL121" s="288">
        <v>0</v>
      </c>
      <c r="CM121" s="288">
        <v>0</v>
      </c>
      <c r="CN121" s="288">
        <v>0</v>
      </c>
      <c r="CO121" s="288">
        <v>0</v>
      </c>
      <c r="CP121" s="288">
        <v>0</v>
      </c>
      <c r="CQ121" s="288">
        <v>0</v>
      </c>
      <c r="CR121" s="288">
        <v>0</v>
      </c>
      <c r="CS121" s="288">
        <v>0</v>
      </c>
      <c r="CT121" s="288">
        <v>0</v>
      </c>
      <c r="CU121" s="288">
        <v>0</v>
      </c>
      <c r="CV121" s="288">
        <v>0</v>
      </c>
      <c r="CW121" s="288">
        <v>0</v>
      </c>
      <c r="CX121" s="288">
        <v>0</v>
      </c>
      <c r="CY121" s="288">
        <v>1756037</v>
      </c>
      <c r="CZ121" s="288">
        <v>0</v>
      </c>
      <c r="DA121" s="288">
        <v>0</v>
      </c>
      <c r="DB121" s="288">
        <v>1756037</v>
      </c>
      <c r="DC121" s="288">
        <v>0</v>
      </c>
      <c r="DD121" s="288">
        <v>0</v>
      </c>
      <c r="DE121" s="288">
        <v>0</v>
      </c>
      <c r="DF121" s="288">
        <v>0</v>
      </c>
      <c r="DG121" s="288">
        <v>0</v>
      </c>
      <c r="DH121" s="288">
        <v>0</v>
      </c>
      <c r="DI121" s="288">
        <v>0</v>
      </c>
      <c r="DJ121" s="288">
        <v>0</v>
      </c>
      <c r="DK121" s="288">
        <v>0</v>
      </c>
      <c r="DL121" s="288">
        <v>0</v>
      </c>
      <c r="DM121" s="288">
        <v>0</v>
      </c>
      <c r="DN121" s="288">
        <v>0</v>
      </c>
      <c r="DO121" s="288">
        <v>0</v>
      </c>
      <c r="DP121" s="288">
        <v>0</v>
      </c>
      <c r="DQ121" s="288">
        <v>0</v>
      </c>
      <c r="DR121" s="288">
        <v>0</v>
      </c>
      <c r="DS121" s="288">
        <v>0</v>
      </c>
      <c r="DT121" s="288">
        <v>0</v>
      </c>
      <c r="DU121" s="288">
        <v>0</v>
      </c>
      <c r="DV121" s="288">
        <v>0</v>
      </c>
      <c r="DW121" s="288">
        <v>0</v>
      </c>
      <c r="DX121" s="288">
        <v>0</v>
      </c>
      <c r="DY121" s="288">
        <v>0</v>
      </c>
      <c r="DZ121" s="288">
        <v>0</v>
      </c>
      <c r="EA121" s="288">
        <v>0</v>
      </c>
      <c r="EB121" s="288">
        <v>0</v>
      </c>
      <c r="EC121" s="288">
        <v>0</v>
      </c>
      <c r="ED121" s="288">
        <v>0</v>
      </c>
      <c r="EE121" s="288">
        <v>0</v>
      </c>
      <c r="EF121" s="288">
        <v>0</v>
      </c>
      <c r="EG121" s="288">
        <v>0</v>
      </c>
      <c r="EH121" s="288">
        <v>0</v>
      </c>
      <c r="EI121" s="288">
        <v>0</v>
      </c>
      <c r="EJ121" s="288">
        <v>0</v>
      </c>
      <c r="EK121" s="288">
        <v>0</v>
      </c>
      <c r="EL121" s="288">
        <v>0</v>
      </c>
      <c r="EM121" s="288">
        <v>0</v>
      </c>
      <c r="EN121" s="288">
        <v>0</v>
      </c>
      <c r="EO121" s="288">
        <v>0</v>
      </c>
      <c r="EP121" s="288">
        <v>0</v>
      </c>
      <c r="EQ121" s="288">
        <v>0</v>
      </c>
      <c r="ER121" s="288">
        <v>0</v>
      </c>
      <c r="ES121" s="288">
        <v>0</v>
      </c>
      <c r="ET121" s="288">
        <v>0</v>
      </c>
      <c r="EU121" s="288">
        <v>0</v>
      </c>
      <c r="EV121" s="288">
        <v>0</v>
      </c>
      <c r="EW121" s="288">
        <v>0</v>
      </c>
      <c r="EX121" s="288">
        <v>0</v>
      </c>
      <c r="EY121" s="288">
        <v>0</v>
      </c>
      <c r="EZ121" s="288">
        <v>0</v>
      </c>
      <c r="FA121" s="288">
        <v>0</v>
      </c>
      <c r="FB121" s="288">
        <v>0</v>
      </c>
      <c r="FC121" s="288">
        <v>0</v>
      </c>
      <c r="FD121" s="288">
        <v>0</v>
      </c>
      <c r="FE121" s="288">
        <v>0</v>
      </c>
      <c r="FF121" s="288">
        <v>0</v>
      </c>
      <c r="FG121" s="288">
        <v>0</v>
      </c>
      <c r="FH121" s="288">
        <v>0</v>
      </c>
      <c r="FI121" s="288">
        <v>0</v>
      </c>
      <c r="FJ121" s="288">
        <v>0</v>
      </c>
      <c r="FK121" s="288">
        <v>0</v>
      </c>
      <c r="FL121" s="288">
        <v>0</v>
      </c>
      <c r="FM121" s="288">
        <v>0</v>
      </c>
      <c r="FN121" s="288">
        <v>0</v>
      </c>
    </row>
    <row r="122" spans="2:170" hidden="1">
      <c r="B122" s="288">
        <v>-60664</v>
      </c>
      <c r="C122" s="289"/>
      <c r="D122" s="290" t="s">
        <v>846</v>
      </c>
      <c r="F122" s="288">
        <v>0</v>
      </c>
      <c r="G122" s="288">
        <v>0</v>
      </c>
      <c r="H122" s="288">
        <v>0</v>
      </c>
      <c r="I122" s="288">
        <v>0</v>
      </c>
      <c r="K122" s="291">
        <v>0</v>
      </c>
      <c r="L122" s="291">
        <v>0</v>
      </c>
      <c r="M122" s="291">
        <v>0</v>
      </c>
      <c r="N122" s="291">
        <v>0</v>
      </c>
      <c r="P122" s="288">
        <v>0</v>
      </c>
      <c r="Q122" s="288">
        <v>0</v>
      </c>
      <c r="R122" s="288">
        <v>0</v>
      </c>
      <c r="S122" s="288">
        <v>0</v>
      </c>
      <c r="U122" s="288">
        <v>0</v>
      </c>
      <c r="V122" s="288">
        <v>0</v>
      </c>
      <c r="W122" s="288">
        <v>0</v>
      </c>
      <c r="X122" s="288">
        <v>0</v>
      </c>
      <c r="Z122" s="288">
        <v>-60664</v>
      </c>
      <c r="AA122" s="288">
        <v>0</v>
      </c>
      <c r="AB122" s="288">
        <v>740000</v>
      </c>
      <c r="AC122" s="288">
        <v>679336</v>
      </c>
      <c r="AH122" s="238"/>
      <c r="AJ122" s="218"/>
      <c r="AK122" s="218"/>
      <c r="AL122" s="218"/>
      <c r="AM122" s="218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92">
        <v>0</v>
      </c>
      <c r="BD122" s="292">
        <v>0</v>
      </c>
      <c r="BE122" s="292">
        <v>0</v>
      </c>
      <c r="BF122" s="292">
        <v>0</v>
      </c>
      <c r="BG122" s="288">
        <v>0</v>
      </c>
      <c r="BH122" s="288">
        <v>0</v>
      </c>
      <c r="BI122" s="288">
        <v>0</v>
      </c>
      <c r="BJ122" s="288">
        <v>0</v>
      </c>
      <c r="BK122" s="288">
        <v>0</v>
      </c>
      <c r="BL122" s="288">
        <v>0</v>
      </c>
      <c r="BM122" s="288">
        <v>0</v>
      </c>
      <c r="BN122" s="288">
        <v>0</v>
      </c>
      <c r="BO122" s="288">
        <v>0</v>
      </c>
      <c r="BP122" s="288">
        <v>0</v>
      </c>
      <c r="BQ122" s="288">
        <v>0</v>
      </c>
      <c r="BR122" s="288">
        <v>0</v>
      </c>
      <c r="BS122" s="288"/>
      <c r="BT122" s="288"/>
      <c r="BU122" s="288"/>
      <c r="BV122" s="288"/>
      <c r="BW122" s="288"/>
      <c r="BX122" s="288"/>
      <c r="BY122" s="288"/>
      <c r="BZ122" s="288"/>
      <c r="CA122" s="288"/>
      <c r="CB122" s="288"/>
      <c r="CC122" s="288"/>
      <c r="CD122" s="288"/>
      <c r="CE122" s="288"/>
      <c r="CF122" s="288"/>
      <c r="CG122" s="288"/>
      <c r="CH122" s="288"/>
      <c r="CI122" s="288"/>
      <c r="CJ122" s="288"/>
      <c r="CK122" s="288"/>
      <c r="CL122" s="288"/>
      <c r="CM122" s="288"/>
      <c r="CN122" s="288"/>
      <c r="CO122" s="288"/>
      <c r="CP122" s="288"/>
      <c r="CQ122" s="288"/>
      <c r="CR122" s="288"/>
      <c r="CS122" s="288"/>
      <c r="CT122" s="288"/>
      <c r="CU122" s="288"/>
      <c r="CV122" s="288"/>
      <c r="CW122" s="288"/>
      <c r="CX122" s="288"/>
      <c r="CY122" s="288"/>
      <c r="CZ122" s="288"/>
      <c r="DA122" s="288"/>
      <c r="DB122" s="288"/>
      <c r="DC122" s="288"/>
      <c r="DD122" s="288"/>
      <c r="DE122" s="288"/>
      <c r="DF122" s="288"/>
      <c r="DG122" s="288"/>
      <c r="DH122" s="288"/>
      <c r="DI122" s="288"/>
      <c r="DJ122" s="288"/>
      <c r="DK122" s="288"/>
      <c r="DL122" s="288"/>
      <c r="DM122" s="288"/>
      <c r="DN122" s="288"/>
      <c r="DO122" s="288"/>
      <c r="DP122" s="288"/>
      <c r="DQ122" s="288"/>
      <c r="DR122" s="288"/>
      <c r="DS122" s="288"/>
      <c r="DT122" s="288"/>
      <c r="DU122" s="288"/>
      <c r="DV122" s="288"/>
      <c r="DW122" s="288"/>
      <c r="DX122" s="288"/>
      <c r="DY122" s="288"/>
      <c r="DZ122" s="288"/>
      <c r="EA122" s="288"/>
      <c r="EB122" s="288"/>
      <c r="EC122" s="288"/>
      <c r="ED122" s="288"/>
      <c r="EE122" s="288"/>
      <c r="EF122" s="288"/>
      <c r="EG122" s="288"/>
      <c r="EH122" s="288"/>
      <c r="EI122" s="288"/>
      <c r="EJ122" s="288"/>
      <c r="EK122" s="288"/>
      <c r="EL122" s="288"/>
      <c r="EM122" s="288"/>
      <c r="EN122" s="288"/>
      <c r="EO122" s="288"/>
      <c r="EP122" s="288"/>
      <c r="EQ122" s="288"/>
      <c r="ER122" s="288"/>
      <c r="ES122" s="288"/>
      <c r="ET122" s="288"/>
      <c r="EU122" s="288"/>
      <c r="EV122" s="288"/>
      <c r="EW122" s="288"/>
      <c r="EX122" s="288"/>
      <c r="EY122" s="288"/>
      <c r="EZ122" s="288"/>
      <c r="FA122" s="288"/>
      <c r="FB122" s="288"/>
      <c r="FC122" s="288"/>
      <c r="FD122" s="288"/>
      <c r="FE122" s="288"/>
      <c r="FF122" s="288"/>
      <c r="FG122" s="288"/>
      <c r="FH122" s="288"/>
      <c r="FI122" s="288"/>
      <c r="FJ122" s="288"/>
      <c r="FK122" s="288"/>
      <c r="FL122" s="288"/>
      <c r="FM122" s="288"/>
      <c r="FN122" s="288"/>
    </row>
    <row r="123" spans="2:170" hidden="1">
      <c r="B123" s="288">
        <v>0</v>
      </c>
      <c r="C123" s="289"/>
      <c r="D123" s="290" t="s">
        <v>852</v>
      </c>
      <c r="F123" s="288">
        <v>0</v>
      </c>
      <c r="G123" s="288">
        <v>0</v>
      </c>
      <c r="H123" s="288">
        <v>0</v>
      </c>
      <c r="I123" s="288">
        <v>0</v>
      </c>
      <c r="K123" s="291">
        <v>0</v>
      </c>
      <c r="L123" s="291">
        <v>0</v>
      </c>
      <c r="M123" s="291">
        <v>-500609</v>
      </c>
      <c r="N123" s="291">
        <v>-500609</v>
      </c>
      <c r="P123" s="288">
        <v>0</v>
      </c>
      <c r="Q123" s="288">
        <v>0</v>
      </c>
      <c r="R123" s="288">
        <v>-500609</v>
      </c>
      <c r="S123" s="288">
        <v>-500609</v>
      </c>
      <c r="U123" s="288">
        <v>0</v>
      </c>
      <c r="V123" s="288">
        <v>0</v>
      </c>
      <c r="W123" s="288">
        <v>-500609</v>
      </c>
      <c r="X123" s="288">
        <v>-500609</v>
      </c>
      <c r="Z123" s="288">
        <v>0</v>
      </c>
      <c r="AA123" s="288">
        <v>0</v>
      </c>
      <c r="AB123" s="288">
        <v>-502664</v>
      </c>
      <c r="AC123" s="288">
        <v>-502664</v>
      </c>
      <c r="AH123" s="238"/>
      <c r="AJ123" s="218"/>
      <c r="AK123" s="218"/>
      <c r="AL123" s="218"/>
      <c r="AM123" s="218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92">
        <v>0</v>
      </c>
      <c r="BD123" s="292">
        <v>0</v>
      </c>
      <c r="BE123" s="292">
        <v>-500609</v>
      </c>
      <c r="BF123" s="292">
        <v>-500609</v>
      </c>
      <c r="BG123" s="288">
        <v>0</v>
      </c>
      <c r="BH123" s="288">
        <v>0</v>
      </c>
      <c r="BI123" s="288">
        <v>-500609</v>
      </c>
      <c r="BJ123" s="288">
        <v>-500609</v>
      </c>
      <c r="BK123" s="288">
        <v>0</v>
      </c>
      <c r="BL123" s="288">
        <v>0</v>
      </c>
      <c r="BM123" s="288">
        <v>0</v>
      </c>
      <c r="BN123" s="288">
        <v>0</v>
      </c>
      <c r="BO123" s="288">
        <v>0</v>
      </c>
      <c r="BP123" s="288">
        <v>0</v>
      </c>
      <c r="BQ123" s="288">
        <v>0</v>
      </c>
      <c r="BR123" s="288">
        <v>0</v>
      </c>
      <c r="BS123" s="288"/>
      <c r="BT123" s="288"/>
      <c r="BU123" s="288"/>
      <c r="BV123" s="288"/>
      <c r="BW123" s="288"/>
      <c r="BX123" s="288"/>
      <c r="BY123" s="288"/>
      <c r="BZ123" s="288"/>
      <c r="CA123" s="288"/>
      <c r="CB123" s="288"/>
      <c r="CC123" s="288"/>
      <c r="CD123" s="288"/>
      <c r="CE123" s="288"/>
      <c r="CF123" s="288"/>
      <c r="CG123" s="288"/>
      <c r="CH123" s="288"/>
      <c r="CI123" s="288"/>
      <c r="CJ123" s="288"/>
      <c r="CK123" s="288"/>
      <c r="CL123" s="288"/>
      <c r="CM123" s="288"/>
      <c r="CN123" s="288"/>
      <c r="CO123" s="288"/>
      <c r="CP123" s="288"/>
      <c r="CQ123" s="288"/>
      <c r="CR123" s="288"/>
      <c r="CS123" s="288"/>
      <c r="CT123" s="288"/>
      <c r="CU123" s="288"/>
      <c r="CV123" s="288"/>
      <c r="CW123" s="288"/>
      <c r="CX123" s="288"/>
      <c r="CY123" s="288"/>
      <c r="CZ123" s="288"/>
      <c r="DA123" s="288"/>
      <c r="DB123" s="288"/>
      <c r="DC123" s="288"/>
      <c r="DD123" s="288"/>
      <c r="DE123" s="288"/>
      <c r="DF123" s="288"/>
      <c r="DG123" s="288"/>
      <c r="DH123" s="288"/>
      <c r="DI123" s="288"/>
      <c r="DJ123" s="288"/>
      <c r="DK123" s="288"/>
      <c r="DL123" s="288"/>
      <c r="DM123" s="288"/>
      <c r="DN123" s="288"/>
      <c r="DO123" s="288"/>
      <c r="DP123" s="288"/>
      <c r="DQ123" s="288"/>
      <c r="DR123" s="288"/>
      <c r="DS123" s="288"/>
      <c r="DT123" s="288"/>
      <c r="DU123" s="288"/>
      <c r="DV123" s="288"/>
      <c r="DW123" s="288"/>
      <c r="DX123" s="288"/>
      <c r="DY123" s="288"/>
      <c r="DZ123" s="288"/>
      <c r="EA123" s="288"/>
      <c r="EB123" s="288"/>
      <c r="EC123" s="288"/>
      <c r="ED123" s="288"/>
      <c r="EE123" s="288"/>
      <c r="EF123" s="288"/>
      <c r="EG123" s="288"/>
      <c r="EH123" s="288"/>
      <c r="EI123" s="288"/>
      <c r="EJ123" s="288"/>
      <c r="EK123" s="288"/>
      <c r="EL123" s="288"/>
      <c r="EM123" s="288"/>
      <c r="EN123" s="288"/>
      <c r="EO123" s="288"/>
      <c r="EP123" s="288"/>
      <c r="EQ123" s="288"/>
      <c r="ER123" s="288"/>
      <c r="ES123" s="288"/>
      <c r="ET123" s="288"/>
      <c r="EU123" s="288"/>
      <c r="EV123" s="288"/>
      <c r="EW123" s="288"/>
      <c r="EX123" s="288"/>
      <c r="EY123" s="288"/>
      <c r="EZ123" s="288"/>
      <c r="FA123" s="288"/>
      <c r="FB123" s="288"/>
      <c r="FC123" s="288"/>
      <c r="FD123" s="288"/>
      <c r="FE123" s="288"/>
      <c r="FF123" s="288"/>
      <c r="FG123" s="288"/>
      <c r="FH123" s="288"/>
      <c r="FI123" s="288"/>
      <c r="FJ123" s="288"/>
      <c r="FK123" s="288"/>
      <c r="FL123" s="288"/>
      <c r="FM123" s="288"/>
      <c r="FN123" s="288"/>
    </row>
    <row r="124" spans="2:170" hidden="1">
      <c r="B124" s="288">
        <v>38499456</v>
      </c>
      <c r="C124" s="289"/>
      <c r="D124" s="290" t="s">
        <v>853</v>
      </c>
      <c r="F124" s="288">
        <v>70866</v>
      </c>
      <c r="G124" s="288">
        <v>-70866</v>
      </c>
      <c r="H124" s="288">
        <v>0</v>
      </c>
      <c r="I124" s="288">
        <v>0</v>
      </c>
      <c r="K124" s="291">
        <v>-1251</v>
      </c>
      <c r="L124" s="291">
        <v>1251</v>
      </c>
      <c r="M124" s="291">
        <v>0</v>
      </c>
      <c r="N124" s="291">
        <v>0</v>
      </c>
      <c r="P124" s="288">
        <v>98465</v>
      </c>
      <c r="Q124" s="288">
        <v>-98465</v>
      </c>
      <c r="R124" s="288">
        <v>0</v>
      </c>
      <c r="S124" s="288">
        <v>0</v>
      </c>
      <c r="U124" s="288">
        <v>-493278</v>
      </c>
      <c r="V124" s="288">
        <v>493278</v>
      </c>
      <c r="W124" s="288">
        <v>0</v>
      </c>
      <c r="X124" s="288">
        <v>0</v>
      </c>
      <c r="Z124" s="288">
        <v>-553754</v>
      </c>
      <c r="AA124" s="288">
        <v>-250904</v>
      </c>
      <c r="AB124" s="288">
        <v>0</v>
      </c>
      <c r="AC124" s="288">
        <v>-804658</v>
      </c>
      <c r="AH124" s="238"/>
      <c r="AJ124" s="218"/>
      <c r="AK124" s="218"/>
      <c r="AL124" s="218"/>
      <c r="AM124" s="218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18"/>
      <c r="BB124" s="218"/>
      <c r="BC124" s="292">
        <v>-1251</v>
      </c>
      <c r="BD124" s="292">
        <v>1251</v>
      </c>
      <c r="BE124" s="292">
        <v>0</v>
      </c>
      <c r="BF124" s="292">
        <v>0</v>
      </c>
      <c r="BG124" s="288">
        <v>7382</v>
      </c>
      <c r="BH124" s="288">
        <v>-7382</v>
      </c>
      <c r="BI124" s="288">
        <v>0</v>
      </c>
      <c r="BJ124" s="288">
        <v>0</v>
      </c>
      <c r="BK124" s="288">
        <v>-18176</v>
      </c>
      <c r="BL124" s="288">
        <v>18176</v>
      </c>
      <c r="BM124" s="288">
        <v>0</v>
      </c>
      <c r="BN124" s="288">
        <v>0</v>
      </c>
      <c r="BO124" s="288">
        <v>9543</v>
      </c>
      <c r="BP124" s="288">
        <v>-9543</v>
      </c>
      <c r="BQ124" s="288">
        <v>0</v>
      </c>
      <c r="BR124" s="288">
        <v>0</v>
      </c>
      <c r="BS124" s="288"/>
      <c r="BT124" s="288"/>
      <c r="BU124" s="288"/>
      <c r="BV124" s="288"/>
      <c r="BW124" s="288"/>
      <c r="BX124" s="288"/>
      <c r="BY124" s="288"/>
      <c r="BZ124" s="288"/>
      <c r="CA124" s="288"/>
      <c r="CB124" s="288"/>
      <c r="CC124" s="288"/>
      <c r="CD124" s="288"/>
      <c r="CE124" s="288"/>
      <c r="CF124" s="288"/>
      <c r="CG124" s="288"/>
      <c r="CH124" s="288"/>
      <c r="CI124" s="288"/>
      <c r="CJ124" s="288"/>
      <c r="CK124" s="288"/>
      <c r="CL124" s="288"/>
      <c r="CM124" s="288"/>
      <c r="CN124" s="288"/>
      <c r="CO124" s="288"/>
      <c r="CP124" s="288"/>
      <c r="CQ124" s="288"/>
      <c r="CR124" s="288"/>
      <c r="CS124" s="288"/>
      <c r="CT124" s="288"/>
      <c r="CU124" s="288"/>
      <c r="CV124" s="288"/>
      <c r="CW124" s="288"/>
      <c r="CX124" s="288"/>
      <c r="CY124" s="288"/>
      <c r="CZ124" s="288"/>
      <c r="DA124" s="288"/>
      <c r="DB124" s="288"/>
      <c r="DC124" s="288"/>
      <c r="DD124" s="288"/>
      <c r="DE124" s="288"/>
      <c r="DF124" s="288"/>
      <c r="DG124" s="288"/>
      <c r="DH124" s="288"/>
      <c r="DI124" s="288"/>
      <c r="DJ124" s="288"/>
      <c r="DK124" s="288"/>
      <c r="DL124" s="288"/>
      <c r="DM124" s="288"/>
      <c r="DN124" s="288"/>
      <c r="DO124" s="288"/>
      <c r="DP124" s="288"/>
      <c r="DQ124" s="288"/>
      <c r="DR124" s="288"/>
      <c r="DS124" s="288"/>
      <c r="DT124" s="288"/>
      <c r="DU124" s="288"/>
      <c r="DV124" s="288"/>
      <c r="DW124" s="288"/>
      <c r="DX124" s="288"/>
      <c r="DY124" s="288"/>
      <c r="DZ124" s="288"/>
      <c r="EA124" s="288"/>
      <c r="EB124" s="288"/>
      <c r="EC124" s="288"/>
      <c r="ED124" s="288"/>
      <c r="EE124" s="288"/>
      <c r="EF124" s="288"/>
      <c r="EG124" s="288"/>
      <c r="EH124" s="288"/>
      <c r="EI124" s="288"/>
      <c r="EJ124" s="288"/>
      <c r="EK124" s="288"/>
      <c r="EL124" s="288"/>
      <c r="EM124" s="288"/>
      <c r="EN124" s="288"/>
      <c r="EO124" s="288"/>
      <c r="EP124" s="288"/>
      <c r="EQ124" s="288"/>
      <c r="ER124" s="288"/>
      <c r="ES124" s="288"/>
      <c r="ET124" s="288"/>
      <c r="EU124" s="288"/>
      <c r="EV124" s="288"/>
      <c r="EW124" s="288"/>
      <c r="EX124" s="288"/>
      <c r="EY124" s="288"/>
      <c r="EZ124" s="288"/>
      <c r="FA124" s="288"/>
      <c r="FB124" s="288"/>
      <c r="FC124" s="288"/>
      <c r="FD124" s="288"/>
      <c r="FE124" s="288"/>
      <c r="FF124" s="288"/>
      <c r="FG124" s="288"/>
      <c r="FH124" s="288"/>
      <c r="FI124" s="288"/>
      <c r="FJ124" s="288"/>
      <c r="FK124" s="288"/>
      <c r="FL124" s="288"/>
      <c r="FM124" s="288"/>
      <c r="FN124" s="288"/>
    </row>
    <row r="125" spans="2:170" hidden="1">
      <c r="B125" s="288">
        <v>5308461.1211719569</v>
      </c>
      <c r="C125" s="289"/>
      <c r="D125" s="290" t="s">
        <v>854</v>
      </c>
      <c r="F125" s="288">
        <v>2655.1168129458092</v>
      </c>
      <c r="G125" s="288">
        <v>0</v>
      </c>
      <c r="H125" s="288">
        <v>0</v>
      </c>
      <c r="I125" s="288">
        <v>2655.1168129458092</v>
      </c>
      <c r="K125" s="291">
        <v>5058.5676958533004</v>
      </c>
      <c r="L125" s="291">
        <v>0</v>
      </c>
      <c r="M125" s="291">
        <v>0</v>
      </c>
      <c r="N125" s="291">
        <v>5058.5676958533004</v>
      </c>
      <c r="P125" s="288">
        <v>10058.920350402361</v>
      </c>
      <c r="Q125" s="288">
        <v>0</v>
      </c>
      <c r="R125" s="288">
        <v>-779.63</v>
      </c>
      <c r="S125" s="288">
        <v>9279.2903504023598</v>
      </c>
      <c r="U125" s="288">
        <v>1191.4086932799546</v>
      </c>
      <c r="V125" s="288">
        <v>0</v>
      </c>
      <c r="W125" s="288">
        <v>11812.57</v>
      </c>
      <c r="X125" s="288">
        <v>13003.978693279954</v>
      </c>
      <c r="Z125" s="288">
        <v>197427.73117195698</v>
      </c>
      <c r="AA125" s="288">
        <v>0</v>
      </c>
      <c r="AB125" s="288">
        <v>49639.689612422429</v>
      </c>
      <c r="AC125" s="288">
        <v>247067.42078437936</v>
      </c>
      <c r="AH125" s="238"/>
      <c r="AJ125" s="218"/>
      <c r="AK125" s="218"/>
      <c r="AL125" s="218"/>
      <c r="AM125" s="218"/>
      <c r="AN125" s="218"/>
      <c r="AO125" s="218"/>
      <c r="AP125" s="218"/>
      <c r="AQ125" s="218"/>
      <c r="AR125" s="218"/>
      <c r="AS125" s="218"/>
      <c r="AT125" s="218"/>
      <c r="AU125" s="218"/>
      <c r="AV125" s="218"/>
      <c r="AW125" s="218"/>
      <c r="AX125" s="218"/>
      <c r="AY125" s="218"/>
      <c r="AZ125" s="218"/>
      <c r="BA125" s="218"/>
      <c r="BB125" s="218"/>
      <c r="BC125" s="292">
        <v>5058.5676958533004</v>
      </c>
      <c r="BD125" s="292">
        <v>0</v>
      </c>
      <c r="BE125" s="292">
        <v>0</v>
      </c>
      <c r="BF125" s="292">
        <v>5058.5676958533004</v>
      </c>
      <c r="BG125" s="288">
        <v>601.07014182873536</v>
      </c>
      <c r="BH125" s="288">
        <v>0</v>
      </c>
      <c r="BI125" s="288">
        <v>0</v>
      </c>
      <c r="BJ125" s="288">
        <v>601.07014182873536</v>
      </c>
      <c r="BK125" s="288">
        <v>123.59572825755458</v>
      </c>
      <c r="BL125" s="288">
        <v>0</v>
      </c>
      <c r="BM125" s="288">
        <v>0</v>
      </c>
      <c r="BN125" s="288">
        <v>123.59572825755458</v>
      </c>
      <c r="BO125" s="288">
        <v>304.57712177652866</v>
      </c>
      <c r="BP125" s="288">
        <v>0</v>
      </c>
      <c r="BQ125" s="288">
        <v>0</v>
      </c>
      <c r="BR125" s="288">
        <v>304.57712177652866</v>
      </c>
      <c r="BS125" s="288">
        <v>4029.3247039904818</v>
      </c>
      <c r="BT125" s="288">
        <v>0</v>
      </c>
      <c r="BU125" s="288">
        <v>0</v>
      </c>
      <c r="BV125" s="288">
        <v>4029.3247039904818</v>
      </c>
      <c r="BW125" s="288">
        <v>-827.588167457841</v>
      </c>
      <c r="BX125" s="288">
        <v>0</v>
      </c>
      <c r="BY125" s="288">
        <v>0</v>
      </c>
      <c r="BZ125" s="288">
        <v>-827.58816745784134</v>
      </c>
      <c r="CA125" s="288">
        <v>-157.18536860763106</v>
      </c>
      <c r="CB125" s="288">
        <v>0</v>
      </c>
      <c r="CC125" s="288">
        <v>0</v>
      </c>
      <c r="CD125" s="288">
        <v>-157.18536860763106</v>
      </c>
      <c r="CE125" s="288">
        <v>612.12330742541235</v>
      </c>
      <c r="CF125" s="288">
        <v>0</v>
      </c>
      <c r="CG125" s="288">
        <v>0</v>
      </c>
      <c r="CH125" s="288">
        <v>612.12330742541235</v>
      </c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</row>
    <row r="126" spans="2:170" hidden="1">
      <c r="B126" s="288">
        <v>41806077.125</v>
      </c>
      <c r="C126" s="289"/>
      <c r="D126" s="290" t="s">
        <v>454</v>
      </c>
      <c r="F126" s="288">
        <v>0</v>
      </c>
      <c r="G126" s="288">
        <v>0</v>
      </c>
      <c r="H126" s="288">
        <v>0</v>
      </c>
      <c r="I126" s="288">
        <v>0</v>
      </c>
      <c r="K126" s="291">
        <v>-5316379.75</v>
      </c>
      <c r="L126" s="291">
        <v>0</v>
      </c>
      <c r="M126" s="291">
        <v>0</v>
      </c>
      <c r="N126" s="291">
        <v>-5316379.75</v>
      </c>
      <c r="P126" s="288">
        <v>-4591418.875</v>
      </c>
      <c r="Q126" s="288">
        <v>0</v>
      </c>
      <c r="R126" s="288">
        <v>0</v>
      </c>
      <c r="S126" s="288">
        <v>-4591418.875</v>
      </c>
      <c r="U126" s="288">
        <v>-5707987.1889686659</v>
      </c>
      <c r="V126" s="288">
        <v>0</v>
      </c>
      <c r="W126" s="288">
        <v>0</v>
      </c>
      <c r="X126" s="288">
        <v>-5707987.1889686659</v>
      </c>
      <c r="Z126" s="288">
        <v>-104338878.649602</v>
      </c>
      <c r="AA126" s="288">
        <v>0</v>
      </c>
      <c r="AB126" s="288">
        <v>-9717735.625</v>
      </c>
      <c r="AC126" s="288">
        <v>-114056614.274602</v>
      </c>
      <c r="AH126" s="238"/>
      <c r="AJ126" s="218"/>
      <c r="AK126" s="218"/>
      <c r="AL126" s="218"/>
      <c r="AM126" s="218"/>
      <c r="AN126" s="218"/>
      <c r="AO126" s="218"/>
      <c r="AP126" s="218"/>
      <c r="AQ126" s="218"/>
      <c r="AR126" s="218"/>
      <c r="AS126" s="218"/>
      <c r="AT126" s="218"/>
      <c r="AU126" s="218"/>
      <c r="AV126" s="218"/>
      <c r="AW126" s="218"/>
      <c r="AX126" s="218"/>
      <c r="AY126" s="218"/>
      <c r="AZ126" s="218"/>
      <c r="BA126" s="218"/>
      <c r="BB126" s="218"/>
      <c r="BC126" s="292">
        <v>-5316379.75</v>
      </c>
      <c r="BD126" s="292">
        <v>0</v>
      </c>
      <c r="BE126" s="292">
        <v>0</v>
      </c>
      <c r="BF126" s="292">
        <v>-5316379.75</v>
      </c>
      <c r="BG126" s="288">
        <v>-6041340.625</v>
      </c>
      <c r="BH126" s="288">
        <v>0</v>
      </c>
      <c r="BI126" s="288">
        <v>0</v>
      </c>
      <c r="BJ126" s="288">
        <v>-6041340.625</v>
      </c>
      <c r="BK126" s="288">
        <v>-6282994.25</v>
      </c>
      <c r="BL126" s="288">
        <v>0</v>
      </c>
      <c r="BM126" s="288">
        <v>0</v>
      </c>
      <c r="BN126" s="288">
        <v>-6282994.25</v>
      </c>
      <c r="BO126" s="288">
        <v>6766301.5</v>
      </c>
      <c r="BP126" s="288">
        <v>0</v>
      </c>
      <c r="BQ126" s="288">
        <v>0</v>
      </c>
      <c r="BR126" s="288">
        <v>6766301.5</v>
      </c>
      <c r="BS126" s="288">
        <v>241653.625</v>
      </c>
      <c r="BT126" s="288">
        <v>0</v>
      </c>
      <c r="BU126" s="288">
        <v>0</v>
      </c>
      <c r="BV126" s="288">
        <v>241653.625</v>
      </c>
      <c r="BW126" s="288">
        <v>966614.5</v>
      </c>
      <c r="BX126" s="288">
        <v>0</v>
      </c>
      <c r="BY126" s="288">
        <v>0</v>
      </c>
      <c r="BZ126" s="288">
        <v>966614.5</v>
      </c>
      <c r="CA126" s="288">
        <v>966614.5</v>
      </c>
      <c r="CB126" s="288">
        <v>0</v>
      </c>
      <c r="CC126" s="288">
        <v>0</v>
      </c>
      <c r="CD126" s="288">
        <v>966614.5</v>
      </c>
      <c r="CE126" s="288">
        <v>-1208268.125</v>
      </c>
      <c r="CF126" s="288">
        <v>0</v>
      </c>
      <c r="CG126" s="288">
        <v>0</v>
      </c>
      <c r="CH126" s="288">
        <v>-1208268.125</v>
      </c>
      <c r="CI126" s="288">
        <v>0</v>
      </c>
      <c r="CJ126" s="288">
        <v>0</v>
      </c>
      <c r="CK126" s="288">
        <v>0</v>
      </c>
      <c r="CL126" s="288">
        <v>0</v>
      </c>
      <c r="CM126" s="288">
        <v>0</v>
      </c>
      <c r="CN126" s="288">
        <v>0</v>
      </c>
      <c r="CO126" s="288">
        <v>0</v>
      </c>
      <c r="CP126" s="288">
        <v>0</v>
      </c>
      <c r="CQ126" s="288">
        <v>-5074726.125</v>
      </c>
      <c r="CR126" s="288">
        <v>0</v>
      </c>
      <c r="CS126" s="288">
        <v>0</v>
      </c>
      <c r="CT126" s="288">
        <v>-5074726.125</v>
      </c>
      <c r="CU126" s="288">
        <v>-6524647.875</v>
      </c>
      <c r="CV126" s="288">
        <v>0</v>
      </c>
      <c r="CW126" s="288">
        <v>0</v>
      </c>
      <c r="CX126" s="288">
        <v>-6524647.875</v>
      </c>
      <c r="CY126" s="288">
        <v>966614.5</v>
      </c>
      <c r="CZ126" s="288">
        <v>0</v>
      </c>
      <c r="DA126" s="288">
        <v>0</v>
      </c>
      <c r="DB126" s="288">
        <v>966614.5</v>
      </c>
      <c r="DC126" s="288">
        <v>-1208268.125</v>
      </c>
      <c r="DD126" s="288">
        <v>0</v>
      </c>
      <c r="DE126" s="288">
        <v>0</v>
      </c>
      <c r="DF126" s="288">
        <v>-1208268.125</v>
      </c>
      <c r="DG126" s="288">
        <v>-5074726.125</v>
      </c>
      <c r="DH126" s="288">
        <v>0</v>
      </c>
      <c r="DI126" s="288">
        <v>0</v>
      </c>
      <c r="DJ126" s="288">
        <v>-5074726.125</v>
      </c>
      <c r="DK126" s="288">
        <v>-966614.5</v>
      </c>
      <c r="DL126" s="288">
        <v>0</v>
      </c>
      <c r="DM126" s="288">
        <v>0</v>
      </c>
      <c r="DN126" s="288">
        <v>-966614.5</v>
      </c>
      <c r="DO126" s="288">
        <v>-1446819.35</v>
      </c>
      <c r="DP126" s="288">
        <v>0</v>
      </c>
      <c r="DQ126" s="288">
        <v>0</v>
      </c>
      <c r="DR126" s="288">
        <v>-1446819.35</v>
      </c>
      <c r="DS126" s="288">
        <v>1951979</v>
      </c>
      <c r="DT126" s="288">
        <v>0</v>
      </c>
      <c r="DU126" s="288">
        <v>0</v>
      </c>
      <c r="DV126" s="288">
        <v>1951979</v>
      </c>
      <c r="DW126" s="288">
        <v>-1951979</v>
      </c>
      <c r="DX126" s="288">
        <v>0</v>
      </c>
      <c r="DY126" s="288">
        <v>0</v>
      </c>
      <c r="DZ126" s="288">
        <v>-1951979</v>
      </c>
      <c r="EA126" s="288">
        <v>-1463984.25</v>
      </c>
      <c r="EB126" s="288">
        <v>0</v>
      </c>
      <c r="EC126" s="288">
        <v>0</v>
      </c>
      <c r="ED126" s="288">
        <v>-1463984.25</v>
      </c>
      <c r="EE126" s="288">
        <v>3988430.6</v>
      </c>
      <c r="EF126" s="288">
        <v>0</v>
      </c>
      <c r="EG126" s="288">
        <v>0</v>
      </c>
      <c r="EH126" s="288">
        <v>3988430.6</v>
      </c>
      <c r="EI126" s="288">
        <v>4254205.375</v>
      </c>
      <c r="EJ126" s="288">
        <v>0</v>
      </c>
      <c r="EK126" s="288">
        <v>0</v>
      </c>
      <c r="EL126" s="288">
        <v>4254205.375</v>
      </c>
      <c r="EM126" s="288">
        <v>-2986350.3689686656</v>
      </c>
      <c r="EN126" s="288">
        <v>0</v>
      </c>
      <c r="EO126" s="288">
        <v>0</v>
      </c>
      <c r="EP126" s="288">
        <v>-2986350.3689686656</v>
      </c>
      <c r="EQ126" s="288">
        <v>7708983.75</v>
      </c>
      <c r="ER126" s="288">
        <v>0</v>
      </c>
      <c r="ES126" s="288">
        <v>0</v>
      </c>
      <c r="ET126" s="288">
        <v>7708983.75</v>
      </c>
      <c r="EU126" s="288">
        <v>1027864.5</v>
      </c>
      <c r="EV126" s="288">
        <v>0</v>
      </c>
      <c r="EW126" s="288">
        <v>0</v>
      </c>
      <c r="EX126" s="288">
        <v>1027864.5</v>
      </c>
      <c r="EY126" s="288">
        <v>-770898.375</v>
      </c>
      <c r="EZ126" s="288">
        <v>0</v>
      </c>
      <c r="FA126" s="288">
        <v>0</v>
      </c>
      <c r="FB126" s="288">
        <v>-770898.375</v>
      </c>
      <c r="FC126" s="288">
        <v>-1284830.625</v>
      </c>
      <c r="FD126" s="288">
        <v>0</v>
      </c>
      <c r="FE126" s="288">
        <v>0</v>
      </c>
      <c r="FF126" s="288">
        <v>-1284830.625</v>
      </c>
      <c r="FG126" s="288">
        <v>5653254.75</v>
      </c>
      <c r="FH126" s="288">
        <v>0</v>
      </c>
      <c r="FI126" s="288">
        <v>0</v>
      </c>
      <c r="FJ126" s="288">
        <v>5653254.75</v>
      </c>
      <c r="FK126" s="288">
        <v>2085943.93</v>
      </c>
      <c r="FL126" s="288">
        <v>0</v>
      </c>
      <c r="FM126" s="288">
        <v>0</v>
      </c>
      <c r="FN126" s="288">
        <v>2085943.93</v>
      </c>
    </row>
    <row r="127" spans="2:170" hidden="1">
      <c r="B127" s="288">
        <v>3274000</v>
      </c>
      <c r="C127" s="289"/>
      <c r="D127" s="290" t="s">
        <v>455</v>
      </c>
      <c r="F127" s="288">
        <v>0</v>
      </c>
      <c r="G127" s="288">
        <v>0</v>
      </c>
      <c r="H127" s="288">
        <v>0</v>
      </c>
      <c r="I127" s="288">
        <v>0</v>
      </c>
      <c r="K127" s="291">
        <v>0</v>
      </c>
      <c r="L127" s="291">
        <v>0</v>
      </c>
      <c r="M127" s="291">
        <v>0</v>
      </c>
      <c r="N127" s="291">
        <v>0</v>
      </c>
      <c r="P127" s="288">
        <v>0</v>
      </c>
      <c r="Q127" s="288">
        <v>0</v>
      </c>
      <c r="R127" s="288">
        <v>0</v>
      </c>
      <c r="S127" s="288">
        <v>0</v>
      </c>
      <c r="U127" s="288">
        <v>0</v>
      </c>
      <c r="V127" s="288">
        <v>0</v>
      </c>
      <c r="W127" s="288">
        <v>0</v>
      </c>
      <c r="X127" s="288">
        <v>0</v>
      </c>
      <c r="Z127" s="288">
        <v>0</v>
      </c>
      <c r="AA127" s="288">
        <v>0</v>
      </c>
      <c r="AB127" s="288">
        <v>0</v>
      </c>
      <c r="AC127" s="288">
        <v>0</v>
      </c>
      <c r="AH127" s="238"/>
      <c r="AJ127" s="218"/>
      <c r="AK127" s="218"/>
      <c r="AL127" s="218"/>
      <c r="AM127" s="218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18"/>
      <c r="BB127" s="218"/>
      <c r="BC127" s="292">
        <v>0</v>
      </c>
      <c r="BD127" s="292">
        <v>0</v>
      </c>
      <c r="BE127" s="292">
        <v>0</v>
      </c>
      <c r="BF127" s="292">
        <v>0</v>
      </c>
      <c r="BG127" s="288">
        <v>0</v>
      </c>
      <c r="BH127" s="288">
        <v>0</v>
      </c>
      <c r="BI127" s="288">
        <v>0</v>
      </c>
      <c r="BJ127" s="288">
        <v>0</v>
      </c>
      <c r="BK127" s="288">
        <v>0</v>
      </c>
      <c r="BL127" s="288">
        <v>0</v>
      </c>
      <c r="BM127" s="288">
        <v>0</v>
      </c>
      <c r="BN127" s="288">
        <v>0</v>
      </c>
      <c r="BO127" s="288">
        <v>0</v>
      </c>
      <c r="BP127" s="288">
        <v>0</v>
      </c>
      <c r="BQ127" s="288">
        <v>0</v>
      </c>
      <c r="BR127" s="288">
        <v>0</v>
      </c>
      <c r="BS127" s="288">
        <v>0</v>
      </c>
      <c r="BT127" s="288">
        <v>0</v>
      </c>
      <c r="BU127" s="288">
        <v>0</v>
      </c>
      <c r="BV127" s="288">
        <v>0</v>
      </c>
      <c r="BW127" s="288">
        <v>0</v>
      </c>
      <c r="BX127" s="288">
        <v>0</v>
      </c>
      <c r="BY127" s="288">
        <v>0</v>
      </c>
      <c r="BZ127" s="288">
        <v>0</v>
      </c>
      <c r="CA127" s="288">
        <v>0</v>
      </c>
      <c r="CB127" s="288">
        <v>0</v>
      </c>
      <c r="CC127" s="288">
        <v>0</v>
      </c>
      <c r="CD127" s="288">
        <v>0</v>
      </c>
      <c r="CE127" s="288">
        <v>0</v>
      </c>
      <c r="CF127" s="288">
        <v>0</v>
      </c>
      <c r="CG127" s="288">
        <v>0</v>
      </c>
      <c r="CH127" s="288">
        <v>0</v>
      </c>
      <c r="CI127" s="288">
        <v>0</v>
      </c>
      <c r="CJ127" s="288">
        <v>0</v>
      </c>
      <c r="CK127" s="288">
        <v>0</v>
      </c>
      <c r="CL127" s="288">
        <v>0</v>
      </c>
      <c r="CM127" s="288">
        <v>0</v>
      </c>
      <c r="CN127" s="288">
        <v>0</v>
      </c>
      <c r="CO127" s="288">
        <v>0</v>
      </c>
      <c r="CP127" s="288">
        <v>0</v>
      </c>
      <c r="CQ127" s="288">
        <v>0</v>
      </c>
      <c r="CR127" s="288">
        <v>0</v>
      </c>
      <c r="CS127" s="288">
        <v>0</v>
      </c>
      <c r="CT127" s="288">
        <v>0</v>
      </c>
      <c r="CU127" s="288">
        <v>0</v>
      </c>
      <c r="CV127" s="288">
        <v>0</v>
      </c>
      <c r="CW127" s="288">
        <v>0</v>
      </c>
      <c r="CX127" s="288">
        <v>0</v>
      </c>
      <c r="CY127" s="288">
        <v>0</v>
      </c>
      <c r="CZ127" s="288">
        <v>0</v>
      </c>
      <c r="DA127" s="288">
        <v>0</v>
      </c>
      <c r="DB127" s="288">
        <v>0</v>
      </c>
      <c r="DC127" s="288">
        <v>0</v>
      </c>
      <c r="DD127" s="288">
        <v>0</v>
      </c>
      <c r="DE127" s="288">
        <v>0</v>
      </c>
      <c r="DF127" s="288">
        <v>0</v>
      </c>
      <c r="DG127" s="288">
        <v>0</v>
      </c>
      <c r="DH127" s="288">
        <v>0</v>
      </c>
      <c r="DI127" s="288">
        <v>0</v>
      </c>
      <c r="DJ127" s="288">
        <v>0</v>
      </c>
      <c r="DK127" s="288">
        <v>0</v>
      </c>
      <c r="DL127" s="288">
        <v>0</v>
      </c>
      <c r="DM127" s="288">
        <v>0</v>
      </c>
      <c r="DN127" s="288">
        <v>0</v>
      </c>
      <c r="DO127" s="288">
        <v>0</v>
      </c>
      <c r="DP127" s="288">
        <v>0</v>
      </c>
      <c r="DQ127" s="288">
        <v>0</v>
      </c>
      <c r="DR127" s="288">
        <v>0</v>
      </c>
      <c r="DS127" s="288">
        <v>0</v>
      </c>
      <c r="DT127" s="288">
        <v>0</v>
      </c>
      <c r="DU127" s="288">
        <v>0</v>
      </c>
      <c r="DV127" s="288">
        <v>0</v>
      </c>
      <c r="DW127" s="288">
        <v>0</v>
      </c>
      <c r="DX127" s="288">
        <v>0</v>
      </c>
      <c r="DY127" s="288">
        <v>0</v>
      </c>
      <c r="DZ127" s="288">
        <v>0</v>
      </c>
      <c r="EA127" s="288">
        <v>0</v>
      </c>
      <c r="EB127" s="288">
        <v>0</v>
      </c>
      <c r="EC127" s="288">
        <v>0</v>
      </c>
      <c r="ED127" s="288">
        <v>0</v>
      </c>
      <c r="EE127" s="288">
        <v>0</v>
      </c>
      <c r="EF127" s="288">
        <v>0</v>
      </c>
      <c r="EG127" s="288">
        <v>0</v>
      </c>
      <c r="EH127" s="288">
        <v>0</v>
      </c>
      <c r="EI127" s="288">
        <v>0</v>
      </c>
      <c r="EJ127" s="288">
        <v>0</v>
      </c>
      <c r="EK127" s="288">
        <v>0</v>
      </c>
      <c r="EL127" s="288">
        <v>0</v>
      </c>
      <c r="EM127" s="288">
        <v>0</v>
      </c>
      <c r="EN127" s="288">
        <v>0</v>
      </c>
      <c r="EO127" s="288">
        <v>0</v>
      </c>
      <c r="EP127" s="288">
        <v>0</v>
      </c>
      <c r="EQ127" s="288">
        <v>0</v>
      </c>
      <c r="ER127" s="288">
        <v>0</v>
      </c>
      <c r="ES127" s="288">
        <v>0</v>
      </c>
      <c r="ET127" s="288">
        <v>0</v>
      </c>
      <c r="EU127" s="288">
        <v>0</v>
      </c>
      <c r="EV127" s="288">
        <v>0</v>
      </c>
      <c r="EW127" s="288">
        <v>0</v>
      </c>
      <c r="EX127" s="288">
        <v>0</v>
      </c>
      <c r="EY127" s="288">
        <v>0</v>
      </c>
      <c r="EZ127" s="288">
        <v>0</v>
      </c>
      <c r="FA127" s="288">
        <v>0</v>
      </c>
      <c r="FB127" s="288">
        <v>0</v>
      </c>
      <c r="FC127" s="288">
        <v>0</v>
      </c>
      <c r="FD127" s="288">
        <v>0</v>
      </c>
      <c r="FE127" s="288">
        <v>0</v>
      </c>
      <c r="FF127" s="288">
        <v>0</v>
      </c>
      <c r="FG127" s="288">
        <v>0</v>
      </c>
      <c r="FH127" s="288">
        <v>0</v>
      </c>
      <c r="FI127" s="288">
        <v>0</v>
      </c>
      <c r="FJ127" s="288">
        <v>0</v>
      </c>
      <c r="FK127" s="288">
        <v>0</v>
      </c>
      <c r="FL127" s="288">
        <v>0</v>
      </c>
      <c r="FM127" s="288">
        <v>0</v>
      </c>
      <c r="FN127" s="288">
        <v>0</v>
      </c>
    </row>
    <row r="128" spans="2:170" hidden="1">
      <c r="B128" s="288">
        <v>0</v>
      </c>
      <c r="C128" s="289"/>
      <c r="D128" s="290" t="s">
        <v>456</v>
      </c>
      <c r="F128" s="288">
        <v>0</v>
      </c>
      <c r="G128" s="288">
        <v>0</v>
      </c>
      <c r="H128" s="288">
        <v>0</v>
      </c>
      <c r="I128" s="288">
        <v>0</v>
      </c>
      <c r="K128" s="291">
        <v>0</v>
      </c>
      <c r="L128" s="291">
        <v>0</v>
      </c>
      <c r="M128" s="291">
        <v>0</v>
      </c>
      <c r="N128" s="291">
        <v>0</v>
      </c>
      <c r="P128" s="288">
        <v>0</v>
      </c>
      <c r="Q128" s="288">
        <v>0</v>
      </c>
      <c r="R128" s="288">
        <v>0</v>
      </c>
      <c r="S128" s="288">
        <v>0</v>
      </c>
      <c r="U128" s="288">
        <v>0</v>
      </c>
      <c r="V128" s="288">
        <v>0</v>
      </c>
      <c r="W128" s="288">
        <v>0</v>
      </c>
      <c r="X128" s="288">
        <v>0</v>
      </c>
      <c r="Z128" s="288">
        <v>0</v>
      </c>
      <c r="AA128" s="288">
        <v>0</v>
      </c>
      <c r="AB128" s="288">
        <v>0</v>
      </c>
      <c r="AC128" s="288">
        <v>0</v>
      </c>
      <c r="AH128" s="238"/>
      <c r="AJ128" s="218"/>
      <c r="AK128" s="218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8"/>
      <c r="BB128" s="218"/>
      <c r="BC128" s="292">
        <v>0</v>
      </c>
      <c r="BD128" s="292">
        <v>0</v>
      </c>
      <c r="BE128" s="292">
        <v>0</v>
      </c>
      <c r="BF128" s="292">
        <v>0</v>
      </c>
      <c r="BG128" s="288">
        <v>0</v>
      </c>
      <c r="BH128" s="288">
        <v>0</v>
      </c>
      <c r="BI128" s="288">
        <v>0</v>
      </c>
      <c r="BJ128" s="288">
        <v>0</v>
      </c>
      <c r="BK128" s="288">
        <v>0</v>
      </c>
      <c r="BL128" s="288">
        <v>0</v>
      </c>
      <c r="BM128" s="288">
        <v>0</v>
      </c>
      <c r="BN128" s="288">
        <v>0</v>
      </c>
      <c r="BO128" s="288">
        <v>0</v>
      </c>
      <c r="BP128" s="288">
        <v>0</v>
      </c>
      <c r="BQ128" s="288">
        <v>0</v>
      </c>
      <c r="BR128" s="288">
        <v>0</v>
      </c>
      <c r="BS128" s="288">
        <v>0</v>
      </c>
      <c r="BT128" s="288">
        <v>0</v>
      </c>
      <c r="BU128" s="288">
        <v>0</v>
      </c>
      <c r="BV128" s="288">
        <v>0</v>
      </c>
      <c r="BW128" s="288">
        <v>0</v>
      </c>
      <c r="BX128" s="288">
        <v>0</v>
      </c>
      <c r="BY128" s="288">
        <v>0</v>
      </c>
      <c r="BZ128" s="288">
        <v>0</v>
      </c>
      <c r="CA128" s="288">
        <v>0</v>
      </c>
      <c r="CB128" s="288">
        <v>0</v>
      </c>
      <c r="CC128" s="288">
        <v>0</v>
      </c>
      <c r="CD128" s="288">
        <v>0</v>
      </c>
      <c r="CE128" s="288">
        <v>0</v>
      </c>
      <c r="CF128" s="288">
        <v>0</v>
      </c>
      <c r="CG128" s="288">
        <v>0</v>
      </c>
      <c r="CH128" s="288">
        <v>0</v>
      </c>
      <c r="CI128" s="288">
        <v>0</v>
      </c>
      <c r="CJ128" s="288">
        <v>0</v>
      </c>
      <c r="CK128" s="288">
        <v>0</v>
      </c>
      <c r="CL128" s="288">
        <v>0</v>
      </c>
      <c r="CM128" s="288">
        <v>0</v>
      </c>
      <c r="CN128" s="288">
        <v>0</v>
      </c>
      <c r="CO128" s="288">
        <v>0</v>
      </c>
      <c r="CP128" s="288">
        <v>0</v>
      </c>
      <c r="CQ128" s="288">
        <v>0</v>
      </c>
      <c r="CR128" s="288">
        <v>0</v>
      </c>
      <c r="CS128" s="288">
        <v>0</v>
      </c>
      <c r="CT128" s="288">
        <v>0</v>
      </c>
      <c r="CU128" s="288">
        <v>0</v>
      </c>
      <c r="CV128" s="288">
        <v>0</v>
      </c>
      <c r="CW128" s="288">
        <v>0</v>
      </c>
      <c r="CX128" s="288">
        <v>0</v>
      </c>
      <c r="CY128" s="288">
        <v>0</v>
      </c>
      <c r="CZ128" s="288">
        <v>0</v>
      </c>
      <c r="DA128" s="288">
        <v>0</v>
      </c>
      <c r="DB128" s="288">
        <v>0</v>
      </c>
      <c r="DC128" s="288">
        <v>0</v>
      </c>
      <c r="DD128" s="288">
        <v>0</v>
      </c>
      <c r="DE128" s="288">
        <v>0</v>
      </c>
      <c r="DF128" s="288">
        <v>0</v>
      </c>
      <c r="DG128" s="288">
        <v>0</v>
      </c>
      <c r="DH128" s="288">
        <v>0</v>
      </c>
      <c r="DI128" s="288">
        <v>0</v>
      </c>
      <c r="DJ128" s="288">
        <v>0</v>
      </c>
      <c r="DK128" s="288">
        <v>0</v>
      </c>
      <c r="DL128" s="288">
        <v>0</v>
      </c>
      <c r="DM128" s="288">
        <v>0</v>
      </c>
      <c r="DN128" s="288">
        <v>0</v>
      </c>
      <c r="DO128" s="288">
        <v>0</v>
      </c>
      <c r="DP128" s="288">
        <v>0</v>
      </c>
      <c r="DQ128" s="288">
        <v>0</v>
      </c>
      <c r="DR128" s="288">
        <v>0</v>
      </c>
      <c r="DS128" s="288">
        <v>0</v>
      </c>
      <c r="DT128" s="288">
        <v>0</v>
      </c>
      <c r="DU128" s="288">
        <v>0</v>
      </c>
      <c r="DV128" s="288">
        <v>0</v>
      </c>
      <c r="DW128" s="288">
        <v>0</v>
      </c>
      <c r="DX128" s="288">
        <v>0</v>
      </c>
      <c r="DY128" s="288">
        <v>0</v>
      </c>
      <c r="DZ128" s="288">
        <v>0</v>
      </c>
      <c r="EA128" s="288">
        <v>0</v>
      </c>
      <c r="EB128" s="288">
        <v>0</v>
      </c>
      <c r="EC128" s="288">
        <v>0</v>
      </c>
      <c r="ED128" s="288">
        <v>0</v>
      </c>
      <c r="EE128" s="288">
        <v>0</v>
      </c>
      <c r="EF128" s="288">
        <v>0</v>
      </c>
      <c r="EG128" s="288">
        <v>0</v>
      </c>
      <c r="EH128" s="288">
        <v>0</v>
      </c>
      <c r="EI128" s="288">
        <v>0</v>
      </c>
      <c r="EJ128" s="288">
        <v>0</v>
      </c>
      <c r="EK128" s="288">
        <v>0</v>
      </c>
      <c r="EL128" s="288">
        <v>0</v>
      </c>
      <c r="EM128" s="288">
        <v>0</v>
      </c>
      <c r="EN128" s="288">
        <v>0</v>
      </c>
      <c r="EO128" s="288">
        <v>0</v>
      </c>
      <c r="EP128" s="288">
        <v>0</v>
      </c>
      <c r="EQ128" s="288">
        <v>0</v>
      </c>
      <c r="ER128" s="288">
        <v>0</v>
      </c>
      <c r="ES128" s="288">
        <v>0</v>
      </c>
      <c r="ET128" s="288">
        <v>0</v>
      </c>
      <c r="EU128" s="288">
        <v>0</v>
      </c>
      <c r="EV128" s="288">
        <v>0</v>
      </c>
      <c r="EW128" s="288">
        <v>0</v>
      </c>
      <c r="EX128" s="288">
        <v>0</v>
      </c>
      <c r="EY128" s="288">
        <v>0</v>
      </c>
      <c r="EZ128" s="288">
        <v>0</v>
      </c>
      <c r="FA128" s="288">
        <v>0</v>
      </c>
      <c r="FB128" s="288">
        <v>0</v>
      </c>
      <c r="FC128" s="288">
        <v>0</v>
      </c>
      <c r="FD128" s="288">
        <v>0</v>
      </c>
      <c r="FE128" s="288">
        <v>0</v>
      </c>
      <c r="FF128" s="288">
        <v>0</v>
      </c>
      <c r="FG128" s="288">
        <v>0</v>
      </c>
      <c r="FH128" s="288">
        <v>0</v>
      </c>
      <c r="FI128" s="288">
        <v>0</v>
      </c>
      <c r="FJ128" s="288">
        <v>0</v>
      </c>
      <c r="FK128" s="288">
        <v>0</v>
      </c>
      <c r="FL128" s="288">
        <v>0</v>
      </c>
      <c r="FM128" s="288">
        <v>0</v>
      </c>
      <c r="FN128" s="288">
        <v>0</v>
      </c>
    </row>
    <row r="129" spans="2:170" hidden="1">
      <c r="B129" s="288">
        <v>0</v>
      </c>
      <c r="C129" s="289"/>
      <c r="D129" s="290" t="s">
        <v>457</v>
      </c>
      <c r="F129" s="288">
        <v>0</v>
      </c>
      <c r="G129" s="288">
        <v>0</v>
      </c>
      <c r="H129" s="288">
        <v>0</v>
      </c>
      <c r="I129" s="288">
        <v>0</v>
      </c>
      <c r="K129" s="291">
        <v>0</v>
      </c>
      <c r="L129" s="291">
        <v>0</v>
      </c>
      <c r="M129" s="291">
        <v>0</v>
      </c>
      <c r="N129" s="291">
        <v>0</v>
      </c>
      <c r="P129" s="288">
        <v>0</v>
      </c>
      <c r="Q129" s="288">
        <v>0</v>
      </c>
      <c r="R129" s="288">
        <v>0</v>
      </c>
      <c r="S129" s="288">
        <v>0</v>
      </c>
      <c r="U129" s="288">
        <v>0</v>
      </c>
      <c r="V129" s="288">
        <v>0</v>
      </c>
      <c r="W129" s="288">
        <v>0</v>
      </c>
      <c r="X129" s="288">
        <v>0</v>
      </c>
      <c r="Z129" s="288">
        <v>0</v>
      </c>
      <c r="AA129" s="288">
        <v>0</v>
      </c>
      <c r="AB129" s="288">
        <v>0</v>
      </c>
      <c r="AC129" s="288">
        <v>0</v>
      </c>
      <c r="AH129" s="238"/>
      <c r="AJ129" s="218"/>
      <c r="AK129" s="218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8"/>
      <c r="BB129" s="218"/>
      <c r="BC129" s="292">
        <v>0</v>
      </c>
      <c r="BD129" s="292">
        <v>0</v>
      </c>
      <c r="BE129" s="292">
        <v>0</v>
      </c>
      <c r="BF129" s="292">
        <v>0</v>
      </c>
      <c r="BG129" s="288">
        <v>0</v>
      </c>
      <c r="BH129" s="288">
        <v>0</v>
      </c>
      <c r="BI129" s="288">
        <v>0</v>
      </c>
      <c r="BJ129" s="288">
        <v>0</v>
      </c>
      <c r="BK129" s="288">
        <v>0</v>
      </c>
      <c r="BL129" s="288">
        <v>0</v>
      </c>
      <c r="BM129" s="288">
        <v>0</v>
      </c>
      <c r="BN129" s="288">
        <v>0</v>
      </c>
      <c r="BO129" s="288">
        <v>0</v>
      </c>
      <c r="BP129" s="288">
        <v>0</v>
      </c>
      <c r="BQ129" s="288">
        <v>0</v>
      </c>
      <c r="BR129" s="288">
        <v>0</v>
      </c>
      <c r="BS129" s="288">
        <v>0</v>
      </c>
      <c r="BT129" s="288">
        <v>0</v>
      </c>
      <c r="BU129" s="288">
        <v>0</v>
      </c>
      <c r="BV129" s="288">
        <v>0</v>
      </c>
      <c r="BW129" s="288">
        <v>0</v>
      </c>
      <c r="BX129" s="288">
        <v>0</v>
      </c>
      <c r="BY129" s="288">
        <v>0</v>
      </c>
      <c r="BZ129" s="288">
        <v>0</v>
      </c>
      <c r="CA129" s="288">
        <v>0</v>
      </c>
      <c r="CB129" s="288">
        <v>0</v>
      </c>
      <c r="CC129" s="288">
        <v>0</v>
      </c>
      <c r="CD129" s="288">
        <v>0</v>
      </c>
      <c r="CE129" s="288">
        <v>0</v>
      </c>
      <c r="CF129" s="288">
        <v>0</v>
      </c>
      <c r="CG129" s="288">
        <v>0</v>
      </c>
      <c r="CH129" s="288">
        <v>0</v>
      </c>
      <c r="CI129" s="288">
        <v>0</v>
      </c>
      <c r="CJ129" s="288">
        <v>0</v>
      </c>
      <c r="CK129" s="288">
        <v>0</v>
      </c>
      <c r="CL129" s="288">
        <v>0</v>
      </c>
      <c r="CM129" s="288">
        <v>0</v>
      </c>
      <c r="CN129" s="288">
        <v>0</v>
      </c>
      <c r="CO129" s="288">
        <v>0</v>
      </c>
      <c r="CP129" s="288">
        <v>0</v>
      </c>
      <c r="CQ129" s="288">
        <v>0</v>
      </c>
      <c r="CR129" s="288">
        <v>0</v>
      </c>
      <c r="CS129" s="288">
        <v>0</v>
      </c>
      <c r="CT129" s="288">
        <v>0</v>
      </c>
      <c r="CU129" s="288">
        <v>0</v>
      </c>
      <c r="CV129" s="288">
        <v>0</v>
      </c>
      <c r="CW129" s="288">
        <v>0</v>
      </c>
      <c r="CX129" s="288">
        <v>0</v>
      </c>
      <c r="CY129" s="288">
        <v>0</v>
      </c>
      <c r="CZ129" s="288">
        <v>0</v>
      </c>
      <c r="DA129" s="288">
        <v>0</v>
      </c>
      <c r="DB129" s="288">
        <v>0</v>
      </c>
      <c r="DC129" s="288">
        <v>0</v>
      </c>
      <c r="DD129" s="288">
        <v>0</v>
      </c>
      <c r="DE129" s="288">
        <v>0</v>
      </c>
      <c r="DF129" s="288">
        <v>0</v>
      </c>
      <c r="DG129" s="288">
        <v>0</v>
      </c>
      <c r="DH129" s="288">
        <v>0</v>
      </c>
      <c r="DI129" s="288">
        <v>0</v>
      </c>
      <c r="DJ129" s="288">
        <v>0</v>
      </c>
      <c r="DK129" s="288">
        <v>0</v>
      </c>
      <c r="DL129" s="288">
        <v>0</v>
      </c>
      <c r="DM129" s="288">
        <v>0</v>
      </c>
      <c r="DN129" s="288">
        <v>0</v>
      </c>
      <c r="DO129" s="288">
        <v>0</v>
      </c>
      <c r="DP129" s="288">
        <v>0</v>
      </c>
      <c r="DQ129" s="288">
        <v>0</v>
      </c>
      <c r="DR129" s="288">
        <v>0</v>
      </c>
      <c r="DS129" s="288">
        <v>0</v>
      </c>
      <c r="DT129" s="288">
        <v>0</v>
      </c>
      <c r="DU129" s="288">
        <v>0</v>
      </c>
      <c r="DV129" s="288">
        <v>0</v>
      </c>
      <c r="DW129" s="288">
        <v>0</v>
      </c>
      <c r="DX129" s="288">
        <v>0</v>
      </c>
      <c r="DY129" s="288">
        <v>0</v>
      </c>
      <c r="DZ129" s="288">
        <v>0</v>
      </c>
      <c r="EA129" s="288">
        <v>0</v>
      </c>
      <c r="EB129" s="288">
        <v>0</v>
      </c>
      <c r="EC129" s="288">
        <v>0</v>
      </c>
      <c r="ED129" s="288">
        <v>0</v>
      </c>
      <c r="EE129" s="288">
        <v>0</v>
      </c>
      <c r="EF129" s="288">
        <v>0</v>
      </c>
      <c r="EG129" s="288">
        <v>0</v>
      </c>
      <c r="EH129" s="288">
        <v>0</v>
      </c>
      <c r="EI129" s="288">
        <v>0</v>
      </c>
      <c r="EJ129" s="288">
        <v>0</v>
      </c>
      <c r="EK129" s="288">
        <v>0</v>
      </c>
      <c r="EL129" s="288">
        <v>0</v>
      </c>
      <c r="EM129" s="288">
        <v>0</v>
      </c>
      <c r="EN129" s="288">
        <v>0</v>
      </c>
      <c r="EO129" s="288">
        <v>0</v>
      </c>
      <c r="EP129" s="288">
        <v>0</v>
      </c>
      <c r="EQ129" s="288">
        <v>0</v>
      </c>
      <c r="ER129" s="288">
        <v>0</v>
      </c>
      <c r="ES129" s="288">
        <v>0</v>
      </c>
      <c r="ET129" s="288">
        <v>0</v>
      </c>
      <c r="EU129" s="288">
        <v>0</v>
      </c>
      <c r="EV129" s="288">
        <v>0</v>
      </c>
      <c r="EW129" s="288">
        <v>0</v>
      </c>
      <c r="EX129" s="288">
        <v>0</v>
      </c>
      <c r="EY129" s="288">
        <v>0</v>
      </c>
      <c r="EZ129" s="288">
        <v>0</v>
      </c>
      <c r="FA129" s="288">
        <v>0</v>
      </c>
      <c r="FB129" s="288">
        <v>0</v>
      </c>
      <c r="FC129" s="288">
        <v>0</v>
      </c>
      <c r="FD129" s="288">
        <v>0</v>
      </c>
      <c r="FE129" s="288">
        <v>0</v>
      </c>
      <c r="FF129" s="288">
        <v>0</v>
      </c>
      <c r="FG129" s="288">
        <v>0</v>
      </c>
      <c r="FH129" s="288">
        <v>0</v>
      </c>
      <c r="FI129" s="288">
        <v>0</v>
      </c>
      <c r="FJ129" s="288">
        <v>0</v>
      </c>
      <c r="FK129" s="288">
        <v>0</v>
      </c>
      <c r="FL129" s="288">
        <v>0</v>
      </c>
      <c r="FM129" s="288">
        <v>0</v>
      </c>
      <c r="FN129" s="288">
        <v>0</v>
      </c>
    </row>
    <row r="130" spans="2:170" hidden="1">
      <c r="B130" s="288">
        <v>0</v>
      </c>
      <c r="C130" s="289"/>
      <c r="D130" s="290" t="s">
        <v>458</v>
      </c>
      <c r="F130" s="288">
        <v>0</v>
      </c>
      <c r="G130" s="288">
        <v>0</v>
      </c>
      <c r="H130" s="288">
        <v>0</v>
      </c>
      <c r="I130" s="288">
        <v>0</v>
      </c>
      <c r="K130" s="291">
        <v>0</v>
      </c>
      <c r="L130" s="291">
        <v>0</v>
      </c>
      <c r="M130" s="291">
        <v>0</v>
      </c>
      <c r="N130" s="291">
        <v>0</v>
      </c>
      <c r="P130" s="288">
        <v>0</v>
      </c>
      <c r="Q130" s="288">
        <v>0</v>
      </c>
      <c r="R130" s="288">
        <v>0</v>
      </c>
      <c r="S130" s="288">
        <v>0</v>
      </c>
      <c r="U130" s="288">
        <v>0</v>
      </c>
      <c r="V130" s="288">
        <v>0</v>
      </c>
      <c r="W130" s="288">
        <v>0</v>
      </c>
      <c r="X130" s="288">
        <v>0</v>
      </c>
      <c r="Z130" s="288">
        <v>0</v>
      </c>
      <c r="AA130" s="288">
        <v>0</v>
      </c>
      <c r="AB130" s="288">
        <v>0</v>
      </c>
      <c r="AC130" s="288">
        <v>0</v>
      </c>
      <c r="AH130" s="238"/>
      <c r="AJ130" s="218"/>
      <c r="AK130" s="218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8"/>
      <c r="BB130" s="218"/>
      <c r="BC130" s="292">
        <v>0</v>
      </c>
      <c r="BD130" s="292">
        <v>0</v>
      </c>
      <c r="BE130" s="292">
        <v>0</v>
      </c>
      <c r="BF130" s="292">
        <v>0</v>
      </c>
      <c r="BG130" s="288">
        <v>0</v>
      </c>
      <c r="BH130" s="288">
        <v>0</v>
      </c>
      <c r="BI130" s="288">
        <v>0</v>
      </c>
      <c r="BJ130" s="288">
        <v>0</v>
      </c>
      <c r="BK130" s="288">
        <v>0</v>
      </c>
      <c r="BL130" s="288">
        <v>0</v>
      </c>
      <c r="BM130" s="288">
        <v>0</v>
      </c>
      <c r="BN130" s="288">
        <v>0</v>
      </c>
      <c r="BO130" s="288">
        <v>0</v>
      </c>
      <c r="BP130" s="288">
        <v>0</v>
      </c>
      <c r="BQ130" s="288">
        <v>0</v>
      </c>
      <c r="BR130" s="288">
        <v>0</v>
      </c>
      <c r="BS130" s="288">
        <v>0</v>
      </c>
      <c r="BT130" s="288">
        <v>0</v>
      </c>
      <c r="BU130" s="288">
        <v>0</v>
      </c>
      <c r="BV130" s="288">
        <v>0</v>
      </c>
      <c r="BW130" s="288">
        <v>0</v>
      </c>
      <c r="BX130" s="288">
        <v>0</v>
      </c>
      <c r="BY130" s="288">
        <v>0</v>
      </c>
      <c r="BZ130" s="288">
        <v>0</v>
      </c>
      <c r="CA130" s="288">
        <v>0</v>
      </c>
      <c r="CB130" s="288">
        <v>0</v>
      </c>
      <c r="CC130" s="288">
        <v>0</v>
      </c>
      <c r="CD130" s="288">
        <v>0</v>
      </c>
      <c r="CE130" s="288">
        <v>0</v>
      </c>
      <c r="CF130" s="288">
        <v>0</v>
      </c>
      <c r="CG130" s="288">
        <v>0</v>
      </c>
      <c r="CH130" s="288">
        <v>0</v>
      </c>
      <c r="CI130" s="288">
        <v>0</v>
      </c>
      <c r="CJ130" s="288">
        <v>0</v>
      </c>
      <c r="CK130" s="288">
        <v>0</v>
      </c>
      <c r="CL130" s="288">
        <v>0</v>
      </c>
      <c r="CM130" s="288">
        <v>0</v>
      </c>
      <c r="CN130" s="288">
        <v>0</v>
      </c>
      <c r="CO130" s="288">
        <v>0</v>
      </c>
      <c r="CP130" s="288">
        <v>0</v>
      </c>
      <c r="CQ130" s="288">
        <v>0</v>
      </c>
      <c r="CR130" s="288">
        <v>0</v>
      </c>
      <c r="CS130" s="288">
        <v>0</v>
      </c>
      <c r="CT130" s="288">
        <v>0</v>
      </c>
      <c r="CU130" s="288">
        <v>0</v>
      </c>
      <c r="CV130" s="288">
        <v>0</v>
      </c>
      <c r="CW130" s="288">
        <v>0</v>
      </c>
      <c r="CX130" s="288">
        <v>0</v>
      </c>
      <c r="CY130" s="288">
        <v>0</v>
      </c>
      <c r="CZ130" s="288">
        <v>0</v>
      </c>
      <c r="DA130" s="288">
        <v>0</v>
      </c>
      <c r="DB130" s="288">
        <v>0</v>
      </c>
      <c r="DC130" s="288">
        <v>0</v>
      </c>
      <c r="DD130" s="288">
        <v>0</v>
      </c>
      <c r="DE130" s="288">
        <v>0</v>
      </c>
      <c r="DF130" s="288">
        <v>0</v>
      </c>
      <c r="DG130" s="288">
        <v>0</v>
      </c>
      <c r="DH130" s="288">
        <v>0</v>
      </c>
      <c r="DI130" s="288">
        <v>0</v>
      </c>
      <c r="DJ130" s="288">
        <v>0</v>
      </c>
      <c r="DK130" s="288">
        <v>0</v>
      </c>
      <c r="DL130" s="288">
        <v>0</v>
      </c>
      <c r="DM130" s="288">
        <v>0</v>
      </c>
      <c r="DN130" s="288">
        <v>0</v>
      </c>
      <c r="DO130" s="288">
        <v>0</v>
      </c>
      <c r="DP130" s="288">
        <v>0</v>
      </c>
      <c r="DQ130" s="288">
        <v>0</v>
      </c>
      <c r="DR130" s="288">
        <v>0</v>
      </c>
      <c r="DS130" s="288">
        <v>0</v>
      </c>
      <c r="DT130" s="288">
        <v>0</v>
      </c>
      <c r="DU130" s="288">
        <v>0</v>
      </c>
      <c r="DV130" s="288">
        <v>0</v>
      </c>
      <c r="DW130" s="288">
        <v>0</v>
      </c>
      <c r="DX130" s="288">
        <v>0</v>
      </c>
      <c r="DY130" s="288">
        <v>0</v>
      </c>
      <c r="DZ130" s="288">
        <v>0</v>
      </c>
      <c r="EA130" s="288">
        <v>0</v>
      </c>
      <c r="EB130" s="288">
        <v>0</v>
      </c>
      <c r="EC130" s="288">
        <v>0</v>
      </c>
      <c r="ED130" s="288">
        <v>0</v>
      </c>
      <c r="EE130" s="288">
        <v>0</v>
      </c>
      <c r="EF130" s="288">
        <v>0</v>
      </c>
      <c r="EG130" s="288">
        <v>0</v>
      </c>
      <c r="EH130" s="288">
        <v>0</v>
      </c>
      <c r="EI130" s="288">
        <v>0</v>
      </c>
      <c r="EJ130" s="288">
        <v>0</v>
      </c>
      <c r="EK130" s="288">
        <v>0</v>
      </c>
      <c r="EL130" s="288">
        <v>0</v>
      </c>
      <c r="EM130" s="288">
        <v>0</v>
      </c>
      <c r="EN130" s="288">
        <v>0</v>
      </c>
      <c r="EO130" s="288">
        <v>0</v>
      </c>
      <c r="EP130" s="288">
        <v>0</v>
      </c>
      <c r="EQ130" s="288">
        <v>0</v>
      </c>
      <c r="ER130" s="288">
        <v>0</v>
      </c>
      <c r="ES130" s="288">
        <v>0</v>
      </c>
      <c r="ET130" s="288">
        <v>0</v>
      </c>
      <c r="EU130" s="288">
        <v>0</v>
      </c>
      <c r="EV130" s="288">
        <v>0</v>
      </c>
      <c r="EW130" s="288">
        <v>0</v>
      </c>
      <c r="EX130" s="288">
        <v>0</v>
      </c>
      <c r="EY130" s="288">
        <v>0</v>
      </c>
      <c r="EZ130" s="288">
        <v>0</v>
      </c>
      <c r="FA130" s="288">
        <v>0</v>
      </c>
      <c r="FB130" s="288">
        <v>0</v>
      </c>
      <c r="FC130" s="288">
        <v>0</v>
      </c>
      <c r="FD130" s="288">
        <v>0</v>
      </c>
      <c r="FE130" s="288">
        <v>0</v>
      </c>
      <c r="FF130" s="288">
        <v>0</v>
      </c>
      <c r="FG130" s="288">
        <v>0</v>
      </c>
      <c r="FH130" s="288">
        <v>0</v>
      </c>
      <c r="FI130" s="288">
        <v>0</v>
      </c>
      <c r="FJ130" s="288">
        <v>0</v>
      </c>
      <c r="FK130" s="288">
        <v>0</v>
      </c>
      <c r="FL130" s="288">
        <v>0</v>
      </c>
      <c r="FM130" s="288">
        <v>0</v>
      </c>
      <c r="FN130" s="288">
        <v>0</v>
      </c>
    </row>
    <row r="131" spans="2:170" hidden="1">
      <c r="B131" s="288">
        <v>0</v>
      </c>
      <c r="C131" s="289"/>
      <c r="D131" s="290" t="s">
        <v>459</v>
      </c>
      <c r="F131" s="288">
        <v>0</v>
      </c>
      <c r="G131" s="288">
        <v>0</v>
      </c>
      <c r="H131" s="288">
        <v>0</v>
      </c>
      <c r="I131" s="288">
        <v>0</v>
      </c>
      <c r="K131" s="291">
        <v>0</v>
      </c>
      <c r="L131" s="291">
        <v>0</v>
      </c>
      <c r="M131" s="291">
        <v>0</v>
      </c>
      <c r="N131" s="291">
        <v>0</v>
      </c>
      <c r="P131" s="288">
        <v>0</v>
      </c>
      <c r="Q131" s="288">
        <v>0</v>
      </c>
      <c r="R131" s="288">
        <v>0</v>
      </c>
      <c r="S131" s="288">
        <v>0</v>
      </c>
      <c r="U131" s="288">
        <v>0</v>
      </c>
      <c r="V131" s="288">
        <v>0</v>
      </c>
      <c r="W131" s="288">
        <v>0</v>
      </c>
      <c r="X131" s="288">
        <v>0</v>
      </c>
      <c r="Z131" s="288">
        <v>0</v>
      </c>
      <c r="AA131" s="288">
        <v>0</v>
      </c>
      <c r="AB131" s="288">
        <v>0</v>
      </c>
      <c r="AC131" s="288">
        <v>0</v>
      </c>
      <c r="AH131" s="238"/>
      <c r="AJ131" s="218"/>
      <c r="AK131" s="218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92">
        <v>0</v>
      </c>
      <c r="BD131" s="292">
        <v>0</v>
      </c>
      <c r="BE131" s="292">
        <v>0</v>
      </c>
      <c r="BF131" s="292">
        <v>0</v>
      </c>
      <c r="BG131" s="288">
        <v>0</v>
      </c>
      <c r="BH131" s="288">
        <v>0</v>
      </c>
      <c r="BI131" s="288">
        <v>0</v>
      </c>
      <c r="BJ131" s="288">
        <v>0</v>
      </c>
      <c r="BK131" s="288">
        <v>0</v>
      </c>
      <c r="BL131" s="288">
        <v>0</v>
      </c>
      <c r="BM131" s="288">
        <v>0</v>
      </c>
      <c r="BN131" s="288">
        <v>0</v>
      </c>
      <c r="BO131" s="288">
        <v>0</v>
      </c>
      <c r="BP131" s="288">
        <v>0</v>
      </c>
      <c r="BQ131" s="288">
        <v>0</v>
      </c>
      <c r="BR131" s="288">
        <v>0</v>
      </c>
      <c r="BS131" s="288">
        <v>0</v>
      </c>
      <c r="BT131" s="288">
        <v>0</v>
      </c>
      <c r="BU131" s="288">
        <v>0</v>
      </c>
      <c r="BV131" s="288">
        <v>0</v>
      </c>
      <c r="BW131" s="288">
        <v>0</v>
      </c>
      <c r="BX131" s="288">
        <v>0</v>
      </c>
      <c r="BY131" s="288">
        <v>0</v>
      </c>
      <c r="BZ131" s="288">
        <v>0</v>
      </c>
      <c r="CA131" s="288">
        <v>0</v>
      </c>
      <c r="CB131" s="288">
        <v>0</v>
      </c>
      <c r="CC131" s="288">
        <v>0</v>
      </c>
      <c r="CD131" s="288">
        <v>0</v>
      </c>
      <c r="CE131" s="288">
        <v>0</v>
      </c>
      <c r="CF131" s="288">
        <v>0</v>
      </c>
      <c r="CG131" s="288">
        <v>0</v>
      </c>
      <c r="CH131" s="288">
        <v>0</v>
      </c>
      <c r="CI131" s="288">
        <v>0</v>
      </c>
      <c r="CJ131" s="288">
        <v>0</v>
      </c>
      <c r="CK131" s="288">
        <v>0</v>
      </c>
      <c r="CL131" s="288">
        <v>0</v>
      </c>
      <c r="CM131" s="288">
        <v>0</v>
      </c>
      <c r="CN131" s="288">
        <v>0</v>
      </c>
      <c r="CO131" s="288">
        <v>0</v>
      </c>
      <c r="CP131" s="288">
        <v>0</v>
      </c>
      <c r="CQ131" s="288">
        <v>0</v>
      </c>
      <c r="CR131" s="288">
        <v>0</v>
      </c>
      <c r="CS131" s="288">
        <v>0</v>
      </c>
      <c r="CT131" s="288">
        <v>0</v>
      </c>
      <c r="CU131" s="288">
        <v>0</v>
      </c>
      <c r="CV131" s="288">
        <v>0</v>
      </c>
      <c r="CW131" s="288">
        <v>0</v>
      </c>
      <c r="CX131" s="288">
        <v>0</v>
      </c>
      <c r="CY131" s="288">
        <v>0</v>
      </c>
      <c r="CZ131" s="288">
        <v>0</v>
      </c>
      <c r="DA131" s="288">
        <v>0</v>
      </c>
      <c r="DB131" s="288">
        <v>0</v>
      </c>
      <c r="DC131" s="288">
        <v>0</v>
      </c>
      <c r="DD131" s="288">
        <v>0</v>
      </c>
      <c r="DE131" s="288">
        <v>0</v>
      </c>
      <c r="DF131" s="288">
        <v>0</v>
      </c>
      <c r="DG131" s="288">
        <v>0</v>
      </c>
      <c r="DH131" s="288">
        <v>0</v>
      </c>
      <c r="DI131" s="288">
        <v>0</v>
      </c>
      <c r="DJ131" s="288">
        <v>0</v>
      </c>
      <c r="DK131" s="288">
        <v>0</v>
      </c>
      <c r="DL131" s="288">
        <v>0</v>
      </c>
      <c r="DM131" s="288">
        <v>0</v>
      </c>
      <c r="DN131" s="288">
        <v>0</v>
      </c>
      <c r="DO131" s="288">
        <v>0</v>
      </c>
      <c r="DP131" s="288">
        <v>0</v>
      </c>
      <c r="DQ131" s="288">
        <v>0</v>
      </c>
      <c r="DR131" s="288">
        <v>0</v>
      </c>
      <c r="DS131" s="288">
        <v>0</v>
      </c>
      <c r="DT131" s="288">
        <v>0</v>
      </c>
      <c r="DU131" s="288">
        <v>0</v>
      </c>
      <c r="DV131" s="288">
        <v>0</v>
      </c>
      <c r="DW131" s="288">
        <v>0</v>
      </c>
      <c r="DX131" s="288">
        <v>0</v>
      </c>
      <c r="DY131" s="288">
        <v>0</v>
      </c>
      <c r="DZ131" s="288">
        <v>0</v>
      </c>
      <c r="EA131" s="288">
        <v>0</v>
      </c>
      <c r="EB131" s="288">
        <v>0</v>
      </c>
      <c r="EC131" s="288">
        <v>0</v>
      </c>
      <c r="ED131" s="288">
        <v>0</v>
      </c>
      <c r="EE131" s="288">
        <v>0</v>
      </c>
      <c r="EF131" s="288">
        <v>0</v>
      </c>
      <c r="EG131" s="288">
        <v>0</v>
      </c>
      <c r="EH131" s="288">
        <v>0</v>
      </c>
      <c r="EI131" s="288">
        <v>0</v>
      </c>
      <c r="EJ131" s="288">
        <v>0</v>
      </c>
      <c r="EK131" s="288">
        <v>0</v>
      </c>
      <c r="EL131" s="288">
        <v>0</v>
      </c>
      <c r="EM131" s="288">
        <v>0</v>
      </c>
      <c r="EN131" s="288">
        <v>0</v>
      </c>
      <c r="EO131" s="288">
        <v>0</v>
      </c>
      <c r="EP131" s="288">
        <v>0</v>
      </c>
      <c r="EQ131" s="288">
        <v>0</v>
      </c>
      <c r="ER131" s="288">
        <v>0</v>
      </c>
      <c r="ES131" s="288">
        <v>0</v>
      </c>
      <c r="ET131" s="288">
        <v>0</v>
      </c>
      <c r="EU131" s="288">
        <v>0</v>
      </c>
      <c r="EV131" s="288">
        <v>0</v>
      </c>
      <c r="EW131" s="288">
        <v>0</v>
      </c>
      <c r="EX131" s="288">
        <v>0</v>
      </c>
      <c r="EY131" s="288">
        <v>0</v>
      </c>
      <c r="EZ131" s="288">
        <v>0</v>
      </c>
      <c r="FA131" s="288">
        <v>0</v>
      </c>
      <c r="FB131" s="288">
        <v>0</v>
      </c>
      <c r="FC131" s="288">
        <v>0</v>
      </c>
      <c r="FD131" s="288">
        <v>0</v>
      </c>
      <c r="FE131" s="288">
        <v>0</v>
      </c>
      <c r="FF131" s="288">
        <v>0</v>
      </c>
      <c r="FG131" s="288">
        <v>0</v>
      </c>
      <c r="FH131" s="288">
        <v>0</v>
      </c>
      <c r="FI131" s="288">
        <v>0</v>
      </c>
      <c r="FJ131" s="288">
        <v>0</v>
      </c>
      <c r="FK131" s="288">
        <v>0</v>
      </c>
      <c r="FL131" s="288">
        <v>0</v>
      </c>
      <c r="FM131" s="288">
        <v>0</v>
      </c>
      <c r="FN131" s="288">
        <v>0</v>
      </c>
    </row>
    <row r="132" spans="2:170" hidden="1">
      <c r="B132" s="288">
        <v>109717000</v>
      </c>
      <c r="C132" s="289"/>
      <c r="D132" s="290" t="s">
        <v>460</v>
      </c>
      <c r="F132" s="288">
        <v>0</v>
      </c>
      <c r="G132" s="288">
        <v>0</v>
      </c>
      <c r="H132" s="288">
        <v>0</v>
      </c>
      <c r="I132" s="288">
        <v>0</v>
      </c>
      <c r="K132" s="291">
        <v>0</v>
      </c>
      <c r="L132" s="291">
        <v>0</v>
      </c>
      <c r="M132" s="291">
        <v>0</v>
      </c>
      <c r="N132" s="291">
        <v>0</v>
      </c>
      <c r="P132" s="288">
        <v>0</v>
      </c>
      <c r="Q132" s="288">
        <v>0</v>
      </c>
      <c r="R132" s="288">
        <v>0</v>
      </c>
      <c r="S132" s="288">
        <v>0</v>
      </c>
      <c r="U132" s="288">
        <v>0</v>
      </c>
      <c r="V132" s="288">
        <v>0</v>
      </c>
      <c r="W132" s="288">
        <v>0</v>
      </c>
      <c r="X132" s="288">
        <v>0</v>
      </c>
      <c r="Z132" s="288">
        <v>0</v>
      </c>
      <c r="AA132" s="288">
        <v>0</v>
      </c>
      <c r="AB132" s="288">
        <v>0</v>
      </c>
      <c r="AC132" s="288">
        <v>0</v>
      </c>
      <c r="AH132" s="238"/>
      <c r="AJ132" s="218"/>
      <c r="AK132" s="218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92">
        <v>0</v>
      </c>
      <c r="BD132" s="292">
        <v>0</v>
      </c>
      <c r="BE132" s="292">
        <v>0</v>
      </c>
      <c r="BF132" s="292">
        <v>0</v>
      </c>
      <c r="BG132" s="288">
        <v>0</v>
      </c>
      <c r="BH132" s="288">
        <v>0</v>
      </c>
      <c r="BI132" s="288">
        <v>0</v>
      </c>
      <c r="BJ132" s="288">
        <v>0</v>
      </c>
      <c r="BK132" s="288">
        <v>0</v>
      </c>
      <c r="BL132" s="288">
        <v>0</v>
      </c>
      <c r="BM132" s="288">
        <v>0</v>
      </c>
      <c r="BN132" s="288">
        <v>0</v>
      </c>
      <c r="BO132" s="288">
        <v>0</v>
      </c>
      <c r="BP132" s="288">
        <v>0</v>
      </c>
      <c r="BQ132" s="288">
        <v>0</v>
      </c>
      <c r="BR132" s="288">
        <v>0</v>
      </c>
      <c r="BS132" s="288">
        <v>0</v>
      </c>
      <c r="BT132" s="288">
        <v>0</v>
      </c>
      <c r="BU132" s="288">
        <v>0</v>
      </c>
      <c r="BV132" s="288">
        <v>0</v>
      </c>
      <c r="BW132" s="288">
        <v>0</v>
      </c>
      <c r="BX132" s="288">
        <v>0</v>
      </c>
      <c r="BY132" s="288">
        <v>0</v>
      </c>
      <c r="BZ132" s="288">
        <v>0</v>
      </c>
      <c r="CA132" s="288">
        <v>0</v>
      </c>
      <c r="CB132" s="288">
        <v>0</v>
      </c>
      <c r="CC132" s="288">
        <v>0</v>
      </c>
      <c r="CD132" s="288">
        <v>0</v>
      </c>
      <c r="CE132" s="288">
        <v>0</v>
      </c>
      <c r="CF132" s="288">
        <v>0</v>
      </c>
      <c r="CG132" s="288">
        <v>0</v>
      </c>
      <c r="CH132" s="288">
        <v>0</v>
      </c>
      <c r="CI132" s="288">
        <v>0</v>
      </c>
      <c r="CJ132" s="288">
        <v>0</v>
      </c>
      <c r="CK132" s="288">
        <v>0</v>
      </c>
      <c r="CL132" s="288">
        <v>0</v>
      </c>
      <c r="CM132" s="288">
        <v>0</v>
      </c>
      <c r="CN132" s="288">
        <v>0</v>
      </c>
      <c r="CO132" s="288">
        <v>0</v>
      </c>
      <c r="CP132" s="288">
        <v>0</v>
      </c>
      <c r="CQ132" s="288">
        <v>0</v>
      </c>
      <c r="CR132" s="288">
        <v>0</v>
      </c>
      <c r="CS132" s="288">
        <v>0</v>
      </c>
      <c r="CT132" s="288">
        <v>0</v>
      </c>
      <c r="CU132" s="288">
        <v>0</v>
      </c>
      <c r="CV132" s="288">
        <v>0</v>
      </c>
      <c r="CW132" s="288">
        <v>0</v>
      </c>
      <c r="CX132" s="288">
        <v>0</v>
      </c>
      <c r="CY132" s="288">
        <v>0</v>
      </c>
      <c r="CZ132" s="288">
        <v>0</v>
      </c>
      <c r="DA132" s="288">
        <v>0</v>
      </c>
      <c r="DB132" s="288">
        <v>0</v>
      </c>
      <c r="DC132" s="288">
        <v>0</v>
      </c>
      <c r="DD132" s="288">
        <v>0</v>
      </c>
      <c r="DE132" s="288">
        <v>0</v>
      </c>
      <c r="DF132" s="288">
        <v>0</v>
      </c>
      <c r="DG132" s="288">
        <v>0</v>
      </c>
      <c r="DH132" s="288">
        <v>0</v>
      </c>
      <c r="DI132" s="288">
        <v>0</v>
      </c>
      <c r="DJ132" s="288">
        <v>0</v>
      </c>
      <c r="DK132" s="288">
        <v>0</v>
      </c>
      <c r="DL132" s="288">
        <v>0</v>
      </c>
      <c r="DM132" s="288">
        <v>0</v>
      </c>
      <c r="DN132" s="288">
        <v>0</v>
      </c>
      <c r="DO132" s="288">
        <v>0</v>
      </c>
      <c r="DP132" s="288">
        <v>0</v>
      </c>
      <c r="DQ132" s="288">
        <v>0</v>
      </c>
      <c r="DR132" s="288">
        <v>0</v>
      </c>
      <c r="DS132" s="288">
        <v>0</v>
      </c>
      <c r="DT132" s="288">
        <v>0</v>
      </c>
      <c r="DU132" s="288">
        <v>0</v>
      </c>
      <c r="DV132" s="288">
        <v>0</v>
      </c>
      <c r="DW132" s="288">
        <v>0</v>
      </c>
      <c r="DX132" s="288">
        <v>0</v>
      </c>
      <c r="DY132" s="288">
        <v>0</v>
      </c>
      <c r="DZ132" s="288">
        <v>0</v>
      </c>
      <c r="EA132" s="288">
        <v>0</v>
      </c>
      <c r="EB132" s="288">
        <v>0</v>
      </c>
      <c r="EC132" s="288">
        <v>0</v>
      </c>
      <c r="ED132" s="288">
        <v>0</v>
      </c>
      <c r="EE132" s="288">
        <v>0</v>
      </c>
      <c r="EF132" s="288">
        <v>0</v>
      </c>
      <c r="EG132" s="288">
        <v>0</v>
      </c>
      <c r="EH132" s="288">
        <v>0</v>
      </c>
      <c r="EI132" s="288">
        <v>0</v>
      </c>
      <c r="EJ132" s="288">
        <v>0</v>
      </c>
      <c r="EK132" s="288">
        <v>0</v>
      </c>
      <c r="EL132" s="288">
        <v>0</v>
      </c>
      <c r="EM132" s="288">
        <v>0</v>
      </c>
      <c r="EN132" s="288">
        <v>0</v>
      </c>
      <c r="EO132" s="288">
        <v>0</v>
      </c>
      <c r="EP132" s="288">
        <v>0</v>
      </c>
      <c r="EQ132" s="288">
        <v>0</v>
      </c>
      <c r="ER132" s="288">
        <v>0</v>
      </c>
      <c r="ES132" s="288">
        <v>0</v>
      </c>
      <c r="ET132" s="288">
        <v>0</v>
      </c>
      <c r="EU132" s="288">
        <v>0</v>
      </c>
      <c r="EV132" s="288">
        <v>0</v>
      </c>
      <c r="EW132" s="288">
        <v>0</v>
      </c>
      <c r="EX132" s="288">
        <v>0</v>
      </c>
      <c r="EY132" s="288">
        <v>0</v>
      </c>
      <c r="EZ132" s="288">
        <v>0</v>
      </c>
      <c r="FA132" s="288">
        <v>0</v>
      </c>
      <c r="FB132" s="288">
        <v>0</v>
      </c>
      <c r="FC132" s="288">
        <v>0</v>
      </c>
      <c r="FD132" s="288">
        <v>0</v>
      </c>
      <c r="FE132" s="288">
        <v>0</v>
      </c>
      <c r="FF132" s="288">
        <v>0</v>
      </c>
      <c r="FG132" s="288">
        <v>0</v>
      </c>
      <c r="FH132" s="288">
        <v>0</v>
      </c>
      <c r="FI132" s="288">
        <v>0</v>
      </c>
      <c r="FJ132" s="288">
        <v>0</v>
      </c>
      <c r="FK132" s="288">
        <v>0</v>
      </c>
      <c r="FL132" s="288">
        <v>0</v>
      </c>
      <c r="FM132" s="288">
        <v>0</v>
      </c>
      <c r="FN132" s="288">
        <v>0</v>
      </c>
    </row>
    <row r="133" spans="2:170" hidden="1">
      <c r="B133" s="288">
        <v>0</v>
      </c>
      <c r="C133" s="289"/>
      <c r="D133" s="290" t="s">
        <v>461</v>
      </c>
      <c r="F133" s="288">
        <v>0</v>
      </c>
      <c r="G133" s="288">
        <v>0</v>
      </c>
      <c r="H133" s="288">
        <v>0</v>
      </c>
      <c r="I133" s="288">
        <v>0</v>
      </c>
      <c r="K133" s="291">
        <v>0</v>
      </c>
      <c r="L133" s="291">
        <v>0</v>
      </c>
      <c r="M133" s="291">
        <v>0</v>
      </c>
      <c r="N133" s="291">
        <v>0</v>
      </c>
      <c r="P133" s="288">
        <v>0</v>
      </c>
      <c r="Q133" s="288">
        <v>0</v>
      </c>
      <c r="R133" s="288">
        <v>0</v>
      </c>
      <c r="S133" s="288">
        <v>0</v>
      </c>
      <c r="U133" s="288">
        <v>0</v>
      </c>
      <c r="V133" s="288">
        <v>0</v>
      </c>
      <c r="W133" s="288">
        <v>0</v>
      </c>
      <c r="X133" s="288">
        <v>0</v>
      </c>
      <c r="Z133" s="288">
        <v>0</v>
      </c>
      <c r="AA133" s="288">
        <v>0</v>
      </c>
      <c r="AB133" s="288">
        <v>0</v>
      </c>
      <c r="AC133" s="288">
        <v>0</v>
      </c>
      <c r="AH133" s="238"/>
      <c r="AJ133" s="218"/>
      <c r="AK133" s="218"/>
      <c r="AL133" s="218"/>
      <c r="AM133" s="218"/>
      <c r="AN133" s="218"/>
      <c r="AO133" s="218"/>
      <c r="AP133" s="218"/>
      <c r="AQ133" s="218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92">
        <v>0</v>
      </c>
      <c r="BD133" s="292">
        <v>0</v>
      </c>
      <c r="BE133" s="292">
        <v>0</v>
      </c>
      <c r="BF133" s="292">
        <v>0</v>
      </c>
      <c r="BG133" s="288">
        <v>0</v>
      </c>
      <c r="BH133" s="288">
        <v>0</v>
      </c>
      <c r="BI133" s="288">
        <v>0</v>
      </c>
      <c r="BJ133" s="288">
        <v>0</v>
      </c>
      <c r="BK133" s="288">
        <v>0</v>
      </c>
      <c r="BL133" s="288">
        <v>0</v>
      </c>
      <c r="BM133" s="288">
        <v>0</v>
      </c>
      <c r="BN133" s="288">
        <v>0</v>
      </c>
      <c r="BO133" s="288">
        <v>0</v>
      </c>
      <c r="BP133" s="288">
        <v>0</v>
      </c>
      <c r="BQ133" s="288">
        <v>0</v>
      </c>
      <c r="BR133" s="288">
        <v>0</v>
      </c>
      <c r="BS133" s="288">
        <v>0</v>
      </c>
      <c r="BT133" s="288">
        <v>0</v>
      </c>
      <c r="BU133" s="288">
        <v>0</v>
      </c>
      <c r="BV133" s="288">
        <v>0</v>
      </c>
      <c r="BW133" s="288">
        <v>0</v>
      </c>
      <c r="BX133" s="288">
        <v>0</v>
      </c>
      <c r="BY133" s="288">
        <v>0</v>
      </c>
      <c r="BZ133" s="288">
        <v>0</v>
      </c>
      <c r="CA133" s="288">
        <v>0</v>
      </c>
      <c r="CB133" s="288">
        <v>0</v>
      </c>
      <c r="CC133" s="288">
        <v>0</v>
      </c>
      <c r="CD133" s="288">
        <v>0</v>
      </c>
      <c r="CE133" s="288">
        <v>0</v>
      </c>
      <c r="CF133" s="288">
        <v>0</v>
      </c>
      <c r="CG133" s="288">
        <v>0</v>
      </c>
      <c r="CH133" s="288">
        <v>0</v>
      </c>
      <c r="CI133" s="288">
        <v>0</v>
      </c>
      <c r="CJ133" s="288">
        <v>0</v>
      </c>
      <c r="CK133" s="288">
        <v>0</v>
      </c>
      <c r="CL133" s="288">
        <v>0</v>
      </c>
      <c r="CM133" s="288">
        <v>0</v>
      </c>
      <c r="CN133" s="288">
        <v>0</v>
      </c>
      <c r="CO133" s="288">
        <v>0</v>
      </c>
      <c r="CP133" s="288">
        <v>0</v>
      </c>
      <c r="CQ133" s="288">
        <v>0</v>
      </c>
      <c r="CR133" s="288">
        <v>0</v>
      </c>
      <c r="CS133" s="288">
        <v>0</v>
      </c>
      <c r="CT133" s="288">
        <v>0</v>
      </c>
      <c r="CU133" s="288">
        <v>0</v>
      </c>
      <c r="CV133" s="288">
        <v>0</v>
      </c>
      <c r="CW133" s="288">
        <v>0</v>
      </c>
      <c r="CX133" s="288">
        <v>0</v>
      </c>
      <c r="CY133" s="288">
        <v>0</v>
      </c>
      <c r="CZ133" s="288">
        <v>0</v>
      </c>
      <c r="DA133" s="288">
        <v>0</v>
      </c>
      <c r="DB133" s="288">
        <v>0</v>
      </c>
      <c r="DC133" s="288">
        <v>0</v>
      </c>
      <c r="DD133" s="288">
        <v>0</v>
      </c>
      <c r="DE133" s="288">
        <v>0</v>
      </c>
      <c r="DF133" s="288">
        <v>0</v>
      </c>
      <c r="DG133" s="288">
        <v>0</v>
      </c>
      <c r="DH133" s="288">
        <v>0</v>
      </c>
      <c r="DI133" s="288">
        <v>0</v>
      </c>
      <c r="DJ133" s="288">
        <v>0</v>
      </c>
      <c r="DK133" s="288">
        <v>0</v>
      </c>
      <c r="DL133" s="288">
        <v>0</v>
      </c>
      <c r="DM133" s="288">
        <v>0</v>
      </c>
      <c r="DN133" s="288">
        <v>0</v>
      </c>
      <c r="DO133" s="288">
        <v>0</v>
      </c>
      <c r="DP133" s="288">
        <v>0</v>
      </c>
      <c r="DQ133" s="288">
        <v>0</v>
      </c>
      <c r="DR133" s="288">
        <v>0</v>
      </c>
      <c r="DS133" s="288">
        <v>0</v>
      </c>
      <c r="DT133" s="288">
        <v>0</v>
      </c>
      <c r="DU133" s="288">
        <v>0</v>
      </c>
      <c r="DV133" s="288">
        <v>0</v>
      </c>
      <c r="DW133" s="288">
        <v>0</v>
      </c>
      <c r="DX133" s="288">
        <v>0</v>
      </c>
      <c r="DY133" s="288">
        <v>0</v>
      </c>
      <c r="DZ133" s="288">
        <v>0</v>
      </c>
      <c r="EA133" s="288">
        <v>0</v>
      </c>
      <c r="EB133" s="288">
        <v>0</v>
      </c>
      <c r="EC133" s="288">
        <v>0</v>
      </c>
      <c r="ED133" s="288">
        <v>0</v>
      </c>
      <c r="EE133" s="288">
        <v>0</v>
      </c>
      <c r="EF133" s="288">
        <v>0</v>
      </c>
      <c r="EG133" s="288">
        <v>0</v>
      </c>
      <c r="EH133" s="288">
        <v>0</v>
      </c>
      <c r="EI133" s="288">
        <v>0</v>
      </c>
      <c r="EJ133" s="288">
        <v>0</v>
      </c>
      <c r="EK133" s="288">
        <v>0</v>
      </c>
      <c r="EL133" s="288">
        <v>0</v>
      </c>
      <c r="EM133" s="288">
        <v>0</v>
      </c>
      <c r="EN133" s="288">
        <v>0</v>
      </c>
      <c r="EO133" s="288">
        <v>0</v>
      </c>
      <c r="EP133" s="288">
        <v>0</v>
      </c>
      <c r="EQ133" s="288">
        <v>0</v>
      </c>
      <c r="ER133" s="288">
        <v>0</v>
      </c>
      <c r="ES133" s="288">
        <v>0</v>
      </c>
      <c r="ET133" s="288">
        <v>0</v>
      </c>
      <c r="EU133" s="288">
        <v>0</v>
      </c>
      <c r="EV133" s="288">
        <v>0</v>
      </c>
      <c r="EW133" s="288">
        <v>0</v>
      </c>
      <c r="EX133" s="288">
        <v>0</v>
      </c>
      <c r="EY133" s="288">
        <v>0</v>
      </c>
      <c r="EZ133" s="288">
        <v>0</v>
      </c>
      <c r="FA133" s="288">
        <v>0</v>
      </c>
      <c r="FB133" s="288">
        <v>0</v>
      </c>
      <c r="FC133" s="288">
        <v>0</v>
      </c>
      <c r="FD133" s="288">
        <v>0</v>
      </c>
      <c r="FE133" s="288">
        <v>0</v>
      </c>
      <c r="FF133" s="288">
        <v>0</v>
      </c>
      <c r="FG133" s="288">
        <v>0</v>
      </c>
      <c r="FH133" s="288">
        <v>0</v>
      </c>
      <c r="FI133" s="288">
        <v>0</v>
      </c>
      <c r="FJ133" s="288">
        <v>0</v>
      </c>
      <c r="FK133" s="288">
        <v>0</v>
      </c>
      <c r="FL133" s="288">
        <v>0</v>
      </c>
      <c r="FM133" s="288">
        <v>0</v>
      </c>
      <c r="FN133" s="288">
        <v>0</v>
      </c>
    </row>
    <row r="134" spans="2:170" hidden="1">
      <c r="B134" s="288">
        <v>1200000</v>
      </c>
      <c r="C134" s="289"/>
      <c r="D134" s="290" t="s">
        <v>462</v>
      </c>
      <c r="F134" s="288">
        <v>0</v>
      </c>
      <c r="G134" s="288">
        <v>0</v>
      </c>
      <c r="H134" s="288">
        <v>0</v>
      </c>
      <c r="I134" s="288">
        <v>0</v>
      </c>
      <c r="K134" s="291">
        <v>0</v>
      </c>
      <c r="L134" s="291">
        <v>0</v>
      </c>
      <c r="M134" s="291">
        <v>0</v>
      </c>
      <c r="N134" s="291">
        <v>0</v>
      </c>
      <c r="P134" s="288">
        <v>0</v>
      </c>
      <c r="Q134" s="288">
        <v>0</v>
      </c>
      <c r="R134" s="288">
        <v>0</v>
      </c>
      <c r="S134" s="288">
        <v>0</v>
      </c>
      <c r="U134" s="288">
        <v>0</v>
      </c>
      <c r="V134" s="288">
        <v>0</v>
      </c>
      <c r="W134" s="288">
        <v>0</v>
      </c>
      <c r="X134" s="288">
        <v>0</v>
      </c>
      <c r="Z134" s="288">
        <v>0</v>
      </c>
      <c r="AA134" s="288">
        <v>0</v>
      </c>
      <c r="AB134" s="288">
        <v>0</v>
      </c>
      <c r="AC134" s="288">
        <v>0</v>
      </c>
      <c r="AH134" s="238"/>
      <c r="AJ134" s="218"/>
      <c r="AK134" s="218"/>
      <c r="AL134" s="218"/>
      <c r="AM134" s="218"/>
      <c r="AN134" s="218"/>
      <c r="AO134" s="218"/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92">
        <v>0</v>
      </c>
      <c r="BD134" s="292">
        <v>0</v>
      </c>
      <c r="BE134" s="292">
        <v>0</v>
      </c>
      <c r="BF134" s="292">
        <v>0</v>
      </c>
      <c r="BG134" s="288">
        <v>0</v>
      </c>
      <c r="BH134" s="288">
        <v>0</v>
      </c>
      <c r="BI134" s="288">
        <v>0</v>
      </c>
      <c r="BJ134" s="288">
        <v>0</v>
      </c>
      <c r="BK134" s="288">
        <v>0</v>
      </c>
      <c r="BL134" s="288">
        <v>0</v>
      </c>
      <c r="BM134" s="288">
        <v>0</v>
      </c>
      <c r="BN134" s="288">
        <v>0</v>
      </c>
      <c r="BO134" s="288">
        <v>0</v>
      </c>
      <c r="BP134" s="288">
        <v>0</v>
      </c>
      <c r="BQ134" s="288">
        <v>0</v>
      </c>
      <c r="BR134" s="288">
        <v>0</v>
      </c>
      <c r="BS134" s="288">
        <v>0</v>
      </c>
      <c r="BT134" s="288">
        <v>0</v>
      </c>
      <c r="BU134" s="288">
        <v>0</v>
      </c>
      <c r="BV134" s="288">
        <v>0</v>
      </c>
      <c r="BW134" s="288">
        <v>0</v>
      </c>
      <c r="BX134" s="288">
        <v>0</v>
      </c>
      <c r="BY134" s="288">
        <v>0</v>
      </c>
      <c r="BZ134" s="288">
        <v>0</v>
      </c>
      <c r="CA134" s="288">
        <v>0</v>
      </c>
      <c r="CB134" s="288">
        <v>0</v>
      </c>
      <c r="CC134" s="288">
        <v>0</v>
      </c>
      <c r="CD134" s="288">
        <v>0</v>
      </c>
      <c r="CE134" s="288">
        <v>0</v>
      </c>
      <c r="CF134" s="288">
        <v>0</v>
      </c>
      <c r="CG134" s="288">
        <v>0</v>
      </c>
      <c r="CH134" s="288">
        <v>0</v>
      </c>
      <c r="CI134" s="288">
        <v>0</v>
      </c>
      <c r="CJ134" s="288">
        <v>0</v>
      </c>
      <c r="CK134" s="288">
        <v>0</v>
      </c>
      <c r="CL134" s="288">
        <v>0</v>
      </c>
      <c r="CM134" s="288">
        <v>0</v>
      </c>
      <c r="CN134" s="288">
        <v>0</v>
      </c>
      <c r="CO134" s="288">
        <v>0</v>
      </c>
      <c r="CP134" s="288">
        <v>0</v>
      </c>
      <c r="CQ134" s="288">
        <v>0</v>
      </c>
      <c r="CR134" s="288">
        <v>0</v>
      </c>
      <c r="CS134" s="288">
        <v>0</v>
      </c>
      <c r="CT134" s="288">
        <v>0</v>
      </c>
      <c r="CU134" s="288">
        <v>0</v>
      </c>
      <c r="CV134" s="288">
        <v>0</v>
      </c>
      <c r="CW134" s="288">
        <v>0</v>
      </c>
      <c r="CX134" s="288">
        <v>0</v>
      </c>
      <c r="CY134" s="288">
        <v>0</v>
      </c>
      <c r="CZ134" s="288">
        <v>0</v>
      </c>
      <c r="DA134" s="288">
        <v>0</v>
      </c>
      <c r="DB134" s="288">
        <v>0</v>
      </c>
      <c r="DC134" s="288">
        <v>0</v>
      </c>
      <c r="DD134" s="288">
        <v>0</v>
      </c>
      <c r="DE134" s="288">
        <v>0</v>
      </c>
      <c r="DF134" s="288">
        <v>0</v>
      </c>
      <c r="DG134" s="288">
        <v>0</v>
      </c>
      <c r="DH134" s="288">
        <v>0</v>
      </c>
      <c r="DI134" s="288">
        <v>0</v>
      </c>
      <c r="DJ134" s="288">
        <v>0</v>
      </c>
      <c r="DK134" s="288">
        <v>0</v>
      </c>
      <c r="DL134" s="288">
        <v>0</v>
      </c>
      <c r="DM134" s="288">
        <v>0</v>
      </c>
      <c r="DN134" s="288">
        <v>0</v>
      </c>
      <c r="DO134" s="288">
        <v>0</v>
      </c>
      <c r="DP134" s="288">
        <v>0</v>
      </c>
      <c r="DQ134" s="288">
        <v>0</v>
      </c>
      <c r="DR134" s="288">
        <v>0</v>
      </c>
      <c r="DS134" s="288">
        <v>0</v>
      </c>
      <c r="DT134" s="288">
        <v>0</v>
      </c>
      <c r="DU134" s="288">
        <v>0</v>
      </c>
      <c r="DV134" s="288">
        <v>0</v>
      </c>
      <c r="DW134" s="288">
        <v>0</v>
      </c>
      <c r="DX134" s="288">
        <v>0</v>
      </c>
      <c r="DY134" s="288">
        <v>0</v>
      </c>
      <c r="DZ134" s="288">
        <v>0</v>
      </c>
      <c r="EA134" s="288">
        <v>0</v>
      </c>
      <c r="EB134" s="288">
        <v>0</v>
      </c>
      <c r="EC134" s="288">
        <v>0</v>
      </c>
      <c r="ED134" s="288">
        <v>0</v>
      </c>
      <c r="EE134" s="288">
        <v>0</v>
      </c>
      <c r="EF134" s="288">
        <v>0</v>
      </c>
      <c r="EG134" s="288">
        <v>0</v>
      </c>
      <c r="EH134" s="288">
        <v>0</v>
      </c>
      <c r="EI134" s="288">
        <v>0</v>
      </c>
      <c r="EJ134" s="288">
        <v>0</v>
      </c>
      <c r="EK134" s="288">
        <v>0</v>
      </c>
      <c r="EL134" s="288">
        <v>0</v>
      </c>
      <c r="EM134" s="288">
        <v>0</v>
      </c>
      <c r="EN134" s="288">
        <v>0</v>
      </c>
      <c r="EO134" s="288">
        <v>0</v>
      </c>
      <c r="EP134" s="288">
        <v>0</v>
      </c>
      <c r="EQ134" s="288">
        <v>0</v>
      </c>
      <c r="ER134" s="288">
        <v>0</v>
      </c>
      <c r="ES134" s="288">
        <v>0</v>
      </c>
      <c r="ET134" s="288">
        <v>0</v>
      </c>
      <c r="EU134" s="288">
        <v>0</v>
      </c>
      <c r="EV134" s="288">
        <v>0</v>
      </c>
      <c r="EW134" s="288">
        <v>0</v>
      </c>
      <c r="EX134" s="288">
        <v>0</v>
      </c>
      <c r="EY134" s="288">
        <v>0</v>
      </c>
      <c r="EZ134" s="288">
        <v>0</v>
      </c>
      <c r="FA134" s="288">
        <v>0</v>
      </c>
      <c r="FB134" s="288">
        <v>0</v>
      </c>
      <c r="FC134" s="288">
        <v>0</v>
      </c>
      <c r="FD134" s="288">
        <v>0</v>
      </c>
      <c r="FE134" s="288">
        <v>0</v>
      </c>
      <c r="FF134" s="288">
        <v>0</v>
      </c>
      <c r="FG134" s="288">
        <v>0</v>
      </c>
      <c r="FH134" s="288">
        <v>0</v>
      </c>
      <c r="FI134" s="288">
        <v>0</v>
      </c>
      <c r="FJ134" s="288">
        <v>0</v>
      </c>
      <c r="FK134" s="288">
        <v>0</v>
      </c>
      <c r="FL134" s="288">
        <v>0</v>
      </c>
      <c r="FM134" s="288">
        <v>0</v>
      </c>
      <c r="FN134" s="288">
        <v>0</v>
      </c>
    </row>
    <row r="135" spans="2:170" hidden="1">
      <c r="B135" s="288">
        <v>143485000</v>
      </c>
      <c r="C135" s="289"/>
      <c r="D135" s="290" t="s">
        <v>463</v>
      </c>
      <c r="F135" s="288">
        <v>0</v>
      </c>
      <c r="G135" s="288">
        <v>0</v>
      </c>
      <c r="H135" s="288">
        <v>0</v>
      </c>
      <c r="I135" s="288">
        <v>0</v>
      </c>
      <c r="K135" s="291">
        <v>0</v>
      </c>
      <c r="L135" s="291">
        <v>0</v>
      </c>
      <c r="M135" s="291">
        <v>0</v>
      </c>
      <c r="N135" s="291">
        <v>0</v>
      </c>
      <c r="P135" s="288">
        <v>0</v>
      </c>
      <c r="Q135" s="288">
        <v>0</v>
      </c>
      <c r="R135" s="288">
        <v>0</v>
      </c>
      <c r="S135" s="288">
        <v>0</v>
      </c>
      <c r="U135" s="288">
        <v>0</v>
      </c>
      <c r="V135" s="288">
        <v>0</v>
      </c>
      <c r="W135" s="288">
        <v>0</v>
      </c>
      <c r="X135" s="288">
        <v>0</v>
      </c>
      <c r="Z135" s="288">
        <v>0</v>
      </c>
      <c r="AA135" s="288">
        <v>0</v>
      </c>
      <c r="AB135" s="288">
        <v>0</v>
      </c>
      <c r="AC135" s="288">
        <v>0</v>
      </c>
      <c r="AH135" s="238"/>
      <c r="AJ135" s="218"/>
      <c r="AK135" s="218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92">
        <v>0</v>
      </c>
      <c r="BD135" s="292">
        <v>0</v>
      </c>
      <c r="BE135" s="292">
        <v>0</v>
      </c>
      <c r="BF135" s="292">
        <v>0</v>
      </c>
      <c r="BG135" s="288">
        <v>0</v>
      </c>
      <c r="BH135" s="288">
        <v>0</v>
      </c>
      <c r="BI135" s="288">
        <v>0</v>
      </c>
      <c r="BJ135" s="288">
        <v>0</v>
      </c>
      <c r="BK135" s="288">
        <v>0</v>
      </c>
      <c r="BL135" s="288">
        <v>0</v>
      </c>
      <c r="BM135" s="288">
        <v>0</v>
      </c>
      <c r="BN135" s="288">
        <v>0</v>
      </c>
      <c r="BO135" s="288">
        <v>0</v>
      </c>
      <c r="BP135" s="288">
        <v>0</v>
      </c>
      <c r="BQ135" s="288">
        <v>0</v>
      </c>
      <c r="BR135" s="288">
        <v>0</v>
      </c>
      <c r="BS135" s="288">
        <v>0</v>
      </c>
      <c r="BT135" s="288">
        <v>0</v>
      </c>
      <c r="BU135" s="288">
        <v>0</v>
      </c>
      <c r="BV135" s="288">
        <v>0</v>
      </c>
      <c r="BW135" s="288">
        <v>0</v>
      </c>
      <c r="BX135" s="288">
        <v>0</v>
      </c>
      <c r="BY135" s="288">
        <v>0</v>
      </c>
      <c r="BZ135" s="288">
        <v>0</v>
      </c>
      <c r="CA135" s="288">
        <v>0</v>
      </c>
      <c r="CB135" s="288">
        <v>0</v>
      </c>
      <c r="CC135" s="288">
        <v>0</v>
      </c>
      <c r="CD135" s="288">
        <v>0</v>
      </c>
      <c r="CE135" s="288">
        <v>0</v>
      </c>
      <c r="CF135" s="288">
        <v>0</v>
      </c>
      <c r="CG135" s="288">
        <v>0</v>
      </c>
      <c r="CH135" s="288">
        <v>0</v>
      </c>
      <c r="CI135" s="288">
        <v>0</v>
      </c>
      <c r="CJ135" s="288">
        <v>0</v>
      </c>
      <c r="CK135" s="288">
        <v>0</v>
      </c>
      <c r="CL135" s="288">
        <v>0</v>
      </c>
      <c r="CM135" s="288">
        <v>0</v>
      </c>
      <c r="CN135" s="288">
        <v>0</v>
      </c>
      <c r="CO135" s="288">
        <v>0</v>
      </c>
      <c r="CP135" s="288">
        <v>0</v>
      </c>
      <c r="CQ135" s="288">
        <v>0</v>
      </c>
      <c r="CR135" s="288">
        <v>0</v>
      </c>
      <c r="CS135" s="288">
        <v>0</v>
      </c>
      <c r="CT135" s="288">
        <v>0</v>
      </c>
      <c r="CU135" s="288">
        <v>0</v>
      </c>
      <c r="CV135" s="288">
        <v>0</v>
      </c>
      <c r="CW135" s="288">
        <v>0</v>
      </c>
      <c r="CX135" s="288">
        <v>0</v>
      </c>
      <c r="CY135" s="288">
        <v>0</v>
      </c>
      <c r="CZ135" s="288">
        <v>0</v>
      </c>
      <c r="DA135" s="288">
        <v>0</v>
      </c>
      <c r="DB135" s="288">
        <v>0</v>
      </c>
      <c r="DC135" s="288">
        <v>0</v>
      </c>
      <c r="DD135" s="288">
        <v>0</v>
      </c>
      <c r="DE135" s="288">
        <v>0</v>
      </c>
      <c r="DF135" s="288">
        <v>0</v>
      </c>
      <c r="DG135" s="288">
        <v>0</v>
      </c>
      <c r="DH135" s="288">
        <v>0</v>
      </c>
      <c r="DI135" s="288">
        <v>0</v>
      </c>
      <c r="DJ135" s="288">
        <v>0</v>
      </c>
      <c r="DK135" s="288">
        <v>0</v>
      </c>
      <c r="DL135" s="288">
        <v>0</v>
      </c>
      <c r="DM135" s="288">
        <v>0</v>
      </c>
      <c r="DN135" s="288">
        <v>0</v>
      </c>
      <c r="DO135" s="288">
        <v>0</v>
      </c>
      <c r="DP135" s="288">
        <v>0</v>
      </c>
      <c r="DQ135" s="288">
        <v>0</v>
      </c>
      <c r="DR135" s="288">
        <v>0</v>
      </c>
      <c r="DS135" s="288">
        <v>0</v>
      </c>
      <c r="DT135" s="288">
        <v>0</v>
      </c>
      <c r="DU135" s="288">
        <v>0</v>
      </c>
      <c r="DV135" s="288">
        <v>0</v>
      </c>
      <c r="DW135" s="288">
        <v>0</v>
      </c>
      <c r="DX135" s="288">
        <v>0</v>
      </c>
      <c r="DY135" s="288">
        <v>0</v>
      </c>
      <c r="DZ135" s="288">
        <v>0</v>
      </c>
      <c r="EA135" s="288">
        <v>0</v>
      </c>
      <c r="EB135" s="288">
        <v>0</v>
      </c>
      <c r="EC135" s="288">
        <v>0</v>
      </c>
      <c r="ED135" s="288">
        <v>0</v>
      </c>
      <c r="EE135" s="288">
        <v>0</v>
      </c>
      <c r="EF135" s="288">
        <v>0</v>
      </c>
      <c r="EG135" s="288">
        <v>0</v>
      </c>
      <c r="EH135" s="288">
        <v>0</v>
      </c>
      <c r="EI135" s="288">
        <v>0</v>
      </c>
      <c r="EJ135" s="288">
        <v>0</v>
      </c>
      <c r="EK135" s="288">
        <v>0</v>
      </c>
      <c r="EL135" s="288">
        <v>0</v>
      </c>
      <c r="EM135" s="288">
        <v>0</v>
      </c>
      <c r="EN135" s="288">
        <v>0</v>
      </c>
      <c r="EO135" s="288">
        <v>0</v>
      </c>
      <c r="EP135" s="288">
        <v>0</v>
      </c>
      <c r="EQ135" s="288">
        <v>0</v>
      </c>
      <c r="ER135" s="288">
        <v>0</v>
      </c>
      <c r="ES135" s="288">
        <v>0</v>
      </c>
      <c r="ET135" s="288">
        <v>0</v>
      </c>
      <c r="EU135" s="288">
        <v>0</v>
      </c>
      <c r="EV135" s="288">
        <v>0</v>
      </c>
      <c r="EW135" s="288">
        <v>0</v>
      </c>
      <c r="EX135" s="288">
        <v>0</v>
      </c>
      <c r="EY135" s="288">
        <v>0</v>
      </c>
      <c r="EZ135" s="288">
        <v>0</v>
      </c>
      <c r="FA135" s="288">
        <v>0</v>
      </c>
      <c r="FB135" s="288">
        <v>0</v>
      </c>
      <c r="FC135" s="288">
        <v>0</v>
      </c>
      <c r="FD135" s="288">
        <v>0</v>
      </c>
      <c r="FE135" s="288">
        <v>0</v>
      </c>
      <c r="FF135" s="288">
        <v>0</v>
      </c>
      <c r="FG135" s="288">
        <v>0</v>
      </c>
      <c r="FH135" s="288">
        <v>0</v>
      </c>
      <c r="FI135" s="288">
        <v>0</v>
      </c>
      <c r="FJ135" s="288">
        <v>0</v>
      </c>
      <c r="FK135" s="288">
        <v>0</v>
      </c>
      <c r="FL135" s="288">
        <v>0</v>
      </c>
      <c r="FM135" s="288">
        <v>0</v>
      </c>
      <c r="FN135" s="288">
        <v>0</v>
      </c>
    </row>
    <row r="136" spans="2:170" hidden="1">
      <c r="B136" s="288">
        <v>0</v>
      </c>
      <c r="C136" s="289"/>
      <c r="D136" s="290" t="s">
        <v>464</v>
      </c>
      <c r="F136" s="288">
        <v>0</v>
      </c>
      <c r="G136" s="288">
        <v>0</v>
      </c>
      <c r="H136" s="288">
        <v>0</v>
      </c>
      <c r="I136" s="288">
        <v>0</v>
      </c>
      <c r="K136" s="291">
        <v>0</v>
      </c>
      <c r="L136" s="291">
        <v>0</v>
      </c>
      <c r="M136" s="291">
        <v>0</v>
      </c>
      <c r="N136" s="291">
        <v>0</v>
      </c>
      <c r="P136" s="288">
        <v>0</v>
      </c>
      <c r="Q136" s="288">
        <v>0</v>
      </c>
      <c r="R136" s="288">
        <v>0</v>
      </c>
      <c r="S136" s="288">
        <v>0</v>
      </c>
      <c r="U136" s="288">
        <v>0</v>
      </c>
      <c r="V136" s="288">
        <v>0</v>
      </c>
      <c r="W136" s="288">
        <v>0</v>
      </c>
      <c r="X136" s="288">
        <v>0</v>
      </c>
      <c r="Z136" s="288">
        <v>-6.5196347498934243E-2</v>
      </c>
      <c r="AA136" s="288">
        <v>0</v>
      </c>
      <c r="AB136" s="288">
        <v>0</v>
      </c>
      <c r="AC136" s="288">
        <v>-6.5196347498934243E-2</v>
      </c>
      <c r="AH136" s="238"/>
      <c r="AJ136" s="218"/>
      <c r="AK136" s="218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92">
        <v>0</v>
      </c>
      <c r="BD136" s="292">
        <v>0</v>
      </c>
      <c r="BE136" s="292">
        <v>0</v>
      </c>
      <c r="BF136" s="292">
        <v>0</v>
      </c>
      <c r="BG136" s="288">
        <v>0</v>
      </c>
      <c r="BH136" s="288">
        <v>0</v>
      </c>
      <c r="BI136" s="288">
        <v>0</v>
      </c>
      <c r="BJ136" s="288">
        <v>0</v>
      </c>
      <c r="BK136" s="288">
        <v>0</v>
      </c>
      <c r="BL136" s="288">
        <v>0</v>
      </c>
      <c r="BM136" s="288">
        <v>0</v>
      </c>
      <c r="BN136" s="288">
        <v>0</v>
      </c>
      <c r="BO136" s="288">
        <v>0</v>
      </c>
      <c r="BP136" s="288">
        <v>0</v>
      </c>
      <c r="BQ136" s="288">
        <v>0</v>
      </c>
      <c r="BR136" s="288">
        <v>0</v>
      </c>
      <c r="BS136" s="288">
        <v>0</v>
      </c>
      <c r="BT136" s="288">
        <v>0</v>
      </c>
      <c r="BU136" s="288">
        <v>0</v>
      </c>
      <c r="BV136" s="288">
        <v>0</v>
      </c>
      <c r="BW136" s="288">
        <v>0</v>
      </c>
      <c r="BX136" s="288">
        <v>0</v>
      </c>
      <c r="BY136" s="288">
        <v>0</v>
      </c>
      <c r="BZ136" s="288">
        <v>0</v>
      </c>
      <c r="CA136" s="288">
        <v>0</v>
      </c>
      <c r="CB136" s="288">
        <v>0</v>
      </c>
      <c r="CC136" s="288">
        <v>0</v>
      </c>
      <c r="CD136" s="288">
        <v>0</v>
      </c>
      <c r="CE136" s="288">
        <v>0</v>
      </c>
      <c r="CF136" s="288">
        <v>0</v>
      </c>
      <c r="CG136" s="288">
        <v>0</v>
      </c>
      <c r="CH136" s="288">
        <v>0</v>
      </c>
      <c r="CI136" s="288">
        <v>0</v>
      </c>
      <c r="CJ136" s="288">
        <v>0</v>
      </c>
      <c r="CK136" s="288">
        <v>0</v>
      </c>
      <c r="CL136" s="288">
        <v>0</v>
      </c>
      <c r="CM136" s="288">
        <v>0</v>
      </c>
      <c r="CN136" s="288">
        <v>0</v>
      </c>
      <c r="CO136" s="288">
        <v>0</v>
      </c>
      <c r="CP136" s="288">
        <v>0</v>
      </c>
      <c r="CQ136" s="288">
        <v>0</v>
      </c>
      <c r="CR136" s="288">
        <v>0</v>
      </c>
      <c r="CS136" s="288">
        <v>0</v>
      </c>
      <c r="CT136" s="288">
        <v>0</v>
      </c>
      <c r="CU136" s="288">
        <v>0</v>
      </c>
      <c r="CV136" s="288">
        <v>0</v>
      </c>
      <c r="CW136" s="288">
        <v>0</v>
      </c>
      <c r="CX136" s="288">
        <v>0</v>
      </c>
      <c r="CY136" s="288">
        <v>0</v>
      </c>
      <c r="CZ136" s="288">
        <v>0</v>
      </c>
      <c r="DA136" s="288">
        <v>0</v>
      </c>
      <c r="DB136" s="288">
        <v>0</v>
      </c>
      <c r="DC136" s="288">
        <v>0</v>
      </c>
      <c r="DD136" s="288">
        <v>0</v>
      </c>
      <c r="DE136" s="288">
        <v>0</v>
      </c>
      <c r="DF136" s="288">
        <v>0</v>
      </c>
      <c r="DG136" s="288">
        <v>0</v>
      </c>
      <c r="DH136" s="288">
        <v>0</v>
      </c>
      <c r="DI136" s="288">
        <v>0</v>
      </c>
      <c r="DJ136" s="288">
        <v>0</v>
      </c>
      <c r="DK136" s="288">
        <v>0</v>
      </c>
      <c r="DL136" s="288">
        <v>0</v>
      </c>
      <c r="DM136" s="288">
        <v>0</v>
      </c>
      <c r="DN136" s="288">
        <v>0</v>
      </c>
      <c r="DO136" s="288">
        <v>0</v>
      </c>
      <c r="DP136" s="288">
        <v>0</v>
      </c>
      <c r="DQ136" s="288">
        <v>0</v>
      </c>
      <c r="DR136" s="288">
        <v>0</v>
      </c>
      <c r="DS136" s="288">
        <v>0</v>
      </c>
      <c r="DT136" s="288">
        <v>0</v>
      </c>
      <c r="DU136" s="288">
        <v>0</v>
      </c>
      <c r="DV136" s="288">
        <v>0</v>
      </c>
      <c r="DW136" s="288">
        <v>0</v>
      </c>
      <c r="DX136" s="288">
        <v>0</v>
      </c>
      <c r="DY136" s="288">
        <v>0</v>
      </c>
      <c r="DZ136" s="288">
        <v>0</v>
      </c>
      <c r="EA136" s="288">
        <v>0</v>
      </c>
      <c r="EB136" s="288">
        <v>0</v>
      </c>
      <c r="EC136" s="288">
        <v>0</v>
      </c>
      <c r="ED136" s="288">
        <v>0</v>
      </c>
      <c r="EE136" s="288">
        <v>0</v>
      </c>
      <c r="EF136" s="288">
        <v>0</v>
      </c>
      <c r="EG136" s="288">
        <v>0</v>
      </c>
      <c r="EH136" s="288">
        <v>0</v>
      </c>
      <c r="EI136" s="288">
        <v>0</v>
      </c>
      <c r="EJ136" s="288">
        <v>0</v>
      </c>
      <c r="EK136" s="288">
        <v>0</v>
      </c>
      <c r="EL136" s="288">
        <v>0</v>
      </c>
      <c r="EM136" s="288">
        <v>0</v>
      </c>
      <c r="EN136" s="288">
        <v>0</v>
      </c>
      <c r="EO136" s="288">
        <v>0</v>
      </c>
      <c r="EP136" s="288">
        <v>0</v>
      </c>
      <c r="EQ136" s="288">
        <v>0</v>
      </c>
      <c r="ER136" s="288">
        <v>0</v>
      </c>
      <c r="ES136" s="288">
        <v>0</v>
      </c>
      <c r="ET136" s="288">
        <v>0</v>
      </c>
      <c r="EU136" s="288">
        <v>0</v>
      </c>
      <c r="EV136" s="288">
        <v>0</v>
      </c>
      <c r="EW136" s="288">
        <v>0</v>
      </c>
      <c r="EX136" s="288">
        <v>0</v>
      </c>
      <c r="EY136" s="288">
        <v>0</v>
      </c>
      <c r="EZ136" s="288">
        <v>0</v>
      </c>
      <c r="FA136" s="288">
        <v>0</v>
      </c>
      <c r="FB136" s="288">
        <v>0</v>
      </c>
      <c r="FC136" s="288">
        <v>0</v>
      </c>
      <c r="FD136" s="288">
        <v>0</v>
      </c>
      <c r="FE136" s="288">
        <v>0</v>
      </c>
      <c r="FF136" s="288">
        <v>0</v>
      </c>
      <c r="FG136" s="288">
        <v>0</v>
      </c>
      <c r="FH136" s="288">
        <v>0</v>
      </c>
      <c r="FI136" s="288">
        <v>0</v>
      </c>
      <c r="FJ136" s="288">
        <v>0</v>
      </c>
      <c r="FK136" s="288">
        <v>0</v>
      </c>
      <c r="FL136" s="288">
        <v>0</v>
      </c>
      <c r="FM136" s="288">
        <v>0</v>
      </c>
      <c r="FN136" s="288">
        <v>0</v>
      </c>
    </row>
    <row r="137" spans="2:170" hidden="1">
      <c r="B137" s="288">
        <v>0</v>
      </c>
      <c r="C137" s="289"/>
      <c r="D137" s="290" t="s">
        <v>465</v>
      </c>
      <c r="F137" s="288">
        <v>0</v>
      </c>
      <c r="G137" s="288">
        <v>0</v>
      </c>
      <c r="H137" s="288">
        <v>0</v>
      </c>
      <c r="I137" s="288">
        <v>0</v>
      </c>
      <c r="K137" s="291">
        <v>0</v>
      </c>
      <c r="L137" s="291">
        <v>0</v>
      </c>
      <c r="M137" s="291">
        <v>0</v>
      </c>
      <c r="N137" s="291">
        <v>0</v>
      </c>
      <c r="P137" s="288">
        <v>0</v>
      </c>
      <c r="Q137" s="288">
        <v>0</v>
      </c>
      <c r="R137" s="288">
        <v>0</v>
      </c>
      <c r="S137" s="288">
        <v>0</v>
      </c>
      <c r="U137" s="288">
        <v>0</v>
      </c>
      <c r="V137" s="288">
        <v>0</v>
      </c>
      <c r="W137" s="288">
        <v>0</v>
      </c>
      <c r="X137" s="288">
        <v>0</v>
      </c>
      <c r="Z137" s="288">
        <v>0</v>
      </c>
      <c r="AA137" s="288">
        <v>0</v>
      </c>
      <c r="AB137" s="288">
        <v>0</v>
      </c>
      <c r="AC137" s="288">
        <v>0</v>
      </c>
      <c r="AH137" s="238"/>
      <c r="AJ137" s="218"/>
      <c r="AK137" s="218"/>
      <c r="AL137" s="218"/>
      <c r="AM137" s="218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92">
        <v>0</v>
      </c>
      <c r="BD137" s="292">
        <v>0</v>
      </c>
      <c r="BE137" s="292">
        <v>0</v>
      </c>
      <c r="BF137" s="292">
        <v>0</v>
      </c>
      <c r="BG137" s="288">
        <v>0</v>
      </c>
      <c r="BH137" s="288">
        <v>0</v>
      </c>
      <c r="BI137" s="288">
        <v>0</v>
      </c>
      <c r="BJ137" s="288">
        <v>0</v>
      </c>
      <c r="BK137" s="288">
        <v>0</v>
      </c>
      <c r="BL137" s="288">
        <v>0</v>
      </c>
      <c r="BM137" s="288">
        <v>0</v>
      </c>
      <c r="BN137" s="288">
        <v>0</v>
      </c>
      <c r="BO137" s="288">
        <v>0</v>
      </c>
      <c r="BP137" s="288">
        <v>0</v>
      </c>
      <c r="BQ137" s="288">
        <v>0</v>
      </c>
      <c r="BR137" s="288">
        <v>0</v>
      </c>
      <c r="BS137" s="288">
        <v>0</v>
      </c>
      <c r="BT137" s="288">
        <v>0</v>
      </c>
      <c r="BU137" s="288">
        <v>0</v>
      </c>
      <c r="BV137" s="288">
        <v>0</v>
      </c>
      <c r="BW137" s="288">
        <v>0</v>
      </c>
      <c r="BX137" s="288">
        <v>0</v>
      </c>
      <c r="BY137" s="288">
        <v>0</v>
      </c>
      <c r="BZ137" s="288">
        <v>0</v>
      </c>
      <c r="CA137" s="288">
        <v>0</v>
      </c>
      <c r="CB137" s="288">
        <v>0</v>
      </c>
      <c r="CC137" s="288">
        <v>0</v>
      </c>
      <c r="CD137" s="288">
        <v>0</v>
      </c>
      <c r="CE137" s="288">
        <v>0</v>
      </c>
      <c r="CF137" s="288">
        <v>0</v>
      </c>
      <c r="CG137" s="288">
        <v>0</v>
      </c>
      <c r="CH137" s="288">
        <v>0</v>
      </c>
      <c r="CI137" s="288">
        <v>0</v>
      </c>
      <c r="CJ137" s="288">
        <v>0</v>
      </c>
      <c r="CK137" s="288">
        <v>0</v>
      </c>
      <c r="CL137" s="288">
        <v>0</v>
      </c>
      <c r="CM137" s="288">
        <v>0</v>
      </c>
      <c r="CN137" s="288">
        <v>0</v>
      </c>
      <c r="CO137" s="288">
        <v>0</v>
      </c>
      <c r="CP137" s="288">
        <v>0</v>
      </c>
      <c r="CQ137" s="288">
        <v>0</v>
      </c>
      <c r="CR137" s="288">
        <v>0</v>
      </c>
      <c r="CS137" s="288">
        <v>0</v>
      </c>
      <c r="CT137" s="288">
        <v>0</v>
      </c>
      <c r="CU137" s="288">
        <v>0</v>
      </c>
      <c r="CV137" s="288">
        <v>0</v>
      </c>
      <c r="CW137" s="288">
        <v>0</v>
      </c>
      <c r="CX137" s="288">
        <v>0</v>
      </c>
      <c r="CY137" s="288">
        <v>0</v>
      </c>
      <c r="CZ137" s="288">
        <v>0</v>
      </c>
      <c r="DA137" s="288">
        <v>0</v>
      </c>
      <c r="DB137" s="288">
        <v>0</v>
      </c>
      <c r="DC137" s="288">
        <v>0</v>
      </c>
      <c r="DD137" s="288">
        <v>0</v>
      </c>
      <c r="DE137" s="288">
        <v>0</v>
      </c>
      <c r="DF137" s="288">
        <v>0</v>
      </c>
      <c r="DG137" s="288">
        <v>0</v>
      </c>
      <c r="DH137" s="288">
        <v>0</v>
      </c>
      <c r="DI137" s="288">
        <v>0</v>
      </c>
      <c r="DJ137" s="288">
        <v>0</v>
      </c>
      <c r="DK137" s="288">
        <v>0</v>
      </c>
      <c r="DL137" s="288">
        <v>0</v>
      </c>
      <c r="DM137" s="288">
        <v>0</v>
      </c>
      <c r="DN137" s="288">
        <v>0</v>
      </c>
      <c r="DO137" s="288">
        <v>0</v>
      </c>
      <c r="DP137" s="288">
        <v>0</v>
      </c>
      <c r="DQ137" s="288">
        <v>0</v>
      </c>
      <c r="DR137" s="288">
        <v>0</v>
      </c>
      <c r="DS137" s="288">
        <v>0</v>
      </c>
      <c r="DT137" s="288">
        <v>0</v>
      </c>
      <c r="DU137" s="288">
        <v>0</v>
      </c>
      <c r="DV137" s="288">
        <v>0</v>
      </c>
      <c r="DW137" s="288">
        <v>0</v>
      </c>
      <c r="DX137" s="288">
        <v>0</v>
      </c>
      <c r="DY137" s="288">
        <v>0</v>
      </c>
      <c r="DZ137" s="288">
        <v>0</v>
      </c>
      <c r="EA137" s="288">
        <v>0</v>
      </c>
      <c r="EB137" s="288">
        <v>0</v>
      </c>
      <c r="EC137" s="288">
        <v>0</v>
      </c>
      <c r="ED137" s="288">
        <v>0</v>
      </c>
      <c r="EE137" s="288">
        <v>0</v>
      </c>
      <c r="EF137" s="288">
        <v>0</v>
      </c>
      <c r="EG137" s="288">
        <v>0</v>
      </c>
      <c r="EH137" s="288">
        <v>0</v>
      </c>
      <c r="EI137" s="288">
        <v>0</v>
      </c>
      <c r="EJ137" s="288">
        <v>0</v>
      </c>
      <c r="EK137" s="288">
        <v>0</v>
      </c>
      <c r="EL137" s="288">
        <v>0</v>
      </c>
      <c r="EM137" s="288">
        <v>0</v>
      </c>
      <c r="EN137" s="288">
        <v>0</v>
      </c>
      <c r="EO137" s="288">
        <v>0</v>
      </c>
      <c r="EP137" s="288">
        <v>0</v>
      </c>
      <c r="EQ137" s="288">
        <v>0</v>
      </c>
      <c r="ER137" s="288">
        <v>0</v>
      </c>
      <c r="ES137" s="288">
        <v>0</v>
      </c>
      <c r="ET137" s="288">
        <v>0</v>
      </c>
      <c r="EU137" s="288">
        <v>0</v>
      </c>
      <c r="EV137" s="288">
        <v>0</v>
      </c>
      <c r="EW137" s="288">
        <v>0</v>
      </c>
      <c r="EX137" s="288">
        <v>0</v>
      </c>
      <c r="EY137" s="288">
        <v>0</v>
      </c>
      <c r="EZ137" s="288">
        <v>0</v>
      </c>
      <c r="FA137" s="288">
        <v>0</v>
      </c>
      <c r="FB137" s="288">
        <v>0</v>
      </c>
      <c r="FC137" s="288">
        <v>0</v>
      </c>
      <c r="FD137" s="288">
        <v>0</v>
      </c>
      <c r="FE137" s="288">
        <v>0</v>
      </c>
      <c r="FF137" s="288">
        <v>0</v>
      </c>
      <c r="FG137" s="288">
        <v>0</v>
      </c>
      <c r="FH137" s="288">
        <v>0</v>
      </c>
      <c r="FI137" s="288">
        <v>0</v>
      </c>
      <c r="FJ137" s="288">
        <v>0</v>
      </c>
      <c r="FK137" s="288">
        <v>0</v>
      </c>
      <c r="FL137" s="288">
        <v>0</v>
      </c>
      <c r="FM137" s="288">
        <v>0</v>
      </c>
      <c r="FN137" s="288">
        <v>0</v>
      </c>
    </row>
    <row r="138" spans="2:170" hidden="1">
      <c r="B138" s="288">
        <v>1619982.53</v>
      </c>
      <c r="C138" s="289"/>
      <c r="D138" s="290" t="s">
        <v>366</v>
      </c>
      <c r="F138" s="288">
        <v>0</v>
      </c>
      <c r="G138" s="288">
        <v>0</v>
      </c>
      <c r="H138" s="288">
        <v>0</v>
      </c>
      <c r="I138" s="288">
        <v>0</v>
      </c>
      <c r="K138" s="291">
        <v>0</v>
      </c>
      <c r="L138" s="291">
        <v>0</v>
      </c>
      <c r="M138" s="291">
        <v>0</v>
      </c>
      <c r="N138" s="291">
        <v>0</v>
      </c>
      <c r="P138" s="288">
        <v>0</v>
      </c>
      <c r="Q138" s="288">
        <v>0</v>
      </c>
      <c r="R138" s="288">
        <v>0</v>
      </c>
      <c r="S138" s="288">
        <v>0</v>
      </c>
      <c r="U138" s="288">
        <v>0</v>
      </c>
      <c r="V138" s="288">
        <v>0</v>
      </c>
      <c r="W138" s="288">
        <v>100000</v>
      </c>
      <c r="X138" s="288">
        <v>100000</v>
      </c>
      <c r="Z138" s="288">
        <v>0</v>
      </c>
      <c r="AA138" s="288">
        <v>0</v>
      </c>
      <c r="AB138" s="288">
        <v>38016.99</v>
      </c>
      <c r="AC138" s="288">
        <v>38016.99</v>
      </c>
      <c r="AH138" s="238"/>
      <c r="AJ138" s="218"/>
      <c r="AK138" s="218"/>
      <c r="AL138" s="218"/>
      <c r="AM138" s="218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92">
        <v>0</v>
      </c>
      <c r="BD138" s="292">
        <v>0</v>
      </c>
      <c r="BE138" s="292">
        <v>0</v>
      </c>
      <c r="BF138" s="292">
        <v>0</v>
      </c>
      <c r="BG138" s="288">
        <v>0</v>
      </c>
      <c r="BH138" s="288">
        <v>0</v>
      </c>
      <c r="BI138" s="288">
        <v>0</v>
      </c>
      <c r="BJ138" s="288">
        <v>0</v>
      </c>
      <c r="BK138" s="288">
        <v>0</v>
      </c>
      <c r="BL138" s="288">
        <v>0</v>
      </c>
      <c r="BM138" s="288">
        <v>0</v>
      </c>
      <c r="BN138" s="288">
        <v>0</v>
      </c>
      <c r="BO138" s="288">
        <v>0</v>
      </c>
      <c r="BP138" s="288">
        <v>0</v>
      </c>
      <c r="BQ138" s="288">
        <v>0</v>
      </c>
      <c r="BR138" s="288">
        <v>0</v>
      </c>
      <c r="BS138" s="288">
        <v>0</v>
      </c>
      <c r="BT138" s="288">
        <v>0</v>
      </c>
      <c r="BU138" s="288">
        <v>0</v>
      </c>
      <c r="BV138" s="288">
        <v>0</v>
      </c>
      <c r="BW138" s="288">
        <v>0</v>
      </c>
      <c r="BX138" s="288">
        <v>0</v>
      </c>
      <c r="BY138" s="288">
        <v>0</v>
      </c>
      <c r="BZ138" s="288">
        <v>0</v>
      </c>
      <c r="CA138" s="288">
        <v>0</v>
      </c>
      <c r="CB138" s="288">
        <v>0</v>
      </c>
      <c r="CC138" s="288">
        <v>0</v>
      </c>
      <c r="CD138" s="288">
        <v>0</v>
      </c>
      <c r="CE138" s="288">
        <v>0</v>
      </c>
      <c r="CF138" s="288">
        <v>0</v>
      </c>
      <c r="CG138" s="288">
        <v>0</v>
      </c>
      <c r="CH138" s="288">
        <v>0</v>
      </c>
      <c r="CI138" s="288">
        <v>0</v>
      </c>
      <c r="CJ138" s="288">
        <v>0</v>
      </c>
      <c r="CK138" s="288">
        <v>0</v>
      </c>
      <c r="CL138" s="288">
        <v>0</v>
      </c>
      <c r="CM138" s="288">
        <v>0</v>
      </c>
      <c r="CN138" s="288">
        <v>0</v>
      </c>
      <c r="CO138" s="288">
        <v>0</v>
      </c>
      <c r="CP138" s="288">
        <v>0</v>
      </c>
      <c r="CQ138" s="288">
        <v>0</v>
      </c>
      <c r="CR138" s="288">
        <v>0</v>
      </c>
      <c r="CS138" s="288">
        <v>0</v>
      </c>
      <c r="CT138" s="288">
        <v>0</v>
      </c>
      <c r="CU138" s="288">
        <v>0</v>
      </c>
      <c r="CV138" s="288">
        <v>0</v>
      </c>
      <c r="CW138" s="288">
        <v>0</v>
      </c>
      <c r="CX138" s="288">
        <v>0</v>
      </c>
      <c r="CY138" s="288">
        <v>0</v>
      </c>
      <c r="CZ138" s="288">
        <v>0</v>
      </c>
      <c r="DA138" s="288">
        <v>0</v>
      </c>
      <c r="DB138" s="288">
        <v>0</v>
      </c>
      <c r="DC138" s="288">
        <v>0</v>
      </c>
      <c r="DD138" s="288">
        <v>0</v>
      </c>
      <c r="DE138" s="288">
        <v>0</v>
      </c>
      <c r="DF138" s="288">
        <v>0</v>
      </c>
      <c r="DG138" s="288">
        <v>0</v>
      </c>
      <c r="DH138" s="288">
        <v>0</v>
      </c>
      <c r="DI138" s="288">
        <v>0</v>
      </c>
      <c r="DJ138" s="288">
        <v>0</v>
      </c>
      <c r="DK138" s="288">
        <v>0</v>
      </c>
      <c r="DL138" s="288">
        <v>0</v>
      </c>
      <c r="DM138" s="288">
        <v>0</v>
      </c>
      <c r="DN138" s="288">
        <v>0</v>
      </c>
      <c r="DO138" s="288">
        <v>0</v>
      </c>
      <c r="DP138" s="288">
        <v>0</v>
      </c>
      <c r="DQ138" s="288">
        <v>100000</v>
      </c>
      <c r="DR138" s="288">
        <v>100000</v>
      </c>
      <c r="DS138" s="288">
        <v>0</v>
      </c>
      <c r="DT138" s="288">
        <v>0</v>
      </c>
      <c r="DU138" s="288">
        <v>0</v>
      </c>
      <c r="DV138" s="288">
        <v>0</v>
      </c>
      <c r="DW138" s="288">
        <v>0</v>
      </c>
      <c r="DX138" s="288">
        <v>0</v>
      </c>
      <c r="DY138" s="288">
        <v>0</v>
      </c>
      <c r="DZ138" s="288">
        <v>0</v>
      </c>
      <c r="EA138" s="288">
        <v>0</v>
      </c>
      <c r="EB138" s="288">
        <v>0</v>
      </c>
      <c r="EC138" s="288">
        <v>0</v>
      </c>
      <c r="ED138" s="288">
        <v>0</v>
      </c>
      <c r="EE138" s="288">
        <v>0</v>
      </c>
      <c r="EF138" s="288">
        <v>0</v>
      </c>
      <c r="EG138" s="288">
        <v>0</v>
      </c>
      <c r="EH138" s="288">
        <v>0</v>
      </c>
      <c r="EI138" s="288">
        <v>0</v>
      </c>
      <c r="EJ138" s="288">
        <v>0</v>
      </c>
      <c r="EK138" s="288">
        <v>0</v>
      </c>
      <c r="EL138" s="288">
        <v>0</v>
      </c>
      <c r="EM138" s="288">
        <v>0</v>
      </c>
      <c r="EN138" s="288">
        <v>0</v>
      </c>
      <c r="EO138" s="288">
        <v>0</v>
      </c>
      <c r="EP138" s="288">
        <v>0</v>
      </c>
      <c r="EQ138" s="288">
        <v>0</v>
      </c>
      <c r="ER138" s="288">
        <v>0</v>
      </c>
      <c r="ES138" s="288">
        <v>0</v>
      </c>
      <c r="ET138" s="288">
        <v>0</v>
      </c>
      <c r="EU138" s="288">
        <v>0</v>
      </c>
      <c r="EV138" s="288">
        <v>0</v>
      </c>
      <c r="EW138" s="288">
        <v>0</v>
      </c>
      <c r="EX138" s="288">
        <v>0</v>
      </c>
      <c r="EY138" s="288">
        <v>0</v>
      </c>
      <c r="EZ138" s="288">
        <v>0</v>
      </c>
      <c r="FA138" s="288">
        <v>0</v>
      </c>
      <c r="FB138" s="288">
        <v>0</v>
      </c>
      <c r="FC138" s="288">
        <v>0</v>
      </c>
      <c r="FD138" s="288">
        <v>0</v>
      </c>
      <c r="FE138" s="288">
        <v>0</v>
      </c>
      <c r="FF138" s="288">
        <v>0</v>
      </c>
      <c r="FG138" s="288">
        <v>0</v>
      </c>
      <c r="FH138" s="288">
        <v>0</v>
      </c>
      <c r="FI138" s="288">
        <v>0</v>
      </c>
      <c r="FJ138" s="288">
        <v>0</v>
      </c>
      <c r="FK138" s="288">
        <v>0</v>
      </c>
      <c r="FL138" s="288">
        <v>0</v>
      </c>
      <c r="FM138" s="288">
        <v>0</v>
      </c>
      <c r="FN138" s="288">
        <v>0</v>
      </c>
    </row>
    <row r="139" spans="2:170" hidden="1">
      <c r="B139" s="288">
        <v>197120638.46999997</v>
      </c>
      <c r="C139" s="289"/>
      <c r="D139" s="290" t="s">
        <v>147</v>
      </c>
      <c r="F139" s="288">
        <v>1350000</v>
      </c>
      <c r="G139" s="288">
        <v>0</v>
      </c>
      <c r="H139" s="288">
        <v>0</v>
      </c>
      <c r="I139" s="288">
        <v>1350000</v>
      </c>
      <c r="K139" s="291">
        <v>0</v>
      </c>
      <c r="L139" s="291">
        <v>0</v>
      </c>
      <c r="M139" s="291">
        <v>48074.46</v>
      </c>
      <c r="N139" s="291">
        <v>48074.46</v>
      </c>
      <c r="P139" s="288">
        <v>1350000</v>
      </c>
      <c r="Q139" s="288">
        <v>0</v>
      </c>
      <c r="R139" s="288">
        <v>306742.96000000002</v>
      </c>
      <c r="S139" s="288">
        <v>1656742.96</v>
      </c>
      <c r="U139" s="288">
        <v>2343000</v>
      </c>
      <c r="V139" s="288">
        <v>0</v>
      </c>
      <c r="W139" s="288">
        <v>453669.62</v>
      </c>
      <c r="X139" s="288">
        <v>2796669.62</v>
      </c>
      <c r="Z139" s="288">
        <v>-1593898.331</v>
      </c>
      <c r="AA139" s="288">
        <v>0</v>
      </c>
      <c r="AB139" s="288">
        <v>997990.94</v>
      </c>
      <c r="AC139" s="288">
        <v>-595907.39100000041</v>
      </c>
      <c r="AH139" s="238"/>
      <c r="AJ139" s="218"/>
      <c r="AK139" s="218"/>
      <c r="AL139" s="218"/>
      <c r="AM139" s="218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92">
        <v>0</v>
      </c>
      <c r="BD139" s="292">
        <v>0</v>
      </c>
      <c r="BE139" s="292">
        <v>48074.46</v>
      </c>
      <c r="BF139" s="292">
        <v>48074.46</v>
      </c>
      <c r="BG139" s="288">
        <v>0</v>
      </c>
      <c r="BH139" s="288">
        <v>0</v>
      </c>
      <c r="BI139" s="288">
        <v>48074.46</v>
      </c>
      <c r="BJ139" s="288">
        <v>48074.46</v>
      </c>
      <c r="BK139" s="288">
        <v>0</v>
      </c>
      <c r="BL139" s="288">
        <v>0</v>
      </c>
      <c r="BM139" s="288">
        <v>0</v>
      </c>
      <c r="BN139" s="288">
        <v>0</v>
      </c>
      <c r="BO139" s="288">
        <v>0</v>
      </c>
      <c r="BP139" s="288">
        <v>0</v>
      </c>
      <c r="BQ139" s="288">
        <v>0</v>
      </c>
      <c r="BR139" s="288">
        <v>0</v>
      </c>
      <c r="BS139" s="288">
        <v>0</v>
      </c>
      <c r="BT139" s="288">
        <v>0</v>
      </c>
      <c r="BU139" s="288">
        <v>0</v>
      </c>
      <c r="BV139" s="288">
        <v>0</v>
      </c>
      <c r="BW139" s="288">
        <v>0</v>
      </c>
      <c r="BX139" s="288">
        <v>0</v>
      </c>
      <c r="BY139" s="288">
        <v>0</v>
      </c>
      <c r="BZ139" s="288">
        <v>0</v>
      </c>
      <c r="CA139" s="288">
        <v>0</v>
      </c>
      <c r="CB139" s="288">
        <v>0</v>
      </c>
      <c r="CC139" s="288">
        <v>258668.5</v>
      </c>
      <c r="CD139" s="288">
        <v>258668.5</v>
      </c>
      <c r="CE139" s="288">
        <v>0</v>
      </c>
      <c r="CF139" s="288">
        <v>0</v>
      </c>
      <c r="CG139" s="288">
        <v>0</v>
      </c>
      <c r="CH139" s="288">
        <v>0</v>
      </c>
      <c r="CI139" s="288">
        <v>0</v>
      </c>
      <c r="CJ139" s="288">
        <v>0</v>
      </c>
      <c r="CK139" s="288">
        <v>0</v>
      </c>
      <c r="CL139" s="288">
        <v>0</v>
      </c>
      <c r="CM139" s="288">
        <v>0</v>
      </c>
      <c r="CN139" s="288">
        <v>0</v>
      </c>
      <c r="CO139" s="288">
        <v>0</v>
      </c>
      <c r="CP139" s="288">
        <v>0</v>
      </c>
      <c r="CQ139" s="288">
        <v>0</v>
      </c>
      <c r="CR139" s="288">
        <v>0</v>
      </c>
      <c r="CS139" s="288">
        <v>0</v>
      </c>
      <c r="CT139" s="288">
        <v>0</v>
      </c>
      <c r="CU139" s="288">
        <v>993000</v>
      </c>
      <c r="CV139" s="288">
        <v>0</v>
      </c>
      <c r="CW139" s="288">
        <v>197804.74</v>
      </c>
      <c r="CX139" s="288">
        <v>1190804.74</v>
      </c>
      <c r="CY139" s="288">
        <v>0</v>
      </c>
      <c r="CZ139" s="288">
        <v>0</v>
      </c>
      <c r="DA139" s="288">
        <v>0</v>
      </c>
      <c r="DB139" s="288">
        <v>0</v>
      </c>
      <c r="DC139" s="288">
        <v>0</v>
      </c>
      <c r="DD139" s="288">
        <v>0</v>
      </c>
      <c r="DE139" s="288">
        <v>0</v>
      </c>
      <c r="DF139" s="288">
        <v>0</v>
      </c>
      <c r="DG139" s="288">
        <v>0</v>
      </c>
      <c r="DH139" s="288">
        <v>0</v>
      </c>
      <c r="DI139" s="288">
        <v>0</v>
      </c>
      <c r="DJ139" s="288">
        <v>0</v>
      </c>
      <c r="DK139" s="288">
        <v>0</v>
      </c>
      <c r="DL139" s="288">
        <v>0</v>
      </c>
      <c r="DM139" s="288">
        <v>0</v>
      </c>
      <c r="DN139" s="288">
        <v>0</v>
      </c>
      <c r="DO139" s="288">
        <v>0</v>
      </c>
      <c r="DP139" s="288">
        <v>0</v>
      </c>
      <c r="DQ139" s="288">
        <v>75391.92</v>
      </c>
      <c r="DR139" s="288">
        <v>75391.92</v>
      </c>
      <c r="DS139" s="288">
        <v>0</v>
      </c>
      <c r="DT139" s="288">
        <v>0</v>
      </c>
      <c r="DU139" s="288">
        <v>0</v>
      </c>
      <c r="DV139" s="288">
        <v>0</v>
      </c>
      <c r="DW139" s="288">
        <v>0</v>
      </c>
      <c r="DX139" s="288">
        <v>0</v>
      </c>
      <c r="DY139" s="288">
        <v>0</v>
      </c>
      <c r="DZ139" s="288">
        <v>0</v>
      </c>
      <c r="EA139" s="288">
        <v>0</v>
      </c>
      <c r="EB139" s="288">
        <v>0</v>
      </c>
      <c r="EC139" s="288">
        <v>0</v>
      </c>
      <c r="ED139" s="288">
        <v>0</v>
      </c>
      <c r="EE139" s="288">
        <v>0</v>
      </c>
      <c r="EF139" s="288">
        <v>0</v>
      </c>
      <c r="EG139" s="288">
        <v>0</v>
      </c>
      <c r="EH139" s="288">
        <v>0</v>
      </c>
      <c r="EI139" s="288">
        <v>0</v>
      </c>
      <c r="EJ139" s="288">
        <v>0</v>
      </c>
      <c r="EK139" s="288">
        <v>-126270</v>
      </c>
      <c r="EL139" s="288">
        <v>-126270</v>
      </c>
      <c r="EM139" s="288">
        <v>0</v>
      </c>
      <c r="EN139" s="288">
        <v>0</v>
      </c>
      <c r="EO139" s="288">
        <v>0</v>
      </c>
      <c r="EP139" s="288">
        <v>0</v>
      </c>
      <c r="EQ139" s="288">
        <v>0</v>
      </c>
      <c r="ER139" s="288">
        <v>0</v>
      </c>
      <c r="ES139" s="288">
        <v>0</v>
      </c>
      <c r="ET139" s="288">
        <v>0</v>
      </c>
      <c r="EU139" s="288">
        <v>0</v>
      </c>
      <c r="EV139" s="288">
        <v>0</v>
      </c>
      <c r="EW139" s="288">
        <v>0</v>
      </c>
      <c r="EX139" s="288">
        <v>0</v>
      </c>
      <c r="EY139" s="288">
        <v>0</v>
      </c>
      <c r="EZ139" s="288">
        <v>0</v>
      </c>
      <c r="FA139" s="288">
        <v>0</v>
      </c>
      <c r="FB139" s="288">
        <v>0</v>
      </c>
      <c r="FC139" s="288">
        <v>0</v>
      </c>
      <c r="FD139" s="288">
        <v>0</v>
      </c>
      <c r="FE139" s="288">
        <v>0</v>
      </c>
      <c r="FF139" s="288">
        <v>0</v>
      </c>
      <c r="FG139" s="288">
        <v>0</v>
      </c>
      <c r="FH139" s="288">
        <v>0</v>
      </c>
      <c r="FI139" s="288">
        <v>0</v>
      </c>
      <c r="FJ139" s="288">
        <v>0</v>
      </c>
      <c r="FK139" s="288">
        <v>0</v>
      </c>
      <c r="FL139" s="288">
        <v>0</v>
      </c>
      <c r="FM139" s="288">
        <v>0</v>
      </c>
      <c r="FN139" s="288">
        <v>0</v>
      </c>
    </row>
    <row r="140" spans="2:170" hidden="1">
      <c r="B140" s="288">
        <v>149958000</v>
      </c>
      <c r="C140" s="289"/>
      <c r="D140" s="290" t="s">
        <v>466</v>
      </c>
      <c r="F140" s="288">
        <v>0</v>
      </c>
      <c r="G140" s="288">
        <v>0</v>
      </c>
      <c r="H140" s="288">
        <v>0</v>
      </c>
      <c r="I140" s="288">
        <v>0</v>
      </c>
      <c r="K140" s="291">
        <v>0</v>
      </c>
      <c r="L140" s="291">
        <v>0</v>
      </c>
      <c r="M140" s="291">
        <v>0</v>
      </c>
      <c r="N140" s="291">
        <v>0</v>
      </c>
      <c r="P140" s="288">
        <v>0</v>
      </c>
      <c r="Q140" s="288">
        <v>0</v>
      </c>
      <c r="R140" s="288">
        <v>0</v>
      </c>
      <c r="S140" s="288">
        <v>0</v>
      </c>
      <c r="U140" s="288">
        <v>0</v>
      </c>
      <c r="V140" s="288">
        <v>0</v>
      </c>
      <c r="W140" s="288">
        <v>0</v>
      </c>
      <c r="X140" s="288">
        <v>0</v>
      </c>
      <c r="Z140" s="288">
        <v>0</v>
      </c>
      <c r="AA140" s="288">
        <v>0</v>
      </c>
      <c r="AB140" s="288">
        <v>0</v>
      </c>
      <c r="AC140" s="288">
        <v>0</v>
      </c>
      <c r="AH140" s="238"/>
      <c r="AJ140" s="218"/>
      <c r="AK140" s="218"/>
      <c r="AL140" s="218"/>
      <c r="AM140" s="218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18"/>
      <c r="BB140" s="218"/>
      <c r="BC140" s="292">
        <v>0</v>
      </c>
      <c r="BD140" s="292">
        <v>0</v>
      </c>
      <c r="BE140" s="292">
        <v>0</v>
      </c>
      <c r="BF140" s="292">
        <v>0</v>
      </c>
      <c r="BG140" s="288">
        <v>0</v>
      </c>
      <c r="BH140" s="288">
        <v>0</v>
      </c>
      <c r="BI140" s="288">
        <v>0</v>
      </c>
      <c r="BJ140" s="288">
        <v>0</v>
      </c>
      <c r="BK140" s="288">
        <v>0</v>
      </c>
      <c r="BL140" s="288">
        <v>0</v>
      </c>
      <c r="BM140" s="288">
        <v>0</v>
      </c>
      <c r="BN140" s="288">
        <v>0</v>
      </c>
      <c r="BO140" s="288">
        <v>0</v>
      </c>
      <c r="BP140" s="288">
        <v>0</v>
      </c>
      <c r="BQ140" s="288">
        <v>0</v>
      </c>
      <c r="BR140" s="288">
        <v>0</v>
      </c>
      <c r="BS140" s="288">
        <v>0</v>
      </c>
      <c r="BT140" s="288">
        <v>0</v>
      </c>
      <c r="BU140" s="288">
        <v>0</v>
      </c>
      <c r="BV140" s="288">
        <v>0</v>
      </c>
      <c r="BW140" s="288">
        <v>0</v>
      </c>
      <c r="BX140" s="288">
        <v>0</v>
      </c>
      <c r="BY140" s="288">
        <v>0</v>
      </c>
      <c r="BZ140" s="288">
        <v>0</v>
      </c>
      <c r="CA140" s="288">
        <v>0</v>
      </c>
      <c r="CB140" s="288">
        <v>0</v>
      </c>
      <c r="CC140" s="288">
        <v>0</v>
      </c>
      <c r="CD140" s="288">
        <v>0</v>
      </c>
      <c r="CE140" s="288">
        <v>0</v>
      </c>
      <c r="CF140" s="288">
        <v>0</v>
      </c>
      <c r="CG140" s="288">
        <v>0</v>
      </c>
      <c r="CH140" s="288">
        <v>0</v>
      </c>
      <c r="CI140" s="288">
        <v>0</v>
      </c>
      <c r="CJ140" s="288">
        <v>0</v>
      </c>
      <c r="CK140" s="288">
        <v>0</v>
      </c>
      <c r="CL140" s="288">
        <v>0</v>
      </c>
      <c r="CM140" s="288">
        <v>0</v>
      </c>
      <c r="CN140" s="288">
        <v>0</v>
      </c>
      <c r="CO140" s="288">
        <v>0</v>
      </c>
      <c r="CP140" s="288">
        <v>0</v>
      </c>
      <c r="CQ140" s="288">
        <v>0</v>
      </c>
      <c r="CR140" s="288">
        <v>0</v>
      </c>
      <c r="CS140" s="288">
        <v>0</v>
      </c>
      <c r="CT140" s="288">
        <v>0</v>
      </c>
      <c r="CU140" s="288">
        <v>0</v>
      </c>
      <c r="CV140" s="288">
        <v>0</v>
      </c>
      <c r="CW140" s="288">
        <v>0</v>
      </c>
      <c r="CX140" s="288">
        <v>0</v>
      </c>
      <c r="CY140" s="288">
        <v>0</v>
      </c>
      <c r="CZ140" s="288">
        <v>0</v>
      </c>
      <c r="DA140" s="288">
        <v>0</v>
      </c>
      <c r="DB140" s="288">
        <v>0</v>
      </c>
      <c r="DC140" s="288">
        <v>0</v>
      </c>
      <c r="DD140" s="288">
        <v>0</v>
      </c>
      <c r="DE140" s="288">
        <v>0</v>
      </c>
      <c r="DF140" s="288">
        <v>0</v>
      </c>
      <c r="DG140" s="288">
        <v>0</v>
      </c>
      <c r="DH140" s="288">
        <v>0</v>
      </c>
      <c r="DI140" s="288">
        <v>0</v>
      </c>
      <c r="DJ140" s="288">
        <v>0</v>
      </c>
      <c r="DK140" s="288">
        <v>0</v>
      </c>
      <c r="DL140" s="288">
        <v>0</v>
      </c>
      <c r="DM140" s="288">
        <v>0</v>
      </c>
      <c r="DN140" s="288">
        <v>0</v>
      </c>
      <c r="DO140" s="288">
        <v>0</v>
      </c>
      <c r="DP140" s="288">
        <v>0</v>
      </c>
      <c r="DQ140" s="288">
        <v>0</v>
      </c>
      <c r="DR140" s="288">
        <v>0</v>
      </c>
      <c r="DS140" s="288">
        <v>0</v>
      </c>
      <c r="DT140" s="288">
        <v>0</v>
      </c>
      <c r="DU140" s="288">
        <v>0</v>
      </c>
      <c r="DV140" s="288">
        <v>0</v>
      </c>
      <c r="DW140" s="288">
        <v>0</v>
      </c>
      <c r="DX140" s="288">
        <v>0</v>
      </c>
      <c r="DY140" s="288">
        <v>0</v>
      </c>
      <c r="DZ140" s="288">
        <v>0</v>
      </c>
      <c r="EA140" s="288">
        <v>0</v>
      </c>
      <c r="EB140" s="288">
        <v>0</v>
      </c>
      <c r="EC140" s="288">
        <v>0</v>
      </c>
      <c r="ED140" s="288">
        <v>0</v>
      </c>
      <c r="EE140" s="288">
        <v>0</v>
      </c>
      <c r="EF140" s="288">
        <v>0</v>
      </c>
      <c r="EG140" s="288">
        <v>0</v>
      </c>
      <c r="EH140" s="288">
        <v>0</v>
      </c>
      <c r="EI140" s="288">
        <v>0</v>
      </c>
      <c r="EJ140" s="288">
        <v>0</v>
      </c>
      <c r="EK140" s="288">
        <v>0</v>
      </c>
      <c r="EL140" s="288">
        <v>0</v>
      </c>
      <c r="EM140" s="288">
        <v>0</v>
      </c>
      <c r="EN140" s="288">
        <v>0</v>
      </c>
      <c r="EO140" s="288">
        <v>0</v>
      </c>
      <c r="EP140" s="288">
        <v>0</v>
      </c>
      <c r="EQ140" s="288">
        <v>0</v>
      </c>
      <c r="ER140" s="288">
        <v>0</v>
      </c>
      <c r="ES140" s="288">
        <v>0</v>
      </c>
      <c r="ET140" s="288">
        <v>0</v>
      </c>
      <c r="EU140" s="288">
        <v>0</v>
      </c>
      <c r="EV140" s="288">
        <v>0</v>
      </c>
      <c r="EW140" s="288">
        <v>0</v>
      </c>
      <c r="EX140" s="288">
        <v>0</v>
      </c>
      <c r="EY140" s="288">
        <v>0</v>
      </c>
      <c r="EZ140" s="288">
        <v>0</v>
      </c>
      <c r="FA140" s="288">
        <v>0</v>
      </c>
      <c r="FB140" s="288">
        <v>0</v>
      </c>
      <c r="FC140" s="288">
        <v>0</v>
      </c>
      <c r="FD140" s="288">
        <v>0</v>
      </c>
      <c r="FE140" s="288">
        <v>0</v>
      </c>
      <c r="FF140" s="288">
        <v>0</v>
      </c>
      <c r="FG140" s="288">
        <v>0</v>
      </c>
      <c r="FH140" s="288">
        <v>0</v>
      </c>
      <c r="FI140" s="288">
        <v>0</v>
      </c>
      <c r="FJ140" s="288">
        <v>0</v>
      </c>
      <c r="FK140" s="288">
        <v>0</v>
      </c>
      <c r="FL140" s="288">
        <v>0</v>
      </c>
      <c r="FM140" s="288">
        <v>0</v>
      </c>
      <c r="FN140" s="288">
        <v>0</v>
      </c>
    </row>
    <row r="141" spans="2:170" hidden="1">
      <c r="B141" s="288">
        <v>14104646.290000001</v>
      </c>
      <c r="C141" s="289"/>
      <c r="D141" s="290" t="s">
        <v>467</v>
      </c>
      <c r="F141" s="288">
        <v>0</v>
      </c>
      <c r="G141" s="288">
        <v>0</v>
      </c>
      <c r="H141" s="288">
        <v>0</v>
      </c>
      <c r="I141" s="288">
        <v>0</v>
      </c>
      <c r="K141" s="291">
        <v>0</v>
      </c>
      <c r="L141" s="291">
        <v>0</v>
      </c>
      <c r="M141" s="291">
        <v>0</v>
      </c>
      <c r="N141" s="291">
        <v>0</v>
      </c>
      <c r="P141" s="288">
        <v>0</v>
      </c>
      <c r="Q141" s="288">
        <v>0</v>
      </c>
      <c r="R141" s="288">
        <v>0</v>
      </c>
      <c r="S141" s="288">
        <v>0</v>
      </c>
      <c r="U141" s="288">
        <v>0</v>
      </c>
      <c r="V141" s="288">
        <v>0</v>
      </c>
      <c r="W141" s="288">
        <v>0</v>
      </c>
      <c r="X141" s="288">
        <v>0</v>
      </c>
      <c r="Z141" s="288">
        <v>-574232.15555518563</v>
      </c>
      <c r="AA141" s="288">
        <v>0</v>
      </c>
      <c r="AB141" s="288">
        <v>-21193.787176884431</v>
      </c>
      <c r="AC141" s="288">
        <v>-595425.94273206999</v>
      </c>
      <c r="AH141" s="238"/>
      <c r="AJ141" s="218"/>
      <c r="AK141" s="218"/>
      <c r="AL141" s="218"/>
      <c r="AM141" s="218"/>
      <c r="AN141" s="218"/>
      <c r="AO141" s="218"/>
      <c r="AP141" s="218"/>
      <c r="AQ141" s="218"/>
      <c r="AR141" s="218"/>
      <c r="AS141" s="218"/>
      <c r="AT141" s="218"/>
      <c r="AU141" s="218"/>
      <c r="AV141" s="218"/>
      <c r="AW141" s="218"/>
      <c r="AX141" s="218"/>
      <c r="AY141" s="218"/>
      <c r="AZ141" s="218"/>
      <c r="BA141" s="218"/>
      <c r="BB141" s="218"/>
      <c r="BC141" s="292">
        <v>0</v>
      </c>
      <c r="BD141" s="292">
        <v>0</v>
      </c>
      <c r="BE141" s="292">
        <v>0</v>
      </c>
      <c r="BF141" s="292">
        <v>0</v>
      </c>
      <c r="BG141" s="288">
        <v>0</v>
      </c>
      <c r="BH141" s="288">
        <v>0</v>
      </c>
      <c r="BI141" s="288">
        <v>0</v>
      </c>
      <c r="BJ141" s="288">
        <v>0</v>
      </c>
      <c r="BK141" s="288">
        <v>0</v>
      </c>
      <c r="BL141" s="288">
        <v>0</v>
      </c>
      <c r="BM141" s="288">
        <v>0</v>
      </c>
      <c r="BN141" s="288">
        <v>0</v>
      </c>
      <c r="BO141" s="288">
        <v>0</v>
      </c>
      <c r="BP141" s="288">
        <v>0</v>
      </c>
      <c r="BQ141" s="288">
        <v>0</v>
      </c>
      <c r="BR141" s="288">
        <v>0</v>
      </c>
      <c r="BS141" s="288">
        <v>0</v>
      </c>
      <c r="BT141" s="288">
        <v>0</v>
      </c>
      <c r="BU141" s="288">
        <v>0</v>
      </c>
      <c r="BV141" s="288">
        <v>0</v>
      </c>
      <c r="BW141" s="288">
        <v>0</v>
      </c>
      <c r="BX141" s="288">
        <v>0</v>
      </c>
      <c r="BY141" s="288">
        <v>0</v>
      </c>
      <c r="BZ141" s="288">
        <v>0</v>
      </c>
      <c r="CA141" s="288">
        <v>0</v>
      </c>
      <c r="CB141" s="288">
        <v>0</v>
      </c>
      <c r="CC141" s="288">
        <v>0</v>
      </c>
      <c r="CD141" s="288">
        <v>0</v>
      </c>
      <c r="CE141" s="288">
        <v>0</v>
      </c>
      <c r="CF141" s="288">
        <v>0</v>
      </c>
      <c r="CG141" s="288">
        <v>0</v>
      </c>
      <c r="CH141" s="288">
        <v>0</v>
      </c>
      <c r="CI141" s="288">
        <v>0</v>
      </c>
      <c r="CJ141" s="288">
        <v>0</v>
      </c>
      <c r="CK141" s="288">
        <v>0</v>
      </c>
      <c r="CL141" s="288">
        <v>0</v>
      </c>
      <c r="CM141" s="288">
        <v>0</v>
      </c>
      <c r="CN141" s="288">
        <v>0</v>
      </c>
      <c r="CO141" s="288">
        <v>0</v>
      </c>
      <c r="CP141" s="288">
        <v>0</v>
      </c>
      <c r="CQ141" s="288">
        <v>0</v>
      </c>
      <c r="CR141" s="288">
        <v>0</v>
      </c>
      <c r="CS141" s="288">
        <v>0</v>
      </c>
      <c r="CT141" s="288">
        <v>0</v>
      </c>
      <c r="CU141" s="288">
        <v>0</v>
      </c>
      <c r="CV141" s="288">
        <v>0</v>
      </c>
      <c r="CW141" s="288">
        <v>0</v>
      </c>
      <c r="CX141" s="288">
        <v>0</v>
      </c>
      <c r="CY141" s="288">
        <v>0</v>
      </c>
      <c r="CZ141" s="288">
        <v>0</v>
      </c>
      <c r="DA141" s="288">
        <v>0</v>
      </c>
      <c r="DB141" s="288">
        <v>0</v>
      </c>
      <c r="DC141" s="288">
        <v>0</v>
      </c>
      <c r="DD141" s="288">
        <v>0</v>
      </c>
      <c r="DE141" s="288">
        <v>0</v>
      </c>
      <c r="DF141" s="288">
        <v>0</v>
      </c>
      <c r="DG141" s="288">
        <v>0</v>
      </c>
      <c r="DH141" s="288">
        <v>0</v>
      </c>
      <c r="DI141" s="288">
        <v>0</v>
      </c>
      <c r="DJ141" s="288">
        <v>0</v>
      </c>
      <c r="DK141" s="288">
        <v>0</v>
      </c>
      <c r="DL141" s="288">
        <v>0</v>
      </c>
      <c r="DM141" s="288">
        <v>0</v>
      </c>
      <c r="DN141" s="288">
        <v>0</v>
      </c>
      <c r="DO141" s="288">
        <v>0</v>
      </c>
      <c r="DP141" s="288">
        <v>0</v>
      </c>
      <c r="DQ141" s="288">
        <v>0</v>
      </c>
      <c r="DR141" s="288">
        <v>0</v>
      </c>
      <c r="DS141" s="288">
        <v>0</v>
      </c>
      <c r="DT141" s="288">
        <v>0</v>
      </c>
      <c r="DU141" s="288">
        <v>0</v>
      </c>
      <c r="DV141" s="288">
        <v>0</v>
      </c>
      <c r="DW141" s="288">
        <v>0</v>
      </c>
      <c r="DX141" s="288">
        <v>0</v>
      </c>
      <c r="DY141" s="288">
        <v>0</v>
      </c>
      <c r="DZ141" s="288">
        <v>0</v>
      </c>
      <c r="EA141" s="288">
        <v>0</v>
      </c>
      <c r="EB141" s="288">
        <v>0</v>
      </c>
      <c r="EC141" s="288">
        <v>0</v>
      </c>
      <c r="ED141" s="288">
        <v>0</v>
      </c>
      <c r="EE141" s="288">
        <v>0</v>
      </c>
      <c r="EF141" s="288">
        <v>0</v>
      </c>
      <c r="EG141" s="288">
        <v>0</v>
      </c>
      <c r="EH141" s="288">
        <v>0</v>
      </c>
      <c r="EI141" s="288">
        <v>0</v>
      </c>
      <c r="EJ141" s="288">
        <v>0</v>
      </c>
      <c r="EK141" s="288">
        <v>0</v>
      </c>
      <c r="EL141" s="288">
        <v>0</v>
      </c>
      <c r="EM141" s="288">
        <v>0</v>
      </c>
      <c r="EN141" s="288">
        <v>0</v>
      </c>
      <c r="EO141" s="288">
        <v>0</v>
      </c>
      <c r="EP141" s="288">
        <v>0</v>
      </c>
      <c r="EQ141" s="288">
        <v>0</v>
      </c>
      <c r="ER141" s="288">
        <v>0</v>
      </c>
      <c r="ES141" s="288">
        <v>0</v>
      </c>
      <c r="ET141" s="288">
        <v>0</v>
      </c>
      <c r="EU141" s="288">
        <v>0</v>
      </c>
      <c r="EV141" s="288">
        <v>0</v>
      </c>
      <c r="EW141" s="288">
        <v>0</v>
      </c>
      <c r="EX141" s="288">
        <v>0</v>
      </c>
      <c r="EY141" s="288">
        <v>0</v>
      </c>
      <c r="EZ141" s="288">
        <v>0</v>
      </c>
      <c r="FA141" s="288">
        <v>0</v>
      </c>
      <c r="FB141" s="288">
        <v>0</v>
      </c>
      <c r="FC141" s="288">
        <v>0</v>
      </c>
      <c r="FD141" s="288">
        <v>0</v>
      </c>
      <c r="FE141" s="288">
        <v>0</v>
      </c>
      <c r="FF141" s="288">
        <v>0</v>
      </c>
      <c r="FG141" s="288">
        <v>0</v>
      </c>
      <c r="FH141" s="288">
        <v>0</v>
      </c>
      <c r="FI141" s="288">
        <v>0</v>
      </c>
      <c r="FJ141" s="288">
        <v>0</v>
      </c>
      <c r="FK141" s="288">
        <v>0</v>
      </c>
      <c r="FL141" s="288">
        <v>0</v>
      </c>
      <c r="FM141" s="288">
        <v>0</v>
      </c>
      <c r="FN141" s="288">
        <v>0</v>
      </c>
    </row>
    <row r="142" spans="2:170" hidden="1">
      <c r="B142" s="288">
        <v>106867514.97800002</v>
      </c>
      <c r="C142" s="289"/>
      <c r="D142" s="290" t="s">
        <v>468</v>
      </c>
      <c r="F142" s="288">
        <v>0</v>
      </c>
      <c r="G142" s="288">
        <v>0</v>
      </c>
      <c r="H142" s="288">
        <v>0</v>
      </c>
      <c r="I142" s="288">
        <v>0</v>
      </c>
      <c r="K142" s="291">
        <v>0</v>
      </c>
      <c r="L142" s="291">
        <v>0</v>
      </c>
      <c r="M142" s="291">
        <v>0</v>
      </c>
      <c r="N142" s="291">
        <v>0</v>
      </c>
      <c r="P142" s="288">
        <v>0</v>
      </c>
      <c r="Q142" s="288">
        <v>0</v>
      </c>
      <c r="R142" s="288">
        <v>0</v>
      </c>
      <c r="S142" s="288">
        <v>0</v>
      </c>
      <c r="U142" s="288">
        <v>0</v>
      </c>
      <c r="V142" s="288">
        <v>0</v>
      </c>
      <c r="W142" s="288">
        <v>0</v>
      </c>
      <c r="X142" s="288">
        <v>0</v>
      </c>
      <c r="Z142" s="288">
        <v>2325519.9780000094</v>
      </c>
      <c r="AA142" s="288">
        <v>0</v>
      </c>
      <c r="AB142" s="288">
        <v>2191798</v>
      </c>
      <c r="AC142" s="288">
        <v>4517317.9780000094</v>
      </c>
      <c r="AH142" s="238"/>
      <c r="AJ142" s="218"/>
      <c r="AK142" s="218"/>
      <c r="AL142" s="218"/>
      <c r="AM142" s="218"/>
      <c r="AN142" s="218"/>
      <c r="AO142" s="218"/>
      <c r="AP142" s="218"/>
      <c r="AQ142" s="218"/>
      <c r="AR142" s="218"/>
      <c r="AS142" s="218"/>
      <c r="AT142" s="218"/>
      <c r="AU142" s="218"/>
      <c r="AV142" s="218"/>
      <c r="AW142" s="218"/>
      <c r="AX142" s="218"/>
      <c r="AY142" s="218"/>
      <c r="AZ142" s="218"/>
      <c r="BA142" s="218"/>
      <c r="BB142" s="218"/>
      <c r="BC142" s="292">
        <v>0</v>
      </c>
      <c r="BD142" s="292">
        <v>0</v>
      </c>
      <c r="BE142" s="292">
        <v>0</v>
      </c>
      <c r="BF142" s="292">
        <v>0</v>
      </c>
      <c r="BG142" s="288">
        <v>0</v>
      </c>
      <c r="BH142" s="288">
        <v>0</v>
      </c>
      <c r="BI142" s="288">
        <v>0</v>
      </c>
      <c r="BJ142" s="288">
        <v>0</v>
      </c>
      <c r="BK142" s="288">
        <v>0</v>
      </c>
      <c r="BL142" s="288">
        <v>0</v>
      </c>
      <c r="BM142" s="288">
        <v>0</v>
      </c>
      <c r="BN142" s="288">
        <v>0</v>
      </c>
      <c r="BO142" s="288">
        <v>0</v>
      </c>
      <c r="BP142" s="288">
        <v>0</v>
      </c>
      <c r="BQ142" s="288">
        <v>0</v>
      </c>
      <c r="BR142" s="288">
        <v>0</v>
      </c>
      <c r="BS142" s="288">
        <v>0</v>
      </c>
      <c r="BT142" s="288">
        <v>0</v>
      </c>
      <c r="BU142" s="288">
        <v>0</v>
      </c>
      <c r="BV142" s="288">
        <v>0</v>
      </c>
      <c r="BW142" s="288">
        <v>0</v>
      </c>
      <c r="BX142" s="288">
        <v>0</v>
      </c>
      <c r="BY142" s="288">
        <v>0</v>
      </c>
      <c r="BZ142" s="288">
        <v>0</v>
      </c>
      <c r="CA142" s="288">
        <v>0</v>
      </c>
      <c r="CB142" s="288">
        <v>0</v>
      </c>
      <c r="CC142" s="288">
        <v>0</v>
      </c>
      <c r="CD142" s="288">
        <v>0</v>
      </c>
      <c r="CE142" s="288">
        <v>0</v>
      </c>
      <c r="CF142" s="288">
        <v>0</v>
      </c>
      <c r="CG142" s="288">
        <v>0</v>
      </c>
      <c r="CH142" s="288">
        <v>0</v>
      </c>
      <c r="CI142" s="288">
        <v>0</v>
      </c>
      <c r="CJ142" s="288">
        <v>0</v>
      </c>
      <c r="CK142" s="288">
        <v>0</v>
      </c>
      <c r="CL142" s="288">
        <v>0</v>
      </c>
      <c r="CM142" s="288">
        <v>0</v>
      </c>
      <c r="CN142" s="288">
        <v>0</v>
      </c>
      <c r="CO142" s="288">
        <v>0</v>
      </c>
      <c r="CP142" s="288">
        <v>0</v>
      </c>
      <c r="CQ142" s="288">
        <v>0</v>
      </c>
      <c r="CR142" s="288">
        <v>0</v>
      </c>
      <c r="CS142" s="288">
        <v>0</v>
      </c>
      <c r="CT142" s="288">
        <v>0</v>
      </c>
      <c r="CU142" s="288">
        <v>0</v>
      </c>
      <c r="CV142" s="288">
        <v>0</v>
      </c>
      <c r="CW142" s="288">
        <v>0</v>
      </c>
      <c r="CX142" s="288">
        <v>0</v>
      </c>
      <c r="CY142" s="288">
        <v>0</v>
      </c>
      <c r="CZ142" s="288">
        <v>0</v>
      </c>
      <c r="DA142" s="288">
        <v>0</v>
      </c>
      <c r="DB142" s="288">
        <v>0</v>
      </c>
      <c r="DC142" s="288">
        <v>0</v>
      </c>
      <c r="DD142" s="288">
        <v>0</v>
      </c>
      <c r="DE142" s="288">
        <v>0</v>
      </c>
      <c r="DF142" s="288">
        <v>0</v>
      </c>
      <c r="DG142" s="288">
        <v>0</v>
      </c>
      <c r="DH142" s="288">
        <v>0</v>
      </c>
      <c r="DI142" s="288">
        <v>0</v>
      </c>
      <c r="DJ142" s="288">
        <v>0</v>
      </c>
      <c r="DK142" s="288">
        <v>0</v>
      </c>
      <c r="DL142" s="288">
        <v>0</v>
      </c>
      <c r="DM142" s="288">
        <v>0</v>
      </c>
      <c r="DN142" s="288">
        <v>0</v>
      </c>
      <c r="DO142" s="288">
        <v>0</v>
      </c>
      <c r="DP142" s="288">
        <v>0</v>
      </c>
      <c r="DQ142" s="288">
        <v>0</v>
      </c>
      <c r="DR142" s="288">
        <v>0</v>
      </c>
      <c r="DS142" s="288">
        <v>0</v>
      </c>
      <c r="DT142" s="288">
        <v>0</v>
      </c>
      <c r="DU142" s="288">
        <v>0</v>
      </c>
      <c r="DV142" s="288">
        <v>0</v>
      </c>
      <c r="DW142" s="288">
        <v>0</v>
      </c>
      <c r="DX142" s="288">
        <v>0</v>
      </c>
      <c r="DY142" s="288">
        <v>0</v>
      </c>
      <c r="DZ142" s="288">
        <v>0</v>
      </c>
      <c r="EA142" s="288">
        <v>0</v>
      </c>
      <c r="EB142" s="288">
        <v>0</v>
      </c>
      <c r="EC142" s="288">
        <v>0</v>
      </c>
      <c r="ED142" s="288">
        <v>0</v>
      </c>
      <c r="EE142" s="288">
        <v>0</v>
      </c>
      <c r="EF142" s="288">
        <v>0</v>
      </c>
      <c r="EG142" s="288">
        <v>0</v>
      </c>
      <c r="EH142" s="288">
        <v>0</v>
      </c>
      <c r="EI142" s="288">
        <v>0</v>
      </c>
      <c r="EJ142" s="288">
        <v>0</v>
      </c>
      <c r="EK142" s="288">
        <v>0</v>
      </c>
      <c r="EL142" s="288">
        <v>0</v>
      </c>
      <c r="EM142" s="288">
        <v>0</v>
      </c>
      <c r="EN142" s="288">
        <v>0</v>
      </c>
      <c r="EO142" s="288">
        <v>0</v>
      </c>
      <c r="EP142" s="288">
        <v>0</v>
      </c>
      <c r="EQ142" s="288">
        <v>0</v>
      </c>
      <c r="ER142" s="288">
        <v>0</v>
      </c>
      <c r="ES142" s="288">
        <v>0</v>
      </c>
      <c r="ET142" s="288">
        <v>0</v>
      </c>
      <c r="EU142" s="288">
        <v>0</v>
      </c>
      <c r="EV142" s="288">
        <v>0</v>
      </c>
      <c r="EW142" s="288">
        <v>0</v>
      </c>
      <c r="EX142" s="288">
        <v>0</v>
      </c>
      <c r="EY142" s="288">
        <v>0</v>
      </c>
      <c r="EZ142" s="288">
        <v>0</v>
      </c>
      <c r="FA142" s="288">
        <v>0</v>
      </c>
      <c r="FB142" s="288">
        <v>0</v>
      </c>
      <c r="FC142" s="288">
        <v>0</v>
      </c>
      <c r="FD142" s="288">
        <v>0</v>
      </c>
      <c r="FE142" s="288">
        <v>0</v>
      </c>
      <c r="FF142" s="288">
        <v>0</v>
      </c>
      <c r="FG142" s="288">
        <v>0</v>
      </c>
      <c r="FH142" s="288">
        <v>0</v>
      </c>
      <c r="FI142" s="288">
        <v>0</v>
      </c>
      <c r="FJ142" s="288">
        <v>0</v>
      </c>
      <c r="FK142" s="288">
        <v>0</v>
      </c>
      <c r="FL142" s="288">
        <v>0</v>
      </c>
      <c r="FM142" s="288">
        <v>0</v>
      </c>
      <c r="FN142" s="288">
        <v>0</v>
      </c>
    </row>
    <row r="143" spans="2:170" hidden="1">
      <c r="B143" s="288">
        <v>66582433.58789216</v>
      </c>
      <c r="C143" s="289"/>
      <c r="D143" s="290" t="s">
        <v>469</v>
      </c>
      <c r="F143" s="288">
        <v>-1133550.6354452285</v>
      </c>
      <c r="G143" s="288">
        <v>0</v>
      </c>
      <c r="H143" s="288">
        <v>0</v>
      </c>
      <c r="I143" s="288">
        <v>-1133550.6354452285</v>
      </c>
      <c r="K143" s="291">
        <v>-6626147.0502219871</v>
      </c>
      <c r="L143" s="291">
        <v>0</v>
      </c>
      <c r="M143" s="291">
        <v>0</v>
      </c>
      <c r="N143" s="291">
        <v>-6626147.0502219871</v>
      </c>
      <c r="P143" s="288">
        <v>-7635591.1500142757</v>
      </c>
      <c r="Q143" s="288">
        <v>0</v>
      </c>
      <c r="R143" s="288">
        <v>0</v>
      </c>
      <c r="S143" s="288">
        <v>-7635591.1500142757</v>
      </c>
      <c r="U143" s="288">
        <v>-16325026.915161036</v>
      </c>
      <c r="V143" s="288">
        <v>0</v>
      </c>
      <c r="W143" s="288">
        <v>0</v>
      </c>
      <c r="X143" s="288">
        <v>-16325026.915161036</v>
      </c>
      <c r="Z143" s="288">
        <v>23926931.686148159</v>
      </c>
      <c r="AA143" s="288">
        <v>0</v>
      </c>
      <c r="AB143" s="288">
        <v>0</v>
      </c>
      <c r="AC143" s="288">
        <v>23926931.686148159</v>
      </c>
      <c r="AH143" s="238"/>
      <c r="AJ143" s="218"/>
      <c r="AK143" s="218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92">
        <v>-6626147.0502219871</v>
      </c>
      <c r="BD143" s="292">
        <v>0</v>
      </c>
      <c r="BE143" s="292">
        <v>0</v>
      </c>
      <c r="BF143" s="292">
        <v>-6626147.0502219871</v>
      </c>
      <c r="BG143" s="288">
        <v>-11261568.666133674</v>
      </c>
      <c r="BH143" s="288">
        <v>0</v>
      </c>
      <c r="BI143" s="288">
        <v>0</v>
      </c>
      <c r="BJ143" s="288">
        <v>-11261568.666133674</v>
      </c>
      <c r="BK143" s="288">
        <v>476252.32962092379</v>
      </c>
      <c r="BL143" s="288">
        <v>0</v>
      </c>
      <c r="BM143" s="288">
        <v>0</v>
      </c>
      <c r="BN143" s="288">
        <v>476252.32962092379</v>
      </c>
      <c r="BO143" s="288">
        <v>4963167.6701308796</v>
      </c>
      <c r="BP143" s="288">
        <v>0</v>
      </c>
      <c r="BQ143" s="288">
        <v>0</v>
      </c>
      <c r="BR143" s="288">
        <v>4963167.6701308796</v>
      </c>
      <c r="BS143" s="288">
        <v>-803998.38384011667</v>
      </c>
      <c r="BT143" s="288">
        <v>0</v>
      </c>
      <c r="BU143" s="288">
        <v>0</v>
      </c>
      <c r="BV143" s="288">
        <v>-803998.38384011667</v>
      </c>
      <c r="BW143" s="288">
        <v>-511844.57212724804</v>
      </c>
      <c r="BX143" s="288">
        <v>0</v>
      </c>
      <c r="BY143" s="288">
        <v>0</v>
      </c>
      <c r="BZ143" s="288">
        <v>-511844.57212724804</v>
      </c>
      <c r="CA143" s="288">
        <v>476752.64761903795</v>
      </c>
      <c r="CB143" s="288">
        <v>0</v>
      </c>
      <c r="CC143" s="288">
        <v>0</v>
      </c>
      <c r="CD143" s="288">
        <v>476752.64761903795</v>
      </c>
      <c r="CE143" s="288">
        <v>-543186.41704024747</v>
      </c>
      <c r="CF143" s="288">
        <v>0</v>
      </c>
      <c r="CG143" s="288">
        <v>0</v>
      </c>
      <c r="CH143" s="288">
        <v>-543186.41704024747</v>
      </c>
      <c r="CI143" s="288">
        <v>702384.8772014</v>
      </c>
      <c r="CJ143" s="288">
        <v>0</v>
      </c>
      <c r="CK143" s="288">
        <v>0</v>
      </c>
      <c r="CL143" s="288">
        <v>702384.8772014</v>
      </c>
      <c r="CM143" s="288">
        <v>-1798853.5018391525</v>
      </c>
      <c r="CN143" s="288">
        <v>0</v>
      </c>
      <c r="CO143" s="288">
        <v>0</v>
      </c>
      <c r="CP143" s="288">
        <v>-1798853.5018391525</v>
      </c>
      <c r="CQ143" s="288">
        <v>-88344.184422257298</v>
      </c>
      <c r="CR143" s="288">
        <v>0</v>
      </c>
      <c r="CS143" s="288">
        <v>0</v>
      </c>
      <c r="CT143" s="288">
        <v>-88344.184422257298</v>
      </c>
      <c r="CU143" s="288">
        <v>1809108.838705752</v>
      </c>
      <c r="CV143" s="288">
        <v>0</v>
      </c>
      <c r="CW143" s="288">
        <v>0</v>
      </c>
      <c r="CX143" s="288">
        <v>1809108.838705752</v>
      </c>
      <c r="CY143" s="288">
        <v>274238.37120646681</v>
      </c>
      <c r="CZ143" s="288">
        <v>0</v>
      </c>
      <c r="DA143" s="288">
        <v>0</v>
      </c>
      <c r="DB143" s="288">
        <v>274238.37120646681</v>
      </c>
      <c r="DC143" s="288">
        <v>-1688722.211041762</v>
      </c>
      <c r="DD143" s="288">
        <v>0</v>
      </c>
      <c r="DE143" s="288">
        <v>0</v>
      </c>
      <c r="DF143" s="288">
        <v>-1688722.211041762</v>
      </c>
      <c r="DG143" s="288">
        <v>-4651873.7445828859</v>
      </c>
      <c r="DH143" s="288">
        <v>0</v>
      </c>
      <c r="DI143" s="288">
        <v>0</v>
      </c>
      <c r="DJ143" s="288">
        <v>-4651873.7445828859</v>
      </c>
      <c r="DK143" s="288">
        <v>-3000452.4050441519</v>
      </c>
      <c r="DL143" s="288">
        <v>0</v>
      </c>
      <c r="DM143" s="288">
        <v>0</v>
      </c>
      <c r="DN143" s="288">
        <v>-3000452.4050441519</v>
      </c>
      <c r="DO143" s="288">
        <v>-25831.36554952187</v>
      </c>
      <c r="DP143" s="288">
        <v>0</v>
      </c>
      <c r="DQ143" s="288">
        <v>0</v>
      </c>
      <c r="DR143" s="288">
        <v>-25831.36554952187</v>
      </c>
      <c r="DS143" s="288">
        <v>-2778147.1115615144</v>
      </c>
      <c r="DT143" s="288">
        <v>0</v>
      </c>
      <c r="DU143" s="288">
        <v>0</v>
      </c>
      <c r="DV143" s="288">
        <v>-2778147.1115615144</v>
      </c>
      <c r="DW143" s="288">
        <v>-2357733.7100167433</v>
      </c>
      <c r="DX143" s="288">
        <v>0</v>
      </c>
      <c r="DY143" s="288">
        <v>0</v>
      </c>
      <c r="DZ143" s="288">
        <v>-2357733.7100167433</v>
      </c>
      <c r="EA143" s="288">
        <v>1807558.9393645055</v>
      </c>
      <c r="EB143" s="288">
        <v>0</v>
      </c>
      <c r="EC143" s="288">
        <v>0</v>
      </c>
      <c r="ED143" s="288">
        <v>1807558.9393645055</v>
      </c>
      <c r="EE143" s="288">
        <v>-225945.16330424859</v>
      </c>
      <c r="EF143" s="288">
        <v>0</v>
      </c>
      <c r="EG143" s="288">
        <v>0</v>
      </c>
      <c r="EH143" s="288">
        <v>-225945.16330424859</v>
      </c>
      <c r="EI143" s="288">
        <v>1360880.6821302483</v>
      </c>
      <c r="EJ143" s="288">
        <v>0</v>
      </c>
      <c r="EK143" s="288">
        <v>0</v>
      </c>
      <c r="EL143" s="288">
        <v>1360880.6821302483</v>
      </c>
      <c r="EM143" s="288">
        <v>1174815.132117999</v>
      </c>
      <c r="EN143" s="288">
        <v>0</v>
      </c>
      <c r="EO143" s="288">
        <v>0</v>
      </c>
      <c r="EP143" s="288">
        <v>1174815.132117999</v>
      </c>
      <c r="EQ143" s="288">
        <v>2197338.4498090097</v>
      </c>
      <c r="ER143" s="288">
        <v>0</v>
      </c>
      <c r="ES143" s="288">
        <v>0</v>
      </c>
      <c r="ET143" s="288">
        <v>2197338.4498090097</v>
      </c>
      <c r="EU143" s="288">
        <v>2212268.0161847235</v>
      </c>
      <c r="EV143" s="288">
        <v>0</v>
      </c>
      <c r="EW143" s="288">
        <v>0</v>
      </c>
      <c r="EX143" s="288">
        <v>2212268.0161847235</v>
      </c>
      <c r="EY143" s="288">
        <v>1583653.2828017527</v>
      </c>
      <c r="EZ143" s="288">
        <v>0</v>
      </c>
      <c r="FA143" s="288">
        <v>0</v>
      </c>
      <c r="FB143" s="288">
        <v>1583653.2828017527</v>
      </c>
      <c r="FC143" s="288">
        <v>42856.54748125677</v>
      </c>
      <c r="FD143" s="288">
        <v>0</v>
      </c>
      <c r="FE143" s="288">
        <v>0</v>
      </c>
      <c r="FF143" s="288">
        <v>42856.54748125677</v>
      </c>
      <c r="FG143" s="288">
        <v>-3201902.8705724939</v>
      </c>
      <c r="FH143" s="288">
        <v>0</v>
      </c>
      <c r="FI143" s="288">
        <v>0</v>
      </c>
      <c r="FJ143" s="288">
        <v>-3201902.8705724939</v>
      </c>
      <c r="FK143" s="288">
        <v>-1334347.7570137435</v>
      </c>
      <c r="FL143" s="288">
        <v>0</v>
      </c>
      <c r="FM143" s="288">
        <v>0</v>
      </c>
      <c r="FN143" s="288">
        <v>-1334347.7570137435</v>
      </c>
    </row>
    <row r="144" spans="2:170" hidden="1">
      <c r="B144" s="288">
        <v>0</v>
      </c>
      <c r="C144" s="289"/>
      <c r="D144" s="290" t="s">
        <v>470</v>
      </c>
      <c r="F144" s="288">
        <v>0</v>
      </c>
      <c r="G144" s="288">
        <v>0</v>
      </c>
      <c r="H144" s="288">
        <v>0</v>
      </c>
      <c r="I144" s="288">
        <v>0</v>
      </c>
      <c r="K144" s="291">
        <v>0</v>
      </c>
      <c r="L144" s="291">
        <v>0</v>
      </c>
      <c r="M144" s="291">
        <v>0</v>
      </c>
      <c r="N144" s="291">
        <v>0</v>
      </c>
      <c r="P144" s="288">
        <v>0</v>
      </c>
      <c r="Q144" s="288">
        <v>0</v>
      </c>
      <c r="R144" s="288">
        <v>0</v>
      </c>
      <c r="S144" s="288">
        <v>0</v>
      </c>
      <c r="U144" s="288">
        <v>0</v>
      </c>
      <c r="V144" s="288">
        <v>0</v>
      </c>
      <c r="W144" s="288">
        <v>0</v>
      </c>
      <c r="X144" s="288">
        <v>0</v>
      </c>
      <c r="Z144" s="288">
        <v>0</v>
      </c>
      <c r="AA144" s="288">
        <v>0</v>
      </c>
      <c r="AB144" s="288">
        <v>0</v>
      </c>
      <c r="AC144" s="288">
        <v>0</v>
      </c>
      <c r="AH144" s="238"/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92">
        <v>0</v>
      </c>
      <c r="BD144" s="292">
        <v>0</v>
      </c>
      <c r="BE144" s="292">
        <v>0</v>
      </c>
      <c r="BF144" s="292">
        <v>0</v>
      </c>
      <c r="BG144" s="288">
        <v>0</v>
      </c>
      <c r="BH144" s="288">
        <v>0</v>
      </c>
      <c r="BI144" s="288">
        <v>0</v>
      </c>
      <c r="BJ144" s="288">
        <v>0</v>
      </c>
      <c r="BK144" s="288">
        <v>0</v>
      </c>
      <c r="BL144" s="288">
        <v>0</v>
      </c>
      <c r="BM144" s="288">
        <v>0</v>
      </c>
      <c r="BN144" s="288">
        <v>0</v>
      </c>
      <c r="BO144" s="288">
        <v>0</v>
      </c>
      <c r="BP144" s="288">
        <v>0</v>
      </c>
      <c r="BQ144" s="288">
        <v>0</v>
      </c>
      <c r="BR144" s="288">
        <v>0</v>
      </c>
      <c r="BS144" s="288">
        <v>0</v>
      </c>
      <c r="BT144" s="288">
        <v>0</v>
      </c>
      <c r="BU144" s="288">
        <v>0</v>
      </c>
      <c r="BV144" s="288">
        <v>0</v>
      </c>
      <c r="BW144" s="288">
        <v>0</v>
      </c>
      <c r="BX144" s="288">
        <v>0</v>
      </c>
      <c r="BY144" s="288">
        <v>0</v>
      </c>
      <c r="BZ144" s="288">
        <v>0</v>
      </c>
      <c r="CA144" s="288">
        <v>0</v>
      </c>
      <c r="CB144" s="288">
        <v>0</v>
      </c>
      <c r="CC144" s="288">
        <v>0</v>
      </c>
      <c r="CD144" s="288">
        <v>0</v>
      </c>
      <c r="CE144" s="288">
        <v>0</v>
      </c>
      <c r="CF144" s="288">
        <v>0</v>
      </c>
      <c r="CG144" s="288">
        <v>0</v>
      </c>
      <c r="CH144" s="288">
        <v>0</v>
      </c>
      <c r="CI144" s="288">
        <v>0</v>
      </c>
      <c r="CJ144" s="288">
        <v>0</v>
      </c>
      <c r="CK144" s="288">
        <v>0</v>
      </c>
      <c r="CL144" s="288">
        <v>0</v>
      </c>
      <c r="CM144" s="288">
        <v>0</v>
      </c>
      <c r="CN144" s="288">
        <v>0</v>
      </c>
      <c r="CO144" s="288">
        <v>0</v>
      </c>
      <c r="CP144" s="288">
        <v>0</v>
      </c>
      <c r="CQ144" s="288">
        <v>0</v>
      </c>
      <c r="CR144" s="288">
        <v>0</v>
      </c>
      <c r="CS144" s="288">
        <v>0</v>
      </c>
      <c r="CT144" s="288">
        <v>0</v>
      </c>
      <c r="CU144" s="288">
        <v>0</v>
      </c>
      <c r="CV144" s="288">
        <v>0</v>
      </c>
      <c r="CW144" s="288">
        <v>0</v>
      </c>
      <c r="CX144" s="288">
        <v>0</v>
      </c>
      <c r="CY144" s="288">
        <v>0</v>
      </c>
      <c r="CZ144" s="288">
        <v>0</v>
      </c>
      <c r="DA144" s="288">
        <v>0</v>
      </c>
      <c r="DB144" s="288">
        <v>0</v>
      </c>
      <c r="DC144" s="288">
        <v>0</v>
      </c>
      <c r="DD144" s="288">
        <v>0</v>
      </c>
      <c r="DE144" s="288">
        <v>0</v>
      </c>
      <c r="DF144" s="288">
        <v>0</v>
      </c>
      <c r="DG144" s="288">
        <v>0</v>
      </c>
      <c r="DH144" s="288">
        <v>0</v>
      </c>
      <c r="DI144" s="288">
        <v>0</v>
      </c>
      <c r="DJ144" s="288">
        <v>0</v>
      </c>
      <c r="DK144" s="288">
        <v>0</v>
      </c>
      <c r="DL144" s="288">
        <v>0</v>
      </c>
      <c r="DM144" s="288">
        <v>0</v>
      </c>
      <c r="DN144" s="288">
        <v>0</v>
      </c>
      <c r="DO144" s="288">
        <v>0</v>
      </c>
      <c r="DP144" s="288">
        <v>0</v>
      </c>
      <c r="DQ144" s="288">
        <v>0</v>
      </c>
      <c r="DR144" s="288">
        <v>0</v>
      </c>
      <c r="DS144" s="288">
        <v>0</v>
      </c>
      <c r="DT144" s="288">
        <v>0</v>
      </c>
      <c r="DU144" s="288">
        <v>0</v>
      </c>
      <c r="DV144" s="288">
        <v>0</v>
      </c>
      <c r="DW144" s="288">
        <v>0</v>
      </c>
      <c r="DX144" s="288">
        <v>0</v>
      </c>
      <c r="DY144" s="288">
        <v>0</v>
      </c>
      <c r="DZ144" s="288">
        <v>0</v>
      </c>
      <c r="EA144" s="288">
        <v>0</v>
      </c>
      <c r="EB144" s="288">
        <v>0</v>
      </c>
      <c r="EC144" s="288">
        <v>0</v>
      </c>
      <c r="ED144" s="288">
        <v>0</v>
      </c>
      <c r="EE144" s="288">
        <v>0</v>
      </c>
      <c r="EF144" s="288">
        <v>0</v>
      </c>
      <c r="EG144" s="288">
        <v>0</v>
      </c>
      <c r="EH144" s="288">
        <v>0</v>
      </c>
      <c r="EI144" s="288">
        <v>0</v>
      </c>
      <c r="EJ144" s="288">
        <v>0</v>
      </c>
      <c r="EK144" s="288">
        <v>0</v>
      </c>
      <c r="EL144" s="288">
        <v>0</v>
      </c>
      <c r="EM144" s="288">
        <v>0</v>
      </c>
      <c r="EN144" s="288">
        <v>0</v>
      </c>
      <c r="EO144" s="288">
        <v>0</v>
      </c>
      <c r="EP144" s="288">
        <v>0</v>
      </c>
      <c r="EQ144" s="288">
        <v>0</v>
      </c>
      <c r="ER144" s="288">
        <v>0</v>
      </c>
      <c r="ES144" s="288">
        <v>0</v>
      </c>
      <c r="ET144" s="288">
        <v>0</v>
      </c>
      <c r="EU144" s="288">
        <v>0</v>
      </c>
      <c r="EV144" s="288">
        <v>0</v>
      </c>
      <c r="EW144" s="288">
        <v>0</v>
      </c>
      <c r="EX144" s="288">
        <v>0</v>
      </c>
      <c r="EY144" s="288">
        <v>0</v>
      </c>
      <c r="EZ144" s="288">
        <v>0</v>
      </c>
      <c r="FA144" s="288">
        <v>0</v>
      </c>
      <c r="FB144" s="288">
        <v>0</v>
      </c>
      <c r="FC144" s="288">
        <v>0</v>
      </c>
      <c r="FD144" s="288">
        <v>0</v>
      </c>
      <c r="FE144" s="288">
        <v>0</v>
      </c>
      <c r="FF144" s="288">
        <v>0</v>
      </c>
      <c r="FG144" s="288">
        <v>0</v>
      </c>
      <c r="FH144" s="288">
        <v>0</v>
      </c>
      <c r="FI144" s="288">
        <v>0</v>
      </c>
      <c r="FJ144" s="288">
        <v>0</v>
      </c>
      <c r="FK144" s="288">
        <v>0</v>
      </c>
      <c r="FL144" s="288">
        <v>0</v>
      </c>
      <c r="FM144" s="288">
        <v>0</v>
      </c>
      <c r="FN144" s="288">
        <v>0</v>
      </c>
    </row>
    <row r="145" spans="2:170" hidden="1">
      <c r="B145" s="288">
        <v>0</v>
      </c>
      <c r="C145" s="289"/>
      <c r="D145" s="290" t="s">
        <v>471</v>
      </c>
      <c r="F145" s="288">
        <v>0</v>
      </c>
      <c r="G145" s="288">
        <v>0</v>
      </c>
      <c r="H145" s="288">
        <v>0</v>
      </c>
      <c r="I145" s="288">
        <v>0</v>
      </c>
      <c r="K145" s="291">
        <v>0</v>
      </c>
      <c r="L145" s="291">
        <v>0</v>
      </c>
      <c r="M145" s="291">
        <v>0</v>
      </c>
      <c r="N145" s="291">
        <v>0</v>
      </c>
      <c r="P145" s="288">
        <v>0</v>
      </c>
      <c r="Q145" s="288">
        <v>0</v>
      </c>
      <c r="R145" s="288">
        <v>0</v>
      </c>
      <c r="S145" s="288">
        <v>0</v>
      </c>
      <c r="U145" s="288">
        <v>0</v>
      </c>
      <c r="V145" s="288">
        <v>0</v>
      </c>
      <c r="W145" s="288">
        <v>0</v>
      </c>
      <c r="X145" s="288">
        <v>0</v>
      </c>
      <c r="Z145" s="288">
        <v>0</v>
      </c>
      <c r="AA145" s="288">
        <v>0</v>
      </c>
      <c r="AB145" s="288">
        <v>0</v>
      </c>
      <c r="AC145" s="288">
        <v>0</v>
      </c>
      <c r="AH145" s="238"/>
      <c r="AJ145" s="218"/>
      <c r="AK145" s="218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8"/>
      <c r="BB145" s="218"/>
      <c r="BC145" s="292">
        <v>0</v>
      </c>
      <c r="BD145" s="292">
        <v>0</v>
      </c>
      <c r="BE145" s="292">
        <v>0</v>
      </c>
      <c r="BF145" s="292">
        <v>0</v>
      </c>
      <c r="BG145" s="288">
        <v>0</v>
      </c>
      <c r="BH145" s="288">
        <v>0</v>
      </c>
      <c r="BI145" s="288">
        <v>0</v>
      </c>
      <c r="BJ145" s="288">
        <v>0</v>
      </c>
      <c r="BK145" s="288">
        <v>0</v>
      </c>
      <c r="BL145" s="288">
        <v>0</v>
      </c>
      <c r="BM145" s="288">
        <v>0</v>
      </c>
      <c r="BN145" s="288">
        <v>0</v>
      </c>
      <c r="BO145" s="288">
        <v>0</v>
      </c>
      <c r="BP145" s="288">
        <v>0</v>
      </c>
      <c r="BQ145" s="288">
        <v>0</v>
      </c>
      <c r="BR145" s="288">
        <v>0</v>
      </c>
      <c r="BS145" s="288">
        <v>0</v>
      </c>
      <c r="BT145" s="288">
        <v>0</v>
      </c>
      <c r="BU145" s="288">
        <v>0</v>
      </c>
      <c r="BV145" s="288">
        <v>0</v>
      </c>
      <c r="BW145" s="288">
        <v>0</v>
      </c>
      <c r="BX145" s="288">
        <v>0</v>
      </c>
      <c r="BY145" s="288">
        <v>0</v>
      </c>
      <c r="BZ145" s="288">
        <v>0</v>
      </c>
      <c r="CA145" s="288">
        <v>0</v>
      </c>
      <c r="CB145" s="288">
        <v>0</v>
      </c>
      <c r="CC145" s="288">
        <v>0</v>
      </c>
      <c r="CD145" s="288">
        <v>0</v>
      </c>
      <c r="CE145" s="288">
        <v>0</v>
      </c>
      <c r="CF145" s="288">
        <v>0</v>
      </c>
      <c r="CG145" s="288">
        <v>0</v>
      </c>
      <c r="CH145" s="288">
        <v>0</v>
      </c>
      <c r="CI145" s="288">
        <v>0</v>
      </c>
      <c r="CJ145" s="288">
        <v>0</v>
      </c>
      <c r="CK145" s="288">
        <v>0</v>
      </c>
      <c r="CL145" s="288">
        <v>0</v>
      </c>
      <c r="CM145" s="288">
        <v>0</v>
      </c>
      <c r="CN145" s="288">
        <v>0</v>
      </c>
      <c r="CO145" s="288">
        <v>0</v>
      </c>
      <c r="CP145" s="288">
        <v>0</v>
      </c>
      <c r="CQ145" s="288">
        <v>0</v>
      </c>
      <c r="CR145" s="288">
        <v>0</v>
      </c>
      <c r="CS145" s="288">
        <v>0</v>
      </c>
      <c r="CT145" s="288">
        <v>0</v>
      </c>
      <c r="CU145" s="288">
        <v>0</v>
      </c>
      <c r="CV145" s="288">
        <v>0</v>
      </c>
      <c r="CW145" s="288">
        <v>0</v>
      </c>
      <c r="CX145" s="288">
        <v>0</v>
      </c>
      <c r="CY145" s="288">
        <v>0</v>
      </c>
      <c r="CZ145" s="288">
        <v>0</v>
      </c>
      <c r="DA145" s="288">
        <v>0</v>
      </c>
      <c r="DB145" s="288">
        <v>0</v>
      </c>
      <c r="DC145" s="288">
        <v>0</v>
      </c>
      <c r="DD145" s="288">
        <v>0</v>
      </c>
      <c r="DE145" s="288">
        <v>0</v>
      </c>
      <c r="DF145" s="288">
        <v>0</v>
      </c>
      <c r="DG145" s="288">
        <v>0</v>
      </c>
      <c r="DH145" s="288">
        <v>0</v>
      </c>
      <c r="DI145" s="288">
        <v>0</v>
      </c>
      <c r="DJ145" s="288">
        <v>0</v>
      </c>
      <c r="DK145" s="288">
        <v>0</v>
      </c>
      <c r="DL145" s="288">
        <v>0</v>
      </c>
      <c r="DM145" s="288">
        <v>0</v>
      </c>
      <c r="DN145" s="288">
        <v>0</v>
      </c>
      <c r="DO145" s="288">
        <v>0</v>
      </c>
      <c r="DP145" s="288">
        <v>0</v>
      </c>
      <c r="DQ145" s="288">
        <v>0</v>
      </c>
      <c r="DR145" s="288">
        <v>0</v>
      </c>
      <c r="DS145" s="288">
        <v>0</v>
      </c>
      <c r="DT145" s="288">
        <v>0</v>
      </c>
      <c r="DU145" s="288">
        <v>0</v>
      </c>
      <c r="DV145" s="288">
        <v>0</v>
      </c>
      <c r="DW145" s="288">
        <v>0</v>
      </c>
      <c r="DX145" s="288">
        <v>0</v>
      </c>
      <c r="DY145" s="288">
        <v>0</v>
      </c>
      <c r="DZ145" s="288">
        <v>0</v>
      </c>
      <c r="EA145" s="288">
        <v>0</v>
      </c>
      <c r="EB145" s="288">
        <v>0</v>
      </c>
      <c r="EC145" s="288">
        <v>0</v>
      </c>
      <c r="ED145" s="288">
        <v>0</v>
      </c>
      <c r="EE145" s="288">
        <v>0</v>
      </c>
      <c r="EF145" s="288">
        <v>0</v>
      </c>
      <c r="EG145" s="288">
        <v>0</v>
      </c>
      <c r="EH145" s="288">
        <v>0</v>
      </c>
      <c r="EI145" s="288">
        <v>0</v>
      </c>
      <c r="EJ145" s="288">
        <v>0</v>
      </c>
      <c r="EK145" s="288">
        <v>0</v>
      </c>
      <c r="EL145" s="288">
        <v>0</v>
      </c>
      <c r="EM145" s="288">
        <v>0</v>
      </c>
      <c r="EN145" s="288">
        <v>0</v>
      </c>
      <c r="EO145" s="288">
        <v>0</v>
      </c>
      <c r="EP145" s="288">
        <v>0</v>
      </c>
      <c r="EQ145" s="288">
        <v>0</v>
      </c>
      <c r="ER145" s="288">
        <v>0</v>
      </c>
      <c r="ES145" s="288">
        <v>0</v>
      </c>
      <c r="ET145" s="288">
        <v>0</v>
      </c>
      <c r="EU145" s="288">
        <v>0</v>
      </c>
      <c r="EV145" s="288">
        <v>0</v>
      </c>
      <c r="EW145" s="288">
        <v>0</v>
      </c>
      <c r="EX145" s="288">
        <v>0</v>
      </c>
      <c r="EY145" s="288">
        <v>0</v>
      </c>
      <c r="EZ145" s="288">
        <v>0</v>
      </c>
      <c r="FA145" s="288">
        <v>0</v>
      </c>
      <c r="FB145" s="288">
        <v>0</v>
      </c>
      <c r="FC145" s="288">
        <v>0</v>
      </c>
      <c r="FD145" s="288">
        <v>0</v>
      </c>
      <c r="FE145" s="288">
        <v>0</v>
      </c>
      <c r="FF145" s="288">
        <v>0</v>
      </c>
      <c r="FG145" s="288">
        <v>0</v>
      </c>
      <c r="FH145" s="288">
        <v>0</v>
      </c>
      <c r="FI145" s="288">
        <v>0</v>
      </c>
      <c r="FJ145" s="288">
        <v>0</v>
      </c>
      <c r="FK145" s="288">
        <v>0</v>
      </c>
      <c r="FL145" s="288">
        <v>0</v>
      </c>
      <c r="FM145" s="288">
        <v>0</v>
      </c>
      <c r="FN145" s="288">
        <v>0</v>
      </c>
    </row>
    <row r="146" spans="2:170" hidden="1">
      <c r="B146" s="288">
        <v>0</v>
      </c>
      <c r="C146" s="289"/>
      <c r="D146" s="290" t="s">
        <v>472</v>
      </c>
      <c r="F146" s="288">
        <v>0</v>
      </c>
      <c r="G146" s="288">
        <v>0</v>
      </c>
      <c r="H146" s="288">
        <v>0</v>
      </c>
      <c r="I146" s="288">
        <v>0</v>
      </c>
      <c r="K146" s="291">
        <v>0</v>
      </c>
      <c r="L146" s="291">
        <v>0</v>
      </c>
      <c r="M146" s="291">
        <v>0</v>
      </c>
      <c r="N146" s="291">
        <v>0</v>
      </c>
      <c r="P146" s="288">
        <v>0</v>
      </c>
      <c r="Q146" s="288">
        <v>0</v>
      </c>
      <c r="R146" s="288">
        <v>0</v>
      </c>
      <c r="S146" s="288">
        <v>0</v>
      </c>
      <c r="U146" s="288">
        <v>0</v>
      </c>
      <c r="V146" s="288">
        <v>0</v>
      </c>
      <c r="W146" s="288">
        <v>0</v>
      </c>
      <c r="X146" s="288">
        <v>0</v>
      </c>
      <c r="Z146" s="288">
        <v>0</v>
      </c>
      <c r="AA146" s="288">
        <v>0</v>
      </c>
      <c r="AB146" s="288">
        <v>0</v>
      </c>
      <c r="AC146" s="288">
        <v>0</v>
      </c>
      <c r="AH146" s="238"/>
      <c r="AJ146" s="218"/>
      <c r="AK146" s="218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8"/>
      <c r="BB146" s="218"/>
      <c r="BC146" s="292">
        <v>0</v>
      </c>
      <c r="BD146" s="292">
        <v>0</v>
      </c>
      <c r="BE146" s="292">
        <v>0</v>
      </c>
      <c r="BF146" s="292">
        <v>0</v>
      </c>
      <c r="BG146" s="288">
        <v>0</v>
      </c>
      <c r="BH146" s="288">
        <v>0</v>
      </c>
      <c r="BI146" s="288">
        <v>0</v>
      </c>
      <c r="BJ146" s="288">
        <v>0</v>
      </c>
      <c r="BK146" s="288">
        <v>0</v>
      </c>
      <c r="BL146" s="288">
        <v>0</v>
      </c>
      <c r="BM146" s="288">
        <v>0</v>
      </c>
      <c r="BN146" s="288">
        <v>0</v>
      </c>
      <c r="BO146" s="288">
        <v>0</v>
      </c>
      <c r="BP146" s="288">
        <v>0</v>
      </c>
      <c r="BQ146" s="288">
        <v>0</v>
      </c>
      <c r="BR146" s="288">
        <v>0</v>
      </c>
      <c r="BS146" s="288">
        <v>0</v>
      </c>
      <c r="BT146" s="288">
        <v>0</v>
      </c>
      <c r="BU146" s="288">
        <v>0</v>
      </c>
      <c r="BV146" s="288">
        <v>0</v>
      </c>
      <c r="BW146" s="288">
        <v>0</v>
      </c>
      <c r="BX146" s="288">
        <v>0</v>
      </c>
      <c r="BY146" s="288">
        <v>0</v>
      </c>
      <c r="BZ146" s="288">
        <v>0</v>
      </c>
      <c r="CA146" s="288">
        <v>0</v>
      </c>
      <c r="CB146" s="288">
        <v>0</v>
      </c>
      <c r="CC146" s="288">
        <v>0</v>
      </c>
      <c r="CD146" s="288">
        <v>0</v>
      </c>
      <c r="CE146" s="288">
        <v>0</v>
      </c>
      <c r="CF146" s="288">
        <v>0</v>
      </c>
      <c r="CG146" s="288">
        <v>0</v>
      </c>
      <c r="CH146" s="288">
        <v>0</v>
      </c>
      <c r="CI146" s="288">
        <v>0</v>
      </c>
      <c r="CJ146" s="288">
        <v>0</v>
      </c>
      <c r="CK146" s="288">
        <v>0</v>
      </c>
      <c r="CL146" s="288">
        <v>0</v>
      </c>
      <c r="CM146" s="288">
        <v>0</v>
      </c>
      <c r="CN146" s="288">
        <v>0</v>
      </c>
      <c r="CO146" s="288">
        <v>0</v>
      </c>
      <c r="CP146" s="288">
        <v>0</v>
      </c>
      <c r="CQ146" s="288">
        <v>0</v>
      </c>
      <c r="CR146" s="288">
        <v>0</v>
      </c>
      <c r="CS146" s="288">
        <v>0</v>
      </c>
      <c r="CT146" s="288">
        <v>0</v>
      </c>
      <c r="CU146" s="288">
        <v>0</v>
      </c>
      <c r="CV146" s="288">
        <v>0</v>
      </c>
      <c r="CW146" s="288">
        <v>0</v>
      </c>
      <c r="CX146" s="288">
        <v>0</v>
      </c>
      <c r="CY146" s="288">
        <v>0</v>
      </c>
      <c r="CZ146" s="288">
        <v>0</v>
      </c>
      <c r="DA146" s="288">
        <v>0</v>
      </c>
      <c r="DB146" s="288">
        <v>0</v>
      </c>
      <c r="DC146" s="288">
        <v>0</v>
      </c>
      <c r="DD146" s="288">
        <v>0</v>
      </c>
      <c r="DE146" s="288">
        <v>0</v>
      </c>
      <c r="DF146" s="288">
        <v>0</v>
      </c>
      <c r="DG146" s="288">
        <v>0</v>
      </c>
      <c r="DH146" s="288">
        <v>0</v>
      </c>
      <c r="DI146" s="288">
        <v>0</v>
      </c>
      <c r="DJ146" s="288">
        <v>0</v>
      </c>
      <c r="DK146" s="288">
        <v>0</v>
      </c>
      <c r="DL146" s="288">
        <v>0</v>
      </c>
      <c r="DM146" s="288">
        <v>0</v>
      </c>
      <c r="DN146" s="288">
        <v>0</v>
      </c>
      <c r="DO146" s="288">
        <v>0</v>
      </c>
      <c r="DP146" s="288">
        <v>0</v>
      </c>
      <c r="DQ146" s="288">
        <v>0</v>
      </c>
      <c r="DR146" s="288">
        <v>0</v>
      </c>
      <c r="DS146" s="288">
        <v>0</v>
      </c>
      <c r="DT146" s="288">
        <v>0</v>
      </c>
      <c r="DU146" s="288">
        <v>0</v>
      </c>
      <c r="DV146" s="288">
        <v>0</v>
      </c>
      <c r="DW146" s="288">
        <v>0</v>
      </c>
      <c r="DX146" s="288">
        <v>0</v>
      </c>
      <c r="DY146" s="288">
        <v>0</v>
      </c>
      <c r="DZ146" s="288">
        <v>0</v>
      </c>
      <c r="EA146" s="288">
        <v>0</v>
      </c>
      <c r="EB146" s="288">
        <v>0</v>
      </c>
      <c r="EC146" s="288">
        <v>0</v>
      </c>
      <c r="ED146" s="288">
        <v>0</v>
      </c>
      <c r="EE146" s="288">
        <v>0</v>
      </c>
      <c r="EF146" s="288">
        <v>0</v>
      </c>
      <c r="EG146" s="288">
        <v>0</v>
      </c>
      <c r="EH146" s="288">
        <v>0</v>
      </c>
      <c r="EI146" s="288">
        <v>0</v>
      </c>
      <c r="EJ146" s="288">
        <v>0</v>
      </c>
      <c r="EK146" s="288">
        <v>0</v>
      </c>
      <c r="EL146" s="288">
        <v>0</v>
      </c>
      <c r="EM146" s="288">
        <v>0</v>
      </c>
      <c r="EN146" s="288">
        <v>0</v>
      </c>
      <c r="EO146" s="288">
        <v>0</v>
      </c>
      <c r="EP146" s="288">
        <v>0</v>
      </c>
      <c r="EQ146" s="288">
        <v>0</v>
      </c>
      <c r="ER146" s="288">
        <v>0</v>
      </c>
      <c r="ES146" s="288">
        <v>0</v>
      </c>
      <c r="ET146" s="288">
        <v>0</v>
      </c>
      <c r="EU146" s="288">
        <v>0</v>
      </c>
      <c r="EV146" s="288">
        <v>0</v>
      </c>
      <c r="EW146" s="288">
        <v>0</v>
      </c>
      <c r="EX146" s="288">
        <v>0</v>
      </c>
      <c r="EY146" s="288">
        <v>0</v>
      </c>
      <c r="EZ146" s="288">
        <v>0</v>
      </c>
      <c r="FA146" s="288">
        <v>0</v>
      </c>
      <c r="FB146" s="288">
        <v>0</v>
      </c>
      <c r="FC146" s="288">
        <v>0</v>
      </c>
      <c r="FD146" s="288">
        <v>0</v>
      </c>
      <c r="FE146" s="288">
        <v>0</v>
      </c>
      <c r="FF146" s="288">
        <v>0</v>
      </c>
      <c r="FG146" s="288">
        <v>0</v>
      </c>
      <c r="FH146" s="288">
        <v>0</v>
      </c>
      <c r="FI146" s="288">
        <v>0</v>
      </c>
      <c r="FJ146" s="288">
        <v>0</v>
      </c>
      <c r="FK146" s="288">
        <v>0</v>
      </c>
      <c r="FL146" s="288">
        <v>0</v>
      </c>
      <c r="FM146" s="288">
        <v>0</v>
      </c>
      <c r="FN146" s="288">
        <v>0</v>
      </c>
    </row>
    <row r="147" spans="2:170" hidden="1">
      <c r="B147" s="288">
        <v>3231156.8577208361</v>
      </c>
      <c r="C147" s="289"/>
      <c r="D147" s="290" t="s">
        <v>473</v>
      </c>
      <c r="F147" s="288">
        <v>91214.193302623346</v>
      </c>
      <c r="G147" s="288">
        <v>0</v>
      </c>
      <c r="H147" s="288">
        <v>0</v>
      </c>
      <c r="I147" s="288">
        <v>91214.193302623346</v>
      </c>
      <c r="K147" s="291">
        <v>48706.007822039654</v>
      </c>
      <c r="L147" s="291">
        <v>0</v>
      </c>
      <c r="M147" s="291">
        <v>0</v>
      </c>
      <c r="N147" s="291">
        <v>48706.007822039654</v>
      </c>
      <c r="P147" s="288">
        <v>267523.14534715889</v>
      </c>
      <c r="Q147" s="288">
        <v>0</v>
      </c>
      <c r="R147" s="288">
        <v>0</v>
      </c>
      <c r="S147" s="288">
        <v>267523.14534715889</v>
      </c>
      <c r="U147" s="288">
        <v>-554208.69220914121</v>
      </c>
      <c r="V147" s="288">
        <v>0</v>
      </c>
      <c r="W147" s="288">
        <v>0</v>
      </c>
      <c r="X147" s="288">
        <v>-554208.69220914121</v>
      </c>
      <c r="Z147" s="288">
        <v>-649783.56555793574</v>
      </c>
      <c r="AA147" s="288">
        <v>0</v>
      </c>
      <c r="AB147" s="288">
        <v>0</v>
      </c>
      <c r="AC147" s="288">
        <v>-649783.56555793574</v>
      </c>
      <c r="AH147" s="238"/>
      <c r="AJ147" s="218"/>
      <c r="AK147" s="218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8"/>
      <c r="BB147" s="218"/>
      <c r="BC147" s="292">
        <v>48706.007822039654</v>
      </c>
      <c r="BD147" s="292">
        <v>0</v>
      </c>
      <c r="BE147" s="292">
        <v>0</v>
      </c>
      <c r="BF147" s="292">
        <v>48706.007822039654</v>
      </c>
      <c r="BG147" s="288">
        <v>30719.033449774492</v>
      </c>
      <c r="BH147" s="288">
        <v>0</v>
      </c>
      <c r="BI147" s="288">
        <v>0</v>
      </c>
      <c r="BJ147" s="288">
        <v>30719.033449774492</v>
      </c>
      <c r="BK147" s="288">
        <v>-156145.78079626721</v>
      </c>
      <c r="BL147" s="288">
        <v>0</v>
      </c>
      <c r="BM147" s="288">
        <v>0</v>
      </c>
      <c r="BN147" s="288">
        <v>-156145.78079626721</v>
      </c>
      <c r="BO147" s="288">
        <v>168935.6525179001</v>
      </c>
      <c r="BP147" s="288">
        <v>0</v>
      </c>
      <c r="BQ147" s="288">
        <v>0</v>
      </c>
      <c r="BR147" s="288">
        <v>168935.6525179001</v>
      </c>
      <c r="BS147" s="288">
        <v>5197.1026506322669</v>
      </c>
      <c r="BT147" s="288">
        <v>0</v>
      </c>
      <c r="BU147" s="288">
        <v>0</v>
      </c>
      <c r="BV147" s="288">
        <v>5197.1026506322669</v>
      </c>
      <c r="BW147" s="288">
        <v>-44264.488493413082</v>
      </c>
      <c r="BX147" s="288">
        <v>0</v>
      </c>
      <c r="BY147" s="288">
        <v>0</v>
      </c>
      <c r="BZ147" s="288">
        <v>-44264.488493413082</v>
      </c>
      <c r="CA147" s="288">
        <v>47619.173448802903</v>
      </c>
      <c r="CB147" s="288">
        <v>0</v>
      </c>
      <c r="CC147" s="288">
        <v>0</v>
      </c>
      <c r="CD147" s="288">
        <v>47619.173448802903</v>
      </c>
      <c r="CE147" s="288">
        <v>184835.87568593805</v>
      </c>
      <c r="CF147" s="288">
        <v>0</v>
      </c>
      <c r="CG147" s="288">
        <v>0</v>
      </c>
      <c r="CH147" s="288">
        <v>184835.87568593805</v>
      </c>
      <c r="CI147" s="288">
        <v>-60587.616418831982</v>
      </c>
      <c r="CJ147" s="288">
        <v>0</v>
      </c>
      <c r="CK147" s="288">
        <v>0</v>
      </c>
      <c r="CL147" s="288">
        <v>-60587.616418831982</v>
      </c>
      <c r="CM147" s="288">
        <v>-122589.72142246272</v>
      </c>
      <c r="CN147" s="288">
        <v>0</v>
      </c>
      <c r="CO147" s="288">
        <v>0</v>
      </c>
      <c r="CP147" s="288">
        <v>-122589.72142246272</v>
      </c>
      <c r="CQ147" s="288">
        <v>-43788.047182120732</v>
      </c>
      <c r="CR147" s="288">
        <v>0</v>
      </c>
      <c r="CS147" s="288">
        <v>0</v>
      </c>
      <c r="CT147" s="288">
        <v>-43788.047182120732</v>
      </c>
      <c r="CU147" s="288">
        <v>-230159.38591593713</v>
      </c>
      <c r="CV147" s="288">
        <v>0</v>
      </c>
      <c r="CW147" s="288">
        <v>0</v>
      </c>
      <c r="CX147" s="288">
        <v>-230159.38591593713</v>
      </c>
      <c r="CY147" s="288">
        <v>-283344.87952706998</v>
      </c>
      <c r="CZ147" s="288">
        <v>0</v>
      </c>
      <c r="DA147" s="288">
        <v>0</v>
      </c>
      <c r="DB147" s="288">
        <v>-283344.87952706998</v>
      </c>
      <c r="DC147" s="288">
        <v>-40748.91728648264</v>
      </c>
      <c r="DD147" s="288">
        <v>0</v>
      </c>
      <c r="DE147" s="288">
        <v>0</v>
      </c>
      <c r="DF147" s="288">
        <v>-40748.91728648264</v>
      </c>
      <c r="DG147" s="288">
        <v>51891.16727553797</v>
      </c>
      <c r="DH147" s="288">
        <v>0</v>
      </c>
      <c r="DI147" s="288">
        <v>0</v>
      </c>
      <c r="DJ147" s="288">
        <v>51891.16727553797</v>
      </c>
      <c r="DK147" s="288">
        <v>141492.69273957086</v>
      </c>
      <c r="DL147" s="288">
        <v>0</v>
      </c>
      <c r="DM147" s="288">
        <v>0</v>
      </c>
      <c r="DN147" s="288">
        <v>141492.69273957086</v>
      </c>
      <c r="DO147" s="288">
        <v>-30023.331900578574</v>
      </c>
      <c r="DP147" s="288">
        <v>0</v>
      </c>
      <c r="DQ147" s="288">
        <v>0</v>
      </c>
      <c r="DR147" s="288">
        <v>-30023.331900578574</v>
      </c>
      <c r="DS147" s="288">
        <v>-170662.61008913722</v>
      </c>
      <c r="DT147" s="288">
        <v>0</v>
      </c>
      <c r="DU147" s="288">
        <v>0</v>
      </c>
      <c r="DV147" s="288">
        <v>-170662.61008913722</v>
      </c>
      <c r="DW147" s="288">
        <v>79993.494264587993</v>
      </c>
      <c r="DX147" s="288">
        <v>0</v>
      </c>
      <c r="DY147" s="288">
        <v>0</v>
      </c>
      <c r="DZ147" s="288">
        <v>79993.494264587993</v>
      </c>
      <c r="EA147" s="288">
        <v>-26287.597638834151</v>
      </c>
      <c r="EB147" s="288">
        <v>0</v>
      </c>
      <c r="EC147" s="288">
        <v>0</v>
      </c>
      <c r="ED147" s="288">
        <v>-26287.597638834151</v>
      </c>
      <c r="EE147" s="288">
        <v>-5155.2114063152112</v>
      </c>
      <c r="EF147" s="288">
        <v>0</v>
      </c>
      <c r="EG147" s="288">
        <v>0</v>
      </c>
      <c r="EH147" s="288">
        <v>-5155.2114063152112</v>
      </c>
      <c r="EI147" s="288">
        <v>-130743.49389224628</v>
      </c>
      <c r="EJ147" s="288">
        <v>0</v>
      </c>
      <c r="EK147" s="288">
        <v>0</v>
      </c>
      <c r="EL147" s="288">
        <v>-130743.49389224628</v>
      </c>
      <c r="EM147" s="288">
        <v>159013.01836327626</v>
      </c>
      <c r="EN147" s="288">
        <v>0</v>
      </c>
      <c r="EO147" s="288">
        <v>0</v>
      </c>
      <c r="EP147" s="288">
        <v>159013.01836327626</v>
      </c>
      <c r="EQ147" s="288">
        <v>74739.841374631273</v>
      </c>
      <c r="ER147" s="288">
        <v>0</v>
      </c>
      <c r="ES147" s="288">
        <v>0</v>
      </c>
      <c r="ET147" s="288">
        <v>74739.841374631273</v>
      </c>
      <c r="EU147" s="288">
        <v>-180272.82735965098</v>
      </c>
      <c r="EV147" s="288">
        <v>0</v>
      </c>
      <c r="EW147" s="288">
        <v>0</v>
      </c>
      <c r="EX147" s="288">
        <v>-180272.82735965098</v>
      </c>
      <c r="EY147" s="288">
        <v>93680.667143631028</v>
      </c>
      <c r="EZ147" s="288">
        <v>0</v>
      </c>
      <c r="FA147" s="288">
        <v>0</v>
      </c>
      <c r="FB147" s="288">
        <v>93680.667143631028</v>
      </c>
      <c r="FC147" s="288">
        <v>-43692.473171022139</v>
      </c>
      <c r="FD147" s="288">
        <v>0</v>
      </c>
      <c r="FE147" s="288">
        <v>0</v>
      </c>
      <c r="FF147" s="288">
        <v>-43692.473171022139</v>
      </c>
      <c r="FG147" s="288">
        <v>-108270.82137048896</v>
      </c>
      <c r="FH147" s="288">
        <v>0</v>
      </c>
      <c r="FI147" s="288">
        <v>0</v>
      </c>
      <c r="FJ147" s="288">
        <v>-108270.82137048896</v>
      </c>
      <c r="FK147" s="288">
        <v>-6803.4005551887676</v>
      </c>
      <c r="FL147" s="288">
        <v>0</v>
      </c>
      <c r="FM147" s="288">
        <v>0</v>
      </c>
      <c r="FN147" s="288">
        <v>-6803.4005551887676</v>
      </c>
    </row>
    <row r="148" spans="2:170" hidden="1">
      <c r="B148" s="288">
        <v>61965.301663831371</v>
      </c>
      <c r="C148" s="289"/>
      <c r="D148" s="290" t="s">
        <v>474</v>
      </c>
      <c r="F148" s="288">
        <v>2020.0789156807002</v>
      </c>
      <c r="G148" s="288">
        <v>0</v>
      </c>
      <c r="H148" s="288">
        <v>0</v>
      </c>
      <c r="I148" s="288">
        <v>2020.0789156807002</v>
      </c>
      <c r="K148" s="291">
        <v>6441.7951078058541</v>
      </c>
      <c r="L148" s="291">
        <v>0</v>
      </c>
      <c r="M148" s="291">
        <v>0</v>
      </c>
      <c r="N148" s="291">
        <v>6441.7951078058541</v>
      </c>
      <c r="P148" s="288">
        <v>6999.7883933846051</v>
      </c>
      <c r="Q148" s="288">
        <v>0</v>
      </c>
      <c r="R148" s="288">
        <v>0</v>
      </c>
      <c r="S148" s="288">
        <v>6999.7883933846051</v>
      </c>
      <c r="U148" s="288">
        <v>30131.939797903815</v>
      </c>
      <c r="V148" s="288">
        <v>0</v>
      </c>
      <c r="W148" s="288">
        <v>0</v>
      </c>
      <c r="X148" s="288">
        <v>30131.939797903815</v>
      </c>
      <c r="Z148" s="288">
        <v>61952.921639559492</v>
      </c>
      <c r="AA148" s="288">
        <v>0</v>
      </c>
      <c r="AB148" s="288">
        <v>0</v>
      </c>
      <c r="AC148" s="288">
        <v>61952.921639559492</v>
      </c>
      <c r="AH148" s="238"/>
      <c r="AJ148" s="218"/>
      <c r="AK148" s="218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8"/>
      <c r="BB148" s="218"/>
      <c r="BC148" s="292">
        <v>6441.7951078058541</v>
      </c>
      <c r="BD148" s="292">
        <v>0</v>
      </c>
      <c r="BE148" s="292">
        <v>0</v>
      </c>
      <c r="BF148" s="292">
        <v>6441.7951078058541</v>
      </c>
      <c r="BG148" s="288">
        <v>762.2778021148788</v>
      </c>
      <c r="BH148" s="288">
        <v>0</v>
      </c>
      <c r="BI148" s="288">
        <v>0</v>
      </c>
      <c r="BJ148" s="288">
        <v>762.2778021148788</v>
      </c>
      <c r="BK148" s="288">
        <v>6729.1345963499189</v>
      </c>
      <c r="BL148" s="288">
        <v>0</v>
      </c>
      <c r="BM148" s="288">
        <v>0</v>
      </c>
      <c r="BN148" s="288">
        <v>6729.1345963499189</v>
      </c>
      <c r="BO148" s="288">
        <v>660.33381311006553</v>
      </c>
      <c r="BP148" s="288">
        <v>0</v>
      </c>
      <c r="BQ148" s="288">
        <v>0</v>
      </c>
      <c r="BR148" s="288">
        <v>660.33381311006553</v>
      </c>
      <c r="BS148" s="288">
        <v>-1709.9511037690086</v>
      </c>
      <c r="BT148" s="288">
        <v>0</v>
      </c>
      <c r="BU148" s="288">
        <v>0</v>
      </c>
      <c r="BV148" s="288">
        <v>-1709.9511037690086</v>
      </c>
      <c r="BW148" s="288">
        <v>-2031.3380570924817</v>
      </c>
      <c r="BX148" s="288">
        <v>0</v>
      </c>
      <c r="BY148" s="288">
        <v>0</v>
      </c>
      <c r="BZ148" s="288">
        <v>-2031.3380570924817</v>
      </c>
      <c r="CA148" s="288">
        <v>-788.90083989808318</v>
      </c>
      <c r="CB148" s="288">
        <v>0</v>
      </c>
      <c r="CC148" s="288">
        <v>0</v>
      </c>
      <c r="CD148" s="288">
        <v>-788.90083989808318</v>
      </c>
      <c r="CE148" s="288">
        <v>4916.2071307882989</v>
      </c>
      <c r="CF148" s="288">
        <v>0</v>
      </c>
      <c r="CG148" s="288">
        <v>0</v>
      </c>
      <c r="CH148" s="288">
        <v>4916.2071307882989</v>
      </c>
      <c r="CI148" s="288">
        <v>-3558.0538638996836</v>
      </c>
      <c r="CJ148" s="288">
        <v>0</v>
      </c>
      <c r="CK148" s="288">
        <v>0</v>
      </c>
      <c r="CL148" s="288">
        <v>-3558.0538638996836</v>
      </c>
      <c r="CM148" s="288">
        <v>20851.643629209808</v>
      </c>
      <c r="CN148" s="288">
        <v>0</v>
      </c>
      <c r="CO148" s="288">
        <v>0</v>
      </c>
      <c r="CP148" s="288">
        <v>20851.643629209808</v>
      </c>
      <c r="CQ148" s="288">
        <v>-6874.8218479467505</v>
      </c>
      <c r="CR148" s="288">
        <v>0</v>
      </c>
      <c r="CS148" s="288">
        <v>0</v>
      </c>
      <c r="CT148" s="288">
        <v>-6874.8218479467505</v>
      </c>
      <c r="CU148" s="288">
        <v>-6947.1535842926314</v>
      </c>
      <c r="CV148" s="288">
        <v>0</v>
      </c>
      <c r="CW148" s="288">
        <v>0</v>
      </c>
      <c r="CX148" s="288">
        <v>-6947.1535842926314</v>
      </c>
      <c r="CY148" s="288">
        <v>3795.2811974047463</v>
      </c>
      <c r="CZ148" s="288">
        <v>0</v>
      </c>
      <c r="DA148" s="288">
        <v>0</v>
      </c>
      <c r="DB148" s="288">
        <v>3795.2811974047463</v>
      </c>
      <c r="DC148" s="288">
        <v>-1674.1420667125778</v>
      </c>
      <c r="DD148" s="288">
        <v>0</v>
      </c>
      <c r="DE148" s="288">
        <v>0</v>
      </c>
      <c r="DF148" s="288">
        <v>-1674.1420667125778</v>
      </c>
      <c r="DG148" s="288">
        <v>-11572.726899756319</v>
      </c>
      <c r="DH148" s="288">
        <v>0</v>
      </c>
      <c r="DI148" s="288">
        <v>0</v>
      </c>
      <c r="DJ148" s="288">
        <v>-11572.726899756319</v>
      </c>
      <c r="DK148" s="288">
        <v>-37.653260269625292</v>
      </c>
      <c r="DL148" s="288">
        <v>0</v>
      </c>
      <c r="DM148" s="288">
        <v>0</v>
      </c>
      <c r="DN148" s="288">
        <v>-37.653260269625292</v>
      </c>
      <c r="DO148" s="288">
        <v>7745.9979598651225</v>
      </c>
      <c r="DP148" s="288">
        <v>0</v>
      </c>
      <c r="DQ148" s="288">
        <v>0</v>
      </c>
      <c r="DR148" s="288">
        <v>7745.9979598651225</v>
      </c>
      <c r="DS148" s="288">
        <v>-10273.756768165549</v>
      </c>
      <c r="DT148" s="288">
        <v>0</v>
      </c>
      <c r="DU148" s="288">
        <v>0</v>
      </c>
      <c r="DV148" s="288">
        <v>-10273.756768165549</v>
      </c>
      <c r="DW148" s="288">
        <v>5112.9984986494619</v>
      </c>
      <c r="DX148" s="288">
        <v>0</v>
      </c>
      <c r="DY148" s="288">
        <v>0</v>
      </c>
      <c r="DZ148" s="288">
        <v>5112.9984986494619</v>
      </c>
      <c r="EA148" s="288">
        <v>11170.103469985786</v>
      </c>
      <c r="EB148" s="288">
        <v>0</v>
      </c>
      <c r="EC148" s="288">
        <v>0</v>
      </c>
      <c r="ED148" s="288">
        <v>11170.103469985786</v>
      </c>
      <c r="EE148" s="288">
        <v>8750.0592483127602</v>
      </c>
      <c r="EF148" s="288">
        <v>0</v>
      </c>
      <c r="EG148" s="288">
        <v>0</v>
      </c>
      <c r="EH148" s="288">
        <v>8750.0592483127602</v>
      </c>
      <c r="EI148" s="288">
        <v>1833.5668101412941</v>
      </c>
      <c r="EJ148" s="288">
        <v>0</v>
      </c>
      <c r="EK148" s="288">
        <v>0</v>
      </c>
      <c r="EL148" s="288">
        <v>1833.5668101412941</v>
      </c>
      <c r="EM148" s="288">
        <v>1930.0666773307248</v>
      </c>
      <c r="EN148" s="288">
        <v>0</v>
      </c>
      <c r="EO148" s="288">
        <v>0</v>
      </c>
      <c r="EP148" s="288">
        <v>1930.0666773307248</v>
      </c>
      <c r="EQ148" s="288">
        <v>-1.2298755487172401</v>
      </c>
      <c r="ER148" s="288">
        <v>0</v>
      </c>
      <c r="ES148" s="288">
        <v>0</v>
      </c>
      <c r="ET148" s="288">
        <v>-1.2298755487172401</v>
      </c>
      <c r="EU148" s="288">
        <v>529.12626115857938</v>
      </c>
      <c r="EV148" s="288">
        <v>0</v>
      </c>
      <c r="EW148" s="288">
        <v>0</v>
      </c>
      <c r="EX148" s="288">
        <v>529.12626115857938</v>
      </c>
      <c r="EY148" s="288">
        <v>-196.65413955702851</v>
      </c>
      <c r="EZ148" s="288">
        <v>0</v>
      </c>
      <c r="FA148" s="288">
        <v>0</v>
      </c>
      <c r="FB148" s="288">
        <v>-196.65413955702851</v>
      </c>
      <c r="FC148" s="288">
        <v>1888.4131969675248</v>
      </c>
      <c r="FD148" s="288">
        <v>0</v>
      </c>
      <c r="FE148" s="288">
        <v>0</v>
      </c>
      <c r="FF148" s="288">
        <v>1888.4131969675248</v>
      </c>
      <c r="FG148" s="288">
        <v>-9356.4017699153046</v>
      </c>
      <c r="FH148" s="288">
        <v>0</v>
      </c>
      <c r="FI148" s="288">
        <v>0</v>
      </c>
      <c r="FJ148" s="288">
        <v>-9356.4017699153046</v>
      </c>
      <c r="FK148" s="288">
        <v>6459.4346676579025</v>
      </c>
      <c r="FL148" s="288">
        <v>0</v>
      </c>
      <c r="FM148" s="288">
        <v>0</v>
      </c>
      <c r="FN148" s="288">
        <v>6459.4346676579025</v>
      </c>
    </row>
    <row r="149" spans="2:170" hidden="1">
      <c r="B149" s="288">
        <v>2673963.6</v>
      </c>
      <c r="C149" s="289"/>
      <c r="D149" s="290" t="s">
        <v>475</v>
      </c>
      <c r="F149" s="288">
        <v>0</v>
      </c>
      <c r="G149" s="288">
        <v>0</v>
      </c>
      <c r="H149" s="288">
        <v>0</v>
      </c>
      <c r="I149" s="288">
        <v>0</v>
      </c>
      <c r="K149" s="291">
        <v>0</v>
      </c>
      <c r="L149" s="291">
        <v>0</v>
      </c>
      <c r="M149" s="291">
        <v>0</v>
      </c>
      <c r="N149" s="291">
        <v>0</v>
      </c>
      <c r="P149" s="288">
        <v>0</v>
      </c>
      <c r="Q149" s="288">
        <v>0</v>
      </c>
      <c r="R149" s="288">
        <v>0</v>
      </c>
      <c r="S149" s="288">
        <v>0</v>
      </c>
      <c r="U149" s="288">
        <v>597786</v>
      </c>
      <c r="V149" s="288">
        <v>0</v>
      </c>
      <c r="W149" s="288">
        <v>0</v>
      </c>
      <c r="X149" s="288">
        <v>597786</v>
      </c>
      <c r="Z149" s="288">
        <v>-229803.4</v>
      </c>
      <c r="AA149" s="288">
        <v>0</v>
      </c>
      <c r="AB149" s="288">
        <v>0</v>
      </c>
      <c r="AC149" s="288">
        <v>-229803.4</v>
      </c>
      <c r="AH149" s="238"/>
      <c r="AJ149" s="218"/>
      <c r="AK149" s="218"/>
      <c r="AL149" s="218"/>
      <c r="AM149" s="218"/>
      <c r="AN149" s="218"/>
      <c r="AO149" s="218"/>
      <c r="AP149" s="218"/>
      <c r="AQ149" s="218"/>
      <c r="AR149" s="218"/>
      <c r="AS149" s="218"/>
      <c r="AT149" s="218"/>
      <c r="AU149" s="218"/>
      <c r="AV149" s="218"/>
      <c r="AW149" s="218"/>
      <c r="AX149" s="218"/>
      <c r="AY149" s="218"/>
      <c r="AZ149" s="218"/>
      <c r="BA149" s="218"/>
      <c r="BB149" s="218"/>
      <c r="BC149" s="292">
        <v>0</v>
      </c>
      <c r="BD149" s="292">
        <v>0</v>
      </c>
      <c r="BE149" s="292">
        <v>0</v>
      </c>
      <c r="BF149" s="292">
        <v>0</v>
      </c>
      <c r="BG149" s="288">
        <v>0</v>
      </c>
      <c r="BH149" s="288">
        <v>0</v>
      </c>
      <c r="BI149" s="288">
        <v>0</v>
      </c>
      <c r="BJ149" s="288">
        <v>0</v>
      </c>
      <c r="BK149" s="288">
        <v>0</v>
      </c>
      <c r="BL149" s="288">
        <v>0</v>
      </c>
      <c r="BM149" s="288">
        <v>0</v>
      </c>
      <c r="BN149" s="288">
        <v>0</v>
      </c>
      <c r="BO149" s="288">
        <v>0</v>
      </c>
      <c r="BP149" s="288">
        <v>0</v>
      </c>
      <c r="BQ149" s="288">
        <v>0</v>
      </c>
      <c r="BR149" s="288">
        <v>0</v>
      </c>
      <c r="BS149" s="288">
        <v>0</v>
      </c>
      <c r="BT149" s="288">
        <v>0</v>
      </c>
      <c r="BU149" s="288">
        <v>0</v>
      </c>
      <c r="BV149" s="288">
        <v>0</v>
      </c>
      <c r="BW149" s="288">
        <v>0</v>
      </c>
      <c r="BX149" s="288">
        <v>0</v>
      </c>
      <c r="BY149" s="288">
        <v>0</v>
      </c>
      <c r="BZ149" s="288">
        <v>0</v>
      </c>
      <c r="CA149" s="288">
        <v>0</v>
      </c>
      <c r="CB149" s="288">
        <v>0</v>
      </c>
      <c r="CC149" s="288">
        <v>0</v>
      </c>
      <c r="CD149" s="288">
        <v>0</v>
      </c>
      <c r="CE149" s="288">
        <v>0</v>
      </c>
      <c r="CF149" s="288">
        <v>0</v>
      </c>
      <c r="CG149" s="288">
        <v>0</v>
      </c>
      <c r="CH149" s="288">
        <v>0</v>
      </c>
      <c r="CI149" s="288">
        <v>0</v>
      </c>
      <c r="CJ149" s="288">
        <v>0</v>
      </c>
      <c r="CK149" s="288">
        <v>0</v>
      </c>
      <c r="CL149" s="288">
        <v>0</v>
      </c>
      <c r="CM149" s="288">
        <v>0</v>
      </c>
      <c r="CN149" s="288">
        <v>0</v>
      </c>
      <c r="CO149" s="288">
        <v>0</v>
      </c>
      <c r="CP149" s="288">
        <v>0</v>
      </c>
      <c r="CQ149" s="288">
        <v>0</v>
      </c>
      <c r="CR149" s="288">
        <v>0</v>
      </c>
      <c r="CS149" s="288">
        <v>0</v>
      </c>
      <c r="CT149" s="288">
        <v>0</v>
      </c>
      <c r="CU149" s="288">
        <v>597786</v>
      </c>
      <c r="CV149" s="288">
        <v>0</v>
      </c>
      <c r="CW149" s="288">
        <v>0</v>
      </c>
      <c r="CX149" s="288">
        <v>597786</v>
      </c>
      <c r="CY149" s="288">
        <v>0</v>
      </c>
      <c r="CZ149" s="288">
        <v>0</v>
      </c>
      <c r="DA149" s="288">
        <v>0</v>
      </c>
      <c r="DB149" s="288">
        <v>0</v>
      </c>
      <c r="DC149" s="288">
        <v>0</v>
      </c>
      <c r="DD149" s="288">
        <v>0</v>
      </c>
      <c r="DE149" s="288">
        <v>0</v>
      </c>
      <c r="DF149" s="288">
        <v>0</v>
      </c>
      <c r="DG149" s="288">
        <v>0</v>
      </c>
      <c r="DH149" s="288">
        <v>0</v>
      </c>
      <c r="DI149" s="288">
        <v>0</v>
      </c>
      <c r="DJ149" s="288">
        <v>0</v>
      </c>
      <c r="DK149" s="288">
        <v>0</v>
      </c>
      <c r="DL149" s="288">
        <v>0</v>
      </c>
      <c r="DM149" s="288">
        <v>0</v>
      </c>
      <c r="DN149" s="288">
        <v>0</v>
      </c>
      <c r="DO149" s="288">
        <v>0</v>
      </c>
      <c r="DP149" s="288">
        <v>0</v>
      </c>
      <c r="DQ149" s="288">
        <v>0</v>
      </c>
      <c r="DR149" s="288">
        <v>0</v>
      </c>
      <c r="DS149" s="288">
        <v>0</v>
      </c>
      <c r="DT149" s="288">
        <v>0</v>
      </c>
      <c r="DU149" s="288">
        <v>0</v>
      </c>
      <c r="DV149" s="288">
        <v>0</v>
      </c>
      <c r="DW149" s="288">
        <v>0</v>
      </c>
      <c r="DX149" s="288">
        <v>0</v>
      </c>
      <c r="DY149" s="288">
        <v>0</v>
      </c>
      <c r="DZ149" s="288">
        <v>0</v>
      </c>
      <c r="EA149" s="288">
        <v>0</v>
      </c>
      <c r="EB149" s="288">
        <v>0</v>
      </c>
      <c r="EC149" s="288">
        <v>0</v>
      </c>
      <c r="ED149" s="288">
        <v>0</v>
      </c>
      <c r="EE149" s="288">
        <v>0</v>
      </c>
      <c r="EF149" s="288">
        <v>0</v>
      </c>
      <c r="EG149" s="288">
        <v>0</v>
      </c>
      <c r="EH149" s="288">
        <v>0</v>
      </c>
      <c r="EI149" s="288">
        <v>0</v>
      </c>
      <c r="EJ149" s="288">
        <v>0</v>
      </c>
      <c r="EK149" s="288">
        <v>0</v>
      </c>
      <c r="EL149" s="288">
        <v>0</v>
      </c>
      <c r="EM149" s="288">
        <v>0</v>
      </c>
      <c r="EN149" s="288">
        <v>0</v>
      </c>
      <c r="EO149" s="288">
        <v>0</v>
      </c>
      <c r="EP149" s="288">
        <v>0</v>
      </c>
      <c r="EQ149" s="288">
        <v>0</v>
      </c>
      <c r="ER149" s="288">
        <v>0</v>
      </c>
      <c r="ES149" s="288">
        <v>0</v>
      </c>
      <c r="ET149" s="288">
        <v>0</v>
      </c>
      <c r="EU149" s="288">
        <v>0</v>
      </c>
      <c r="EV149" s="288">
        <v>0</v>
      </c>
      <c r="EW149" s="288">
        <v>0</v>
      </c>
      <c r="EX149" s="288">
        <v>0</v>
      </c>
      <c r="EY149" s="288">
        <v>0</v>
      </c>
      <c r="EZ149" s="288">
        <v>0</v>
      </c>
      <c r="FA149" s="288">
        <v>0</v>
      </c>
      <c r="FB149" s="288">
        <v>0</v>
      </c>
      <c r="FC149" s="288">
        <v>0</v>
      </c>
      <c r="FD149" s="288">
        <v>0</v>
      </c>
      <c r="FE149" s="288">
        <v>0</v>
      </c>
      <c r="FF149" s="288">
        <v>0</v>
      </c>
      <c r="FG149" s="288">
        <v>0</v>
      </c>
      <c r="FH149" s="288">
        <v>0</v>
      </c>
      <c r="FI149" s="288">
        <v>0</v>
      </c>
      <c r="FJ149" s="288">
        <v>0</v>
      </c>
      <c r="FK149" s="288">
        <v>0</v>
      </c>
      <c r="FL149" s="288">
        <v>0</v>
      </c>
      <c r="FM149" s="288">
        <v>0</v>
      </c>
      <c r="FN149" s="288">
        <v>0</v>
      </c>
    </row>
    <row r="150" spans="2:170" hidden="1">
      <c r="B150" s="288">
        <v>0</v>
      </c>
      <c r="C150" s="289"/>
      <c r="D150" s="290" t="s">
        <v>476</v>
      </c>
      <c r="F150" s="288">
        <v>0</v>
      </c>
      <c r="G150" s="288">
        <v>0</v>
      </c>
      <c r="H150" s="288">
        <v>0</v>
      </c>
      <c r="I150" s="288">
        <v>0</v>
      </c>
      <c r="K150" s="291">
        <v>0</v>
      </c>
      <c r="L150" s="291">
        <v>0</v>
      </c>
      <c r="M150" s="291">
        <v>0</v>
      </c>
      <c r="N150" s="291">
        <v>0</v>
      </c>
      <c r="P150" s="288">
        <v>0</v>
      </c>
      <c r="Q150" s="288">
        <v>0</v>
      </c>
      <c r="R150" s="288">
        <v>0</v>
      </c>
      <c r="S150" s="288">
        <v>0</v>
      </c>
      <c r="U150" s="288">
        <v>0</v>
      </c>
      <c r="V150" s="288">
        <v>0</v>
      </c>
      <c r="W150" s="288">
        <v>0</v>
      </c>
      <c r="X150" s="288">
        <v>0</v>
      </c>
      <c r="Z150" s="288">
        <v>0</v>
      </c>
      <c r="AA150" s="288">
        <v>0</v>
      </c>
      <c r="AB150" s="288">
        <v>0</v>
      </c>
      <c r="AC150" s="288">
        <v>0</v>
      </c>
      <c r="AH150" s="238"/>
      <c r="AJ150" s="218"/>
      <c r="AK150" s="218"/>
      <c r="AL150" s="218"/>
      <c r="AM150" s="218"/>
      <c r="AN150" s="218"/>
      <c r="AO150" s="218"/>
      <c r="AP150" s="218"/>
      <c r="AQ150" s="218"/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92">
        <v>0</v>
      </c>
      <c r="BD150" s="292">
        <v>0</v>
      </c>
      <c r="BE150" s="292">
        <v>0</v>
      </c>
      <c r="BF150" s="292">
        <v>0</v>
      </c>
      <c r="BG150" s="288">
        <v>0</v>
      </c>
      <c r="BH150" s="288">
        <v>0</v>
      </c>
      <c r="BI150" s="288">
        <v>0</v>
      </c>
      <c r="BJ150" s="288">
        <v>0</v>
      </c>
      <c r="BK150" s="288">
        <v>0</v>
      </c>
      <c r="BL150" s="288">
        <v>0</v>
      </c>
      <c r="BM150" s="288">
        <v>0</v>
      </c>
      <c r="BN150" s="288">
        <v>0</v>
      </c>
      <c r="BO150" s="288">
        <v>0</v>
      </c>
      <c r="BP150" s="288">
        <v>0</v>
      </c>
      <c r="BQ150" s="288">
        <v>0</v>
      </c>
      <c r="BR150" s="288">
        <v>0</v>
      </c>
      <c r="BS150" s="288">
        <v>0</v>
      </c>
      <c r="BT150" s="288">
        <v>0</v>
      </c>
      <c r="BU150" s="288">
        <v>0</v>
      </c>
      <c r="BV150" s="288">
        <v>0</v>
      </c>
      <c r="BW150" s="288">
        <v>0</v>
      </c>
      <c r="BX150" s="288">
        <v>0</v>
      </c>
      <c r="BY150" s="288">
        <v>0</v>
      </c>
      <c r="BZ150" s="288">
        <v>0</v>
      </c>
      <c r="CA150" s="288">
        <v>0</v>
      </c>
      <c r="CB150" s="288">
        <v>0</v>
      </c>
      <c r="CC150" s="288">
        <v>0</v>
      </c>
      <c r="CD150" s="288">
        <v>0</v>
      </c>
      <c r="CE150" s="288">
        <v>0</v>
      </c>
      <c r="CF150" s="288">
        <v>0</v>
      </c>
      <c r="CG150" s="288">
        <v>0</v>
      </c>
      <c r="CH150" s="288">
        <v>0</v>
      </c>
      <c r="CI150" s="288">
        <v>0</v>
      </c>
      <c r="CJ150" s="288">
        <v>0</v>
      </c>
      <c r="CK150" s="288">
        <v>0</v>
      </c>
      <c r="CL150" s="288">
        <v>0</v>
      </c>
      <c r="CM150" s="288">
        <v>0</v>
      </c>
      <c r="CN150" s="288">
        <v>0</v>
      </c>
      <c r="CO150" s="288">
        <v>0</v>
      </c>
      <c r="CP150" s="288">
        <v>0</v>
      </c>
      <c r="CQ150" s="288">
        <v>0</v>
      </c>
      <c r="CR150" s="288">
        <v>0</v>
      </c>
      <c r="CS150" s="288">
        <v>0</v>
      </c>
      <c r="CT150" s="288">
        <v>0</v>
      </c>
      <c r="CU150" s="288">
        <v>0</v>
      </c>
      <c r="CV150" s="288">
        <v>0</v>
      </c>
      <c r="CW150" s="288">
        <v>0</v>
      </c>
      <c r="CX150" s="288">
        <v>0</v>
      </c>
      <c r="CY150" s="288">
        <v>0</v>
      </c>
      <c r="CZ150" s="288">
        <v>0</v>
      </c>
      <c r="DA150" s="288">
        <v>0</v>
      </c>
      <c r="DB150" s="288">
        <v>0</v>
      </c>
      <c r="DC150" s="288">
        <v>0</v>
      </c>
      <c r="DD150" s="288">
        <v>0</v>
      </c>
      <c r="DE150" s="288">
        <v>0</v>
      </c>
      <c r="DF150" s="288">
        <v>0</v>
      </c>
      <c r="DG150" s="288">
        <v>0</v>
      </c>
      <c r="DH150" s="288">
        <v>0</v>
      </c>
      <c r="DI150" s="288">
        <v>0</v>
      </c>
      <c r="DJ150" s="288">
        <v>0</v>
      </c>
      <c r="DK150" s="288">
        <v>0</v>
      </c>
      <c r="DL150" s="288">
        <v>0</v>
      </c>
      <c r="DM150" s="288">
        <v>0</v>
      </c>
      <c r="DN150" s="288">
        <v>0</v>
      </c>
      <c r="DO150" s="288">
        <v>0</v>
      </c>
      <c r="DP150" s="288">
        <v>0</v>
      </c>
      <c r="DQ150" s="288">
        <v>0</v>
      </c>
      <c r="DR150" s="288">
        <v>0</v>
      </c>
      <c r="DS150" s="288">
        <v>0</v>
      </c>
      <c r="DT150" s="288">
        <v>0</v>
      </c>
      <c r="DU150" s="288">
        <v>0</v>
      </c>
      <c r="DV150" s="288">
        <v>0</v>
      </c>
      <c r="DW150" s="288">
        <v>0</v>
      </c>
      <c r="DX150" s="288">
        <v>0</v>
      </c>
      <c r="DY150" s="288">
        <v>0</v>
      </c>
      <c r="DZ150" s="288">
        <v>0</v>
      </c>
      <c r="EA150" s="288">
        <v>0</v>
      </c>
      <c r="EB150" s="288">
        <v>0</v>
      </c>
      <c r="EC150" s="288">
        <v>0</v>
      </c>
      <c r="ED150" s="288">
        <v>0</v>
      </c>
      <c r="EE150" s="288">
        <v>0</v>
      </c>
      <c r="EF150" s="288">
        <v>0</v>
      </c>
      <c r="EG150" s="288">
        <v>0</v>
      </c>
      <c r="EH150" s="288">
        <v>0</v>
      </c>
      <c r="EI150" s="288">
        <v>0</v>
      </c>
      <c r="EJ150" s="288">
        <v>0</v>
      </c>
      <c r="EK150" s="288">
        <v>0</v>
      </c>
      <c r="EL150" s="288">
        <v>0</v>
      </c>
      <c r="EM150" s="288">
        <v>0</v>
      </c>
      <c r="EN150" s="288">
        <v>0</v>
      </c>
      <c r="EO150" s="288">
        <v>0</v>
      </c>
      <c r="EP150" s="288">
        <v>0</v>
      </c>
      <c r="EQ150" s="288">
        <v>0</v>
      </c>
      <c r="ER150" s="288">
        <v>0</v>
      </c>
      <c r="ES150" s="288">
        <v>0</v>
      </c>
      <c r="ET150" s="288">
        <v>0</v>
      </c>
      <c r="EU150" s="288">
        <v>0</v>
      </c>
      <c r="EV150" s="288">
        <v>0</v>
      </c>
      <c r="EW150" s="288">
        <v>0</v>
      </c>
      <c r="EX150" s="288">
        <v>0</v>
      </c>
      <c r="EY150" s="288">
        <v>0</v>
      </c>
      <c r="EZ150" s="288">
        <v>0</v>
      </c>
      <c r="FA150" s="288">
        <v>0</v>
      </c>
      <c r="FB150" s="288">
        <v>0</v>
      </c>
      <c r="FC150" s="288">
        <v>0</v>
      </c>
      <c r="FD150" s="288">
        <v>0</v>
      </c>
      <c r="FE150" s="288">
        <v>0</v>
      </c>
      <c r="FF150" s="288">
        <v>0</v>
      </c>
      <c r="FG150" s="288">
        <v>0</v>
      </c>
      <c r="FH150" s="288">
        <v>0</v>
      </c>
      <c r="FI150" s="288">
        <v>0</v>
      </c>
      <c r="FJ150" s="288">
        <v>0</v>
      </c>
      <c r="FK150" s="288">
        <v>0</v>
      </c>
      <c r="FL150" s="288">
        <v>0</v>
      </c>
      <c r="FM150" s="288">
        <v>0</v>
      </c>
      <c r="FN150" s="288">
        <v>0</v>
      </c>
    </row>
    <row r="151" spans="2:170" hidden="1">
      <c r="B151" s="288">
        <v>0</v>
      </c>
      <c r="C151" s="289"/>
      <c r="D151" s="290" t="s">
        <v>477</v>
      </c>
      <c r="F151" s="288">
        <v>0</v>
      </c>
      <c r="G151" s="288">
        <v>0</v>
      </c>
      <c r="H151" s="288">
        <v>0</v>
      </c>
      <c r="I151" s="288">
        <v>0</v>
      </c>
      <c r="K151" s="291">
        <v>0</v>
      </c>
      <c r="L151" s="291">
        <v>0</v>
      </c>
      <c r="M151" s="291">
        <v>0</v>
      </c>
      <c r="N151" s="291">
        <v>0</v>
      </c>
      <c r="P151" s="288">
        <v>0</v>
      </c>
      <c r="Q151" s="288">
        <v>0</v>
      </c>
      <c r="R151" s="288">
        <v>0</v>
      </c>
      <c r="S151" s="288">
        <v>0</v>
      </c>
      <c r="U151" s="288">
        <v>0</v>
      </c>
      <c r="V151" s="288">
        <v>0</v>
      </c>
      <c r="W151" s="288">
        <v>0</v>
      </c>
      <c r="X151" s="288">
        <v>0</v>
      </c>
      <c r="Z151" s="288">
        <v>0</v>
      </c>
      <c r="AA151" s="288">
        <v>0</v>
      </c>
      <c r="AB151" s="288">
        <v>0</v>
      </c>
      <c r="AC151" s="288">
        <v>0</v>
      </c>
      <c r="AH151" s="238"/>
      <c r="AJ151" s="218"/>
      <c r="AK151" s="218"/>
      <c r="AL151" s="218"/>
      <c r="AM151" s="218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18"/>
      <c r="BB151" s="218"/>
      <c r="BC151" s="292">
        <v>0</v>
      </c>
      <c r="BD151" s="292">
        <v>0</v>
      </c>
      <c r="BE151" s="292">
        <v>0</v>
      </c>
      <c r="BF151" s="292">
        <v>0</v>
      </c>
      <c r="BG151" s="288">
        <v>0</v>
      </c>
      <c r="BH151" s="288">
        <v>0</v>
      </c>
      <c r="BI151" s="288">
        <v>0</v>
      </c>
      <c r="BJ151" s="288">
        <v>0</v>
      </c>
      <c r="BK151" s="288">
        <v>0</v>
      </c>
      <c r="BL151" s="288">
        <v>0</v>
      </c>
      <c r="BM151" s="288">
        <v>0</v>
      </c>
      <c r="BN151" s="288">
        <v>0</v>
      </c>
      <c r="BO151" s="288">
        <v>0</v>
      </c>
      <c r="BP151" s="288">
        <v>0</v>
      </c>
      <c r="BQ151" s="288">
        <v>0</v>
      </c>
      <c r="BR151" s="288">
        <v>0</v>
      </c>
      <c r="BS151" s="288">
        <v>0</v>
      </c>
      <c r="BT151" s="288">
        <v>0</v>
      </c>
      <c r="BU151" s="288">
        <v>0</v>
      </c>
      <c r="BV151" s="288">
        <v>0</v>
      </c>
      <c r="BW151" s="288">
        <v>0</v>
      </c>
      <c r="BX151" s="288">
        <v>0</v>
      </c>
      <c r="BY151" s="288">
        <v>0</v>
      </c>
      <c r="BZ151" s="288">
        <v>0</v>
      </c>
      <c r="CA151" s="288">
        <v>0</v>
      </c>
      <c r="CB151" s="288">
        <v>0</v>
      </c>
      <c r="CC151" s="288">
        <v>0</v>
      </c>
      <c r="CD151" s="288">
        <v>0</v>
      </c>
      <c r="CE151" s="288">
        <v>0</v>
      </c>
      <c r="CF151" s="288">
        <v>0</v>
      </c>
      <c r="CG151" s="288">
        <v>0</v>
      </c>
      <c r="CH151" s="288">
        <v>0</v>
      </c>
      <c r="CI151" s="288">
        <v>0</v>
      </c>
      <c r="CJ151" s="288">
        <v>0</v>
      </c>
      <c r="CK151" s="288">
        <v>0</v>
      </c>
      <c r="CL151" s="288">
        <v>0</v>
      </c>
      <c r="CM151" s="288">
        <v>0</v>
      </c>
      <c r="CN151" s="288">
        <v>0</v>
      </c>
      <c r="CO151" s="288">
        <v>0</v>
      </c>
      <c r="CP151" s="288">
        <v>0</v>
      </c>
      <c r="CQ151" s="288">
        <v>0</v>
      </c>
      <c r="CR151" s="288">
        <v>0</v>
      </c>
      <c r="CS151" s="288">
        <v>0</v>
      </c>
      <c r="CT151" s="288">
        <v>0</v>
      </c>
      <c r="CU151" s="288">
        <v>0</v>
      </c>
      <c r="CV151" s="288">
        <v>0</v>
      </c>
      <c r="CW151" s="288">
        <v>0</v>
      </c>
      <c r="CX151" s="288">
        <v>0</v>
      </c>
      <c r="CY151" s="288">
        <v>0</v>
      </c>
      <c r="CZ151" s="288">
        <v>0</v>
      </c>
      <c r="DA151" s="288">
        <v>0</v>
      </c>
      <c r="DB151" s="288">
        <v>0</v>
      </c>
      <c r="DC151" s="288">
        <v>0</v>
      </c>
      <c r="DD151" s="288">
        <v>0</v>
      </c>
      <c r="DE151" s="288">
        <v>0</v>
      </c>
      <c r="DF151" s="288">
        <v>0</v>
      </c>
      <c r="DG151" s="288">
        <v>0</v>
      </c>
      <c r="DH151" s="288">
        <v>0</v>
      </c>
      <c r="DI151" s="288">
        <v>0</v>
      </c>
      <c r="DJ151" s="288">
        <v>0</v>
      </c>
      <c r="DK151" s="288">
        <v>0</v>
      </c>
      <c r="DL151" s="288">
        <v>0</v>
      </c>
      <c r="DM151" s="288">
        <v>0</v>
      </c>
      <c r="DN151" s="288">
        <v>0</v>
      </c>
      <c r="DO151" s="288">
        <v>0</v>
      </c>
      <c r="DP151" s="288">
        <v>0</v>
      </c>
      <c r="DQ151" s="288">
        <v>0</v>
      </c>
      <c r="DR151" s="288">
        <v>0</v>
      </c>
      <c r="DS151" s="288">
        <v>0</v>
      </c>
      <c r="DT151" s="288">
        <v>0</v>
      </c>
      <c r="DU151" s="288">
        <v>0</v>
      </c>
      <c r="DV151" s="288">
        <v>0</v>
      </c>
      <c r="DW151" s="288">
        <v>0</v>
      </c>
      <c r="DX151" s="288">
        <v>0</v>
      </c>
      <c r="DY151" s="288">
        <v>0</v>
      </c>
      <c r="DZ151" s="288">
        <v>0</v>
      </c>
      <c r="EA151" s="288">
        <v>0</v>
      </c>
      <c r="EB151" s="288">
        <v>0</v>
      </c>
      <c r="EC151" s="288">
        <v>0</v>
      </c>
      <c r="ED151" s="288">
        <v>0</v>
      </c>
      <c r="EE151" s="288">
        <v>0</v>
      </c>
      <c r="EF151" s="288">
        <v>0</v>
      </c>
      <c r="EG151" s="288">
        <v>0</v>
      </c>
      <c r="EH151" s="288">
        <v>0</v>
      </c>
      <c r="EI151" s="288">
        <v>0</v>
      </c>
      <c r="EJ151" s="288">
        <v>0</v>
      </c>
      <c r="EK151" s="288">
        <v>0</v>
      </c>
      <c r="EL151" s="288">
        <v>0</v>
      </c>
      <c r="EM151" s="288">
        <v>0</v>
      </c>
      <c r="EN151" s="288">
        <v>0</v>
      </c>
      <c r="EO151" s="288">
        <v>0</v>
      </c>
      <c r="EP151" s="288">
        <v>0</v>
      </c>
      <c r="EQ151" s="288">
        <v>0</v>
      </c>
      <c r="ER151" s="288">
        <v>0</v>
      </c>
      <c r="ES151" s="288">
        <v>0</v>
      </c>
      <c r="ET151" s="288">
        <v>0</v>
      </c>
      <c r="EU151" s="288">
        <v>0</v>
      </c>
      <c r="EV151" s="288">
        <v>0</v>
      </c>
      <c r="EW151" s="288">
        <v>0</v>
      </c>
      <c r="EX151" s="288">
        <v>0</v>
      </c>
      <c r="EY151" s="288">
        <v>0</v>
      </c>
      <c r="EZ151" s="288">
        <v>0</v>
      </c>
      <c r="FA151" s="288">
        <v>0</v>
      </c>
      <c r="FB151" s="288">
        <v>0</v>
      </c>
      <c r="FC151" s="288">
        <v>0</v>
      </c>
      <c r="FD151" s="288">
        <v>0</v>
      </c>
      <c r="FE151" s="288">
        <v>0</v>
      </c>
      <c r="FF151" s="288">
        <v>0</v>
      </c>
      <c r="FG151" s="288">
        <v>0</v>
      </c>
      <c r="FH151" s="288">
        <v>0</v>
      </c>
      <c r="FI151" s="288">
        <v>0</v>
      </c>
      <c r="FJ151" s="288">
        <v>0</v>
      </c>
      <c r="FK151" s="288">
        <v>0</v>
      </c>
      <c r="FL151" s="288">
        <v>0</v>
      </c>
      <c r="FM151" s="288">
        <v>0</v>
      </c>
      <c r="FN151" s="288">
        <v>0</v>
      </c>
    </row>
    <row r="152" spans="2:170" ht="13.8" hidden="1" thickBot="1">
      <c r="B152" s="293">
        <v>1599557962.2885673</v>
      </c>
      <c r="C152" s="294"/>
      <c r="D152" s="295" t="s">
        <v>478</v>
      </c>
      <c r="F152" s="296">
        <v>-2208313.5735795577</v>
      </c>
      <c r="G152" s="293">
        <v>-70866</v>
      </c>
      <c r="H152" s="293">
        <v>2596886.75</v>
      </c>
      <c r="I152" s="293">
        <v>317707.17642044235</v>
      </c>
      <c r="J152" s="297"/>
      <c r="K152" s="298">
        <v>-36808455.442912869</v>
      </c>
      <c r="L152" s="299">
        <v>1251</v>
      </c>
      <c r="M152" s="299">
        <v>24852321.890000001</v>
      </c>
      <c r="N152" s="300">
        <v>-11954882.552912859</v>
      </c>
      <c r="O152" s="297"/>
      <c r="P152" s="296">
        <v>21198449.3301525</v>
      </c>
      <c r="Q152" s="293">
        <v>-98465</v>
      </c>
      <c r="R152" s="293">
        <v>-64077136.304069422</v>
      </c>
      <c r="S152" s="293">
        <v>-42977151.973916918</v>
      </c>
      <c r="T152" s="297"/>
      <c r="U152" s="296">
        <v>94770490.015060976</v>
      </c>
      <c r="V152" s="293">
        <v>493278</v>
      </c>
      <c r="W152" s="293">
        <v>-59681914.444069423</v>
      </c>
      <c r="X152" s="293">
        <v>35581853.570991546</v>
      </c>
      <c r="Y152" s="297"/>
      <c r="Z152" s="296">
        <v>65079126.611364692</v>
      </c>
      <c r="AA152" s="293">
        <v>-11633.548450036062</v>
      </c>
      <c r="AB152" s="293">
        <v>-55059110.15635445</v>
      </c>
      <c r="AC152" s="293">
        <v>10008382.906560231</v>
      </c>
      <c r="AH152" s="238"/>
      <c r="AJ152" s="218"/>
      <c r="AK152" s="218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8"/>
      <c r="BB152" s="218"/>
      <c r="BC152" s="301">
        <v>-36812484.767616853</v>
      </c>
      <c r="BD152" s="302">
        <v>1251</v>
      </c>
      <c r="BE152" s="302">
        <v>24852321.890000001</v>
      </c>
      <c r="BF152" s="302">
        <v>-11958911.877616858</v>
      </c>
      <c r="BG152" s="296">
        <v>-23190448.88156151</v>
      </c>
      <c r="BH152" s="293">
        <v>-7382</v>
      </c>
      <c r="BI152" s="293">
        <v>5580688.6399999997</v>
      </c>
      <c r="BJ152" s="293">
        <v>-17617142.24156151</v>
      </c>
      <c r="BK152" s="296">
        <v>7982072.6847897843</v>
      </c>
      <c r="BL152" s="293">
        <v>18176</v>
      </c>
      <c r="BM152" s="293">
        <v>-13889927.15625</v>
      </c>
      <c r="BN152" s="293">
        <v>-5889678.4714602157</v>
      </c>
      <c r="BO152" s="296">
        <v>-4348588.1350045996</v>
      </c>
      <c r="BP152" s="293">
        <v>-9543</v>
      </c>
      <c r="BQ152" s="293">
        <v>16350135.65625</v>
      </c>
      <c r="BR152" s="293">
        <v>11992004.521245399</v>
      </c>
      <c r="BS152" s="296">
        <v>-17255520.435840532</v>
      </c>
      <c r="BT152" s="293">
        <v>0</v>
      </c>
      <c r="BU152" s="293">
        <v>16811424.75</v>
      </c>
      <c r="BV152" s="293">
        <v>-444095.68584053137</v>
      </c>
      <c r="BW152" s="296">
        <v>-8003502.165763149</v>
      </c>
      <c r="BX152" s="293">
        <v>0</v>
      </c>
      <c r="BY152" s="293">
        <v>-91799305</v>
      </c>
      <c r="BZ152" s="293">
        <v>-99802807.16576314</v>
      </c>
      <c r="CA152" s="296">
        <v>35998218.66695036</v>
      </c>
      <c r="CB152" s="293">
        <v>0</v>
      </c>
      <c r="CC152" s="293">
        <v>255986.87</v>
      </c>
      <c r="CD152" s="293">
        <v>36254205.536950357</v>
      </c>
      <c r="CE152" s="296">
        <v>22109992.947649278</v>
      </c>
      <c r="CF152" s="293">
        <v>0</v>
      </c>
      <c r="CG152" s="293">
        <v>0</v>
      </c>
      <c r="CH152" s="293">
        <v>22109992.947649278</v>
      </c>
      <c r="CI152" s="296">
        <v>10085688.22251243</v>
      </c>
      <c r="CJ152" s="293">
        <v>0</v>
      </c>
      <c r="CK152" s="293">
        <v>16973.185930582629</v>
      </c>
      <c r="CL152" s="293">
        <v>10102661.408443013</v>
      </c>
      <c r="CM152" s="296">
        <v>558353.2339461816</v>
      </c>
      <c r="CN152" s="293">
        <v>0</v>
      </c>
      <c r="CO152" s="293">
        <v>0</v>
      </c>
      <c r="CP152" s="293">
        <v>558353.2339461816</v>
      </c>
      <c r="CQ152" s="296">
        <v>81210712.133798212</v>
      </c>
      <c r="CR152" s="293">
        <v>0</v>
      </c>
      <c r="CS152" s="293">
        <v>0</v>
      </c>
      <c r="CT152" s="293">
        <v>81210712.133798212</v>
      </c>
      <c r="CU152" s="296">
        <v>-3516575.9089067592</v>
      </c>
      <c r="CV152" s="293">
        <v>0</v>
      </c>
      <c r="CW152" s="293">
        <v>197804.74</v>
      </c>
      <c r="CX152" s="293">
        <v>-3318771.168906759</v>
      </c>
      <c r="CY152" s="296">
        <v>2581399.6577703636</v>
      </c>
      <c r="CZ152" s="293">
        <v>0</v>
      </c>
      <c r="DA152" s="293">
        <v>0</v>
      </c>
      <c r="DB152" s="293">
        <v>2581399.6577703636</v>
      </c>
      <c r="DC152" s="296">
        <v>-3856489.9735848075</v>
      </c>
      <c r="DD152" s="293">
        <v>0</v>
      </c>
      <c r="DE152" s="293">
        <v>0</v>
      </c>
      <c r="DF152" s="293">
        <v>-3856489.9735848075</v>
      </c>
      <c r="DG152" s="296">
        <v>-9992062.5547427014</v>
      </c>
      <c r="DH152" s="293">
        <v>0</v>
      </c>
      <c r="DI152" s="293">
        <v>0</v>
      </c>
      <c r="DJ152" s="293">
        <v>-9992062.5547427014</v>
      </c>
      <c r="DK152" s="296">
        <v>-3766002.7022614125</v>
      </c>
      <c r="DL152" s="293">
        <v>0</v>
      </c>
      <c r="DM152" s="293">
        <v>0</v>
      </c>
      <c r="DN152" s="293">
        <v>-3766002.7022614125</v>
      </c>
      <c r="DO152" s="296">
        <v>-1328607.5846046063</v>
      </c>
      <c r="DP152" s="293">
        <v>0</v>
      </c>
      <c r="DQ152" s="293">
        <v>3728141.92</v>
      </c>
      <c r="DR152" s="293">
        <v>2399534.3353953939</v>
      </c>
      <c r="DS152" s="296">
        <v>-972506.76068484632</v>
      </c>
      <c r="DT152" s="293">
        <v>0</v>
      </c>
      <c r="DU152" s="293">
        <v>0</v>
      </c>
      <c r="DV152" s="293">
        <v>-972506.76068484632</v>
      </c>
      <c r="DW152" s="296">
        <v>-4174635.0734636905</v>
      </c>
      <c r="DX152" s="293">
        <v>0</v>
      </c>
      <c r="DY152" s="293">
        <v>0</v>
      </c>
      <c r="DZ152" s="293">
        <v>-4174635.0734636905</v>
      </c>
      <c r="EA152" s="296">
        <v>-14138.920653978928</v>
      </c>
      <c r="EB152" s="293">
        <v>0</v>
      </c>
      <c r="EC152" s="293">
        <v>0</v>
      </c>
      <c r="ED152" s="293">
        <v>-14138.920653978928</v>
      </c>
      <c r="EE152" s="296">
        <v>3522477.0149557721</v>
      </c>
      <c r="EF152" s="293">
        <v>0</v>
      </c>
      <c r="EG152" s="293">
        <v>0</v>
      </c>
      <c r="EH152" s="293">
        <v>3522477.0149557721</v>
      </c>
      <c r="EI152" s="296">
        <v>-361410.61911724356</v>
      </c>
      <c r="EJ152" s="293">
        <v>0</v>
      </c>
      <c r="EK152" s="293">
        <v>469275.2</v>
      </c>
      <c r="EL152" s="293">
        <v>107864.58088275659</v>
      </c>
      <c r="EM152" s="296">
        <v>-1259209.995795368</v>
      </c>
      <c r="EN152" s="293">
        <v>0</v>
      </c>
      <c r="EO152" s="293">
        <v>0</v>
      </c>
      <c r="EP152" s="293">
        <v>-1259209.995795368</v>
      </c>
      <c r="EQ152" s="296">
        <v>8917812.193740828</v>
      </c>
      <c r="ER152" s="293">
        <v>0</v>
      </c>
      <c r="ES152" s="293">
        <v>0</v>
      </c>
      <c r="ET152" s="293">
        <v>8917812.193740828</v>
      </c>
      <c r="EU152" s="296">
        <v>3900942.8409964391</v>
      </c>
      <c r="EV152" s="293">
        <v>0</v>
      </c>
      <c r="EW152" s="293">
        <v>0</v>
      </c>
      <c r="EX152" s="293">
        <v>3900942.8409964391</v>
      </c>
      <c r="EY152" s="296">
        <v>1086829.467347526</v>
      </c>
      <c r="EZ152" s="293">
        <v>0</v>
      </c>
      <c r="FA152" s="293">
        <v>0</v>
      </c>
      <c r="FB152" s="293">
        <v>1086829.467347526</v>
      </c>
      <c r="FC152" s="296">
        <v>-2163722.1850100085</v>
      </c>
      <c r="FD152" s="293">
        <v>0</v>
      </c>
      <c r="FE152" s="293">
        <v>0</v>
      </c>
      <c r="FF152" s="293">
        <v>-2163722.1850100085</v>
      </c>
      <c r="FG152" s="296">
        <v>3057901.5744363675</v>
      </c>
      <c r="FH152" s="293">
        <v>0</v>
      </c>
      <c r="FI152" s="293">
        <v>0</v>
      </c>
      <c r="FJ152" s="293">
        <v>3057901.5744363675</v>
      </c>
      <c r="FK152" s="296">
        <v>732717.84674220032</v>
      </c>
      <c r="FL152" s="293">
        <v>0</v>
      </c>
      <c r="FM152" s="293">
        <v>0</v>
      </c>
      <c r="FN152" s="293">
        <v>732717.84674220032</v>
      </c>
    </row>
    <row r="153" spans="2:170" ht="13.8" hidden="1" thickTop="1">
      <c r="F153" s="266"/>
      <c r="G153" s="266"/>
      <c r="H153" s="266"/>
      <c r="I153" s="266"/>
      <c r="AH153" s="23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266"/>
      <c r="BV153" s="266"/>
      <c r="BW153" s="266"/>
      <c r="BX153" s="266"/>
      <c r="BY153" s="266"/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  <c r="CS153" s="266"/>
      <c r="CT153" s="266"/>
      <c r="CU153" s="266"/>
      <c r="CV153" s="266"/>
      <c r="CW153" s="266"/>
      <c r="CX153" s="266"/>
      <c r="CY153" s="266"/>
      <c r="CZ153" s="266"/>
      <c r="DA153" s="266"/>
      <c r="DB153" s="266"/>
      <c r="DC153" s="266"/>
      <c r="DD153" s="266"/>
      <c r="DE153" s="266"/>
      <c r="DF153" s="266"/>
      <c r="DG153" s="266"/>
      <c r="DH153" s="266"/>
      <c r="DI153" s="266"/>
      <c r="DJ153" s="266"/>
      <c r="DK153" s="266"/>
      <c r="DL153" s="266"/>
      <c r="DM153" s="266"/>
      <c r="DN153" s="266"/>
      <c r="DO153" s="266"/>
      <c r="DP153" s="266"/>
      <c r="DQ153" s="266"/>
      <c r="DR153" s="266"/>
      <c r="DS153" s="266"/>
      <c r="DT153" s="266"/>
      <c r="DU153" s="266"/>
      <c r="DV153" s="266"/>
      <c r="DW153" s="266"/>
      <c r="DX153" s="266"/>
      <c r="DY153" s="266"/>
      <c r="DZ153" s="266"/>
      <c r="EA153" s="266"/>
      <c r="EB153" s="266"/>
      <c r="EC153" s="266"/>
      <c r="ED153" s="266"/>
      <c r="EE153" s="266"/>
      <c r="EF153" s="266"/>
      <c r="EG153" s="266"/>
      <c r="EH153" s="266"/>
      <c r="EI153" s="266"/>
      <c r="EJ153" s="266"/>
      <c r="EK153" s="266"/>
      <c r="EL153" s="266"/>
      <c r="EM153" s="266"/>
      <c r="EN153" s="266"/>
      <c r="EO153" s="266"/>
      <c r="EP153" s="266"/>
      <c r="EQ153" s="266"/>
      <c r="ER153" s="266"/>
      <c r="ES153" s="266"/>
      <c r="ET153" s="266"/>
      <c r="EU153" s="266"/>
      <c r="EV153" s="266"/>
      <c r="EW153" s="266"/>
      <c r="EX153" s="266"/>
      <c r="EY153" s="266"/>
      <c r="EZ153" s="266"/>
      <c r="FA153" s="266"/>
      <c r="FB153" s="266"/>
      <c r="FC153" s="266"/>
      <c r="FD153" s="266"/>
      <c r="FE153" s="266"/>
      <c r="FF153" s="266"/>
      <c r="FG153" s="266"/>
      <c r="FH153" s="266"/>
      <c r="FI153" s="266"/>
      <c r="FJ153" s="266"/>
      <c r="FK153" s="266"/>
      <c r="FL153" s="266"/>
      <c r="FM153" s="266"/>
      <c r="FN153" s="266"/>
    </row>
    <row r="154" spans="2:170" hidden="1">
      <c r="B154" s="266"/>
      <c r="F154" s="266"/>
      <c r="H154" s="266"/>
      <c r="AH154" s="23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/>
      <c r="BE154" s="218"/>
      <c r="BF154" s="218"/>
      <c r="BG154" s="266"/>
      <c r="BI154" s="266"/>
      <c r="BK154" s="266"/>
      <c r="BM154" s="266"/>
      <c r="BO154" s="266"/>
      <c r="BQ154" s="266"/>
      <c r="BS154" s="266"/>
      <c r="BU154" s="266"/>
      <c r="BW154" s="266"/>
      <c r="BY154" s="266"/>
      <c r="CA154" s="266"/>
      <c r="CC154" s="266"/>
      <c r="CE154" s="266"/>
      <c r="CG154" s="266"/>
      <c r="CI154" s="266"/>
      <c r="CK154" s="266"/>
      <c r="CM154" s="266"/>
      <c r="CO154" s="266"/>
      <c r="CQ154" s="266"/>
      <c r="CS154" s="266"/>
      <c r="CU154" s="266"/>
      <c r="CW154" s="266"/>
      <c r="CY154" s="266"/>
      <c r="DA154" s="266"/>
      <c r="DC154" s="266"/>
      <c r="DE154" s="266"/>
      <c r="DG154" s="266"/>
      <c r="DI154" s="266"/>
      <c r="DK154" s="266"/>
      <c r="DM154" s="266"/>
      <c r="DO154" s="266"/>
      <c r="DQ154" s="266"/>
      <c r="DS154" s="266"/>
      <c r="DU154" s="266"/>
      <c r="DW154" s="266"/>
      <c r="DY154" s="266"/>
      <c r="EA154" s="266"/>
      <c r="EC154" s="266"/>
      <c r="EE154" s="266"/>
      <c r="EG154" s="266"/>
      <c r="EI154" s="266"/>
      <c r="EK154" s="266"/>
      <c r="EM154" s="266"/>
      <c r="EO154" s="266"/>
      <c r="EQ154" s="266"/>
      <c r="ES154" s="266"/>
      <c r="EU154" s="266"/>
      <c r="EW154" s="266"/>
      <c r="EY154" s="266"/>
      <c r="FA154" s="266"/>
      <c r="FC154" s="266"/>
      <c r="FE154" s="266"/>
      <c r="FG154" s="266"/>
      <c r="FI154" s="266"/>
      <c r="FK154" s="266"/>
      <c r="FM154" s="266"/>
    </row>
    <row r="155" spans="2:170" hidden="1">
      <c r="B155" s="266"/>
      <c r="H155" s="266"/>
      <c r="AH155" s="238"/>
      <c r="AJ155" s="218"/>
      <c r="AK155" s="218"/>
      <c r="AL155" s="218"/>
      <c r="AM155" s="218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18"/>
      <c r="BB155" s="218"/>
      <c r="BC155" s="218"/>
      <c r="BD155" s="218"/>
      <c r="BE155" s="218"/>
      <c r="BF155" s="218"/>
      <c r="BI155" s="266"/>
      <c r="BM155" s="266"/>
      <c r="BQ155" s="266"/>
      <c r="BU155" s="266"/>
      <c r="BY155" s="266"/>
      <c r="CC155" s="266"/>
      <c r="CG155" s="266"/>
      <c r="CK155" s="266"/>
      <c r="CO155" s="266"/>
      <c r="CS155" s="266"/>
      <c r="CW155" s="266"/>
      <c r="DA155" s="266"/>
      <c r="DE155" s="266"/>
      <c r="DI155" s="266"/>
      <c r="DM155" s="266"/>
      <c r="DQ155" s="266"/>
      <c r="DU155" s="266"/>
      <c r="DY155" s="266"/>
      <c r="EC155" s="266"/>
      <c r="EG155" s="266"/>
      <c r="EK155" s="266"/>
      <c r="EO155" s="266"/>
      <c r="ES155" s="266"/>
      <c r="EW155" s="266"/>
      <c r="FA155" s="266"/>
      <c r="FE155" s="266"/>
      <c r="FI155" s="266"/>
      <c r="FM155" s="266"/>
    </row>
    <row r="156" spans="2:170" hidden="1">
      <c r="B156" s="266"/>
      <c r="AH156" s="238"/>
      <c r="AJ156" s="218"/>
      <c r="AK156" s="218"/>
      <c r="AL156" s="218"/>
      <c r="AM156" s="218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/>
      <c r="BF156" s="218"/>
    </row>
    <row r="157" spans="2:170" hidden="1">
      <c r="B157" s="266"/>
      <c r="AH157" s="238"/>
      <c r="AJ157" s="218"/>
      <c r="AK157" s="218"/>
      <c r="AL157" s="218"/>
      <c r="AM157" s="218"/>
      <c r="AN157" s="218"/>
      <c r="AO157" s="218"/>
      <c r="AP157" s="218"/>
      <c r="AQ157" s="218"/>
      <c r="AR157" s="218"/>
      <c r="AS157" s="218"/>
      <c r="AT157" s="218"/>
      <c r="AU157" s="218"/>
      <c r="AV157" s="218"/>
      <c r="AW157" s="218"/>
      <c r="AX157" s="218"/>
      <c r="AY157" s="218"/>
      <c r="AZ157" s="218"/>
      <c r="BA157" s="218"/>
      <c r="BB157" s="218"/>
      <c r="BC157" s="218"/>
      <c r="BD157" s="218"/>
      <c r="BE157" s="218"/>
      <c r="BF157" s="218"/>
    </row>
    <row r="158" spans="2:170" hidden="1">
      <c r="H158" s="303"/>
      <c r="AH158" s="238"/>
      <c r="AJ158" s="218"/>
      <c r="AK158" s="218"/>
      <c r="AL158" s="218"/>
      <c r="AM158" s="218"/>
      <c r="AN158" s="218"/>
      <c r="AO158" s="218"/>
      <c r="AP158" s="218"/>
      <c r="AQ158" s="218"/>
      <c r="AR158" s="218"/>
      <c r="AS158" s="218"/>
      <c r="AT158" s="218"/>
      <c r="AU158" s="218"/>
      <c r="AV158" s="218"/>
      <c r="AW158" s="218"/>
      <c r="AX158" s="218"/>
      <c r="AY158" s="218"/>
      <c r="AZ158" s="218"/>
      <c r="BA158" s="218"/>
      <c r="BB158" s="218"/>
      <c r="BC158" s="218"/>
      <c r="BD158" s="218"/>
      <c r="BE158" s="218"/>
      <c r="BF158" s="218"/>
      <c r="BI158" s="303"/>
      <c r="BM158" s="303"/>
      <c r="BQ158" s="303"/>
      <c r="BU158" s="303"/>
      <c r="BY158" s="303"/>
      <c r="CC158" s="303"/>
      <c r="CG158" s="303"/>
      <c r="CK158" s="303"/>
      <c r="CO158" s="303"/>
      <c r="CS158" s="303"/>
      <c r="CW158" s="303"/>
      <c r="DA158" s="303"/>
      <c r="DE158" s="303"/>
      <c r="DI158" s="303"/>
      <c r="DM158" s="303"/>
      <c r="DQ158" s="303"/>
      <c r="DU158" s="303"/>
      <c r="DY158" s="303"/>
      <c r="EC158" s="303"/>
      <c r="EG158" s="303"/>
      <c r="EK158" s="303"/>
      <c r="EO158" s="303"/>
      <c r="ES158" s="303"/>
      <c r="EW158" s="303"/>
      <c r="FA158" s="303"/>
      <c r="FE158" s="303"/>
      <c r="FI158" s="303"/>
      <c r="FM158" s="303"/>
    </row>
    <row r="159" spans="2:170" hidden="1">
      <c r="AH159" s="238"/>
      <c r="AJ159" s="218"/>
      <c r="AK159" s="218"/>
      <c r="AL159" s="218"/>
      <c r="AM159" s="218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/>
      <c r="BE159" s="218"/>
      <c r="BF159" s="218"/>
    </row>
    <row r="160" spans="2:170" hidden="1">
      <c r="AH160" s="238"/>
      <c r="AJ160" s="218"/>
      <c r="AK160" s="218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8"/>
      <c r="BB160" s="218"/>
      <c r="BC160" s="218"/>
      <c r="BD160" s="218"/>
      <c r="BE160" s="218"/>
      <c r="BF160" s="218"/>
    </row>
    <row r="161" spans="2:170" hidden="1">
      <c r="AH161" s="238"/>
      <c r="AJ161" s="218"/>
      <c r="AK161" s="218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/>
      <c r="BE161" s="218"/>
      <c r="BF161" s="218"/>
    </row>
    <row r="162" spans="2:170" hidden="1">
      <c r="AH162" s="238"/>
      <c r="AJ162" s="218"/>
      <c r="AK162" s="218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8"/>
      <c r="BB162" s="218"/>
      <c r="BC162" s="218"/>
      <c r="BD162" s="218"/>
      <c r="BE162" s="218"/>
      <c r="BF162" s="218"/>
    </row>
    <row r="163" spans="2:170" hidden="1">
      <c r="AH163" s="238"/>
      <c r="AJ163" s="218"/>
      <c r="AK163" s="218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/>
      <c r="BE163" s="218"/>
      <c r="BF163" s="218"/>
    </row>
    <row r="164" spans="2:170" hidden="1">
      <c r="AH164" s="238"/>
      <c r="AJ164" s="218"/>
      <c r="AK164" s="218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</row>
    <row r="165" spans="2:170" hidden="1">
      <c r="B165" s="218"/>
      <c r="C165" s="304"/>
      <c r="D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  <c r="AA165" s="218"/>
      <c r="AB165" s="218"/>
      <c r="AC165" s="218"/>
      <c r="AD165" s="218"/>
      <c r="AE165" s="218"/>
      <c r="AF165" s="218"/>
      <c r="AG165" s="218"/>
      <c r="AH165" s="305"/>
      <c r="AI165" s="218"/>
      <c r="AJ165" s="218"/>
      <c r="AK165" s="218"/>
      <c r="AL165" s="218"/>
      <c r="AM165" s="218"/>
      <c r="AN165" s="218"/>
      <c r="AO165" s="218"/>
      <c r="AP165" s="218"/>
      <c r="AQ165" s="218"/>
      <c r="AR165" s="218"/>
      <c r="AS165" s="218"/>
      <c r="AT165" s="218"/>
      <c r="AU165" s="218"/>
      <c r="AV165" s="218"/>
      <c r="AW165" s="218"/>
      <c r="AX165" s="218"/>
      <c r="AY165" s="218"/>
      <c r="AZ165" s="218"/>
      <c r="BA165" s="218"/>
      <c r="BB165" s="218"/>
      <c r="BC165" s="218"/>
      <c r="BD165" s="218"/>
      <c r="BE165" s="218"/>
      <c r="BF165" s="218"/>
      <c r="BG165" s="218"/>
      <c r="BH165" s="218"/>
      <c r="BI165" s="218"/>
      <c r="BJ165" s="218"/>
      <c r="BK165" s="218"/>
      <c r="BL165" s="218"/>
      <c r="BM165" s="218"/>
      <c r="BN165" s="218"/>
      <c r="BO165" s="218"/>
      <c r="BP165" s="218"/>
      <c r="BQ165" s="218"/>
      <c r="BR165" s="218"/>
      <c r="BS165" s="218"/>
      <c r="BT165" s="218"/>
      <c r="BU165" s="218"/>
      <c r="BV165" s="218"/>
      <c r="BW165" s="218"/>
      <c r="BX165" s="218"/>
      <c r="BY165" s="218"/>
      <c r="BZ165" s="218"/>
      <c r="CA165" s="218"/>
      <c r="CB165" s="218"/>
      <c r="CC165" s="218"/>
      <c r="CD165" s="218"/>
      <c r="CE165" s="218"/>
      <c r="CF165" s="218"/>
      <c r="CG165" s="218"/>
      <c r="CH165" s="218"/>
      <c r="CI165" s="218"/>
      <c r="CJ165" s="218"/>
      <c r="CK165" s="218"/>
      <c r="CL165" s="218"/>
      <c r="CM165" s="218"/>
      <c r="CN165" s="218"/>
      <c r="CO165" s="218"/>
      <c r="CP165" s="218"/>
      <c r="CQ165" s="218"/>
      <c r="CR165" s="218"/>
      <c r="CS165" s="218"/>
      <c r="CT165" s="218"/>
      <c r="CU165" s="218"/>
      <c r="CV165" s="218"/>
      <c r="CW165" s="218"/>
      <c r="CX165" s="218"/>
      <c r="CY165" s="218"/>
      <c r="CZ165" s="218"/>
      <c r="DA165" s="218"/>
      <c r="DB165" s="218"/>
      <c r="DC165" s="218"/>
      <c r="DD165" s="218"/>
      <c r="DE165" s="218"/>
      <c r="DF165" s="218"/>
      <c r="DG165" s="218"/>
      <c r="DH165" s="218"/>
      <c r="DI165" s="218"/>
      <c r="DJ165" s="218"/>
      <c r="DK165" s="218"/>
      <c r="DL165" s="218"/>
      <c r="DM165" s="218"/>
      <c r="DN165" s="218"/>
      <c r="DO165" s="218"/>
      <c r="DP165" s="218"/>
      <c r="DQ165" s="218"/>
      <c r="DR165" s="218"/>
      <c r="DS165" s="218"/>
      <c r="DT165" s="218"/>
      <c r="DU165" s="218"/>
      <c r="DV165" s="218"/>
      <c r="DW165" s="218"/>
      <c r="DX165" s="218"/>
      <c r="DY165" s="218"/>
      <c r="DZ165" s="218"/>
      <c r="EA165" s="218"/>
      <c r="EB165" s="218"/>
      <c r="EC165" s="218"/>
      <c r="ED165" s="218"/>
      <c r="EE165" s="218"/>
      <c r="EF165" s="218"/>
      <c r="EG165" s="218"/>
      <c r="EH165" s="218"/>
      <c r="EI165" s="218"/>
      <c r="EJ165" s="218"/>
      <c r="EK165" s="218"/>
      <c r="EL165" s="218"/>
      <c r="EM165" s="218"/>
      <c r="EN165" s="218"/>
      <c r="EO165" s="218"/>
      <c r="EP165" s="218"/>
      <c r="EQ165" s="218"/>
      <c r="ER165" s="218"/>
      <c r="ES165" s="218"/>
      <c r="ET165" s="218"/>
      <c r="EU165" s="218"/>
      <c r="EV165" s="218"/>
      <c r="EW165" s="218"/>
      <c r="EX165" s="218"/>
      <c r="EY165" s="218"/>
      <c r="EZ165" s="218"/>
      <c r="FA165" s="218"/>
      <c r="FB165" s="218"/>
      <c r="FC165" s="218"/>
      <c r="FD165" s="218"/>
      <c r="FE165" s="218"/>
      <c r="FF165" s="218"/>
      <c r="FG165" s="218"/>
      <c r="FH165" s="218"/>
      <c r="FI165" s="218"/>
      <c r="FJ165" s="218"/>
      <c r="FK165" s="218"/>
      <c r="FL165" s="218"/>
      <c r="FM165" s="218"/>
      <c r="FN165" s="218"/>
    </row>
    <row r="166" spans="2:170" ht="9" hidden="1" customHeight="1">
      <c r="B166" s="218"/>
      <c r="C166" s="304"/>
      <c r="D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305"/>
      <c r="AI166" s="218"/>
      <c r="AJ166" s="218"/>
      <c r="AK166" s="218"/>
      <c r="AL166" s="218"/>
      <c r="AM166" s="218"/>
      <c r="AN166" s="218"/>
      <c r="AO166" s="218"/>
      <c r="AP166" s="218"/>
      <c r="AQ166" s="218"/>
      <c r="AR166" s="218"/>
      <c r="AS166" s="218"/>
      <c r="AT166" s="218"/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8"/>
      <c r="BJ166" s="218"/>
      <c r="BK166" s="218"/>
      <c r="BL166" s="218"/>
      <c r="BM166" s="218"/>
      <c r="BN166" s="218"/>
      <c r="BO166" s="218"/>
      <c r="BP166" s="218"/>
      <c r="BQ166" s="218"/>
      <c r="BR166" s="218"/>
      <c r="BS166" s="218"/>
      <c r="BT166" s="218"/>
      <c r="BU166" s="218"/>
      <c r="BV166" s="218"/>
      <c r="BW166" s="218"/>
      <c r="BX166" s="218"/>
      <c r="BY166" s="218"/>
      <c r="BZ166" s="218"/>
      <c r="CA166" s="218"/>
      <c r="CB166" s="218"/>
      <c r="CC166" s="218"/>
      <c r="CD166" s="218"/>
      <c r="CE166" s="218"/>
      <c r="CF166" s="218"/>
      <c r="CG166" s="218"/>
      <c r="CH166" s="218"/>
      <c r="CI166" s="218"/>
      <c r="CJ166" s="218"/>
      <c r="CK166" s="218"/>
      <c r="CL166" s="218"/>
      <c r="CM166" s="218"/>
      <c r="CN166" s="218"/>
      <c r="CO166" s="218"/>
      <c r="CP166" s="218"/>
      <c r="CQ166" s="218"/>
      <c r="CR166" s="218"/>
      <c r="CS166" s="218"/>
      <c r="CT166" s="218"/>
      <c r="CU166" s="218"/>
      <c r="CV166" s="218"/>
      <c r="CW166" s="218"/>
      <c r="CX166" s="218"/>
      <c r="CY166" s="218"/>
      <c r="CZ166" s="218"/>
      <c r="DA166" s="218"/>
      <c r="DB166" s="218"/>
      <c r="DC166" s="218"/>
      <c r="DD166" s="218"/>
      <c r="DE166" s="218"/>
      <c r="DF166" s="218"/>
      <c r="DG166" s="218"/>
      <c r="DH166" s="218"/>
      <c r="DI166" s="218"/>
      <c r="DJ166" s="218"/>
      <c r="DK166" s="218"/>
      <c r="DL166" s="218"/>
      <c r="DM166" s="218"/>
      <c r="DN166" s="218"/>
      <c r="DO166" s="218"/>
      <c r="DP166" s="218"/>
      <c r="DQ166" s="218"/>
      <c r="DR166" s="218"/>
      <c r="DS166" s="218"/>
      <c r="DT166" s="218"/>
      <c r="DU166" s="218"/>
      <c r="DV166" s="218"/>
      <c r="DW166" s="218"/>
      <c r="DX166" s="218"/>
      <c r="DY166" s="218"/>
      <c r="DZ166" s="218"/>
      <c r="EA166" s="218"/>
      <c r="EB166" s="218"/>
      <c r="EC166" s="218"/>
      <c r="ED166" s="218"/>
      <c r="EE166" s="218"/>
      <c r="EF166" s="218"/>
      <c r="EG166" s="218"/>
      <c r="EH166" s="218"/>
      <c r="EI166" s="218"/>
      <c r="EJ166" s="218"/>
      <c r="EK166" s="218"/>
      <c r="EL166" s="218"/>
      <c r="EM166" s="218"/>
      <c r="EN166" s="218"/>
      <c r="EO166" s="218"/>
      <c r="EP166" s="218"/>
      <c r="EQ166" s="218"/>
      <c r="ER166" s="218"/>
      <c r="ES166" s="218"/>
      <c r="ET166" s="218"/>
      <c r="EU166" s="218"/>
      <c r="EV166" s="218"/>
      <c r="EW166" s="218"/>
      <c r="EX166" s="218"/>
      <c r="EY166" s="218"/>
      <c r="EZ166" s="218"/>
      <c r="FA166" s="218"/>
      <c r="FB166" s="218"/>
      <c r="FC166" s="218"/>
      <c r="FD166" s="218"/>
      <c r="FE166" s="218"/>
      <c r="FF166" s="218"/>
      <c r="FG166" s="218"/>
      <c r="FH166" s="218"/>
      <c r="FI166" s="218"/>
      <c r="FJ166" s="218"/>
      <c r="FK166" s="218"/>
      <c r="FL166" s="218"/>
      <c r="FM166" s="218"/>
      <c r="FN166" s="218"/>
    </row>
    <row r="167" spans="2:170" hidden="1">
      <c r="B167" s="218"/>
      <c r="C167" s="304"/>
      <c r="D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218"/>
      <c r="AD167" s="218"/>
      <c r="AE167" s="218"/>
      <c r="AF167" s="218"/>
      <c r="AG167" s="218"/>
      <c r="AH167" s="305"/>
      <c r="AI167" s="218"/>
      <c r="AJ167" s="218"/>
      <c r="AK167" s="218"/>
      <c r="AL167" s="218"/>
      <c r="AM167" s="218"/>
      <c r="AN167" s="218"/>
      <c r="AO167" s="218"/>
      <c r="AP167" s="218"/>
      <c r="AQ167" s="218"/>
      <c r="AR167" s="218"/>
      <c r="AS167" s="218"/>
      <c r="AT167" s="218"/>
      <c r="AU167" s="218"/>
      <c r="AV167" s="218"/>
      <c r="AW167" s="218"/>
      <c r="AX167" s="218"/>
      <c r="AY167" s="218"/>
      <c r="AZ167" s="218"/>
      <c r="BA167" s="218"/>
      <c r="BB167" s="218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8"/>
      <c r="BS167" s="218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8"/>
      <c r="CJ167" s="218"/>
      <c r="CK167" s="218"/>
      <c r="CL167" s="218"/>
      <c r="CM167" s="218"/>
      <c r="CN167" s="218"/>
      <c r="CO167" s="218"/>
      <c r="CP167" s="218"/>
      <c r="CQ167" s="218"/>
      <c r="CR167" s="218"/>
      <c r="CS167" s="218"/>
      <c r="CT167" s="218"/>
      <c r="CU167" s="218"/>
      <c r="CV167" s="218"/>
      <c r="CW167" s="218"/>
      <c r="CX167" s="218"/>
      <c r="CY167" s="218"/>
      <c r="CZ167" s="218"/>
      <c r="DA167" s="218"/>
      <c r="DB167" s="218"/>
      <c r="DC167" s="218"/>
      <c r="DD167" s="218"/>
      <c r="DE167" s="218"/>
      <c r="DF167" s="218"/>
      <c r="DG167" s="218"/>
      <c r="DH167" s="218"/>
      <c r="DI167" s="218"/>
      <c r="DJ167" s="218"/>
      <c r="DK167" s="218"/>
      <c r="DL167" s="218"/>
      <c r="DM167" s="218"/>
      <c r="DN167" s="218"/>
      <c r="DO167" s="218"/>
      <c r="DP167" s="218"/>
      <c r="DQ167" s="218"/>
      <c r="DR167" s="218"/>
      <c r="DS167" s="218"/>
      <c r="DT167" s="218"/>
      <c r="DU167" s="218"/>
      <c r="DV167" s="218"/>
      <c r="DW167" s="218"/>
      <c r="DX167" s="218"/>
      <c r="DY167" s="218"/>
      <c r="DZ167" s="218"/>
      <c r="EA167" s="218"/>
      <c r="EB167" s="218"/>
      <c r="EC167" s="218"/>
      <c r="ED167" s="218"/>
      <c r="EE167" s="218"/>
      <c r="EF167" s="218"/>
      <c r="EG167" s="218"/>
      <c r="EH167" s="218"/>
      <c r="EI167" s="218"/>
      <c r="EJ167" s="218"/>
      <c r="EK167" s="218"/>
      <c r="EL167" s="218"/>
      <c r="EM167" s="218"/>
      <c r="EN167" s="218"/>
      <c r="EO167" s="218"/>
      <c r="EP167" s="218"/>
      <c r="EQ167" s="218"/>
      <c r="ER167" s="218"/>
      <c r="ES167" s="218"/>
      <c r="ET167" s="218"/>
      <c r="EU167" s="218"/>
      <c r="EV167" s="218"/>
      <c r="EW167" s="218"/>
      <c r="EX167" s="218"/>
      <c r="EY167" s="218"/>
      <c r="EZ167" s="218"/>
      <c r="FA167" s="218"/>
      <c r="FB167" s="218"/>
      <c r="FC167" s="218"/>
      <c r="FD167" s="218"/>
      <c r="FE167" s="218"/>
      <c r="FF167" s="218"/>
      <c r="FG167" s="218"/>
      <c r="FH167" s="218"/>
      <c r="FI167" s="218"/>
      <c r="FJ167" s="218"/>
      <c r="FK167" s="218"/>
      <c r="FL167" s="218"/>
      <c r="FM167" s="218"/>
      <c r="FN167" s="218"/>
    </row>
    <row r="168" spans="2:170" hidden="1">
      <c r="B168" s="218"/>
      <c r="C168" s="304"/>
      <c r="D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305"/>
      <c r="AI168" s="218"/>
      <c r="AJ168" s="218"/>
      <c r="AK168" s="218"/>
      <c r="AL168" s="218"/>
      <c r="AM168" s="218"/>
      <c r="AN168" s="218"/>
      <c r="AO168" s="218"/>
      <c r="AP168" s="218"/>
      <c r="AQ168" s="218"/>
      <c r="AR168" s="218"/>
      <c r="AS168" s="218"/>
      <c r="AT168" s="218"/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/>
      <c r="BE168" s="218"/>
      <c r="BF168" s="218"/>
      <c r="BG168" s="218"/>
      <c r="BH168" s="218"/>
      <c r="BI168" s="218"/>
      <c r="BJ168" s="218"/>
      <c r="BK168" s="218"/>
      <c r="BL168" s="218"/>
      <c r="BM168" s="218"/>
      <c r="BN168" s="218"/>
      <c r="BO168" s="218"/>
      <c r="BP168" s="218"/>
      <c r="BQ168" s="218"/>
      <c r="BR168" s="218"/>
      <c r="BS168" s="218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8"/>
      <c r="CJ168" s="218"/>
      <c r="CK168" s="218"/>
      <c r="CL168" s="218"/>
      <c r="CM168" s="218"/>
      <c r="CN168" s="218"/>
      <c r="CO168" s="218"/>
      <c r="CP168" s="218"/>
      <c r="CQ168" s="218"/>
      <c r="CR168" s="218"/>
      <c r="CS168" s="218"/>
      <c r="CT168" s="218"/>
      <c r="CU168" s="218"/>
      <c r="CV168" s="218"/>
      <c r="CW168" s="218"/>
      <c r="CX168" s="218"/>
      <c r="CY168" s="218"/>
      <c r="CZ168" s="218"/>
      <c r="DA168" s="218"/>
      <c r="DB168" s="218"/>
      <c r="DC168" s="218"/>
      <c r="DD168" s="218"/>
      <c r="DE168" s="218"/>
      <c r="DF168" s="218"/>
      <c r="DG168" s="218"/>
      <c r="DH168" s="218"/>
      <c r="DI168" s="218"/>
      <c r="DJ168" s="218"/>
      <c r="DK168" s="218"/>
      <c r="DL168" s="218"/>
      <c r="DM168" s="218"/>
      <c r="DN168" s="218"/>
      <c r="DO168" s="218"/>
      <c r="DP168" s="218"/>
      <c r="DQ168" s="218"/>
      <c r="DR168" s="218"/>
      <c r="DS168" s="218"/>
      <c r="DT168" s="218"/>
      <c r="DU168" s="218"/>
      <c r="DV168" s="218"/>
      <c r="DW168" s="218"/>
      <c r="DX168" s="218"/>
      <c r="DY168" s="218"/>
      <c r="DZ168" s="218"/>
      <c r="EA168" s="218"/>
      <c r="EB168" s="218"/>
      <c r="EC168" s="218"/>
      <c r="ED168" s="218"/>
      <c r="EE168" s="218"/>
      <c r="EF168" s="218"/>
      <c r="EG168" s="218"/>
      <c r="EH168" s="218"/>
      <c r="EI168" s="218"/>
      <c r="EJ168" s="218"/>
      <c r="EK168" s="218"/>
      <c r="EL168" s="218"/>
      <c r="EM168" s="218"/>
      <c r="EN168" s="218"/>
      <c r="EO168" s="218"/>
      <c r="EP168" s="218"/>
      <c r="EQ168" s="218"/>
      <c r="ER168" s="218"/>
      <c r="ES168" s="218"/>
      <c r="ET168" s="218"/>
      <c r="EU168" s="218"/>
      <c r="EV168" s="218"/>
      <c r="EW168" s="218"/>
      <c r="EX168" s="218"/>
      <c r="EY168" s="218"/>
      <c r="EZ168" s="218"/>
      <c r="FA168" s="218"/>
      <c r="FB168" s="218"/>
      <c r="FC168" s="218"/>
      <c r="FD168" s="218"/>
      <c r="FE168" s="218"/>
      <c r="FF168" s="218"/>
      <c r="FG168" s="218"/>
      <c r="FH168" s="218"/>
      <c r="FI168" s="218"/>
      <c r="FJ168" s="218"/>
      <c r="FK168" s="218"/>
      <c r="FL168" s="218"/>
      <c r="FM168" s="218"/>
      <c r="FN168" s="218"/>
    </row>
    <row r="169" spans="2:170" hidden="1">
      <c r="B169" s="218"/>
      <c r="C169" s="304"/>
      <c r="D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  <c r="AA169" s="218"/>
      <c r="AB169" s="218"/>
      <c r="AC169" s="218"/>
      <c r="AD169" s="218"/>
      <c r="AE169" s="218"/>
      <c r="AF169" s="218"/>
      <c r="AG169" s="218"/>
      <c r="AH169" s="305"/>
      <c r="AI169" s="218"/>
      <c r="AJ169" s="218"/>
      <c r="AK169" s="218"/>
      <c r="AL169" s="218"/>
      <c r="AM169" s="218"/>
      <c r="AN169" s="218"/>
      <c r="AO169" s="218"/>
      <c r="AP169" s="218"/>
      <c r="AQ169" s="218"/>
      <c r="AR169" s="218"/>
      <c r="AS169" s="218"/>
      <c r="AT169" s="218"/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8"/>
      <c r="BJ169" s="218"/>
      <c r="BK169" s="218"/>
      <c r="BL169" s="218"/>
      <c r="BM169" s="218"/>
      <c r="BN169" s="218"/>
      <c r="BO169" s="218"/>
      <c r="BP169" s="218"/>
      <c r="BQ169" s="218"/>
      <c r="BR169" s="218"/>
      <c r="BS169" s="218"/>
      <c r="BT169" s="218"/>
      <c r="BU169" s="218"/>
      <c r="BV169" s="218"/>
      <c r="BW169" s="218"/>
      <c r="BX169" s="218"/>
      <c r="BY169" s="218"/>
      <c r="BZ169" s="218"/>
      <c r="CA169" s="218"/>
      <c r="CB169" s="218"/>
      <c r="CC169" s="218"/>
      <c r="CD169" s="218"/>
      <c r="CE169" s="218"/>
      <c r="CF169" s="218"/>
      <c r="CG169" s="218"/>
      <c r="CH169" s="218"/>
      <c r="CI169" s="218"/>
      <c r="CJ169" s="218"/>
      <c r="CK169" s="218"/>
      <c r="CL169" s="218"/>
      <c r="CM169" s="218"/>
      <c r="CN169" s="218"/>
      <c r="CO169" s="218"/>
      <c r="CP169" s="218"/>
      <c r="CQ169" s="218"/>
      <c r="CR169" s="218"/>
      <c r="CS169" s="218"/>
      <c r="CT169" s="218"/>
      <c r="CU169" s="218"/>
      <c r="CV169" s="218"/>
      <c r="CW169" s="218"/>
      <c r="CX169" s="218"/>
      <c r="CY169" s="218"/>
      <c r="CZ169" s="218"/>
      <c r="DA169" s="218"/>
      <c r="DB169" s="218"/>
      <c r="DC169" s="218"/>
      <c r="DD169" s="218"/>
      <c r="DE169" s="218"/>
      <c r="DF169" s="218"/>
      <c r="DG169" s="218"/>
      <c r="DH169" s="218"/>
      <c r="DI169" s="218"/>
      <c r="DJ169" s="218"/>
      <c r="DK169" s="218"/>
      <c r="DL169" s="218"/>
      <c r="DM169" s="218"/>
      <c r="DN169" s="218"/>
      <c r="DO169" s="218"/>
      <c r="DP169" s="218"/>
      <c r="DQ169" s="218"/>
      <c r="DR169" s="218"/>
      <c r="DS169" s="218"/>
      <c r="DT169" s="218"/>
      <c r="DU169" s="218"/>
      <c r="DV169" s="218"/>
      <c r="DW169" s="218"/>
      <c r="DX169" s="218"/>
      <c r="DY169" s="218"/>
      <c r="DZ169" s="218"/>
      <c r="EA169" s="218"/>
      <c r="EB169" s="218"/>
      <c r="EC169" s="218"/>
      <c r="ED169" s="218"/>
      <c r="EE169" s="218"/>
      <c r="EF169" s="218"/>
      <c r="EG169" s="218"/>
      <c r="EH169" s="218"/>
      <c r="EI169" s="218"/>
      <c r="EJ169" s="218"/>
      <c r="EK169" s="218"/>
      <c r="EL169" s="218"/>
      <c r="EM169" s="218"/>
      <c r="EN169" s="218"/>
      <c r="EO169" s="218"/>
      <c r="EP169" s="218"/>
      <c r="EQ169" s="218"/>
      <c r="ER169" s="218"/>
      <c r="ES169" s="218"/>
      <c r="ET169" s="218"/>
      <c r="EU169" s="218"/>
      <c r="EV169" s="218"/>
      <c r="EW169" s="218"/>
      <c r="EX169" s="218"/>
      <c r="EY169" s="218"/>
      <c r="EZ169" s="218"/>
      <c r="FA169" s="218"/>
      <c r="FB169" s="218"/>
      <c r="FC169" s="218"/>
      <c r="FD169" s="218"/>
      <c r="FE169" s="218"/>
      <c r="FF169" s="218"/>
      <c r="FG169" s="218"/>
      <c r="FH169" s="218"/>
      <c r="FI169" s="218"/>
      <c r="FJ169" s="218"/>
      <c r="FK169" s="218"/>
      <c r="FL169" s="218"/>
      <c r="FM169" s="218"/>
      <c r="FN169" s="218"/>
    </row>
    <row r="170" spans="2:170" hidden="1">
      <c r="B170" s="218"/>
      <c r="C170" s="304"/>
      <c r="D170" s="218"/>
      <c r="F170" s="218"/>
      <c r="G170" s="218"/>
      <c r="H170" s="218"/>
      <c r="I170" s="218"/>
      <c r="J170" s="218"/>
      <c r="K170" s="218"/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218"/>
      <c r="Z170" s="218"/>
      <c r="AA170" s="218"/>
      <c r="AB170" s="218"/>
      <c r="AC170" s="218"/>
      <c r="AD170" s="218"/>
      <c r="AE170" s="218"/>
      <c r="AF170" s="218"/>
      <c r="AG170" s="218"/>
      <c r="AH170" s="305"/>
      <c r="AI170" s="218"/>
      <c r="AJ170" s="218"/>
      <c r="AK170" s="218"/>
      <c r="AL170" s="218"/>
      <c r="AM170" s="218"/>
      <c r="AN170" s="218"/>
      <c r="AO170" s="218"/>
      <c r="AP170" s="218"/>
      <c r="AQ170" s="218"/>
      <c r="AR170" s="218"/>
      <c r="AS170" s="218"/>
      <c r="AT170" s="218"/>
      <c r="AU170" s="218"/>
      <c r="AV170" s="218"/>
      <c r="AW170" s="218"/>
      <c r="AX170" s="218"/>
      <c r="AY170" s="218"/>
      <c r="AZ170" s="218"/>
      <c r="BA170" s="218"/>
      <c r="BB170" s="218"/>
      <c r="BC170" s="218"/>
      <c r="BD170" s="218"/>
      <c r="BE170" s="218"/>
      <c r="BF170" s="218"/>
      <c r="BG170" s="218"/>
      <c r="BH170" s="218"/>
      <c r="BI170" s="218"/>
      <c r="BJ170" s="218"/>
      <c r="BK170" s="218"/>
      <c r="BL170" s="218"/>
      <c r="BM170" s="218"/>
      <c r="BN170" s="218"/>
      <c r="BO170" s="218"/>
      <c r="BP170" s="218"/>
      <c r="BQ170" s="218"/>
      <c r="BR170" s="218"/>
      <c r="BS170" s="218"/>
      <c r="BT170" s="218"/>
      <c r="BU170" s="218"/>
      <c r="BV170" s="218"/>
      <c r="BW170" s="218"/>
      <c r="BX170" s="218"/>
      <c r="BY170" s="218"/>
      <c r="BZ170" s="218"/>
      <c r="CA170" s="218"/>
      <c r="CB170" s="218"/>
      <c r="CC170" s="218"/>
      <c r="CD170" s="218"/>
      <c r="CE170" s="218"/>
      <c r="CF170" s="218"/>
      <c r="CG170" s="218"/>
      <c r="CH170" s="218"/>
      <c r="CI170" s="218"/>
      <c r="CJ170" s="218"/>
      <c r="CK170" s="218"/>
      <c r="CL170" s="218"/>
      <c r="CM170" s="218"/>
      <c r="CN170" s="218"/>
      <c r="CO170" s="218"/>
      <c r="CP170" s="218"/>
      <c r="CQ170" s="218"/>
      <c r="CR170" s="218"/>
      <c r="CS170" s="218"/>
      <c r="CT170" s="218"/>
      <c r="CU170" s="218"/>
      <c r="CV170" s="218"/>
      <c r="CW170" s="218"/>
      <c r="CX170" s="218"/>
      <c r="CY170" s="218"/>
      <c r="CZ170" s="218"/>
      <c r="DA170" s="218"/>
      <c r="DB170" s="218"/>
      <c r="DC170" s="218"/>
      <c r="DD170" s="218"/>
      <c r="DE170" s="218"/>
      <c r="DF170" s="218"/>
      <c r="DG170" s="218"/>
      <c r="DH170" s="218"/>
      <c r="DI170" s="218"/>
      <c r="DJ170" s="218"/>
      <c r="DK170" s="218"/>
      <c r="DL170" s="218"/>
      <c r="DM170" s="218"/>
      <c r="DN170" s="218"/>
      <c r="DO170" s="218"/>
      <c r="DP170" s="218"/>
      <c r="DQ170" s="218"/>
      <c r="DR170" s="218"/>
      <c r="DS170" s="218"/>
      <c r="DT170" s="218"/>
      <c r="DU170" s="218"/>
      <c r="DV170" s="218"/>
      <c r="DW170" s="218"/>
      <c r="DX170" s="218"/>
      <c r="DY170" s="218"/>
      <c r="DZ170" s="218"/>
      <c r="EA170" s="218"/>
      <c r="EB170" s="218"/>
      <c r="EC170" s="218"/>
      <c r="ED170" s="218"/>
      <c r="EE170" s="218"/>
      <c r="EF170" s="218"/>
      <c r="EG170" s="218"/>
      <c r="EH170" s="218"/>
      <c r="EI170" s="218"/>
      <c r="EJ170" s="218"/>
      <c r="EK170" s="218"/>
      <c r="EL170" s="218"/>
      <c r="EM170" s="218"/>
      <c r="EN170" s="218"/>
      <c r="EO170" s="218"/>
      <c r="EP170" s="218"/>
      <c r="EQ170" s="218"/>
      <c r="ER170" s="218"/>
      <c r="ES170" s="218"/>
      <c r="ET170" s="218"/>
      <c r="EU170" s="218"/>
      <c r="EV170" s="218"/>
      <c r="EW170" s="218"/>
      <c r="EX170" s="218"/>
      <c r="EY170" s="218"/>
      <c r="EZ170" s="218"/>
      <c r="FA170" s="218"/>
      <c r="FB170" s="218"/>
      <c r="FC170" s="218"/>
      <c r="FD170" s="218"/>
      <c r="FE170" s="218"/>
      <c r="FF170" s="218"/>
      <c r="FG170" s="218"/>
      <c r="FH170" s="218"/>
      <c r="FI170" s="218"/>
      <c r="FJ170" s="218"/>
      <c r="FK170" s="218"/>
      <c r="FL170" s="218"/>
      <c r="FM170" s="218"/>
      <c r="FN170" s="218"/>
    </row>
    <row r="171" spans="2:170" hidden="1">
      <c r="B171" s="218"/>
      <c r="C171" s="304"/>
      <c r="D171" s="218"/>
      <c r="F171" s="218"/>
      <c r="G171" s="218"/>
      <c r="H171" s="218"/>
      <c r="I171" s="218"/>
      <c r="J171" s="218"/>
      <c r="K171" s="218"/>
      <c r="L171" s="218"/>
      <c r="M171" s="218"/>
      <c r="N171" s="218"/>
      <c r="O171" s="218"/>
      <c r="P171" s="218"/>
      <c r="Q171" s="218"/>
      <c r="R171" s="218"/>
      <c r="S171" s="218"/>
      <c r="T171" s="218"/>
      <c r="U171" s="218"/>
      <c r="V171" s="218"/>
      <c r="W171" s="218"/>
      <c r="X171" s="218"/>
      <c r="Y171" s="218"/>
      <c r="Z171" s="218"/>
      <c r="AA171" s="218"/>
      <c r="AB171" s="218"/>
      <c r="AC171" s="218"/>
      <c r="AD171" s="218"/>
      <c r="AE171" s="218"/>
      <c r="AF171" s="218"/>
      <c r="AG171" s="218"/>
      <c r="AH171" s="305"/>
      <c r="AI171" s="218"/>
      <c r="AJ171" s="218"/>
      <c r="AK171" s="218"/>
      <c r="AL171" s="218"/>
      <c r="AM171" s="218"/>
      <c r="AN171" s="218"/>
      <c r="AO171" s="218"/>
      <c r="AP171" s="218"/>
      <c r="AQ171" s="218"/>
      <c r="AR171" s="218"/>
      <c r="AS171" s="218"/>
      <c r="AT171" s="218"/>
      <c r="AU171" s="218"/>
      <c r="AV171" s="218"/>
      <c r="AW171" s="218"/>
      <c r="AX171" s="218"/>
      <c r="AY171" s="218"/>
      <c r="AZ171" s="218"/>
      <c r="BA171" s="218"/>
      <c r="BB171" s="218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8"/>
      <c r="BS171" s="218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8"/>
      <c r="CJ171" s="218"/>
      <c r="CK171" s="218"/>
      <c r="CL171" s="218"/>
      <c r="CM171" s="218"/>
      <c r="CN171" s="218"/>
      <c r="CO171" s="218"/>
      <c r="CP171" s="218"/>
      <c r="CQ171" s="218"/>
      <c r="CR171" s="218"/>
      <c r="CS171" s="218"/>
      <c r="CT171" s="218"/>
      <c r="CU171" s="218"/>
      <c r="CV171" s="218"/>
      <c r="CW171" s="218"/>
      <c r="CX171" s="218"/>
      <c r="CY171" s="218"/>
      <c r="CZ171" s="218"/>
      <c r="DA171" s="218"/>
      <c r="DB171" s="218"/>
      <c r="DC171" s="218"/>
      <c r="DD171" s="218"/>
      <c r="DE171" s="218"/>
      <c r="DF171" s="218"/>
      <c r="DG171" s="218"/>
      <c r="DH171" s="218"/>
      <c r="DI171" s="218"/>
      <c r="DJ171" s="218"/>
      <c r="DK171" s="218"/>
      <c r="DL171" s="218"/>
      <c r="DM171" s="218"/>
      <c r="DN171" s="218"/>
      <c r="DO171" s="218"/>
      <c r="DP171" s="218"/>
      <c r="DQ171" s="218"/>
      <c r="DR171" s="218"/>
      <c r="DS171" s="218"/>
      <c r="DT171" s="218"/>
      <c r="DU171" s="218"/>
      <c r="DV171" s="218"/>
      <c r="DW171" s="218"/>
      <c r="DX171" s="218"/>
      <c r="DY171" s="218"/>
      <c r="DZ171" s="218"/>
      <c r="EA171" s="218"/>
      <c r="EB171" s="218"/>
      <c r="EC171" s="218"/>
      <c r="ED171" s="218"/>
      <c r="EE171" s="218"/>
      <c r="EF171" s="218"/>
      <c r="EG171" s="218"/>
      <c r="EH171" s="218"/>
      <c r="EI171" s="218"/>
      <c r="EJ171" s="218"/>
      <c r="EK171" s="218"/>
      <c r="EL171" s="218"/>
      <c r="EM171" s="218"/>
      <c r="EN171" s="218"/>
      <c r="EO171" s="218"/>
      <c r="EP171" s="218"/>
      <c r="EQ171" s="218"/>
      <c r="ER171" s="218"/>
      <c r="ES171" s="218"/>
      <c r="ET171" s="218"/>
      <c r="EU171" s="218"/>
      <c r="EV171" s="218"/>
      <c r="EW171" s="218"/>
      <c r="EX171" s="218"/>
      <c r="EY171" s="218"/>
      <c r="EZ171" s="218"/>
      <c r="FA171" s="218"/>
      <c r="FB171" s="218"/>
      <c r="FC171" s="218"/>
      <c r="FD171" s="218"/>
      <c r="FE171" s="218"/>
      <c r="FF171" s="218"/>
      <c r="FG171" s="218"/>
      <c r="FH171" s="218"/>
      <c r="FI171" s="218"/>
      <c r="FJ171" s="218"/>
      <c r="FK171" s="218"/>
      <c r="FL171" s="218"/>
      <c r="FM171" s="218"/>
      <c r="FN171" s="218"/>
    </row>
    <row r="172" spans="2:170" hidden="1">
      <c r="B172" s="218"/>
      <c r="C172" s="304"/>
      <c r="D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  <c r="Q172" s="218"/>
      <c r="R172" s="218"/>
      <c r="S172" s="218"/>
      <c r="T172" s="218"/>
      <c r="U172" s="218"/>
      <c r="V172" s="218"/>
      <c r="W172" s="218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305"/>
      <c r="AI172" s="218"/>
      <c r="AJ172" s="218"/>
      <c r="AK172" s="218"/>
      <c r="AL172" s="218"/>
      <c r="AM172" s="218"/>
      <c r="AN172" s="218"/>
      <c r="AO172" s="218"/>
      <c r="AP172" s="218"/>
      <c r="AQ172" s="218"/>
      <c r="AR172" s="218"/>
      <c r="AS172" s="218"/>
      <c r="AT172" s="218"/>
      <c r="AU172" s="218"/>
      <c r="AV172" s="218"/>
      <c r="AW172" s="218"/>
      <c r="AX172" s="218"/>
      <c r="AY172" s="218"/>
      <c r="AZ172" s="218"/>
      <c r="BA172" s="218"/>
      <c r="BB172" s="218"/>
      <c r="BC172" s="218"/>
      <c r="BD172" s="218"/>
      <c r="BE172" s="218"/>
      <c r="BF172" s="218"/>
      <c r="BG172" s="218"/>
      <c r="BH172" s="218"/>
      <c r="BI172" s="218"/>
      <c r="BJ172" s="218"/>
      <c r="BK172" s="218"/>
      <c r="BL172" s="218"/>
      <c r="BM172" s="218"/>
      <c r="BN172" s="218"/>
      <c r="BO172" s="218"/>
      <c r="BP172" s="218"/>
      <c r="BQ172" s="218"/>
      <c r="BR172" s="218"/>
      <c r="BS172" s="218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8"/>
      <c r="CJ172" s="218"/>
      <c r="CK172" s="218"/>
      <c r="CL172" s="218"/>
      <c r="CM172" s="218"/>
      <c r="CN172" s="218"/>
      <c r="CO172" s="218"/>
      <c r="CP172" s="218"/>
      <c r="CQ172" s="218"/>
      <c r="CR172" s="218"/>
      <c r="CS172" s="218"/>
      <c r="CT172" s="218"/>
      <c r="CU172" s="218"/>
      <c r="CV172" s="218"/>
      <c r="CW172" s="218"/>
      <c r="CX172" s="218"/>
      <c r="CY172" s="218"/>
      <c r="CZ172" s="218"/>
      <c r="DA172" s="218"/>
      <c r="DB172" s="218"/>
      <c r="DC172" s="218"/>
      <c r="DD172" s="218"/>
      <c r="DE172" s="218"/>
      <c r="DF172" s="218"/>
      <c r="DG172" s="218"/>
      <c r="DH172" s="218"/>
      <c r="DI172" s="218"/>
      <c r="DJ172" s="218"/>
      <c r="DK172" s="218"/>
      <c r="DL172" s="218"/>
      <c r="DM172" s="218"/>
      <c r="DN172" s="218"/>
      <c r="DO172" s="218"/>
      <c r="DP172" s="218"/>
      <c r="DQ172" s="218"/>
      <c r="DR172" s="218"/>
      <c r="DS172" s="218"/>
      <c r="DT172" s="218"/>
      <c r="DU172" s="218"/>
      <c r="DV172" s="218"/>
      <c r="DW172" s="218"/>
      <c r="DX172" s="218"/>
      <c r="DY172" s="218"/>
      <c r="DZ172" s="218"/>
      <c r="EA172" s="218"/>
      <c r="EB172" s="218"/>
      <c r="EC172" s="218"/>
      <c r="ED172" s="218"/>
      <c r="EE172" s="218"/>
      <c r="EF172" s="218"/>
      <c r="EG172" s="218"/>
      <c r="EH172" s="218"/>
      <c r="EI172" s="218"/>
      <c r="EJ172" s="218"/>
      <c r="EK172" s="218"/>
      <c r="EL172" s="218"/>
      <c r="EM172" s="218"/>
      <c r="EN172" s="218"/>
      <c r="EO172" s="218"/>
      <c r="EP172" s="218"/>
      <c r="EQ172" s="218"/>
      <c r="ER172" s="218"/>
      <c r="ES172" s="218"/>
      <c r="ET172" s="218"/>
      <c r="EU172" s="218"/>
      <c r="EV172" s="218"/>
      <c r="EW172" s="218"/>
      <c r="EX172" s="218"/>
      <c r="EY172" s="218"/>
      <c r="EZ172" s="218"/>
      <c r="FA172" s="218"/>
      <c r="FB172" s="218"/>
      <c r="FC172" s="218"/>
      <c r="FD172" s="218"/>
      <c r="FE172" s="218"/>
      <c r="FF172" s="218"/>
      <c r="FG172" s="218"/>
      <c r="FH172" s="218"/>
      <c r="FI172" s="218"/>
      <c r="FJ172" s="218"/>
      <c r="FK172" s="218"/>
      <c r="FL172" s="218"/>
      <c r="FM172" s="218"/>
      <c r="FN172" s="218"/>
    </row>
    <row r="173" spans="2:170" hidden="1">
      <c r="B173" s="218"/>
      <c r="C173" s="304"/>
      <c r="D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218"/>
      <c r="R173" s="218"/>
      <c r="S173" s="218"/>
      <c r="T173" s="218"/>
      <c r="U173" s="218"/>
      <c r="V173" s="218"/>
      <c r="W173" s="218"/>
      <c r="X173" s="218"/>
      <c r="Y173" s="218"/>
      <c r="Z173" s="218"/>
      <c r="AA173" s="218"/>
      <c r="AB173" s="218"/>
      <c r="AC173" s="218"/>
      <c r="AD173" s="218"/>
      <c r="AE173" s="218"/>
      <c r="AF173" s="218"/>
      <c r="AG173" s="218"/>
      <c r="AH173" s="305"/>
      <c r="AI173" s="218"/>
      <c r="AJ173" s="218"/>
      <c r="AK173" s="218"/>
      <c r="AL173" s="218"/>
      <c r="AM173" s="218"/>
      <c r="AN173" s="218"/>
      <c r="AO173" s="218"/>
      <c r="AP173" s="218"/>
      <c r="AQ173" s="218"/>
      <c r="AR173" s="218"/>
      <c r="AS173" s="218"/>
      <c r="AT173" s="218"/>
      <c r="AU173" s="218"/>
      <c r="AV173" s="218"/>
      <c r="AW173" s="218"/>
      <c r="AX173" s="218"/>
      <c r="AY173" s="218"/>
      <c r="AZ173" s="218"/>
      <c r="BA173" s="218"/>
      <c r="BB173" s="218"/>
      <c r="BC173" s="218"/>
      <c r="BD173" s="218"/>
      <c r="BE173" s="218"/>
      <c r="BF173" s="218"/>
      <c r="BG173" s="218"/>
      <c r="BH173" s="218"/>
      <c r="BI173" s="218"/>
      <c r="BJ173" s="218"/>
      <c r="BK173" s="218"/>
      <c r="BL173" s="218"/>
      <c r="BM173" s="218"/>
      <c r="BN173" s="218"/>
      <c r="BO173" s="218"/>
      <c r="BP173" s="218"/>
      <c r="BQ173" s="218"/>
      <c r="BR173" s="218"/>
      <c r="BS173" s="218"/>
      <c r="BT173" s="218"/>
      <c r="BU173" s="218"/>
      <c r="BV173" s="218"/>
      <c r="BW173" s="218"/>
      <c r="BX173" s="218"/>
      <c r="BY173" s="218"/>
      <c r="BZ173" s="218"/>
      <c r="CA173" s="218"/>
      <c r="CB173" s="218"/>
      <c r="CC173" s="218"/>
      <c r="CD173" s="218"/>
      <c r="CE173" s="218"/>
      <c r="CF173" s="218"/>
      <c r="CG173" s="218"/>
      <c r="CH173" s="218"/>
      <c r="CI173" s="218"/>
      <c r="CJ173" s="218"/>
      <c r="CK173" s="218"/>
      <c r="CL173" s="218"/>
      <c r="CM173" s="218"/>
      <c r="CN173" s="218"/>
      <c r="CO173" s="218"/>
      <c r="CP173" s="218"/>
      <c r="CQ173" s="218"/>
      <c r="CR173" s="218"/>
      <c r="CS173" s="218"/>
      <c r="CT173" s="218"/>
      <c r="CU173" s="218"/>
      <c r="CV173" s="218"/>
      <c r="CW173" s="218"/>
      <c r="CX173" s="218"/>
      <c r="CY173" s="218"/>
      <c r="CZ173" s="218"/>
      <c r="DA173" s="218"/>
      <c r="DB173" s="218"/>
      <c r="DC173" s="218"/>
      <c r="DD173" s="218"/>
      <c r="DE173" s="218"/>
      <c r="DF173" s="218"/>
      <c r="DG173" s="218"/>
      <c r="DH173" s="218"/>
      <c r="DI173" s="218"/>
      <c r="DJ173" s="218"/>
      <c r="DK173" s="218"/>
      <c r="DL173" s="218"/>
      <c r="DM173" s="218"/>
      <c r="DN173" s="218"/>
      <c r="DO173" s="218"/>
      <c r="DP173" s="218"/>
      <c r="DQ173" s="218"/>
      <c r="DR173" s="218"/>
      <c r="DS173" s="218"/>
      <c r="DT173" s="218"/>
      <c r="DU173" s="218"/>
      <c r="DV173" s="218"/>
      <c r="DW173" s="218"/>
      <c r="DX173" s="218"/>
      <c r="DY173" s="218"/>
      <c r="DZ173" s="218"/>
      <c r="EA173" s="218"/>
      <c r="EB173" s="218"/>
      <c r="EC173" s="218"/>
      <c r="ED173" s="218"/>
      <c r="EE173" s="218"/>
      <c r="EF173" s="218"/>
      <c r="EG173" s="218"/>
      <c r="EH173" s="218"/>
      <c r="EI173" s="218"/>
      <c r="EJ173" s="218"/>
      <c r="EK173" s="218"/>
      <c r="EL173" s="218"/>
      <c r="EM173" s="218"/>
      <c r="EN173" s="218"/>
      <c r="EO173" s="218"/>
      <c r="EP173" s="218"/>
      <c r="EQ173" s="218"/>
      <c r="ER173" s="218"/>
      <c r="ES173" s="218"/>
      <c r="ET173" s="218"/>
      <c r="EU173" s="218"/>
      <c r="EV173" s="218"/>
      <c r="EW173" s="218"/>
      <c r="EX173" s="218"/>
      <c r="EY173" s="218"/>
      <c r="EZ173" s="218"/>
      <c r="FA173" s="218"/>
      <c r="FB173" s="218"/>
      <c r="FC173" s="218"/>
      <c r="FD173" s="218"/>
      <c r="FE173" s="218"/>
      <c r="FF173" s="218"/>
      <c r="FG173" s="218"/>
      <c r="FH173" s="218"/>
      <c r="FI173" s="218"/>
      <c r="FJ173" s="218"/>
      <c r="FK173" s="218"/>
      <c r="FL173" s="218"/>
      <c r="FM173" s="218"/>
      <c r="FN173" s="218"/>
    </row>
    <row r="174" spans="2:170" hidden="1">
      <c r="B174" s="218"/>
      <c r="C174" s="304"/>
      <c r="D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  <c r="AA174" s="218"/>
      <c r="AB174" s="218"/>
      <c r="AC174" s="218"/>
      <c r="AD174" s="218"/>
      <c r="AE174" s="218"/>
      <c r="AF174" s="218"/>
      <c r="AG174" s="218"/>
      <c r="AH174" s="305"/>
      <c r="AI174" s="218"/>
      <c r="AJ174" s="218"/>
      <c r="AK174" s="218"/>
      <c r="AL174" s="218"/>
      <c r="AM174" s="218"/>
      <c r="AN174" s="218"/>
      <c r="AO174" s="218"/>
      <c r="AP174" s="218"/>
      <c r="AQ174" s="218"/>
      <c r="AR174" s="218"/>
      <c r="AS174" s="218"/>
      <c r="AT174" s="218"/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18"/>
      <c r="BK174" s="218"/>
      <c r="BL174" s="218"/>
      <c r="BM174" s="218"/>
      <c r="BN174" s="218"/>
      <c r="BO174" s="218"/>
      <c r="BP174" s="218"/>
      <c r="BQ174" s="218"/>
      <c r="BR174" s="218"/>
      <c r="BS174" s="218"/>
      <c r="BT174" s="218"/>
      <c r="BU174" s="218"/>
      <c r="BV174" s="218"/>
      <c r="BW174" s="218"/>
      <c r="BX174" s="218"/>
      <c r="BY174" s="218"/>
      <c r="BZ174" s="218"/>
      <c r="CA174" s="218"/>
      <c r="CB174" s="218"/>
      <c r="CC174" s="218"/>
      <c r="CD174" s="218"/>
      <c r="CE174" s="218"/>
      <c r="CF174" s="218"/>
      <c r="CG174" s="218"/>
      <c r="CH174" s="218"/>
      <c r="CI174" s="218"/>
      <c r="CJ174" s="218"/>
      <c r="CK174" s="218"/>
      <c r="CL174" s="218"/>
      <c r="CM174" s="218"/>
      <c r="CN174" s="218"/>
      <c r="CO174" s="218"/>
      <c r="CP174" s="218"/>
      <c r="CQ174" s="218"/>
      <c r="CR174" s="218"/>
      <c r="CS174" s="218"/>
      <c r="CT174" s="218"/>
      <c r="CU174" s="218"/>
      <c r="CV174" s="218"/>
      <c r="CW174" s="218"/>
      <c r="CX174" s="218"/>
      <c r="CY174" s="218"/>
      <c r="CZ174" s="218"/>
      <c r="DA174" s="218"/>
      <c r="DB174" s="218"/>
      <c r="DC174" s="218"/>
      <c r="DD174" s="218"/>
      <c r="DE174" s="218"/>
      <c r="DF174" s="218"/>
      <c r="DG174" s="218"/>
      <c r="DH174" s="218"/>
      <c r="DI174" s="218"/>
      <c r="DJ174" s="218"/>
      <c r="DK174" s="218"/>
      <c r="DL174" s="218"/>
      <c r="DM174" s="218"/>
      <c r="DN174" s="218"/>
      <c r="DO174" s="218"/>
      <c r="DP174" s="218"/>
      <c r="DQ174" s="218"/>
      <c r="DR174" s="218"/>
      <c r="DS174" s="218"/>
      <c r="DT174" s="218"/>
      <c r="DU174" s="218"/>
      <c r="DV174" s="218"/>
      <c r="DW174" s="218"/>
      <c r="DX174" s="218"/>
      <c r="DY174" s="218"/>
      <c r="DZ174" s="218"/>
      <c r="EA174" s="218"/>
      <c r="EB174" s="218"/>
      <c r="EC174" s="218"/>
      <c r="ED174" s="218"/>
      <c r="EE174" s="218"/>
      <c r="EF174" s="218"/>
      <c r="EG174" s="218"/>
      <c r="EH174" s="218"/>
      <c r="EI174" s="218"/>
      <c r="EJ174" s="218"/>
      <c r="EK174" s="218"/>
      <c r="EL174" s="218"/>
      <c r="EM174" s="218"/>
      <c r="EN174" s="218"/>
      <c r="EO174" s="218"/>
      <c r="EP174" s="218"/>
      <c r="EQ174" s="218"/>
      <c r="ER174" s="218"/>
      <c r="ES174" s="218"/>
      <c r="ET174" s="218"/>
      <c r="EU174" s="218"/>
      <c r="EV174" s="218"/>
      <c r="EW174" s="218"/>
      <c r="EX174" s="218"/>
      <c r="EY174" s="218"/>
      <c r="EZ174" s="218"/>
      <c r="FA174" s="218"/>
      <c r="FB174" s="218"/>
      <c r="FC174" s="218"/>
      <c r="FD174" s="218"/>
      <c r="FE174" s="218"/>
      <c r="FF174" s="218"/>
      <c r="FG174" s="218"/>
      <c r="FH174" s="218"/>
      <c r="FI174" s="218"/>
      <c r="FJ174" s="218"/>
      <c r="FK174" s="218"/>
      <c r="FL174" s="218"/>
      <c r="FM174" s="218"/>
      <c r="FN174" s="218"/>
    </row>
    <row r="175" spans="2:170" hidden="1">
      <c r="B175" s="218"/>
      <c r="C175" s="304"/>
      <c r="D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305"/>
      <c r="AI175" s="218"/>
      <c r="AJ175" s="218"/>
      <c r="AK175" s="21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8"/>
      <c r="CJ175" s="218"/>
      <c r="CK175" s="218"/>
      <c r="CL175" s="218"/>
      <c r="CM175" s="218"/>
      <c r="CN175" s="218"/>
      <c r="CO175" s="218"/>
      <c r="CP175" s="218"/>
      <c r="CQ175" s="218"/>
      <c r="CR175" s="218"/>
      <c r="CS175" s="218"/>
      <c r="CT175" s="218"/>
      <c r="CU175" s="218"/>
      <c r="CV175" s="218"/>
      <c r="CW175" s="218"/>
      <c r="CX175" s="218"/>
      <c r="CY175" s="218"/>
      <c r="CZ175" s="218"/>
      <c r="DA175" s="218"/>
      <c r="DB175" s="218"/>
      <c r="DC175" s="218"/>
      <c r="DD175" s="218"/>
      <c r="DE175" s="218"/>
      <c r="DF175" s="218"/>
      <c r="DG175" s="218"/>
      <c r="DH175" s="218"/>
      <c r="DI175" s="218"/>
      <c r="DJ175" s="218"/>
      <c r="DK175" s="218"/>
      <c r="DL175" s="218"/>
      <c r="DM175" s="218"/>
      <c r="DN175" s="218"/>
      <c r="DO175" s="218"/>
      <c r="DP175" s="218"/>
      <c r="DQ175" s="218"/>
      <c r="DR175" s="218"/>
      <c r="DS175" s="218"/>
      <c r="DT175" s="218"/>
      <c r="DU175" s="218"/>
      <c r="DV175" s="218"/>
      <c r="DW175" s="218"/>
      <c r="DX175" s="218"/>
      <c r="DY175" s="218"/>
      <c r="DZ175" s="218"/>
      <c r="EA175" s="218"/>
      <c r="EB175" s="218"/>
      <c r="EC175" s="218"/>
      <c r="ED175" s="218"/>
      <c r="EE175" s="218"/>
      <c r="EF175" s="218"/>
      <c r="EG175" s="218"/>
      <c r="EH175" s="218"/>
      <c r="EI175" s="218"/>
      <c r="EJ175" s="218"/>
      <c r="EK175" s="218"/>
      <c r="EL175" s="218"/>
      <c r="EM175" s="218"/>
      <c r="EN175" s="218"/>
      <c r="EO175" s="218"/>
      <c r="EP175" s="218"/>
      <c r="EQ175" s="218"/>
      <c r="ER175" s="218"/>
      <c r="ES175" s="218"/>
      <c r="ET175" s="218"/>
      <c r="EU175" s="218"/>
      <c r="EV175" s="218"/>
      <c r="EW175" s="218"/>
      <c r="EX175" s="218"/>
      <c r="EY175" s="218"/>
      <c r="EZ175" s="218"/>
      <c r="FA175" s="218"/>
      <c r="FB175" s="218"/>
      <c r="FC175" s="218"/>
      <c r="FD175" s="218"/>
      <c r="FE175" s="218"/>
      <c r="FF175" s="218"/>
      <c r="FG175" s="218"/>
      <c r="FH175" s="218"/>
      <c r="FI175" s="218"/>
      <c r="FJ175" s="218"/>
      <c r="FK175" s="218"/>
      <c r="FL175" s="218"/>
      <c r="FM175" s="218"/>
      <c r="FN175" s="218"/>
    </row>
    <row r="176" spans="2:170" hidden="1">
      <c r="B176" s="218"/>
      <c r="C176" s="304"/>
      <c r="D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218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305"/>
      <c r="AI176" s="218"/>
      <c r="AJ176" s="218"/>
      <c r="AK176" s="218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218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8"/>
      <c r="CJ176" s="218"/>
      <c r="CK176" s="218"/>
      <c r="CL176" s="218"/>
      <c r="CM176" s="218"/>
      <c r="CN176" s="218"/>
      <c r="CO176" s="218"/>
      <c r="CP176" s="218"/>
      <c r="CQ176" s="218"/>
      <c r="CR176" s="218"/>
      <c r="CS176" s="218"/>
      <c r="CT176" s="218"/>
      <c r="CU176" s="218"/>
      <c r="CV176" s="218"/>
      <c r="CW176" s="218"/>
      <c r="CX176" s="218"/>
      <c r="CY176" s="218"/>
      <c r="CZ176" s="218"/>
      <c r="DA176" s="218"/>
      <c r="DB176" s="218"/>
      <c r="DC176" s="218"/>
      <c r="DD176" s="218"/>
      <c r="DE176" s="218"/>
      <c r="DF176" s="218"/>
      <c r="DG176" s="218"/>
      <c r="DH176" s="218"/>
      <c r="DI176" s="218"/>
      <c r="DJ176" s="218"/>
      <c r="DK176" s="218"/>
      <c r="DL176" s="218"/>
      <c r="DM176" s="218"/>
      <c r="DN176" s="218"/>
      <c r="DO176" s="218"/>
      <c r="DP176" s="218"/>
      <c r="DQ176" s="218"/>
      <c r="DR176" s="218"/>
      <c r="DS176" s="218"/>
      <c r="DT176" s="218"/>
      <c r="DU176" s="218"/>
      <c r="DV176" s="218"/>
      <c r="DW176" s="218"/>
      <c r="DX176" s="218"/>
      <c r="DY176" s="218"/>
      <c r="DZ176" s="218"/>
      <c r="EA176" s="218"/>
      <c r="EB176" s="218"/>
      <c r="EC176" s="218"/>
      <c r="ED176" s="218"/>
      <c r="EE176" s="218"/>
      <c r="EF176" s="218"/>
      <c r="EG176" s="218"/>
      <c r="EH176" s="218"/>
      <c r="EI176" s="218"/>
      <c r="EJ176" s="218"/>
      <c r="EK176" s="218"/>
      <c r="EL176" s="218"/>
      <c r="EM176" s="218"/>
      <c r="EN176" s="218"/>
      <c r="EO176" s="218"/>
      <c r="EP176" s="218"/>
      <c r="EQ176" s="218"/>
      <c r="ER176" s="218"/>
      <c r="ES176" s="218"/>
      <c r="ET176" s="218"/>
      <c r="EU176" s="218"/>
      <c r="EV176" s="218"/>
      <c r="EW176" s="218"/>
      <c r="EX176" s="218"/>
      <c r="EY176" s="218"/>
      <c r="EZ176" s="218"/>
      <c r="FA176" s="218"/>
      <c r="FB176" s="218"/>
      <c r="FC176" s="218"/>
      <c r="FD176" s="218"/>
      <c r="FE176" s="218"/>
      <c r="FF176" s="218"/>
      <c r="FG176" s="218"/>
      <c r="FH176" s="218"/>
      <c r="FI176" s="218"/>
      <c r="FJ176" s="218"/>
      <c r="FK176" s="218"/>
      <c r="FL176" s="218"/>
      <c r="FM176" s="218"/>
      <c r="FN176" s="218"/>
    </row>
    <row r="177" spans="2:170" hidden="1">
      <c r="B177" s="218"/>
      <c r="C177" s="304"/>
      <c r="D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218"/>
      <c r="Z177" s="218"/>
      <c r="AA177" s="218"/>
      <c r="AB177" s="218"/>
      <c r="AC177" s="218"/>
      <c r="AD177" s="218"/>
      <c r="AE177" s="218"/>
      <c r="AF177" s="218"/>
      <c r="AG177" s="218"/>
      <c r="AH177" s="305"/>
      <c r="AI177" s="218"/>
      <c r="AJ177" s="218"/>
      <c r="AK177" s="218"/>
      <c r="AL177" s="218"/>
      <c r="AM177" s="218"/>
      <c r="AN177" s="218"/>
      <c r="AO177" s="218"/>
      <c r="AP177" s="218"/>
      <c r="AQ177" s="218"/>
      <c r="AR177" s="218"/>
      <c r="AS177" s="218"/>
      <c r="AT177" s="218"/>
      <c r="AU177" s="218"/>
      <c r="AV177" s="218"/>
      <c r="AW177" s="218"/>
      <c r="AX177" s="218"/>
      <c r="AY177" s="218"/>
      <c r="AZ177" s="218"/>
      <c r="BA177" s="218"/>
      <c r="BB177" s="218"/>
      <c r="BC177" s="218"/>
      <c r="BD177" s="218"/>
      <c r="BE177" s="218"/>
      <c r="BF177" s="218"/>
      <c r="BG177" s="218"/>
      <c r="BH177" s="218"/>
      <c r="BI177" s="218"/>
      <c r="BJ177" s="218"/>
      <c r="BK177" s="218"/>
      <c r="BL177" s="218"/>
      <c r="BM177" s="218"/>
      <c r="BN177" s="218"/>
      <c r="BO177" s="218"/>
      <c r="BP177" s="218"/>
      <c r="BQ177" s="218"/>
      <c r="BR177" s="218"/>
      <c r="BS177" s="218"/>
      <c r="BT177" s="218"/>
      <c r="BU177" s="218"/>
      <c r="BV177" s="218"/>
      <c r="BW177" s="218"/>
      <c r="BX177" s="218"/>
      <c r="BY177" s="218"/>
      <c r="BZ177" s="218"/>
      <c r="CA177" s="218"/>
      <c r="CB177" s="218"/>
      <c r="CC177" s="218"/>
      <c r="CD177" s="218"/>
      <c r="CE177" s="218"/>
      <c r="CF177" s="218"/>
      <c r="CG177" s="218"/>
      <c r="CH177" s="218"/>
      <c r="CI177" s="218"/>
      <c r="CJ177" s="218"/>
      <c r="CK177" s="218"/>
      <c r="CL177" s="218"/>
      <c r="CM177" s="218"/>
      <c r="CN177" s="218"/>
      <c r="CO177" s="218"/>
      <c r="CP177" s="218"/>
      <c r="CQ177" s="218"/>
      <c r="CR177" s="218"/>
      <c r="CS177" s="218"/>
      <c r="CT177" s="218"/>
      <c r="CU177" s="218"/>
      <c r="CV177" s="218"/>
      <c r="CW177" s="218"/>
      <c r="CX177" s="218"/>
      <c r="CY177" s="218"/>
      <c r="CZ177" s="218"/>
      <c r="DA177" s="218"/>
      <c r="DB177" s="218"/>
      <c r="DC177" s="218"/>
      <c r="DD177" s="218"/>
      <c r="DE177" s="218"/>
      <c r="DF177" s="218"/>
      <c r="DG177" s="218"/>
      <c r="DH177" s="218"/>
      <c r="DI177" s="218"/>
      <c r="DJ177" s="218"/>
      <c r="DK177" s="218"/>
      <c r="DL177" s="218"/>
      <c r="DM177" s="218"/>
      <c r="DN177" s="218"/>
      <c r="DO177" s="218"/>
      <c r="DP177" s="218"/>
      <c r="DQ177" s="218"/>
      <c r="DR177" s="218"/>
      <c r="DS177" s="218"/>
      <c r="DT177" s="218"/>
      <c r="DU177" s="218"/>
      <c r="DV177" s="218"/>
      <c r="DW177" s="218"/>
      <c r="DX177" s="218"/>
      <c r="DY177" s="218"/>
      <c r="DZ177" s="218"/>
      <c r="EA177" s="218"/>
      <c r="EB177" s="218"/>
      <c r="EC177" s="218"/>
      <c r="ED177" s="218"/>
      <c r="EE177" s="218"/>
      <c r="EF177" s="218"/>
      <c r="EG177" s="218"/>
      <c r="EH177" s="218"/>
      <c r="EI177" s="218"/>
      <c r="EJ177" s="218"/>
      <c r="EK177" s="218"/>
      <c r="EL177" s="218"/>
      <c r="EM177" s="218"/>
      <c r="EN177" s="218"/>
      <c r="EO177" s="218"/>
      <c r="EP177" s="218"/>
      <c r="EQ177" s="218"/>
      <c r="ER177" s="218"/>
      <c r="ES177" s="218"/>
      <c r="ET177" s="218"/>
      <c r="EU177" s="218"/>
      <c r="EV177" s="218"/>
      <c r="EW177" s="218"/>
      <c r="EX177" s="218"/>
      <c r="EY177" s="218"/>
      <c r="EZ177" s="218"/>
      <c r="FA177" s="218"/>
      <c r="FB177" s="218"/>
      <c r="FC177" s="218"/>
      <c r="FD177" s="218"/>
      <c r="FE177" s="218"/>
      <c r="FF177" s="218"/>
      <c r="FG177" s="218"/>
      <c r="FH177" s="218"/>
      <c r="FI177" s="218"/>
      <c r="FJ177" s="218"/>
      <c r="FK177" s="218"/>
      <c r="FL177" s="218"/>
      <c r="FM177" s="218"/>
      <c r="FN177" s="218"/>
    </row>
    <row r="178" spans="2:170" hidden="1">
      <c r="B178" s="218"/>
      <c r="C178" s="304"/>
      <c r="D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218"/>
      <c r="Z178" s="218"/>
      <c r="AA178" s="218"/>
      <c r="AB178" s="218"/>
      <c r="AC178" s="218"/>
      <c r="AD178" s="218"/>
      <c r="AE178" s="218"/>
      <c r="AF178" s="218"/>
      <c r="AG178" s="218"/>
      <c r="AH178" s="305"/>
      <c r="AI178" s="218"/>
      <c r="AJ178" s="218"/>
      <c r="AK178" s="218"/>
      <c r="AL178" s="218"/>
      <c r="AM178" s="218"/>
      <c r="AN178" s="218"/>
      <c r="AO178" s="218"/>
      <c r="AP178" s="218"/>
      <c r="AQ178" s="218"/>
      <c r="AR178" s="218"/>
      <c r="AS178" s="218"/>
      <c r="AT178" s="218"/>
      <c r="AU178" s="218"/>
      <c r="AV178" s="218"/>
      <c r="AW178" s="218"/>
      <c r="AX178" s="218"/>
      <c r="AY178" s="218"/>
      <c r="AZ178" s="218"/>
      <c r="BA178" s="218"/>
      <c r="BB178" s="218"/>
      <c r="BC178" s="218"/>
      <c r="BD178" s="218"/>
      <c r="BE178" s="218"/>
      <c r="BF178" s="218"/>
      <c r="BG178" s="218"/>
      <c r="BH178" s="218"/>
      <c r="BI178" s="218"/>
      <c r="BJ178" s="218"/>
      <c r="BK178" s="218"/>
      <c r="BL178" s="218"/>
      <c r="BM178" s="218"/>
      <c r="BN178" s="218"/>
      <c r="BO178" s="218"/>
      <c r="BP178" s="218"/>
      <c r="BQ178" s="218"/>
      <c r="BR178" s="218"/>
      <c r="BS178" s="218"/>
      <c r="BT178" s="218"/>
      <c r="BU178" s="218"/>
      <c r="BV178" s="218"/>
      <c r="BW178" s="218"/>
      <c r="BX178" s="218"/>
      <c r="BY178" s="218"/>
      <c r="BZ178" s="218"/>
      <c r="CA178" s="218"/>
      <c r="CB178" s="218"/>
      <c r="CC178" s="218"/>
      <c r="CD178" s="218"/>
      <c r="CE178" s="218"/>
      <c r="CF178" s="218"/>
      <c r="CG178" s="218"/>
      <c r="CH178" s="218"/>
      <c r="CI178" s="218"/>
      <c r="CJ178" s="218"/>
      <c r="CK178" s="218"/>
      <c r="CL178" s="218"/>
      <c r="CM178" s="218"/>
      <c r="CN178" s="218"/>
      <c r="CO178" s="218"/>
      <c r="CP178" s="218"/>
      <c r="CQ178" s="218"/>
      <c r="CR178" s="218"/>
      <c r="CS178" s="218"/>
      <c r="CT178" s="218"/>
      <c r="CU178" s="218"/>
      <c r="CV178" s="218"/>
      <c r="CW178" s="218"/>
      <c r="CX178" s="218"/>
      <c r="CY178" s="218"/>
      <c r="CZ178" s="218"/>
      <c r="DA178" s="218"/>
      <c r="DB178" s="218"/>
      <c r="DC178" s="218"/>
      <c r="DD178" s="218"/>
      <c r="DE178" s="218"/>
      <c r="DF178" s="218"/>
      <c r="DG178" s="218"/>
      <c r="DH178" s="218"/>
      <c r="DI178" s="218"/>
      <c r="DJ178" s="218"/>
      <c r="DK178" s="218"/>
      <c r="DL178" s="218"/>
      <c r="DM178" s="218"/>
      <c r="DN178" s="218"/>
      <c r="DO178" s="218"/>
      <c r="DP178" s="218"/>
      <c r="DQ178" s="218"/>
      <c r="DR178" s="218"/>
      <c r="DS178" s="218"/>
      <c r="DT178" s="218"/>
      <c r="DU178" s="218"/>
      <c r="DV178" s="218"/>
      <c r="DW178" s="218"/>
      <c r="DX178" s="218"/>
      <c r="DY178" s="218"/>
      <c r="DZ178" s="218"/>
      <c r="EA178" s="218"/>
      <c r="EB178" s="218"/>
      <c r="EC178" s="218"/>
      <c r="ED178" s="218"/>
      <c r="EE178" s="218"/>
      <c r="EF178" s="218"/>
      <c r="EG178" s="218"/>
      <c r="EH178" s="218"/>
      <c r="EI178" s="218"/>
      <c r="EJ178" s="218"/>
      <c r="EK178" s="218"/>
      <c r="EL178" s="218"/>
      <c r="EM178" s="218"/>
      <c r="EN178" s="218"/>
      <c r="EO178" s="218"/>
      <c r="EP178" s="218"/>
      <c r="EQ178" s="218"/>
      <c r="ER178" s="218"/>
      <c r="ES178" s="218"/>
      <c r="ET178" s="218"/>
      <c r="EU178" s="218"/>
      <c r="EV178" s="218"/>
      <c r="EW178" s="218"/>
      <c r="EX178" s="218"/>
      <c r="EY178" s="218"/>
      <c r="EZ178" s="218"/>
      <c r="FA178" s="218"/>
      <c r="FB178" s="218"/>
      <c r="FC178" s="218"/>
      <c r="FD178" s="218"/>
      <c r="FE178" s="218"/>
      <c r="FF178" s="218"/>
      <c r="FG178" s="218"/>
      <c r="FH178" s="218"/>
      <c r="FI178" s="218"/>
      <c r="FJ178" s="218"/>
      <c r="FK178" s="218"/>
      <c r="FL178" s="218"/>
      <c r="FM178" s="218"/>
      <c r="FN178" s="218"/>
    </row>
    <row r="179" spans="2:170" hidden="1">
      <c r="B179" s="218"/>
      <c r="C179" s="304"/>
      <c r="D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218"/>
      <c r="Z179" s="218"/>
      <c r="AA179" s="218"/>
      <c r="AB179" s="218"/>
      <c r="AC179" s="218"/>
      <c r="AD179" s="218"/>
      <c r="AE179" s="218"/>
      <c r="AF179" s="218"/>
      <c r="AG179" s="218"/>
      <c r="AH179" s="305"/>
      <c r="AI179" s="218"/>
      <c r="AJ179" s="218"/>
      <c r="AK179" s="218"/>
      <c r="AL179" s="218"/>
      <c r="AM179" s="218"/>
      <c r="AN179" s="218"/>
      <c r="AO179" s="218"/>
      <c r="AP179" s="218"/>
      <c r="AQ179" s="218"/>
      <c r="AR179" s="218"/>
      <c r="AS179" s="218"/>
      <c r="AT179" s="218"/>
      <c r="AU179" s="218"/>
      <c r="AV179" s="218"/>
      <c r="AW179" s="218"/>
      <c r="AX179" s="218"/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8"/>
      <c r="BS179" s="218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8"/>
      <c r="CJ179" s="218"/>
      <c r="CK179" s="218"/>
      <c r="CL179" s="218"/>
      <c r="CM179" s="218"/>
      <c r="CN179" s="218"/>
      <c r="CO179" s="218"/>
      <c r="CP179" s="218"/>
      <c r="CQ179" s="218"/>
      <c r="CR179" s="218"/>
      <c r="CS179" s="218"/>
      <c r="CT179" s="218"/>
      <c r="CU179" s="218"/>
      <c r="CV179" s="218"/>
      <c r="CW179" s="218"/>
      <c r="CX179" s="218"/>
      <c r="CY179" s="218"/>
      <c r="CZ179" s="218"/>
      <c r="DA179" s="218"/>
      <c r="DB179" s="218"/>
      <c r="DC179" s="218"/>
      <c r="DD179" s="218"/>
      <c r="DE179" s="218"/>
      <c r="DF179" s="218"/>
      <c r="DG179" s="218"/>
      <c r="DH179" s="218"/>
      <c r="DI179" s="218"/>
      <c r="DJ179" s="218"/>
      <c r="DK179" s="218"/>
      <c r="DL179" s="218"/>
      <c r="DM179" s="218"/>
      <c r="DN179" s="218"/>
      <c r="DO179" s="218"/>
      <c r="DP179" s="218"/>
      <c r="DQ179" s="218"/>
      <c r="DR179" s="218"/>
      <c r="DS179" s="218"/>
      <c r="DT179" s="218"/>
      <c r="DU179" s="218"/>
      <c r="DV179" s="218"/>
      <c r="DW179" s="218"/>
      <c r="DX179" s="218"/>
      <c r="DY179" s="218"/>
      <c r="DZ179" s="218"/>
      <c r="EA179" s="218"/>
      <c r="EB179" s="218"/>
      <c r="EC179" s="218"/>
      <c r="ED179" s="218"/>
      <c r="EE179" s="218"/>
      <c r="EF179" s="218"/>
      <c r="EG179" s="218"/>
      <c r="EH179" s="218"/>
      <c r="EI179" s="218"/>
      <c r="EJ179" s="218"/>
      <c r="EK179" s="218"/>
      <c r="EL179" s="218"/>
      <c r="EM179" s="218"/>
      <c r="EN179" s="218"/>
      <c r="EO179" s="218"/>
      <c r="EP179" s="218"/>
      <c r="EQ179" s="218"/>
      <c r="ER179" s="218"/>
      <c r="ES179" s="218"/>
      <c r="ET179" s="218"/>
      <c r="EU179" s="218"/>
      <c r="EV179" s="218"/>
      <c r="EW179" s="218"/>
      <c r="EX179" s="218"/>
      <c r="EY179" s="218"/>
      <c r="EZ179" s="218"/>
      <c r="FA179" s="218"/>
      <c r="FB179" s="218"/>
      <c r="FC179" s="218"/>
      <c r="FD179" s="218"/>
      <c r="FE179" s="218"/>
      <c r="FF179" s="218"/>
      <c r="FG179" s="218"/>
      <c r="FH179" s="218"/>
      <c r="FI179" s="218"/>
      <c r="FJ179" s="218"/>
      <c r="FK179" s="218"/>
      <c r="FL179" s="218"/>
      <c r="FM179" s="218"/>
      <c r="FN179" s="218"/>
    </row>
    <row r="180" spans="2:170" hidden="1">
      <c r="B180" s="218"/>
      <c r="C180" s="304"/>
      <c r="D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305"/>
      <c r="AI180" s="218"/>
      <c r="AJ180" s="218"/>
      <c r="AK180" s="218"/>
      <c r="AL180" s="218"/>
      <c r="AM180" s="218"/>
      <c r="AN180" s="218"/>
      <c r="AO180" s="218"/>
      <c r="AP180" s="218"/>
      <c r="AQ180" s="218"/>
      <c r="AR180" s="218"/>
      <c r="AS180" s="218"/>
      <c r="AT180" s="218"/>
      <c r="AU180" s="218"/>
      <c r="AV180" s="218"/>
      <c r="AW180" s="218"/>
      <c r="AX180" s="218"/>
      <c r="AY180" s="218"/>
      <c r="AZ180" s="218"/>
      <c r="BA180" s="218"/>
      <c r="BB180" s="218"/>
      <c r="BC180" s="218"/>
      <c r="BD180" s="218"/>
      <c r="BE180" s="218"/>
      <c r="BF180" s="218"/>
      <c r="BG180" s="218"/>
      <c r="BH180" s="218"/>
      <c r="BI180" s="218"/>
      <c r="BJ180" s="218"/>
      <c r="BK180" s="218"/>
      <c r="BL180" s="218"/>
      <c r="BM180" s="218"/>
      <c r="BN180" s="218"/>
      <c r="BO180" s="218"/>
      <c r="BP180" s="218"/>
      <c r="BQ180" s="218"/>
      <c r="BR180" s="218"/>
      <c r="BS180" s="218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8"/>
      <c r="CJ180" s="218"/>
      <c r="CK180" s="218"/>
      <c r="CL180" s="218"/>
      <c r="CM180" s="218"/>
      <c r="CN180" s="218"/>
      <c r="CO180" s="218"/>
      <c r="CP180" s="218"/>
      <c r="CQ180" s="218"/>
      <c r="CR180" s="218"/>
      <c r="CS180" s="218"/>
      <c r="CT180" s="218"/>
      <c r="CU180" s="218"/>
      <c r="CV180" s="218"/>
      <c r="CW180" s="218"/>
      <c r="CX180" s="218"/>
      <c r="CY180" s="218"/>
      <c r="CZ180" s="218"/>
      <c r="DA180" s="218"/>
      <c r="DB180" s="218"/>
      <c r="DC180" s="218"/>
      <c r="DD180" s="218"/>
      <c r="DE180" s="218"/>
      <c r="DF180" s="218"/>
      <c r="DG180" s="218"/>
      <c r="DH180" s="218"/>
      <c r="DI180" s="218"/>
      <c r="DJ180" s="218"/>
      <c r="DK180" s="218"/>
      <c r="DL180" s="218"/>
      <c r="DM180" s="218"/>
      <c r="DN180" s="218"/>
      <c r="DO180" s="218"/>
      <c r="DP180" s="218"/>
      <c r="DQ180" s="218"/>
      <c r="DR180" s="218"/>
      <c r="DS180" s="218"/>
      <c r="DT180" s="218"/>
      <c r="DU180" s="218"/>
      <c r="DV180" s="218"/>
      <c r="DW180" s="218"/>
      <c r="DX180" s="218"/>
      <c r="DY180" s="218"/>
      <c r="DZ180" s="218"/>
      <c r="EA180" s="218"/>
      <c r="EB180" s="218"/>
      <c r="EC180" s="218"/>
      <c r="ED180" s="218"/>
      <c r="EE180" s="218"/>
      <c r="EF180" s="218"/>
      <c r="EG180" s="218"/>
      <c r="EH180" s="218"/>
      <c r="EI180" s="218"/>
      <c r="EJ180" s="218"/>
      <c r="EK180" s="218"/>
      <c r="EL180" s="218"/>
      <c r="EM180" s="218"/>
      <c r="EN180" s="218"/>
      <c r="EO180" s="218"/>
      <c r="EP180" s="218"/>
      <c r="EQ180" s="218"/>
      <c r="ER180" s="218"/>
      <c r="ES180" s="218"/>
      <c r="ET180" s="218"/>
      <c r="EU180" s="218"/>
      <c r="EV180" s="218"/>
      <c r="EW180" s="218"/>
      <c r="EX180" s="218"/>
      <c r="EY180" s="218"/>
      <c r="EZ180" s="218"/>
      <c r="FA180" s="218"/>
      <c r="FB180" s="218"/>
      <c r="FC180" s="218"/>
      <c r="FD180" s="218"/>
      <c r="FE180" s="218"/>
      <c r="FF180" s="218"/>
      <c r="FG180" s="218"/>
      <c r="FH180" s="218"/>
      <c r="FI180" s="218"/>
      <c r="FJ180" s="218"/>
      <c r="FK180" s="218"/>
      <c r="FL180" s="218"/>
      <c r="FM180" s="218"/>
      <c r="FN180" s="218"/>
    </row>
    <row r="181" spans="2:170" hidden="1">
      <c r="B181" s="218"/>
      <c r="C181" s="304"/>
      <c r="D181" s="86"/>
      <c r="G181" s="218"/>
      <c r="H181" s="218"/>
      <c r="I181" s="218"/>
      <c r="J181" s="218"/>
      <c r="K181" s="218"/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218"/>
      <c r="Z181" s="218"/>
      <c r="AA181" s="218"/>
      <c r="AB181" s="218"/>
      <c r="AC181" s="218"/>
      <c r="AD181" s="218"/>
      <c r="AE181" s="218"/>
      <c r="AF181" s="218"/>
      <c r="AG181" s="218"/>
      <c r="AH181" s="305"/>
      <c r="AI181" s="218"/>
      <c r="AJ181" s="218"/>
      <c r="AK181" s="218"/>
      <c r="AL181" s="218"/>
      <c r="AM181" s="218"/>
      <c r="AN181" s="218"/>
      <c r="AO181" s="218"/>
      <c r="AP181" s="218"/>
      <c r="AQ181" s="218"/>
      <c r="AR181" s="218"/>
      <c r="AS181" s="218"/>
      <c r="AT181" s="218"/>
      <c r="AU181" s="218"/>
      <c r="AV181" s="218"/>
      <c r="AW181" s="218"/>
      <c r="AX181" s="218"/>
      <c r="AY181" s="218"/>
      <c r="AZ181" s="218"/>
      <c r="BA181" s="218"/>
      <c r="BB181" s="218"/>
      <c r="BC181" s="218"/>
      <c r="BD181" s="218"/>
      <c r="BE181" s="218"/>
      <c r="BF181" s="218"/>
      <c r="BH181" s="218"/>
      <c r="BI181" s="218"/>
      <c r="BJ181" s="218"/>
      <c r="BL181" s="218"/>
      <c r="BM181" s="218"/>
      <c r="BN181" s="218"/>
      <c r="BP181" s="218"/>
      <c r="BQ181" s="218"/>
      <c r="BR181" s="218"/>
      <c r="BT181" s="218"/>
      <c r="BU181" s="218"/>
      <c r="BV181" s="218"/>
      <c r="BX181" s="218"/>
      <c r="BY181" s="218"/>
      <c r="BZ181" s="218"/>
      <c r="CB181" s="218"/>
      <c r="CC181" s="218"/>
      <c r="CD181" s="218"/>
      <c r="CF181" s="218"/>
      <c r="CG181" s="218"/>
      <c r="CH181" s="218"/>
      <c r="CJ181" s="218"/>
      <c r="CK181" s="218"/>
      <c r="CL181" s="218"/>
      <c r="CN181" s="218"/>
      <c r="CO181" s="218"/>
      <c r="CP181" s="218"/>
      <c r="CR181" s="218"/>
      <c r="CS181" s="218"/>
      <c r="CT181" s="218"/>
      <c r="CV181" s="218"/>
      <c r="CW181" s="218"/>
      <c r="CX181" s="218"/>
      <c r="CZ181" s="218"/>
      <c r="DA181" s="218"/>
      <c r="DB181" s="218"/>
      <c r="DD181" s="218"/>
      <c r="DE181" s="218"/>
      <c r="DF181" s="218"/>
      <c r="DH181" s="218"/>
      <c r="DI181" s="218"/>
      <c r="DJ181" s="218"/>
      <c r="DL181" s="218"/>
      <c r="DM181" s="218"/>
      <c r="DN181" s="218"/>
      <c r="DP181" s="218"/>
      <c r="DQ181" s="218"/>
      <c r="DR181" s="218"/>
      <c r="DT181" s="218"/>
      <c r="DU181" s="218"/>
      <c r="DV181" s="218"/>
      <c r="DX181" s="218"/>
      <c r="DY181" s="218"/>
      <c r="DZ181" s="218"/>
      <c r="EB181" s="218"/>
      <c r="EC181" s="218"/>
      <c r="ED181" s="218"/>
      <c r="EF181" s="218"/>
      <c r="EG181" s="218"/>
      <c r="EH181" s="218"/>
      <c r="EJ181" s="218"/>
      <c r="EK181" s="218"/>
      <c r="EL181" s="218"/>
      <c r="EN181" s="218"/>
      <c r="EO181" s="218"/>
      <c r="EP181" s="218"/>
      <c r="ER181" s="218"/>
      <c r="ES181" s="218"/>
      <c r="ET181" s="218"/>
      <c r="EV181" s="218"/>
      <c r="EW181" s="218"/>
      <c r="EX181" s="218"/>
      <c r="EZ181" s="218"/>
      <c r="FA181" s="218"/>
      <c r="FB181" s="218"/>
      <c r="FD181" s="218"/>
      <c r="FE181" s="218"/>
      <c r="FF181" s="218"/>
      <c r="FH181" s="218"/>
      <c r="FI181" s="218"/>
      <c r="FJ181" s="218"/>
      <c r="FL181" s="218"/>
      <c r="FM181" s="218"/>
      <c r="FN181" s="218"/>
    </row>
    <row r="182" spans="2:170" hidden="1">
      <c r="B182" s="218"/>
      <c r="C182" s="304"/>
      <c r="D182" s="86"/>
      <c r="F182" s="92"/>
      <c r="G182" s="218"/>
      <c r="H182" s="218"/>
      <c r="I182" s="218"/>
      <c r="J182" s="218"/>
      <c r="K182" s="218"/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218"/>
      <c r="Z182" s="218"/>
      <c r="AA182" s="218"/>
      <c r="AB182" s="218"/>
      <c r="AC182" s="218"/>
      <c r="AD182" s="218"/>
      <c r="AE182" s="218"/>
      <c r="AF182" s="218"/>
      <c r="AG182" s="218"/>
      <c r="AH182" s="305"/>
      <c r="AI182" s="218"/>
      <c r="AJ182" s="218"/>
      <c r="AK182" s="218"/>
      <c r="AL182" s="218"/>
      <c r="AM182" s="218"/>
      <c r="AN182" s="218"/>
      <c r="AO182" s="218"/>
      <c r="AP182" s="218"/>
      <c r="AQ182" s="218"/>
      <c r="AR182" s="218"/>
      <c r="AS182" s="218"/>
      <c r="AT182" s="218"/>
      <c r="AU182" s="218"/>
      <c r="AV182" s="218"/>
      <c r="AW182" s="218"/>
      <c r="AX182" s="218"/>
      <c r="AY182" s="218"/>
      <c r="AZ182" s="218"/>
      <c r="BA182" s="218"/>
      <c r="BB182" s="218"/>
      <c r="BC182" s="218"/>
      <c r="BD182" s="218"/>
      <c r="BE182" s="218"/>
      <c r="BF182" s="218"/>
      <c r="BG182" s="92"/>
      <c r="BH182" s="218"/>
      <c r="BI182" s="218"/>
      <c r="BJ182" s="218"/>
      <c r="BK182" s="92"/>
      <c r="BL182" s="218"/>
      <c r="BM182" s="218"/>
      <c r="BN182" s="218"/>
      <c r="BO182" s="92"/>
      <c r="BP182" s="218"/>
      <c r="BQ182" s="218"/>
      <c r="BR182" s="218"/>
      <c r="BS182" s="92"/>
      <c r="BT182" s="218"/>
      <c r="BU182" s="218"/>
      <c r="BV182" s="218"/>
      <c r="BW182" s="92"/>
      <c r="BX182" s="218"/>
      <c r="BY182" s="218"/>
      <c r="BZ182" s="218"/>
      <c r="CA182" s="92"/>
      <c r="CB182" s="218"/>
      <c r="CC182" s="218"/>
      <c r="CD182" s="218"/>
      <c r="CE182" s="92"/>
      <c r="CF182" s="218"/>
      <c r="CG182" s="218"/>
      <c r="CH182" s="218"/>
      <c r="CI182" s="92"/>
      <c r="CJ182" s="218"/>
      <c r="CK182" s="218"/>
      <c r="CL182" s="218"/>
      <c r="CM182" s="92"/>
      <c r="CN182" s="218"/>
      <c r="CO182" s="218"/>
      <c r="CP182" s="218"/>
      <c r="CQ182" s="92"/>
      <c r="CR182" s="218"/>
      <c r="CS182" s="218"/>
      <c r="CT182" s="218"/>
      <c r="CU182" s="92"/>
      <c r="CV182" s="218"/>
      <c r="CW182" s="218"/>
      <c r="CX182" s="218"/>
      <c r="CY182" s="92"/>
      <c r="CZ182" s="218"/>
      <c r="DA182" s="218"/>
      <c r="DB182" s="218"/>
      <c r="DC182" s="92"/>
      <c r="DD182" s="218"/>
      <c r="DE182" s="218"/>
      <c r="DF182" s="218"/>
      <c r="DG182" s="92"/>
      <c r="DH182" s="218"/>
      <c r="DI182" s="218"/>
      <c r="DJ182" s="218"/>
      <c r="DK182" s="92"/>
      <c r="DL182" s="218"/>
      <c r="DM182" s="218"/>
      <c r="DN182" s="218"/>
      <c r="DO182" s="92"/>
      <c r="DP182" s="218"/>
      <c r="DQ182" s="218"/>
      <c r="DR182" s="218"/>
      <c r="DS182" s="92"/>
      <c r="DT182" s="218"/>
      <c r="DU182" s="218"/>
      <c r="DV182" s="218"/>
      <c r="DW182" s="92"/>
      <c r="DX182" s="218"/>
      <c r="DY182" s="218"/>
      <c r="DZ182" s="218"/>
      <c r="EA182" s="92"/>
      <c r="EB182" s="218"/>
      <c r="EC182" s="218"/>
      <c r="ED182" s="218"/>
      <c r="EE182" s="92"/>
      <c r="EF182" s="218"/>
      <c r="EG182" s="218"/>
      <c r="EH182" s="218"/>
      <c r="EI182" s="92"/>
      <c r="EJ182" s="218"/>
      <c r="EK182" s="218"/>
      <c r="EL182" s="218"/>
      <c r="EM182" s="92"/>
      <c r="EN182" s="218"/>
      <c r="EO182" s="218"/>
      <c r="EP182" s="218"/>
      <c r="EQ182" s="92"/>
      <c r="ER182" s="218"/>
      <c r="ES182" s="218"/>
      <c r="ET182" s="218"/>
      <c r="EU182" s="92"/>
      <c r="EV182" s="218"/>
      <c r="EW182" s="218"/>
      <c r="EX182" s="218"/>
      <c r="EY182" s="92"/>
      <c r="EZ182" s="218"/>
      <c r="FA182" s="218"/>
      <c r="FB182" s="218"/>
      <c r="FC182" s="92"/>
      <c r="FD182" s="218"/>
      <c r="FE182" s="218"/>
      <c r="FF182" s="218"/>
      <c r="FG182" s="92"/>
      <c r="FH182" s="218"/>
      <c r="FI182" s="218"/>
      <c r="FJ182" s="218"/>
      <c r="FK182" s="92"/>
      <c r="FL182" s="218"/>
      <c r="FM182" s="218"/>
      <c r="FN182" s="218"/>
    </row>
    <row r="183" spans="2:170">
      <c r="B183" s="218"/>
      <c r="C183" s="304"/>
      <c r="D183" s="303"/>
      <c r="F183" s="92"/>
      <c r="G183" s="218"/>
      <c r="H183" s="218"/>
      <c r="I183" s="218"/>
      <c r="J183" s="218"/>
      <c r="K183" s="218"/>
      <c r="L183" s="218"/>
      <c r="M183" s="218"/>
      <c r="N183" s="218"/>
      <c r="O183" s="218"/>
      <c r="P183" s="218"/>
      <c r="Q183" s="218"/>
      <c r="R183" s="218"/>
      <c r="S183" s="218"/>
      <c r="T183" s="218"/>
      <c r="U183" s="218"/>
      <c r="V183" s="218"/>
      <c r="W183" s="218"/>
      <c r="X183" s="218"/>
      <c r="Y183" s="218"/>
      <c r="Z183" s="218"/>
      <c r="AA183" s="218"/>
      <c r="AB183" s="218"/>
      <c r="AC183" s="218"/>
      <c r="AD183" s="218"/>
      <c r="AE183" s="218"/>
      <c r="AF183" s="218"/>
      <c r="AG183" s="218"/>
      <c r="AH183" s="305"/>
      <c r="AI183" s="218"/>
      <c r="AJ183" s="218"/>
      <c r="AK183" s="218"/>
      <c r="AL183" s="218"/>
      <c r="AM183" s="218"/>
      <c r="AN183" s="218"/>
      <c r="AO183" s="218"/>
      <c r="AP183" s="218"/>
      <c r="AQ183" s="218"/>
      <c r="AR183" s="218"/>
      <c r="AS183" s="218"/>
      <c r="AT183" s="218"/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/>
      <c r="BF183" s="218"/>
      <c r="BG183" s="92"/>
      <c r="BH183" s="218"/>
      <c r="BI183" s="218"/>
      <c r="BJ183" s="218"/>
      <c r="BK183" s="92"/>
      <c r="BL183" s="218"/>
      <c r="BM183" s="218"/>
      <c r="BN183" s="218"/>
      <c r="BO183" s="92"/>
      <c r="BP183" s="218"/>
      <c r="BQ183" s="218"/>
      <c r="BR183" s="218"/>
      <c r="BS183" s="92"/>
      <c r="BT183" s="218"/>
      <c r="BU183" s="218"/>
      <c r="BV183" s="218"/>
      <c r="BW183" s="92"/>
      <c r="BX183" s="218"/>
      <c r="BY183" s="218"/>
      <c r="BZ183" s="218"/>
      <c r="CA183" s="92"/>
      <c r="CB183" s="218"/>
      <c r="CC183" s="218"/>
      <c r="CD183" s="218"/>
      <c r="CE183" s="92"/>
      <c r="CF183" s="218"/>
      <c r="CG183" s="218"/>
      <c r="CH183" s="218"/>
      <c r="CI183" s="92"/>
      <c r="CJ183" s="218"/>
      <c r="CK183" s="218"/>
      <c r="CL183" s="218"/>
      <c r="CM183" s="92"/>
      <c r="CN183" s="218"/>
      <c r="CO183" s="218"/>
      <c r="CP183" s="218"/>
      <c r="CQ183" s="92"/>
      <c r="CR183" s="218"/>
      <c r="CS183" s="218"/>
      <c r="CT183" s="218"/>
      <c r="CU183" s="92"/>
      <c r="CV183" s="218"/>
      <c r="CW183" s="218"/>
      <c r="CX183" s="218"/>
      <c r="CY183" s="92"/>
      <c r="CZ183" s="218"/>
      <c r="DA183" s="218"/>
      <c r="DB183" s="218"/>
      <c r="DC183" s="92"/>
      <c r="DD183" s="218"/>
      <c r="DE183" s="218"/>
      <c r="DF183" s="218"/>
      <c r="DG183" s="92"/>
      <c r="DH183" s="218"/>
      <c r="DI183" s="218"/>
      <c r="DJ183" s="218"/>
      <c r="DK183" s="92"/>
      <c r="DL183" s="218"/>
      <c r="DM183" s="218"/>
      <c r="DN183" s="218"/>
      <c r="DO183" s="92"/>
      <c r="DP183" s="218"/>
      <c r="DQ183" s="218"/>
      <c r="DR183" s="218"/>
      <c r="DS183" s="92"/>
      <c r="DT183" s="218"/>
      <c r="DU183" s="218"/>
      <c r="DV183" s="218"/>
      <c r="DW183" s="92"/>
      <c r="DX183" s="218"/>
      <c r="DY183" s="218"/>
      <c r="DZ183" s="218"/>
      <c r="EA183" s="92"/>
      <c r="EB183" s="218"/>
      <c r="EC183" s="218"/>
      <c r="ED183" s="218"/>
      <c r="EE183" s="92"/>
      <c r="EF183" s="218"/>
      <c r="EG183" s="218"/>
      <c r="EH183" s="218"/>
      <c r="EI183" s="92"/>
      <c r="EJ183" s="218"/>
      <c r="EK183" s="218"/>
      <c r="EL183" s="218"/>
      <c r="EM183" s="92"/>
      <c r="EN183" s="218"/>
      <c r="EO183" s="218"/>
      <c r="EP183" s="218"/>
      <c r="EQ183" s="92"/>
      <c r="ER183" s="218"/>
      <c r="ES183" s="218"/>
      <c r="ET183" s="218"/>
      <c r="EU183" s="92"/>
      <c r="EV183" s="218"/>
      <c r="EW183" s="218"/>
      <c r="EX183" s="218"/>
      <c r="EY183" s="92"/>
      <c r="EZ183" s="218"/>
      <c r="FA183" s="218"/>
      <c r="FB183" s="218"/>
      <c r="FC183" s="92"/>
      <c r="FD183" s="218"/>
      <c r="FE183" s="218"/>
      <c r="FF183" s="218"/>
      <c r="FG183" s="92"/>
      <c r="FH183" s="218"/>
      <c r="FI183" s="218"/>
      <c r="FJ183" s="218"/>
      <c r="FK183" s="92"/>
      <c r="FL183" s="218"/>
      <c r="FM183" s="218"/>
      <c r="FN183" s="218"/>
    </row>
    <row r="184" spans="2:170">
      <c r="B184" s="218"/>
      <c r="C184" s="304"/>
      <c r="D184" s="86"/>
      <c r="F184" s="92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305"/>
      <c r="AI184" s="218"/>
      <c r="AJ184" s="218"/>
      <c r="AK184" s="218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218"/>
      <c r="BD184" s="218"/>
      <c r="BE184" s="218"/>
      <c r="BF184" s="218"/>
      <c r="BG184" s="92"/>
      <c r="BH184" s="218"/>
      <c r="BI184" s="218"/>
      <c r="BJ184" s="218"/>
      <c r="BK184" s="92"/>
      <c r="BL184" s="218"/>
      <c r="BM184" s="218"/>
      <c r="BN184" s="218"/>
      <c r="BO184" s="92"/>
      <c r="BP184" s="218"/>
      <c r="BQ184" s="218"/>
      <c r="BR184" s="218"/>
      <c r="BS184" s="92"/>
      <c r="BT184" s="218"/>
      <c r="BU184" s="218"/>
      <c r="BV184" s="218"/>
      <c r="BW184" s="92"/>
      <c r="BX184" s="218"/>
      <c r="BY184" s="218"/>
      <c r="BZ184" s="218"/>
      <c r="CA184" s="92"/>
      <c r="CB184" s="218"/>
      <c r="CC184" s="218"/>
      <c r="CD184" s="218"/>
      <c r="CE184" s="92"/>
      <c r="CF184" s="218"/>
      <c r="CG184" s="218"/>
      <c r="CH184" s="218"/>
      <c r="CI184" s="92"/>
      <c r="CJ184" s="218"/>
      <c r="CK184" s="218"/>
      <c r="CL184" s="218"/>
      <c r="CM184" s="92"/>
      <c r="CN184" s="218"/>
      <c r="CO184" s="218"/>
      <c r="CP184" s="218"/>
      <c r="CQ184" s="92"/>
      <c r="CR184" s="218"/>
      <c r="CS184" s="218"/>
      <c r="CT184" s="218"/>
      <c r="CU184" s="92"/>
      <c r="CV184" s="218"/>
      <c r="CW184" s="218"/>
      <c r="CX184" s="218"/>
      <c r="CY184" s="92"/>
      <c r="CZ184" s="218"/>
      <c r="DA184" s="218"/>
      <c r="DB184" s="218"/>
      <c r="DC184" s="92"/>
      <c r="DD184" s="218"/>
      <c r="DE184" s="218"/>
      <c r="DF184" s="218"/>
      <c r="DG184" s="92"/>
      <c r="DH184" s="218"/>
      <c r="DI184" s="218"/>
      <c r="DJ184" s="218"/>
      <c r="DK184" s="92"/>
      <c r="DL184" s="218"/>
      <c r="DM184" s="218"/>
      <c r="DN184" s="218"/>
      <c r="DO184" s="92"/>
      <c r="DP184" s="218"/>
      <c r="DQ184" s="218"/>
      <c r="DR184" s="218"/>
      <c r="DS184" s="92"/>
      <c r="DT184" s="218"/>
      <c r="DU184" s="218"/>
      <c r="DV184" s="218"/>
      <c r="DW184" s="92"/>
      <c r="DX184" s="218"/>
      <c r="DY184" s="218"/>
      <c r="DZ184" s="218"/>
      <c r="EA184" s="92"/>
      <c r="EB184" s="218"/>
      <c r="EC184" s="218"/>
      <c r="ED184" s="218"/>
      <c r="EE184" s="92"/>
      <c r="EF184" s="218"/>
      <c r="EG184" s="218"/>
      <c r="EH184" s="218"/>
      <c r="EI184" s="92"/>
      <c r="EJ184" s="218"/>
      <c r="EK184" s="218"/>
      <c r="EL184" s="218"/>
      <c r="EM184" s="92"/>
      <c r="EN184" s="218"/>
      <c r="EO184" s="218"/>
      <c r="EP184" s="218"/>
      <c r="EQ184" s="92"/>
      <c r="ER184" s="218"/>
      <c r="ES184" s="218"/>
      <c r="ET184" s="218"/>
      <c r="EU184" s="92"/>
      <c r="EV184" s="218"/>
      <c r="EW184" s="218"/>
      <c r="EX184" s="218"/>
      <c r="EY184" s="92"/>
      <c r="EZ184" s="218"/>
      <c r="FA184" s="218"/>
      <c r="FB184" s="218"/>
      <c r="FC184" s="92"/>
      <c r="FD184" s="218"/>
      <c r="FE184" s="218"/>
      <c r="FF184" s="218"/>
      <c r="FG184" s="92"/>
      <c r="FH184" s="218"/>
      <c r="FI184" s="218"/>
      <c r="FJ184" s="218"/>
      <c r="FK184" s="92"/>
      <c r="FL184" s="218"/>
      <c r="FM184" s="218"/>
      <c r="FN184" s="218"/>
    </row>
    <row r="185" spans="2:170">
      <c r="B185" s="218"/>
      <c r="C185" s="304"/>
      <c r="D185" s="86"/>
      <c r="F185" s="92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305"/>
      <c r="AI185" s="218"/>
      <c r="AJ185" s="218"/>
      <c r="AK185" s="21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218"/>
      <c r="BD185" s="218"/>
      <c r="BE185" s="218"/>
      <c r="BF185" s="218"/>
      <c r="BG185" s="92"/>
      <c r="BH185" s="218"/>
      <c r="BI185" s="218"/>
      <c r="BJ185" s="218"/>
      <c r="BK185" s="92"/>
      <c r="BL185" s="218"/>
      <c r="BM185" s="218"/>
      <c r="BN185" s="218"/>
      <c r="BO185" s="92"/>
      <c r="BP185" s="218"/>
      <c r="BQ185" s="218"/>
      <c r="BR185" s="218"/>
      <c r="BS185" s="92"/>
      <c r="BT185" s="218"/>
      <c r="BU185" s="218"/>
      <c r="BV185" s="218"/>
      <c r="BW185" s="92"/>
      <c r="BX185" s="218"/>
      <c r="BY185" s="218"/>
      <c r="BZ185" s="218"/>
      <c r="CA185" s="92"/>
      <c r="CB185" s="218"/>
      <c r="CC185" s="218"/>
      <c r="CD185" s="218"/>
      <c r="CE185" s="92"/>
      <c r="CF185" s="218"/>
      <c r="CG185" s="218"/>
      <c r="CH185" s="218"/>
      <c r="CI185" s="92"/>
      <c r="CJ185" s="218"/>
      <c r="CK185" s="218"/>
      <c r="CL185" s="218"/>
      <c r="CM185" s="92"/>
      <c r="CN185" s="218"/>
      <c r="CO185" s="218"/>
      <c r="CP185" s="218"/>
      <c r="CQ185" s="92"/>
      <c r="CR185" s="218"/>
      <c r="CS185" s="218"/>
      <c r="CT185" s="218"/>
      <c r="CU185" s="92"/>
      <c r="CV185" s="218"/>
      <c r="CW185" s="218"/>
      <c r="CX185" s="218"/>
      <c r="CY185" s="92"/>
      <c r="CZ185" s="218"/>
      <c r="DA185" s="218"/>
      <c r="DB185" s="218"/>
      <c r="DC185" s="92"/>
      <c r="DD185" s="218"/>
      <c r="DE185" s="218"/>
      <c r="DF185" s="218"/>
      <c r="DG185" s="92"/>
      <c r="DH185" s="218"/>
      <c r="DI185" s="218"/>
      <c r="DJ185" s="218"/>
      <c r="DK185" s="92"/>
      <c r="DL185" s="218"/>
      <c r="DM185" s="218"/>
      <c r="DN185" s="218"/>
      <c r="DO185" s="92"/>
      <c r="DP185" s="218"/>
      <c r="DQ185" s="218"/>
      <c r="DR185" s="218"/>
      <c r="DS185" s="92"/>
      <c r="DT185" s="218"/>
      <c r="DU185" s="218"/>
      <c r="DV185" s="218"/>
      <c r="DW185" s="92"/>
      <c r="DX185" s="218"/>
      <c r="DY185" s="218"/>
      <c r="DZ185" s="218"/>
      <c r="EA185" s="92"/>
      <c r="EB185" s="218"/>
      <c r="EC185" s="218"/>
      <c r="ED185" s="218"/>
      <c r="EE185" s="92"/>
      <c r="EF185" s="218"/>
      <c r="EG185" s="218"/>
      <c r="EH185" s="218"/>
      <c r="EI185" s="92"/>
      <c r="EJ185" s="218"/>
      <c r="EK185" s="218"/>
      <c r="EL185" s="218"/>
      <c r="EM185" s="92"/>
      <c r="EN185" s="218"/>
      <c r="EO185" s="218"/>
      <c r="EP185" s="218"/>
      <c r="EQ185" s="92"/>
      <c r="ER185" s="218"/>
      <c r="ES185" s="218"/>
      <c r="ET185" s="218"/>
      <c r="EU185" s="92"/>
      <c r="EV185" s="218"/>
      <c r="EW185" s="218"/>
      <c r="EX185" s="218"/>
      <c r="EY185" s="92"/>
      <c r="EZ185" s="218"/>
      <c r="FA185" s="218"/>
      <c r="FB185" s="218"/>
      <c r="FC185" s="92"/>
      <c r="FD185" s="218"/>
      <c r="FE185" s="218"/>
      <c r="FF185" s="218"/>
      <c r="FG185" s="92"/>
      <c r="FH185" s="218"/>
      <c r="FI185" s="218"/>
      <c r="FJ185" s="218"/>
      <c r="FK185" s="92"/>
      <c r="FL185" s="218"/>
      <c r="FM185" s="218"/>
      <c r="FN185" s="218"/>
    </row>
    <row r="186" spans="2:170">
      <c r="B186" s="218"/>
      <c r="C186" s="304"/>
      <c r="D186" s="86"/>
      <c r="F186" s="92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18"/>
      <c r="AH186" s="305"/>
      <c r="AI186" s="218"/>
      <c r="AJ186" s="218"/>
      <c r="AK186" s="218"/>
      <c r="AL186" s="218"/>
      <c r="AM186" s="218"/>
      <c r="AN186" s="218"/>
      <c r="AO186" s="218"/>
      <c r="AP186" s="218"/>
      <c r="AQ186" s="218"/>
      <c r="AR186" s="218"/>
      <c r="AS186" s="218"/>
      <c r="AT186" s="218"/>
      <c r="AU186" s="218"/>
      <c r="AV186" s="218"/>
      <c r="AW186" s="218"/>
      <c r="AX186" s="218"/>
      <c r="AY186" s="218"/>
      <c r="AZ186" s="218"/>
      <c r="BA186" s="218"/>
      <c r="BB186" s="218"/>
      <c r="BC186" s="218"/>
      <c r="BD186" s="218"/>
      <c r="BE186" s="218"/>
      <c r="BF186" s="218"/>
      <c r="BG186" s="92"/>
      <c r="BH186" s="218"/>
      <c r="BI186" s="218"/>
      <c r="BJ186" s="218"/>
      <c r="BK186" s="92"/>
      <c r="BL186" s="218"/>
      <c r="BM186" s="218"/>
      <c r="BN186" s="218"/>
      <c r="BO186" s="92"/>
      <c r="BP186" s="218"/>
      <c r="BQ186" s="218"/>
      <c r="BR186" s="218"/>
      <c r="BS186" s="92"/>
      <c r="BT186" s="218"/>
      <c r="BU186" s="218"/>
      <c r="BV186" s="218"/>
      <c r="BW186" s="92"/>
      <c r="BX186" s="218"/>
      <c r="BY186" s="218"/>
      <c r="BZ186" s="218"/>
      <c r="CA186" s="92"/>
      <c r="CB186" s="218"/>
      <c r="CC186" s="218"/>
      <c r="CD186" s="218"/>
      <c r="CE186" s="92"/>
      <c r="CF186" s="218"/>
      <c r="CG186" s="218"/>
      <c r="CH186" s="218"/>
      <c r="CI186" s="92"/>
      <c r="CJ186" s="218"/>
      <c r="CK186" s="218"/>
      <c r="CL186" s="218"/>
      <c r="CM186" s="92"/>
      <c r="CN186" s="218"/>
      <c r="CO186" s="218"/>
      <c r="CP186" s="218"/>
      <c r="CQ186" s="92"/>
      <c r="CR186" s="218"/>
      <c r="CS186" s="218"/>
      <c r="CT186" s="218"/>
      <c r="CU186" s="92"/>
      <c r="CV186" s="218"/>
      <c r="CW186" s="218"/>
      <c r="CX186" s="218"/>
      <c r="CY186" s="92"/>
      <c r="CZ186" s="218"/>
      <c r="DA186" s="218"/>
      <c r="DB186" s="218"/>
      <c r="DC186" s="92"/>
      <c r="DD186" s="218"/>
      <c r="DE186" s="218"/>
      <c r="DF186" s="218"/>
      <c r="DG186" s="92"/>
      <c r="DH186" s="218"/>
      <c r="DI186" s="218"/>
      <c r="DJ186" s="218"/>
      <c r="DK186" s="92"/>
      <c r="DL186" s="218"/>
      <c r="DM186" s="218"/>
      <c r="DN186" s="218"/>
      <c r="DO186" s="92"/>
      <c r="DP186" s="218"/>
      <c r="DQ186" s="218"/>
      <c r="DR186" s="218"/>
      <c r="DS186" s="92"/>
      <c r="DT186" s="218"/>
      <c r="DU186" s="218"/>
      <c r="DV186" s="218"/>
      <c r="DW186" s="92"/>
      <c r="DX186" s="218"/>
      <c r="DY186" s="218"/>
      <c r="DZ186" s="218"/>
      <c r="EA186" s="92"/>
      <c r="EB186" s="218"/>
      <c r="EC186" s="218"/>
      <c r="ED186" s="218"/>
      <c r="EE186" s="92"/>
      <c r="EF186" s="218"/>
      <c r="EG186" s="218"/>
      <c r="EH186" s="218"/>
      <c r="EI186" s="92"/>
      <c r="EJ186" s="218"/>
      <c r="EK186" s="218"/>
      <c r="EL186" s="218"/>
      <c r="EM186" s="92"/>
      <c r="EN186" s="218"/>
      <c r="EO186" s="218"/>
      <c r="EP186" s="218"/>
      <c r="EQ186" s="92"/>
      <c r="ER186" s="218"/>
      <c r="ES186" s="218"/>
      <c r="ET186" s="218"/>
      <c r="EU186" s="92"/>
      <c r="EV186" s="218"/>
      <c r="EW186" s="218"/>
      <c r="EX186" s="218"/>
      <c r="EY186" s="92"/>
      <c r="EZ186" s="218"/>
      <c r="FA186" s="218"/>
      <c r="FB186" s="218"/>
      <c r="FC186" s="92"/>
      <c r="FD186" s="218"/>
      <c r="FE186" s="218"/>
      <c r="FF186" s="218"/>
      <c r="FG186" s="92"/>
      <c r="FH186" s="218"/>
      <c r="FI186" s="218"/>
      <c r="FJ186" s="218"/>
      <c r="FK186" s="92"/>
      <c r="FL186" s="218"/>
      <c r="FM186" s="218"/>
      <c r="FN186" s="218"/>
    </row>
    <row r="187" spans="2:170">
      <c r="B187" s="218"/>
      <c r="C187" s="304"/>
      <c r="D187" s="86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305"/>
      <c r="AI187" s="218"/>
      <c r="AJ187" s="218"/>
      <c r="AK187" s="218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218"/>
      <c r="BD187" s="218"/>
      <c r="BE187" s="218"/>
      <c r="BF187" s="218"/>
      <c r="BH187" s="218"/>
      <c r="BI187" s="218"/>
      <c r="BJ187" s="218"/>
      <c r="BL187" s="218"/>
      <c r="BM187" s="218"/>
      <c r="BN187" s="218"/>
      <c r="BP187" s="218"/>
      <c r="BQ187" s="218"/>
      <c r="BR187" s="218"/>
      <c r="BT187" s="218"/>
      <c r="BU187" s="218"/>
      <c r="BV187" s="218"/>
      <c r="BX187" s="218"/>
      <c r="BY187" s="218"/>
      <c r="BZ187" s="218"/>
      <c r="CB187" s="218"/>
      <c r="CC187" s="218"/>
      <c r="CD187" s="218"/>
      <c r="CF187" s="218"/>
      <c r="CG187" s="218"/>
      <c r="CH187" s="218"/>
      <c r="CJ187" s="218"/>
      <c r="CK187" s="218"/>
      <c r="CL187" s="218"/>
      <c r="CN187" s="218"/>
      <c r="CO187" s="218"/>
      <c r="CP187" s="218"/>
      <c r="CR187" s="218"/>
      <c r="CS187" s="218"/>
      <c r="CT187" s="218"/>
      <c r="CV187" s="218"/>
      <c r="CW187" s="218"/>
      <c r="CX187" s="218"/>
      <c r="CZ187" s="218"/>
      <c r="DA187" s="218"/>
      <c r="DB187" s="218"/>
      <c r="DD187" s="218"/>
      <c r="DE187" s="218"/>
      <c r="DF187" s="218"/>
      <c r="DH187" s="218"/>
      <c r="DI187" s="218"/>
      <c r="DJ187" s="218"/>
      <c r="DL187" s="218"/>
      <c r="DM187" s="218"/>
      <c r="DN187" s="218"/>
      <c r="DP187" s="218"/>
      <c r="DQ187" s="218"/>
      <c r="DR187" s="218"/>
      <c r="DT187" s="218"/>
      <c r="DU187" s="218"/>
      <c r="DV187" s="218"/>
      <c r="DX187" s="218"/>
      <c r="DY187" s="218"/>
      <c r="DZ187" s="218"/>
      <c r="EB187" s="218"/>
      <c r="EC187" s="218"/>
      <c r="ED187" s="218"/>
      <c r="EF187" s="218"/>
      <c r="EG187" s="218"/>
      <c r="EH187" s="218"/>
      <c r="EJ187" s="218"/>
      <c r="EK187" s="218"/>
      <c r="EL187" s="218"/>
      <c r="EN187" s="218"/>
      <c r="EO187" s="218"/>
      <c r="EP187" s="218"/>
      <c r="ER187" s="218"/>
      <c r="ES187" s="218"/>
      <c r="ET187" s="218"/>
      <c r="EV187" s="218"/>
      <c r="EW187" s="218"/>
      <c r="EX187" s="218"/>
      <c r="EZ187" s="218"/>
      <c r="FA187" s="218"/>
      <c r="FB187" s="218"/>
      <c r="FD187" s="218"/>
      <c r="FE187" s="218"/>
      <c r="FF187" s="218"/>
      <c r="FH187" s="218"/>
      <c r="FI187" s="218"/>
      <c r="FJ187" s="218"/>
      <c r="FL187" s="218"/>
      <c r="FM187" s="218"/>
      <c r="FN187" s="218"/>
    </row>
    <row r="188" spans="2:170">
      <c r="B188" s="218"/>
      <c r="C188" s="304"/>
      <c r="D188" s="86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305"/>
      <c r="AI188" s="218"/>
      <c r="AJ188" s="218"/>
      <c r="AK188" s="218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218"/>
      <c r="BD188" s="218"/>
      <c r="BE188" s="218"/>
      <c r="BF188" s="218"/>
      <c r="BH188" s="218"/>
      <c r="BI188" s="218"/>
      <c r="BJ188" s="218"/>
      <c r="BL188" s="218"/>
      <c r="BM188" s="218"/>
      <c r="BN188" s="218"/>
      <c r="BP188" s="218"/>
      <c r="BQ188" s="218"/>
      <c r="BR188" s="218"/>
      <c r="BT188" s="218"/>
      <c r="BU188" s="218"/>
      <c r="BV188" s="218"/>
      <c r="BX188" s="218"/>
      <c r="BY188" s="218"/>
      <c r="BZ188" s="218"/>
      <c r="CB188" s="218"/>
      <c r="CC188" s="218"/>
      <c r="CD188" s="218"/>
      <c r="CF188" s="218"/>
      <c r="CG188" s="218"/>
      <c r="CH188" s="218"/>
      <c r="CJ188" s="218"/>
      <c r="CK188" s="218"/>
      <c r="CL188" s="218"/>
      <c r="CN188" s="218"/>
      <c r="CO188" s="218"/>
      <c r="CP188" s="218"/>
      <c r="CR188" s="218"/>
      <c r="CS188" s="218"/>
      <c r="CT188" s="218"/>
      <c r="CV188" s="218"/>
      <c r="CW188" s="218"/>
      <c r="CX188" s="218"/>
      <c r="CZ188" s="218"/>
      <c r="DA188" s="218"/>
      <c r="DB188" s="218"/>
      <c r="DD188" s="218"/>
      <c r="DE188" s="218"/>
      <c r="DF188" s="218"/>
      <c r="DH188" s="218"/>
      <c r="DI188" s="218"/>
      <c r="DJ188" s="218"/>
      <c r="DL188" s="218"/>
      <c r="DM188" s="218"/>
      <c r="DN188" s="218"/>
      <c r="DP188" s="218"/>
      <c r="DQ188" s="218"/>
      <c r="DR188" s="218"/>
      <c r="DT188" s="218"/>
      <c r="DU188" s="218"/>
      <c r="DV188" s="218"/>
      <c r="DX188" s="218"/>
      <c r="DY188" s="218"/>
      <c r="DZ188" s="218"/>
      <c r="EB188" s="218"/>
      <c r="EC188" s="218"/>
      <c r="ED188" s="218"/>
      <c r="EF188" s="218"/>
      <c r="EG188" s="218"/>
      <c r="EH188" s="218"/>
      <c r="EJ188" s="218"/>
      <c r="EK188" s="218"/>
      <c r="EL188" s="218"/>
      <c r="EN188" s="218"/>
      <c r="EO188" s="218"/>
      <c r="EP188" s="218"/>
      <c r="ER188" s="218"/>
      <c r="ES188" s="218"/>
      <c r="ET188" s="218"/>
      <c r="EV188" s="218"/>
      <c r="EW188" s="218"/>
      <c r="EX188" s="218"/>
      <c r="EZ188" s="218"/>
      <c r="FA188" s="218"/>
      <c r="FB188" s="218"/>
      <c r="FD188" s="218"/>
      <c r="FE188" s="218"/>
      <c r="FF188" s="218"/>
      <c r="FH188" s="218"/>
      <c r="FI188" s="218"/>
      <c r="FJ188" s="218"/>
      <c r="FL188" s="218"/>
      <c r="FM188" s="218"/>
      <c r="FN188" s="218"/>
    </row>
    <row r="189" spans="2:170">
      <c r="B189" s="218"/>
      <c r="C189" s="304"/>
      <c r="D189" s="86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18"/>
      <c r="AH189" s="305"/>
      <c r="AI189" s="218"/>
      <c r="AJ189" s="218"/>
      <c r="AK189" s="218"/>
      <c r="AL189" s="218"/>
      <c r="AM189" s="218"/>
      <c r="AN189" s="218"/>
      <c r="AO189" s="218"/>
      <c r="AP189" s="218"/>
      <c r="AQ189" s="218"/>
      <c r="AR189" s="218"/>
      <c r="AS189" s="218"/>
      <c r="AT189" s="218"/>
      <c r="AU189" s="218"/>
      <c r="AV189" s="218"/>
      <c r="AW189" s="218"/>
      <c r="AX189" s="218"/>
      <c r="AY189" s="218"/>
      <c r="AZ189" s="218"/>
      <c r="BA189" s="218"/>
      <c r="BB189" s="218"/>
      <c r="BC189" s="218"/>
      <c r="BD189" s="218"/>
      <c r="BE189" s="218"/>
      <c r="BF189" s="218"/>
      <c r="BH189" s="218"/>
      <c r="BI189" s="218"/>
      <c r="BJ189" s="218"/>
      <c r="BL189" s="218"/>
      <c r="BM189" s="218"/>
      <c r="BN189" s="218"/>
      <c r="BP189" s="218"/>
      <c r="BQ189" s="218"/>
      <c r="BR189" s="218"/>
      <c r="BT189" s="218"/>
      <c r="BU189" s="218"/>
      <c r="BV189" s="218"/>
      <c r="BX189" s="218"/>
      <c r="BY189" s="218"/>
      <c r="BZ189" s="218"/>
      <c r="CB189" s="218"/>
      <c r="CC189" s="218"/>
      <c r="CD189" s="218"/>
      <c r="CF189" s="218"/>
      <c r="CG189" s="218"/>
      <c r="CH189" s="218"/>
      <c r="CJ189" s="218"/>
      <c r="CK189" s="218"/>
      <c r="CL189" s="218"/>
      <c r="CN189" s="218"/>
      <c r="CO189" s="218"/>
      <c r="CP189" s="218"/>
      <c r="CR189" s="218"/>
      <c r="CS189" s="218"/>
      <c r="CT189" s="218"/>
      <c r="CV189" s="218"/>
      <c r="CW189" s="218"/>
      <c r="CX189" s="218"/>
      <c r="CZ189" s="218"/>
      <c r="DA189" s="218"/>
      <c r="DB189" s="218"/>
      <c r="DD189" s="218"/>
      <c r="DE189" s="218"/>
      <c r="DF189" s="218"/>
      <c r="DH189" s="218"/>
      <c r="DI189" s="218"/>
      <c r="DJ189" s="218"/>
      <c r="DL189" s="218"/>
      <c r="DM189" s="218"/>
      <c r="DN189" s="218"/>
      <c r="DP189" s="218"/>
      <c r="DQ189" s="218"/>
      <c r="DR189" s="218"/>
      <c r="DT189" s="218"/>
      <c r="DU189" s="218"/>
      <c r="DV189" s="218"/>
      <c r="DX189" s="218"/>
      <c r="DY189" s="218"/>
      <c r="DZ189" s="218"/>
      <c r="EB189" s="218"/>
      <c r="EC189" s="218"/>
      <c r="ED189" s="218"/>
      <c r="EF189" s="218"/>
      <c r="EG189" s="218"/>
      <c r="EH189" s="218"/>
      <c r="EJ189" s="218"/>
      <c r="EK189" s="218"/>
      <c r="EL189" s="218"/>
      <c r="EN189" s="218"/>
      <c r="EO189" s="218"/>
      <c r="EP189" s="218"/>
      <c r="ER189" s="218"/>
      <c r="ES189" s="218"/>
      <c r="ET189" s="218"/>
      <c r="EV189" s="218"/>
      <c r="EW189" s="218"/>
      <c r="EX189" s="218"/>
      <c r="EZ189" s="218"/>
      <c r="FA189" s="218"/>
      <c r="FB189" s="218"/>
      <c r="FD189" s="218"/>
      <c r="FE189" s="218"/>
      <c r="FF189" s="218"/>
      <c r="FH189" s="218"/>
      <c r="FI189" s="218"/>
      <c r="FJ189" s="218"/>
      <c r="FL189" s="218"/>
      <c r="FM189" s="218"/>
      <c r="FN189" s="218"/>
    </row>
    <row r="190" spans="2:170">
      <c r="B190" s="218"/>
      <c r="C190" s="304"/>
      <c r="D190" s="86"/>
      <c r="G190" s="218"/>
      <c r="H190" s="218"/>
      <c r="I190" s="218"/>
      <c r="J190" s="218"/>
      <c r="K190" s="218"/>
      <c r="L190" s="218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18"/>
      <c r="AH190" s="305"/>
      <c r="AI190" s="218"/>
      <c r="AJ190" s="218"/>
      <c r="AK190" s="218"/>
      <c r="AL190" s="218"/>
      <c r="AM190" s="218"/>
      <c r="AN190" s="218"/>
      <c r="AO190" s="218"/>
      <c r="AP190" s="218"/>
      <c r="AQ190" s="218"/>
      <c r="AR190" s="218"/>
      <c r="AS190" s="218"/>
      <c r="AT190" s="218"/>
      <c r="AU190" s="218"/>
      <c r="AV190" s="218"/>
      <c r="AW190" s="218"/>
      <c r="AX190" s="218"/>
      <c r="AY190" s="218"/>
      <c r="AZ190" s="218"/>
      <c r="BA190" s="218"/>
      <c r="BB190" s="218"/>
      <c r="BC190" s="218"/>
      <c r="BD190" s="218"/>
      <c r="BE190" s="218"/>
      <c r="BF190" s="218"/>
      <c r="BH190" s="218"/>
      <c r="BI190" s="218"/>
      <c r="BJ190" s="218"/>
      <c r="BL190" s="218"/>
      <c r="BM190" s="218"/>
      <c r="BN190" s="218"/>
      <c r="BP190" s="218"/>
      <c r="BQ190" s="218"/>
      <c r="BR190" s="218"/>
      <c r="BT190" s="218"/>
      <c r="BU190" s="218"/>
      <c r="BV190" s="218"/>
      <c r="BX190" s="218"/>
      <c r="BY190" s="218"/>
      <c r="BZ190" s="218"/>
      <c r="CB190" s="218"/>
      <c r="CC190" s="218"/>
      <c r="CD190" s="218"/>
      <c r="CF190" s="218"/>
      <c r="CG190" s="218"/>
      <c r="CH190" s="218"/>
      <c r="CJ190" s="218"/>
      <c r="CK190" s="218"/>
      <c r="CL190" s="218"/>
      <c r="CN190" s="218"/>
      <c r="CO190" s="218"/>
      <c r="CP190" s="218"/>
      <c r="CR190" s="218"/>
      <c r="CS190" s="218"/>
      <c r="CT190" s="218"/>
      <c r="CV190" s="218"/>
      <c r="CW190" s="218"/>
      <c r="CX190" s="218"/>
      <c r="CZ190" s="218"/>
      <c r="DA190" s="218"/>
      <c r="DB190" s="218"/>
      <c r="DD190" s="218"/>
      <c r="DE190" s="218"/>
      <c r="DF190" s="218"/>
      <c r="DH190" s="218"/>
      <c r="DI190" s="218"/>
      <c r="DJ190" s="218"/>
      <c r="DL190" s="218"/>
      <c r="DM190" s="218"/>
      <c r="DN190" s="218"/>
      <c r="DP190" s="218"/>
      <c r="DQ190" s="218"/>
      <c r="DR190" s="218"/>
      <c r="DT190" s="218"/>
      <c r="DU190" s="218"/>
      <c r="DV190" s="218"/>
      <c r="DX190" s="218"/>
      <c r="DY190" s="218"/>
      <c r="DZ190" s="218"/>
      <c r="EB190" s="218"/>
      <c r="EC190" s="218"/>
      <c r="ED190" s="218"/>
      <c r="EF190" s="218"/>
      <c r="EG190" s="218"/>
      <c r="EH190" s="218"/>
      <c r="EJ190" s="218"/>
      <c r="EK190" s="218"/>
      <c r="EL190" s="218"/>
      <c r="EN190" s="218"/>
      <c r="EO190" s="218"/>
      <c r="EP190" s="218"/>
      <c r="ER190" s="218"/>
      <c r="ES190" s="218"/>
      <c r="ET190" s="218"/>
      <c r="EV190" s="218"/>
      <c r="EW190" s="218"/>
      <c r="EX190" s="218"/>
      <c r="EZ190" s="218"/>
      <c r="FA190" s="218"/>
      <c r="FB190" s="218"/>
      <c r="FD190" s="218"/>
      <c r="FE190" s="218"/>
      <c r="FF190" s="218"/>
      <c r="FH190" s="218"/>
      <c r="FI190" s="218"/>
      <c r="FJ190" s="218"/>
      <c r="FL190" s="218"/>
      <c r="FM190" s="218"/>
      <c r="FN190" s="218"/>
    </row>
    <row r="191" spans="2:170">
      <c r="B191" s="218"/>
      <c r="C191" s="304"/>
      <c r="D191" s="86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18"/>
      <c r="AH191" s="305"/>
      <c r="AI191" s="218"/>
      <c r="AJ191" s="218"/>
      <c r="AK191" s="218"/>
      <c r="AL191" s="218"/>
      <c r="AM191" s="218"/>
      <c r="AN191" s="218"/>
      <c r="AO191" s="218"/>
      <c r="AP191" s="218"/>
      <c r="AQ191" s="218"/>
      <c r="AR191" s="218"/>
      <c r="AS191" s="218"/>
      <c r="AT191" s="218"/>
      <c r="AU191" s="218"/>
      <c r="AV191" s="218"/>
      <c r="AW191" s="218"/>
      <c r="AX191" s="218"/>
      <c r="AY191" s="218"/>
      <c r="AZ191" s="218"/>
      <c r="BA191" s="218"/>
      <c r="BB191" s="218"/>
      <c r="BC191" s="218"/>
      <c r="BD191" s="218"/>
      <c r="BE191" s="218"/>
      <c r="BF191" s="218"/>
      <c r="BH191" s="218"/>
      <c r="BI191" s="218"/>
      <c r="BJ191" s="218"/>
      <c r="BL191" s="218"/>
      <c r="BM191" s="218"/>
      <c r="BN191" s="218"/>
      <c r="BP191" s="218"/>
      <c r="BQ191" s="218"/>
      <c r="BR191" s="218"/>
      <c r="BT191" s="218"/>
      <c r="BU191" s="218"/>
      <c r="BV191" s="218"/>
      <c r="BX191" s="218"/>
      <c r="BY191" s="218"/>
      <c r="BZ191" s="218"/>
      <c r="CB191" s="218"/>
      <c r="CC191" s="218"/>
      <c r="CD191" s="218"/>
      <c r="CF191" s="218"/>
      <c r="CG191" s="218"/>
      <c r="CH191" s="218"/>
      <c r="CJ191" s="218"/>
      <c r="CK191" s="218"/>
      <c r="CL191" s="218"/>
      <c r="CN191" s="218"/>
      <c r="CO191" s="218"/>
      <c r="CP191" s="218"/>
      <c r="CR191" s="218"/>
      <c r="CS191" s="218"/>
      <c r="CT191" s="218"/>
      <c r="CV191" s="218"/>
      <c r="CW191" s="218"/>
      <c r="CX191" s="218"/>
      <c r="CZ191" s="218"/>
      <c r="DA191" s="218"/>
      <c r="DB191" s="218"/>
      <c r="DD191" s="218"/>
      <c r="DE191" s="218"/>
      <c r="DF191" s="218"/>
      <c r="DH191" s="218"/>
      <c r="DI191" s="218"/>
      <c r="DJ191" s="218"/>
      <c r="DL191" s="218"/>
      <c r="DM191" s="218"/>
      <c r="DN191" s="218"/>
      <c r="DP191" s="218"/>
      <c r="DQ191" s="218"/>
      <c r="DR191" s="218"/>
      <c r="DT191" s="218"/>
      <c r="DU191" s="218"/>
      <c r="DV191" s="218"/>
      <c r="DX191" s="218"/>
      <c r="DY191" s="218"/>
      <c r="DZ191" s="218"/>
      <c r="EB191" s="218"/>
      <c r="EC191" s="218"/>
      <c r="ED191" s="218"/>
      <c r="EF191" s="218"/>
      <c r="EG191" s="218"/>
      <c r="EH191" s="218"/>
      <c r="EJ191" s="218"/>
      <c r="EK191" s="218"/>
      <c r="EL191" s="218"/>
      <c r="EN191" s="218"/>
      <c r="EO191" s="218"/>
      <c r="EP191" s="218"/>
      <c r="ER191" s="218"/>
      <c r="ES191" s="218"/>
      <c r="ET191" s="218"/>
      <c r="EV191" s="218"/>
      <c r="EW191" s="218"/>
      <c r="EX191" s="218"/>
      <c r="EZ191" s="218"/>
      <c r="FA191" s="218"/>
      <c r="FB191" s="218"/>
      <c r="FD191" s="218"/>
      <c r="FE191" s="218"/>
      <c r="FF191" s="218"/>
      <c r="FH191" s="218"/>
      <c r="FI191" s="218"/>
      <c r="FJ191" s="218"/>
      <c r="FL191" s="218"/>
      <c r="FM191" s="218"/>
      <c r="FN191" s="218"/>
    </row>
    <row r="192" spans="2:170">
      <c r="B192" s="218"/>
      <c r="C192" s="304"/>
      <c r="D192" s="86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305"/>
      <c r="AI192" s="218"/>
      <c r="AJ192" s="218"/>
      <c r="AK192" s="218"/>
      <c r="AL192" s="218"/>
      <c r="AM192" s="218"/>
      <c r="AN192" s="218"/>
      <c r="AO192" s="218"/>
      <c r="AP192" s="218"/>
      <c r="AQ192" s="218"/>
      <c r="AR192" s="218"/>
      <c r="AS192" s="218"/>
      <c r="AT192" s="218"/>
      <c r="AU192" s="218"/>
      <c r="AV192" s="218"/>
      <c r="AW192" s="218"/>
      <c r="AX192" s="218"/>
      <c r="AY192" s="218"/>
      <c r="AZ192" s="218"/>
      <c r="BA192" s="218"/>
      <c r="BB192" s="218"/>
      <c r="BC192" s="218"/>
      <c r="BD192" s="218"/>
      <c r="BE192" s="218"/>
      <c r="BF192" s="218"/>
      <c r="BH192" s="218"/>
      <c r="BI192" s="218"/>
      <c r="BJ192" s="218"/>
      <c r="BL192" s="218"/>
      <c r="BM192" s="218"/>
      <c r="BN192" s="218"/>
      <c r="BP192" s="218"/>
      <c r="BQ192" s="218"/>
      <c r="BR192" s="218"/>
      <c r="BT192" s="218"/>
      <c r="BU192" s="218"/>
      <c r="BV192" s="218"/>
      <c r="BX192" s="218"/>
      <c r="BY192" s="218"/>
      <c r="BZ192" s="218"/>
      <c r="CB192" s="218"/>
      <c r="CC192" s="218"/>
      <c r="CD192" s="218"/>
      <c r="CF192" s="218"/>
      <c r="CG192" s="218"/>
      <c r="CH192" s="218"/>
      <c r="CJ192" s="218"/>
      <c r="CK192" s="218"/>
      <c r="CL192" s="218"/>
      <c r="CN192" s="218"/>
      <c r="CO192" s="218"/>
      <c r="CP192" s="218"/>
      <c r="CR192" s="218"/>
      <c r="CS192" s="218"/>
      <c r="CT192" s="218"/>
      <c r="CV192" s="218"/>
      <c r="CW192" s="218"/>
      <c r="CX192" s="218"/>
      <c r="CZ192" s="218"/>
      <c r="DA192" s="218"/>
      <c r="DB192" s="218"/>
      <c r="DD192" s="218"/>
      <c r="DE192" s="218"/>
      <c r="DF192" s="218"/>
      <c r="DH192" s="218"/>
      <c r="DI192" s="218"/>
      <c r="DJ192" s="218"/>
      <c r="DL192" s="218"/>
      <c r="DM192" s="218"/>
      <c r="DN192" s="218"/>
      <c r="DP192" s="218"/>
      <c r="DQ192" s="218"/>
      <c r="DR192" s="218"/>
      <c r="DT192" s="218"/>
      <c r="DU192" s="218"/>
      <c r="DV192" s="218"/>
      <c r="DX192" s="218"/>
      <c r="DY192" s="218"/>
      <c r="DZ192" s="218"/>
      <c r="EB192" s="218"/>
      <c r="EC192" s="218"/>
      <c r="ED192" s="218"/>
      <c r="EF192" s="218"/>
      <c r="EG192" s="218"/>
      <c r="EH192" s="218"/>
      <c r="EJ192" s="218"/>
      <c r="EK192" s="218"/>
      <c r="EL192" s="218"/>
      <c r="EN192" s="218"/>
      <c r="EO192" s="218"/>
      <c r="EP192" s="218"/>
      <c r="ER192" s="218"/>
      <c r="ES192" s="218"/>
      <c r="ET192" s="218"/>
      <c r="EV192" s="218"/>
      <c r="EW192" s="218"/>
      <c r="EX192" s="218"/>
      <c r="EZ192" s="218"/>
      <c r="FA192" s="218"/>
      <c r="FB192" s="218"/>
      <c r="FD192" s="218"/>
      <c r="FE192" s="218"/>
      <c r="FF192" s="218"/>
      <c r="FH192" s="218"/>
      <c r="FI192" s="218"/>
      <c r="FJ192" s="218"/>
      <c r="FL192" s="218"/>
      <c r="FM192" s="218"/>
      <c r="FN192" s="218"/>
    </row>
    <row r="193" spans="2:170">
      <c r="B193" s="218"/>
      <c r="C193" s="304"/>
      <c r="D193" s="86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218"/>
      <c r="Z193" s="218"/>
      <c r="AA193" s="218"/>
      <c r="AB193" s="218"/>
      <c r="AC193" s="218"/>
      <c r="AD193" s="218"/>
      <c r="AE193" s="218"/>
      <c r="AF193" s="218"/>
      <c r="AG193" s="218"/>
      <c r="AH193" s="305"/>
      <c r="AI193" s="218"/>
      <c r="AJ193" s="218"/>
      <c r="AK193" s="218"/>
      <c r="AL193" s="218"/>
      <c r="AM193" s="218"/>
      <c r="AN193" s="218"/>
      <c r="AO193" s="218"/>
      <c r="AP193" s="218"/>
      <c r="AQ193" s="218"/>
      <c r="AR193" s="218"/>
      <c r="AS193" s="218"/>
      <c r="AT193" s="218"/>
      <c r="AU193" s="218"/>
      <c r="AV193" s="218"/>
      <c r="AW193" s="218"/>
      <c r="AX193" s="218"/>
      <c r="AY193" s="218"/>
      <c r="AZ193" s="218"/>
      <c r="BA193" s="218"/>
      <c r="BB193" s="218"/>
      <c r="BC193" s="218"/>
      <c r="BD193" s="218"/>
      <c r="BE193" s="218"/>
      <c r="BF193" s="218"/>
      <c r="BH193" s="218"/>
      <c r="BI193" s="218"/>
      <c r="BJ193" s="218"/>
      <c r="BL193" s="218"/>
      <c r="BM193" s="218"/>
      <c r="BN193" s="218"/>
      <c r="BP193" s="218"/>
      <c r="BQ193" s="218"/>
      <c r="BR193" s="218"/>
      <c r="BT193" s="218"/>
      <c r="BU193" s="218"/>
      <c r="BV193" s="218"/>
      <c r="BX193" s="218"/>
      <c r="BY193" s="218"/>
      <c r="BZ193" s="218"/>
      <c r="CB193" s="218"/>
      <c r="CC193" s="218"/>
      <c r="CD193" s="218"/>
      <c r="CF193" s="218"/>
      <c r="CG193" s="218"/>
      <c r="CH193" s="218"/>
      <c r="CJ193" s="218"/>
      <c r="CK193" s="218"/>
      <c r="CL193" s="218"/>
      <c r="CN193" s="218"/>
      <c r="CO193" s="218"/>
      <c r="CP193" s="218"/>
      <c r="CR193" s="218"/>
      <c r="CS193" s="218"/>
      <c r="CT193" s="218"/>
      <c r="CV193" s="218"/>
      <c r="CW193" s="218"/>
      <c r="CX193" s="218"/>
      <c r="CZ193" s="218"/>
      <c r="DA193" s="218"/>
      <c r="DB193" s="218"/>
      <c r="DD193" s="218"/>
      <c r="DE193" s="218"/>
      <c r="DF193" s="218"/>
      <c r="DH193" s="218"/>
      <c r="DI193" s="218"/>
      <c r="DJ193" s="218"/>
      <c r="DL193" s="218"/>
      <c r="DM193" s="218"/>
      <c r="DN193" s="218"/>
      <c r="DP193" s="218"/>
      <c r="DQ193" s="218"/>
      <c r="DR193" s="218"/>
      <c r="DT193" s="218"/>
      <c r="DU193" s="218"/>
      <c r="DV193" s="218"/>
      <c r="DX193" s="218"/>
      <c r="DY193" s="218"/>
      <c r="DZ193" s="218"/>
      <c r="EB193" s="218"/>
      <c r="EC193" s="218"/>
      <c r="ED193" s="218"/>
      <c r="EF193" s="218"/>
      <c r="EG193" s="218"/>
      <c r="EH193" s="218"/>
      <c r="EJ193" s="218"/>
      <c r="EK193" s="218"/>
      <c r="EL193" s="218"/>
      <c r="EN193" s="218"/>
      <c r="EO193" s="218"/>
      <c r="EP193" s="218"/>
      <c r="ER193" s="218"/>
      <c r="ES193" s="218"/>
      <c r="ET193" s="218"/>
      <c r="EV193" s="218"/>
      <c r="EW193" s="218"/>
      <c r="EX193" s="218"/>
      <c r="EZ193" s="218"/>
      <c r="FA193" s="218"/>
      <c r="FB193" s="218"/>
      <c r="FD193" s="218"/>
      <c r="FE193" s="218"/>
      <c r="FF193" s="218"/>
      <c r="FH193" s="218"/>
      <c r="FI193" s="218"/>
      <c r="FJ193" s="218"/>
      <c r="FL193" s="218"/>
      <c r="FM193" s="218"/>
      <c r="FN193" s="218"/>
    </row>
    <row r="194" spans="2:170">
      <c r="B194" s="218"/>
      <c r="C194" s="304"/>
      <c r="D194" s="86"/>
      <c r="G194" s="218"/>
      <c r="H194" s="218"/>
      <c r="I194" s="218"/>
      <c r="J194" s="218"/>
      <c r="K194" s="218"/>
      <c r="L194" s="218"/>
      <c r="M194" s="218"/>
      <c r="N194" s="218"/>
      <c r="O194" s="218"/>
      <c r="P194" s="218"/>
      <c r="Q194" s="218"/>
      <c r="R194" s="218"/>
      <c r="S194" s="218"/>
      <c r="T194" s="218"/>
      <c r="U194" s="218"/>
      <c r="V194" s="218"/>
      <c r="W194" s="218"/>
      <c r="X194" s="218"/>
      <c r="Y194" s="218"/>
      <c r="Z194" s="218"/>
      <c r="AA194" s="218"/>
      <c r="AB194" s="218"/>
      <c r="AC194" s="218"/>
      <c r="AD194" s="218"/>
      <c r="AE194" s="218"/>
      <c r="AF194" s="218"/>
      <c r="AG194" s="218"/>
      <c r="AH194" s="305"/>
      <c r="AI194" s="218"/>
      <c r="AJ194" s="218"/>
      <c r="AK194" s="218"/>
      <c r="AL194" s="218"/>
      <c r="AM194" s="218"/>
      <c r="AN194" s="218"/>
      <c r="AO194" s="218"/>
      <c r="AP194" s="218"/>
      <c r="AQ194" s="218"/>
      <c r="AR194" s="218"/>
      <c r="AS194" s="218"/>
      <c r="AT194" s="218"/>
      <c r="AU194" s="218"/>
      <c r="AV194" s="218"/>
      <c r="AW194" s="218"/>
      <c r="AX194" s="218"/>
      <c r="AY194" s="218"/>
      <c r="AZ194" s="218"/>
      <c r="BA194" s="218"/>
      <c r="BB194" s="218"/>
      <c r="BC194" s="218"/>
      <c r="BD194" s="218"/>
      <c r="BE194" s="218"/>
      <c r="BF194" s="218"/>
      <c r="BH194" s="218"/>
      <c r="BI194" s="218"/>
      <c r="BJ194" s="218"/>
      <c r="BL194" s="218"/>
      <c r="BM194" s="218"/>
      <c r="BN194" s="218"/>
      <c r="BP194" s="218"/>
      <c r="BQ194" s="218"/>
      <c r="BR194" s="218"/>
      <c r="BT194" s="218"/>
      <c r="BU194" s="218"/>
      <c r="BV194" s="218"/>
      <c r="BX194" s="218"/>
      <c r="BY194" s="218"/>
      <c r="BZ194" s="218"/>
      <c r="CB194" s="218"/>
      <c r="CC194" s="218"/>
      <c r="CD194" s="218"/>
      <c r="CF194" s="218"/>
      <c r="CG194" s="218"/>
      <c r="CH194" s="218"/>
      <c r="CJ194" s="218"/>
      <c r="CK194" s="218"/>
      <c r="CL194" s="218"/>
      <c r="CN194" s="218"/>
      <c r="CO194" s="218"/>
      <c r="CP194" s="218"/>
      <c r="CR194" s="218"/>
      <c r="CS194" s="218"/>
      <c r="CT194" s="218"/>
      <c r="CV194" s="218"/>
      <c r="CW194" s="218"/>
      <c r="CX194" s="218"/>
      <c r="CZ194" s="218"/>
      <c r="DA194" s="218"/>
      <c r="DB194" s="218"/>
      <c r="DD194" s="218"/>
      <c r="DE194" s="218"/>
      <c r="DF194" s="218"/>
      <c r="DH194" s="218"/>
      <c r="DI194" s="218"/>
      <c r="DJ194" s="218"/>
      <c r="DL194" s="218"/>
      <c r="DM194" s="218"/>
      <c r="DN194" s="218"/>
      <c r="DP194" s="218"/>
      <c r="DQ194" s="218"/>
      <c r="DR194" s="218"/>
      <c r="DT194" s="218"/>
      <c r="DU194" s="218"/>
      <c r="DV194" s="218"/>
      <c r="DX194" s="218"/>
      <c r="DY194" s="218"/>
      <c r="DZ194" s="218"/>
      <c r="EB194" s="218"/>
      <c r="EC194" s="218"/>
      <c r="ED194" s="218"/>
      <c r="EF194" s="218"/>
      <c r="EG194" s="218"/>
      <c r="EH194" s="218"/>
      <c r="EJ194" s="218"/>
      <c r="EK194" s="218"/>
      <c r="EL194" s="218"/>
      <c r="EN194" s="218"/>
      <c r="EO194" s="218"/>
      <c r="EP194" s="218"/>
      <c r="ER194" s="218"/>
      <c r="ES194" s="218"/>
      <c r="ET194" s="218"/>
      <c r="EV194" s="218"/>
      <c r="EW194" s="218"/>
      <c r="EX194" s="218"/>
      <c r="EZ194" s="218"/>
      <c r="FA194" s="218"/>
      <c r="FB194" s="218"/>
      <c r="FD194" s="218"/>
      <c r="FE194" s="218"/>
      <c r="FF194" s="218"/>
      <c r="FH194" s="218"/>
      <c r="FI194" s="218"/>
      <c r="FJ194" s="218"/>
      <c r="FL194" s="218"/>
      <c r="FM194" s="218"/>
      <c r="FN194" s="218"/>
    </row>
    <row r="195" spans="2:170">
      <c r="B195" s="218"/>
      <c r="C195" s="304"/>
      <c r="D195" s="93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305"/>
      <c r="AI195" s="218"/>
      <c r="AJ195" s="218"/>
      <c r="AK195" s="218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18"/>
      <c r="AX195" s="218"/>
      <c r="AY195" s="218"/>
      <c r="AZ195" s="218"/>
      <c r="BA195" s="218"/>
      <c r="BB195" s="218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8"/>
      <c r="CJ195" s="218"/>
      <c r="CK195" s="218"/>
      <c r="CL195" s="218"/>
      <c r="CM195" s="218"/>
      <c r="CN195" s="218"/>
      <c r="CO195" s="218"/>
      <c r="CP195" s="218"/>
      <c r="CQ195" s="218"/>
      <c r="CR195" s="218"/>
      <c r="CS195" s="218"/>
      <c r="CT195" s="218"/>
      <c r="CU195" s="218"/>
      <c r="CV195" s="218"/>
      <c r="CW195" s="218"/>
      <c r="CX195" s="218"/>
      <c r="CY195" s="218"/>
      <c r="CZ195" s="218"/>
      <c r="DA195" s="218"/>
      <c r="DB195" s="218"/>
      <c r="DC195" s="218"/>
      <c r="DD195" s="218"/>
      <c r="DE195" s="218"/>
      <c r="DF195" s="218"/>
      <c r="DG195" s="218"/>
      <c r="DH195" s="218"/>
      <c r="DI195" s="218"/>
      <c r="DJ195" s="218"/>
      <c r="DK195" s="218"/>
      <c r="DL195" s="218"/>
      <c r="DM195" s="218"/>
      <c r="DN195" s="218"/>
      <c r="DO195" s="218"/>
      <c r="DP195" s="218"/>
      <c r="DQ195" s="218"/>
      <c r="DR195" s="218"/>
      <c r="DS195" s="218"/>
      <c r="DT195" s="218"/>
      <c r="DU195" s="218"/>
      <c r="DV195" s="218"/>
      <c r="DW195" s="218"/>
      <c r="DX195" s="218"/>
      <c r="DY195" s="218"/>
      <c r="DZ195" s="218"/>
      <c r="EA195" s="218"/>
      <c r="EB195" s="218"/>
      <c r="EC195" s="218"/>
      <c r="ED195" s="218"/>
      <c r="EE195" s="218"/>
      <c r="EF195" s="218"/>
      <c r="EG195" s="218"/>
      <c r="EH195" s="218"/>
      <c r="EI195" s="218"/>
      <c r="EJ195" s="218"/>
      <c r="EK195" s="218"/>
      <c r="EL195" s="218"/>
      <c r="EM195" s="218"/>
      <c r="EN195" s="218"/>
      <c r="EO195" s="218"/>
      <c r="EP195" s="218"/>
      <c r="EQ195" s="218"/>
      <c r="ER195" s="218"/>
      <c r="ES195" s="218"/>
      <c r="ET195" s="218"/>
      <c r="EU195" s="218"/>
      <c r="EV195" s="218"/>
      <c r="EW195" s="218"/>
      <c r="EX195" s="218"/>
      <c r="EY195" s="218"/>
      <c r="EZ195" s="218"/>
      <c r="FA195" s="218"/>
      <c r="FB195" s="218"/>
      <c r="FC195" s="218"/>
      <c r="FD195" s="218"/>
      <c r="FE195" s="218"/>
      <c r="FF195" s="218"/>
      <c r="FG195" s="218"/>
      <c r="FH195" s="218"/>
      <c r="FI195" s="218"/>
      <c r="FJ195" s="218"/>
      <c r="FK195" s="218"/>
      <c r="FL195" s="218"/>
      <c r="FM195" s="218"/>
      <c r="FN195" s="218"/>
    </row>
    <row r="196" spans="2:170">
      <c r="B196" s="218"/>
      <c r="C196" s="304"/>
      <c r="D196" s="93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305"/>
      <c r="AI196" s="218"/>
      <c r="AJ196" s="218"/>
      <c r="AK196" s="218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8"/>
      <c r="CJ196" s="218"/>
      <c r="CK196" s="218"/>
      <c r="CL196" s="218"/>
      <c r="CM196" s="218"/>
      <c r="CN196" s="218"/>
      <c r="CO196" s="218"/>
      <c r="CP196" s="218"/>
      <c r="CQ196" s="218"/>
      <c r="CR196" s="218"/>
      <c r="CS196" s="218"/>
      <c r="CT196" s="218"/>
      <c r="CU196" s="218"/>
      <c r="CV196" s="218"/>
      <c r="CW196" s="218"/>
      <c r="CX196" s="218"/>
      <c r="CY196" s="218"/>
      <c r="CZ196" s="218"/>
      <c r="DA196" s="218"/>
      <c r="DB196" s="218"/>
      <c r="DC196" s="218"/>
      <c r="DD196" s="218"/>
      <c r="DE196" s="218"/>
      <c r="DF196" s="218"/>
      <c r="DG196" s="218"/>
      <c r="DH196" s="218"/>
      <c r="DI196" s="218"/>
      <c r="DJ196" s="218"/>
      <c r="DK196" s="218"/>
      <c r="DL196" s="218"/>
      <c r="DM196" s="218"/>
      <c r="DN196" s="218"/>
      <c r="DO196" s="218"/>
      <c r="DP196" s="218"/>
      <c r="DQ196" s="218"/>
      <c r="DR196" s="218"/>
      <c r="DS196" s="218"/>
      <c r="DT196" s="218"/>
      <c r="DU196" s="218"/>
      <c r="DV196" s="218"/>
      <c r="DW196" s="218"/>
      <c r="DX196" s="218"/>
      <c r="DY196" s="218"/>
      <c r="DZ196" s="218"/>
      <c r="EA196" s="218"/>
      <c r="EB196" s="218"/>
      <c r="EC196" s="218"/>
      <c r="ED196" s="218"/>
      <c r="EE196" s="218"/>
      <c r="EF196" s="218"/>
      <c r="EG196" s="218"/>
      <c r="EH196" s="218"/>
      <c r="EI196" s="218"/>
      <c r="EJ196" s="218"/>
      <c r="EK196" s="218"/>
      <c r="EL196" s="218"/>
      <c r="EM196" s="218"/>
      <c r="EN196" s="218"/>
      <c r="EO196" s="218"/>
      <c r="EP196" s="218"/>
      <c r="EQ196" s="218"/>
      <c r="ER196" s="218"/>
      <c r="ES196" s="218"/>
      <c r="ET196" s="218"/>
      <c r="EU196" s="218"/>
      <c r="EV196" s="218"/>
      <c r="EW196" s="218"/>
      <c r="EX196" s="218"/>
      <c r="EY196" s="218"/>
      <c r="EZ196" s="218"/>
      <c r="FA196" s="218"/>
      <c r="FB196" s="218"/>
      <c r="FC196" s="218"/>
      <c r="FD196" s="218"/>
      <c r="FE196" s="218"/>
      <c r="FF196" s="218"/>
      <c r="FG196" s="218"/>
      <c r="FH196" s="218"/>
      <c r="FI196" s="218"/>
      <c r="FJ196" s="218"/>
      <c r="FK196" s="218"/>
      <c r="FL196" s="218"/>
      <c r="FM196" s="218"/>
      <c r="FN196" s="218"/>
    </row>
    <row r="197" spans="2:170">
      <c r="B197" s="218"/>
      <c r="C197" s="304"/>
      <c r="D197" s="93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218"/>
      <c r="Z197" s="218"/>
      <c r="AA197" s="218"/>
      <c r="AB197" s="218"/>
      <c r="AC197" s="218"/>
      <c r="AD197" s="218"/>
      <c r="AE197" s="218"/>
      <c r="AF197" s="218"/>
      <c r="AG197" s="218"/>
      <c r="AH197" s="305"/>
      <c r="AI197" s="218"/>
      <c r="AJ197" s="218"/>
      <c r="AK197" s="218"/>
      <c r="AL197" s="218"/>
      <c r="AM197" s="218"/>
      <c r="AN197" s="218"/>
      <c r="AO197" s="218"/>
      <c r="AP197" s="218"/>
      <c r="AQ197" s="218"/>
      <c r="AR197" s="218"/>
      <c r="AS197" s="218"/>
      <c r="AT197" s="218"/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8"/>
      <c r="BJ197" s="218"/>
      <c r="BK197" s="218"/>
      <c r="BL197" s="218"/>
      <c r="BM197" s="218"/>
      <c r="BN197" s="218"/>
      <c r="BO197" s="218"/>
      <c r="BP197" s="218"/>
      <c r="BQ197" s="218"/>
      <c r="BR197" s="218"/>
      <c r="BS197" s="218"/>
      <c r="BT197" s="218"/>
      <c r="BU197" s="218"/>
      <c r="BV197" s="218"/>
      <c r="BW197" s="218"/>
      <c r="BX197" s="218"/>
      <c r="BY197" s="218"/>
      <c r="BZ197" s="218"/>
      <c r="CA197" s="218"/>
      <c r="CB197" s="218"/>
      <c r="CC197" s="218"/>
      <c r="CD197" s="218"/>
      <c r="CE197" s="218"/>
      <c r="CF197" s="218"/>
      <c r="CG197" s="218"/>
      <c r="CH197" s="218"/>
      <c r="CI197" s="218"/>
      <c r="CJ197" s="218"/>
      <c r="CK197" s="218"/>
      <c r="CL197" s="218"/>
      <c r="CM197" s="218"/>
      <c r="CN197" s="218"/>
      <c r="CO197" s="218"/>
      <c r="CP197" s="218"/>
      <c r="CQ197" s="218"/>
      <c r="CR197" s="218"/>
      <c r="CS197" s="218"/>
      <c r="CT197" s="218"/>
      <c r="CU197" s="218"/>
      <c r="CV197" s="218"/>
      <c r="CW197" s="218"/>
      <c r="CX197" s="218"/>
      <c r="CY197" s="218"/>
      <c r="CZ197" s="218"/>
      <c r="DA197" s="218"/>
      <c r="DB197" s="218"/>
      <c r="DC197" s="218"/>
      <c r="DD197" s="218"/>
      <c r="DE197" s="218"/>
      <c r="DF197" s="218"/>
      <c r="DG197" s="218"/>
      <c r="DH197" s="218"/>
      <c r="DI197" s="218"/>
      <c r="DJ197" s="218"/>
      <c r="DK197" s="218"/>
      <c r="DL197" s="218"/>
      <c r="DM197" s="218"/>
      <c r="DN197" s="218"/>
      <c r="DO197" s="218"/>
      <c r="DP197" s="218"/>
      <c r="DQ197" s="218"/>
      <c r="DR197" s="218"/>
      <c r="DS197" s="218"/>
      <c r="DT197" s="218"/>
      <c r="DU197" s="218"/>
      <c r="DV197" s="218"/>
      <c r="DW197" s="218"/>
      <c r="DX197" s="218"/>
      <c r="DY197" s="218"/>
      <c r="DZ197" s="218"/>
      <c r="EA197" s="218"/>
      <c r="EB197" s="218"/>
      <c r="EC197" s="218"/>
      <c r="ED197" s="218"/>
      <c r="EE197" s="218"/>
      <c r="EF197" s="218"/>
      <c r="EG197" s="218"/>
      <c r="EH197" s="218"/>
      <c r="EI197" s="218"/>
      <c r="EJ197" s="218"/>
      <c r="EK197" s="218"/>
      <c r="EL197" s="218"/>
      <c r="EM197" s="218"/>
      <c r="EN197" s="218"/>
      <c r="EO197" s="218"/>
      <c r="EP197" s="218"/>
      <c r="EQ197" s="218"/>
      <c r="ER197" s="218"/>
      <c r="ES197" s="218"/>
      <c r="ET197" s="218"/>
      <c r="EU197" s="218"/>
      <c r="EV197" s="218"/>
      <c r="EW197" s="218"/>
      <c r="EX197" s="218"/>
      <c r="EY197" s="218"/>
      <c r="EZ197" s="218"/>
      <c r="FA197" s="218"/>
      <c r="FB197" s="218"/>
      <c r="FC197" s="218"/>
      <c r="FD197" s="218"/>
      <c r="FE197" s="218"/>
      <c r="FF197" s="218"/>
      <c r="FG197" s="218"/>
      <c r="FH197" s="218"/>
      <c r="FI197" s="218"/>
      <c r="FJ197" s="218"/>
      <c r="FK197" s="218"/>
      <c r="FL197" s="218"/>
      <c r="FM197" s="218"/>
      <c r="FN197" s="218"/>
    </row>
    <row r="198" spans="2:170">
      <c r="B198" s="218"/>
      <c r="C198" s="304"/>
      <c r="D198" s="93"/>
      <c r="F198" s="218"/>
      <c r="G198" s="218"/>
      <c r="H198" s="218"/>
      <c r="I198" s="218"/>
      <c r="J198" s="218"/>
      <c r="K198" s="218"/>
      <c r="L198" s="218"/>
      <c r="M198" s="218"/>
      <c r="N198" s="218"/>
      <c r="O198" s="218"/>
      <c r="P198" s="218"/>
      <c r="Q198" s="218"/>
      <c r="R198" s="218"/>
      <c r="S198" s="218"/>
      <c r="T198" s="218"/>
      <c r="U198" s="218"/>
      <c r="V198" s="218"/>
      <c r="W198" s="218"/>
      <c r="X198" s="218"/>
      <c r="Y198" s="218"/>
      <c r="Z198" s="218"/>
      <c r="AA198" s="218"/>
      <c r="AB198" s="218"/>
      <c r="AC198" s="218"/>
      <c r="AD198" s="218"/>
      <c r="AE198" s="218"/>
      <c r="AF198" s="218"/>
      <c r="AG198" s="218"/>
      <c r="AH198" s="305"/>
      <c r="AI198" s="218"/>
      <c r="AJ198" s="218"/>
      <c r="AK198" s="218"/>
      <c r="AL198" s="218"/>
      <c r="AM198" s="218"/>
      <c r="AN198" s="218"/>
      <c r="AO198" s="218"/>
      <c r="AP198" s="218"/>
      <c r="AQ198" s="218"/>
      <c r="AR198" s="218"/>
      <c r="AS198" s="218"/>
      <c r="AT198" s="218"/>
      <c r="AU198" s="218"/>
      <c r="AV198" s="218"/>
      <c r="AW198" s="218"/>
      <c r="AX198" s="218"/>
      <c r="AY198" s="218"/>
      <c r="AZ198" s="218"/>
      <c r="BA198" s="218"/>
      <c r="BB198" s="218"/>
      <c r="BC198" s="218"/>
      <c r="BD198" s="218"/>
      <c r="BE198" s="218"/>
      <c r="BF198" s="218"/>
      <c r="BG198" s="218"/>
      <c r="BH198" s="218"/>
      <c r="BI198" s="218"/>
      <c r="BJ198" s="218"/>
      <c r="BK198" s="218"/>
      <c r="BL198" s="218"/>
      <c r="BM198" s="218"/>
      <c r="BN198" s="218"/>
      <c r="BO198" s="218"/>
      <c r="BP198" s="218"/>
      <c r="BQ198" s="218"/>
      <c r="BR198" s="218"/>
      <c r="BS198" s="218"/>
      <c r="BT198" s="218"/>
      <c r="BU198" s="218"/>
      <c r="BV198" s="218"/>
      <c r="BW198" s="218"/>
      <c r="BX198" s="218"/>
      <c r="BY198" s="218"/>
      <c r="BZ198" s="218"/>
      <c r="CA198" s="218"/>
      <c r="CB198" s="218"/>
      <c r="CC198" s="218"/>
      <c r="CD198" s="218"/>
      <c r="CE198" s="218"/>
      <c r="CF198" s="218"/>
      <c r="CG198" s="218"/>
      <c r="CH198" s="218"/>
      <c r="CI198" s="218"/>
      <c r="CJ198" s="218"/>
      <c r="CK198" s="218"/>
      <c r="CL198" s="218"/>
      <c r="CM198" s="218"/>
      <c r="CN198" s="218"/>
      <c r="CO198" s="218"/>
      <c r="CP198" s="218"/>
      <c r="CQ198" s="218"/>
      <c r="CR198" s="218"/>
      <c r="CS198" s="218"/>
      <c r="CT198" s="218"/>
      <c r="CU198" s="218"/>
      <c r="CV198" s="218"/>
      <c r="CW198" s="218"/>
      <c r="CX198" s="218"/>
      <c r="CY198" s="218"/>
      <c r="CZ198" s="218"/>
      <c r="DA198" s="218"/>
      <c r="DB198" s="218"/>
      <c r="DC198" s="218"/>
      <c r="DD198" s="218"/>
      <c r="DE198" s="218"/>
      <c r="DF198" s="218"/>
      <c r="DG198" s="218"/>
      <c r="DH198" s="218"/>
      <c r="DI198" s="218"/>
      <c r="DJ198" s="218"/>
      <c r="DK198" s="218"/>
      <c r="DL198" s="218"/>
      <c r="DM198" s="218"/>
      <c r="DN198" s="218"/>
      <c r="DO198" s="218"/>
      <c r="DP198" s="218"/>
      <c r="DQ198" s="218"/>
      <c r="DR198" s="218"/>
      <c r="DS198" s="218"/>
      <c r="DT198" s="218"/>
      <c r="DU198" s="218"/>
      <c r="DV198" s="218"/>
      <c r="DW198" s="218"/>
      <c r="DX198" s="218"/>
      <c r="DY198" s="218"/>
      <c r="DZ198" s="218"/>
      <c r="EA198" s="218"/>
      <c r="EB198" s="218"/>
      <c r="EC198" s="218"/>
      <c r="ED198" s="218"/>
      <c r="EE198" s="218"/>
      <c r="EF198" s="218"/>
      <c r="EG198" s="218"/>
      <c r="EH198" s="218"/>
      <c r="EI198" s="218"/>
      <c r="EJ198" s="218"/>
      <c r="EK198" s="218"/>
      <c r="EL198" s="218"/>
      <c r="EM198" s="218"/>
      <c r="EN198" s="218"/>
      <c r="EO198" s="218"/>
      <c r="EP198" s="218"/>
      <c r="EQ198" s="218"/>
      <c r="ER198" s="218"/>
      <c r="ES198" s="218"/>
      <c r="ET198" s="218"/>
      <c r="EU198" s="218"/>
      <c r="EV198" s="218"/>
      <c r="EW198" s="218"/>
      <c r="EX198" s="218"/>
      <c r="EY198" s="218"/>
      <c r="EZ198" s="218"/>
      <c r="FA198" s="218"/>
      <c r="FB198" s="218"/>
      <c r="FC198" s="218"/>
      <c r="FD198" s="218"/>
      <c r="FE198" s="218"/>
      <c r="FF198" s="218"/>
      <c r="FG198" s="218"/>
      <c r="FH198" s="218"/>
      <c r="FI198" s="218"/>
      <c r="FJ198" s="218"/>
      <c r="FK198" s="218"/>
      <c r="FL198" s="218"/>
      <c r="FM198" s="218"/>
      <c r="FN198" s="218"/>
    </row>
    <row r="199" spans="2:170">
      <c r="B199" s="218"/>
      <c r="C199" s="304"/>
      <c r="D199" s="93"/>
      <c r="F199" s="218"/>
      <c r="G199" s="218"/>
      <c r="H199" s="218"/>
      <c r="I199" s="218"/>
      <c r="J199" s="218"/>
      <c r="K199" s="218"/>
      <c r="L199" s="218"/>
      <c r="M199" s="218"/>
      <c r="N199" s="218"/>
      <c r="O199" s="218"/>
      <c r="P199" s="218"/>
      <c r="Q199" s="218"/>
      <c r="R199" s="218"/>
      <c r="S199" s="218"/>
      <c r="T199" s="218"/>
      <c r="U199" s="218"/>
      <c r="V199" s="218"/>
      <c r="W199" s="218"/>
      <c r="X199" s="218"/>
      <c r="Y199" s="218"/>
      <c r="Z199" s="218"/>
      <c r="AA199" s="218"/>
      <c r="AB199" s="218"/>
      <c r="AC199" s="218"/>
      <c r="AD199" s="218"/>
      <c r="AE199" s="218"/>
      <c r="AF199" s="218"/>
      <c r="AG199" s="218"/>
      <c r="AH199" s="305"/>
      <c r="AI199" s="218"/>
      <c r="AJ199" s="218"/>
      <c r="AK199" s="218"/>
      <c r="AL199" s="218"/>
      <c r="AM199" s="218"/>
      <c r="AN199" s="218"/>
      <c r="AO199" s="218"/>
      <c r="AP199" s="218"/>
      <c r="AQ199" s="218"/>
      <c r="AR199" s="218"/>
      <c r="AS199" s="218"/>
      <c r="AT199" s="218"/>
      <c r="AU199" s="218"/>
      <c r="AV199" s="218"/>
      <c r="AW199" s="218"/>
      <c r="AX199" s="218"/>
      <c r="AY199" s="218"/>
      <c r="AZ199" s="218"/>
      <c r="BA199" s="218"/>
      <c r="BB199" s="218"/>
      <c r="BC199" s="218"/>
      <c r="BD199" s="218"/>
      <c r="BE199" s="218"/>
      <c r="BF199" s="218"/>
      <c r="BG199" s="218"/>
      <c r="BH199" s="218"/>
      <c r="BI199" s="218"/>
      <c r="BJ199" s="218"/>
      <c r="BK199" s="218"/>
      <c r="BL199" s="218"/>
      <c r="BM199" s="218"/>
      <c r="BN199" s="218"/>
      <c r="BO199" s="218"/>
      <c r="BP199" s="218"/>
      <c r="BQ199" s="218"/>
      <c r="BR199" s="218"/>
      <c r="BS199" s="218"/>
      <c r="BT199" s="218"/>
      <c r="BU199" s="218"/>
      <c r="BV199" s="218"/>
      <c r="BW199" s="218"/>
      <c r="BX199" s="218"/>
      <c r="BY199" s="218"/>
      <c r="BZ199" s="218"/>
      <c r="CA199" s="218"/>
      <c r="CB199" s="218"/>
      <c r="CC199" s="218"/>
      <c r="CD199" s="218"/>
      <c r="CE199" s="218"/>
      <c r="CF199" s="218"/>
      <c r="CG199" s="218"/>
      <c r="CH199" s="218"/>
      <c r="CI199" s="218"/>
      <c r="CJ199" s="218"/>
      <c r="CK199" s="218"/>
      <c r="CL199" s="218"/>
      <c r="CM199" s="218"/>
      <c r="CN199" s="218"/>
      <c r="CO199" s="218"/>
      <c r="CP199" s="218"/>
      <c r="CQ199" s="218"/>
      <c r="CR199" s="218"/>
      <c r="CS199" s="218"/>
      <c r="CT199" s="218"/>
      <c r="CU199" s="218"/>
      <c r="CV199" s="218"/>
      <c r="CW199" s="218"/>
      <c r="CX199" s="218"/>
      <c r="CY199" s="218"/>
      <c r="CZ199" s="218"/>
      <c r="DA199" s="218"/>
      <c r="DB199" s="218"/>
      <c r="DC199" s="218"/>
      <c r="DD199" s="218"/>
      <c r="DE199" s="218"/>
      <c r="DF199" s="218"/>
      <c r="DG199" s="218"/>
      <c r="DH199" s="218"/>
      <c r="DI199" s="218"/>
      <c r="DJ199" s="218"/>
      <c r="DK199" s="218"/>
      <c r="DL199" s="218"/>
      <c r="DM199" s="218"/>
      <c r="DN199" s="218"/>
      <c r="DO199" s="218"/>
      <c r="DP199" s="218"/>
      <c r="DQ199" s="218"/>
      <c r="DR199" s="218"/>
      <c r="DS199" s="218"/>
      <c r="DT199" s="218"/>
      <c r="DU199" s="218"/>
      <c r="DV199" s="218"/>
      <c r="DW199" s="218"/>
      <c r="DX199" s="218"/>
      <c r="DY199" s="218"/>
      <c r="DZ199" s="218"/>
      <c r="EA199" s="218"/>
      <c r="EB199" s="218"/>
      <c r="EC199" s="218"/>
      <c r="ED199" s="218"/>
      <c r="EE199" s="218"/>
      <c r="EF199" s="218"/>
      <c r="EG199" s="218"/>
      <c r="EH199" s="218"/>
      <c r="EI199" s="218"/>
      <c r="EJ199" s="218"/>
      <c r="EK199" s="218"/>
      <c r="EL199" s="218"/>
      <c r="EM199" s="218"/>
      <c r="EN199" s="218"/>
      <c r="EO199" s="218"/>
      <c r="EP199" s="218"/>
      <c r="EQ199" s="218"/>
      <c r="ER199" s="218"/>
      <c r="ES199" s="218"/>
      <c r="ET199" s="218"/>
      <c r="EU199" s="218"/>
      <c r="EV199" s="218"/>
      <c r="EW199" s="218"/>
      <c r="EX199" s="218"/>
      <c r="EY199" s="218"/>
      <c r="EZ199" s="218"/>
      <c r="FA199" s="218"/>
      <c r="FB199" s="218"/>
      <c r="FC199" s="218"/>
      <c r="FD199" s="218"/>
      <c r="FE199" s="218"/>
      <c r="FF199" s="218"/>
      <c r="FG199" s="218"/>
      <c r="FH199" s="218"/>
      <c r="FI199" s="218"/>
      <c r="FJ199" s="218"/>
      <c r="FK199" s="218"/>
      <c r="FL199" s="218"/>
      <c r="FM199" s="218"/>
      <c r="FN199" s="218"/>
    </row>
    <row r="200" spans="2:170">
      <c r="B200" s="218"/>
      <c r="C200" s="304"/>
      <c r="D200" s="93"/>
      <c r="F200" s="218"/>
      <c r="G200" s="218"/>
      <c r="H200" s="218"/>
      <c r="I200" s="218"/>
      <c r="J200" s="218"/>
      <c r="K200" s="218"/>
      <c r="L200" s="218"/>
      <c r="M200" s="218"/>
      <c r="N200" s="218"/>
      <c r="O200" s="218"/>
      <c r="P200" s="218"/>
      <c r="Q200" s="218"/>
      <c r="R200" s="218"/>
      <c r="S200" s="218"/>
      <c r="T200" s="218"/>
      <c r="U200" s="218"/>
      <c r="V200" s="218"/>
      <c r="W200" s="218"/>
      <c r="X200" s="218"/>
      <c r="Y200" s="218"/>
      <c r="Z200" s="218"/>
      <c r="AA200" s="218"/>
      <c r="AB200" s="218"/>
      <c r="AC200" s="218"/>
      <c r="AD200" s="218"/>
      <c r="AE200" s="218"/>
      <c r="AF200" s="218"/>
      <c r="AG200" s="218"/>
      <c r="AH200" s="305"/>
      <c r="AI200" s="218"/>
      <c r="AJ200" s="218"/>
      <c r="AK200" s="218"/>
      <c r="AL200" s="218"/>
      <c r="AM200" s="218"/>
      <c r="AN200" s="218"/>
      <c r="AO200" s="218"/>
      <c r="AP200" s="218"/>
      <c r="AQ200" s="218"/>
      <c r="AR200" s="218"/>
      <c r="AS200" s="218"/>
      <c r="AT200" s="218"/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18"/>
      <c r="BM200" s="218"/>
      <c r="BN200" s="218"/>
      <c r="BO200" s="218"/>
      <c r="BP200" s="218"/>
      <c r="BQ200" s="218"/>
      <c r="BR200" s="218"/>
      <c r="BS200" s="218"/>
      <c r="BT200" s="218"/>
      <c r="BU200" s="218"/>
      <c r="BV200" s="218"/>
      <c r="BW200" s="218"/>
      <c r="BX200" s="218"/>
      <c r="BY200" s="218"/>
      <c r="BZ200" s="218"/>
      <c r="CA200" s="218"/>
      <c r="CB200" s="218"/>
      <c r="CC200" s="218"/>
      <c r="CD200" s="218"/>
      <c r="CE200" s="218"/>
      <c r="CF200" s="218"/>
      <c r="CG200" s="218"/>
      <c r="CH200" s="218"/>
      <c r="CI200" s="218"/>
      <c r="CJ200" s="218"/>
      <c r="CK200" s="218"/>
      <c r="CL200" s="218"/>
      <c r="CM200" s="218"/>
      <c r="CN200" s="218"/>
      <c r="CO200" s="218"/>
      <c r="CP200" s="218"/>
      <c r="CQ200" s="218"/>
      <c r="CR200" s="218"/>
      <c r="CS200" s="218"/>
      <c r="CT200" s="218"/>
      <c r="CU200" s="218"/>
      <c r="CV200" s="218"/>
      <c r="CW200" s="218"/>
      <c r="CX200" s="218"/>
      <c r="CY200" s="218"/>
      <c r="CZ200" s="218"/>
      <c r="DA200" s="218"/>
      <c r="DB200" s="218"/>
      <c r="DC200" s="218"/>
      <c r="DD200" s="218"/>
      <c r="DE200" s="218"/>
      <c r="DF200" s="218"/>
      <c r="DG200" s="218"/>
      <c r="DH200" s="218"/>
      <c r="DI200" s="218"/>
      <c r="DJ200" s="218"/>
      <c r="DK200" s="218"/>
      <c r="DL200" s="218"/>
      <c r="DM200" s="218"/>
      <c r="DN200" s="218"/>
      <c r="DO200" s="218"/>
      <c r="DP200" s="218"/>
      <c r="DQ200" s="218"/>
      <c r="DR200" s="218"/>
      <c r="DS200" s="218"/>
      <c r="DT200" s="218"/>
      <c r="DU200" s="218"/>
      <c r="DV200" s="218"/>
      <c r="DW200" s="218"/>
      <c r="DX200" s="218"/>
      <c r="DY200" s="218"/>
      <c r="DZ200" s="218"/>
      <c r="EA200" s="218"/>
      <c r="EB200" s="218"/>
      <c r="EC200" s="218"/>
      <c r="ED200" s="218"/>
      <c r="EE200" s="218"/>
      <c r="EF200" s="218"/>
      <c r="EG200" s="218"/>
      <c r="EH200" s="218"/>
      <c r="EI200" s="218"/>
      <c r="EJ200" s="218"/>
      <c r="EK200" s="218"/>
      <c r="EL200" s="218"/>
      <c r="EM200" s="218"/>
      <c r="EN200" s="218"/>
      <c r="EO200" s="218"/>
      <c r="EP200" s="218"/>
      <c r="EQ200" s="218"/>
      <c r="ER200" s="218"/>
      <c r="ES200" s="218"/>
      <c r="ET200" s="218"/>
      <c r="EU200" s="218"/>
      <c r="EV200" s="218"/>
      <c r="EW200" s="218"/>
      <c r="EX200" s="218"/>
      <c r="EY200" s="218"/>
      <c r="EZ200" s="218"/>
      <c r="FA200" s="218"/>
      <c r="FB200" s="218"/>
      <c r="FC200" s="218"/>
      <c r="FD200" s="218"/>
      <c r="FE200" s="218"/>
      <c r="FF200" s="218"/>
      <c r="FG200" s="218"/>
      <c r="FH200" s="218"/>
      <c r="FI200" s="218"/>
      <c r="FJ200" s="218"/>
      <c r="FK200" s="218"/>
      <c r="FL200" s="218"/>
      <c r="FM200" s="218"/>
      <c r="FN200" s="218"/>
    </row>
    <row r="201" spans="2:170">
      <c r="B201" s="218"/>
      <c r="C201" s="304"/>
      <c r="D201" s="93"/>
      <c r="F201" s="218"/>
      <c r="G201" s="218"/>
      <c r="H201" s="218"/>
      <c r="I201" s="218"/>
      <c r="J201" s="218"/>
      <c r="K201" s="218"/>
      <c r="L201" s="218"/>
      <c r="M201" s="218"/>
      <c r="N201" s="218"/>
      <c r="O201" s="218"/>
      <c r="P201" s="218"/>
      <c r="Q201" s="218"/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8"/>
      <c r="AD201" s="218"/>
      <c r="AE201" s="218"/>
      <c r="AF201" s="218"/>
      <c r="AG201" s="218"/>
      <c r="AH201" s="305"/>
      <c r="AI201" s="218"/>
      <c r="AJ201" s="218"/>
      <c r="AK201" s="218"/>
      <c r="AL201" s="218"/>
      <c r="AM201" s="218"/>
      <c r="AN201" s="218"/>
      <c r="AO201" s="218"/>
      <c r="AP201" s="218"/>
      <c r="AQ201" s="218"/>
      <c r="AR201" s="218"/>
      <c r="AS201" s="218"/>
      <c r="AT201" s="218"/>
      <c r="AU201" s="218"/>
      <c r="AV201" s="218"/>
      <c r="AW201" s="218"/>
      <c r="AX201" s="218"/>
      <c r="AY201" s="218"/>
      <c r="AZ201" s="218"/>
      <c r="BA201" s="218"/>
      <c r="BB201" s="218"/>
      <c r="BC201" s="218"/>
      <c r="BD201" s="218"/>
      <c r="BE201" s="218"/>
      <c r="BF201" s="218"/>
      <c r="BG201" s="218"/>
      <c r="BH201" s="218"/>
      <c r="BI201" s="218"/>
      <c r="BJ201" s="218"/>
      <c r="BK201" s="218"/>
      <c r="BL201" s="218"/>
      <c r="BM201" s="218"/>
      <c r="BN201" s="218"/>
      <c r="BO201" s="218"/>
      <c r="BP201" s="218"/>
      <c r="BQ201" s="218"/>
      <c r="BR201" s="218"/>
      <c r="BS201" s="218"/>
      <c r="BT201" s="218"/>
      <c r="BU201" s="218"/>
      <c r="BV201" s="218"/>
      <c r="BW201" s="218"/>
      <c r="BX201" s="218"/>
      <c r="BY201" s="218"/>
      <c r="BZ201" s="218"/>
      <c r="CA201" s="218"/>
      <c r="CB201" s="218"/>
      <c r="CC201" s="218"/>
      <c r="CD201" s="218"/>
      <c r="CE201" s="218"/>
      <c r="CF201" s="218"/>
      <c r="CG201" s="218"/>
      <c r="CH201" s="218"/>
      <c r="CI201" s="218"/>
      <c r="CJ201" s="218"/>
      <c r="CK201" s="218"/>
      <c r="CL201" s="218"/>
      <c r="CM201" s="218"/>
      <c r="CN201" s="218"/>
      <c r="CO201" s="218"/>
      <c r="CP201" s="218"/>
      <c r="CQ201" s="218"/>
      <c r="CR201" s="218"/>
      <c r="CS201" s="218"/>
      <c r="CT201" s="218"/>
      <c r="CU201" s="218"/>
      <c r="CV201" s="218"/>
      <c r="CW201" s="218"/>
      <c r="CX201" s="218"/>
      <c r="CY201" s="218"/>
      <c r="CZ201" s="218"/>
      <c r="DA201" s="218"/>
      <c r="DB201" s="218"/>
      <c r="DC201" s="218"/>
      <c r="DD201" s="218"/>
      <c r="DE201" s="218"/>
      <c r="DF201" s="218"/>
      <c r="DG201" s="218"/>
      <c r="DH201" s="218"/>
      <c r="DI201" s="218"/>
      <c r="DJ201" s="218"/>
      <c r="DK201" s="218"/>
      <c r="DL201" s="218"/>
      <c r="DM201" s="218"/>
      <c r="DN201" s="218"/>
      <c r="DO201" s="218"/>
      <c r="DP201" s="218"/>
      <c r="DQ201" s="218"/>
      <c r="DR201" s="218"/>
      <c r="DS201" s="218"/>
      <c r="DT201" s="218"/>
      <c r="DU201" s="218"/>
      <c r="DV201" s="218"/>
      <c r="DW201" s="218"/>
      <c r="DX201" s="218"/>
      <c r="DY201" s="218"/>
      <c r="DZ201" s="218"/>
      <c r="EA201" s="218"/>
      <c r="EB201" s="218"/>
      <c r="EC201" s="218"/>
      <c r="ED201" s="218"/>
      <c r="EE201" s="218"/>
      <c r="EF201" s="218"/>
      <c r="EG201" s="218"/>
      <c r="EH201" s="218"/>
      <c r="EI201" s="218"/>
      <c r="EJ201" s="218"/>
      <c r="EK201" s="218"/>
      <c r="EL201" s="218"/>
      <c r="EM201" s="218"/>
      <c r="EN201" s="218"/>
      <c r="EO201" s="218"/>
      <c r="EP201" s="218"/>
      <c r="EQ201" s="218"/>
      <c r="ER201" s="218"/>
      <c r="ES201" s="218"/>
      <c r="ET201" s="218"/>
      <c r="EU201" s="218"/>
      <c r="EV201" s="218"/>
      <c r="EW201" s="218"/>
      <c r="EX201" s="218"/>
      <c r="EY201" s="218"/>
      <c r="EZ201" s="218"/>
      <c r="FA201" s="218"/>
      <c r="FB201" s="218"/>
      <c r="FC201" s="218"/>
      <c r="FD201" s="218"/>
      <c r="FE201" s="218"/>
      <c r="FF201" s="218"/>
      <c r="FG201" s="218"/>
      <c r="FH201" s="218"/>
      <c r="FI201" s="218"/>
      <c r="FJ201" s="218"/>
      <c r="FK201" s="218"/>
      <c r="FL201" s="218"/>
      <c r="FM201" s="218"/>
      <c r="FN201" s="218"/>
    </row>
    <row r="202" spans="2:170">
      <c r="B202" s="218"/>
      <c r="C202" s="304"/>
      <c r="D202" s="93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305"/>
      <c r="AI202" s="218"/>
      <c r="AJ202" s="218"/>
      <c r="AK202" s="218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218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218"/>
      <c r="BV202" s="218"/>
      <c r="BW202" s="218"/>
      <c r="BX202" s="218"/>
      <c r="BY202" s="218"/>
      <c r="BZ202" s="218"/>
      <c r="CA202" s="218"/>
      <c r="CB202" s="218"/>
      <c r="CC202" s="218"/>
      <c r="CD202" s="218"/>
      <c r="CE202" s="218"/>
      <c r="CF202" s="218"/>
      <c r="CG202" s="218"/>
      <c r="CH202" s="218"/>
      <c r="CI202" s="218"/>
      <c r="CJ202" s="218"/>
      <c r="CK202" s="218"/>
      <c r="CL202" s="218"/>
      <c r="CM202" s="218"/>
      <c r="CN202" s="218"/>
      <c r="CO202" s="218"/>
      <c r="CP202" s="218"/>
      <c r="CQ202" s="218"/>
      <c r="CR202" s="218"/>
      <c r="CS202" s="218"/>
      <c r="CT202" s="218"/>
      <c r="CU202" s="218"/>
      <c r="CV202" s="218"/>
      <c r="CW202" s="218"/>
      <c r="CX202" s="218"/>
      <c r="CY202" s="218"/>
      <c r="CZ202" s="218"/>
      <c r="DA202" s="218"/>
      <c r="DB202" s="218"/>
      <c r="DC202" s="218"/>
      <c r="DD202" s="218"/>
      <c r="DE202" s="218"/>
      <c r="DF202" s="218"/>
      <c r="DG202" s="218"/>
      <c r="DH202" s="218"/>
      <c r="DI202" s="218"/>
      <c r="DJ202" s="218"/>
      <c r="DK202" s="218"/>
      <c r="DL202" s="218"/>
      <c r="DM202" s="218"/>
      <c r="DN202" s="218"/>
      <c r="DO202" s="218"/>
      <c r="DP202" s="218"/>
      <c r="DQ202" s="218"/>
      <c r="DR202" s="218"/>
      <c r="DS202" s="218"/>
      <c r="DT202" s="218"/>
      <c r="DU202" s="218"/>
      <c r="DV202" s="218"/>
      <c r="DW202" s="218"/>
      <c r="DX202" s="218"/>
      <c r="DY202" s="218"/>
      <c r="DZ202" s="218"/>
      <c r="EA202" s="218"/>
      <c r="EB202" s="218"/>
      <c r="EC202" s="218"/>
      <c r="ED202" s="218"/>
      <c r="EE202" s="218"/>
      <c r="EF202" s="218"/>
      <c r="EG202" s="218"/>
      <c r="EH202" s="218"/>
      <c r="EI202" s="218"/>
      <c r="EJ202" s="218"/>
      <c r="EK202" s="218"/>
      <c r="EL202" s="218"/>
      <c r="EM202" s="218"/>
      <c r="EN202" s="218"/>
      <c r="EO202" s="218"/>
      <c r="EP202" s="218"/>
      <c r="EQ202" s="218"/>
      <c r="ER202" s="218"/>
      <c r="ES202" s="218"/>
      <c r="ET202" s="218"/>
      <c r="EU202" s="218"/>
      <c r="EV202" s="218"/>
      <c r="EW202" s="218"/>
      <c r="EX202" s="218"/>
      <c r="EY202" s="218"/>
      <c r="EZ202" s="218"/>
      <c r="FA202" s="218"/>
      <c r="FB202" s="218"/>
      <c r="FC202" s="218"/>
      <c r="FD202" s="218"/>
      <c r="FE202" s="218"/>
      <c r="FF202" s="218"/>
      <c r="FG202" s="218"/>
      <c r="FH202" s="218"/>
      <c r="FI202" s="218"/>
      <c r="FJ202" s="218"/>
      <c r="FK202" s="218"/>
      <c r="FL202" s="218"/>
      <c r="FM202" s="218"/>
      <c r="FN202" s="218"/>
    </row>
    <row r="203" spans="2:170">
      <c r="B203" s="218"/>
      <c r="C203" s="304"/>
      <c r="D203" s="93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218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305"/>
      <c r="AI203" s="218"/>
      <c r="AJ203" s="218"/>
      <c r="AK203" s="218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218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218"/>
      <c r="BV203" s="218"/>
      <c r="BW203" s="218"/>
      <c r="BX203" s="218"/>
      <c r="BY203" s="218"/>
      <c r="BZ203" s="218"/>
      <c r="CA203" s="218"/>
      <c r="CB203" s="218"/>
      <c r="CC203" s="218"/>
      <c r="CD203" s="218"/>
      <c r="CE203" s="218"/>
      <c r="CF203" s="218"/>
      <c r="CG203" s="218"/>
      <c r="CH203" s="218"/>
      <c r="CI203" s="218"/>
      <c r="CJ203" s="218"/>
      <c r="CK203" s="218"/>
      <c r="CL203" s="218"/>
      <c r="CM203" s="218"/>
      <c r="CN203" s="218"/>
      <c r="CO203" s="218"/>
      <c r="CP203" s="218"/>
      <c r="CQ203" s="218"/>
      <c r="CR203" s="218"/>
      <c r="CS203" s="218"/>
      <c r="CT203" s="218"/>
      <c r="CU203" s="218"/>
      <c r="CV203" s="218"/>
      <c r="CW203" s="218"/>
      <c r="CX203" s="218"/>
      <c r="CY203" s="218"/>
      <c r="CZ203" s="218"/>
      <c r="DA203" s="218"/>
      <c r="DB203" s="218"/>
      <c r="DC203" s="218"/>
      <c r="DD203" s="218"/>
      <c r="DE203" s="218"/>
      <c r="DF203" s="218"/>
      <c r="DG203" s="218"/>
      <c r="DH203" s="218"/>
      <c r="DI203" s="218"/>
      <c r="DJ203" s="218"/>
      <c r="DK203" s="218"/>
      <c r="DL203" s="218"/>
      <c r="DM203" s="218"/>
      <c r="DN203" s="218"/>
      <c r="DO203" s="218"/>
      <c r="DP203" s="218"/>
      <c r="DQ203" s="218"/>
      <c r="DR203" s="218"/>
      <c r="DS203" s="218"/>
      <c r="DT203" s="218"/>
      <c r="DU203" s="218"/>
      <c r="DV203" s="218"/>
      <c r="DW203" s="218"/>
      <c r="DX203" s="218"/>
      <c r="DY203" s="218"/>
      <c r="DZ203" s="218"/>
      <c r="EA203" s="218"/>
      <c r="EB203" s="218"/>
      <c r="EC203" s="218"/>
      <c r="ED203" s="218"/>
      <c r="EE203" s="218"/>
      <c r="EF203" s="218"/>
      <c r="EG203" s="218"/>
      <c r="EH203" s="218"/>
      <c r="EI203" s="218"/>
      <c r="EJ203" s="218"/>
      <c r="EK203" s="218"/>
      <c r="EL203" s="218"/>
      <c r="EM203" s="218"/>
      <c r="EN203" s="218"/>
      <c r="EO203" s="218"/>
      <c r="EP203" s="218"/>
      <c r="EQ203" s="218"/>
      <c r="ER203" s="218"/>
      <c r="ES203" s="218"/>
      <c r="ET203" s="218"/>
      <c r="EU203" s="218"/>
      <c r="EV203" s="218"/>
      <c r="EW203" s="218"/>
      <c r="EX203" s="218"/>
      <c r="EY203" s="218"/>
      <c r="EZ203" s="218"/>
      <c r="FA203" s="218"/>
      <c r="FB203" s="218"/>
      <c r="FC203" s="218"/>
      <c r="FD203" s="218"/>
      <c r="FE203" s="218"/>
      <c r="FF203" s="218"/>
      <c r="FG203" s="218"/>
      <c r="FH203" s="218"/>
      <c r="FI203" s="218"/>
      <c r="FJ203" s="218"/>
      <c r="FK203" s="218"/>
      <c r="FL203" s="218"/>
      <c r="FM203" s="218"/>
      <c r="FN203" s="218"/>
    </row>
    <row r="204" spans="2:170">
      <c r="B204" s="218"/>
      <c r="C204" s="304"/>
      <c r="D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  <c r="AA204" s="218"/>
      <c r="AB204" s="218"/>
      <c r="AC204" s="218"/>
      <c r="AD204" s="218"/>
      <c r="AE204" s="218"/>
      <c r="AF204" s="218"/>
      <c r="AG204" s="218"/>
      <c r="AH204" s="305"/>
      <c r="AI204" s="218"/>
      <c r="AJ204" s="218"/>
      <c r="AK204" s="218"/>
      <c r="AL204" s="218"/>
      <c r="AM204" s="218"/>
      <c r="AN204" s="218"/>
      <c r="AO204" s="218"/>
      <c r="AP204" s="218"/>
      <c r="AQ204" s="218"/>
      <c r="AR204" s="218"/>
      <c r="AS204" s="218"/>
      <c r="AT204" s="218"/>
      <c r="AU204" s="218"/>
      <c r="AV204" s="218"/>
      <c r="AW204" s="218"/>
      <c r="AX204" s="218"/>
      <c r="AY204" s="218"/>
      <c r="AZ204" s="218"/>
      <c r="BA204" s="218"/>
      <c r="BB204" s="218"/>
      <c r="BC204" s="218"/>
      <c r="BD204" s="218"/>
      <c r="BE204" s="218"/>
      <c r="BF204" s="218"/>
      <c r="BG204" s="218"/>
      <c r="BH204" s="218"/>
      <c r="BI204" s="218"/>
      <c r="BJ204" s="218"/>
      <c r="BK204" s="218"/>
      <c r="BL204" s="218"/>
      <c r="BM204" s="218"/>
      <c r="BN204" s="218"/>
      <c r="BO204" s="218"/>
      <c r="BP204" s="218"/>
      <c r="BQ204" s="218"/>
      <c r="BR204" s="218"/>
      <c r="BS204" s="218"/>
      <c r="BT204" s="218"/>
      <c r="BU204" s="218"/>
      <c r="BV204" s="218"/>
      <c r="BW204" s="218"/>
      <c r="BX204" s="218"/>
      <c r="BY204" s="218"/>
      <c r="BZ204" s="218"/>
      <c r="CA204" s="218"/>
      <c r="CB204" s="218"/>
      <c r="CC204" s="218"/>
      <c r="CD204" s="218"/>
      <c r="CE204" s="218"/>
      <c r="CF204" s="218"/>
      <c r="CG204" s="218"/>
      <c r="CH204" s="218"/>
      <c r="CI204" s="218"/>
      <c r="CJ204" s="218"/>
      <c r="CK204" s="218"/>
      <c r="CL204" s="218"/>
      <c r="CM204" s="218"/>
      <c r="CN204" s="218"/>
      <c r="CO204" s="218"/>
      <c r="CP204" s="218"/>
      <c r="CQ204" s="218"/>
      <c r="CR204" s="218"/>
      <c r="CS204" s="218"/>
      <c r="CT204" s="218"/>
      <c r="CU204" s="218"/>
      <c r="CV204" s="218"/>
      <c r="CW204" s="218"/>
      <c r="CX204" s="218"/>
      <c r="CY204" s="218"/>
      <c r="CZ204" s="218"/>
      <c r="DA204" s="218"/>
      <c r="DB204" s="218"/>
      <c r="DC204" s="218"/>
      <c r="DD204" s="218"/>
      <c r="DE204" s="218"/>
      <c r="DF204" s="218"/>
      <c r="DG204" s="218"/>
      <c r="DH204" s="218"/>
      <c r="DI204" s="218"/>
      <c r="DJ204" s="218"/>
      <c r="DK204" s="218"/>
      <c r="DL204" s="218"/>
      <c r="DM204" s="218"/>
      <c r="DN204" s="218"/>
      <c r="DO204" s="218"/>
      <c r="DP204" s="218"/>
      <c r="DQ204" s="218"/>
      <c r="DR204" s="218"/>
      <c r="DS204" s="218"/>
      <c r="DT204" s="218"/>
      <c r="DU204" s="218"/>
      <c r="DV204" s="218"/>
      <c r="DW204" s="218"/>
      <c r="DX204" s="218"/>
      <c r="DY204" s="218"/>
      <c r="DZ204" s="218"/>
      <c r="EA204" s="218"/>
      <c r="EB204" s="218"/>
      <c r="EC204" s="218"/>
      <c r="ED204" s="218"/>
      <c r="EE204" s="218"/>
      <c r="EF204" s="218"/>
      <c r="EG204" s="218"/>
      <c r="EH204" s="218"/>
      <c r="EI204" s="218"/>
      <c r="EJ204" s="218"/>
      <c r="EK204" s="218"/>
      <c r="EL204" s="218"/>
      <c r="EM204" s="218"/>
      <c r="EN204" s="218"/>
      <c r="EO204" s="218"/>
      <c r="EP204" s="218"/>
      <c r="EQ204" s="218"/>
      <c r="ER204" s="218"/>
      <c r="ES204" s="218"/>
      <c r="ET204" s="218"/>
      <c r="EU204" s="218"/>
      <c r="EV204" s="218"/>
      <c r="EW204" s="218"/>
      <c r="EX204" s="218"/>
      <c r="EY204" s="218"/>
      <c r="EZ204" s="218"/>
      <c r="FA204" s="218"/>
      <c r="FB204" s="218"/>
      <c r="FC204" s="218"/>
      <c r="FD204" s="218"/>
      <c r="FE204" s="218"/>
      <c r="FF204" s="218"/>
      <c r="FG204" s="218"/>
      <c r="FH204" s="218"/>
      <c r="FI204" s="218"/>
      <c r="FJ204" s="218"/>
      <c r="FK204" s="218"/>
      <c r="FL204" s="218"/>
      <c r="FM204" s="218"/>
      <c r="FN204" s="218"/>
    </row>
    <row r="205" spans="2:170">
      <c r="B205" s="218"/>
      <c r="C205" s="304"/>
      <c r="D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  <c r="AA205" s="218"/>
      <c r="AB205" s="218"/>
      <c r="AC205" s="218"/>
      <c r="AD205" s="218"/>
      <c r="AE205" s="218"/>
      <c r="AF205" s="218"/>
      <c r="AG205" s="218"/>
      <c r="AH205" s="305"/>
      <c r="AI205" s="218"/>
      <c r="AJ205" s="218"/>
      <c r="AK205" s="218"/>
      <c r="AL205" s="218"/>
      <c r="AM205" s="218"/>
      <c r="AN205" s="218"/>
      <c r="AO205" s="218"/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/>
      <c r="BE205" s="218"/>
      <c r="BF205" s="218"/>
      <c r="BG205" s="218"/>
      <c r="BH205" s="218"/>
      <c r="BI205" s="218"/>
      <c r="BJ205" s="218"/>
      <c r="BK205" s="218"/>
      <c r="BL205" s="218"/>
      <c r="BM205" s="218"/>
      <c r="BN205" s="218"/>
      <c r="BO205" s="218"/>
      <c r="BP205" s="218"/>
      <c r="BQ205" s="218"/>
      <c r="BR205" s="218"/>
      <c r="BS205" s="218"/>
      <c r="BT205" s="218"/>
      <c r="BU205" s="218"/>
      <c r="BV205" s="218"/>
      <c r="BW205" s="218"/>
      <c r="BX205" s="218"/>
      <c r="BY205" s="218"/>
      <c r="BZ205" s="218"/>
      <c r="CA205" s="218"/>
      <c r="CB205" s="218"/>
      <c r="CC205" s="218"/>
      <c r="CD205" s="218"/>
      <c r="CE205" s="218"/>
      <c r="CF205" s="218"/>
      <c r="CG205" s="218"/>
      <c r="CH205" s="218"/>
      <c r="CI205" s="218"/>
      <c r="CJ205" s="218"/>
      <c r="CK205" s="218"/>
      <c r="CL205" s="218"/>
      <c r="CM205" s="218"/>
      <c r="CN205" s="218"/>
      <c r="CO205" s="218"/>
      <c r="CP205" s="218"/>
      <c r="CQ205" s="218"/>
      <c r="CR205" s="218"/>
      <c r="CS205" s="218"/>
      <c r="CT205" s="218"/>
      <c r="CU205" s="218"/>
      <c r="CV205" s="218"/>
      <c r="CW205" s="218"/>
      <c r="CX205" s="218"/>
      <c r="CY205" s="218"/>
      <c r="CZ205" s="218"/>
      <c r="DA205" s="218"/>
      <c r="DB205" s="218"/>
      <c r="DC205" s="218"/>
      <c r="DD205" s="218"/>
      <c r="DE205" s="218"/>
      <c r="DF205" s="218"/>
      <c r="DG205" s="218"/>
      <c r="DH205" s="218"/>
      <c r="DI205" s="218"/>
      <c r="DJ205" s="218"/>
      <c r="DK205" s="218"/>
      <c r="DL205" s="218"/>
      <c r="DM205" s="218"/>
      <c r="DN205" s="218"/>
      <c r="DO205" s="218"/>
      <c r="DP205" s="218"/>
      <c r="DQ205" s="218"/>
      <c r="DR205" s="218"/>
      <c r="DS205" s="218"/>
      <c r="DT205" s="218"/>
      <c r="DU205" s="218"/>
      <c r="DV205" s="218"/>
      <c r="DW205" s="218"/>
      <c r="DX205" s="218"/>
      <c r="DY205" s="218"/>
      <c r="DZ205" s="218"/>
      <c r="EA205" s="218"/>
      <c r="EB205" s="218"/>
      <c r="EC205" s="218"/>
      <c r="ED205" s="218"/>
      <c r="EE205" s="218"/>
      <c r="EF205" s="218"/>
      <c r="EG205" s="218"/>
      <c r="EH205" s="218"/>
      <c r="EI205" s="218"/>
      <c r="EJ205" s="218"/>
      <c r="EK205" s="218"/>
      <c r="EL205" s="218"/>
      <c r="EM205" s="218"/>
      <c r="EN205" s="218"/>
      <c r="EO205" s="218"/>
      <c r="EP205" s="218"/>
      <c r="EQ205" s="218"/>
      <c r="ER205" s="218"/>
      <c r="ES205" s="218"/>
      <c r="ET205" s="218"/>
      <c r="EU205" s="218"/>
      <c r="EV205" s="218"/>
      <c r="EW205" s="218"/>
      <c r="EX205" s="218"/>
      <c r="EY205" s="218"/>
      <c r="EZ205" s="218"/>
      <c r="FA205" s="218"/>
      <c r="FB205" s="218"/>
      <c r="FC205" s="218"/>
      <c r="FD205" s="218"/>
      <c r="FE205" s="218"/>
      <c r="FF205" s="218"/>
      <c r="FG205" s="218"/>
      <c r="FH205" s="218"/>
      <c r="FI205" s="218"/>
      <c r="FJ205" s="218"/>
      <c r="FK205" s="218"/>
      <c r="FL205" s="218"/>
      <c r="FM205" s="218"/>
      <c r="FN205" s="218"/>
    </row>
    <row r="206" spans="2:170">
      <c r="B206" s="218"/>
      <c r="C206" s="304"/>
      <c r="D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  <c r="Q206" s="218"/>
      <c r="R206" s="218"/>
      <c r="S206" s="218"/>
      <c r="T206" s="218"/>
      <c r="U206" s="218"/>
      <c r="V206" s="218"/>
      <c r="W206" s="218"/>
      <c r="X206" s="218"/>
      <c r="Y206" s="218"/>
      <c r="Z206" s="218"/>
      <c r="AA206" s="218"/>
      <c r="AB206" s="218"/>
      <c r="AC206" s="218"/>
      <c r="AD206" s="218"/>
      <c r="AE206" s="218"/>
      <c r="AF206" s="218"/>
      <c r="AG206" s="218"/>
      <c r="AH206" s="305"/>
      <c r="AI206" s="218"/>
      <c r="AJ206" s="218"/>
      <c r="AK206" s="218"/>
      <c r="AL206" s="218"/>
      <c r="AM206" s="218"/>
      <c r="AN206" s="218"/>
      <c r="AO206" s="218"/>
      <c r="AP206" s="218"/>
      <c r="AQ206" s="218"/>
      <c r="AR206" s="218"/>
      <c r="AS206" s="218"/>
      <c r="AT206" s="218"/>
      <c r="AU206" s="218"/>
      <c r="AV206" s="218"/>
      <c r="AW206" s="218"/>
      <c r="AX206" s="218"/>
      <c r="AY206" s="218"/>
      <c r="AZ206" s="218"/>
      <c r="BA206" s="218"/>
      <c r="BB206" s="218"/>
      <c r="BC206" s="218"/>
      <c r="BD206" s="218"/>
      <c r="BE206" s="218"/>
      <c r="BF206" s="218"/>
      <c r="BG206" s="218"/>
      <c r="BH206" s="218"/>
      <c r="BI206" s="218"/>
      <c r="BJ206" s="218"/>
      <c r="BK206" s="218"/>
      <c r="BL206" s="218"/>
      <c r="BM206" s="218"/>
      <c r="BN206" s="218"/>
      <c r="BO206" s="218"/>
      <c r="BP206" s="218"/>
      <c r="BQ206" s="218"/>
      <c r="BR206" s="218"/>
      <c r="BS206" s="218"/>
      <c r="BT206" s="218"/>
      <c r="BU206" s="218"/>
      <c r="BV206" s="218"/>
      <c r="BW206" s="218"/>
      <c r="BX206" s="218"/>
      <c r="BY206" s="218"/>
      <c r="BZ206" s="218"/>
      <c r="CA206" s="218"/>
      <c r="CB206" s="218"/>
      <c r="CC206" s="218"/>
      <c r="CD206" s="218"/>
      <c r="CE206" s="218"/>
      <c r="CF206" s="218"/>
      <c r="CG206" s="218"/>
      <c r="CH206" s="218"/>
      <c r="CI206" s="218"/>
      <c r="CJ206" s="218"/>
      <c r="CK206" s="218"/>
      <c r="CL206" s="218"/>
      <c r="CM206" s="218"/>
      <c r="CN206" s="218"/>
      <c r="CO206" s="218"/>
      <c r="CP206" s="218"/>
      <c r="CQ206" s="218"/>
      <c r="CR206" s="218"/>
      <c r="CS206" s="218"/>
      <c r="CT206" s="218"/>
      <c r="CU206" s="218"/>
      <c r="CV206" s="218"/>
      <c r="CW206" s="218"/>
      <c r="CX206" s="218"/>
      <c r="CY206" s="218"/>
      <c r="CZ206" s="218"/>
      <c r="DA206" s="218"/>
      <c r="DB206" s="218"/>
      <c r="DC206" s="218"/>
      <c r="DD206" s="218"/>
      <c r="DE206" s="218"/>
      <c r="DF206" s="218"/>
      <c r="DG206" s="218"/>
      <c r="DH206" s="218"/>
      <c r="DI206" s="218"/>
      <c r="DJ206" s="218"/>
      <c r="DK206" s="218"/>
      <c r="DL206" s="218"/>
      <c r="DM206" s="218"/>
      <c r="DN206" s="218"/>
      <c r="DO206" s="218"/>
      <c r="DP206" s="218"/>
      <c r="DQ206" s="218"/>
      <c r="DR206" s="218"/>
      <c r="DS206" s="218"/>
      <c r="DT206" s="218"/>
      <c r="DU206" s="218"/>
      <c r="DV206" s="218"/>
      <c r="DW206" s="218"/>
      <c r="DX206" s="218"/>
      <c r="DY206" s="218"/>
      <c r="DZ206" s="218"/>
      <c r="EA206" s="218"/>
      <c r="EB206" s="218"/>
      <c r="EC206" s="218"/>
      <c r="ED206" s="218"/>
      <c r="EE206" s="218"/>
      <c r="EF206" s="218"/>
      <c r="EG206" s="218"/>
      <c r="EH206" s="218"/>
      <c r="EI206" s="218"/>
      <c r="EJ206" s="218"/>
      <c r="EK206" s="218"/>
      <c r="EL206" s="218"/>
      <c r="EM206" s="218"/>
      <c r="EN206" s="218"/>
      <c r="EO206" s="218"/>
      <c r="EP206" s="218"/>
      <c r="EQ206" s="218"/>
      <c r="ER206" s="218"/>
      <c r="ES206" s="218"/>
      <c r="ET206" s="218"/>
      <c r="EU206" s="218"/>
      <c r="EV206" s="218"/>
      <c r="EW206" s="218"/>
      <c r="EX206" s="218"/>
      <c r="EY206" s="218"/>
      <c r="EZ206" s="218"/>
      <c r="FA206" s="218"/>
      <c r="FB206" s="218"/>
      <c r="FC206" s="218"/>
      <c r="FD206" s="218"/>
      <c r="FE206" s="218"/>
      <c r="FF206" s="218"/>
      <c r="FG206" s="218"/>
      <c r="FH206" s="218"/>
      <c r="FI206" s="218"/>
      <c r="FJ206" s="218"/>
      <c r="FK206" s="218"/>
      <c r="FL206" s="218"/>
      <c r="FM206" s="218"/>
      <c r="FN206" s="218"/>
    </row>
    <row r="207" spans="2:170">
      <c r="B207" s="218"/>
      <c r="C207" s="304"/>
      <c r="D207" s="218"/>
      <c r="F207" s="218"/>
      <c r="G207" s="218"/>
      <c r="H207" s="218"/>
      <c r="I207" s="218"/>
      <c r="J207" s="218"/>
      <c r="K207" s="218"/>
      <c r="L207" s="218"/>
      <c r="M207" s="218"/>
      <c r="N207" s="218"/>
      <c r="O207" s="218"/>
      <c r="P207" s="218"/>
      <c r="Q207" s="218"/>
      <c r="R207" s="218"/>
      <c r="S207" s="218"/>
      <c r="T207" s="218"/>
      <c r="U207" s="218"/>
      <c r="V207" s="218"/>
      <c r="W207" s="218"/>
      <c r="X207" s="218"/>
      <c r="Y207" s="218"/>
      <c r="Z207" s="218"/>
      <c r="AA207" s="218"/>
      <c r="AB207" s="218"/>
      <c r="AC207" s="218"/>
      <c r="AD207" s="218"/>
      <c r="AE207" s="218"/>
      <c r="AF207" s="218"/>
      <c r="AG207" s="218"/>
      <c r="AH207" s="305"/>
      <c r="AI207" s="218"/>
      <c r="AJ207" s="218"/>
      <c r="AK207" s="218"/>
      <c r="AL207" s="218"/>
      <c r="AM207" s="218"/>
      <c r="AN207" s="218"/>
      <c r="AO207" s="218"/>
      <c r="AP207" s="218"/>
      <c r="AQ207" s="218"/>
      <c r="AR207" s="218"/>
      <c r="AS207" s="218"/>
      <c r="AT207" s="218"/>
      <c r="AU207" s="218"/>
      <c r="AV207" s="218"/>
      <c r="AW207" s="218"/>
      <c r="AX207" s="218"/>
      <c r="AY207" s="218"/>
      <c r="AZ207" s="218"/>
      <c r="BA207" s="218"/>
      <c r="BB207" s="218"/>
      <c r="BC207" s="218"/>
      <c r="BD207" s="218"/>
      <c r="BE207" s="218"/>
      <c r="BF207" s="218"/>
      <c r="BG207" s="218"/>
      <c r="BH207" s="218"/>
      <c r="BI207" s="218"/>
      <c r="BJ207" s="218"/>
      <c r="BK207" s="218"/>
      <c r="BL207" s="218"/>
      <c r="BM207" s="218"/>
      <c r="BN207" s="218"/>
      <c r="BO207" s="218"/>
      <c r="BP207" s="218"/>
      <c r="BQ207" s="218"/>
      <c r="BR207" s="218"/>
      <c r="BS207" s="218"/>
      <c r="BT207" s="218"/>
      <c r="BU207" s="218"/>
      <c r="BV207" s="218"/>
      <c r="BW207" s="218"/>
      <c r="BX207" s="218"/>
      <c r="BY207" s="218"/>
      <c r="BZ207" s="218"/>
      <c r="CA207" s="218"/>
      <c r="CB207" s="218"/>
      <c r="CC207" s="218"/>
      <c r="CD207" s="218"/>
      <c r="CE207" s="218"/>
      <c r="CF207" s="218"/>
      <c r="CG207" s="218"/>
      <c r="CH207" s="218"/>
      <c r="CI207" s="218"/>
      <c r="CJ207" s="218"/>
      <c r="CK207" s="218"/>
      <c r="CL207" s="218"/>
      <c r="CM207" s="218"/>
      <c r="CN207" s="218"/>
      <c r="CO207" s="218"/>
      <c r="CP207" s="218"/>
      <c r="CQ207" s="218"/>
      <c r="CR207" s="218"/>
      <c r="CS207" s="218"/>
      <c r="CT207" s="218"/>
      <c r="CU207" s="218"/>
      <c r="CV207" s="218"/>
      <c r="CW207" s="218"/>
      <c r="CX207" s="218"/>
      <c r="CY207" s="218"/>
      <c r="CZ207" s="218"/>
      <c r="DA207" s="218"/>
      <c r="DB207" s="218"/>
      <c r="DC207" s="218"/>
      <c r="DD207" s="218"/>
      <c r="DE207" s="218"/>
      <c r="DF207" s="218"/>
      <c r="DG207" s="218"/>
      <c r="DH207" s="218"/>
      <c r="DI207" s="218"/>
      <c r="DJ207" s="218"/>
      <c r="DK207" s="218"/>
      <c r="DL207" s="218"/>
      <c r="DM207" s="218"/>
      <c r="DN207" s="218"/>
      <c r="DO207" s="218"/>
      <c r="DP207" s="218"/>
      <c r="DQ207" s="218"/>
      <c r="DR207" s="218"/>
      <c r="DS207" s="218"/>
      <c r="DT207" s="218"/>
      <c r="DU207" s="218"/>
      <c r="DV207" s="218"/>
      <c r="DW207" s="218"/>
      <c r="DX207" s="218"/>
      <c r="DY207" s="218"/>
      <c r="DZ207" s="218"/>
      <c r="EA207" s="218"/>
      <c r="EB207" s="218"/>
      <c r="EC207" s="218"/>
      <c r="ED207" s="218"/>
      <c r="EE207" s="218"/>
      <c r="EF207" s="218"/>
      <c r="EG207" s="218"/>
      <c r="EH207" s="218"/>
      <c r="EI207" s="218"/>
      <c r="EJ207" s="218"/>
      <c r="EK207" s="218"/>
      <c r="EL207" s="218"/>
      <c r="EM207" s="218"/>
      <c r="EN207" s="218"/>
      <c r="EO207" s="218"/>
      <c r="EP207" s="218"/>
      <c r="EQ207" s="218"/>
      <c r="ER207" s="218"/>
      <c r="ES207" s="218"/>
      <c r="ET207" s="218"/>
      <c r="EU207" s="218"/>
      <c r="EV207" s="218"/>
      <c r="EW207" s="218"/>
      <c r="EX207" s="218"/>
      <c r="EY207" s="218"/>
      <c r="EZ207" s="218"/>
      <c r="FA207" s="218"/>
      <c r="FB207" s="218"/>
      <c r="FC207" s="218"/>
      <c r="FD207" s="218"/>
      <c r="FE207" s="218"/>
      <c r="FF207" s="218"/>
      <c r="FG207" s="218"/>
      <c r="FH207" s="218"/>
      <c r="FI207" s="218"/>
      <c r="FJ207" s="218"/>
      <c r="FK207" s="218"/>
      <c r="FL207" s="218"/>
      <c r="FM207" s="218"/>
      <c r="FN207" s="218"/>
    </row>
    <row r="208" spans="2:170">
      <c r="B208" s="218"/>
      <c r="C208" s="304"/>
      <c r="D208" s="218"/>
      <c r="F208" s="218"/>
      <c r="G208" s="218"/>
      <c r="H208" s="218"/>
      <c r="I208" s="218"/>
      <c r="J208" s="218"/>
      <c r="K208" s="218"/>
      <c r="L208" s="218"/>
      <c r="M208" s="218"/>
      <c r="N208" s="218"/>
      <c r="O208" s="218"/>
      <c r="P208" s="218"/>
      <c r="Q208" s="218"/>
      <c r="R208" s="218"/>
      <c r="S208" s="218"/>
      <c r="T208" s="218"/>
      <c r="U208" s="218"/>
      <c r="V208" s="218"/>
      <c r="W208" s="218"/>
      <c r="X208" s="218"/>
      <c r="Y208" s="218"/>
      <c r="Z208" s="218"/>
      <c r="AA208" s="218"/>
      <c r="AB208" s="218"/>
      <c r="AC208" s="218"/>
      <c r="AD208" s="218"/>
      <c r="AE208" s="218"/>
      <c r="AF208" s="218"/>
      <c r="AG208" s="218"/>
      <c r="AH208" s="305"/>
      <c r="AI208" s="218"/>
      <c r="AJ208" s="218"/>
      <c r="AK208" s="218"/>
      <c r="AL208" s="218"/>
      <c r="AM208" s="218"/>
      <c r="AN208" s="218"/>
      <c r="AO208" s="218"/>
      <c r="AP208" s="218"/>
      <c r="AQ208" s="218"/>
      <c r="AR208" s="218"/>
      <c r="AS208" s="218"/>
      <c r="AT208" s="218"/>
      <c r="AU208" s="218"/>
      <c r="AV208" s="218"/>
      <c r="AW208" s="218"/>
      <c r="AX208" s="218"/>
      <c r="AY208" s="218"/>
      <c r="AZ208" s="218"/>
      <c r="BA208" s="218"/>
      <c r="BB208" s="218"/>
      <c r="BC208" s="218"/>
      <c r="BD208" s="218"/>
      <c r="BE208" s="218"/>
      <c r="BF208" s="21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218"/>
      <c r="BV208" s="218"/>
      <c r="BW208" s="218"/>
      <c r="BX208" s="218"/>
      <c r="BY208" s="218"/>
      <c r="BZ208" s="218"/>
      <c r="CA208" s="218"/>
      <c r="CB208" s="218"/>
      <c r="CC208" s="218"/>
      <c r="CD208" s="218"/>
      <c r="CE208" s="218"/>
      <c r="CF208" s="218"/>
      <c r="CG208" s="218"/>
      <c r="CH208" s="218"/>
      <c r="CI208" s="218"/>
      <c r="CJ208" s="218"/>
      <c r="CK208" s="218"/>
      <c r="CL208" s="218"/>
      <c r="CM208" s="218"/>
      <c r="CN208" s="218"/>
      <c r="CO208" s="218"/>
      <c r="CP208" s="218"/>
      <c r="CQ208" s="218"/>
      <c r="CR208" s="218"/>
      <c r="CS208" s="218"/>
      <c r="CT208" s="218"/>
      <c r="CU208" s="218"/>
      <c r="CV208" s="218"/>
      <c r="CW208" s="218"/>
      <c r="CX208" s="218"/>
      <c r="CY208" s="218"/>
      <c r="CZ208" s="218"/>
      <c r="DA208" s="218"/>
      <c r="DB208" s="218"/>
      <c r="DC208" s="218"/>
      <c r="DD208" s="218"/>
      <c r="DE208" s="218"/>
      <c r="DF208" s="218"/>
      <c r="DG208" s="218"/>
      <c r="DH208" s="218"/>
      <c r="DI208" s="218"/>
      <c r="DJ208" s="218"/>
      <c r="DK208" s="218"/>
      <c r="DL208" s="218"/>
      <c r="DM208" s="218"/>
      <c r="DN208" s="218"/>
      <c r="DO208" s="218"/>
      <c r="DP208" s="218"/>
      <c r="DQ208" s="218"/>
      <c r="DR208" s="218"/>
      <c r="DS208" s="218"/>
      <c r="DT208" s="218"/>
      <c r="DU208" s="218"/>
      <c r="DV208" s="218"/>
      <c r="DW208" s="218"/>
      <c r="DX208" s="218"/>
      <c r="DY208" s="218"/>
      <c r="DZ208" s="218"/>
      <c r="EA208" s="218"/>
      <c r="EB208" s="218"/>
      <c r="EC208" s="218"/>
      <c r="ED208" s="218"/>
      <c r="EE208" s="218"/>
      <c r="EF208" s="218"/>
      <c r="EG208" s="218"/>
      <c r="EH208" s="218"/>
      <c r="EI208" s="218"/>
      <c r="EJ208" s="218"/>
      <c r="EK208" s="218"/>
      <c r="EL208" s="218"/>
      <c r="EM208" s="218"/>
      <c r="EN208" s="218"/>
      <c r="EO208" s="218"/>
      <c r="EP208" s="218"/>
      <c r="EQ208" s="218"/>
      <c r="ER208" s="218"/>
      <c r="ES208" s="218"/>
      <c r="ET208" s="218"/>
      <c r="EU208" s="218"/>
      <c r="EV208" s="218"/>
      <c r="EW208" s="218"/>
      <c r="EX208" s="218"/>
      <c r="EY208" s="218"/>
      <c r="EZ208" s="218"/>
      <c r="FA208" s="218"/>
      <c r="FB208" s="218"/>
      <c r="FC208" s="218"/>
      <c r="FD208" s="218"/>
      <c r="FE208" s="218"/>
      <c r="FF208" s="218"/>
      <c r="FG208" s="218"/>
      <c r="FH208" s="218"/>
      <c r="FI208" s="218"/>
      <c r="FJ208" s="218"/>
      <c r="FK208" s="218"/>
      <c r="FL208" s="218"/>
      <c r="FM208" s="218"/>
      <c r="FN208" s="218"/>
    </row>
    <row r="209" spans="2:170">
      <c r="B209" s="218"/>
      <c r="C209" s="304"/>
      <c r="D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218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305"/>
      <c r="AI209" s="218"/>
      <c r="AJ209" s="218"/>
      <c r="AK209" s="218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218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218"/>
      <c r="BV209" s="218"/>
      <c r="BW209" s="218"/>
      <c r="BX209" s="218"/>
      <c r="BY209" s="218"/>
      <c r="BZ209" s="218"/>
      <c r="CA209" s="218"/>
      <c r="CB209" s="218"/>
      <c r="CC209" s="218"/>
      <c r="CD209" s="218"/>
      <c r="CE209" s="218"/>
      <c r="CF209" s="218"/>
      <c r="CG209" s="218"/>
      <c r="CH209" s="218"/>
      <c r="CI209" s="218"/>
      <c r="CJ209" s="218"/>
      <c r="CK209" s="218"/>
      <c r="CL209" s="218"/>
      <c r="CM209" s="218"/>
      <c r="CN209" s="218"/>
      <c r="CO209" s="218"/>
      <c r="CP209" s="218"/>
      <c r="CQ209" s="218"/>
      <c r="CR209" s="218"/>
      <c r="CS209" s="218"/>
      <c r="CT209" s="218"/>
      <c r="CU209" s="218"/>
      <c r="CV209" s="218"/>
      <c r="CW209" s="218"/>
      <c r="CX209" s="218"/>
      <c r="CY209" s="218"/>
      <c r="CZ209" s="218"/>
      <c r="DA209" s="218"/>
      <c r="DB209" s="218"/>
      <c r="DC209" s="218"/>
      <c r="DD209" s="218"/>
      <c r="DE209" s="218"/>
      <c r="DF209" s="218"/>
      <c r="DG209" s="218"/>
      <c r="DH209" s="218"/>
      <c r="DI209" s="218"/>
      <c r="DJ209" s="218"/>
      <c r="DK209" s="218"/>
      <c r="DL209" s="218"/>
      <c r="DM209" s="218"/>
      <c r="DN209" s="218"/>
      <c r="DO209" s="218"/>
      <c r="DP209" s="218"/>
      <c r="DQ209" s="218"/>
      <c r="DR209" s="218"/>
      <c r="DS209" s="218"/>
      <c r="DT209" s="218"/>
      <c r="DU209" s="218"/>
      <c r="DV209" s="218"/>
      <c r="DW209" s="218"/>
      <c r="DX209" s="218"/>
      <c r="DY209" s="218"/>
      <c r="DZ209" s="218"/>
      <c r="EA209" s="218"/>
      <c r="EB209" s="218"/>
      <c r="EC209" s="218"/>
      <c r="ED209" s="218"/>
      <c r="EE209" s="218"/>
      <c r="EF209" s="218"/>
      <c r="EG209" s="218"/>
      <c r="EH209" s="218"/>
      <c r="EI209" s="218"/>
      <c r="EJ209" s="218"/>
      <c r="EK209" s="218"/>
      <c r="EL209" s="218"/>
      <c r="EM209" s="218"/>
      <c r="EN209" s="218"/>
      <c r="EO209" s="218"/>
      <c r="EP209" s="218"/>
      <c r="EQ209" s="218"/>
      <c r="ER209" s="218"/>
      <c r="ES209" s="218"/>
      <c r="ET209" s="218"/>
      <c r="EU209" s="218"/>
      <c r="EV209" s="218"/>
      <c r="EW209" s="218"/>
      <c r="EX209" s="218"/>
      <c r="EY209" s="218"/>
      <c r="EZ209" s="218"/>
      <c r="FA209" s="218"/>
      <c r="FB209" s="218"/>
      <c r="FC209" s="218"/>
      <c r="FD209" s="218"/>
      <c r="FE209" s="218"/>
      <c r="FF209" s="218"/>
      <c r="FG209" s="218"/>
      <c r="FH209" s="218"/>
      <c r="FI209" s="218"/>
      <c r="FJ209" s="218"/>
      <c r="FK209" s="218"/>
      <c r="FL209" s="218"/>
      <c r="FM209" s="218"/>
      <c r="FN209" s="218"/>
    </row>
    <row r="210" spans="2:170">
      <c r="B210" s="218"/>
      <c r="C210" s="304"/>
      <c r="D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  <c r="Q210" s="218"/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/>
      <c r="AB210" s="218"/>
      <c r="AC210" s="218"/>
      <c r="AD210" s="218"/>
      <c r="AE210" s="218"/>
      <c r="AF210" s="218"/>
      <c r="AG210" s="218"/>
      <c r="AH210" s="305"/>
      <c r="AI210" s="218"/>
      <c r="AJ210" s="218"/>
      <c r="AK210" s="218"/>
      <c r="AL210" s="218"/>
      <c r="AM210" s="218"/>
      <c r="AN210" s="218"/>
      <c r="AO210" s="218"/>
      <c r="AP210" s="218"/>
      <c r="AQ210" s="218"/>
      <c r="AR210" s="218"/>
      <c r="AS210" s="218"/>
      <c r="AT210" s="218"/>
      <c r="AU210" s="218"/>
      <c r="AV210" s="218"/>
      <c r="AW210" s="218"/>
      <c r="AX210" s="218"/>
      <c r="AY210" s="218"/>
      <c r="AZ210" s="218"/>
      <c r="BA210" s="218"/>
      <c r="BB210" s="218"/>
      <c r="BC210" s="218"/>
      <c r="BD210" s="218"/>
      <c r="BE210" s="218"/>
      <c r="BF210" s="218"/>
      <c r="BG210" s="218"/>
      <c r="BH210" s="218"/>
      <c r="BI210" s="218"/>
      <c r="BJ210" s="218"/>
      <c r="BK210" s="218"/>
      <c r="BL210" s="218"/>
      <c r="BM210" s="218"/>
      <c r="BN210" s="218"/>
      <c r="BO210" s="218"/>
      <c r="BP210" s="218"/>
      <c r="BQ210" s="218"/>
      <c r="BR210" s="218"/>
      <c r="BS210" s="218"/>
      <c r="BT210" s="218"/>
      <c r="BU210" s="218"/>
      <c r="BV210" s="218"/>
      <c r="BW210" s="218"/>
      <c r="BX210" s="218"/>
      <c r="BY210" s="218"/>
      <c r="BZ210" s="218"/>
      <c r="CA210" s="218"/>
      <c r="CB210" s="218"/>
      <c r="CC210" s="218"/>
      <c r="CD210" s="218"/>
      <c r="CE210" s="218"/>
      <c r="CF210" s="218"/>
      <c r="CG210" s="218"/>
      <c r="CH210" s="218"/>
      <c r="CI210" s="218"/>
      <c r="CJ210" s="218"/>
      <c r="CK210" s="218"/>
      <c r="CL210" s="218"/>
      <c r="CM210" s="218"/>
      <c r="CN210" s="218"/>
      <c r="CO210" s="218"/>
      <c r="CP210" s="218"/>
      <c r="CQ210" s="218"/>
      <c r="CR210" s="218"/>
      <c r="CS210" s="218"/>
      <c r="CT210" s="218"/>
      <c r="CU210" s="218"/>
      <c r="CV210" s="218"/>
      <c r="CW210" s="218"/>
      <c r="CX210" s="218"/>
      <c r="CY210" s="218"/>
      <c r="CZ210" s="218"/>
      <c r="DA210" s="218"/>
      <c r="DB210" s="218"/>
      <c r="DC210" s="218"/>
      <c r="DD210" s="218"/>
      <c r="DE210" s="218"/>
      <c r="DF210" s="218"/>
      <c r="DG210" s="218"/>
      <c r="DH210" s="218"/>
      <c r="DI210" s="218"/>
      <c r="DJ210" s="218"/>
      <c r="DK210" s="218"/>
      <c r="DL210" s="218"/>
      <c r="DM210" s="218"/>
      <c r="DN210" s="218"/>
      <c r="DO210" s="218"/>
      <c r="DP210" s="218"/>
      <c r="DQ210" s="218"/>
      <c r="DR210" s="218"/>
      <c r="DS210" s="218"/>
      <c r="DT210" s="218"/>
      <c r="DU210" s="218"/>
      <c r="DV210" s="218"/>
      <c r="DW210" s="218"/>
      <c r="DX210" s="218"/>
      <c r="DY210" s="218"/>
      <c r="DZ210" s="218"/>
      <c r="EA210" s="218"/>
      <c r="EB210" s="218"/>
      <c r="EC210" s="218"/>
      <c r="ED210" s="218"/>
      <c r="EE210" s="218"/>
      <c r="EF210" s="218"/>
      <c r="EG210" s="218"/>
      <c r="EH210" s="218"/>
      <c r="EI210" s="218"/>
      <c r="EJ210" s="218"/>
      <c r="EK210" s="218"/>
      <c r="EL210" s="218"/>
      <c r="EM210" s="218"/>
      <c r="EN210" s="218"/>
      <c r="EO210" s="218"/>
      <c r="EP210" s="218"/>
      <c r="EQ210" s="218"/>
      <c r="ER210" s="218"/>
      <c r="ES210" s="218"/>
      <c r="ET210" s="218"/>
      <c r="EU210" s="218"/>
      <c r="EV210" s="218"/>
      <c r="EW210" s="218"/>
      <c r="EX210" s="218"/>
      <c r="EY210" s="218"/>
      <c r="EZ210" s="218"/>
      <c r="FA210" s="218"/>
      <c r="FB210" s="218"/>
      <c r="FC210" s="218"/>
      <c r="FD210" s="218"/>
      <c r="FE210" s="218"/>
      <c r="FF210" s="218"/>
      <c r="FG210" s="218"/>
      <c r="FH210" s="218"/>
      <c r="FI210" s="218"/>
      <c r="FJ210" s="218"/>
      <c r="FK210" s="218"/>
      <c r="FL210" s="218"/>
      <c r="FM210" s="218"/>
      <c r="FN210" s="218"/>
    </row>
    <row r="211" spans="2:170">
      <c r="B211" s="218"/>
      <c r="C211" s="304"/>
      <c r="D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  <c r="AA211" s="218"/>
      <c r="AB211" s="218"/>
      <c r="AC211" s="218"/>
      <c r="AD211" s="218"/>
      <c r="AE211" s="218"/>
      <c r="AF211" s="218"/>
      <c r="AG211" s="218"/>
      <c r="AH211" s="305"/>
      <c r="AI211" s="218"/>
      <c r="AJ211" s="218"/>
      <c r="AK211" s="218"/>
      <c r="AL211" s="218"/>
      <c r="AM211" s="218"/>
      <c r="AN211" s="218"/>
      <c r="AO211" s="218"/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/>
      <c r="BE211" s="218"/>
      <c r="BF211" s="218"/>
      <c r="BG211" s="218"/>
      <c r="BH211" s="218"/>
      <c r="BI211" s="218"/>
      <c r="BJ211" s="218"/>
      <c r="BK211" s="218"/>
      <c r="BL211" s="218"/>
      <c r="BM211" s="218"/>
      <c r="BN211" s="218"/>
      <c r="BO211" s="218"/>
      <c r="BP211" s="218"/>
      <c r="BQ211" s="218"/>
      <c r="BR211" s="218"/>
      <c r="BS211" s="218"/>
      <c r="BT211" s="218"/>
      <c r="BU211" s="218"/>
      <c r="BV211" s="218"/>
      <c r="BW211" s="218"/>
      <c r="BX211" s="218"/>
      <c r="BY211" s="218"/>
      <c r="BZ211" s="218"/>
      <c r="CA211" s="218"/>
      <c r="CB211" s="218"/>
      <c r="CC211" s="218"/>
      <c r="CD211" s="218"/>
      <c r="CE211" s="218"/>
      <c r="CF211" s="218"/>
      <c r="CG211" s="218"/>
      <c r="CH211" s="218"/>
      <c r="CI211" s="218"/>
      <c r="CJ211" s="218"/>
      <c r="CK211" s="218"/>
      <c r="CL211" s="218"/>
      <c r="CM211" s="218"/>
      <c r="CN211" s="218"/>
      <c r="CO211" s="218"/>
      <c r="CP211" s="218"/>
      <c r="CQ211" s="218"/>
      <c r="CR211" s="218"/>
      <c r="CS211" s="218"/>
      <c r="CT211" s="218"/>
      <c r="CU211" s="218"/>
      <c r="CV211" s="218"/>
      <c r="CW211" s="218"/>
      <c r="CX211" s="218"/>
      <c r="CY211" s="218"/>
      <c r="CZ211" s="218"/>
      <c r="DA211" s="218"/>
      <c r="DB211" s="218"/>
      <c r="DC211" s="218"/>
      <c r="DD211" s="218"/>
      <c r="DE211" s="218"/>
      <c r="DF211" s="218"/>
      <c r="DG211" s="218"/>
      <c r="DH211" s="218"/>
      <c r="DI211" s="218"/>
      <c r="DJ211" s="218"/>
      <c r="DK211" s="218"/>
      <c r="DL211" s="218"/>
      <c r="DM211" s="218"/>
      <c r="DN211" s="218"/>
      <c r="DO211" s="218"/>
      <c r="DP211" s="218"/>
      <c r="DQ211" s="218"/>
      <c r="DR211" s="218"/>
      <c r="DS211" s="218"/>
      <c r="DT211" s="218"/>
      <c r="DU211" s="218"/>
      <c r="DV211" s="218"/>
      <c r="DW211" s="218"/>
      <c r="DX211" s="218"/>
      <c r="DY211" s="218"/>
      <c r="DZ211" s="218"/>
      <c r="EA211" s="218"/>
      <c r="EB211" s="218"/>
      <c r="EC211" s="218"/>
      <c r="ED211" s="218"/>
      <c r="EE211" s="218"/>
      <c r="EF211" s="218"/>
      <c r="EG211" s="218"/>
      <c r="EH211" s="218"/>
      <c r="EI211" s="218"/>
      <c r="EJ211" s="218"/>
      <c r="EK211" s="218"/>
      <c r="EL211" s="218"/>
      <c r="EM211" s="218"/>
      <c r="EN211" s="218"/>
      <c r="EO211" s="218"/>
      <c r="EP211" s="218"/>
      <c r="EQ211" s="218"/>
      <c r="ER211" s="218"/>
      <c r="ES211" s="218"/>
      <c r="ET211" s="218"/>
      <c r="EU211" s="218"/>
      <c r="EV211" s="218"/>
      <c r="EW211" s="218"/>
      <c r="EX211" s="218"/>
      <c r="EY211" s="218"/>
      <c r="EZ211" s="218"/>
      <c r="FA211" s="218"/>
      <c r="FB211" s="218"/>
      <c r="FC211" s="218"/>
      <c r="FD211" s="218"/>
      <c r="FE211" s="218"/>
      <c r="FF211" s="218"/>
      <c r="FG211" s="218"/>
      <c r="FH211" s="218"/>
      <c r="FI211" s="218"/>
      <c r="FJ211" s="218"/>
      <c r="FK211" s="218"/>
      <c r="FL211" s="218"/>
      <c r="FM211" s="218"/>
      <c r="FN211" s="218"/>
    </row>
    <row r="212" spans="2:170">
      <c r="B212" s="218"/>
      <c r="C212" s="304"/>
      <c r="D212" s="218"/>
      <c r="F212" s="218"/>
      <c r="G212" s="218"/>
      <c r="H212" s="218"/>
      <c r="I212" s="218"/>
      <c r="J212" s="218"/>
      <c r="K212" s="218"/>
      <c r="L212" s="218"/>
      <c r="M212" s="218"/>
      <c r="N212" s="218"/>
      <c r="O212" s="218"/>
      <c r="P212" s="218"/>
      <c r="Q212" s="218"/>
      <c r="R212" s="218"/>
      <c r="S212" s="218"/>
      <c r="T212" s="218"/>
      <c r="U212" s="218"/>
      <c r="V212" s="218"/>
      <c r="W212" s="218"/>
      <c r="X212" s="218"/>
      <c r="Y212" s="218"/>
      <c r="Z212" s="218"/>
      <c r="AA212" s="218"/>
      <c r="AB212" s="218"/>
      <c r="AC212" s="218"/>
      <c r="AD212" s="218"/>
      <c r="AE212" s="218"/>
      <c r="AF212" s="218"/>
      <c r="AG212" s="218"/>
      <c r="AH212" s="305"/>
      <c r="AI212" s="218"/>
      <c r="AJ212" s="218"/>
      <c r="AK212" s="218"/>
      <c r="AL212" s="218"/>
      <c r="AM212" s="218"/>
      <c r="AN212" s="218"/>
      <c r="AO212" s="218"/>
      <c r="AP212" s="218"/>
      <c r="AQ212" s="218"/>
      <c r="AR212" s="218"/>
      <c r="AS212" s="218"/>
      <c r="AT212" s="218"/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218"/>
      <c r="BH212" s="218"/>
      <c r="BI212" s="218"/>
      <c r="BJ212" s="218"/>
      <c r="BK212" s="218"/>
      <c r="BL212" s="218"/>
      <c r="BM212" s="218"/>
      <c r="BN212" s="218"/>
      <c r="BO212" s="218"/>
      <c r="BP212" s="218"/>
      <c r="BQ212" s="218"/>
      <c r="BR212" s="218"/>
      <c r="BS212" s="218"/>
      <c r="BT212" s="218"/>
      <c r="BU212" s="218"/>
      <c r="BV212" s="218"/>
      <c r="BW212" s="218"/>
      <c r="BX212" s="218"/>
      <c r="BY212" s="218"/>
      <c r="BZ212" s="218"/>
      <c r="CA212" s="218"/>
      <c r="CB212" s="218"/>
      <c r="CC212" s="218"/>
      <c r="CD212" s="218"/>
      <c r="CE212" s="218"/>
      <c r="CF212" s="218"/>
      <c r="CG212" s="218"/>
      <c r="CH212" s="218"/>
      <c r="CI212" s="218"/>
      <c r="CJ212" s="218"/>
      <c r="CK212" s="218"/>
      <c r="CL212" s="218"/>
      <c r="CM212" s="218"/>
      <c r="CN212" s="218"/>
      <c r="CO212" s="218"/>
      <c r="CP212" s="218"/>
      <c r="CQ212" s="218"/>
      <c r="CR212" s="218"/>
      <c r="CS212" s="218"/>
      <c r="CT212" s="218"/>
      <c r="CU212" s="218"/>
      <c r="CV212" s="218"/>
      <c r="CW212" s="218"/>
      <c r="CX212" s="218"/>
      <c r="CY212" s="218"/>
      <c r="CZ212" s="218"/>
      <c r="DA212" s="218"/>
      <c r="DB212" s="218"/>
      <c r="DC212" s="218"/>
      <c r="DD212" s="218"/>
      <c r="DE212" s="218"/>
      <c r="DF212" s="218"/>
      <c r="DG212" s="218"/>
      <c r="DH212" s="218"/>
      <c r="DI212" s="218"/>
      <c r="DJ212" s="218"/>
      <c r="DK212" s="218"/>
      <c r="DL212" s="218"/>
      <c r="DM212" s="218"/>
      <c r="DN212" s="218"/>
      <c r="DO212" s="218"/>
      <c r="DP212" s="218"/>
      <c r="DQ212" s="218"/>
      <c r="DR212" s="218"/>
      <c r="DS212" s="218"/>
      <c r="DT212" s="218"/>
      <c r="DU212" s="218"/>
      <c r="DV212" s="218"/>
      <c r="DW212" s="218"/>
      <c r="DX212" s="218"/>
      <c r="DY212" s="218"/>
      <c r="DZ212" s="218"/>
      <c r="EA212" s="218"/>
      <c r="EB212" s="218"/>
      <c r="EC212" s="218"/>
      <c r="ED212" s="218"/>
      <c r="EE212" s="218"/>
      <c r="EF212" s="218"/>
      <c r="EG212" s="218"/>
      <c r="EH212" s="218"/>
      <c r="EI212" s="218"/>
      <c r="EJ212" s="218"/>
      <c r="EK212" s="218"/>
      <c r="EL212" s="218"/>
      <c r="EM212" s="218"/>
      <c r="EN212" s="218"/>
      <c r="EO212" s="218"/>
      <c r="EP212" s="218"/>
      <c r="EQ212" s="218"/>
      <c r="ER212" s="218"/>
      <c r="ES212" s="218"/>
      <c r="ET212" s="218"/>
      <c r="EU212" s="218"/>
      <c r="EV212" s="218"/>
      <c r="EW212" s="218"/>
      <c r="EX212" s="218"/>
      <c r="EY212" s="218"/>
      <c r="EZ212" s="218"/>
      <c r="FA212" s="218"/>
      <c r="FB212" s="218"/>
      <c r="FC212" s="218"/>
      <c r="FD212" s="218"/>
      <c r="FE212" s="218"/>
      <c r="FF212" s="218"/>
      <c r="FG212" s="218"/>
      <c r="FH212" s="218"/>
      <c r="FI212" s="218"/>
      <c r="FJ212" s="218"/>
      <c r="FK212" s="218"/>
      <c r="FL212" s="218"/>
      <c r="FM212" s="218"/>
      <c r="FN212" s="218"/>
    </row>
    <row r="213" spans="2:170">
      <c r="B213" s="218"/>
      <c r="C213" s="304"/>
      <c r="D213" s="218"/>
      <c r="F213" s="218"/>
      <c r="G213" s="218"/>
      <c r="H213" s="218"/>
      <c r="I213" s="218"/>
      <c r="J213" s="218"/>
      <c r="K213" s="218"/>
      <c r="L213" s="218"/>
      <c r="M213" s="218"/>
      <c r="N213" s="218"/>
      <c r="O213" s="218"/>
      <c r="P213" s="218"/>
      <c r="Q213" s="218"/>
      <c r="R213" s="218"/>
      <c r="S213" s="218"/>
      <c r="T213" s="218"/>
      <c r="U213" s="218"/>
      <c r="V213" s="218"/>
      <c r="W213" s="218"/>
      <c r="X213" s="218"/>
      <c r="Y213" s="218"/>
      <c r="Z213" s="218"/>
      <c r="AA213" s="218"/>
      <c r="AB213" s="218"/>
      <c r="AC213" s="218"/>
      <c r="AD213" s="218"/>
      <c r="AE213" s="218"/>
      <c r="AF213" s="218"/>
      <c r="AG213" s="218"/>
      <c r="AH213" s="305"/>
      <c r="AI213" s="218"/>
      <c r="AJ213" s="218"/>
      <c r="AK213" s="218"/>
      <c r="AL213" s="218"/>
      <c r="AM213" s="218"/>
      <c r="AN213" s="218"/>
      <c r="AO213" s="218"/>
      <c r="AP213" s="218"/>
      <c r="AQ213" s="218"/>
      <c r="AR213" s="218"/>
      <c r="AS213" s="218"/>
      <c r="AT213" s="218"/>
      <c r="AU213" s="218"/>
      <c r="AV213" s="218"/>
      <c r="AW213" s="218"/>
      <c r="AX213" s="218"/>
      <c r="AY213" s="218"/>
      <c r="AZ213" s="218"/>
      <c r="BA213" s="218"/>
      <c r="BB213" s="218"/>
      <c r="BC213" s="218"/>
      <c r="BD213" s="218"/>
      <c r="BE213" s="218"/>
      <c r="BF213" s="218"/>
      <c r="BG213" s="218"/>
      <c r="BH213" s="218"/>
      <c r="BI213" s="218"/>
      <c r="BJ213" s="218"/>
      <c r="BK213" s="218"/>
      <c r="BL213" s="218"/>
      <c r="BM213" s="218"/>
      <c r="BN213" s="218"/>
      <c r="BO213" s="218"/>
      <c r="BP213" s="218"/>
      <c r="BQ213" s="218"/>
      <c r="BR213" s="218"/>
      <c r="BS213" s="218"/>
      <c r="BT213" s="218"/>
      <c r="BU213" s="218"/>
      <c r="BV213" s="218"/>
      <c r="BW213" s="218"/>
      <c r="BX213" s="218"/>
      <c r="BY213" s="218"/>
      <c r="BZ213" s="218"/>
      <c r="CA213" s="218"/>
      <c r="CB213" s="218"/>
      <c r="CC213" s="218"/>
      <c r="CD213" s="218"/>
      <c r="CE213" s="218"/>
      <c r="CF213" s="218"/>
      <c r="CG213" s="218"/>
      <c r="CH213" s="218"/>
      <c r="CI213" s="218"/>
      <c r="CJ213" s="218"/>
      <c r="CK213" s="218"/>
      <c r="CL213" s="218"/>
      <c r="CM213" s="218"/>
      <c r="CN213" s="218"/>
      <c r="CO213" s="218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8"/>
      <c r="DZ213" s="218"/>
      <c r="EA213" s="218"/>
      <c r="EB213" s="218"/>
      <c r="EC213" s="218"/>
      <c r="ED213" s="218"/>
      <c r="EE213" s="218"/>
      <c r="EF213" s="218"/>
      <c r="EG213" s="218"/>
      <c r="EH213" s="218"/>
      <c r="EI213" s="218"/>
      <c r="EJ213" s="218"/>
      <c r="EK213" s="218"/>
      <c r="EL213" s="218"/>
      <c r="EM213" s="218"/>
      <c r="EN213" s="218"/>
      <c r="EO213" s="218"/>
      <c r="EP213" s="218"/>
      <c r="EQ213" s="218"/>
      <c r="ER213" s="218"/>
      <c r="ES213" s="218"/>
      <c r="ET213" s="218"/>
      <c r="EU213" s="218"/>
      <c r="EV213" s="218"/>
      <c r="EW213" s="218"/>
      <c r="EX213" s="218"/>
      <c r="EY213" s="218"/>
      <c r="EZ213" s="218"/>
      <c r="FA213" s="218"/>
      <c r="FB213" s="218"/>
      <c r="FC213" s="218"/>
      <c r="FD213" s="218"/>
      <c r="FE213" s="218"/>
      <c r="FF213" s="218"/>
      <c r="FG213" s="218"/>
      <c r="FH213" s="218"/>
      <c r="FI213" s="218"/>
      <c r="FJ213" s="218"/>
      <c r="FK213" s="218"/>
      <c r="FL213" s="218"/>
      <c r="FM213" s="218"/>
      <c r="FN213" s="218"/>
    </row>
    <row r="214" spans="2:170">
      <c r="B214" s="218"/>
      <c r="C214" s="304"/>
      <c r="D214" s="218"/>
      <c r="F214" s="218"/>
      <c r="G214" s="218"/>
      <c r="H214" s="218"/>
      <c r="I214" s="218"/>
      <c r="J214" s="218"/>
      <c r="K214" s="218"/>
      <c r="L214" s="218"/>
      <c r="M214" s="218"/>
      <c r="N214" s="218"/>
      <c r="O214" s="218"/>
      <c r="P214" s="218"/>
      <c r="Q214" s="218"/>
      <c r="R214" s="218"/>
      <c r="S214" s="218"/>
      <c r="T214" s="218"/>
      <c r="U214" s="218"/>
      <c r="V214" s="218"/>
      <c r="W214" s="218"/>
      <c r="X214" s="218"/>
      <c r="Y214" s="218"/>
      <c r="Z214" s="218"/>
      <c r="AA214" s="218"/>
      <c r="AB214" s="218"/>
      <c r="AC214" s="218"/>
      <c r="AD214" s="218"/>
      <c r="AE214" s="218"/>
      <c r="AF214" s="218"/>
      <c r="AG214" s="218"/>
      <c r="AH214" s="305"/>
      <c r="AI214" s="218"/>
      <c r="AJ214" s="218"/>
      <c r="AK214" s="218"/>
      <c r="AL214" s="218"/>
      <c r="AM214" s="218"/>
      <c r="AN214" s="218"/>
      <c r="AO214" s="218"/>
      <c r="AP214" s="218"/>
      <c r="AQ214" s="218"/>
      <c r="AR214" s="218"/>
      <c r="AS214" s="218"/>
      <c r="AT214" s="218"/>
      <c r="AU214" s="218"/>
      <c r="AV214" s="218"/>
      <c r="AW214" s="218"/>
      <c r="AX214" s="218"/>
      <c r="AY214" s="218"/>
      <c r="AZ214" s="218"/>
      <c r="BA214" s="218"/>
      <c r="BB214" s="218"/>
      <c r="BC214" s="218"/>
      <c r="BD214" s="218"/>
      <c r="BE214" s="218"/>
      <c r="BF214" s="218"/>
      <c r="BG214" s="218"/>
      <c r="BH214" s="218"/>
      <c r="BI214" s="218"/>
      <c r="BJ214" s="218"/>
      <c r="BK214" s="218"/>
      <c r="BL214" s="218"/>
      <c r="BM214" s="218"/>
      <c r="BN214" s="218"/>
      <c r="BO214" s="218"/>
      <c r="BP214" s="218"/>
      <c r="BQ214" s="218"/>
      <c r="BR214" s="218"/>
      <c r="BS214" s="218"/>
      <c r="BT214" s="218"/>
      <c r="BU214" s="218"/>
      <c r="BV214" s="218"/>
      <c r="BW214" s="218"/>
      <c r="BX214" s="218"/>
      <c r="BY214" s="218"/>
      <c r="BZ214" s="218"/>
      <c r="CA214" s="218"/>
      <c r="CB214" s="218"/>
      <c r="CC214" s="218"/>
      <c r="CD214" s="218"/>
      <c r="CE214" s="218"/>
      <c r="CF214" s="218"/>
      <c r="CG214" s="218"/>
      <c r="CH214" s="218"/>
      <c r="CI214" s="218"/>
      <c r="CJ214" s="218"/>
      <c r="CK214" s="218"/>
      <c r="CL214" s="218"/>
      <c r="CM214" s="218"/>
      <c r="CN214" s="218"/>
      <c r="CO214" s="218"/>
      <c r="CP214" s="218"/>
      <c r="CQ214" s="218"/>
      <c r="CR214" s="218"/>
      <c r="CS214" s="218"/>
      <c r="CT214" s="218"/>
      <c r="CU214" s="218"/>
      <c r="CV214" s="218"/>
      <c r="CW214" s="218"/>
      <c r="CX214" s="218"/>
      <c r="CY214" s="218"/>
      <c r="CZ214" s="218"/>
      <c r="DA214" s="218"/>
      <c r="DB214" s="218"/>
      <c r="DC214" s="218"/>
      <c r="DD214" s="218"/>
      <c r="DE214" s="218"/>
      <c r="DF214" s="218"/>
      <c r="DG214" s="218"/>
      <c r="DH214" s="218"/>
      <c r="DI214" s="218"/>
      <c r="DJ214" s="218"/>
      <c r="DK214" s="218"/>
      <c r="DL214" s="218"/>
      <c r="DM214" s="218"/>
      <c r="DN214" s="218"/>
      <c r="DO214" s="218"/>
      <c r="DP214" s="218"/>
      <c r="DQ214" s="218"/>
      <c r="DR214" s="218"/>
      <c r="DS214" s="218"/>
      <c r="DT214" s="218"/>
      <c r="DU214" s="218"/>
      <c r="DV214" s="218"/>
      <c r="DW214" s="218"/>
      <c r="DX214" s="218"/>
      <c r="DY214" s="218"/>
      <c r="DZ214" s="218"/>
      <c r="EA214" s="218"/>
      <c r="EB214" s="218"/>
      <c r="EC214" s="218"/>
      <c r="ED214" s="218"/>
      <c r="EE214" s="218"/>
      <c r="EF214" s="218"/>
      <c r="EG214" s="218"/>
      <c r="EH214" s="218"/>
      <c r="EI214" s="218"/>
      <c r="EJ214" s="218"/>
      <c r="EK214" s="218"/>
      <c r="EL214" s="218"/>
      <c r="EM214" s="218"/>
      <c r="EN214" s="218"/>
      <c r="EO214" s="218"/>
      <c r="EP214" s="218"/>
      <c r="EQ214" s="218"/>
      <c r="ER214" s="218"/>
      <c r="ES214" s="218"/>
      <c r="ET214" s="218"/>
      <c r="EU214" s="218"/>
      <c r="EV214" s="218"/>
      <c r="EW214" s="218"/>
      <c r="EX214" s="218"/>
      <c r="EY214" s="218"/>
      <c r="EZ214" s="218"/>
      <c r="FA214" s="218"/>
      <c r="FB214" s="218"/>
      <c r="FC214" s="218"/>
      <c r="FD214" s="218"/>
      <c r="FE214" s="218"/>
      <c r="FF214" s="218"/>
      <c r="FG214" s="218"/>
      <c r="FH214" s="218"/>
      <c r="FI214" s="218"/>
      <c r="FJ214" s="218"/>
      <c r="FK214" s="218"/>
      <c r="FL214" s="218"/>
      <c r="FM214" s="218"/>
      <c r="FN214" s="218"/>
    </row>
    <row r="215" spans="2:170">
      <c r="B215" s="218"/>
      <c r="C215" s="304"/>
      <c r="D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  <c r="Q215" s="218"/>
      <c r="R215" s="218"/>
      <c r="S215" s="218"/>
      <c r="T215" s="218"/>
      <c r="U215" s="218"/>
      <c r="V215" s="218"/>
      <c r="W215" s="218"/>
      <c r="X215" s="218"/>
      <c r="Y215" s="218"/>
      <c r="Z215" s="218"/>
      <c r="AA215" s="218"/>
      <c r="AB215" s="218"/>
      <c r="AC215" s="218"/>
      <c r="AD215" s="218"/>
      <c r="AE215" s="218"/>
      <c r="AF215" s="218"/>
      <c r="AG215" s="218"/>
      <c r="AH215" s="305"/>
      <c r="AI215" s="218"/>
      <c r="AJ215" s="218"/>
      <c r="AK215" s="218"/>
      <c r="AL215" s="218"/>
      <c r="AM215" s="218"/>
      <c r="AN215" s="218"/>
      <c r="AO215" s="218"/>
      <c r="AP215" s="218"/>
      <c r="AQ215" s="218"/>
      <c r="AR215" s="218"/>
      <c r="AS215" s="218"/>
      <c r="AT215" s="218"/>
      <c r="AU215" s="218"/>
      <c r="AV215" s="218"/>
      <c r="AW215" s="218"/>
      <c r="AX215" s="218"/>
      <c r="AY215" s="218"/>
      <c r="AZ215" s="218"/>
      <c r="BA215" s="218"/>
      <c r="BB215" s="218"/>
      <c r="BC215" s="218"/>
      <c r="BD215" s="218"/>
      <c r="BE215" s="218"/>
      <c r="BF215" s="218"/>
      <c r="BG215" s="218"/>
      <c r="BH215" s="218"/>
      <c r="BI215" s="218"/>
      <c r="BJ215" s="218"/>
      <c r="BK215" s="218"/>
      <c r="BL215" s="218"/>
      <c r="BM215" s="218"/>
      <c r="BN215" s="218"/>
      <c r="BO215" s="218"/>
      <c r="BP215" s="218"/>
      <c r="BQ215" s="218"/>
      <c r="BR215" s="218"/>
      <c r="BS215" s="218"/>
      <c r="BT215" s="218"/>
      <c r="BU215" s="218"/>
      <c r="BV215" s="218"/>
      <c r="BW215" s="218"/>
      <c r="BX215" s="218"/>
      <c r="BY215" s="218"/>
      <c r="BZ215" s="218"/>
      <c r="CA215" s="218"/>
      <c r="CB215" s="218"/>
      <c r="CC215" s="218"/>
      <c r="CD215" s="218"/>
      <c r="CE215" s="218"/>
      <c r="CF215" s="218"/>
      <c r="CG215" s="218"/>
      <c r="CH215" s="218"/>
      <c r="CI215" s="218"/>
      <c r="CJ215" s="218"/>
      <c r="CK215" s="218"/>
      <c r="CL215" s="218"/>
      <c r="CM215" s="218"/>
      <c r="CN215" s="218"/>
      <c r="CO215" s="218"/>
      <c r="CP215" s="218"/>
      <c r="CQ215" s="218"/>
      <c r="CR215" s="218"/>
      <c r="CS215" s="218"/>
      <c r="CT215" s="218"/>
      <c r="CU215" s="218"/>
      <c r="CV215" s="218"/>
      <c r="CW215" s="218"/>
      <c r="CX215" s="218"/>
      <c r="CY215" s="218"/>
      <c r="CZ215" s="218"/>
      <c r="DA215" s="218"/>
      <c r="DB215" s="218"/>
      <c r="DC215" s="218"/>
      <c r="DD215" s="218"/>
      <c r="DE215" s="218"/>
      <c r="DF215" s="218"/>
      <c r="DG215" s="218"/>
      <c r="DH215" s="218"/>
      <c r="DI215" s="218"/>
      <c r="DJ215" s="218"/>
      <c r="DK215" s="218"/>
      <c r="DL215" s="218"/>
      <c r="DM215" s="218"/>
      <c r="DN215" s="218"/>
      <c r="DO215" s="218"/>
      <c r="DP215" s="218"/>
      <c r="DQ215" s="218"/>
      <c r="DR215" s="218"/>
      <c r="DS215" s="218"/>
      <c r="DT215" s="218"/>
      <c r="DU215" s="218"/>
      <c r="DV215" s="218"/>
      <c r="DW215" s="218"/>
      <c r="DX215" s="218"/>
      <c r="DY215" s="218"/>
      <c r="DZ215" s="218"/>
      <c r="EA215" s="218"/>
      <c r="EB215" s="218"/>
      <c r="EC215" s="218"/>
      <c r="ED215" s="218"/>
      <c r="EE215" s="218"/>
      <c r="EF215" s="218"/>
      <c r="EG215" s="218"/>
      <c r="EH215" s="218"/>
      <c r="EI215" s="218"/>
      <c r="EJ215" s="218"/>
      <c r="EK215" s="218"/>
      <c r="EL215" s="218"/>
      <c r="EM215" s="218"/>
      <c r="EN215" s="218"/>
      <c r="EO215" s="218"/>
      <c r="EP215" s="218"/>
      <c r="EQ215" s="218"/>
      <c r="ER215" s="218"/>
      <c r="ES215" s="218"/>
      <c r="ET215" s="218"/>
      <c r="EU215" s="218"/>
      <c r="EV215" s="218"/>
      <c r="EW215" s="218"/>
      <c r="EX215" s="218"/>
      <c r="EY215" s="218"/>
      <c r="EZ215" s="218"/>
      <c r="FA215" s="218"/>
      <c r="FB215" s="218"/>
      <c r="FC215" s="218"/>
      <c r="FD215" s="218"/>
      <c r="FE215" s="218"/>
      <c r="FF215" s="218"/>
      <c r="FG215" s="218"/>
      <c r="FH215" s="218"/>
      <c r="FI215" s="218"/>
      <c r="FJ215" s="218"/>
      <c r="FK215" s="218"/>
      <c r="FL215" s="218"/>
      <c r="FM215" s="218"/>
      <c r="FN215" s="218"/>
    </row>
    <row r="216" spans="2:170">
      <c r="B216" s="218"/>
      <c r="C216" s="304"/>
      <c r="D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  <c r="Q216" s="218"/>
      <c r="R216" s="218"/>
      <c r="S216" s="218"/>
      <c r="T216" s="218"/>
      <c r="U216" s="218"/>
      <c r="V216" s="218"/>
      <c r="W216" s="218"/>
      <c r="X216" s="218"/>
      <c r="Y216" s="218"/>
      <c r="Z216" s="218"/>
      <c r="AA216" s="218"/>
      <c r="AB216" s="218"/>
      <c r="AC216" s="218"/>
      <c r="AD216" s="218"/>
      <c r="AE216" s="218"/>
      <c r="AF216" s="218"/>
      <c r="AG216" s="218"/>
      <c r="AH216" s="305"/>
      <c r="AI216" s="218"/>
      <c r="AJ216" s="218"/>
      <c r="AK216" s="218"/>
      <c r="AL216" s="218"/>
      <c r="AM216" s="218"/>
      <c r="AN216" s="218"/>
      <c r="AO216" s="218"/>
      <c r="AP216" s="218"/>
      <c r="AQ216" s="218"/>
      <c r="AR216" s="218"/>
      <c r="AS216" s="218"/>
      <c r="AT216" s="218"/>
      <c r="AU216" s="218"/>
      <c r="AV216" s="218"/>
      <c r="AW216" s="218"/>
      <c r="AX216" s="218"/>
      <c r="AY216" s="218"/>
      <c r="AZ216" s="218"/>
      <c r="BA216" s="218"/>
      <c r="BB216" s="218"/>
      <c r="BC216" s="218"/>
      <c r="BD216" s="218"/>
      <c r="BE216" s="218"/>
      <c r="BF216" s="218"/>
      <c r="BG216" s="218"/>
      <c r="BH216" s="218"/>
      <c r="BI216" s="218"/>
      <c r="BJ216" s="218"/>
      <c r="BK216" s="218"/>
      <c r="BL216" s="218"/>
      <c r="BM216" s="218"/>
      <c r="BN216" s="218"/>
      <c r="BO216" s="218"/>
      <c r="BP216" s="218"/>
      <c r="BQ216" s="218"/>
      <c r="BR216" s="218"/>
      <c r="BS216" s="218"/>
      <c r="BT216" s="218"/>
      <c r="BU216" s="218"/>
      <c r="BV216" s="218"/>
      <c r="BW216" s="218"/>
      <c r="BX216" s="218"/>
      <c r="BY216" s="218"/>
      <c r="BZ216" s="218"/>
      <c r="CA216" s="218"/>
      <c r="CB216" s="218"/>
      <c r="CC216" s="218"/>
      <c r="CD216" s="218"/>
      <c r="CE216" s="218"/>
      <c r="CF216" s="218"/>
      <c r="CG216" s="218"/>
      <c r="CH216" s="218"/>
      <c r="CI216" s="218"/>
      <c r="CJ216" s="218"/>
      <c r="CK216" s="218"/>
      <c r="CL216" s="218"/>
      <c r="CM216" s="218"/>
      <c r="CN216" s="218"/>
      <c r="CO216" s="218"/>
      <c r="CP216" s="218"/>
      <c r="CQ216" s="218"/>
      <c r="CR216" s="218"/>
      <c r="CS216" s="218"/>
      <c r="CT216" s="218"/>
      <c r="CU216" s="218"/>
      <c r="CV216" s="218"/>
      <c r="CW216" s="218"/>
      <c r="CX216" s="218"/>
      <c r="CY216" s="218"/>
      <c r="CZ216" s="218"/>
      <c r="DA216" s="218"/>
      <c r="DB216" s="218"/>
      <c r="DC216" s="218"/>
      <c r="DD216" s="218"/>
      <c r="DE216" s="218"/>
      <c r="DF216" s="218"/>
      <c r="DG216" s="218"/>
      <c r="DH216" s="218"/>
      <c r="DI216" s="218"/>
      <c r="DJ216" s="218"/>
      <c r="DK216" s="218"/>
      <c r="DL216" s="218"/>
      <c r="DM216" s="218"/>
      <c r="DN216" s="218"/>
      <c r="DO216" s="218"/>
      <c r="DP216" s="218"/>
      <c r="DQ216" s="218"/>
      <c r="DR216" s="218"/>
      <c r="DS216" s="218"/>
      <c r="DT216" s="218"/>
      <c r="DU216" s="218"/>
      <c r="DV216" s="218"/>
      <c r="DW216" s="218"/>
      <c r="DX216" s="218"/>
      <c r="DY216" s="218"/>
      <c r="DZ216" s="218"/>
      <c r="EA216" s="218"/>
      <c r="EB216" s="218"/>
      <c r="EC216" s="218"/>
      <c r="ED216" s="218"/>
      <c r="EE216" s="218"/>
      <c r="EF216" s="218"/>
      <c r="EG216" s="218"/>
      <c r="EH216" s="218"/>
      <c r="EI216" s="218"/>
      <c r="EJ216" s="218"/>
      <c r="EK216" s="218"/>
      <c r="EL216" s="218"/>
      <c r="EM216" s="218"/>
      <c r="EN216" s="218"/>
      <c r="EO216" s="218"/>
      <c r="EP216" s="218"/>
      <c r="EQ216" s="218"/>
      <c r="ER216" s="218"/>
      <c r="ES216" s="218"/>
      <c r="ET216" s="218"/>
      <c r="EU216" s="218"/>
      <c r="EV216" s="218"/>
      <c r="EW216" s="218"/>
      <c r="EX216" s="218"/>
      <c r="EY216" s="218"/>
      <c r="EZ216" s="218"/>
      <c r="FA216" s="218"/>
      <c r="FB216" s="218"/>
      <c r="FC216" s="218"/>
      <c r="FD216" s="218"/>
      <c r="FE216" s="218"/>
      <c r="FF216" s="218"/>
      <c r="FG216" s="218"/>
      <c r="FH216" s="218"/>
      <c r="FI216" s="218"/>
      <c r="FJ216" s="218"/>
      <c r="FK216" s="218"/>
      <c r="FL216" s="218"/>
      <c r="FM216" s="218"/>
      <c r="FN216" s="218"/>
    </row>
    <row r="217" spans="2:170">
      <c r="B217" s="218"/>
      <c r="C217" s="304"/>
      <c r="D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8"/>
      <c r="AD217" s="218"/>
      <c r="AE217" s="218"/>
      <c r="AF217" s="218"/>
      <c r="AG217" s="218"/>
      <c r="AH217" s="305"/>
      <c r="AI217" s="218"/>
      <c r="AJ217" s="218"/>
      <c r="AK217" s="218"/>
      <c r="AL217" s="218"/>
      <c r="AM217" s="218"/>
      <c r="AN217" s="218"/>
      <c r="AO217" s="218"/>
      <c r="AP217" s="218"/>
      <c r="AQ217" s="218"/>
      <c r="AR217" s="218"/>
      <c r="AS217" s="218"/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/>
      <c r="BE217" s="218"/>
      <c r="BF217" s="218"/>
      <c r="BG217" s="218"/>
      <c r="BH217" s="218"/>
      <c r="BI217" s="218"/>
      <c r="BJ217" s="218"/>
      <c r="BK217" s="218"/>
      <c r="BL217" s="218"/>
      <c r="BM217" s="218"/>
      <c r="BN217" s="218"/>
      <c r="BO217" s="218"/>
      <c r="BP217" s="218"/>
      <c r="BQ217" s="218"/>
      <c r="BR217" s="218"/>
      <c r="BS217" s="218"/>
      <c r="BT217" s="218"/>
      <c r="BU217" s="218"/>
      <c r="BV217" s="218"/>
      <c r="BW217" s="218"/>
      <c r="BX217" s="218"/>
      <c r="BY217" s="218"/>
      <c r="BZ217" s="218"/>
      <c r="CA217" s="218"/>
      <c r="CB217" s="218"/>
      <c r="CC217" s="218"/>
      <c r="CD217" s="218"/>
      <c r="CE217" s="218"/>
      <c r="CF217" s="218"/>
      <c r="CG217" s="218"/>
      <c r="CH217" s="218"/>
      <c r="CI217" s="218"/>
      <c r="CJ217" s="218"/>
      <c r="CK217" s="218"/>
      <c r="CL217" s="218"/>
      <c r="CM217" s="218"/>
      <c r="CN217" s="218"/>
      <c r="CO217" s="218"/>
      <c r="CP217" s="218"/>
      <c r="CQ217" s="218"/>
      <c r="CR217" s="218"/>
      <c r="CS217" s="218"/>
      <c r="CT217" s="218"/>
      <c r="CU217" s="218"/>
      <c r="CV217" s="218"/>
      <c r="CW217" s="218"/>
      <c r="CX217" s="218"/>
      <c r="CY217" s="218"/>
      <c r="CZ217" s="218"/>
      <c r="DA217" s="218"/>
      <c r="DB217" s="218"/>
      <c r="DC217" s="218"/>
      <c r="DD217" s="218"/>
      <c r="DE217" s="218"/>
      <c r="DF217" s="218"/>
      <c r="DG217" s="218"/>
      <c r="DH217" s="218"/>
      <c r="DI217" s="218"/>
      <c r="DJ217" s="218"/>
      <c r="DK217" s="218"/>
      <c r="DL217" s="218"/>
      <c r="DM217" s="218"/>
      <c r="DN217" s="218"/>
      <c r="DO217" s="218"/>
      <c r="DP217" s="218"/>
      <c r="DQ217" s="218"/>
      <c r="DR217" s="218"/>
      <c r="DS217" s="218"/>
      <c r="DT217" s="218"/>
      <c r="DU217" s="218"/>
      <c r="DV217" s="218"/>
      <c r="DW217" s="218"/>
      <c r="DX217" s="218"/>
      <c r="DY217" s="218"/>
      <c r="DZ217" s="218"/>
      <c r="EA217" s="218"/>
      <c r="EB217" s="218"/>
      <c r="EC217" s="218"/>
      <c r="ED217" s="218"/>
      <c r="EE217" s="218"/>
      <c r="EF217" s="218"/>
      <c r="EG217" s="218"/>
      <c r="EH217" s="218"/>
      <c r="EI217" s="218"/>
      <c r="EJ217" s="218"/>
      <c r="EK217" s="218"/>
      <c r="EL217" s="218"/>
      <c r="EM217" s="218"/>
      <c r="EN217" s="218"/>
      <c r="EO217" s="218"/>
      <c r="EP217" s="218"/>
      <c r="EQ217" s="218"/>
      <c r="ER217" s="218"/>
      <c r="ES217" s="218"/>
      <c r="ET217" s="218"/>
      <c r="EU217" s="218"/>
      <c r="EV217" s="218"/>
      <c r="EW217" s="218"/>
      <c r="EX217" s="218"/>
      <c r="EY217" s="218"/>
      <c r="EZ217" s="218"/>
      <c r="FA217" s="218"/>
      <c r="FB217" s="218"/>
      <c r="FC217" s="218"/>
      <c r="FD217" s="218"/>
      <c r="FE217" s="218"/>
      <c r="FF217" s="218"/>
      <c r="FG217" s="218"/>
      <c r="FH217" s="218"/>
      <c r="FI217" s="218"/>
      <c r="FJ217" s="218"/>
      <c r="FK217" s="218"/>
      <c r="FL217" s="218"/>
      <c r="FM217" s="218"/>
      <c r="FN217" s="218"/>
    </row>
    <row r="218" spans="2:170">
      <c r="B218" s="218"/>
      <c r="C218" s="304"/>
      <c r="D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8"/>
      <c r="AD218" s="218"/>
      <c r="AE218" s="218"/>
      <c r="AF218" s="218"/>
      <c r="AG218" s="218"/>
      <c r="AH218" s="305"/>
      <c r="AI218" s="218"/>
      <c r="AJ218" s="218"/>
      <c r="AK218" s="218"/>
      <c r="AL218" s="218"/>
      <c r="AM218" s="218"/>
      <c r="AN218" s="218"/>
      <c r="AO218" s="218"/>
      <c r="AP218" s="218"/>
      <c r="AQ218" s="218"/>
      <c r="AR218" s="218"/>
      <c r="AS218" s="218"/>
      <c r="AT218" s="218"/>
      <c r="AU218" s="218"/>
      <c r="AV218" s="218"/>
      <c r="AW218" s="218"/>
      <c r="AX218" s="218"/>
      <c r="AY218" s="218"/>
      <c r="AZ218" s="218"/>
      <c r="BA218" s="218"/>
      <c r="BB218" s="218"/>
      <c r="BC218" s="218"/>
      <c r="BD218" s="218"/>
      <c r="BE218" s="218"/>
      <c r="BF218" s="218"/>
      <c r="BG218" s="218"/>
      <c r="BH218" s="218"/>
      <c r="BI218" s="218"/>
      <c r="BJ218" s="218"/>
      <c r="BK218" s="218"/>
      <c r="BL218" s="218"/>
      <c r="BM218" s="218"/>
      <c r="BN218" s="218"/>
      <c r="BO218" s="218"/>
      <c r="BP218" s="218"/>
      <c r="BQ218" s="218"/>
      <c r="BR218" s="218"/>
      <c r="BS218" s="218"/>
      <c r="BT218" s="218"/>
      <c r="BU218" s="218"/>
      <c r="BV218" s="218"/>
      <c r="BW218" s="218"/>
      <c r="BX218" s="218"/>
      <c r="BY218" s="218"/>
      <c r="BZ218" s="218"/>
      <c r="CA218" s="218"/>
      <c r="CB218" s="218"/>
      <c r="CC218" s="218"/>
      <c r="CD218" s="218"/>
      <c r="CE218" s="218"/>
      <c r="CF218" s="218"/>
      <c r="CG218" s="218"/>
      <c r="CH218" s="218"/>
      <c r="CI218" s="218"/>
      <c r="CJ218" s="218"/>
      <c r="CK218" s="218"/>
      <c r="CL218" s="218"/>
      <c r="CM218" s="218"/>
      <c r="CN218" s="218"/>
      <c r="CO218" s="218"/>
      <c r="CP218" s="218"/>
      <c r="CQ218" s="218"/>
      <c r="CR218" s="218"/>
      <c r="CS218" s="218"/>
      <c r="CT218" s="218"/>
      <c r="CU218" s="218"/>
      <c r="CV218" s="218"/>
      <c r="CW218" s="218"/>
      <c r="CX218" s="218"/>
      <c r="CY218" s="218"/>
      <c r="CZ218" s="218"/>
      <c r="DA218" s="218"/>
      <c r="DB218" s="218"/>
      <c r="DC218" s="218"/>
      <c r="DD218" s="218"/>
      <c r="DE218" s="218"/>
      <c r="DF218" s="218"/>
      <c r="DG218" s="218"/>
      <c r="DH218" s="218"/>
      <c r="DI218" s="218"/>
      <c r="DJ218" s="218"/>
      <c r="DK218" s="218"/>
      <c r="DL218" s="218"/>
      <c r="DM218" s="218"/>
      <c r="DN218" s="218"/>
      <c r="DO218" s="218"/>
      <c r="DP218" s="218"/>
      <c r="DQ218" s="218"/>
      <c r="DR218" s="218"/>
      <c r="DS218" s="218"/>
      <c r="DT218" s="218"/>
      <c r="DU218" s="218"/>
      <c r="DV218" s="218"/>
      <c r="DW218" s="218"/>
      <c r="DX218" s="218"/>
      <c r="DY218" s="218"/>
      <c r="DZ218" s="218"/>
      <c r="EA218" s="218"/>
      <c r="EB218" s="218"/>
      <c r="EC218" s="218"/>
      <c r="ED218" s="218"/>
      <c r="EE218" s="218"/>
      <c r="EF218" s="218"/>
      <c r="EG218" s="218"/>
      <c r="EH218" s="218"/>
      <c r="EI218" s="218"/>
      <c r="EJ218" s="218"/>
      <c r="EK218" s="218"/>
      <c r="EL218" s="218"/>
      <c r="EM218" s="218"/>
      <c r="EN218" s="218"/>
      <c r="EO218" s="218"/>
      <c r="EP218" s="218"/>
      <c r="EQ218" s="218"/>
      <c r="ER218" s="218"/>
      <c r="ES218" s="218"/>
      <c r="ET218" s="218"/>
      <c r="EU218" s="218"/>
      <c r="EV218" s="218"/>
      <c r="EW218" s="218"/>
      <c r="EX218" s="218"/>
      <c r="EY218" s="218"/>
      <c r="EZ218" s="218"/>
      <c r="FA218" s="218"/>
      <c r="FB218" s="218"/>
      <c r="FC218" s="218"/>
      <c r="FD218" s="218"/>
      <c r="FE218" s="218"/>
      <c r="FF218" s="218"/>
      <c r="FG218" s="218"/>
      <c r="FH218" s="218"/>
      <c r="FI218" s="218"/>
      <c r="FJ218" s="218"/>
      <c r="FK218" s="218"/>
      <c r="FL218" s="218"/>
      <c r="FM218" s="218"/>
      <c r="FN218" s="218"/>
    </row>
    <row r="219" spans="2:170">
      <c r="B219" s="218"/>
      <c r="C219" s="304"/>
      <c r="D219" s="218"/>
      <c r="F219" s="218"/>
      <c r="G219" s="218"/>
      <c r="H219" s="218"/>
      <c r="I219" s="218"/>
      <c r="J219" s="218"/>
      <c r="K219" s="218"/>
      <c r="L219" s="218"/>
      <c r="M219" s="218"/>
      <c r="N219" s="218"/>
      <c r="O219" s="218"/>
      <c r="P219" s="218"/>
      <c r="Q219" s="218"/>
      <c r="R219" s="218"/>
      <c r="S219" s="218"/>
      <c r="T219" s="218"/>
      <c r="U219" s="218"/>
      <c r="V219" s="218"/>
      <c r="W219" s="218"/>
      <c r="X219" s="218"/>
      <c r="Y219" s="218"/>
      <c r="Z219" s="218"/>
      <c r="AA219" s="218"/>
      <c r="AB219" s="218"/>
      <c r="AC219" s="218"/>
      <c r="AD219" s="218"/>
      <c r="AE219" s="218"/>
      <c r="AF219" s="218"/>
      <c r="AG219" s="218"/>
      <c r="AH219" s="305"/>
      <c r="AI219" s="218"/>
      <c r="AJ219" s="218"/>
      <c r="AK219" s="218"/>
      <c r="AL219" s="218"/>
      <c r="AM219" s="218"/>
      <c r="AN219" s="218"/>
      <c r="AO219" s="218"/>
      <c r="AP219" s="218"/>
      <c r="AQ219" s="218"/>
      <c r="AR219" s="218"/>
      <c r="AS219" s="218"/>
      <c r="AT219" s="218"/>
      <c r="AU219" s="218"/>
      <c r="AV219" s="218"/>
      <c r="AW219" s="218"/>
      <c r="AX219" s="218"/>
      <c r="AY219" s="218"/>
      <c r="AZ219" s="218"/>
      <c r="BA219" s="218"/>
      <c r="BB219" s="218"/>
      <c r="BC219" s="218"/>
      <c r="BD219" s="218"/>
      <c r="BE219" s="218"/>
      <c r="BF219" s="218"/>
      <c r="BG219" s="218"/>
      <c r="BH219" s="218"/>
      <c r="BI219" s="218"/>
      <c r="BJ219" s="218"/>
      <c r="BK219" s="218"/>
      <c r="BL219" s="218"/>
      <c r="BM219" s="218"/>
      <c r="BN219" s="218"/>
      <c r="BO219" s="218"/>
      <c r="BP219" s="218"/>
      <c r="BQ219" s="218"/>
      <c r="BR219" s="218"/>
      <c r="BS219" s="218"/>
      <c r="BT219" s="218"/>
      <c r="BU219" s="218"/>
      <c r="BV219" s="218"/>
      <c r="BW219" s="218"/>
      <c r="BX219" s="218"/>
      <c r="BY219" s="218"/>
      <c r="BZ219" s="218"/>
      <c r="CA219" s="218"/>
      <c r="CB219" s="218"/>
      <c r="CC219" s="218"/>
      <c r="CD219" s="218"/>
      <c r="CE219" s="218"/>
      <c r="CF219" s="218"/>
      <c r="CG219" s="218"/>
      <c r="CH219" s="218"/>
      <c r="CI219" s="218"/>
      <c r="CJ219" s="218"/>
      <c r="CK219" s="218"/>
      <c r="CL219" s="218"/>
      <c r="CM219" s="218"/>
      <c r="CN219" s="218"/>
      <c r="CO219" s="218"/>
      <c r="CP219" s="218"/>
      <c r="CQ219" s="218"/>
      <c r="CR219" s="218"/>
      <c r="CS219" s="218"/>
      <c r="CT219" s="218"/>
      <c r="CU219" s="218"/>
      <c r="CV219" s="218"/>
      <c r="CW219" s="218"/>
      <c r="CX219" s="218"/>
      <c r="CY219" s="218"/>
      <c r="CZ219" s="218"/>
      <c r="DA219" s="218"/>
      <c r="DB219" s="218"/>
      <c r="DC219" s="218"/>
      <c r="DD219" s="218"/>
      <c r="DE219" s="218"/>
      <c r="DF219" s="218"/>
      <c r="DG219" s="218"/>
      <c r="DH219" s="218"/>
      <c r="DI219" s="218"/>
      <c r="DJ219" s="218"/>
      <c r="DK219" s="218"/>
      <c r="DL219" s="218"/>
      <c r="DM219" s="218"/>
      <c r="DN219" s="218"/>
      <c r="DO219" s="218"/>
      <c r="DP219" s="218"/>
      <c r="DQ219" s="218"/>
      <c r="DR219" s="218"/>
      <c r="DS219" s="218"/>
      <c r="DT219" s="218"/>
      <c r="DU219" s="218"/>
      <c r="DV219" s="218"/>
      <c r="DW219" s="218"/>
      <c r="DX219" s="218"/>
      <c r="DY219" s="218"/>
      <c r="DZ219" s="218"/>
      <c r="EA219" s="218"/>
      <c r="EB219" s="218"/>
      <c r="EC219" s="218"/>
      <c r="ED219" s="218"/>
      <c r="EE219" s="218"/>
      <c r="EF219" s="218"/>
      <c r="EG219" s="218"/>
      <c r="EH219" s="218"/>
      <c r="EI219" s="218"/>
      <c r="EJ219" s="218"/>
      <c r="EK219" s="218"/>
      <c r="EL219" s="218"/>
      <c r="EM219" s="218"/>
      <c r="EN219" s="218"/>
      <c r="EO219" s="218"/>
      <c r="EP219" s="218"/>
      <c r="EQ219" s="218"/>
      <c r="ER219" s="218"/>
      <c r="ES219" s="218"/>
      <c r="ET219" s="218"/>
      <c r="EU219" s="218"/>
      <c r="EV219" s="218"/>
      <c r="EW219" s="218"/>
      <c r="EX219" s="218"/>
      <c r="EY219" s="218"/>
      <c r="EZ219" s="218"/>
      <c r="FA219" s="218"/>
      <c r="FB219" s="218"/>
      <c r="FC219" s="218"/>
      <c r="FD219" s="218"/>
      <c r="FE219" s="218"/>
      <c r="FF219" s="218"/>
      <c r="FG219" s="218"/>
      <c r="FH219" s="218"/>
      <c r="FI219" s="218"/>
      <c r="FJ219" s="218"/>
      <c r="FK219" s="218"/>
      <c r="FL219" s="218"/>
      <c r="FM219" s="218"/>
      <c r="FN219" s="218"/>
    </row>
    <row r="220" spans="2:170">
      <c r="B220" s="218"/>
      <c r="C220" s="304"/>
      <c r="D220" s="218"/>
      <c r="F220" s="218"/>
      <c r="G220" s="218"/>
      <c r="H220" s="218"/>
      <c r="I220" s="218"/>
      <c r="J220" s="218"/>
      <c r="K220" s="218"/>
      <c r="L220" s="218"/>
      <c r="M220" s="218"/>
      <c r="N220" s="218"/>
      <c r="O220" s="218"/>
      <c r="P220" s="218"/>
      <c r="Q220" s="218"/>
      <c r="R220" s="218"/>
      <c r="S220" s="218"/>
      <c r="T220" s="218"/>
      <c r="U220" s="218"/>
      <c r="V220" s="218"/>
      <c r="W220" s="218"/>
      <c r="X220" s="218"/>
      <c r="Y220" s="218"/>
      <c r="Z220" s="218"/>
      <c r="AA220" s="218"/>
      <c r="AB220" s="218"/>
      <c r="AC220" s="218"/>
      <c r="AD220" s="218"/>
      <c r="AE220" s="218"/>
      <c r="AF220" s="218"/>
      <c r="AG220" s="218"/>
      <c r="AH220" s="305"/>
      <c r="AI220" s="218"/>
      <c r="AJ220" s="218"/>
      <c r="AK220" s="218"/>
      <c r="AL220" s="218"/>
      <c r="AM220" s="218"/>
      <c r="AN220" s="218"/>
      <c r="AO220" s="218"/>
      <c r="AP220" s="218"/>
      <c r="AQ220" s="218"/>
      <c r="AR220" s="218"/>
      <c r="AS220" s="218"/>
      <c r="AT220" s="218"/>
      <c r="AU220" s="218"/>
      <c r="AV220" s="218"/>
      <c r="AW220" s="218"/>
      <c r="AX220" s="218"/>
      <c r="AY220" s="218"/>
      <c r="AZ220" s="218"/>
      <c r="BA220" s="218"/>
      <c r="BB220" s="218"/>
      <c r="BC220" s="218"/>
      <c r="BD220" s="218"/>
      <c r="BE220" s="218"/>
      <c r="BF220" s="218"/>
      <c r="BG220" s="218"/>
      <c r="BH220" s="218"/>
      <c r="BI220" s="218"/>
      <c r="BJ220" s="218"/>
      <c r="BK220" s="218"/>
      <c r="BL220" s="218"/>
      <c r="BM220" s="218"/>
      <c r="BN220" s="218"/>
      <c r="BO220" s="218"/>
      <c r="BP220" s="218"/>
      <c r="BQ220" s="218"/>
      <c r="BR220" s="218"/>
      <c r="BS220" s="218"/>
      <c r="BT220" s="218"/>
      <c r="BU220" s="218"/>
      <c r="BV220" s="218"/>
      <c r="BW220" s="218"/>
      <c r="BX220" s="218"/>
      <c r="BY220" s="218"/>
      <c r="BZ220" s="218"/>
      <c r="CA220" s="218"/>
      <c r="CB220" s="218"/>
      <c r="CC220" s="218"/>
      <c r="CD220" s="218"/>
      <c r="CE220" s="218"/>
      <c r="CF220" s="218"/>
      <c r="CG220" s="218"/>
      <c r="CH220" s="218"/>
      <c r="CI220" s="218"/>
      <c r="CJ220" s="218"/>
      <c r="CK220" s="218"/>
      <c r="CL220" s="218"/>
      <c r="CM220" s="218"/>
      <c r="CN220" s="218"/>
      <c r="CO220" s="218"/>
      <c r="CP220" s="218"/>
      <c r="CQ220" s="218"/>
      <c r="CR220" s="218"/>
      <c r="CS220" s="218"/>
      <c r="CT220" s="218"/>
      <c r="CU220" s="218"/>
      <c r="CV220" s="218"/>
      <c r="CW220" s="218"/>
      <c r="CX220" s="218"/>
      <c r="CY220" s="218"/>
      <c r="CZ220" s="218"/>
      <c r="DA220" s="218"/>
      <c r="DB220" s="218"/>
      <c r="DC220" s="218"/>
      <c r="DD220" s="218"/>
      <c r="DE220" s="218"/>
      <c r="DF220" s="218"/>
      <c r="DG220" s="218"/>
      <c r="DH220" s="218"/>
      <c r="DI220" s="218"/>
      <c r="DJ220" s="218"/>
      <c r="DK220" s="218"/>
      <c r="DL220" s="218"/>
      <c r="DM220" s="218"/>
      <c r="DN220" s="218"/>
      <c r="DO220" s="218"/>
      <c r="DP220" s="218"/>
      <c r="DQ220" s="218"/>
      <c r="DR220" s="218"/>
      <c r="DS220" s="218"/>
      <c r="DT220" s="218"/>
      <c r="DU220" s="218"/>
      <c r="DV220" s="218"/>
      <c r="DW220" s="218"/>
      <c r="DX220" s="218"/>
      <c r="DY220" s="218"/>
      <c r="DZ220" s="218"/>
      <c r="EA220" s="218"/>
      <c r="EB220" s="218"/>
      <c r="EC220" s="218"/>
      <c r="ED220" s="218"/>
      <c r="EE220" s="218"/>
      <c r="EF220" s="218"/>
      <c r="EG220" s="218"/>
      <c r="EH220" s="218"/>
      <c r="EI220" s="218"/>
      <c r="EJ220" s="218"/>
      <c r="EK220" s="218"/>
      <c r="EL220" s="218"/>
      <c r="EM220" s="218"/>
      <c r="EN220" s="218"/>
      <c r="EO220" s="218"/>
      <c r="EP220" s="218"/>
      <c r="EQ220" s="218"/>
      <c r="ER220" s="218"/>
      <c r="ES220" s="218"/>
      <c r="ET220" s="218"/>
      <c r="EU220" s="218"/>
      <c r="EV220" s="218"/>
      <c r="EW220" s="218"/>
      <c r="EX220" s="218"/>
      <c r="EY220" s="218"/>
      <c r="EZ220" s="218"/>
      <c r="FA220" s="218"/>
      <c r="FB220" s="218"/>
      <c r="FC220" s="218"/>
      <c r="FD220" s="218"/>
      <c r="FE220" s="218"/>
      <c r="FF220" s="218"/>
      <c r="FG220" s="218"/>
      <c r="FH220" s="218"/>
      <c r="FI220" s="218"/>
      <c r="FJ220" s="218"/>
      <c r="FK220" s="218"/>
      <c r="FL220" s="218"/>
      <c r="FM220" s="218"/>
      <c r="FN220" s="218"/>
    </row>
    <row r="221" spans="2:170">
      <c r="B221" s="218"/>
      <c r="C221" s="304"/>
      <c r="D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218"/>
      <c r="Z221" s="218"/>
      <c r="AA221" s="218"/>
      <c r="AB221" s="218"/>
      <c r="AC221" s="218"/>
      <c r="AD221" s="218"/>
      <c r="AE221" s="218"/>
      <c r="AF221" s="218"/>
      <c r="AG221" s="218"/>
      <c r="AH221" s="305"/>
      <c r="AI221" s="218"/>
      <c r="AJ221" s="218"/>
      <c r="AK221" s="218"/>
      <c r="AL221" s="218"/>
      <c r="AM221" s="218"/>
      <c r="AN221" s="218"/>
      <c r="AO221" s="218"/>
      <c r="AP221" s="218"/>
      <c r="AQ221" s="218"/>
      <c r="AR221" s="218"/>
      <c r="AS221" s="218"/>
      <c r="AT221" s="218"/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/>
      <c r="BE221" s="218"/>
      <c r="BF221" s="218"/>
      <c r="BG221" s="218"/>
      <c r="BH221" s="218"/>
      <c r="BI221" s="218"/>
      <c r="BJ221" s="218"/>
      <c r="BK221" s="218"/>
      <c r="BL221" s="218"/>
      <c r="BM221" s="218"/>
      <c r="BN221" s="218"/>
      <c r="BO221" s="218"/>
      <c r="BP221" s="218"/>
      <c r="BQ221" s="218"/>
      <c r="BR221" s="218"/>
      <c r="BS221" s="218"/>
      <c r="BT221" s="218"/>
      <c r="BU221" s="218"/>
      <c r="BV221" s="218"/>
      <c r="BW221" s="218"/>
      <c r="BX221" s="218"/>
      <c r="BY221" s="218"/>
      <c r="BZ221" s="218"/>
      <c r="CA221" s="218"/>
      <c r="CB221" s="218"/>
      <c r="CC221" s="218"/>
      <c r="CD221" s="218"/>
      <c r="CE221" s="218"/>
      <c r="CF221" s="218"/>
      <c r="CG221" s="218"/>
      <c r="CH221" s="218"/>
      <c r="CI221" s="218"/>
      <c r="CJ221" s="218"/>
      <c r="CK221" s="218"/>
      <c r="CL221" s="218"/>
      <c r="CM221" s="218"/>
      <c r="CN221" s="218"/>
      <c r="CO221" s="218"/>
      <c r="CP221" s="218"/>
      <c r="CQ221" s="218"/>
      <c r="CR221" s="218"/>
      <c r="CS221" s="218"/>
      <c r="CT221" s="218"/>
      <c r="CU221" s="218"/>
      <c r="CV221" s="218"/>
      <c r="CW221" s="218"/>
      <c r="CX221" s="218"/>
      <c r="CY221" s="218"/>
      <c r="CZ221" s="218"/>
      <c r="DA221" s="218"/>
      <c r="DB221" s="218"/>
      <c r="DC221" s="218"/>
      <c r="DD221" s="218"/>
      <c r="DE221" s="218"/>
      <c r="DF221" s="218"/>
      <c r="DG221" s="218"/>
      <c r="DH221" s="218"/>
      <c r="DI221" s="218"/>
      <c r="DJ221" s="218"/>
      <c r="DK221" s="218"/>
      <c r="DL221" s="218"/>
      <c r="DM221" s="218"/>
      <c r="DN221" s="218"/>
      <c r="DO221" s="218"/>
      <c r="DP221" s="218"/>
      <c r="DQ221" s="218"/>
      <c r="DR221" s="218"/>
      <c r="DS221" s="218"/>
      <c r="DT221" s="218"/>
      <c r="DU221" s="218"/>
      <c r="DV221" s="218"/>
      <c r="DW221" s="218"/>
      <c r="DX221" s="218"/>
      <c r="DY221" s="218"/>
      <c r="DZ221" s="218"/>
      <c r="EA221" s="218"/>
      <c r="EB221" s="218"/>
      <c r="EC221" s="218"/>
      <c r="ED221" s="218"/>
      <c r="EE221" s="218"/>
      <c r="EF221" s="218"/>
      <c r="EG221" s="218"/>
      <c r="EH221" s="218"/>
      <c r="EI221" s="218"/>
      <c r="EJ221" s="218"/>
      <c r="EK221" s="218"/>
      <c r="EL221" s="218"/>
      <c r="EM221" s="218"/>
      <c r="EN221" s="218"/>
      <c r="EO221" s="218"/>
      <c r="EP221" s="218"/>
      <c r="EQ221" s="218"/>
      <c r="ER221" s="218"/>
      <c r="ES221" s="218"/>
      <c r="ET221" s="218"/>
      <c r="EU221" s="218"/>
      <c r="EV221" s="218"/>
      <c r="EW221" s="218"/>
      <c r="EX221" s="218"/>
      <c r="EY221" s="218"/>
      <c r="EZ221" s="218"/>
      <c r="FA221" s="218"/>
      <c r="FB221" s="218"/>
      <c r="FC221" s="218"/>
      <c r="FD221" s="218"/>
      <c r="FE221" s="218"/>
      <c r="FF221" s="218"/>
      <c r="FG221" s="218"/>
      <c r="FH221" s="218"/>
      <c r="FI221" s="218"/>
      <c r="FJ221" s="218"/>
      <c r="FK221" s="218"/>
      <c r="FL221" s="218"/>
      <c r="FM221" s="218"/>
      <c r="FN221" s="218"/>
    </row>
    <row r="222" spans="2:170">
      <c r="B222" s="218"/>
      <c r="C222" s="304"/>
      <c r="D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  <c r="Q222" s="218"/>
      <c r="R222" s="218"/>
      <c r="S222" s="218"/>
      <c r="T222" s="218"/>
      <c r="U222" s="218"/>
      <c r="V222" s="218"/>
      <c r="W222" s="218"/>
      <c r="X222" s="218"/>
      <c r="Y222" s="218"/>
      <c r="Z222" s="218"/>
      <c r="AA222" s="218"/>
      <c r="AB222" s="218"/>
      <c r="AC222" s="218"/>
      <c r="AD222" s="218"/>
      <c r="AE222" s="218"/>
      <c r="AF222" s="218"/>
      <c r="AG222" s="218"/>
      <c r="AH222" s="305"/>
      <c r="AI222" s="218"/>
      <c r="AJ222" s="218"/>
      <c r="AK222" s="218"/>
      <c r="AL222" s="218"/>
      <c r="AM222" s="218"/>
      <c r="AN222" s="218"/>
      <c r="AO222" s="218"/>
      <c r="AP222" s="218"/>
      <c r="AQ222" s="218"/>
      <c r="AR222" s="218"/>
      <c r="AS222" s="218"/>
      <c r="AT222" s="218"/>
      <c r="AU222" s="218"/>
      <c r="AV222" s="218"/>
      <c r="AW222" s="218"/>
      <c r="AX222" s="218"/>
      <c r="AY222" s="218"/>
      <c r="AZ222" s="218"/>
      <c r="BA222" s="218"/>
      <c r="BB222" s="218"/>
      <c r="BC222" s="218"/>
      <c r="BD222" s="218"/>
      <c r="BE222" s="218"/>
      <c r="BF222" s="218"/>
      <c r="BG222" s="218"/>
      <c r="BH222" s="218"/>
      <c r="BI222" s="218"/>
      <c r="BJ222" s="218"/>
      <c r="BK222" s="218"/>
      <c r="BL222" s="218"/>
      <c r="BM222" s="218"/>
      <c r="BN222" s="218"/>
      <c r="BO222" s="218"/>
      <c r="BP222" s="218"/>
      <c r="BQ222" s="218"/>
      <c r="BR222" s="218"/>
      <c r="BS222" s="218"/>
      <c r="BT222" s="218"/>
      <c r="BU222" s="218"/>
      <c r="BV222" s="218"/>
      <c r="BW222" s="218"/>
      <c r="BX222" s="218"/>
      <c r="BY222" s="218"/>
      <c r="BZ222" s="218"/>
      <c r="CA222" s="218"/>
      <c r="CB222" s="218"/>
      <c r="CC222" s="218"/>
      <c r="CD222" s="218"/>
      <c r="CE222" s="218"/>
      <c r="CF222" s="218"/>
      <c r="CG222" s="218"/>
      <c r="CH222" s="218"/>
      <c r="CI222" s="218"/>
      <c r="CJ222" s="218"/>
      <c r="CK222" s="218"/>
      <c r="CL222" s="218"/>
      <c r="CM222" s="218"/>
      <c r="CN222" s="218"/>
      <c r="CO222" s="218"/>
      <c r="CP222" s="218"/>
      <c r="CQ222" s="218"/>
      <c r="CR222" s="218"/>
      <c r="CS222" s="218"/>
      <c r="CT222" s="218"/>
      <c r="CU222" s="218"/>
      <c r="CV222" s="218"/>
      <c r="CW222" s="218"/>
      <c r="CX222" s="218"/>
      <c r="CY222" s="218"/>
      <c r="CZ222" s="218"/>
      <c r="DA222" s="218"/>
      <c r="DB222" s="218"/>
      <c r="DC222" s="218"/>
      <c r="DD222" s="218"/>
      <c r="DE222" s="218"/>
      <c r="DF222" s="218"/>
      <c r="DG222" s="218"/>
      <c r="DH222" s="218"/>
      <c r="DI222" s="218"/>
      <c r="DJ222" s="218"/>
      <c r="DK222" s="218"/>
      <c r="DL222" s="218"/>
      <c r="DM222" s="218"/>
      <c r="DN222" s="218"/>
      <c r="DO222" s="218"/>
      <c r="DP222" s="218"/>
      <c r="DQ222" s="218"/>
      <c r="DR222" s="218"/>
      <c r="DS222" s="218"/>
      <c r="DT222" s="218"/>
      <c r="DU222" s="218"/>
      <c r="DV222" s="218"/>
      <c r="DW222" s="218"/>
      <c r="DX222" s="218"/>
      <c r="DY222" s="218"/>
      <c r="DZ222" s="218"/>
      <c r="EA222" s="218"/>
      <c r="EB222" s="218"/>
      <c r="EC222" s="218"/>
      <c r="ED222" s="218"/>
      <c r="EE222" s="218"/>
      <c r="EF222" s="218"/>
      <c r="EG222" s="218"/>
      <c r="EH222" s="218"/>
      <c r="EI222" s="218"/>
      <c r="EJ222" s="218"/>
      <c r="EK222" s="218"/>
      <c r="EL222" s="218"/>
      <c r="EM222" s="218"/>
      <c r="EN222" s="218"/>
      <c r="EO222" s="218"/>
      <c r="EP222" s="218"/>
      <c r="EQ222" s="218"/>
      <c r="ER222" s="218"/>
      <c r="ES222" s="218"/>
      <c r="ET222" s="218"/>
      <c r="EU222" s="218"/>
      <c r="EV222" s="218"/>
      <c r="EW222" s="218"/>
      <c r="EX222" s="218"/>
      <c r="EY222" s="218"/>
      <c r="EZ222" s="218"/>
      <c r="FA222" s="218"/>
      <c r="FB222" s="218"/>
      <c r="FC222" s="218"/>
      <c r="FD222" s="218"/>
      <c r="FE222" s="218"/>
      <c r="FF222" s="218"/>
      <c r="FG222" s="218"/>
      <c r="FH222" s="218"/>
      <c r="FI222" s="218"/>
      <c r="FJ222" s="218"/>
      <c r="FK222" s="218"/>
      <c r="FL222" s="218"/>
      <c r="FM222" s="218"/>
      <c r="FN222" s="218"/>
    </row>
    <row r="223" spans="2:170">
      <c r="B223" s="218"/>
      <c r="C223" s="304"/>
      <c r="D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  <c r="Q223" s="218"/>
      <c r="R223" s="218"/>
      <c r="S223" s="218"/>
      <c r="T223" s="218"/>
      <c r="U223" s="218"/>
      <c r="V223" s="218"/>
      <c r="W223" s="218"/>
      <c r="X223" s="218"/>
      <c r="Y223" s="218"/>
      <c r="Z223" s="218"/>
      <c r="AA223" s="218"/>
      <c r="AB223" s="218"/>
      <c r="AC223" s="218"/>
      <c r="AD223" s="218"/>
      <c r="AE223" s="218"/>
      <c r="AF223" s="218"/>
      <c r="AG223" s="218"/>
      <c r="AH223" s="305"/>
      <c r="AI223" s="218"/>
      <c r="AJ223" s="218"/>
      <c r="AK223" s="218"/>
      <c r="AL223" s="218"/>
      <c r="AM223" s="218"/>
      <c r="AN223" s="218"/>
      <c r="AO223" s="218"/>
      <c r="AP223" s="218"/>
      <c r="AQ223" s="218"/>
      <c r="AR223" s="218"/>
      <c r="AS223" s="218"/>
      <c r="AT223" s="218"/>
      <c r="AU223" s="218"/>
      <c r="AV223" s="218"/>
      <c r="AW223" s="218"/>
      <c r="AX223" s="218"/>
      <c r="AY223" s="218"/>
      <c r="AZ223" s="218"/>
      <c r="BA223" s="218"/>
      <c r="BB223" s="218"/>
      <c r="BC223" s="218"/>
      <c r="BD223" s="218"/>
      <c r="BE223" s="218"/>
      <c r="BF223" s="218"/>
      <c r="BG223" s="218"/>
      <c r="BH223" s="218"/>
      <c r="BI223" s="218"/>
      <c r="BJ223" s="218"/>
      <c r="BK223" s="218"/>
      <c r="BL223" s="218"/>
      <c r="BM223" s="218"/>
      <c r="BN223" s="218"/>
      <c r="BO223" s="218"/>
      <c r="BP223" s="218"/>
      <c r="BQ223" s="218"/>
      <c r="BR223" s="218"/>
      <c r="BS223" s="218"/>
      <c r="BT223" s="218"/>
      <c r="BU223" s="218"/>
      <c r="BV223" s="218"/>
      <c r="BW223" s="218"/>
      <c r="BX223" s="218"/>
      <c r="BY223" s="218"/>
      <c r="BZ223" s="218"/>
      <c r="CA223" s="218"/>
      <c r="CB223" s="218"/>
      <c r="CC223" s="218"/>
      <c r="CD223" s="218"/>
      <c r="CE223" s="218"/>
      <c r="CF223" s="218"/>
      <c r="CG223" s="218"/>
      <c r="CH223" s="218"/>
      <c r="CI223" s="218"/>
      <c r="CJ223" s="218"/>
      <c r="CK223" s="218"/>
      <c r="CL223" s="218"/>
      <c r="CM223" s="218"/>
      <c r="CN223" s="218"/>
      <c r="CO223" s="218"/>
      <c r="CP223" s="218"/>
      <c r="CQ223" s="218"/>
      <c r="CR223" s="218"/>
      <c r="CS223" s="218"/>
      <c r="CT223" s="218"/>
      <c r="CU223" s="218"/>
      <c r="CV223" s="218"/>
      <c r="CW223" s="218"/>
      <c r="CX223" s="218"/>
      <c r="CY223" s="218"/>
      <c r="CZ223" s="218"/>
      <c r="DA223" s="218"/>
      <c r="DB223" s="218"/>
      <c r="DC223" s="218"/>
      <c r="DD223" s="218"/>
      <c r="DE223" s="218"/>
      <c r="DF223" s="218"/>
      <c r="DG223" s="218"/>
      <c r="DH223" s="218"/>
      <c r="DI223" s="218"/>
      <c r="DJ223" s="218"/>
      <c r="DK223" s="218"/>
      <c r="DL223" s="218"/>
      <c r="DM223" s="218"/>
      <c r="DN223" s="218"/>
      <c r="DO223" s="218"/>
      <c r="DP223" s="218"/>
      <c r="DQ223" s="218"/>
      <c r="DR223" s="218"/>
      <c r="DS223" s="218"/>
      <c r="DT223" s="218"/>
      <c r="DU223" s="218"/>
      <c r="DV223" s="218"/>
      <c r="DW223" s="218"/>
      <c r="DX223" s="218"/>
      <c r="DY223" s="218"/>
      <c r="DZ223" s="218"/>
      <c r="EA223" s="218"/>
      <c r="EB223" s="218"/>
      <c r="EC223" s="218"/>
      <c r="ED223" s="218"/>
      <c r="EE223" s="218"/>
      <c r="EF223" s="218"/>
      <c r="EG223" s="218"/>
      <c r="EH223" s="218"/>
      <c r="EI223" s="218"/>
      <c r="EJ223" s="218"/>
      <c r="EK223" s="218"/>
      <c r="EL223" s="218"/>
      <c r="EM223" s="218"/>
      <c r="EN223" s="218"/>
      <c r="EO223" s="218"/>
      <c r="EP223" s="218"/>
      <c r="EQ223" s="218"/>
      <c r="ER223" s="218"/>
      <c r="ES223" s="218"/>
      <c r="ET223" s="218"/>
      <c r="EU223" s="218"/>
      <c r="EV223" s="218"/>
      <c r="EW223" s="218"/>
      <c r="EX223" s="218"/>
      <c r="EY223" s="218"/>
      <c r="EZ223" s="218"/>
      <c r="FA223" s="218"/>
      <c r="FB223" s="218"/>
      <c r="FC223" s="218"/>
      <c r="FD223" s="218"/>
      <c r="FE223" s="218"/>
      <c r="FF223" s="218"/>
      <c r="FG223" s="218"/>
      <c r="FH223" s="218"/>
      <c r="FI223" s="218"/>
      <c r="FJ223" s="218"/>
      <c r="FK223" s="218"/>
      <c r="FL223" s="218"/>
      <c r="FM223" s="218"/>
      <c r="FN223" s="218"/>
    </row>
    <row r="224" spans="2:170">
      <c r="B224" s="218"/>
      <c r="C224" s="304"/>
      <c r="D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18"/>
      <c r="Q224" s="218"/>
      <c r="R224" s="218"/>
      <c r="S224" s="218"/>
      <c r="T224" s="218"/>
      <c r="U224" s="218"/>
      <c r="V224" s="218"/>
      <c r="W224" s="218"/>
      <c r="X224" s="218"/>
      <c r="Y224" s="218"/>
      <c r="Z224" s="218"/>
      <c r="AA224" s="218"/>
      <c r="AB224" s="218"/>
      <c r="AC224" s="218"/>
      <c r="AD224" s="218"/>
      <c r="AE224" s="218"/>
      <c r="AF224" s="218"/>
      <c r="AG224" s="218"/>
      <c r="AH224" s="305"/>
      <c r="AI224" s="218"/>
      <c r="AJ224" s="218"/>
      <c r="AK224" s="218"/>
      <c r="AL224" s="218"/>
      <c r="AM224" s="218"/>
      <c r="AN224" s="218"/>
      <c r="AO224" s="218"/>
      <c r="AP224" s="218"/>
      <c r="AQ224" s="218"/>
      <c r="AR224" s="218"/>
      <c r="AS224" s="218"/>
      <c r="AT224" s="218"/>
      <c r="AU224" s="218"/>
      <c r="AV224" s="218"/>
      <c r="AW224" s="218"/>
      <c r="AX224" s="218"/>
      <c r="AY224" s="218"/>
      <c r="AZ224" s="218"/>
      <c r="BA224" s="218"/>
      <c r="BB224" s="218"/>
      <c r="BC224" s="218"/>
      <c r="BD224" s="218"/>
      <c r="BE224" s="218"/>
      <c r="BF224" s="218"/>
      <c r="BG224" s="218"/>
      <c r="BH224" s="218"/>
      <c r="BI224" s="218"/>
      <c r="BJ224" s="218"/>
      <c r="BK224" s="218"/>
      <c r="BL224" s="218"/>
      <c r="BM224" s="218"/>
      <c r="BN224" s="218"/>
      <c r="BO224" s="218"/>
      <c r="BP224" s="218"/>
      <c r="BQ224" s="218"/>
      <c r="BR224" s="218"/>
      <c r="BS224" s="218"/>
      <c r="BT224" s="218"/>
      <c r="BU224" s="218"/>
      <c r="BV224" s="218"/>
      <c r="BW224" s="218"/>
      <c r="BX224" s="218"/>
      <c r="BY224" s="218"/>
      <c r="BZ224" s="218"/>
      <c r="CA224" s="218"/>
      <c r="CB224" s="218"/>
      <c r="CC224" s="218"/>
      <c r="CD224" s="218"/>
      <c r="CE224" s="218"/>
      <c r="CF224" s="218"/>
      <c r="CG224" s="218"/>
      <c r="CH224" s="218"/>
      <c r="CI224" s="218"/>
      <c r="CJ224" s="218"/>
      <c r="CK224" s="218"/>
      <c r="CL224" s="218"/>
      <c r="CM224" s="218"/>
      <c r="CN224" s="218"/>
      <c r="CO224" s="218"/>
      <c r="CP224" s="218"/>
      <c r="CQ224" s="218"/>
      <c r="CR224" s="218"/>
      <c r="CS224" s="218"/>
      <c r="CT224" s="218"/>
      <c r="CU224" s="218"/>
      <c r="CV224" s="218"/>
      <c r="CW224" s="218"/>
      <c r="CX224" s="218"/>
      <c r="CY224" s="218"/>
      <c r="CZ224" s="218"/>
      <c r="DA224" s="218"/>
      <c r="DB224" s="218"/>
      <c r="DC224" s="218"/>
      <c r="DD224" s="218"/>
      <c r="DE224" s="218"/>
      <c r="DF224" s="218"/>
      <c r="DG224" s="218"/>
      <c r="DH224" s="218"/>
      <c r="DI224" s="218"/>
      <c r="DJ224" s="218"/>
      <c r="DK224" s="218"/>
      <c r="DL224" s="218"/>
      <c r="DM224" s="218"/>
      <c r="DN224" s="218"/>
      <c r="DO224" s="218"/>
      <c r="DP224" s="218"/>
      <c r="DQ224" s="218"/>
      <c r="DR224" s="218"/>
      <c r="DS224" s="218"/>
      <c r="DT224" s="218"/>
      <c r="DU224" s="218"/>
      <c r="DV224" s="218"/>
      <c r="DW224" s="218"/>
      <c r="DX224" s="218"/>
      <c r="DY224" s="218"/>
      <c r="DZ224" s="218"/>
      <c r="EA224" s="218"/>
      <c r="EB224" s="218"/>
      <c r="EC224" s="218"/>
      <c r="ED224" s="218"/>
      <c r="EE224" s="218"/>
      <c r="EF224" s="218"/>
      <c r="EG224" s="218"/>
      <c r="EH224" s="218"/>
      <c r="EI224" s="218"/>
      <c r="EJ224" s="218"/>
      <c r="EK224" s="218"/>
      <c r="EL224" s="218"/>
      <c r="EM224" s="218"/>
      <c r="EN224" s="218"/>
      <c r="EO224" s="218"/>
      <c r="EP224" s="218"/>
      <c r="EQ224" s="218"/>
      <c r="ER224" s="218"/>
      <c r="ES224" s="218"/>
      <c r="ET224" s="218"/>
      <c r="EU224" s="218"/>
      <c r="EV224" s="218"/>
      <c r="EW224" s="218"/>
      <c r="EX224" s="218"/>
      <c r="EY224" s="218"/>
      <c r="EZ224" s="218"/>
      <c r="FA224" s="218"/>
      <c r="FB224" s="218"/>
      <c r="FC224" s="218"/>
      <c r="FD224" s="218"/>
      <c r="FE224" s="218"/>
      <c r="FF224" s="218"/>
      <c r="FG224" s="218"/>
      <c r="FH224" s="218"/>
      <c r="FI224" s="218"/>
      <c r="FJ224" s="218"/>
      <c r="FK224" s="218"/>
      <c r="FL224" s="218"/>
      <c r="FM224" s="218"/>
      <c r="FN224" s="218"/>
    </row>
    <row r="225" spans="2:170">
      <c r="B225" s="218"/>
      <c r="C225" s="304"/>
      <c r="D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  <c r="Q225" s="218"/>
      <c r="R225" s="218"/>
      <c r="S225" s="218"/>
      <c r="T225" s="218"/>
      <c r="U225" s="218"/>
      <c r="V225" s="218"/>
      <c r="W225" s="218"/>
      <c r="X225" s="218"/>
      <c r="Y225" s="218"/>
      <c r="Z225" s="218"/>
      <c r="AA225" s="218"/>
      <c r="AB225" s="218"/>
      <c r="AC225" s="218"/>
      <c r="AD225" s="218"/>
      <c r="AE225" s="218"/>
      <c r="AF225" s="218"/>
      <c r="AG225" s="218"/>
      <c r="AH225" s="305"/>
      <c r="AI225" s="218"/>
      <c r="AJ225" s="218"/>
      <c r="AK225" s="218"/>
      <c r="AL225" s="218"/>
      <c r="AM225" s="218"/>
      <c r="AN225" s="218"/>
      <c r="AO225" s="218"/>
      <c r="AP225" s="218"/>
      <c r="AQ225" s="218"/>
      <c r="AR225" s="218"/>
      <c r="AS225" s="218"/>
      <c r="AT225" s="218"/>
      <c r="AU225" s="218"/>
      <c r="AV225" s="218"/>
      <c r="AW225" s="218"/>
      <c r="AX225" s="218"/>
      <c r="AY225" s="218"/>
      <c r="AZ225" s="218"/>
      <c r="BA225" s="218"/>
      <c r="BB225" s="218"/>
      <c r="BC225" s="218"/>
      <c r="BD225" s="218"/>
      <c r="BE225" s="218"/>
      <c r="BF225" s="218"/>
      <c r="BG225" s="218"/>
      <c r="BH225" s="218"/>
      <c r="BI225" s="218"/>
      <c r="BJ225" s="218"/>
      <c r="BK225" s="218"/>
      <c r="BL225" s="218"/>
      <c r="BM225" s="218"/>
      <c r="BN225" s="218"/>
      <c r="BO225" s="218"/>
      <c r="BP225" s="218"/>
      <c r="BQ225" s="218"/>
      <c r="BR225" s="218"/>
      <c r="BS225" s="218"/>
      <c r="BT225" s="218"/>
      <c r="BU225" s="218"/>
      <c r="BV225" s="218"/>
      <c r="BW225" s="218"/>
      <c r="BX225" s="218"/>
      <c r="BY225" s="218"/>
      <c r="BZ225" s="218"/>
      <c r="CA225" s="218"/>
      <c r="CB225" s="218"/>
      <c r="CC225" s="218"/>
      <c r="CD225" s="218"/>
      <c r="CE225" s="218"/>
      <c r="CF225" s="218"/>
      <c r="CG225" s="218"/>
      <c r="CH225" s="218"/>
      <c r="CI225" s="218"/>
      <c r="CJ225" s="218"/>
      <c r="CK225" s="218"/>
      <c r="CL225" s="218"/>
      <c r="CM225" s="218"/>
      <c r="CN225" s="218"/>
      <c r="CO225" s="218"/>
      <c r="CP225" s="218"/>
      <c r="CQ225" s="218"/>
      <c r="CR225" s="218"/>
      <c r="CS225" s="218"/>
      <c r="CT225" s="218"/>
      <c r="CU225" s="218"/>
      <c r="CV225" s="218"/>
      <c r="CW225" s="218"/>
      <c r="CX225" s="218"/>
      <c r="CY225" s="218"/>
      <c r="CZ225" s="218"/>
      <c r="DA225" s="218"/>
      <c r="DB225" s="218"/>
      <c r="DC225" s="218"/>
      <c r="DD225" s="218"/>
      <c r="DE225" s="218"/>
      <c r="DF225" s="218"/>
      <c r="DG225" s="218"/>
      <c r="DH225" s="218"/>
      <c r="DI225" s="218"/>
      <c r="DJ225" s="218"/>
      <c r="DK225" s="218"/>
      <c r="DL225" s="218"/>
      <c r="DM225" s="218"/>
      <c r="DN225" s="218"/>
      <c r="DO225" s="218"/>
      <c r="DP225" s="218"/>
      <c r="DQ225" s="218"/>
      <c r="DR225" s="218"/>
      <c r="DS225" s="218"/>
      <c r="DT225" s="218"/>
      <c r="DU225" s="218"/>
      <c r="DV225" s="218"/>
      <c r="DW225" s="218"/>
      <c r="DX225" s="218"/>
      <c r="DY225" s="218"/>
      <c r="DZ225" s="218"/>
      <c r="EA225" s="218"/>
      <c r="EB225" s="218"/>
      <c r="EC225" s="218"/>
      <c r="ED225" s="218"/>
      <c r="EE225" s="218"/>
      <c r="EF225" s="218"/>
      <c r="EG225" s="218"/>
      <c r="EH225" s="218"/>
      <c r="EI225" s="218"/>
      <c r="EJ225" s="218"/>
      <c r="EK225" s="218"/>
      <c r="EL225" s="218"/>
      <c r="EM225" s="218"/>
      <c r="EN225" s="218"/>
      <c r="EO225" s="218"/>
      <c r="EP225" s="218"/>
      <c r="EQ225" s="218"/>
      <c r="ER225" s="218"/>
      <c r="ES225" s="218"/>
      <c r="ET225" s="218"/>
      <c r="EU225" s="218"/>
      <c r="EV225" s="218"/>
      <c r="EW225" s="218"/>
      <c r="EX225" s="218"/>
      <c r="EY225" s="218"/>
      <c r="EZ225" s="218"/>
      <c r="FA225" s="218"/>
      <c r="FB225" s="218"/>
      <c r="FC225" s="218"/>
      <c r="FD225" s="218"/>
      <c r="FE225" s="218"/>
      <c r="FF225" s="218"/>
      <c r="FG225" s="218"/>
      <c r="FH225" s="218"/>
      <c r="FI225" s="218"/>
      <c r="FJ225" s="218"/>
      <c r="FK225" s="218"/>
      <c r="FL225" s="218"/>
      <c r="FM225" s="218"/>
      <c r="FN225" s="218"/>
    </row>
    <row r="226" spans="2:170">
      <c r="B226" s="218"/>
      <c r="C226" s="304"/>
      <c r="D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218"/>
      <c r="Z226" s="218"/>
      <c r="AA226" s="218"/>
      <c r="AB226" s="218"/>
      <c r="AC226" s="218"/>
      <c r="AD226" s="218"/>
      <c r="AE226" s="218"/>
      <c r="AF226" s="218"/>
      <c r="AG226" s="218"/>
      <c r="AH226" s="305"/>
      <c r="AI226" s="218"/>
      <c r="AJ226" s="218"/>
      <c r="AK226" s="218"/>
      <c r="AL226" s="218"/>
      <c r="AM226" s="218"/>
      <c r="AN226" s="218"/>
      <c r="AO226" s="218"/>
      <c r="AP226" s="218"/>
      <c r="AQ226" s="218"/>
      <c r="AR226" s="218"/>
      <c r="AS226" s="218"/>
      <c r="AT226" s="218"/>
      <c r="AU226" s="218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218"/>
      <c r="BH226" s="218"/>
      <c r="BI226" s="218"/>
      <c r="BJ226" s="218"/>
      <c r="BK226" s="218"/>
      <c r="BL226" s="218"/>
      <c r="BM226" s="218"/>
      <c r="BN226" s="218"/>
      <c r="BO226" s="218"/>
      <c r="BP226" s="218"/>
      <c r="BQ226" s="218"/>
      <c r="BR226" s="218"/>
      <c r="BS226" s="218"/>
      <c r="BT226" s="218"/>
      <c r="BU226" s="218"/>
      <c r="BV226" s="218"/>
      <c r="BW226" s="218"/>
      <c r="BX226" s="218"/>
      <c r="BY226" s="218"/>
      <c r="BZ226" s="218"/>
      <c r="CA226" s="218"/>
      <c r="CB226" s="218"/>
      <c r="CC226" s="218"/>
      <c r="CD226" s="218"/>
      <c r="CE226" s="218"/>
      <c r="CF226" s="218"/>
      <c r="CG226" s="218"/>
      <c r="CH226" s="218"/>
      <c r="CI226" s="218"/>
      <c r="CJ226" s="218"/>
      <c r="CK226" s="218"/>
      <c r="CL226" s="218"/>
      <c r="CM226" s="218"/>
      <c r="CN226" s="218"/>
      <c r="CO226" s="218"/>
      <c r="CP226" s="218"/>
      <c r="CQ226" s="218"/>
      <c r="CR226" s="218"/>
      <c r="CS226" s="218"/>
      <c r="CT226" s="218"/>
      <c r="CU226" s="218"/>
      <c r="CV226" s="218"/>
      <c r="CW226" s="218"/>
      <c r="CX226" s="218"/>
      <c r="CY226" s="218"/>
      <c r="CZ226" s="218"/>
      <c r="DA226" s="218"/>
      <c r="DB226" s="218"/>
      <c r="DC226" s="218"/>
      <c r="DD226" s="218"/>
      <c r="DE226" s="218"/>
      <c r="DF226" s="218"/>
      <c r="DG226" s="218"/>
      <c r="DH226" s="218"/>
      <c r="DI226" s="218"/>
      <c r="DJ226" s="218"/>
      <c r="DK226" s="218"/>
      <c r="DL226" s="218"/>
      <c r="DM226" s="218"/>
      <c r="DN226" s="218"/>
      <c r="DO226" s="218"/>
      <c r="DP226" s="218"/>
      <c r="DQ226" s="218"/>
      <c r="DR226" s="218"/>
      <c r="DS226" s="218"/>
      <c r="DT226" s="218"/>
      <c r="DU226" s="218"/>
      <c r="DV226" s="218"/>
      <c r="DW226" s="218"/>
      <c r="DX226" s="218"/>
      <c r="DY226" s="218"/>
      <c r="DZ226" s="218"/>
      <c r="EA226" s="218"/>
      <c r="EB226" s="218"/>
      <c r="EC226" s="218"/>
      <c r="ED226" s="218"/>
      <c r="EE226" s="218"/>
      <c r="EF226" s="218"/>
      <c r="EG226" s="218"/>
      <c r="EH226" s="218"/>
      <c r="EI226" s="218"/>
      <c r="EJ226" s="218"/>
      <c r="EK226" s="218"/>
      <c r="EL226" s="218"/>
      <c r="EM226" s="218"/>
      <c r="EN226" s="218"/>
      <c r="EO226" s="218"/>
      <c r="EP226" s="218"/>
      <c r="EQ226" s="218"/>
      <c r="ER226" s="218"/>
      <c r="ES226" s="218"/>
      <c r="ET226" s="218"/>
      <c r="EU226" s="218"/>
      <c r="EV226" s="218"/>
      <c r="EW226" s="218"/>
      <c r="EX226" s="218"/>
      <c r="EY226" s="218"/>
      <c r="EZ226" s="218"/>
      <c r="FA226" s="218"/>
      <c r="FB226" s="218"/>
      <c r="FC226" s="218"/>
      <c r="FD226" s="218"/>
      <c r="FE226" s="218"/>
      <c r="FF226" s="218"/>
      <c r="FG226" s="218"/>
      <c r="FH226" s="218"/>
      <c r="FI226" s="218"/>
      <c r="FJ226" s="218"/>
      <c r="FK226" s="218"/>
      <c r="FL226" s="218"/>
      <c r="FM226" s="218"/>
      <c r="FN226" s="218"/>
    </row>
    <row r="227" spans="2:170">
      <c r="B227" s="218"/>
      <c r="C227" s="304"/>
      <c r="D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/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8"/>
      <c r="AD227" s="218"/>
      <c r="AE227" s="218"/>
      <c r="AF227" s="218"/>
      <c r="AG227" s="218"/>
      <c r="AH227" s="305"/>
      <c r="AI227" s="218"/>
      <c r="AJ227" s="218"/>
      <c r="AK227" s="218"/>
      <c r="AL227" s="218"/>
      <c r="AM227" s="218"/>
      <c r="AN227" s="218"/>
      <c r="AO227" s="218"/>
      <c r="AP227" s="218"/>
      <c r="AQ227" s="218"/>
      <c r="AR227" s="218"/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8"/>
      <c r="BJ227" s="218"/>
      <c r="BK227" s="218"/>
      <c r="BL227" s="218"/>
      <c r="BM227" s="218"/>
      <c r="BN227" s="218"/>
      <c r="BO227" s="218"/>
      <c r="BP227" s="218"/>
      <c r="BQ227" s="218"/>
      <c r="BR227" s="218"/>
      <c r="BS227" s="218"/>
      <c r="BT227" s="218"/>
      <c r="BU227" s="218"/>
      <c r="BV227" s="218"/>
      <c r="BW227" s="218"/>
      <c r="BX227" s="218"/>
      <c r="BY227" s="218"/>
      <c r="BZ227" s="218"/>
      <c r="CA227" s="218"/>
      <c r="CB227" s="218"/>
      <c r="CC227" s="218"/>
      <c r="CD227" s="218"/>
      <c r="CE227" s="218"/>
      <c r="CF227" s="218"/>
      <c r="CG227" s="218"/>
      <c r="CH227" s="218"/>
      <c r="CI227" s="218"/>
      <c r="CJ227" s="218"/>
      <c r="CK227" s="218"/>
      <c r="CL227" s="218"/>
      <c r="CM227" s="218"/>
      <c r="CN227" s="218"/>
      <c r="CO227" s="218"/>
      <c r="CP227" s="218"/>
      <c r="CQ227" s="218"/>
      <c r="CR227" s="218"/>
      <c r="CS227" s="218"/>
      <c r="CT227" s="218"/>
      <c r="CU227" s="218"/>
      <c r="CV227" s="218"/>
      <c r="CW227" s="218"/>
      <c r="CX227" s="218"/>
      <c r="CY227" s="218"/>
      <c r="CZ227" s="218"/>
      <c r="DA227" s="218"/>
      <c r="DB227" s="218"/>
      <c r="DC227" s="218"/>
      <c r="DD227" s="218"/>
      <c r="DE227" s="218"/>
      <c r="DF227" s="218"/>
      <c r="DG227" s="218"/>
      <c r="DH227" s="218"/>
      <c r="DI227" s="218"/>
      <c r="DJ227" s="218"/>
      <c r="DK227" s="218"/>
      <c r="DL227" s="218"/>
      <c r="DM227" s="218"/>
      <c r="DN227" s="218"/>
      <c r="DO227" s="218"/>
      <c r="DP227" s="218"/>
      <c r="DQ227" s="218"/>
      <c r="DR227" s="218"/>
      <c r="DS227" s="218"/>
      <c r="DT227" s="218"/>
      <c r="DU227" s="218"/>
      <c r="DV227" s="218"/>
      <c r="DW227" s="218"/>
      <c r="DX227" s="218"/>
      <c r="DY227" s="218"/>
      <c r="DZ227" s="218"/>
      <c r="EA227" s="218"/>
      <c r="EB227" s="218"/>
      <c r="EC227" s="218"/>
      <c r="ED227" s="218"/>
      <c r="EE227" s="218"/>
      <c r="EF227" s="218"/>
      <c r="EG227" s="218"/>
      <c r="EH227" s="218"/>
      <c r="EI227" s="218"/>
      <c r="EJ227" s="218"/>
      <c r="EK227" s="218"/>
      <c r="EL227" s="218"/>
      <c r="EM227" s="218"/>
      <c r="EN227" s="218"/>
      <c r="EO227" s="218"/>
      <c r="EP227" s="218"/>
      <c r="EQ227" s="218"/>
      <c r="ER227" s="218"/>
      <c r="ES227" s="218"/>
      <c r="ET227" s="218"/>
      <c r="EU227" s="218"/>
      <c r="EV227" s="218"/>
      <c r="EW227" s="218"/>
      <c r="EX227" s="218"/>
      <c r="EY227" s="218"/>
      <c r="EZ227" s="218"/>
      <c r="FA227" s="218"/>
      <c r="FB227" s="218"/>
      <c r="FC227" s="218"/>
      <c r="FD227" s="218"/>
      <c r="FE227" s="218"/>
      <c r="FF227" s="218"/>
      <c r="FG227" s="218"/>
      <c r="FH227" s="218"/>
      <c r="FI227" s="218"/>
      <c r="FJ227" s="218"/>
      <c r="FK227" s="218"/>
      <c r="FL227" s="218"/>
      <c r="FM227" s="218"/>
      <c r="FN227" s="218"/>
    </row>
    <row r="228" spans="2:170">
      <c r="B228" s="218"/>
      <c r="C228" s="304"/>
      <c r="D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18"/>
      <c r="AF228" s="218"/>
      <c r="AG228" s="218"/>
      <c r="AH228" s="305"/>
      <c r="AI228" s="218"/>
      <c r="AJ228" s="218"/>
      <c r="AK228" s="218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18"/>
      <c r="AY228" s="218"/>
      <c r="AZ228" s="218"/>
      <c r="BA228" s="218"/>
      <c r="BB228" s="218"/>
      <c r="BC228" s="218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18"/>
      <c r="BP228" s="218"/>
      <c r="BQ228" s="218"/>
      <c r="BR228" s="218"/>
      <c r="BS228" s="218"/>
      <c r="BT228" s="218"/>
      <c r="BU228" s="218"/>
      <c r="BV228" s="218"/>
      <c r="BW228" s="218"/>
      <c r="BX228" s="218"/>
      <c r="BY228" s="218"/>
      <c r="BZ228" s="218"/>
      <c r="CA228" s="218"/>
      <c r="CB228" s="218"/>
      <c r="CC228" s="218"/>
      <c r="CD228" s="218"/>
      <c r="CE228" s="218"/>
      <c r="CF228" s="218"/>
      <c r="CG228" s="218"/>
      <c r="CH228" s="218"/>
      <c r="CI228" s="218"/>
      <c r="CJ228" s="218"/>
      <c r="CK228" s="218"/>
      <c r="CL228" s="218"/>
      <c r="CM228" s="218"/>
      <c r="CN228" s="218"/>
      <c r="CO228" s="218"/>
      <c r="CP228" s="218"/>
      <c r="CQ228" s="218"/>
      <c r="CR228" s="218"/>
      <c r="CS228" s="218"/>
      <c r="CT228" s="218"/>
      <c r="CU228" s="218"/>
      <c r="CV228" s="218"/>
      <c r="CW228" s="218"/>
      <c r="CX228" s="218"/>
      <c r="CY228" s="218"/>
      <c r="CZ228" s="218"/>
      <c r="DA228" s="218"/>
      <c r="DB228" s="218"/>
      <c r="DC228" s="218"/>
      <c r="DD228" s="218"/>
      <c r="DE228" s="218"/>
      <c r="DF228" s="218"/>
      <c r="DG228" s="218"/>
      <c r="DH228" s="218"/>
      <c r="DI228" s="218"/>
      <c r="DJ228" s="218"/>
      <c r="DK228" s="218"/>
      <c r="DL228" s="218"/>
      <c r="DM228" s="218"/>
      <c r="DN228" s="218"/>
      <c r="DO228" s="218"/>
      <c r="DP228" s="218"/>
      <c r="DQ228" s="218"/>
      <c r="DR228" s="218"/>
      <c r="DS228" s="218"/>
      <c r="DT228" s="218"/>
      <c r="DU228" s="218"/>
      <c r="DV228" s="218"/>
      <c r="DW228" s="218"/>
      <c r="DX228" s="218"/>
      <c r="DY228" s="218"/>
      <c r="DZ228" s="218"/>
      <c r="EA228" s="218"/>
      <c r="EB228" s="218"/>
      <c r="EC228" s="218"/>
      <c r="ED228" s="218"/>
      <c r="EE228" s="218"/>
      <c r="EF228" s="218"/>
      <c r="EG228" s="218"/>
      <c r="EH228" s="218"/>
      <c r="EI228" s="218"/>
      <c r="EJ228" s="218"/>
      <c r="EK228" s="218"/>
      <c r="EL228" s="218"/>
      <c r="EM228" s="218"/>
      <c r="EN228" s="218"/>
      <c r="EO228" s="218"/>
      <c r="EP228" s="218"/>
      <c r="EQ228" s="218"/>
      <c r="ER228" s="218"/>
      <c r="ES228" s="218"/>
      <c r="ET228" s="218"/>
      <c r="EU228" s="218"/>
      <c r="EV228" s="218"/>
      <c r="EW228" s="218"/>
      <c r="EX228" s="218"/>
      <c r="EY228" s="218"/>
      <c r="EZ228" s="218"/>
      <c r="FA228" s="218"/>
      <c r="FB228" s="218"/>
      <c r="FC228" s="218"/>
      <c r="FD228" s="218"/>
      <c r="FE228" s="218"/>
      <c r="FF228" s="218"/>
      <c r="FG228" s="218"/>
      <c r="FH228" s="218"/>
      <c r="FI228" s="218"/>
      <c r="FJ228" s="218"/>
      <c r="FK228" s="218"/>
      <c r="FL228" s="218"/>
      <c r="FM228" s="218"/>
      <c r="FN228" s="218"/>
    </row>
    <row r="229" spans="2:170">
      <c r="B229" s="218"/>
      <c r="C229" s="304"/>
      <c r="D229" s="218"/>
      <c r="F229" s="218"/>
      <c r="G229" s="218"/>
      <c r="H229" s="218"/>
      <c r="I229" s="218"/>
      <c r="J229" s="218"/>
      <c r="K229" s="218"/>
      <c r="L229" s="218"/>
      <c r="M229" s="218"/>
      <c r="N229" s="218"/>
      <c r="O229" s="218"/>
      <c r="P229" s="218"/>
      <c r="Q229" s="218"/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8"/>
      <c r="AD229" s="218"/>
      <c r="AE229" s="218"/>
      <c r="AF229" s="218"/>
      <c r="AG229" s="218"/>
      <c r="AH229" s="305"/>
      <c r="AI229" s="218"/>
      <c r="AJ229" s="218"/>
      <c r="AK229" s="218"/>
      <c r="AL229" s="218"/>
      <c r="AM229" s="218"/>
      <c r="AN229" s="218"/>
      <c r="AO229" s="218"/>
      <c r="AP229" s="218"/>
      <c r="AQ229" s="218"/>
      <c r="AR229" s="218"/>
      <c r="AS229" s="218"/>
      <c r="AT229" s="218"/>
      <c r="AU229" s="218"/>
      <c r="AV229" s="218"/>
      <c r="AW229" s="218"/>
      <c r="AX229" s="218"/>
      <c r="AY229" s="218"/>
      <c r="AZ229" s="218"/>
      <c r="BA229" s="218"/>
      <c r="BB229" s="218"/>
      <c r="BC229" s="218"/>
      <c r="BD229" s="218"/>
      <c r="BE229" s="218"/>
      <c r="BF229" s="218"/>
      <c r="BG229" s="218"/>
      <c r="BH229" s="218"/>
      <c r="BI229" s="218"/>
      <c r="BJ229" s="218"/>
      <c r="BK229" s="218"/>
      <c r="BL229" s="218"/>
      <c r="BM229" s="218"/>
      <c r="BN229" s="218"/>
      <c r="BO229" s="218"/>
      <c r="BP229" s="218"/>
      <c r="BQ229" s="218"/>
      <c r="BR229" s="218"/>
      <c r="BS229" s="218"/>
      <c r="BT229" s="218"/>
      <c r="BU229" s="218"/>
      <c r="BV229" s="218"/>
      <c r="BW229" s="218"/>
      <c r="BX229" s="218"/>
      <c r="BY229" s="218"/>
      <c r="BZ229" s="218"/>
      <c r="CA229" s="218"/>
      <c r="CB229" s="218"/>
      <c r="CC229" s="218"/>
      <c r="CD229" s="218"/>
      <c r="CE229" s="218"/>
      <c r="CF229" s="218"/>
      <c r="CG229" s="218"/>
      <c r="CH229" s="218"/>
      <c r="CI229" s="218"/>
      <c r="CJ229" s="218"/>
      <c r="CK229" s="218"/>
      <c r="CL229" s="218"/>
      <c r="CM229" s="218"/>
      <c r="CN229" s="218"/>
      <c r="CO229" s="218"/>
      <c r="CP229" s="218"/>
      <c r="CQ229" s="218"/>
      <c r="CR229" s="218"/>
      <c r="CS229" s="218"/>
      <c r="CT229" s="218"/>
      <c r="CU229" s="218"/>
      <c r="CV229" s="218"/>
      <c r="CW229" s="218"/>
      <c r="CX229" s="218"/>
      <c r="CY229" s="218"/>
      <c r="CZ229" s="218"/>
      <c r="DA229" s="218"/>
      <c r="DB229" s="218"/>
      <c r="DC229" s="218"/>
      <c r="DD229" s="218"/>
      <c r="DE229" s="218"/>
      <c r="DF229" s="218"/>
      <c r="DG229" s="218"/>
      <c r="DH229" s="218"/>
      <c r="DI229" s="218"/>
      <c r="DJ229" s="218"/>
      <c r="DK229" s="218"/>
      <c r="DL229" s="218"/>
      <c r="DM229" s="218"/>
      <c r="DN229" s="218"/>
      <c r="DO229" s="218"/>
      <c r="DP229" s="218"/>
      <c r="DQ229" s="218"/>
      <c r="DR229" s="218"/>
      <c r="DS229" s="218"/>
      <c r="DT229" s="218"/>
      <c r="DU229" s="218"/>
      <c r="DV229" s="218"/>
      <c r="DW229" s="218"/>
      <c r="DX229" s="218"/>
      <c r="DY229" s="218"/>
      <c r="DZ229" s="218"/>
      <c r="EA229" s="218"/>
      <c r="EB229" s="218"/>
      <c r="EC229" s="218"/>
      <c r="ED229" s="218"/>
      <c r="EE229" s="218"/>
      <c r="EF229" s="218"/>
      <c r="EG229" s="218"/>
      <c r="EH229" s="218"/>
      <c r="EI229" s="218"/>
      <c r="EJ229" s="218"/>
      <c r="EK229" s="218"/>
      <c r="EL229" s="218"/>
      <c r="EM229" s="218"/>
      <c r="EN229" s="218"/>
      <c r="EO229" s="218"/>
      <c r="EP229" s="218"/>
      <c r="EQ229" s="218"/>
      <c r="ER229" s="218"/>
      <c r="ES229" s="218"/>
      <c r="ET229" s="218"/>
      <c r="EU229" s="218"/>
      <c r="EV229" s="218"/>
      <c r="EW229" s="218"/>
      <c r="EX229" s="218"/>
      <c r="EY229" s="218"/>
      <c r="EZ229" s="218"/>
      <c r="FA229" s="218"/>
      <c r="FB229" s="218"/>
      <c r="FC229" s="218"/>
      <c r="FD229" s="218"/>
      <c r="FE229" s="218"/>
      <c r="FF229" s="218"/>
      <c r="FG229" s="218"/>
      <c r="FH229" s="218"/>
      <c r="FI229" s="218"/>
      <c r="FJ229" s="218"/>
      <c r="FK229" s="218"/>
      <c r="FL229" s="218"/>
      <c r="FM229" s="218"/>
      <c r="FN229" s="218"/>
    </row>
    <row r="230" spans="2:170">
      <c r="B230" s="218"/>
      <c r="C230" s="304"/>
      <c r="D230" s="218"/>
      <c r="F230" s="218"/>
      <c r="G230" s="218"/>
      <c r="H230" s="218"/>
      <c r="I230" s="218"/>
      <c r="J230" s="218"/>
      <c r="K230" s="218"/>
      <c r="L230" s="218"/>
      <c r="M230" s="218"/>
      <c r="N230" s="218"/>
      <c r="O230" s="218"/>
      <c r="P230" s="218"/>
      <c r="Q230" s="218"/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8"/>
      <c r="AD230" s="218"/>
      <c r="AE230" s="218"/>
      <c r="AF230" s="218"/>
      <c r="AG230" s="218"/>
      <c r="AH230" s="305"/>
      <c r="AI230" s="218"/>
      <c r="AJ230" s="218"/>
      <c r="AK230" s="218"/>
      <c r="AL230" s="218"/>
      <c r="AM230" s="218"/>
      <c r="AN230" s="218"/>
      <c r="AO230" s="218"/>
      <c r="AP230" s="218"/>
      <c r="AQ230" s="218"/>
      <c r="AR230" s="218"/>
      <c r="AS230" s="218"/>
      <c r="AT230" s="218"/>
      <c r="AU230" s="218"/>
      <c r="AV230" s="218"/>
      <c r="AW230" s="218"/>
      <c r="AX230" s="218"/>
      <c r="AY230" s="218"/>
      <c r="AZ230" s="218"/>
      <c r="BA230" s="218"/>
      <c r="BB230" s="218"/>
      <c r="BC230" s="218"/>
      <c r="BD230" s="218"/>
      <c r="BE230" s="218"/>
      <c r="BF230" s="218"/>
      <c r="BG230" s="218"/>
      <c r="BH230" s="218"/>
      <c r="BI230" s="218"/>
      <c r="BJ230" s="218"/>
      <c r="BK230" s="218"/>
      <c r="BL230" s="218"/>
      <c r="BM230" s="218"/>
      <c r="BN230" s="218"/>
      <c r="BO230" s="218"/>
      <c r="BP230" s="218"/>
      <c r="BQ230" s="218"/>
      <c r="BR230" s="218"/>
      <c r="BS230" s="218"/>
      <c r="BT230" s="218"/>
      <c r="BU230" s="218"/>
      <c r="BV230" s="218"/>
      <c r="BW230" s="218"/>
      <c r="BX230" s="218"/>
      <c r="BY230" s="218"/>
      <c r="BZ230" s="218"/>
      <c r="CA230" s="218"/>
      <c r="CB230" s="218"/>
      <c r="CC230" s="218"/>
      <c r="CD230" s="218"/>
      <c r="CE230" s="218"/>
      <c r="CF230" s="218"/>
      <c r="CG230" s="218"/>
      <c r="CH230" s="218"/>
      <c r="CI230" s="218"/>
      <c r="CJ230" s="218"/>
      <c r="CK230" s="218"/>
      <c r="CL230" s="218"/>
      <c r="CM230" s="218"/>
      <c r="CN230" s="218"/>
      <c r="CO230" s="218"/>
      <c r="CP230" s="218"/>
      <c r="CQ230" s="218"/>
      <c r="CR230" s="218"/>
      <c r="CS230" s="218"/>
      <c r="CT230" s="218"/>
      <c r="CU230" s="218"/>
      <c r="CV230" s="218"/>
      <c r="CW230" s="218"/>
      <c r="CX230" s="218"/>
      <c r="CY230" s="218"/>
      <c r="CZ230" s="218"/>
      <c r="DA230" s="218"/>
      <c r="DB230" s="218"/>
      <c r="DC230" s="218"/>
      <c r="DD230" s="218"/>
      <c r="DE230" s="218"/>
      <c r="DF230" s="218"/>
      <c r="DG230" s="218"/>
      <c r="DH230" s="218"/>
      <c r="DI230" s="218"/>
      <c r="DJ230" s="218"/>
      <c r="DK230" s="218"/>
      <c r="DL230" s="218"/>
      <c r="DM230" s="218"/>
      <c r="DN230" s="218"/>
      <c r="DO230" s="218"/>
      <c r="DP230" s="218"/>
      <c r="DQ230" s="218"/>
      <c r="DR230" s="218"/>
      <c r="DS230" s="218"/>
      <c r="DT230" s="218"/>
      <c r="DU230" s="218"/>
      <c r="DV230" s="218"/>
      <c r="DW230" s="218"/>
      <c r="DX230" s="218"/>
      <c r="DY230" s="218"/>
      <c r="DZ230" s="218"/>
      <c r="EA230" s="218"/>
      <c r="EB230" s="218"/>
      <c r="EC230" s="218"/>
      <c r="ED230" s="218"/>
      <c r="EE230" s="218"/>
      <c r="EF230" s="218"/>
      <c r="EG230" s="218"/>
      <c r="EH230" s="218"/>
      <c r="EI230" s="218"/>
      <c r="EJ230" s="218"/>
      <c r="EK230" s="218"/>
      <c r="EL230" s="218"/>
      <c r="EM230" s="218"/>
      <c r="EN230" s="218"/>
      <c r="EO230" s="218"/>
      <c r="EP230" s="218"/>
      <c r="EQ230" s="218"/>
      <c r="ER230" s="218"/>
      <c r="ES230" s="218"/>
      <c r="ET230" s="218"/>
      <c r="EU230" s="218"/>
      <c r="EV230" s="218"/>
      <c r="EW230" s="218"/>
      <c r="EX230" s="218"/>
      <c r="EY230" s="218"/>
      <c r="EZ230" s="218"/>
      <c r="FA230" s="218"/>
      <c r="FB230" s="218"/>
      <c r="FC230" s="218"/>
      <c r="FD230" s="218"/>
      <c r="FE230" s="218"/>
      <c r="FF230" s="218"/>
      <c r="FG230" s="218"/>
      <c r="FH230" s="218"/>
      <c r="FI230" s="218"/>
      <c r="FJ230" s="218"/>
      <c r="FK230" s="218"/>
      <c r="FL230" s="218"/>
      <c r="FM230" s="218"/>
      <c r="FN230" s="218"/>
    </row>
    <row r="231" spans="2:170">
      <c r="B231" s="218"/>
      <c r="C231" s="304"/>
      <c r="D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18"/>
      <c r="AF231" s="218"/>
      <c r="AG231" s="218"/>
      <c r="AH231" s="305"/>
      <c r="AI231" s="218"/>
      <c r="AJ231" s="218"/>
      <c r="AK231" s="218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18"/>
      <c r="BB231" s="218"/>
      <c r="BC231" s="218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218"/>
      <c r="BV231" s="218"/>
      <c r="BW231" s="218"/>
      <c r="BX231" s="218"/>
      <c r="BY231" s="218"/>
      <c r="BZ231" s="218"/>
      <c r="CA231" s="218"/>
      <c r="CB231" s="218"/>
      <c r="CC231" s="218"/>
      <c r="CD231" s="218"/>
      <c r="CE231" s="218"/>
      <c r="CF231" s="218"/>
      <c r="CG231" s="218"/>
      <c r="CH231" s="218"/>
      <c r="CI231" s="218"/>
      <c r="CJ231" s="218"/>
      <c r="CK231" s="218"/>
      <c r="CL231" s="218"/>
      <c r="CM231" s="218"/>
      <c r="CN231" s="218"/>
      <c r="CO231" s="218"/>
      <c r="CP231" s="218"/>
      <c r="CQ231" s="218"/>
      <c r="CR231" s="218"/>
      <c r="CS231" s="218"/>
      <c r="CT231" s="218"/>
      <c r="CU231" s="218"/>
      <c r="CV231" s="218"/>
      <c r="CW231" s="218"/>
      <c r="CX231" s="218"/>
      <c r="CY231" s="218"/>
      <c r="CZ231" s="218"/>
      <c r="DA231" s="218"/>
      <c r="DB231" s="218"/>
      <c r="DC231" s="218"/>
      <c r="DD231" s="218"/>
      <c r="DE231" s="218"/>
      <c r="DF231" s="218"/>
      <c r="DG231" s="218"/>
      <c r="DH231" s="218"/>
      <c r="DI231" s="218"/>
      <c r="DJ231" s="218"/>
      <c r="DK231" s="218"/>
      <c r="DL231" s="218"/>
      <c r="DM231" s="218"/>
      <c r="DN231" s="218"/>
      <c r="DO231" s="218"/>
      <c r="DP231" s="218"/>
      <c r="DQ231" s="218"/>
      <c r="DR231" s="218"/>
      <c r="DS231" s="218"/>
      <c r="DT231" s="218"/>
      <c r="DU231" s="218"/>
      <c r="DV231" s="218"/>
      <c r="DW231" s="218"/>
      <c r="DX231" s="218"/>
      <c r="DY231" s="218"/>
      <c r="DZ231" s="218"/>
      <c r="EA231" s="218"/>
      <c r="EB231" s="218"/>
      <c r="EC231" s="218"/>
      <c r="ED231" s="218"/>
      <c r="EE231" s="218"/>
      <c r="EF231" s="218"/>
      <c r="EG231" s="218"/>
      <c r="EH231" s="218"/>
      <c r="EI231" s="218"/>
      <c r="EJ231" s="218"/>
      <c r="EK231" s="218"/>
      <c r="EL231" s="218"/>
      <c r="EM231" s="218"/>
      <c r="EN231" s="218"/>
      <c r="EO231" s="218"/>
      <c r="EP231" s="218"/>
      <c r="EQ231" s="218"/>
      <c r="ER231" s="218"/>
      <c r="ES231" s="218"/>
      <c r="ET231" s="218"/>
      <c r="EU231" s="218"/>
      <c r="EV231" s="218"/>
      <c r="EW231" s="218"/>
      <c r="EX231" s="218"/>
      <c r="EY231" s="218"/>
      <c r="EZ231" s="218"/>
      <c r="FA231" s="218"/>
      <c r="FB231" s="218"/>
      <c r="FC231" s="218"/>
      <c r="FD231" s="218"/>
      <c r="FE231" s="218"/>
      <c r="FF231" s="218"/>
      <c r="FG231" s="218"/>
      <c r="FH231" s="218"/>
      <c r="FI231" s="218"/>
      <c r="FJ231" s="218"/>
      <c r="FK231" s="218"/>
      <c r="FL231" s="218"/>
      <c r="FM231" s="218"/>
      <c r="FN231" s="218"/>
    </row>
    <row r="232" spans="2:170">
      <c r="B232" s="218"/>
      <c r="C232" s="304"/>
      <c r="D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  <c r="Q232" s="218"/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8"/>
      <c r="AD232" s="218"/>
      <c r="AE232" s="218"/>
      <c r="AF232" s="218"/>
      <c r="AG232" s="218"/>
      <c r="AH232" s="305"/>
      <c r="AI232" s="218"/>
      <c r="AJ232" s="218"/>
      <c r="AK232" s="218"/>
      <c r="AL232" s="218"/>
      <c r="AM232" s="218"/>
      <c r="AN232" s="218"/>
      <c r="AO232" s="218"/>
      <c r="AP232" s="218"/>
      <c r="AQ232" s="218"/>
      <c r="AR232" s="218"/>
      <c r="AS232" s="218"/>
      <c r="AT232" s="218"/>
      <c r="AU232" s="218"/>
      <c r="AV232" s="218"/>
      <c r="AW232" s="218"/>
      <c r="AX232" s="218"/>
      <c r="AY232" s="218"/>
      <c r="AZ232" s="218"/>
      <c r="BA232" s="218"/>
      <c r="BB232" s="218"/>
      <c r="BC232" s="218"/>
      <c r="BD232" s="218"/>
      <c r="BE232" s="218"/>
      <c r="BF232" s="218"/>
      <c r="BG232" s="218"/>
      <c r="BH232" s="218"/>
      <c r="BI232" s="218"/>
      <c r="BJ232" s="218"/>
      <c r="BK232" s="218"/>
      <c r="BL232" s="218"/>
      <c r="BM232" s="218"/>
      <c r="BN232" s="218"/>
      <c r="BO232" s="218"/>
      <c r="BP232" s="218"/>
      <c r="BQ232" s="218"/>
      <c r="BR232" s="218"/>
      <c r="BS232" s="218"/>
      <c r="BT232" s="218"/>
      <c r="BU232" s="218"/>
      <c r="BV232" s="218"/>
      <c r="BW232" s="218"/>
      <c r="BX232" s="218"/>
      <c r="BY232" s="218"/>
      <c r="BZ232" s="218"/>
      <c r="CA232" s="218"/>
      <c r="CB232" s="218"/>
      <c r="CC232" s="218"/>
      <c r="CD232" s="218"/>
      <c r="CE232" s="218"/>
      <c r="CF232" s="218"/>
      <c r="CG232" s="218"/>
      <c r="CH232" s="218"/>
      <c r="CI232" s="218"/>
      <c r="CJ232" s="218"/>
      <c r="CK232" s="218"/>
      <c r="CL232" s="218"/>
      <c r="CM232" s="218"/>
      <c r="CN232" s="218"/>
      <c r="CO232" s="218"/>
      <c r="CP232" s="218"/>
      <c r="CQ232" s="218"/>
      <c r="CR232" s="218"/>
      <c r="CS232" s="218"/>
      <c r="CT232" s="218"/>
      <c r="CU232" s="218"/>
      <c r="CV232" s="218"/>
      <c r="CW232" s="218"/>
      <c r="CX232" s="218"/>
      <c r="CY232" s="218"/>
      <c r="CZ232" s="218"/>
      <c r="DA232" s="218"/>
      <c r="DB232" s="218"/>
      <c r="DC232" s="218"/>
      <c r="DD232" s="218"/>
      <c r="DE232" s="218"/>
      <c r="DF232" s="218"/>
      <c r="DG232" s="218"/>
      <c r="DH232" s="218"/>
      <c r="DI232" s="218"/>
      <c r="DJ232" s="218"/>
      <c r="DK232" s="218"/>
      <c r="DL232" s="218"/>
      <c r="DM232" s="218"/>
      <c r="DN232" s="218"/>
      <c r="DO232" s="218"/>
      <c r="DP232" s="218"/>
      <c r="DQ232" s="218"/>
      <c r="DR232" s="218"/>
      <c r="DS232" s="218"/>
      <c r="DT232" s="218"/>
      <c r="DU232" s="218"/>
      <c r="DV232" s="218"/>
      <c r="DW232" s="218"/>
      <c r="DX232" s="218"/>
      <c r="DY232" s="218"/>
      <c r="DZ232" s="218"/>
      <c r="EA232" s="218"/>
      <c r="EB232" s="218"/>
      <c r="EC232" s="218"/>
      <c r="ED232" s="218"/>
      <c r="EE232" s="218"/>
      <c r="EF232" s="218"/>
      <c r="EG232" s="218"/>
      <c r="EH232" s="218"/>
      <c r="EI232" s="218"/>
      <c r="EJ232" s="218"/>
      <c r="EK232" s="218"/>
      <c r="EL232" s="218"/>
      <c r="EM232" s="218"/>
      <c r="EN232" s="218"/>
      <c r="EO232" s="218"/>
      <c r="EP232" s="218"/>
      <c r="EQ232" s="218"/>
      <c r="ER232" s="218"/>
      <c r="ES232" s="218"/>
      <c r="ET232" s="218"/>
      <c r="EU232" s="218"/>
      <c r="EV232" s="218"/>
      <c r="EW232" s="218"/>
      <c r="EX232" s="218"/>
      <c r="EY232" s="218"/>
      <c r="EZ232" s="218"/>
      <c r="FA232" s="218"/>
      <c r="FB232" s="218"/>
      <c r="FC232" s="218"/>
      <c r="FD232" s="218"/>
      <c r="FE232" s="218"/>
      <c r="FF232" s="218"/>
      <c r="FG232" s="218"/>
      <c r="FH232" s="218"/>
      <c r="FI232" s="218"/>
      <c r="FJ232" s="218"/>
      <c r="FK232" s="218"/>
      <c r="FL232" s="218"/>
      <c r="FM232" s="218"/>
      <c r="FN232" s="218"/>
    </row>
    <row r="233" spans="2:170">
      <c r="B233" s="218"/>
      <c r="C233" s="304"/>
      <c r="D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18"/>
      <c r="P233" s="218"/>
      <c r="Q233" s="218"/>
      <c r="R233" s="218"/>
      <c r="S233" s="218"/>
      <c r="T233" s="218"/>
      <c r="U233" s="218"/>
      <c r="V233" s="218"/>
      <c r="W233" s="218"/>
      <c r="X233" s="218"/>
      <c r="Y233" s="218"/>
      <c r="Z233" s="218"/>
      <c r="AA233" s="218"/>
      <c r="AB233" s="218"/>
      <c r="AC233" s="218"/>
      <c r="AD233" s="218"/>
      <c r="AE233" s="218"/>
      <c r="AF233" s="218"/>
      <c r="AG233" s="218"/>
      <c r="AH233" s="305"/>
      <c r="AI233" s="218"/>
      <c r="AJ233" s="218"/>
      <c r="AK233" s="218"/>
      <c r="AL233" s="218"/>
      <c r="AM233" s="218"/>
      <c r="AN233" s="218"/>
      <c r="AO233" s="218"/>
      <c r="AP233" s="218"/>
      <c r="AQ233" s="218"/>
      <c r="AR233" s="218"/>
      <c r="AS233" s="218"/>
      <c r="AT233" s="218"/>
      <c r="AU233" s="218"/>
      <c r="AV233" s="218"/>
      <c r="AW233" s="218"/>
      <c r="AX233" s="218"/>
      <c r="AY233" s="218"/>
      <c r="AZ233" s="218"/>
      <c r="BA233" s="218"/>
      <c r="BB233" s="218"/>
      <c r="BC233" s="218"/>
      <c r="BD233" s="218"/>
      <c r="BE233" s="218"/>
      <c r="BF233" s="218"/>
      <c r="BG233" s="218"/>
      <c r="BH233" s="218"/>
      <c r="BI233" s="218"/>
      <c r="BJ233" s="218"/>
      <c r="BK233" s="218"/>
      <c r="BL233" s="218"/>
      <c r="BM233" s="218"/>
      <c r="BN233" s="218"/>
      <c r="BO233" s="218"/>
      <c r="BP233" s="218"/>
      <c r="BQ233" s="218"/>
      <c r="BR233" s="218"/>
      <c r="BS233" s="218"/>
      <c r="BT233" s="218"/>
      <c r="BU233" s="218"/>
      <c r="BV233" s="218"/>
      <c r="BW233" s="218"/>
      <c r="BX233" s="218"/>
      <c r="BY233" s="218"/>
      <c r="BZ233" s="218"/>
      <c r="CA233" s="218"/>
      <c r="CB233" s="218"/>
      <c r="CC233" s="218"/>
      <c r="CD233" s="218"/>
      <c r="CE233" s="218"/>
      <c r="CF233" s="218"/>
      <c r="CG233" s="218"/>
      <c r="CH233" s="218"/>
      <c r="CI233" s="218"/>
      <c r="CJ233" s="218"/>
      <c r="CK233" s="218"/>
      <c r="CL233" s="218"/>
      <c r="CM233" s="218"/>
      <c r="CN233" s="218"/>
      <c r="CO233" s="218"/>
      <c r="CP233" s="218"/>
      <c r="CQ233" s="218"/>
      <c r="CR233" s="218"/>
      <c r="CS233" s="218"/>
      <c r="CT233" s="218"/>
      <c r="CU233" s="218"/>
      <c r="CV233" s="218"/>
      <c r="CW233" s="218"/>
      <c r="CX233" s="218"/>
      <c r="CY233" s="218"/>
      <c r="CZ233" s="218"/>
      <c r="DA233" s="218"/>
      <c r="DB233" s="218"/>
      <c r="DC233" s="218"/>
      <c r="DD233" s="218"/>
      <c r="DE233" s="218"/>
      <c r="DF233" s="218"/>
      <c r="DG233" s="218"/>
      <c r="DH233" s="218"/>
      <c r="DI233" s="218"/>
      <c r="DJ233" s="218"/>
      <c r="DK233" s="218"/>
      <c r="DL233" s="218"/>
      <c r="DM233" s="218"/>
      <c r="DN233" s="218"/>
      <c r="DO233" s="218"/>
      <c r="DP233" s="218"/>
      <c r="DQ233" s="218"/>
      <c r="DR233" s="218"/>
      <c r="DS233" s="218"/>
      <c r="DT233" s="218"/>
      <c r="DU233" s="218"/>
      <c r="DV233" s="218"/>
      <c r="DW233" s="218"/>
      <c r="DX233" s="218"/>
      <c r="DY233" s="218"/>
      <c r="DZ233" s="218"/>
      <c r="EA233" s="218"/>
      <c r="EB233" s="218"/>
      <c r="EC233" s="218"/>
      <c r="ED233" s="218"/>
      <c r="EE233" s="218"/>
      <c r="EF233" s="218"/>
      <c r="EG233" s="218"/>
      <c r="EH233" s="218"/>
      <c r="EI233" s="218"/>
      <c r="EJ233" s="218"/>
      <c r="EK233" s="218"/>
      <c r="EL233" s="218"/>
      <c r="EM233" s="218"/>
      <c r="EN233" s="218"/>
      <c r="EO233" s="218"/>
      <c r="EP233" s="218"/>
      <c r="EQ233" s="218"/>
      <c r="ER233" s="218"/>
      <c r="ES233" s="218"/>
      <c r="ET233" s="218"/>
      <c r="EU233" s="218"/>
      <c r="EV233" s="218"/>
      <c r="EW233" s="218"/>
      <c r="EX233" s="218"/>
      <c r="EY233" s="218"/>
      <c r="EZ233" s="218"/>
      <c r="FA233" s="218"/>
      <c r="FB233" s="218"/>
      <c r="FC233" s="218"/>
      <c r="FD233" s="218"/>
      <c r="FE233" s="218"/>
      <c r="FF233" s="218"/>
      <c r="FG233" s="218"/>
      <c r="FH233" s="218"/>
      <c r="FI233" s="218"/>
      <c r="FJ233" s="218"/>
      <c r="FK233" s="218"/>
      <c r="FL233" s="218"/>
      <c r="FM233" s="218"/>
      <c r="FN233" s="218"/>
    </row>
    <row r="234" spans="2:170">
      <c r="B234" s="218"/>
      <c r="C234" s="304"/>
      <c r="D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18"/>
      <c r="P234" s="218"/>
      <c r="Q234" s="218"/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8"/>
      <c r="AD234" s="218"/>
      <c r="AE234" s="218"/>
      <c r="AF234" s="218"/>
      <c r="AG234" s="218"/>
      <c r="AH234" s="305"/>
      <c r="AI234" s="218"/>
      <c r="AJ234" s="218"/>
      <c r="AK234" s="218"/>
      <c r="AL234" s="218"/>
      <c r="AM234" s="218"/>
      <c r="AN234" s="218"/>
      <c r="AO234" s="218"/>
      <c r="AP234" s="218"/>
      <c r="AQ234" s="218"/>
      <c r="AR234" s="218"/>
      <c r="AS234" s="218"/>
      <c r="AT234" s="218"/>
      <c r="AU234" s="218"/>
      <c r="AV234" s="218"/>
      <c r="AW234" s="218"/>
      <c r="AX234" s="218"/>
      <c r="AY234" s="218"/>
      <c r="AZ234" s="218"/>
      <c r="BA234" s="218"/>
      <c r="BB234" s="218"/>
      <c r="BC234" s="218"/>
      <c r="BD234" s="218"/>
      <c r="BE234" s="218"/>
      <c r="BF234" s="218"/>
      <c r="BG234" s="218"/>
      <c r="BH234" s="218"/>
      <c r="BI234" s="218"/>
      <c r="BJ234" s="218"/>
      <c r="BK234" s="218"/>
      <c r="BL234" s="218"/>
      <c r="BM234" s="218"/>
      <c r="BN234" s="218"/>
      <c r="BO234" s="218"/>
      <c r="BP234" s="218"/>
      <c r="BQ234" s="218"/>
      <c r="BR234" s="218"/>
      <c r="BS234" s="218"/>
      <c r="BT234" s="218"/>
      <c r="BU234" s="218"/>
      <c r="BV234" s="218"/>
      <c r="BW234" s="218"/>
      <c r="BX234" s="218"/>
      <c r="BY234" s="218"/>
      <c r="BZ234" s="218"/>
      <c r="CA234" s="218"/>
      <c r="CB234" s="218"/>
      <c r="CC234" s="218"/>
      <c r="CD234" s="218"/>
      <c r="CE234" s="218"/>
      <c r="CF234" s="218"/>
      <c r="CG234" s="218"/>
      <c r="CH234" s="218"/>
      <c r="CI234" s="218"/>
      <c r="CJ234" s="218"/>
      <c r="CK234" s="218"/>
      <c r="CL234" s="218"/>
      <c r="CM234" s="218"/>
      <c r="CN234" s="218"/>
      <c r="CO234" s="218"/>
      <c r="CP234" s="218"/>
      <c r="CQ234" s="218"/>
      <c r="CR234" s="218"/>
      <c r="CS234" s="218"/>
      <c r="CT234" s="218"/>
      <c r="CU234" s="218"/>
      <c r="CV234" s="218"/>
      <c r="CW234" s="218"/>
      <c r="CX234" s="218"/>
      <c r="CY234" s="218"/>
      <c r="CZ234" s="218"/>
      <c r="DA234" s="218"/>
      <c r="DB234" s="218"/>
      <c r="DC234" s="218"/>
      <c r="DD234" s="218"/>
      <c r="DE234" s="218"/>
      <c r="DF234" s="218"/>
      <c r="DG234" s="218"/>
      <c r="DH234" s="218"/>
      <c r="DI234" s="218"/>
      <c r="DJ234" s="218"/>
      <c r="DK234" s="218"/>
      <c r="DL234" s="218"/>
      <c r="DM234" s="218"/>
      <c r="DN234" s="218"/>
      <c r="DO234" s="218"/>
      <c r="DP234" s="218"/>
      <c r="DQ234" s="218"/>
      <c r="DR234" s="218"/>
      <c r="DS234" s="218"/>
      <c r="DT234" s="218"/>
      <c r="DU234" s="218"/>
      <c r="DV234" s="218"/>
      <c r="DW234" s="218"/>
      <c r="DX234" s="218"/>
      <c r="DY234" s="218"/>
      <c r="DZ234" s="218"/>
      <c r="EA234" s="218"/>
      <c r="EB234" s="218"/>
      <c r="EC234" s="218"/>
      <c r="ED234" s="218"/>
      <c r="EE234" s="218"/>
      <c r="EF234" s="218"/>
      <c r="EG234" s="218"/>
      <c r="EH234" s="218"/>
      <c r="EI234" s="218"/>
      <c r="EJ234" s="218"/>
      <c r="EK234" s="218"/>
      <c r="EL234" s="218"/>
      <c r="EM234" s="218"/>
      <c r="EN234" s="218"/>
      <c r="EO234" s="218"/>
      <c r="EP234" s="218"/>
      <c r="EQ234" s="218"/>
      <c r="ER234" s="218"/>
      <c r="ES234" s="218"/>
      <c r="ET234" s="218"/>
      <c r="EU234" s="218"/>
      <c r="EV234" s="218"/>
      <c r="EW234" s="218"/>
      <c r="EX234" s="218"/>
      <c r="EY234" s="218"/>
      <c r="EZ234" s="218"/>
      <c r="FA234" s="218"/>
      <c r="FB234" s="218"/>
      <c r="FC234" s="218"/>
      <c r="FD234" s="218"/>
      <c r="FE234" s="218"/>
      <c r="FF234" s="218"/>
      <c r="FG234" s="218"/>
      <c r="FH234" s="218"/>
      <c r="FI234" s="218"/>
      <c r="FJ234" s="218"/>
      <c r="FK234" s="218"/>
      <c r="FL234" s="218"/>
      <c r="FM234" s="218"/>
      <c r="FN234" s="218"/>
    </row>
    <row r="235" spans="2:170">
      <c r="B235" s="218"/>
      <c r="C235" s="304"/>
      <c r="D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8"/>
      <c r="AD235" s="218"/>
      <c r="AE235" s="218"/>
      <c r="AF235" s="218"/>
      <c r="AG235" s="218"/>
      <c r="AH235" s="305"/>
      <c r="AI235" s="218"/>
      <c r="AJ235" s="218"/>
      <c r="AK235" s="218"/>
      <c r="AL235" s="218"/>
      <c r="AM235" s="218"/>
      <c r="AN235" s="218"/>
      <c r="AO235" s="218"/>
      <c r="AP235" s="218"/>
      <c r="AQ235" s="218"/>
      <c r="AR235" s="218"/>
      <c r="AS235" s="218"/>
      <c r="AT235" s="218"/>
      <c r="AU235" s="218"/>
      <c r="AV235" s="218"/>
      <c r="AW235" s="218"/>
      <c r="AX235" s="218"/>
      <c r="AY235" s="218"/>
      <c r="AZ235" s="218"/>
      <c r="BA235" s="218"/>
      <c r="BB235" s="218"/>
      <c r="BC235" s="218"/>
      <c r="BD235" s="218"/>
      <c r="BE235" s="218"/>
      <c r="BF235" s="218"/>
      <c r="BG235" s="218"/>
      <c r="BH235" s="218"/>
      <c r="BI235" s="218"/>
      <c r="BJ235" s="218"/>
      <c r="BK235" s="218"/>
      <c r="BL235" s="218"/>
      <c r="BM235" s="218"/>
      <c r="BN235" s="218"/>
      <c r="BO235" s="218"/>
      <c r="BP235" s="218"/>
      <c r="BQ235" s="218"/>
      <c r="BR235" s="218"/>
      <c r="BS235" s="218"/>
      <c r="BT235" s="218"/>
      <c r="BU235" s="218"/>
      <c r="BV235" s="218"/>
      <c r="BW235" s="218"/>
      <c r="BX235" s="218"/>
      <c r="BY235" s="218"/>
      <c r="BZ235" s="218"/>
      <c r="CA235" s="218"/>
      <c r="CB235" s="218"/>
      <c r="CC235" s="218"/>
      <c r="CD235" s="218"/>
      <c r="CE235" s="218"/>
      <c r="CF235" s="218"/>
      <c r="CG235" s="218"/>
      <c r="CH235" s="218"/>
      <c r="CI235" s="218"/>
      <c r="CJ235" s="218"/>
      <c r="CK235" s="218"/>
      <c r="CL235" s="218"/>
      <c r="CM235" s="218"/>
      <c r="CN235" s="218"/>
      <c r="CO235" s="218"/>
      <c r="CP235" s="218"/>
      <c r="CQ235" s="218"/>
      <c r="CR235" s="218"/>
      <c r="CS235" s="218"/>
      <c r="CT235" s="218"/>
      <c r="CU235" s="218"/>
      <c r="CV235" s="218"/>
      <c r="CW235" s="218"/>
      <c r="CX235" s="218"/>
      <c r="CY235" s="218"/>
      <c r="CZ235" s="218"/>
      <c r="DA235" s="218"/>
      <c r="DB235" s="218"/>
      <c r="DC235" s="218"/>
      <c r="DD235" s="218"/>
      <c r="DE235" s="218"/>
      <c r="DF235" s="218"/>
      <c r="DG235" s="218"/>
      <c r="DH235" s="218"/>
      <c r="DI235" s="218"/>
      <c r="DJ235" s="218"/>
      <c r="DK235" s="218"/>
      <c r="DL235" s="218"/>
      <c r="DM235" s="218"/>
      <c r="DN235" s="218"/>
      <c r="DO235" s="218"/>
      <c r="DP235" s="218"/>
      <c r="DQ235" s="218"/>
      <c r="DR235" s="218"/>
      <c r="DS235" s="218"/>
      <c r="DT235" s="218"/>
      <c r="DU235" s="218"/>
      <c r="DV235" s="218"/>
      <c r="DW235" s="218"/>
      <c r="DX235" s="218"/>
      <c r="DY235" s="218"/>
      <c r="DZ235" s="218"/>
      <c r="EA235" s="218"/>
      <c r="EB235" s="218"/>
      <c r="EC235" s="218"/>
      <c r="ED235" s="218"/>
      <c r="EE235" s="218"/>
      <c r="EF235" s="218"/>
      <c r="EG235" s="218"/>
      <c r="EH235" s="218"/>
      <c r="EI235" s="218"/>
      <c r="EJ235" s="218"/>
      <c r="EK235" s="218"/>
      <c r="EL235" s="218"/>
      <c r="EM235" s="218"/>
      <c r="EN235" s="218"/>
      <c r="EO235" s="218"/>
      <c r="EP235" s="218"/>
      <c r="EQ235" s="218"/>
      <c r="ER235" s="218"/>
      <c r="ES235" s="218"/>
      <c r="ET235" s="218"/>
      <c r="EU235" s="218"/>
      <c r="EV235" s="218"/>
      <c r="EW235" s="218"/>
      <c r="EX235" s="218"/>
      <c r="EY235" s="218"/>
      <c r="EZ235" s="218"/>
      <c r="FA235" s="218"/>
      <c r="FB235" s="218"/>
      <c r="FC235" s="218"/>
      <c r="FD235" s="218"/>
      <c r="FE235" s="218"/>
      <c r="FF235" s="218"/>
      <c r="FG235" s="218"/>
      <c r="FH235" s="218"/>
      <c r="FI235" s="218"/>
      <c r="FJ235" s="218"/>
      <c r="FK235" s="218"/>
      <c r="FL235" s="218"/>
      <c r="FM235" s="218"/>
      <c r="FN235" s="218"/>
    </row>
    <row r="236" spans="2:170">
      <c r="B236" s="218"/>
      <c r="C236" s="304"/>
      <c r="D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218"/>
      <c r="Z236" s="218"/>
      <c r="AA236" s="218"/>
      <c r="AB236" s="218"/>
      <c r="AC236" s="218"/>
      <c r="AD236" s="218"/>
      <c r="AE236" s="218"/>
      <c r="AF236" s="218"/>
      <c r="AG236" s="218"/>
      <c r="AH236" s="305"/>
      <c r="AI236" s="218"/>
      <c r="AJ236" s="218"/>
      <c r="AK236" s="218"/>
      <c r="AL236" s="218"/>
      <c r="AM236" s="218"/>
      <c r="AN236" s="218"/>
      <c r="AO236" s="218"/>
      <c r="AP236" s="218"/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/>
      <c r="BE236" s="218"/>
      <c r="BF236" s="218"/>
      <c r="BG236" s="218"/>
      <c r="BH236" s="218"/>
      <c r="BI236" s="218"/>
      <c r="BJ236" s="218"/>
      <c r="BK236" s="218"/>
      <c r="BL236" s="218"/>
      <c r="BM236" s="218"/>
      <c r="BN236" s="218"/>
      <c r="BO236" s="218"/>
      <c r="BP236" s="218"/>
      <c r="BQ236" s="218"/>
      <c r="BR236" s="218"/>
      <c r="BS236" s="218"/>
      <c r="BT236" s="218"/>
      <c r="BU236" s="218"/>
      <c r="BV236" s="218"/>
      <c r="BW236" s="218"/>
      <c r="BX236" s="218"/>
      <c r="BY236" s="218"/>
      <c r="BZ236" s="218"/>
      <c r="CA236" s="218"/>
      <c r="CB236" s="218"/>
      <c r="CC236" s="218"/>
      <c r="CD236" s="218"/>
      <c r="CE236" s="218"/>
      <c r="CF236" s="218"/>
      <c r="CG236" s="218"/>
      <c r="CH236" s="218"/>
      <c r="CI236" s="218"/>
      <c r="CJ236" s="218"/>
      <c r="CK236" s="218"/>
      <c r="CL236" s="218"/>
      <c r="CM236" s="218"/>
      <c r="CN236" s="218"/>
      <c r="CO236" s="218"/>
      <c r="CP236" s="218"/>
      <c r="CQ236" s="218"/>
      <c r="CR236" s="218"/>
      <c r="CS236" s="218"/>
      <c r="CT236" s="218"/>
      <c r="CU236" s="218"/>
      <c r="CV236" s="218"/>
      <c r="CW236" s="218"/>
      <c r="CX236" s="218"/>
      <c r="CY236" s="218"/>
      <c r="CZ236" s="218"/>
      <c r="DA236" s="218"/>
      <c r="DB236" s="218"/>
      <c r="DC236" s="218"/>
      <c r="DD236" s="218"/>
      <c r="DE236" s="218"/>
      <c r="DF236" s="218"/>
      <c r="DG236" s="218"/>
      <c r="DH236" s="218"/>
      <c r="DI236" s="218"/>
      <c r="DJ236" s="218"/>
      <c r="DK236" s="218"/>
      <c r="DL236" s="218"/>
      <c r="DM236" s="218"/>
      <c r="DN236" s="218"/>
      <c r="DO236" s="218"/>
      <c r="DP236" s="218"/>
      <c r="DQ236" s="218"/>
      <c r="DR236" s="218"/>
      <c r="DS236" s="218"/>
      <c r="DT236" s="218"/>
      <c r="DU236" s="218"/>
      <c r="DV236" s="218"/>
      <c r="DW236" s="218"/>
      <c r="DX236" s="218"/>
      <c r="DY236" s="218"/>
      <c r="DZ236" s="218"/>
      <c r="EA236" s="218"/>
      <c r="EB236" s="218"/>
      <c r="EC236" s="218"/>
      <c r="ED236" s="218"/>
      <c r="EE236" s="218"/>
      <c r="EF236" s="218"/>
      <c r="EG236" s="218"/>
      <c r="EH236" s="218"/>
      <c r="EI236" s="218"/>
      <c r="EJ236" s="218"/>
      <c r="EK236" s="218"/>
      <c r="EL236" s="218"/>
      <c r="EM236" s="218"/>
      <c r="EN236" s="218"/>
      <c r="EO236" s="218"/>
      <c r="EP236" s="218"/>
      <c r="EQ236" s="218"/>
      <c r="ER236" s="218"/>
      <c r="ES236" s="218"/>
      <c r="ET236" s="218"/>
      <c r="EU236" s="218"/>
      <c r="EV236" s="218"/>
      <c r="EW236" s="218"/>
      <c r="EX236" s="218"/>
      <c r="EY236" s="218"/>
      <c r="EZ236" s="218"/>
      <c r="FA236" s="218"/>
      <c r="FB236" s="218"/>
      <c r="FC236" s="218"/>
      <c r="FD236" s="218"/>
      <c r="FE236" s="218"/>
      <c r="FF236" s="218"/>
      <c r="FG236" s="218"/>
      <c r="FH236" s="218"/>
      <c r="FI236" s="218"/>
      <c r="FJ236" s="218"/>
      <c r="FK236" s="218"/>
      <c r="FL236" s="218"/>
      <c r="FM236" s="218"/>
      <c r="FN236" s="218"/>
    </row>
    <row r="237" spans="2:170">
      <c r="B237" s="218"/>
      <c r="C237" s="304"/>
      <c r="D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218"/>
      <c r="Z237" s="218"/>
      <c r="AA237" s="218"/>
      <c r="AB237" s="218"/>
      <c r="AC237" s="218"/>
      <c r="AD237" s="218"/>
      <c r="AE237" s="218"/>
      <c r="AF237" s="218"/>
      <c r="AG237" s="218"/>
      <c r="AH237" s="305"/>
      <c r="AI237" s="218"/>
      <c r="AJ237" s="218"/>
      <c r="AK237" s="218"/>
      <c r="AL237" s="218"/>
      <c r="AM237" s="218"/>
      <c r="AN237" s="218"/>
      <c r="AO237" s="218"/>
      <c r="AP237" s="218"/>
      <c r="AQ237" s="218"/>
      <c r="AR237" s="218"/>
      <c r="AS237" s="218"/>
      <c r="AT237" s="218"/>
      <c r="AU237" s="218"/>
      <c r="AV237" s="218"/>
      <c r="AW237" s="218"/>
      <c r="AX237" s="218"/>
      <c r="AY237" s="218"/>
      <c r="AZ237" s="218"/>
      <c r="BA237" s="218"/>
      <c r="BB237" s="218"/>
      <c r="BC237" s="218"/>
      <c r="BD237" s="218"/>
      <c r="BE237" s="218"/>
      <c r="BF237" s="218"/>
      <c r="BG237" s="218"/>
      <c r="BH237" s="218"/>
      <c r="BI237" s="218"/>
      <c r="BJ237" s="218"/>
      <c r="BK237" s="218"/>
      <c r="BL237" s="218"/>
      <c r="BM237" s="218"/>
      <c r="BN237" s="218"/>
      <c r="BO237" s="218"/>
      <c r="BP237" s="218"/>
      <c r="BQ237" s="218"/>
      <c r="BR237" s="218"/>
      <c r="BS237" s="218"/>
      <c r="BT237" s="218"/>
      <c r="BU237" s="218"/>
      <c r="BV237" s="218"/>
      <c r="BW237" s="218"/>
      <c r="BX237" s="218"/>
      <c r="BY237" s="218"/>
      <c r="BZ237" s="218"/>
      <c r="CA237" s="218"/>
      <c r="CB237" s="218"/>
      <c r="CC237" s="218"/>
      <c r="CD237" s="218"/>
      <c r="CE237" s="218"/>
      <c r="CF237" s="218"/>
      <c r="CG237" s="218"/>
      <c r="CH237" s="218"/>
      <c r="CI237" s="218"/>
      <c r="CJ237" s="218"/>
      <c r="CK237" s="218"/>
      <c r="CL237" s="218"/>
      <c r="CM237" s="218"/>
      <c r="CN237" s="218"/>
      <c r="CO237" s="218"/>
      <c r="CP237" s="218"/>
      <c r="CQ237" s="218"/>
      <c r="CR237" s="218"/>
      <c r="CS237" s="218"/>
      <c r="CT237" s="218"/>
      <c r="CU237" s="218"/>
      <c r="CV237" s="218"/>
      <c r="CW237" s="218"/>
      <c r="CX237" s="218"/>
      <c r="CY237" s="218"/>
      <c r="CZ237" s="218"/>
      <c r="DA237" s="218"/>
      <c r="DB237" s="218"/>
      <c r="DC237" s="218"/>
      <c r="DD237" s="218"/>
      <c r="DE237" s="218"/>
      <c r="DF237" s="218"/>
      <c r="DG237" s="218"/>
      <c r="DH237" s="218"/>
      <c r="DI237" s="218"/>
      <c r="DJ237" s="218"/>
      <c r="DK237" s="218"/>
      <c r="DL237" s="218"/>
      <c r="DM237" s="218"/>
      <c r="DN237" s="218"/>
      <c r="DO237" s="218"/>
      <c r="DP237" s="218"/>
      <c r="DQ237" s="218"/>
      <c r="DR237" s="218"/>
      <c r="DS237" s="218"/>
      <c r="DT237" s="218"/>
      <c r="DU237" s="218"/>
      <c r="DV237" s="218"/>
      <c r="DW237" s="218"/>
      <c r="DX237" s="218"/>
      <c r="DY237" s="218"/>
      <c r="DZ237" s="218"/>
      <c r="EA237" s="218"/>
      <c r="EB237" s="218"/>
      <c r="EC237" s="218"/>
      <c r="ED237" s="218"/>
      <c r="EE237" s="218"/>
      <c r="EF237" s="218"/>
      <c r="EG237" s="218"/>
      <c r="EH237" s="218"/>
      <c r="EI237" s="218"/>
      <c r="EJ237" s="218"/>
      <c r="EK237" s="218"/>
      <c r="EL237" s="218"/>
      <c r="EM237" s="218"/>
      <c r="EN237" s="218"/>
      <c r="EO237" s="218"/>
      <c r="EP237" s="218"/>
      <c r="EQ237" s="218"/>
      <c r="ER237" s="218"/>
      <c r="ES237" s="218"/>
      <c r="ET237" s="218"/>
      <c r="EU237" s="218"/>
      <c r="EV237" s="218"/>
      <c r="EW237" s="218"/>
      <c r="EX237" s="218"/>
      <c r="EY237" s="218"/>
      <c r="EZ237" s="218"/>
      <c r="FA237" s="218"/>
      <c r="FB237" s="218"/>
      <c r="FC237" s="218"/>
      <c r="FD237" s="218"/>
      <c r="FE237" s="218"/>
      <c r="FF237" s="218"/>
      <c r="FG237" s="218"/>
      <c r="FH237" s="218"/>
      <c r="FI237" s="218"/>
      <c r="FJ237" s="218"/>
      <c r="FK237" s="218"/>
      <c r="FL237" s="218"/>
      <c r="FM237" s="218"/>
      <c r="FN237" s="218"/>
    </row>
    <row r="238" spans="2:170">
      <c r="B238" s="218"/>
      <c r="C238" s="304"/>
      <c r="D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18"/>
      <c r="P238" s="218"/>
      <c r="Q238" s="218"/>
      <c r="R238" s="218"/>
      <c r="S238" s="218"/>
      <c r="T238" s="218"/>
      <c r="U238" s="218"/>
      <c r="V238" s="218"/>
      <c r="W238" s="218"/>
      <c r="X238" s="218"/>
      <c r="Y238" s="218"/>
      <c r="Z238" s="218"/>
      <c r="AA238" s="218"/>
      <c r="AB238" s="218"/>
      <c r="AC238" s="218"/>
      <c r="AD238" s="218"/>
      <c r="AE238" s="218"/>
      <c r="AF238" s="218"/>
      <c r="AG238" s="218"/>
      <c r="AH238" s="305"/>
      <c r="AI238" s="218"/>
      <c r="AJ238" s="218"/>
      <c r="AK238" s="218"/>
      <c r="AL238" s="218"/>
      <c r="AM238" s="218"/>
      <c r="AN238" s="218"/>
      <c r="AO238" s="218"/>
      <c r="AP238" s="218"/>
      <c r="AQ238" s="218"/>
      <c r="AR238" s="218"/>
      <c r="AS238" s="218"/>
      <c r="AT238" s="218"/>
      <c r="AU238" s="218"/>
      <c r="AV238" s="218"/>
      <c r="AW238" s="218"/>
      <c r="AX238" s="218"/>
      <c r="AY238" s="218"/>
      <c r="AZ238" s="218"/>
      <c r="BA238" s="218"/>
      <c r="BB238" s="218"/>
      <c r="BC238" s="218"/>
      <c r="BD238" s="218"/>
      <c r="BE238" s="218"/>
      <c r="BF238" s="218"/>
      <c r="BG238" s="218"/>
      <c r="BH238" s="218"/>
      <c r="BI238" s="218"/>
      <c r="BJ238" s="218"/>
      <c r="BK238" s="218"/>
      <c r="BL238" s="218"/>
      <c r="BM238" s="218"/>
      <c r="BN238" s="218"/>
      <c r="BO238" s="218"/>
      <c r="BP238" s="218"/>
      <c r="BQ238" s="218"/>
      <c r="BR238" s="218"/>
      <c r="BS238" s="218"/>
      <c r="BT238" s="218"/>
      <c r="BU238" s="218"/>
      <c r="BV238" s="218"/>
      <c r="BW238" s="218"/>
      <c r="BX238" s="218"/>
      <c r="BY238" s="218"/>
      <c r="BZ238" s="218"/>
      <c r="CA238" s="218"/>
      <c r="CB238" s="218"/>
      <c r="CC238" s="218"/>
      <c r="CD238" s="218"/>
      <c r="CE238" s="218"/>
      <c r="CF238" s="218"/>
      <c r="CG238" s="218"/>
      <c r="CH238" s="218"/>
      <c r="CI238" s="218"/>
      <c r="CJ238" s="218"/>
      <c r="CK238" s="218"/>
      <c r="CL238" s="218"/>
      <c r="CM238" s="218"/>
      <c r="CN238" s="218"/>
      <c r="CO238" s="218"/>
      <c r="CP238" s="218"/>
      <c r="CQ238" s="218"/>
      <c r="CR238" s="218"/>
      <c r="CS238" s="218"/>
      <c r="CT238" s="218"/>
      <c r="CU238" s="218"/>
      <c r="CV238" s="218"/>
      <c r="CW238" s="218"/>
      <c r="CX238" s="218"/>
      <c r="CY238" s="218"/>
      <c r="CZ238" s="218"/>
      <c r="DA238" s="218"/>
      <c r="DB238" s="218"/>
      <c r="DC238" s="218"/>
      <c r="DD238" s="218"/>
      <c r="DE238" s="218"/>
      <c r="DF238" s="218"/>
      <c r="DG238" s="218"/>
      <c r="DH238" s="218"/>
      <c r="DI238" s="218"/>
      <c r="DJ238" s="218"/>
      <c r="DK238" s="218"/>
      <c r="DL238" s="218"/>
      <c r="DM238" s="218"/>
      <c r="DN238" s="218"/>
      <c r="DO238" s="218"/>
      <c r="DP238" s="218"/>
      <c r="DQ238" s="218"/>
      <c r="DR238" s="218"/>
      <c r="DS238" s="218"/>
      <c r="DT238" s="218"/>
      <c r="DU238" s="218"/>
      <c r="DV238" s="218"/>
      <c r="DW238" s="218"/>
      <c r="DX238" s="218"/>
      <c r="DY238" s="218"/>
      <c r="DZ238" s="218"/>
      <c r="EA238" s="218"/>
      <c r="EB238" s="218"/>
      <c r="EC238" s="218"/>
      <c r="ED238" s="218"/>
      <c r="EE238" s="218"/>
      <c r="EF238" s="218"/>
      <c r="EG238" s="218"/>
      <c r="EH238" s="218"/>
      <c r="EI238" s="218"/>
      <c r="EJ238" s="218"/>
      <c r="EK238" s="218"/>
      <c r="EL238" s="218"/>
      <c r="EM238" s="218"/>
      <c r="EN238" s="218"/>
      <c r="EO238" s="218"/>
      <c r="EP238" s="218"/>
      <c r="EQ238" s="218"/>
      <c r="ER238" s="218"/>
      <c r="ES238" s="218"/>
      <c r="ET238" s="218"/>
      <c r="EU238" s="218"/>
      <c r="EV238" s="218"/>
      <c r="EW238" s="218"/>
      <c r="EX238" s="218"/>
      <c r="EY238" s="218"/>
      <c r="EZ238" s="218"/>
      <c r="FA238" s="218"/>
      <c r="FB238" s="218"/>
      <c r="FC238" s="218"/>
      <c r="FD238" s="218"/>
      <c r="FE238" s="218"/>
      <c r="FF238" s="218"/>
      <c r="FG238" s="218"/>
      <c r="FH238" s="218"/>
      <c r="FI238" s="218"/>
      <c r="FJ238" s="218"/>
      <c r="FK238" s="218"/>
      <c r="FL238" s="218"/>
      <c r="FM238" s="218"/>
      <c r="FN238" s="218"/>
    </row>
    <row r="239" spans="2:170">
      <c r="B239" s="218"/>
      <c r="C239" s="304"/>
      <c r="D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218"/>
      <c r="Z239" s="218"/>
      <c r="AA239" s="218"/>
      <c r="AB239" s="218"/>
      <c r="AC239" s="218"/>
      <c r="AD239" s="218"/>
      <c r="AE239" s="218"/>
      <c r="AF239" s="218"/>
      <c r="AG239" s="218"/>
      <c r="AH239" s="305"/>
      <c r="AI239" s="218"/>
      <c r="AJ239" s="218"/>
      <c r="AK239" s="218"/>
      <c r="AL239" s="218"/>
      <c r="AM239" s="218"/>
      <c r="AN239" s="218"/>
      <c r="AO239" s="218"/>
      <c r="AP239" s="218"/>
      <c r="AQ239" s="218"/>
      <c r="AR239" s="218"/>
      <c r="AS239" s="218"/>
      <c r="AT239" s="218"/>
      <c r="AU239" s="218"/>
      <c r="AV239" s="218"/>
      <c r="AW239" s="218"/>
      <c r="AX239" s="218"/>
      <c r="AY239" s="218"/>
      <c r="AZ239" s="218"/>
      <c r="BA239" s="218"/>
      <c r="BB239" s="218"/>
      <c r="BC239" s="218"/>
      <c r="BD239" s="218"/>
      <c r="BE239" s="218"/>
      <c r="BF239" s="218"/>
      <c r="BG239" s="218"/>
      <c r="BH239" s="218"/>
      <c r="BI239" s="218"/>
      <c r="BJ239" s="218"/>
      <c r="BK239" s="218"/>
      <c r="BL239" s="218"/>
      <c r="BM239" s="218"/>
      <c r="BN239" s="218"/>
      <c r="BO239" s="218"/>
      <c r="BP239" s="218"/>
      <c r="BQ239" s="218"/>
      <c r="BR239" s="218"/>
      <c r="BS239" s="218"/>
      <c r="BT239" s="218"/>
      <c r="BU239" s="218"/>
      <c r="BV239" s="218"/>
      <c r="BW239" s="218"/>
      <c r="BX239" s="218"/>
      <c r="BY239" s="218"/>
      <c r="BZ239" s="218"/>
      <c r="CA239" s="218"/>
      <c r="CB239" s="218"/>
      <c r="CC239" s="218"/>
      <c r="CD239" s="218"/>
      <c r="CE239" s="218"/>
      <c r="CF239" s="218"/>
      <c r="CG239" s="218"/>
      <c r="CH239" s="218"/>
      <c r="CI239" s="218"/>
      <c r="CJ239" s="218"/>
      <c r="CK239" s="218"/>
      <c r="CL239" s="218"/>
      <c r="CM239" s="218"/>
      <c r="CN239" s="218"/>
      <c r="CO239" s="218"/>
      <c r="CP239" s="218"/>
      <c r="CQ239" s="218"/>
      <c r="CR239" s="218"/>
      <c r="CS239" s="218"/>
      <c r="CT239" s="218"/>
      <c r="CU239" s="218"/>
      <c r="CV239" s="218"/>
      <c r="CW239" s="218"/>
      <c r="CX239" s="218"/>
      <c r="CY239" s="218"/>
      <c r="CZ239" s="218"/>
      <c r="DA239" s="218"/>
      <c r="DB239" s="218"/>
      <c r="DC239" s="218"/>
      <c r="DD239" s="218"/>
      <c r="DE239" s="218"/>
      <c r="DF239" s="218"/>
      <c r="DG239" s="218"/>
      <c r="DH239" s="218"/>
      <c r="DI239" s="218"/>
      <c r="DJ239" s="218"/>
      <c r="DK239" s="218"/>
      <c r="DL239" s="218"/>
      <c r="DM239" s="218"/>
      <c r="DN239" s="218"/>
      <c r="DO239" s="218"/>
      <c r="DP239" s="218"/>
      <c r="DQ239" s="218"/>
      <c r="DR239" s="218"/>
      <c r="DS239" s="218"/>
      <c r="DT239" s="218"/>
      <c r="DU239" s="218"/>
      <c r="DV239" s="218"/>
      <c r="DW239" s="218"/>
      <c r="DX239" s="218"/>
      <c r="DY239" s="218"/>
      <c r="DZ239" s="218"/>
      <c r="EA239" s="218"/>
      <c r="EB239" s="218"/>
      <c r="EC239" s="218"/>
      <c r="ED239" s="218"/>
      <c r="EE239" s="218"/>
      <c r="EF239" s="218"/>
      <c r="EG239" s="218"/>
      <c r="EH239" s="218"/>
      <c r="EI239" s="218"/>
      <c r="EJ239" s="218"/>
      <c r="EK239" s="218"/>
      <c r="EL239" s="218"/>
      <c r="EM239" s="218"/>
      <c r="EN239" s="218"/>
      <c r="EO239" s="218"/>
      <c r="EP239" s="218"/>
      <c r="EQ239" s="218"/>
      <c r="ER239" s="218"/>
      <c r="ES239" s="218"/>
      <c r="ET239" s="218"/>
      <c r="EU239" s="218"/>
      <c r="EV239" s="218"/>
      <c r="EW239" s="218"/>
      <c r="EX239" s="218"/>
      <c r="EY239" s="218"/>
      <c r="EZ239" s="218"/>
      <c r="FA239" s="218"/>
      <c r="FB239" s="218"/>
      <c r="FC239" s="218"/>
      <c r="FD239" s="218"/>
      <c r="FE239" s="218"/>
      <c r="FF239" s="218"/>
      <c r="FG239" s="218"/>
      <c r="FH239" s="218"/>
      <c r="FI239" s="218"/>
      <c r="FJ239" s="218"/>
      <c r="FK239" s="218"/>
      <c r="FL239" s="218"/>
      <c r="FM239" s="218"/>
      <c r="FN239" s="218"/>
    </row>
    <row r="240" spans="2:170">
      <c r="B240" s="218"/>
      <c r="C240" s="304"/>
      <c r="D240" s="218"/>
      <c r="F240" s="218"/>
      <c r="G240" s="218"/>
      <c r="H240" s="218"/>
      <c r="I240" s="218"/>
      <c r="J240" s="218"/>
      <c r="K240" s="218"/>
      <c r="L240" s="218"/>
      <c r="M240" s="218"/>
      <c r="N240" s="218"/>
      <c r="O240" s="218"/>
      <c r="P240" s="218"/>
      <c r="Q240" s="218"/>
      <c r="R240" s="218"/>
      <c r="S240" s="218"/>
      <c r="T240" s="218"/>
      <c r="U240" s="218"/>
      <c r="V240" s="218"/>
      <c r="W240" s="218"/>
      <c r="X240" s="218"/>
      <c r="Y240" s="218"/>
      <c r="Z240" s="218"/>
      <c r="AA240" s="218"/>
      <c r="AB240" s="218"/>
      <c r="AC240" s="218"/>
      <c r="AD240" s="218"/>
      <c r="AE240" s="218"/>
      <c r="AF240" s="218"/>
      <c r="AG240" s="218"/>
      <c r="AH240" s="305"/>
      <c r="AI240" s="218"/>
      <c r="AJ240" s="218"/>
      <c r="AK240" s="218"/>
      <c r="AL240" s="218"/>
      <c r="AM240" s="218"/>
      <c r="AN240" s="218"/>
      <c r="AO240" s="218"/>
      <c r="AP240" s="218"/>
      <c r="AQ240" s="218"/>
      <c r="AR240" s="218"/>
      <c r="AS240" s="218"/>
      <c r="AT240" s="218"/>
      <c r="AU240" s="218"/>
      <c r="AV240" s="218"/>
      <c r="AW240" s="218"/>
      <c r="AX240" s="218"/>
      <c r="AY240" s="218"/>
      <c r="AZ240" s="218"/>
      <c r="BA240" s="218"/>
      <c r="BB240" s="218"/>
      <c r="BC240" s="218"/>
      <c r="BD240" s="218"/>
      <c r="BE240" s="218"/>
      <c r="BF240" s="218"/>
      <c r="BG240" s="218"/>
      <c r="BH240" s="218"/>
      <c r="BI240" s="218"/>
      <c r="BJ240" s="218"/>
      <c r="BK240" s="218"/>
      <c r="BL240" s="218"/>
      <c r="BM240" s="218"/>
      <c r="BN240" s="218"/>
      <c r="BO240" s="218"/>
      <c r="BP240" s="218"/>
      <c r="BQ240" s="218"/>
      <c r="BR240" s="218"/>
      <c r="BS240" s="218"/>
      <c r="BT240" s="218"/>
      <c r="BU240" s="218"/>
      <c r="BV240" s="218"/>
      <c r="BW240" s="218"/>
      <c r="BX240" s="218"/>
      <c r="BY240" s="218"/>
      <c r="BZ240" s="218"/>
      <c r="CA240" s="218"/>
      <c r="CB240" s="218"/>
      <c r="CC240" s="218"/>
      <c r="CD240" s="218"/>
      <c r="CE240" s="218"/>
      <c r="CF240" s="218"/>
      <c r="CG240" s="218"/>
      <c r="CH240" s="218"/>
      <c r="CI240" s="218"/>
      <c r="CJ240" s="218"/>
      <c r="CK240" s="218"/>
      <c r="CL240" s="218"/>
      <c r="CM240" s="218"/>
      <c r="CN240" s="218"/>
      <c r="CO240" s="218"/>
      <c r="CP240" s="218"/>
      <c r="CQ240" s="218"/>
      <c r="CR240" s="218"/>
      <c r="CS240" s="218"/>
      <c r="CT240" s="218"/>
      <c r="CU240" s="218"/>
      <c r="CV240" s="218"/>
      <c r="CW240" s="218"/>
      <c r="CX240" s="218"/>
      <c r="CY240" s="218"/>
      <c r="CZ240" s="218"/>
      <c r="DA240" s="218"/>
      <c r="DB240" s="218"/>
      <c r="DC240" s="218"/>
      <c r="DD240" s="218"/>
      <c r="DE240" s="218"/>
      <c r="DF240" s="218"/>
      <c r="DG240" s="218"/>
      <c r="DH240" s="218"/>
      <c r="DI240" s="218"/>
      <c r="DJ240" s="218"/>
      <c r="DK240" s="218"/>
      <c r="DL240" s="218"/>
      <c r="DM240" s="218"/>
      <c r="DN240" s="218"/>
      <c r="DO240" s="218"/>
      <c r="DP240" s="218"/>
      <c r="DQ240" s="218"/>
      <c r="DR240" s="218"/>
      <c r="DS240" s="218"/>
      <c r="DT240" s="218"/>
      <c r="DU240" s="218"/>
      <c r="DV240" s="218"/>
      <c r="DW240" s="218"/>
      <c r="DX240" s="218"/>
      <c r="DY240" s="218"/>
      <c r="DZ240" s="218"/>
      <c r="EA240" s="218"/>
      <c r="EB240" s="218"/>
      <c r="EC240" s="218"/>
      <c r="ED240" s="218"/>
      <c r="EE240" s="218"/>
      <c r="EF240" s="218"/>
      <c r="EG240" s="218"/>
      <c r="EH240" s="218"/>
      <c r="EI240" s="218"/>
      <c r="EJ240" s="218"/>
      <c r="EK240" s="218"/>
      <c r="EL240" s="218"/>
      <c r="EM240" s="218"/>
      <c r="EN240" s="218"/>
      <c r="EO240" s="218"/>
      <c r="EP240" s="218"/>
      <c r="EQ240" s="218"/>
      <c r="ER240" s="218"/>
      <c r="ES240" s="218"/>
      <c r="ET240" s="218"/>
      <c r="EU240" s="218"/>
      <c r="EV240" s="218"/>
      <c r="EW240" s="218"/>
      <c r="EX240" s="218"/>
      <c r="EY240" s="218"/>
      <c r="EZ240" s="218"/>
      <c r="FA240" s="218"/>
      <c r="FB240" s="218"/>
      <c r="FC240" s="218"/>
      <c r="FD240" s="218"/>
      <c r="FE240" s="218"/>
      <c r="FF240" s="218"/>
      <c r="FG240" s="218"/>
      <c r="FH240" s="218"/>
      <c r="FI240" s="218"/>
      <c r="FJ240" s="218"/>
      <c r="FK240" s="218"/>
      <c r="FL240" s="218"/>
      <c r="FM240" s="218"/>
      <c r="FN240" s="218"/>
    </row>
    <row r="241" spans="2:170">
      <c r="B241" s="218"/>
      <c r="C241" s="304"/>
      <c r="D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218"/>
      <c r="Z241" s="218"/>
      <c r="AA241" s="218"/>
      <c r="AB241" s="218"/>
      <c r="AC241" s="218"/>
      <c r="AD241" s="218"/>
      <c r="AE241" s="218"/>
      <c r="AF241" s="218"/>
      <c r="AG241" s="218"/>
      <c r="AH241" s="305"/>
      <c r="AI241" s="218"/>
      <c r="AJ241" s="218"/>
      <c r="AK241" s="218"/>
      <c r="AL241" s="218"/>
      <c r="AM241" s="218"/>
      <c r="AN241" s="218"/>
      <c r="AO241" s="218"/>
      <c r="AP241" s="218"/>
      <c r="AQ241" s="218"/>
      <c r="AR241" s="218"/>
      <c r="AS241" s="218"/>
      <c r="AT241" s="218"/>
      <c r="AU241" s="218"/>
      <c r="AV241" s="218"/>
      <c r="AW241" s="218"/>
      <c r="AX241" s="218"/>
      <c r="AY241" s="218"/>
      <c r="AZ241" s="218"/>
      <c r="BA241" s="218"/>
      <c r="BB241" s="218"/>
      <c r="BC241" s="218"/>
      <c r="BD241" s="218"/>
      <c r="BE241" s="218"/>
      <c r="BF241" s="218"/>
      <c r="BG241" s="218"/>
      <c r="BH241" s="218"/>
      <c r="BI241" s="218"/>
      <c r="BJ241" s="218"/>
      <c r="BK241" s="218"/>
      <c r="BL241" s="218"/>
      <c r="BM241" s="218"/>
      <c r="BN241" s="218"/>
      <c r="BO241" s="218"/>
      <c r="BP241" s="218"/>
      <c r="BQ241" s="218"/>
      <c r="BR241" s="218"/>
      <c r="BS241" s="218"/>
      <c r="BT241" s="218"/>
      <c r="BU241" s="218"/>
      <c r="BV241" s="218"/>
      <c r="BW241" s="218"/>
      <c r="BX241" s="218"/>
      <c r="BY241" s="218"/>
      <c r="BZ241" s="218"/>
      <c r="CA241" s="218"/>
      <c r="CB241" s="218"/>
      <c r="CC241" s="218"/>
      <c r="CD241" s="218"/>
      <c r="CE241" s="218"/>
      <c r="CF241" s="218"/>
      <c r="CG241" s="218"/>
      <c r="CH241" s="218"/>
      <c r="CI241" s="218"/>
      <c r="CJ241" s="218"/>
      <c r="CK241" s="218"/>
      <c r="CL241" s="218"/>
      <c r="CM241" s="218"/>
      <c r="CN241" s="218"/>
      <c r="CO241" s="218"/>
      <c r="CP241" s="218"/>
      <c r="CQ241" s="218"/>
      <c r="CR241" s="218"/>
      <c r="CS241" s="218"/>
      <c r="CT241" s="218"/>
      <c r="CU241" s="218"/>
      <c r="CV241" s="218"/>
      <c r="CW241" s="218"/>
      <c r="CX241" s="218"/>
      <c r="CY241" s="218"/>
      <c r="CZ241" s="218"/>
      <c r="DA241" s="218"/>
      <c r="DB241" s="218"/>
      <c r="DC241" s="218"/>
      <c r="DD241" s="218"/>
      <c r="DE241" s="218"/>
      <c r="DF241" s="218"/>
      <c r="DG241" s="218"/>
      <c r="DH241" s="218"/>
      <c r="DI241" s="218"/>
      <c r="DJ241" s="218"/>
      <c r="DK241" s="218"/>
      <c r="DL241" s="218"/>
      <c r="DM241" s="218"/>
      <c r="DN241" s="218"/>
      <c r="DO241" s="218"/>
      <c r="DP241" s="218"/>
      <c r="DQ241" s="218"/>
      <c r="DR241" s="218"/>
      <c r="DS241" s="218"/>
      <c r="DT241" s="218"/>
      <c r="DU241" s="218"/>
      <c r="DV241" s="218"/>
      <c r="DW241" s="218"/>
      <c r="DX241" s="218"/>
      <c r="DY241" s="218"/>
      <c r="DZ241" s="218"/>
      <c r="EA241" s="218"/>
      <c r="EB241" s="218"/>
      <c r="EC241" s="218"/>
      <c r="ED241" s="218"/>
      <c r="EE241" s="218"/>
      <c r="EF241" s="218"/>
      <c r="EG241" s="218"/>
      <c r="EH241" s="218"/>
      <c r="EI241" s="218"/>
      <c r="EJ241" s="218"/>
      <c r="EK241" s="218"/>
      <c r="EL241" s="218"/>
      <c r="EM241" s="218"/>
      <c r="EN241" s="218"/>
      <c r="EO241" s="218"/>
      <c r="EP241" s="218"/>
      <c r="EQ241" s="218"/>
      <c r="ER241" s="218"/>
      <c r="ES241" s="218"/>
      <c r="ET241" s="218"/>
      <c r="EU241" s="218"/>
      <c r="EV241" s="218"/>
      <c r="EW241" s="218"/>
      <c r="EX241" s="218"/>
      <c r="EY241" s="218"/>
      <c r="EZ241" s="218"/>
      <c r="FA241" s="218"/>
      <c r="FB241" s="218"/>
      <c r="FC241" s="218"/>
      <c r="FD241" s="218"/>
      <c r="FE241" s="218"/>
      <c r="FF241" s="218"/>
      <c r="FG241" s="218"/>
      <c r="FH241" s="218"/>
      <c r="FI241" s="218"/>
      <c r="FJ241" s="218"/>
      <c r="FK241" s="218"/>
      <c r="FL241" s="218"/>
      <c r="FM241" s="218"/>
      <c r="FN241" s="218"/>
    </row>
    <row r="242" spans="2:170">
      <c r="B242" s="218"/>
      <c r="C242" s="304"/>
      <c r="D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8"/>
      <c r="AD242" s="218"/>
      <c r="AE242" s="218"/>
      <c r="AF242" s="218"/>
      <c r="AG242" s="218"/>
      <c r="AH242" s="305"/>
      <c r="AI242" s="218"/>
      <c r="AJ242" s="218"/>
      <c r="AK242" s="218"/>
      <c r="AL242" s="218"/>
      <c r="AM242" s="218"/>
      <c r="AN242" s="218"/>
      <c r="AO242" s="218"/>
      <c r="AP242" s="218"/>
      <c r="AQ242" s="218"/>
      <c r="AR242" s="218"/>
      <c r="AS242" s="218"/>
      <c r="AT242" s="218"/>
      <c r="AU242" s="218"/>
      <c r="AV242" s="218"/>
      <c r="AW242" s="218"/>
      <c r="AX242" s="218"/>
      <c r="AY242" s="218"/>
      <c r="AZ242" s="218"/>
      <c r="BA242" s="218"/>
      <c r="BB242" s="218"/>
      <c r="BC242" s="218"/>
      <c r="BD242" s="218"/>
      <c r="BE242" s="218"/>
      <c r="BF242" s="218"/>
      <c r="BG242" s="218"/>
      <c r="BH242" s="218"/>
      <c r="BI242" s="218"/>
      <c r="BJ242" s="218"/>
      <c r="BK242" s="218"/>
      <c r="BL242" s="218"/>
      <c r="BM242" s="218"/>
      <c r="BN242" s="218"/>
      <c r="BO242" s="218"/>
      <c r="BP242" s="218"/>
      <c r="BQ242" s="218"/>
      <c r="BR242" s="218"/>
      <c r="BS242" s="218"/>
      <c r="BT242" s="218"/>
      <c r="BU242" s="218"/>
      <c r="BV242" s="218"/>
      <c r="BW242" s="218"/>
      <c r="BX242" s="218"/>
      <c r="BY242" s="218"/>
      <c r="BZ242" s="218"/>
      <c r="CA242" s="218"/>
      <c r="CB242" s="218"/>
      <c r="CC242" s="218"/>
      <c r="CD242" s="218"/>
      <c r="CE242" s="218"/>
      <c r="CF242" s="218"/>
      <c r="CG242" s="218"/>
      <c r="CH242" s="218"/>
      <c r="CI242" s="218"/>
      <c r="CJ242" s="218"/>
      <c r="CK242" s="218"/>
      <c r="CL242" s="218"/>
      <c r="CM242" s="218"/>
      <c r="CN242" s="218"/>
      <c r="CO242" s="218"/>
      <c r="CP242" s="218"/>
      <c r="CQ242" s="218"/>
      <c r="CR242" s="218"/>
      <c r="CS242" s="218"/>
      <c r="CT242" s="218"/>
      <c r="CU242" s="218"/>
      <c r="CV242" s="218"/>
      <c r="CW242" s="218"/>
      <c r="CX242" s="218"/>
      <c r="CY242" s="218"/>
      <c r="CZ242" s="218"/>
      <c r="DA242" s="218"/>
      <c r="DB242" s="218"/>
      <c r="DC242" s="218"/>
      <c r="DD242" s="218"/>
      <c r="DE242" s="218"/>
      <c r="DF242" s="218"/>
      <c r="DG242" s="218"/>
      <c r="DH242" s="218"/>
      <c r="DI242" s="218"/>
      <c r="DJ242" s="218"/>
      <c r="DK242" s="218"/>
      <c r="DL242" s="218"/>
      <c r="DM242" s="218"/>
      <c r="DN242" s="218"/>
      <c r="DO242" s="218"/>
      <c r="DP242" s="218"/>
      <c r="DQ242" s="218"/>
      <c r="DR242" s="218"/>
      <c r="DS242" s="218"/>
      <c r="DT242" s="218"/>
      <c r="DU242" s="218"/>
      <c r="DV242" s="218"/>
      <c r="DW242" s="218"/>
      <c r="DX242" s="218"/>
      <c r="DY242" s="218"/>
      <c r="DZ242" s="218"/>
      <c r="EA242" s="218"/>
      <c r="EB242" s="218"/>
      <c r="EC242" s="218"/>
      <c r="ED242" s="218"/>
      <c r="EE242" s="218"/>
      <c r="EF242" s="218"/>
      <c r="EG242" s="218"/>
      <c r="EH242" s="218"/>
      <c r="EI242" s="218"/>
      <c r="EJ242" s="218"/>
      <c r="EK242" s="218"/>
      <c r="EL242" s="218"/>
      <c r="EM242" s="218"/>
      <c r="EN242" s="218"/>
      <c r="EO242" s="218"/>
      <c r="EP242" s="218"/>
      <c r="EQ242" s="218"/>
      <c r="ER242" s="218"/>
      <c r="ES242" s="218"/>
      <c r="ET242" s="218"/>
      <c r="EU242" s="218"/>
      <c r="EV242" s="218"/>
      <c r="EW242" s="218"/>
      <c r="EX242" s="218"/>
      <c r="EY242" s="218"/>
      <c r="EZ242" s="218"/>
      <c r="FA242" s="218"/>
      <c r="FB242" s="218"/>
      <c r="FC242" s="218"/>
      <c r="FD242" s="218"/>
      <c r="FE242" s="218"/>
      <c r="FF242" s="218"/>
      <c r="FG242" s="218"/>
      <c r="FH242" s="218"/>
      <c r="FI242" s="218"/>
      <c r="FJ242" s="218"/>
      <c r="FK242" s="218"/>
      <c r="FL242" s="218"/>
      <c r="FM242" s="218"/>
      <c r="FN242" s="218"/>
    </row>
    <row r="243" spans="2:170">
      <c r="B243" s="218"/>
      <c r="C243" s="304"/>
      <c r="D243" s="218"/>
      <c r="F243" s="218"/>
      <c r="G243" s="218"/>
      <c r="H243" s="218"/>
      <c r="I243" s="218"/>
      <c r="J243" s="218"/>
      <c r="K243" s="218"/>
      <c r="L243" s="218"/>
      <c r="M243" s="218"/>
      <c r="N243" s="218"/>
      <c r="O243" s="218"/>
      <c r="P243" s="218"/>
      <c r="Q243" s="218"/>
      <c r="R243" s="218"/>
      <c r="S243" s="218"/>
      <c r="T243" s="218"/>
      <c r="U243" s="218"/>
      <c r="V243" s="218"/>
      <c r="W243" s="218"/>
      <c r="X243" s="218"/>
      <c r="Y243" s="218"/>
      <c r="Z243" s="218"/>
      <c r="AA243" s="218"/>
      <c r="AB243" s="218"/>
      <c r="AC243" s="218"/>
      <c r="AD243" s="218"/>
      <c r="AE243" s="218"/>
      <c r="AF243" s="218"/>
      <c r="AG243" s="218"/>
      <c r="AH243" s="305"/>
      <c r="AI243" s="218"/>
      <c r="AJ243" s="218"/>
      <c r="AK243" s="218"/>
      <c r="AL243" s="218"/>
      <c r="AM243" s="218"/>
      <c r="AN243" s="218"/>
      <c r="AO243" s="218"/>
      <c r="AP243" s="218"/>
      <c r="AQ243" s="218"/>
      <c r="AR243" s="218"/>
      <c r="AS243" s="218"/>
      <c r="AT243" s="218"/>
      <c r="AU243" s="218"/>
      <c r="AV243" s="218"/>
      <c r="AW243" s="218"/>
      <c r="AX243" s="218"/>
      <c r="AY243" s="218"/>
      <c r="AZ243" s="218"/>
      <c r="BA243" s="218"/>
      <c r="BB243" s="218"/>
      <c r="BC243" s="218"/>
      <c r="BD243" s="218"/>
      <c r="BE243" s="218"/>
      <c r="BF243" s="218"/>
      <c r="BG243" s="218"/>
      <c r="BH243" s="218"/>
      <c r="BI243" s="218"/>
      <c r="BJ243" s="218"/>
      <c r="BK243" s="218"/>
      <c r="BL243" s="218"/>
      <c r="BM243" s="218"/>
      <c r="BN243" s="218"/>
      <c r="BO243" s="218"/>
      <c r="BP243" s="218"/>
      <c r="BQ243" s="218"/>
      <c r="BR243" s="218"/>
      <c r="BS243" s="218"/>
      <c r="BT243" s="218"/>
      <c r="BU243" s="218"/>
      <c r="BV243" s="218"/>
      <c r="BW243" s="218"/>
      <c r="BX243" s="218"/>
      <c r="BY243" s="218"/>
      <c r="BZ243" s="218"/>
      <c r="CA243" s="218"/>
      <c r="CB243" s="218"/>
      <c r="CC243" s="218"/>
      <c r="CD243" s="218"/>
      <c r="CE243" s="218"/>
      <c r="CF243" s="218"/>
      <c r="CG243" s="218"/>
      <c r="CH243" s="218"/>
      <c r="CI243" s="218"/>
      <c r="CJ243" s="218"/>
      <c r="CK243" s="218"/>
      <c r="CL243" s="218"/>
      <c r="CM243" s="218"/>
      <c r="CN243" s="218"/>
      <c r="CO243" s="218"/>
      <c r="CP243" s="218"/>
      <c r="CQ243" s="218"/>
      <c r="CR243" s="218"/>
      <c r="CS243" s="218"/>
      <c r="CT243" s="218"/>
      <c r="CU243" s="218"/>
      <c r="CV243" s="218"/>
      <c r="CW243" s="218"/>
      <c r="CX243" s="218"/>
      <c r="CY243" s="218"/>
      <c r="CZ243" s="218"/>
      <c r="DA243" s="218"/>
      <c r="DB243" s="218"/>
      <c r="DC243" s="218"/>
      <c r="DD243" s="218"/>
      <c r="DE243" s="218"/>
      <c r="DF243" s="218"/>
      <c r="DG243" s="218"/>
      <c r="DH243" s="218"/>
      <c r="DI243" s="218"/>
      <c r="DJ243" s="218"/>
      <c r="DK243" s="218"/>
      <c r="DL243" s="218"/>
      <c r="DM243" s="218"/>
      <c r="DN243" s="218"/>
      <c r="DO243" s="218"/>
      <c r="DP243" s="218"/>
      <c r="DQ243" s="218"/>
      <c r="DR243" s="218"/>
      <c r="DS243" s="218"/>
      <c r="DT243" s="218"/>
      <c r="DU243" s="218"/>
      <c r="DV243" s="218"/>
      <c r="DW243" s="218"/>
      <c r="DX243" s="218"/>
      <c r="DY243" s="218"/>
      <c r="DZ243" s="218"/>
      <c r="EA243" s="218"/>
      <c r="EB243" s="218"/>
      <c r="EC243" s="218"/>
      <c r="ED243" s="218"/>
      <c r="EE243" s="218"/>
      <c r="EF243" s="218"/>
      <c r="EG243" s="218"/>
      <c r="EH243" s="218"/>
      <c r="EI243" s="218"/>
      <c r="EJ243" s="218"/>
      <c r="EK243" s="218"/>
      <c r="EL243" s="218"/>
      <c r="EM243" s="218"/>
      <c r="EN243" s="218"/>
      <c r="EO243" s="218"/>
      <c r="EP243" s="218"/>
      <c r="EQ243" s="218"/>
      <c r="ER243" s="218"/>
      <c r="ES243" s="218"/>
      <c r="ET243" s="218"/>
      <c r="EU243" s="218"/>
      <c r="EV243" s="218"/>
      <c r="EW243" s="218"/>
      <c r="EX243" s="218"/>
      <c r="EY243" s="218"/>
      <c r="EZ243" s="218"/>
      <c r="FA243" s="218"/>
      <c r="FB243" s="218"/>
      <c r="FC243" s="218"/>
      <c r="FD243" s="218"/>
      <c r="FE243" s="218"/>
      <c r="FF243" s="218"/>
      <c r="FG243" s="218"/>
      <c r="FH243" s="218"/>
      <c r="FI243" s="218"/>
      <c r="FJ243" s="218"/>
      <c r="FK243" s="218"/>
      <c r="FL243" s="218"/>
      <c r="FM243" s="218"/>
      <c r="FN243" s="218"/>
    </row>
    <row r="244" spans="2:170">
      <c r="B244" s="218"/>
      <c r="C244" s="304"/>
      <c r="D244" s="218"/>
      <c r="F244" s="218"/>
      <c r="G244" s="218"/>
      <c r="H244" s="218"/>
      <c r="I244" s="218"/>
      <c r="J244" s="218"/>
      <c r="K244" s="218"/>
      <c r="L244" s="218"/>
      <c r="M244" s="218"/>
      <c r="N244" s="218"/>
      <c r="O244" s="218"/>
      <c r="P244" s="218"/>
      <c r="Q244" s="218"/>
      <c r="R244" s="218"/>
      <c r="S244" s="218"/>
      <c r="T244" s="218"/>
      <c r="U244" s="218"/>
      <c r="V244" s="218"/>
      <c r="W244" s="218"/>
      <c r="X244" s="218"/>
      <c r="Y244" s="218"/>
      <c r="Z244" s="218"/>
      <c r="AA244" s="218"/>
      <c r="AB244" s="218"/>
      <c r="AC244" s="218"/>
      <c r="AD244" s="218"/>
      <c r="AE244" s="218"/>
      <c r="AF244" s="218"/>
      <c r="AG244" s="218"/>
      <c r="AH244" s="305"/>
      <c r="AI244" s="218"/>
      <c r="AJ244" s="218"/>
      <c r="AK244" s="218"/>
      <c r="AL244" s="218"/>
      <c r="AM244" s="218"/>
      <c r="AN244" s="218"/>
      <c r="AO244" s="218"/>
      <c r="AP244" s="218"/>
      <c r="AQ244" s="218"/>
      <c r="AR244" s="218"/>
      <c r="AS244" s="218"/>
      <c r="AT244" s="218"/>
      <c r="AU244" s="218"/>
      <c r="AV244" s="218"/>
      <c r="AW244" s="218"/>
      <c r="AX244" s="218"/>
      <c r="AY244" s="218"/>
      <c r="AZ244" s="218"/>
      <c r="BA244" s="218"/>
      <c r="BB244" s="218"/>
      <c r="BC244" s="218"/>
      <c r="BD244" s="218"/>
      <c r="BE244" s="218"/>
      <c r="BF244" s="218"/>
      <c r="BG244" s="218"/>
      <c r="BH244" s="218"/>
      <c r="BI244" s="218"/>
      <c r="BJ244" s="218"/>
      <c r="BK244" s="218"/>
      <c r="BL244" s="218"/>
      <c r="BM244" s="218"/>
      <c r="BN244" s="218"/>
      <c r="BO244" s="218"/>
      <c r="BP244" s="218"/>
      <c r="BQ244" s="218"/>
      <c r="BR244" s="218"/>
      <c r="BS244" s="218"/>
      <c r="BT244" s="218"/>
      <c r="BU244" s="218"/>
      <c r="BV244" s="218"/>
      <c r="BW244" s="218"/>
      <c r="BX244" s="218"/>
      <c r="BY244" s="218"/>
      <c r="BZ244" s="218"/>
      <c r="CA244" s="218"/>
      <c r="CB244" s="218"/>
      <c r="CC244" s="218"/>
      <c r="CD244" s="218"/>
      <c r="CE244" s="218"/>
      <c r="CF244" s="218"/>
      <c r="CG244" s="218"/>
      <c r="CH244" s="218"/>
      <c r="CI244" s="218"/>
      <c r="CJ244" s="218"/>
      <c r="CK244" s="218"/>
      <c r="CL244" s="218"/>
      <c r="CM244" s="218"/>
      <c r="CN244" s="218"/>
      <c r="CO244" s="218"/>
      <c r="CP244" s="218"/>
      <c r="CQ244" s="218"/>
      <c r="CR244" s="218"/>
      <c r="CS244" s="218"/>
      <c r="CT244" s="218"/>
      <c r="CU244" s="218"/>
      <c r="CV244" s="218"/>
      <c r="CW244" s="218"/>
      <c r="CX244" s="218"/>
      <c r="CY244" s="218"/>
      <c r="CZ244" s="218"/>
      <c r="DA244" s="218"/>
      <c r="DB244" s="218"/>
      <c r="DC244" s="218"/>
      <c r="DD244" s="218"/>
      <c r="DE244" s="218"/>
      <c r="DF244" s="218"/>
      <c r="DG244" s="218"/>
      <c r="DH244" s="218"/>
      <c r="DI244" s="218"/>
      <c r="DJ244" s="218"/>
      <c r="DK244" s="218"/>
      <c r="DL244" s="218"/>
      <c r="DM244" s="218"/>
      <c r="DN244" s="218"/>
      <c r="DO244" s="218"/>
      <c r="DP244" s="218"/>
      <c r="DQ244" s="218"/>
      <c r="DR244" s="218"/>
      <c r="DS244" s="218"/>
      <c r="DT244" s="218"/>
      <c r="DU244" s="218"/>
      <c r="DV244" s="218"/>
      <c r="DW244" s="218"/>
      <c r="DX244" s="218"/>
      <c r="DY244" s="218"/>
      <c r="DZ244" s="218"/>
      <c r="EA244" s="218"/>
      <c r="EB244" s="218"/>
      <c r="EC244" s="218"/>
      <c r="ED244" s="218"/>
      <c r="EE244" s="218"/>
      <c r="EF244" s="218"/>
      <c r="EG244" s="218"/>
      <c r="EH244" s="218"/>
      <c r="EI244" s="218"/>
      <c r="EJ244" s="218"/>
      <c r="EK244" s="218"/>
      <c r="EL244" s="218"/>
      <c r="EM244" s="218"/>
      <c r="EN244" s="218"/>
      <c r="EO244" s="218"/>
      <c r="EP244" s="218"/>
      <c r="EQ244" s="218"/>
      <c r="ER244" s="218"/>
      <c r="ES244" s="218"/>
      <c r="ET244" s="218"/>
      <c r="EU244" s="218"/>
      <c r="EV244" s="218"/>
      <c r="EW244" s="218"/>
      <c r="EX244" s="218"/>
      <c r="EY244" s="218"/>
      <c r="EZ244" s="218"/>
      <c r="FA244" s="218"/>
      <c r="FB244" s="218"/>
      <c r="FC244" s="218"/>
      <c r="FD244" s="218"/>
      <c r="FE244" s="218"/>
      <c r="FF244" s="218"/>
      <c r="FG244" s="218"/>
      <c r="FH244" s="218"/>
      <c r="FI244" s="218"/>
      <c r="FJ244" s="218"/>
      <c r="FK244" s="218"/>
      <c r="FL244" s="218"/>
      <c r="FM244" s="218"/>
      <c r="FN244" s="218"/>
    </row>
    <row r="245" spans="2:170">
      <c r="B245" s="218"/>
      <c r="C245" s="304"/>
      <c r="D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18"/>
      <c r="P245" s="218"/>
      <c r="Q245" s="218"/>
      <c r="R245" s="218"/>
      <c r="S245" s="218"/>
      <c r="T245" s="218"/>
      <c r="U245" s="218"/>
      <c r="V245" s="218"/>
      <c r="W245" s="218"/>
      <c r="X245" s="218"/>
      <c r="Y245" s="218"/>
      <c r="Z245" s="218"/>
      <c r="AA245" s="218"/>
      <c r="AB245" s="218"/>
      <c r="AC245" s="218"/>
      <c r="AD245" s="218"/>
      <c r="AE245" s="218"/>
      <c r="AF245" s="218"/>
      <c r="AG245" s="218"/>
      <c r="AH245" s="305"/>
      <c r="AI245" s="218"/>
      <c r="AJ245" s="218"/>
      <c r="AK245" s="218"/>
      <c r="AL245" s="218"/>
      <c r="AM245" s="218"/>
      <c r="AN245" s="218"/>
      <c r="AO245" s="218"/>
      <c r="AP245" s="218"/>
      <c r="AQ245" s="218"/>
      <c r="AR245" s="218"/>
      <c r="AS245" s="218"/>
      <c r="AT245" s="218"/>
      <c r="AU245" s="218"/>
      <c r="AV245" s="218"/>
      <c r="AW245" s="218"/>
      <c r="AX245" s="218"/>
      <c r="AY245" s="218"/>
      <c r="AZ245" s="218"/>
      <c r="BA245" s="218"/>
      <c r="BB245" s="218"/>
      <c r="BC245" s="218"/>
      <c r="BD245" s="218"/>
      <c r="BE245" s="218"/>
      <c r="BF245" s="218"/>
      <c r="BG245" s="218"/>
      <c r="BH245" s="218"/>
      <c r="BI245" s="218"/>
      <c r="BJ245" s="218"/>
      <c r="BK245" s="218"/>
      <c r="BL245" s="218"/>
      <c r="BM245" s="218"/>
      <c r="BN245" s="218"/>
      <c r="BO245" s="218"/>
      <c r="BP245" s="218"/>
      <c r="BQ245" s="218"/>
      <c r="BR245" s="218"/>
      <c r="BS245" s="218"/>
      <c r="BT245" s="218"/>
      <c r="BU245" s="218"/>
      <c r="BV245" s="218"/>
      <c r="BW245" s="218"/>
      <c r="BX245" s="218"/>
      <c r="BY245" s="218"/>
      <c r="BZ245" s="218"/>
      <c r="CA245" s="218"/>
      <c r="CB245" s="218"/>
      <c r="CC245" s="218"/>
      <c r="CD245" s="218"/>
      <c r="CE245" s="218"/>
      <c r="CF245" s="218"/>
      <c r="CG245" s="218"/>
      <c r="CH245" s="218"/>
      <c r="CI245" s="218"/>
      <c r="CJ245" s="218"/>
      <c r="CK245" s="218"/>
      <c r="CL245" s="218"/>
      <c r="CM245" s="218"/>
      <c r="CN245" s="218"/>
      <c r="CO245" s="218"/>
      <c r="CP245" s="218"/>
      <c r="CQ245" s="218"/>
      <c r="CR245" s="218"/>
      <c r="CS245" s="218"/>
      <c r="CT245" s="218"/>
      <c r="CU245" s="218"/>
      <c r="CV245" s="218"/>
      <c r="CW245" s="218"/>
      <c r="CX245" s="218"/>
      <c r="CY245" s="218"/>
      <c r="CZ245" s="218"/>
      <c r="DA245" s="218"/>
      <c r="DB245" s="218"/>
      <c r="DC245" s="218"/>
      <c r="DD245" s="218"/>
      <c r="DE245" s="218"/>
      <c r="DF245" s="218"/>
      <c r="DG245" s="218"/>
      <c r="DH245" s="218"/>
      <c r="DI245" s="218"/>
      <c r="DJ245" s="218"/>
      <c r="DK245" s="218"/>
      <c r="DL245" s="218"/>
      <c r="DM245" s="218"/>
      <c r="DN245" s="218"/>
      <c r="DO245" s="218"/>
      <c r="DP245" s="218"/>
      <c r="DQ245" s="218"/>
      <c r="DR245" s="218"/>
      <c r="DS245" s="218"/>
      <c r="DT245" s="218"/>
      <c r="DU245" s="218"/>
      <c r="DV245" s="218"/>
      <c r="DW245" s="218"/>
      <c r="DX245" s="218"/>
      <c r="DY245" s="218"/>
      <c r="DZ245" s="218"/>
      <c r="EA245" s="218"/>
      <c r="EB245" s="218"/>
      <c r="EC245" s="218"/>
      <c r="ED245" s="218"/>
      <c r="EE245" s="218"/>
      <c r="EF245" s="218"/>
      <c r="EG245" s="218"/>
      <c r="EH245" s="218"/>
      <c r="EI245" s="218"/>
      <c r="EJ245" s="218"/>
      <c r="EK245" s="218"/>
      <c r="EL245" s="218"/>
      <c r="EM245" s="218"/>
      <c r="EN245" s="218"/>
      <c r="EO245" s="218"/>
      <c r="EP245" s="218"/>
      <c r="EQ245" s="218"/>
      <c r="ER245" s="218"/>
      <c r="ES245" s="218"/>
      <c r="ET245" s="218"/>
      <c r="EU245" s="218"/>
      <c r="EV245" s="218"/>
      <c r="EW245" s="218"/>
      <c r="EX245" s="218"/>
      <c r="EY245" s="218"/>
      <c r="EZ245" s="218"/>
      <c r="FA245" s="218"/>
      <c r="FB245" s="218"/>
      <c r="FC245" s="218"/>
      <c r="FD245" s="218"/>
      <c r="FE245" s="218"/>
      <c r="FF245" s="218"/>
      <c r="FG245" s="218"/>
      <c r="FH245" s="218"/>
      <c r="FI245" s="218"/>
      <c r="FJ245" s="218"/>
      <c r="FK245" s="218"/>
      <c r="FL245" s="218"/>
      <c r="FM245" s="218"/>
      <c r="FN245" s="218"/>
    </row>
    <row r="246" spans="2:170">
      <c r="B246" s="218"/>
      <c r="C246" s="304"/>
      <c r="D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  <c r="AA246" s="218"/>
      <c r="AB246" s="218"/>
      <c r="AC246" s="218"/>
      <c r="AD246" s="218"/>
      <c r="AE246" s="218"/>
      <c r="AF246" s="218"/>
      <c r="AG246" s="218"/>
      <c r="AH246" s="305"/>
      <c r="AI246" s="218"/>
      <c r="AJ246" s="218"/>
      <c r="AK246" s="218"/>
      <c r="AL246" s="218"/>
      <c r="AM246" s="218"/>
      <c r="AN246" s="218"/>
      <c r="AO246" s="218"/>
      <c r="AP246" s="218"/>
      <c r="AQ246" s="218"/>
      <c r="AR246" s="218"/>
      <c r="AS246" s="218"/>
      <c r="AT246" s="218"/>
      <c r="AU246" s="218"/>
      <c r="AV246" s="218"/>
      <c r="AW246" s="218"/>
      <c r="AX246" s="218"/>
      <c r="AY246" s="218"/>
      <c r="AZ246" s="218"/>
      <c r="BA246" s="218"/>
      <c r="BB246" s="218"/>
      <c r="BC246" s="218"/>
      <c r="BD246" s="218"/>
      <c r="BE246" s="218"/>
      <c r="BF246" s="218"/>
      <c r="BG246" s="218"/>
      <c r="BH246" s="218"/>
      <c r="BI246" s="218"/>
      <c r="BJ246" s="218"/>
      <c r="BK246" s="218"/>
      <c r="BL246" s="218"/>
      <c r="BM246" s="218"/>
      <c r="BN246" s="218"/>
      <c r="BO246" s="218"/>
      <c r="BP246" s="218"/>
      <c r="BQ246" s="218"/>
      <c r="BR246" s="218"/>
      <c r="BS246" s="218"/>
      <c r="BT246" s="218"/>
      <c r="BU246" s="218"/>
      <c r="BV246" s="218"/>
      <c r="BW246" s="218"/>
      <c r="BX246" s="218"/>
      <c r="BY246" s="218"/>
      <c r="BZ246" s="218"/>
      <c r="CA246" s="218"/>
      <c r="CB246" s="218"/>
      <c r="CC246" s="218"/>
      <c r="CD246" s="218"/>
      <c r="CE246" s="218"/>
      <c r="CF246" s="218"/>
      <c r="CG246" s="218"/>
      <c r="CH246" s="218"/>
      <c r="CI246" s="218"/>
      <c r="CJ246" s="218"/>
      <c r="CK246" s="218"/>
      <c r="CL246" s="218"/>
      <c r="CM246" s="218"/>
      <c r="CN246" s="218"/>
      <c r="CO246" s="218"/>
      <c r="CP246" s="218"/>
      <c r="CQ246" s="218"/>
      <c r="CR246" s="218"/>
      <c r="CS246" s="218"/>
      <c r="CT246" s="218"/>
      <c r="CU246" s="218"/>
      <c r="CV246" s="218"/>
      <c r="CW246" s="218"/>
      <c r="CX246" s="218"/>
      <c r="CY246" s="218"/>
      <c r="CZ246" s="218"/>
      <c r="DA246" s="218"/>
      <c r="DB246" s="218"/>
      <c r="DC246" s="218"/>
      <c r="DD246" s="218"/>
      <c r="DE246" s="218"/>
      <c r="DF246" s="218"/>
      <c r="DG246" s="218"/>
      <c r="DH246" s="218"/>
      <c r="DI246" s="218"/>
      <c r="DJ246" s="218"/>
      <c r="DK246" s="218"/>
      <c r="DL246" s="218"/>
      <c r="DM246" s="218"/>
      <c r="DN246" s="218"/>
      <c r="DO246" s="218"/>
      <c r="DP246" s="218"/>
      <c r="DQ246" s="218"/>
      <c r="DR246" s="218"/>
      <c r="DS246" s="218"/>
      <c r="DT246" s="218"/>
      <c r="DU246" s="218"/>
      <c r="DV246" s="218"/>
      <c r="DW246" s="218"/>
      <c r="DX246" s="218"/>
      <c r="DY246" s="218"/>
      <c r="DZ246" s="218"/>
      <c r="EA246" s="218"/>
      <c r="EB246" s="218"/>
      <c r="EC246" s="218"/>
      <c r="ED246" s="218"/>
      <c r="EE246" s="218"/>
      <c r="EF246" s="218"/>
      <c r="EG246" s="218"/>
      <c r="EH246" s="218"/>
      <c r="EI246" s="218"/>
      <c r="EJ246" s="218"/>
      <c r="EK246" s="218"/>
      <c r="EL246" s="218"/>
      <c r="EM246" s="218"/>
      <c r="EN246" s="218"/>
      <c r="EO246" s="218"/>
      <c r="EP246" s="218"/>
      <c r="EQ246" s="218"/>
      <c r="ER246" s="218"/>
      <c r="ES246" s="218"/>
      <c r="ET246" s="218"/>
      <c r="EU246" s="218"/>
      <c r="EV246" s="218"/>
      <c r="EW246" s="218"/>
      <c r="EX246" s="218"/>
      <c r="EY246" s="218"/>
      <c r="EZ246" s="218"/>
      <c r="FA246" s="218"/>
      <c r="FB246" s="218"/>
      <c r="FC246" s="218"/>
      <c r="FD246" s="218"/>
      <c r="FE246" s="218"/>
      <c r="FF246" s="218"/>
      <c r="FG246" s="218"/>
      <c r="FH246" s="218"/>
      <c r="FI246" s="218"/>
      <c r="FJ246" s="218"/>
      <c r="FK246" s="218"/>
      <c r="FL246" s="218"/>
      <c r="FM246" s="218"/>
      <c r="FN246" s="218"/>
    </row>
    <row r="247" spans="2:170">
      <c r="B247" s="218"/>
      <c r="C247" s="304"/>
      <c r="D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8"/>
      <c r="T247" s="218"/>
      <c r="U247" s="218"/>
      <c r="V247" s="218"/>
      <c r="W247" s="218"/>
      <c r="X247" s="218"/>
      <c r="Y247" s="218"/>
      <c r="Z247" s="218"/>
      <c r="AA247" s="218"/>
      <c r="AB247" s="218"/>
      <c r="AC247" s="218"/>
      <c r="AD247" s="218"/>
      <c r="AE247" s="218"/>
      <c r="AF247" s="218"/>
      <c r="AG247" s="218"/>
      <c r="AH247" s="305"/>
      <c r="AI247" s="218"/>
      <c r="AJ247" s="218"/>
      <c r="AK247" s="218"/>
      <c r="AL247" s="218"/>
      <c r="AM247" s="218"/>
      <c r="AN247" s="218"/>
      <c r="AO247" s="218"/>
      <c r="AP247" s="218"/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8"/>
      <c r="BJ247" s="218"/>
      <c r="BK247" s="218"/>
      <c r="BL247" s="218"/>
      <c r="BM247" s="218"/>
      <c r="BN247" s="218"/>
      <c r="BO247" s="218"/>
      <c r="BP247" s="218"/>
      <c r="BQ247" s="218"/>
      <c r="BR247" s="218"/>
      <c r="BS247" s="218"/>
      <c r="BT247" s="218"/>
      <c r="BU247" s="218"/>
      <c r="BV247" s="218"/>
      <c r="BW247" s="218"/>
      <c r="BX247" s="218"/>
      <c r="BY247" s="218"/>
      <c r="BZ247" s="218"/>
      <c r="CA247" s="218"/>
      <c r="CB247" s="218"/>
      <c r="CC247" s="218"/>
      <c r="CD247" s="218"/>
      <c r="CE247" s="218"/>
      <c r="CF247" s="218"/>
      <c r="CG247" s="218"/>
      <c r="CH247" s="218"/>
      <c r="CI247" s="218"/>
      <c r="CJ247" s="218"/>
      <c r="CK247" s="218"/>
      <c r="CL247" s="218"/>
      <c r="CM247" s="218"/>
      <c r="CN247" s="218"/>
      <c r="CO247" s="218"/>
      <c r="CP247" s="218"/>
      <c r="CQ247" s="218"/>
      <c r="CR247" s="218"/>
      <c r="CS247" s="218"/>
      <c r="CT247" s="218"/>
      <c r="CU247" s="218"/>
      <c r="CV247" s="218"/>
      <c r="CW247" s="218"/>
      <c r="CX247" s="218"/>
      <c r="CY247" s="218"/>
      <c r="CZ247" s="218"/>
      <c r="DA247" s="218"/>
      <c r="DB247" s="218"/>
      <c r="DC247" s="218"/>
      <c r="DD247" s="218"/>
      <c r="DE247" s="218"/>
      <c r="DF247" s="218"/>
      <c r="DG247" s="218"/>
      <c r="DH247" s="218"/>
      <c r="DI247" s="218"/>
      <c r="DJ247" s="218"/>
      <c r="DK247" s="218"/>
      <c r="DL247" s="218"/>
      <c r="DM247" s="218"/>
      <c r="DN247" s="218"/>
      <c r="DO247" s="218"/>
      <c r="DP247" s="218"/>
      <c r="DQ247" s="218"/>
      <c r="DR247" s="218"/>
      <c r="DS247" s="218"/>
      <c r="DT247" s="218"/>
      <c r="DU247" s="218"/>
      <c r="DV247" s="218"/>
      <c r="DW247" s="218"/>
      <c r="DX247" s="218"/>
      <c r="DY247" s="218"/>
      <c r="DZ247" s="218"/>
      <c r="EA247" s="218"/>
      <c r="EB247" s="218"/>
      <c r="EC247" s="218"/>
      <c r="ED247" s="218"/>
      <c r="EE247" s="218"/>
      <c r="EF247" s="218"/>
      <c r="EG247" s="218"/>
      <c r="EH247" s="218"/>
      <c r="EI247" s="218"/>
      <c r="EJ247" s="218"/>
      <c r="EK247" s="218"/>
      <c r="EL247" s="218"/>
      <c r="EM247" s="218"/>
      <c r="EN247" s="218"/>
      <c r="EO247" s="218"/>
      <c r="EP247" s="218"/>
      <c r="EQ247" s="218"/>
      <c r="ER247" s="218"/>
      <c r="ES247" s="218"/>
      <c r="ET247" s="218"/>
      <c r="EU247" s="218"/>
      <c r="EV247" s="218"/>
      <c r="EW247" s="218"/>
      <c r="EX247" s="218"/>
      <c r="EY247" s="218"/>
      <c r="EZ247" s="218"/>
      <c r="FA247" s="218"/>
      <c r="FB247" s="218"/>
      <c r="FC247" s="218"/>
      <c r="FD247" s="218"/>
      <c r="FE247" s="218"/>
      <c r="FF247" s="218"/>
      <c r="FG247" s="218"/>
      <c r="FH247" s="218"/>
      <c r="FI247" s="218"/>
      <c r="FJ247" s="218"/>
      <c r="FK247" s="218"/>
      <c r="FL247" s="218"/>
      <c r="FM247" s="218"/>
      <c r="FN247" s="218"/>
    </row>
    <row r="248" spans="2:170">
      <c r="B248" s="218"/>
      <c r="C248" s="304"/>
      <c r="D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8"/>
      <c r="T248" s="218"/>
      <c r="U248" s="218"/>
      <c r="V248" s="218"/>
      <c r="W248" s="218"/>
      <c r="X248" s="218"/>
      <c r="Y248" s="218"/>
      <c r="Z248" s="218"/>
      <c r="AA248" s="218"/>
      <c r="AB248" s="218"/>
      <c r="AC248" s="218"/>
      <c r="AD248" s="218"/>
      <c r="AE248" s="218"/>
      <c r="AF248" s="218"/>
      <c r="AG248" s="218"/>
      <c r="AH248" s="305"/>
      <c r="AI248" s="218"/>
      <c r="AJ248" s="218"/>
      <c r="AK248" s="218"/>
      <c r="AL248" s="218"/>
      <c r="AM248" s="218"/>
      <c r="AN248" s="218"/>
      <c r="AO248" s="218"/>
      <c r="AP248" s="218"/>
      <c r="AQ248" s="218"/>
      <c r="AR248" s="218"/>
      <c r="AS248" s="218"/>
      <c r="AT248" s="218"/>
      <c r="AU248" s="218"/>
      <c r="AV248" s="218"/>
      <c r="AW248" s="218"/>
      <c r="AX248" s="218"/>
      <c r="AY248" s="218"/>
      <c r="AZ248" s="218"/>
      <c r="BA248" s="218"/>
      <c r="BB248" s="218"/>
      <c r="BC248" s="218"/>
      <c r="BD248" s="218"/>
      <c r="BE248" s="218"/>
      <c r="BF248" s="218"/>
      <c r="BG248" s="218"/>
      <c r="BH248" s="218"/>
      <c r="BI248" s="218"/>
      <c r="BJ248" s="218"/>
      <c r="BK248" s="218"/>
      <c r="BL248" s="218"/>
      <c r="BM248" s="218"/>
      <c r="BN248" s="218"/>
      <c r="BO248" s="218"/>
      <c r="BP248" s="218"/>
      <c r="BQ248" s="218"/>
      <c r="BR248" s="218"/>
      <c r="BS248" s="218"/>
      <c r="BT248" s="218"/>
      <c r="BU248" s="218"/>
      <c r="BV248" s="218"/>
      <c r="BW248" s="218"/>
      <c r="BX248" s="218"/>
      <c r="BY248" s="218"/>
      <c r="BZ248" s="218"/>
      <c r="CA248" s="218"/>
      <c r="CB248" s="218"/>
      <c r="CC248" s="218"/>
      <c r="CD248" s="218"/>
      <c r="CE248" s="218"/>
      <c r="CF248" s="218"/>
      <c r="CG248" s="218"/>
      <c r="CH248" s="218"/>
      <c r="CI248" s="218"/>
      <c r="CJ248" s="218"/>
      <c r="CK248" s="218"/>
      <c r="CL248" s="218"/>
      <c r="CM248" s="218"/>
      <c r="CN248" s="218"/>
      <c r="CO248" s="218"/>
      <c r="CP248" s="218"/>
      <c r="CQ248" s="218"/>
      <c r="CR248" s="218"/>
      <c r="CS248" s="218"/>
      <c r="CT248" s="218"/>
      <c r="CU248" s="218"/>
      <c r="CV248" s="218"/>
      <c r="CW248" s="218"/>
      <c r="CX248" s="218"/>
      <c r="CY248" s="218"/>
      <c r="CZ248" s="218"/>
      <c r="DA248" s="218"/>
      <c r="DB248" s="218"/>
      <c r="DC248" s="218"/>
      <c r="DD248" s="218"/>
      <c r="DE248" s="218"/>
      <c r="DF248" s="218"/>
      <c r="DG248" s="218"/>
      <c r="DH248" s="218"/>
      <c r="DI248" s="218"/>
      <c r="DJ248" s="218"/>
      <c r="DK248" s="218"/>
      <c r="DL248" s="218"/>
      <c r="DM248" s="218"/>
      <c r="DN248" s="218"/>
      <c r="DO248" s="218"/>
      <c r="DP248" s="218"/>
      <c r="DQ248" s="218"/>
      <c r="DR248" s="218"/>
      <c r="DS248" s="218"/>
      <c r="DT248" s="218"/>
      <c r="DU248" s="218"/>
      <c r="DV248" s="218"/>
      <c r="DW248" s="218"/>
      <c r="DX248" s="218"/>
      <c r="DY248" s="218"/>
      <c r="DZ248" s="218"/>
      <c r="EA248" s="218"/>
      <c r="EB248" s="218"/>
      <c r="EC248" s="218"/>
      <c r="ED248" s="218"/>
      <c r="EE248" s="218"/>
      <c r="EF248" s="218"/>
      <c r="EG248" s="218"/>
      <c r="EH248" s="218"/>
      <c r="EI248" s="218"/>
      <c r="EJ248" s="218"/>
      <c r="EK248" s="218"/>
      <c r="EL248" s="218"/>
      <c r="EM248" s="218"/>
      <c r="EN248" s="218"/>
      <c r="EO248" s="218"/>
      <c r="EP248" s="218"/>
      <c r="EQ248" s="218"/>
      <c r="ER248" s="218"/>
      <c r="ES248" s="218"/>
      <c r="ET248" s="218"/>
      <c r="EU248" s="218"/>
      <c r="EV248" s="218"/>
      <c r="EW248" s="218"/>
      <c r="EX248" s="218"/>
      <c r="EY248" s="218"/>
      <c r="EZ248" s="218"/>
      <c r="FA248" s="218"/>
      <c r="FB248" s="218"/>
      <c r="FC248" s="218"/>
      <c r="FD248" s="218"/>
      <c r="FE248" s="218"/>
      <c r="FF248" s="218"/>
      <c r="FG248" s="218"/>
      <c r="FH248" s="218"/>
      <c r="FI248" s="218"/>
      <c r="FJ248" s="218"/>
      <c r="FK248" s="218"/>
      <c r="FL248" s="218"/>
      <c r="FM248" s="218"/>
      <c r="FN248" s="218"/>
    </row>
    <row r="249" spans="2:170">
      <c r="B249" s="218"/>
      <c r="C249" s="304"/>
      <c r="D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18"/>
      <c r="P249" s="218"/>
      <c r="Q249" s="218"/>
      <c r="R249" s="218"/>
      <c r="S249" s="218"/>
      <c r="T249" s="218"/>
      <c r="U249" s="218"/>
      <c r="V249" s="218"/>
      <c r="W249" s="218"/>
      <c r="X249" s="218"/>
      <c r="Y249" s="218"/>
      <c r="Z249" s="218"/>
      <c r="AA249" s="218"/>
      <c r="AB249" s="218"/>
      <c r="AC249" s="218"/>
      <c r="AD249" s="218"/>
      <c r="AE249" s="218"/>
      <c r="AF249" s="218"/>
      <c r="AG249" s="218"/>
      <c r="AH249" s="305"/>
      <c r="AI249" s="218"/>
      <c r="AJ249" s="218"/>
      <c r="AK249" s="218"/>
      <c r="AL249" s="218"/>
      <c r="AM249" s="218"/>
      <c r="AN249" s="218"/>
      <c r="AO249" s="218"/>
      <c r="AP249" s="218"/>
      <c r="AQ249" s="218"/>
      <c r="AR249" s="218"/>
      <c r="AS249" s="218"/>
      <c r="AT249" s="218"/>
      <c r="AU249" s="218"/>
      <c r="AV249" s="218"/>
      <c r="AW249" s="218"/>
      <c r="AX249" s="218"/>
      <c r="AY249" s="218"/>
      <c r="AZ249" s="218"/>
      <c r="BA249" s="218"/>
      <c r="BB249" s="218"/>
      <c r="BC249" s="218"/>
      <c r="BD249" s="218"/>
      <c r="BE249" s="218"/>
      <c r="BF249" s="218"/>
      <c r="BG249" s="218"/>
      <c r="BH249" s="218"/>
      <c r="BI249" s="218"/>
      <c r="BJ249" s="218"/>
      <c r="BK249" s="218"/>
      <c r="BL249" s="218"/>
      <c r="BM249" s="218"/>
      <c r="BN249" s="218"/>
      <c r="BO249" s="218"/>
      <c r="BP249" s="218"/>
      <c r="BQ249" s="218"/>
      <c r="BR249" s="218"/>
      <c r="BS249" s="218"/>
      <c r="BT249" s="218"/>
      <c r="BU249" s="218"/>
      <c r="BV249" s="218"/>
      <c r="BW249" s="218"/>
      <c r="BX249" s="218"/>
      <c r="BY249" s="218"/>
      <c r="BZ249" s="218"/>
      <c r="CA249" s="218"/>
      <c r="CB249" s="218"/>
      <c r="CC249" s="218"/>
      <c r="CD249" s="218"/>
      <c r="CE249" s="218"/>
      <c r="CF249" s="218"/>
      <c r="CG249" s="218"/>
      <c r="CH249" s="218"/>
      <c r="CI249" s="218"/>
      <c r="CJ249" s="218"/>
      <c r="CK249" s="218"/>
      <c r="CL249" s="218"/>
      <c r="CM249" s="218"/>
      <c r="CN249" s="218"/>
      <c r="CO249" s="218"/>
      <c r="CP249" s="218"/>
      <c r="CQ249" s="218"/>
      <c r="CR249" s="218"/>
      <c r="CS249" s="218"/>
      <c r="CT249" s="218"/>
      <c r="CU249" s="218"/>
      <c r="CV249" s="218"/>
      <c r="CW249" s="218"/>
      <c r="CX249" s="218"/>
      <c r="CY249" s="218"/>
      <c r="CZ249" s="218"/>
      <c r="DA249" s="218"/>
      <c r="DB249" s="218"/>
      <c r="DC249" s="218"/>
      <c r="DD249" s="218"/>
      <c r="DE249" s="218"/>
      <c r="DF249" s="218"/>
      <c r="DG249" s="218"/>
      <c r="DH249" s="218"/>
      <c r="DI249" s="218"/>
      <c r="DJ249" s="218"/>
      <c r="DK249" s="218"/>
      <c r="DL249" s="218"/>
      <c r="DM249" s="218"/>
      <c r="DN249" s="218"/>
      <c r="DO249" s="218"/>
      <c r="DP249" s="218"/>
      <c r="DQ249" s="218"/>
      <c r="DR249" s="218"/>
      <c r="DS249" s="218"/>
      <c r="DT249" s="218"/>
      <c r="DU249" s="218"/>
      <c r="DV249" s="218"/>
      <c r="DW249" s="218"/>
      <c r="DX249" s="218"/>
      <c r="DY249" s="218"/>
      <c r="DZ249" s="218"/>
      <c r="EA249" s="218"/>
      <c r="EB249" s="218"/>
      <c r="EC249" s="218"/>
      <c r="ED249" s="218"/>
      <c r="EE249" s="218"/>
      <c r="EF249" s="218"/>
      <c r="EG249" s="218"/>
      <c r="EH249" s="218"/>
      <c r="EI249" s="218"/>
      <c r="EJ249" s="218"/>
      <c r="EK249" s="218"/>
      <c r="EL249" s="218"/>
      <c r="EM249" s="218"/>
      <c r="EN249" s="218"/>
      <c r="EO249" s="218"/>
      <c r="EP249" s="218"/>
      <c r="EQ249" s="218"/>
      <c r="ER249" s="218"/>
      <c r="ES249" s="218"/>
      <c r="ET249" s="218"/>
      <c r="EU249" s="218"/>
      <c r="EV249" s="218"/>
      <c r="EW249" s="218"/>
      <c r="EX249" s="218"/>
      <c r="EY249" s="218"/>
      <c r="EZ249" s="218"/>
      <c r="FA249" s="218"/>
      <c r="FB249" s="218"/>
      <c r="FC249" s="218"/>
      <c r="FD249" s="218"/>
      <c r="FE249" s="218"/>
      <c r="FF249" s="218"/>
      <c r="FG249" s="218"/>
      <c r="FH249" s="218"/>
      <c r="FI249" s="218"/>
      <c r="FJ249" s="218"/>
      <c r="FK249" s="218"/>
      <c r="FL249" s="218"/>
      <c r="FM249" s="218"/>
      <c r="FN249" s="218"/>
    </row>
    <row r="250" spans="2:170">
      <c r="B250" s="218"/>
      <c r="C250" s="304"/>
      <c r="D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18"/>
      <c r="P250" s="218"/>
      <c r="Q250" s="218"/>
      <c r="R250" s="218"/>
      <c r="S250" s="218"/>
      <c r="T250" s="218"/>
      <c r="U250" s="218"/>
      <c r="V250" s="218"/>
      <c r="W250" s="218"/>
      <c r="X250" s="218"/>
      <c r="Y250" s="218"/>
      <c r="Z250" s="218"/>
      <c r="AA250" s="218"/>
      <c r="AB250" s="218"/>
      <c r="AC250" s="218"/>
      <c r="AD250" s="218"/>
      <c r="AE250" s="218"/>
      <c r="AF250" s="218"/>
      <c r="AG250" s="218"/>
      <c r="AH250" s="305"/>
      <c r="AI250" s="218"/>
      <c r="AJ250" s="218"/>
      <c r="AK250" s="218"/>
      <c r="AL250" s="218"/>
      <c r="AM250" s="218"/>
      <c r="AN250" s="218"/>
      <c r="AO250" s="218"/>
      <c r="AP250" s="218"/>
      <c r="AQ250" s="218"/>
      <c r="AR250" s="218"/>
      <c r="AS250" s="218"/>
      <c r="AT250" s="218"/>
      <c r="AU250" s="218"/>
      <c r="AV250" s="218"/>
      <c r="AW250" s="218"/>
      <c r="AX250" s="218"/>
      <c r="AY250" s="218"/>
      <c r="AZ250" s="218"/>
      <c r="BA250" s="218"/>
      <c r="BB250" s="218"/>
      <c r="BC250" s="218"/>
      <c r="BD250" s="218"/>
      <c r="BE250" s="218"/>
      <c r="BF250" s="218"/>
      <c r="BG250" s="218"/>
      <c r="BH250" s="218"/>
      <c r="BI250" s="218"/>
      <c r="BJ250" s="218"/>
      <c r="BK250" s="218"/>
      <c r="BL250" s="218"/>
      <c r="BM250" s="218"/>
      <c r="BN250" s="218"/>
      <c r="BO250" s="218"/>
      <c r="BP250" s="218"/>
      <c r="BQ250" s="218"/>
      <c r="BR250" s="218"/>
      <c r="BS250" s="218"/>
      <c r="BT250" s="218"/>
      <c r="BU250" s="218"/>
      <c r="BV250" s="218"/>
      <c r="BW250" s="218"/>
      <c r="BX250" s="218"/>
      <c r="BY250" s="218"/>
      <c r="BZ250" s="218"/>
      <c r="CA250" s="218"/>
      <c r="CB250" s="218"/>
      <c r="CC250" s="218"/>
      <c r="CD250" s="218"/>
      <c r="CE250" s="218"/>
      <c r="CF250" s="218"/>
      <c r="CG250" s="218"/>
      <c r="CH250" s="218"/>
      <c r="CI250" s="218"/>
      <c r="CJ250" s="218"/>
      <c r="CK250" s="218"/>
      <c r="CL250" s="218"/>
      <c r="CM250" s="218"/>
      <c r="CN250" s="218"/>
      <c r="CO250" s="218"/>
      <c r="CP250" s="218"/>
      <c r="CQ250" s="218"/>
      <c r="CR250" s="218"/>
      <c r="CS250" s="218"/>
      <c r="CT250" s="218"/>
      <c r="CU250" s="218"/>
      <c r="CV250" s="218"/>
      <c r="CW250" s="218"/>
      <c r="CX250" s="218"/>
      <c r="CY250" s="218"/>
      <c r="CZ250" s="218"/>
      <c r="DA250" s="218"/>
      <c r="DB250" s="218"/>
      <c r="DC250" s="218"/>
      <c r="DD250" s="218"/>
      <c r="DE250" s="218"/>
      <c r="DF250" s="218"/>
      <c r="DG250" s="218"/>
      <c r="DH250" s="218"/>
      <c r="DI250" s="218"/>
      <c r="DJ250" s="218"/>
      <c r="DK250" s="218"/>
      <c r="DL250" s="218"/>
      <c r="DM250" s="218"/>
      <c r="DN250" s="218"/>
      <c r="DO250" s="218"/>
      <c r="DP250" s="218"/>
      <c r="DQ250" s="218"/>
      <c r="DR250" s="218"/>
      <c r="DS250" s="218"/>
      <c r="DT250" s="218"/>
      <c r="DU250" s="218"/>
      <c r="DV250" s="218"/>
      <c r="DW250" s="218"/>
      <c r="DX250" s="218"/>
      <c r="DY250" s="218"/>
      <c r="DZ250" s="218"/>
      <c r="EA250" s="218"/>
      <c r="EB250" s="218"/>
      <c r="EC250" s="218"/>
      <c r="ED250" s="218"/>
      <c r="EE250" s="218"/>
      <c r="EF250" s="218"/>
      <c r="EG250" s="218"/>
      <c r="EH250" s="218"/>
      <c r="EI250" s="218"/>
      <c r="EJ250" s="218"/>
      <c r="EK250" s="218"/>
      <c r="EL250" s="218"/>
      <c r="EM250" s="218"/>
      <c r="EN250" s="218"/>
      <c r="EO250" s="218"/>
      <c r="EP250" s="218"/>
      <c r="EQ250" s="218"/>
      <c r="ER250" s="218"/>
      <c r="ES250" s="218"/>
      <c r="ET250" s="218"/>
      <c r="EU250" s="218"/>
      <c r="EV250" s="218"/>
      <c r="EW250" s="218"/>
      <c r="EX250" s="218"/>
      <c r="EY250" s="218"/>
      <c r="EZ250" s="218"/>
      <c r="FA250" s="218"/>
      <c r="FB250" s="218"/>
      <c r="FC250" s="218"/>
      <c r="FD250" s="218"/>
      <c r="FE250" s="218"/>
      <c r="FF250" s="218"/>
      <c r="FG250" s="218"/>
      <c r="FH250" s="218"/>
      <c r="FI250" s="218"/>
      <c r="FJ250" s="218"/>
      <c r="FK250" s="218"/>
      <c r="FL250" s="218"/>
      <c r="FM250" s="218"/>
      <c r="FN250" s="218"/>
    </row>
    <row r="251" spans="2:170">
      <c r="B251" s="218"/>
      <c r="C251" s="304"/>
      <c r="D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18"/>
      <c r="P251" s="218"/>
      <c r="Q251" s="218"/>
      <c r="R251" s="218"/>
      <c r="S251" s="218"/>
      <c r="T251" s="218"/>
      <c r="U251" s="218"/>
      <c r="V251" s="218"/>
      <c r="W251" s="218"/>
      <c r="X251" s="218"/>
      <c r="Y251" s="218"/>
      <c r="Z251" s="218"/>
      <c r="AA251" s="218"/>
      <c r="AB251" s="218"/>
      <c r="AC251" s="218"/>
      <c r="AD251" s="218"/>
      <c r="AE251" s="218"/>
      <c r="AF251" s="218"/>
      <c r="AG251" s="218"/>
      <c r="AH251" s="305"/>
      <c r="AI251" s="218"/>
      <c r="AJ251" s="218"/>
      <c r="AK251" s="218"/>
      <c r="AL251" s="218"/>
      <c r="AM251" s="218"/>
      <c r="AN251" s="218"/>
      <c r="AO251" s="218"/>
      <c r="AP251" s="218"/>
      <c r="AQ251" s="218"/>
      <c r="AR251" s="218"/>
      <c r="AS251" s="218"/>
      <c r="AT251" s="218"/>
      <c r="AU251" s="218"/>
      <c r="AV251" s="218"/>
      <c r="AW251" s="218"/>
      <c r="AX251" s="218"/>
      <c r="AY251" s="218"/>
      <c r="AZ251" s="218"/>
      <c r="BA251" s="218"/>
      <c r="BB251" s="218"/>
      <c r="BC251" s="218"/>
      <c r="BD251" s="218"/>
      <c r="BE251" s="218"/>
      <c r="BF251" s="218"/>
      <c r="BG251" s="218"/>
      <c r="BH251" s="218"/>
      <c r="BI251" s="218"/>
      <c r="BJ251" s="218"/>
      <c r="BK251" s="218"/>
      <c r="BL251" s="218"/>
      <c r="BM251" s="218"/>
      <c r="BN251" s="218"/>
      <c r="BO251" s="218"/>
      <c r="BP251" s="218"/>
      <c r="BQ251" s="218"/>
      <c r="BR251" s="218"/>
      <c r="BS251" s="218"/>
      <c r="BT251" s="218"/>
      <c r="BU251" s="218"/>
      <c r="BV251" s="218"/>
      <c r="BW251" s="218"/>
      <c r="BX251" s="218"/>
      <c r="BY251" s="218"/>
      <c r="BZ251" s="218"/>
      <c r="CA251" s="218"/>
      <c r="CB251" s="218"/>
      <c r="CC251" s="218"/>
      <c r="CD251" s="218"/>
      <c r="CE251" s="218"/>
      <c r="CF251" s="218"/>
      <c r="CG251" s="218"/>
      <c r="CH251" s="218"/>
      <c r="CI251" s="218"/>
      <c r="CJ251" s="218"/>
      <c r="CK251" s="218"/>
      <c r="CL251" s="218"/>
      <c r="CM251" s="218"/>
      <c r="CN251" s="218"/>
      <c r="CO251" s="218"/>
      <c r="CP251" s="218"/>
      <c r="CQ251" s="218"/>
      <c r="CR251" s="218"/>
      <c r="CS251" s="218"/>
      <c r="CT251" s="218"/>
      <c r="CU251" s="218"/>
      <c r="CV251" s="218"/>
      <c r="CW251" s="218"/>
      <c r="CX251" s="218"/>
      <c r="CY251" s="218"/>
      <c r="CZ251" s="218"/>
      <c r="DA251" s="218"/>
      <c r="DB251" s="218"/>
      <c r="DC251" s="218"/>
      <c r="DD251" s="218"/>
      <c r="DE251" s="218"/>
      <c r="DF251" s="218"/>
      <c r="DG251" s="218"/>
      <c r="DH251" s="218"/>
      <c r="DI251" s="218"/>
      <c r="DJ251" s="218"/>
      <c r="DK251" s="218"/>
      <c r="DL251" s="218"/>
      <c r="DM251" s="218"/>
      <c r="DN251" s="218"/>
      <c r="DO251" s="218"/>
      <c r="DP251" s="218"/>
      <c r="DQ251" s="218"/>
      <c r="DR251" s="218"/>
      <c r="DS251" s="218"/>
      <c r="DT251" s="218"/>
      <c r="DU251" s="218"/>
      <c r="DV251" s="218"/>
      <c r="DW251" s="218"/>
      <c r="DX251" s="218"/>
      <c r="DY251" s="218"/>
      <c r="DZ251" s="218"/>
      <c r="EA251" s="218"/>
      <c r="EB251" s="218"/>
      <c r="EC251" s="218"/>
      <c r="ED251" s="218"/>
      <c r="EE251" s="218"/>
      <c r="EF251" s="218"/>
      <c r="EG251" s="218"/>
      <c r="EH251" s="218"/>
      <c r="EI251" s="218"/>
      <c r="EJ251" s="218"/>
      <c r="EK251" s="218"/>
      <c r="EL251" s="218"/>
      <c r="EM251" s="218"/>
      <c r="EN251" s="218"/>
      <c r="EO251" s="218"/>
      <c r="EP251" s="218"/>
      <c r="EQ251" s="218"/>
      <c r="ER251" s="218"/>
      <c r="ES251" s="218"/>
      <c r="ET251" s="218"/>
      <c r="EU251" s="218"/>
      <c r="EV251" s="218"/>
      <c r="EW251" s="218"/>
      <c r="EX251" s="218"/>
      <c r="EY251" s="218"/>
      <c r="EZ251" s="218"/>
      <c r="FA251" s="218"/>
      <c r="FB251" s="218"/>
      <c r="FC251" s="218"/>
      <c r="FD251" s="218"/>
      <c r="FE251" s="218"/>
      <c r="FF251" s="218"/>
      <c r="FG251" s="218"/>
      <c r="FH251" s="218"/>
      <c r="FI251" s="218"/>
      <c r="FJ251" s="218"/>
      <c r="FK251" s="218"/>
      <c r="FL251" s="218"/>
      <c r="FM251" s="218"/>
      <c r="FN251" s="218"/>
    </row>
    <row r="252" spans="2:170">
      <c r="B252" s="218"/>
      <c r="C252" s="304"/>
      <c r="D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18"/>
      <c r="P252" s="218"/>
      <c r="Q252" s="218"/>
      <c r="R252" s="218"/>
      <c r="S252" s="218"/>
      <c r="T252" s="218"/>
      <c r="U252" s="218"/>
      <c r="V252" s="218"/>
      <c r="W252" s="218"/>
      <c r="X252" s="218"/>
      <c r="Y252" s="218"/>
      <c r="Z252" s="218"/>
      <c r="AA252" s="218"/>
      <c r="AB252" s="218"/>
      <c r="AC252" s="218"/>
      <c r="AD252" s="218"/>
      <c r="AE252" s="218"/>
      <c r="AF252" s="218"/>
      <c r="AG252" s="218"/>
      <c r="AH252" s="305"/>
      <c r="AI252" s="218"/>
      <c r="AJ252" s="218"/>
      <c r="AK252" s="218"/>
      <c r="AL252" s="218"/>
      <c r="AM252" s="218"/>
      <c r="AN252" s="218"/>
      <c r="AO252" s="218"/>
      <c r="AP252" s="218"/>
      <c r="AQ252" s="218"/>
      <c r="AR252" s="218"/>
      <c r="AS252" s="218"/>
      <c r="AT252" s="218"/>
      <c r="AU252" s="218"/>
      <c r="AV252" s="218"/>
      <c r="AW252" s="218"/>
      <c r="AX252" s="218"/>
      <c r="AY252" s="218"/>
      <c r="AZ252" s="218"/>
      <c r="BA252" s="218"/>
      <c r="BB252" s="218"/>
      <c r="BC252" s="218"/>
      <c r="BD252" s="218"/>
      <c r="BE252" s="218"/>
      <c r="BF252" s="218"/>
      <c r="BG252" s="218"/>
      <c r="BH252" s="218"/>
      <c r="BI252" s="218"/>
      <c r="BJ252" s="218"/>
      <c r="BK252" s="218"/>
      <c r="BL252" s="218"/>
      <c r="BM252" s="218"/>
      <c r="BN252" s="218"/>
      <c r="BO252" s="218"/>
      <c r="BP252" s="218"/>
      <c r="BQ252" s="218"/>
      <c r="BR252" s="218"/>
      <c r="BS252" s="218"/>
      <c r="BT252" s="218"/>
      <c r="BU252" s="218"/>
      <c r="BV252" s="218"/>
      <c r="BW252" s="218"/>
      <c r="BX252" s="218"/>
      <c r="BY252" s="218"/>
      <c r="BZ252" s="218"/>
      <c r="CA252" s="218"/>
      <c r="CB252" s="218"/>
      <c r="CC252" s="218"/>
      <c r="CD252" s="218"/>
      <c r="CE252" s="218"/>
      <c r="CF252" s="218"/>
      <c r="CG252" s="218"/>
      <c r="CH252" s="218"/>
      <c r="CI252" s="218"/>
      <c r="CJ252" s="218"/>
      <c r="CK252" s="218"/>
      <c r="CL252" s="218"/>
      <c r="CM252" s="218"/>
      <c r="CN252" s="218"/>
      <c r="CO252" s="218"/>
      <c r="CP252" s="218"/>
      <c r="CQ252" s="218"/>
      <c r="CR252" s="218"/>
      <c r="CS252" s="218"/>
      <c r="CT252" s="218"/>
      <c r="CU252" s="218"/>
      <c r="CV252" s="218"/>
      <c r="CW252" s="218"/>
      <c r="CX252" s="218"/>
      <c r="CY252" s="218"/>
      <c r="CZ252" s="218"/>
      <c r="DA252" s="218"/>
      <c r="DB252" s="218"/>
      <c r="DC252" s="218"/>
      <c r="DD252" s="218"/>
      <c r="DE252" s="218"/>
      <c r="DF252" s="218"/>
      <c r="DG252" s="218"/>
      <c r="DH252" s="218"/>
      <c r="DI252" s="218"/>
      <c r="DJ252" s="218"/>
      <c r="DK252" s="218"/>
      <c r="DL252" s="218"/>
      <c r="DM252" s="218"/>
      <c r="DN252" s="218"/>
      <c r="DO252" s="218"/>
      <c r="DP252" s="218"/>
      <c r="DQ252" s="218"/>
      <c r="DR252" s="218"/>
      <c r="DS252" s="218"/>
      <c r="DT252" s="218"/>
      <c r="DU252" s="218"/>
      <c r="DV252" s="218"/>
      <c r="DW252" s="218"/>
      <c r="DX252" s="218"/>
      <c r="DY252" s="218"/>
      <c r="DZ252" s="218"/>
      <c r="EA252" s="218"/>
      <c r="EB252" s="218"/>
      <c r="EC252" s="218"/>
      <c r="ED252" s="218"/>
      <c r="EE252" s="218"/>
      <c r="EF252" s="218"/>
      <c r="EG252" s="218"/>
      <c r="EH252" s="218"/>
      <c r="EI252" s="218"/>
      <c r="EJ252" s="218"/>
      <c r="EK252" s="218"/>
      <c r="EL252" s="218"/>
      <c r="EM252" s="218"/>
      <c r="EN252" s="218"/>
      <c r="EO252" s="218"/>
      <c r="EP252" s="218"/>
      <c r="EQ252" s="218"/>
      <c r="ER252" s="218"/>
      <c r="ES252" s="218"/>
      <c r="ET252" s="218"/>
      <c r="EU252" s="218"/>
      <c r="EV252" s="218"/>
      <c r="EW252" s="218"/>
      <c r="EX252" s="218"/>
      <c r="EY252" s="218"/>
      <c r="EZ252" s="218"/>
      <c r="FA252" s="218"/>
      <c r="FB252" s="218"/>
      <c r="FC252" s="218"/>
      <c r="FD252" s="218"/>
      <c r="FE252" s="218"/>
      <c r="FF252" s="218"/>
      <c r="FG252" s="218"/>
      <c r="FH252" s="218"/>
      <c r="FI252" s="218"/>
      <c r="FJ252" s="218"/>
      <c r="FK252" s="218"/>
      <c r="FL252" s="218"/>
      <c r="FM252" s="218"/>
      <c r="FN252" s="218"/>
    </row>
    <row r="253" spans="2:170">
      <c r="B253" s="218"/>
      <c r="C253" s="304"/>
      <c r="D253" s="218"/>
      <c r="F253" s="218"/>
      <c r="G253" s="218"/>
      <c r="H253" s="218"/>
      <c r="I253" s="218"/>
      <c r="J253" s="218"/>
      <c r="K253" s="218"/>
      <c r="L253" s="218"/>
      <c r="M253" s="218"/>
      <c r="N253" s="218"/>
      <c r="O253" s="218"/>
      <c r="P253" s="218"/>
      <c r="Q253" s="218"/>
      <c r="R253" s="218"/>
      <c r="S253" s="218"/>
      <c r="T253" s="218"/>
      <c r="U253" s="218"/>
      <c r="V253" s="218"/>
      <c r="W253" s="218"/>
      <c r="X253" s="218"/>
      <c r="Y253" s="218"/>
      <c r="Z253" s="218"/>
      <c r="AA253" s="218"/>
      <c r="AB253" s="218"/>
      <c r="AC253" s="218"/>
      <c r="AD253" s="218"/>
      <c r="AE253" s="218"/>
      <c r="AF253" s="218"/>
      <c r="AG253" s="218"/>
      <c r="AH253" s="305"/>
      <c r="AI253" s="218"/>
      <c r="AJ253" s="218"/>
      <c r="AK253" s="218"/>
      <c r="AL253" s="218"/>
      <c r="AM253" s="218"/>
      <c r="AN253" s="218"/>
      <c r="AO253" s="218"/>
      <c r="AP253" s="218"/>
      <c r="AQ253" s="218"/>
      <c r="AR253" s="218"/>
      <c r="AS253" s="218"/>
      <c r="AT253" s="218"/>
      <c r="AU253" s="218"/>
      <c r="AV253" s="218"/>
      <c r="AW253" s="218"/>
      <c r="AX253" s="218"/>
      <c r="AY253" s="218"/>
      <c r="AZ253" s="218"/>
      <c r="BA253" s="218"/>
      <c r="BB253" s="218"/>
      <c r="BC253" s="218"/>
      <c r="BD253" s="218"/>
      <c r="BE253" s="218"/>
      <c r="BF253" s="218"/>
      <c r="BG253" s="218"/>
      <c r="BH253" s="218"/>
      <c r="BI253" s="218"/>
      <c r="BJ253" s="218"/>
      <c r="BK253" s="218"/>
      <c r="BL253" s="218"/>
      <c r="BM253" s="218"/>
      <c r="BN253" s="218"/>
      <c r="BO253" s="218"/>
      <c r="BP253" s="218"/>
      <c r="BQ253" s="218"/>
      <c r="BR253" s="218"/>
      <c r="BS253" s="218"/>
      <c r="BT253" s="218"/>
      <c r="BU253" s="218"/>
      <c r="BV253" s="218"/>
      <c r="BW253" s="218"/>
      <c r="BX253" s="218"/>
      <c r="BY253" s="218"/>
      <c r="BZ253" s="218"/>
      <c r="CA253" s="218"/>
      <c r="CB253" s="218"/>
      <c r="CC253" s="218"/>
      <c r="CD253" s="218"/>
      <c r="CE253" s="218"/>
      <c r="CF253" s="218"/>
      <c r="CG253" s="218"/>
      <c r="CH253" s="218"/>
      <c r="CI253" s="218"/>
      <c r="CJ253" s="218"/>
      <c r="CK253" s="218"/>
      <c r="CL253" s="218"/>
      <c r="CM253" s="218"/>
      <c r="CN253" s="218"/>
      <c r="CO253" s="218"/>
      <c r="CP253" s="218"/>
      <c r="CQ253" s="218"/>
      <c r="CR253" s="218"/>
      <c r="CS253" s="218"/>
      <c r="CT253" s="218"/>
      <c r="CU253" s="218"/>
      <c r="CV253" s="218"/>
      <c r="CW253" s="218"/>
      <c r="CX253" s="218"/>
      <c r="CY253" s="218"/>
      <c r="CZ253" s="218"/>
      <c r="DA253" s="218"/>
      <c r="DB253" s="218"/>
      <c r="DC253" s="218"/>
      <c r="DD253" s="218"/>
      <c r="DE253" s="218"/>
      <c r="DF253" s="218"/>
      <c r="DG253" s="218"/>
      <c r="DH253" s="218"/>
      <c r="DI253" s="218"/>
      <c r="DJ253" s="218"/>
      <c r="DK253" s="218"/>
      <c r="DL253" s="218"/>
      <c r="DM253" s="218"/>
      <c r="DN253" s="218"/>
      <c r="DO253" s="218"/>
      <c r="DP253" s="218"/>
      <c r="DQ253" s="218"/>
      <c r="DR253" s="218"/>
      <c r="DS253" s="218"/>
      <c r="DT253" s="218"/>
      <c r="DU253" s="218"/>
      <c r="DV253" s="218"/>
      <c r="DW253" s="218"/>
      <c r="DX253" s="218"/>
      <c r="DY253" s="218"/>
      <c r="DZ253" s="218"/>
      <c r="EA253" s="218"/>
      <c r="EB253" s="218"/>
      <c r="EC253" s="218"/>
      <c r="ED253" s="218"/>
      <c r="EE253" s="218"/>
      <c r="EF253" s="218"/>
      <c r="EG253" s="218"/>
      <c r="EH253" s="218"/>
      <c r="EI253" s="218"/>
      <c r="EJ253" s="218"/>
      <c r="EK253" s="218"/>
      <c r="EL253" s="218"/>
      <c r="EM253" s="218"/>
      <c r="EN253" s="218"/>
      <c r="EO253" s="218"/>
      <c r="EP253" s="218"/>
      <c r="EQ253" s="218"/>
      <c r="ER253" s="218"/>
      <c r="ES253" s="218"/>
      <c r="ET253" s="218"/>
      <c r="EU253" s="218"/>
      <c r="EV253" s="218"/>
      <c r="EW253" s="218"/>
      <c r="EX253" s="218"/>
      <c r="EY253" s="218"/>
      <c r="EZ253" s="218"/>
      <c r="FA253" s="218"/>
      <c r="FB253" s="218"/>
      <c r="FC253" s="218"/>
      <c r="FD253" s="218"/>
      <c r="FE253" s="218"/>
      <c r="FF253" s="218"/>
      <c r="FG253" s="218"/>
      <c r="FH253" s="218"/>
      <c r="FI253" s="218"/>
      <c r="FJ253" s="218"/>
      <c r="FK253" s="218"/>
      <c r="FL253" s="218"/>
      <c r="FM253" s="218"/>
      <c r="FN253" s="218"/>
    </row>
    <row r="254" spans="2:170">
      <c r="B254" s="218"/>
      <c r="C254" s="304"/>
      <c r="D254" s="218"/>
      <c r="F254" s="218"/>
      <c r="G254" s="218"/>
      <c r="H254" s="218"/>
      <c r="I254" s="218"/>
      <c r="J254" s="218"/>
      <c r="K254" s="218"/>
      <c r="L254" s="218"/>
      <c r="M254" s="218"/>
      <c r="N254" s="218"/>
      <c r="O254" s="218"/>
      <c r="P254" s="218"/>
      <c r="Q254" s="218"/>
      <c r="R254" s="218"/>
      <c r="S254" s="218"/>
      <c r="T254" s="218"/>
      <c r="U254" s="218"/>
      <c r="V254" s="218"/>
      <c r="W254" s="218"/>
      <c r="X254" s="218"/>
      <c r="Y254" s="218"/>
      <c r="Z254" s="218"/>
      <c r="AA254" s="218"/>
      <c r="AB254" s="218"/>
      <c r="AC254" s="218"/>
      <c r="AD254" s="218"/>
      <c r="AE254" s="218"/>
      <c r="AF254" s="218"/>
      <c r="AG254" s="218"/>
      <c r="AH254" s="305"/>
      <c r="AI254" s="218"/>
      <c r="AJ254" s="218"/>
      <c r="AK254" s="218"/>
      <c r="AL254" s="218"/>
      <c r="AM254" s="218"/>
      <c r="AN254" s="218"/>
      <c r="AO254" s="218"/>
      <c r="AP254" s="218"/>
      <c r="AQ254" s="218"/>
      <c r="AR254" s="218"/>
      <c r="AS254" s="218"/>
      <c r="AT254" s="218"/>
      <c r="AU254" s="218"/>
      <c r="AV254" s="218"/>
      <c r="AW254" s="218"/>
      <c r="AX254" s="218"/>
      <c r="AY254" s="218"/>
      <c r="AZ254" s="218"/>
      <c r="BA254" s="218"/>
      <c r="BB254" s="218"/>
      <c r="BC254" s="218"/>
      <c r="BD254" s="218"/>
      <c r="BE254" s="218"/>
      <c r="BF254" s="218"/>
      <c r="BG254" s="218"/>
      <c r="BH254" s="218"/>
      <c r="BI254" s="218"/>
      <c r="BJ254" s="218"/>
      <c r="BK254" s="218"/>
      <c r="BL254" s="218"/>
      <c r="BM254" s="218"/>
      <c r="BN254" s="218"/>
      <c r="BO254" s="218"/>
      <c r="BP254" s="218"/>
      <c r="BQ254" s="218"/>
      <c r="BR254" s="218"/>
      <c r="BS254" s="218"/>
      <c r="BT254" s="218"/>
      <c r="BU254" s="218"/>
      <c r="BV254" s="218"/>
      <c r="BW254" s="218"/>
      <c r="BX254" s="218"/>
      <c r="BY254" s="218"/>
      <c r="BZ254" s="218"/>
      <c r="CA254" s="218"/>
      <c r="CB254" s="218"/>
      <c r="CC254" s="218"/>
      <c r="CD254" s="218"/>
      <c r="CE254" s="218"/>
      <c r="CF254" s="218"/>
      <c r="CG254" s="218"/>
      <c r="CH254" s="218"/>
      <c r="CI254" s="218"/>
      <c r="CJ254" s="218"/>
      <c r="CK254" s="218"/>
      <c r="CL254" s="218"/>
      <c r="CM254" s="218"/>
      <c r="CN254" s="218"/>
      <c r="CO254" s="218"/>
      <c r="CP254" s="218"/>
      <c r="CQ254" s="218"/>
      <c r="CR254" s="218"/>
      <c r="CS254" s="218"/>
      <c r="CT254" s="218"/>
      <c r="CU254" s="218"/>
      <c r="CV254" s="218"/>
      <c r="CW254" s="218"/>
      <c r="CX254" s="218"/>
      <c r="CY254" s="218"/>
      <c r="CZ254" s="218"/>
      <c r="DA254" s="218"/>
      <c r="DB254" s="218"/>
      <c r="DC254" s="218"/>
      <c r="DD254" s="218"/>
      <c r="DE254" s="218"/>
      <c r="DF254" s="218"/>
      <c r="DG254" s="218"/>
      <c r="DH254" s="218"/>
      <c r="DI254" s="218"/>
      <c r="DJ254" s="218"/>
      <c r="DK254" s="218"/>
      <c r="DL254" s="218"/>
      <c r="DM254" s="218"/>
      <c r="DN254" s="218"/>
      <c r="DO254" s="218"/>
      <c r="DP254" s="218"/>
      <c r="DQ254" s="218"/>
      <c r="DR254" s="218"/>
      <c r="DS254" s="218"/>
      <c r="DT254" s="218"/>
      <c r="DU254" s="218"/>
      <c r="DV254" s="218"/>
      <c r="DW254" s="218"/>
      <c r="DX254" s="218"/>
      <c r="DY254" s="218"/>
      <c r="DZ254" s="218"/>
      <c r="EA254" s="218"/>
      <c r="EB254" s="218"/>
      <c r="EC254" s="218"/>
      <c r="ED254" s="218"/>
      <c r="EE254" s="218"/>
      <c r="EF254" s="218"/>
      <c r="EG254" s="218"/>
      <c r="EH254" s="218"/>
      <c r="EI254" s="218"/>
      <c r="EJ254" s="218"/>
      <c r="EK254" s="218"/>
      <c r="EL254" s="218"/>
      <c r="EM254" s="218"/>
      <c r="EN254" s="218"/>
      <c r="EO254" s="218"/>
      <c r="EP254" s="218"/>
      <c r="EQ254" s="218"/>
      <c r="ER254" s="218"/>
      <c r="ES254" s="218"/>
      <c r="ET254" s="218"/>
      <c r="EU254" s="218"/>
      <c r="EV254" s="218"/>
      <c r="EW254" s="218"/>
      <c r="EX254" s="218"/>
      <c r="EY254" s="218"/>
      <c r="EZ254" s="218"/>
      <c r="FA254" s="218"/>
      <c r="FB254" s="218"/>
      <c r="FC254" s="218"/>
      <c r="FD254" s="218"/>
      <c r="FE254" s="218"/>
      <c r="FF254" s="218"/>
      <c r="FG254" s="218"/>
      <c r="FH254" s="218"/>
      <c r="FI254" s="218"/>
      <c r="FJ254" s="218"/>
      <c r="FK254" s="218"/>
      <c r="FL254" s="218"/>
      <c r="FM254" s="218"/>
      <c r="FN254" s="218"/>
    </row>
    <row r="255" spans="2:170">
      <c r="B255" s="218"/>
      <c r="C255" s="304"/>
      <c r="D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  <c r="Q255" s="218"/>
      <c r="R255" s="218"/>
      <c r="S255" s="218"/>
      <c r="T255" s="218"/>
      <c r="U255" s="218"/>
      <c r="V255" s="218"/>
      <c r="W255" s="218"/>
      <c r="X255" s="218"/>
      <c r="Y255" s="218"/>
      <c r="Z255" s="218"/>
      <c r="AA255" s="218"/>
      <c r="AB255" s="218"/>
      <c r="AC255" s="218"/>
      <c r="AD255" s="218"/>
      <c r="AE255" s="218"/>
      <c r="AF255" s="218"/>
      <c r="AG255" s="218"/>
      <c r="AH255" s="305"/>
      <c r="AI255" s="218"/>
      <c r="AJ255" s="218"/>
      <c r="AK255" s="218"/>
      <c r="AL255" s="218"/>
      <c r="AM255" s="218"/>
      <c r="AN255" s="218"/>
      <c r="AO255" s="218"/>
      <c r="AP255" s="218"/>
      <c r="AQ255" s="218"/>
      <c r="AR255" s="218"/>
      <c r="AS255" s="218"/>
      <c r="AT255" s="218"/>
      <c r="AU255" s="218"/>
      <c r="AV255" s="218"/>
      <c r="AW255" s="218"/>
      <c r="AX255" s="218"/>
      <c r="AY255" s="218"/>
      <c r="AZ255" s="218"/>
      <c r="BA255" s="218"/>
      <c r="BB255" s="218"/>
      <c r="BC255" s="218"/>
      <c r="BD255" s="218"/>
      <c r="BE255" s="218"/>
      <c r="BF255" s="218"/>
      <c r="BG255" s="218"/>
      <c r="BH255" s="218"/>
      <c r="BI255" s="218"/>
      <c r="BJ255" s="218"/>
      <c r="BK255" s="218"/>
      <c r="BL255" s="218"/>
      <c r="BM255" s="218"/>
      <c r="BN255" s="218"/>
      <c r="BO255" s="218"/>
      <c r="BP255" s="218"/>
      <c r="BQ255" s="218"/>
      <c r="BR255" s="218"/>
      <c r="BS255" s="218"/>
      <c r="BT255" s="218"/>
      <c r="BU255" s="218"/>
      <c r="BV255" s="218"/>
      <c r="BW255" s="218"/>
      <c r="BX255" s="218"/>
      <c r="BY255" s="218"/>
      <c r="BZ255" s="218"/>
      <c r="CA255" s="218"/>
      <c r="CB255" s="218"/>
      <c r="CC255" s="218"/>
      <c r="CD255" s="218"/>
      <c r="CE255" s="218"/>
      <c r="CF255" s="218"/>
      <c r="CG255" s="218"/>
      <c r="CH255" s="218"/>
      <c r="CI255" s="218"/>
      <c r="CJ255" s="218"/>
      <c r="CK255" s="218"/>
      <c r="CL255" s="218"/>
      <c r="CM255" s="218"/>
      <c r="CN255" s="218"/>
      <c r="CO255" s="218"/>
      <c r="CP255" s="218"/>
      <c r="CQ255" s="218"/>
      <c r="CR255" s="218"/>
      <c r="CS255" s="218"/>
      <c r="CT255" s="218"/>
      <c r="CU255" s="218"/>
      <c r="CV255" s="218"/>
      <c r="CW255" s="218"/>
      <c r="CX255" s="218"/>
      <c r="CY255" s="218"/>
      <c r="CZ255" s="218"/>
      <c r="DA255" s="218"/>
      <c r="DB255" s="218"/>
      <c r="DC255" s="218"/>
      <c r="DD255" s="218"/>
      <c r="DE255" s="218"/>
      <c r="DF255" s="218"/>
      <c r="DG255" s="218"/>
      <c r="DH255" s="218"/>
      <c r="DI255" s="218"/>
      <c r="DJ255" s="218"/>
      <c r="DK255" s="218"/>
      <c r="DL255" s="218"/>
      <c r="DM255" s="218"/>
      <c r="DN255" s="218"/>
      <c r="DO255" s="218"/>
      <c r="DP255" s="218"/>
      <c r="DQ255" s="218"/>
      <c r="DR255" s="218"/>
      <c r="DS255" s="218"/>
      <c r="DT255" s="218"/>
      <c r="DU255" s="218"/>
      <c r="DV255" s="218"/>
      <c r="DW255" s="218"/>
      <c r="DX255" s="218"/>
      <c r="DY255" s="218"/>
      <c r="DZ255" s="218"/>
      <c r="EA255" s="218"/>
      <c r="EB255" s="218"/>
      <c r="EC255" s="218"/>
      <c r="ED255" s="218"/>
      <c r="EE255" s="218"/>
      <c r="EF255" s="218"/>
      <c r="EG255" s="218"/>
      <c r="EH255" s="218"/>
      <c r="EI255" s="218"/>
      <c r="EJ255" s="218"/>
      <c r="EK255" s="218"/>
      <c r="EL255" s="218"/>
      <c r="EM255" s="218"/>
      <c r="EN255" s="218"/>
      <c r="EO255" s="218"/>
      <c r="EP255" s="218"/>
      <c r="EQ255" s="218"/>
      <c r="ER255" s="218"/>
      <c r="ES255" s="218"/>
      <c r="ET255" s="218"/>
      <c r="EU255" s="218"/>
      <c r="EV255" s="218"/>
      <c r="EW255" s="218"/>
      <c r="EX255" s="218"/>
      <c r="EY255" s="218"/>
      <c r="EZ255" s="218"/>
      <c r="FA255" s="218"/>
      <c r="FB255" s="218"/>
      <c r="FC255" s="218"/>
      <c r="FD255" s="218"/>
      <c r="FE255" s="218"/>
      <c r="FF255" s="218"/>
      <c r="FG255" s="218"/>
      <c r="FH255" s="218"/>
      <c r="FI255" s="218"/>
      <c r="FJ255" s="218"/>
      <c r="FK255" s="218"/>
      <c r="FL255" s="218"/>
      <c r="FM255" s="218"/>
      <c r="FN255" s="218"/>
    </row>
    <row r="256" spans="2:170">
      <c r="B256" s="218"/>
      <c r="C256" s="304"/>
      <c r="D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  <c r="Q256" s="218"/>
      <c r="R256" s="218"/>
      <c r="S256" s="218"/>
      <c r="T256" s="218"/>
      <c r="U256" s="218"/>
      <c r="V256" s="218"/>
      <c r="W256" s="218"/>
      <c r="X256" s="218"/>
      <c r="Y256" s="218"/>
      <c r="Z256" s="218"/>
      <c r="AA256" s="218"/>
      <c r="AB256" s="218"/>
      <c r="AC256" s="218"/>
      <c r="AD256" s="218"/>
      <c r="AE256" s="218"/>
      <c r="AF256" s="218"/>
      <c r="AG256" s="218"/>
      <c r="AH256" s="305"/>
      <c r="AI256" s="218"/>
      <c r="AJ256" s="218"/>
      <c r="AK256" s="218"/>
      <c r="AL256" s="218"/>
      <c r="AM256" s="218"/>
      <c r="AN256" s="218"/>
      <c r="AO256" s="218"/>
      <c r="AP256" s="218"/>
      <c r="AQ256" s="218"/>
      <c r="AR256" s="218"/>
      <c r="AS256" s="218"/>
      <c r="AT256" s="218"/>
      <c r="AU256" s="218"/>
      <c r="AV256" s="218"/>
      <c r="AW256" s="218"/>
      <c r="AX256" s="218"/>
      <c r="AY256" s="218"/>
      <c r="AZ256" s="218"/>
      <c r="BA256" s="218"/>
      <c r="BB256" s="218"/>
      <c r="BC256" s="218"/>
      <c r="BD256" s="218"/>
      <c r="BE256" s="218"/>
      <c r="BF256" s="218"/>
      <c r="BG256" s="218"/>
      <c r="BH256" s="218"/>
      <c r="BI256" s="218"/>
      <c r="BJ256" s="218"/>
      <c r="BK256" s="218"/>
      <c r="BL256" s="218"/>
      <c r="BM256" s="218"/>
      <c r="BN256" s="218"/>
      <c r="BO256" s="218"/>
      <c r="BP256" s="218"/>
      <c r="BQ256" s="218"/>
      <c r="BR256" s="218"/>
      <c r="BS256" s="218"/>
      <c r="BT256" s="218"/>
      <c r="BU256" s="218"/>
      <c r="BV256" s="218"/>
      <c r="BW256" s="218"/>
      <c r="BX256" s="218"/>
      <c r="BY256" s="218"/>
      <c r="BZ256" s="218"/>
      <c r="CA256" s="218"/>
      <c r="CB256" s="218"/>
      <c r="CC256" s="218"/>
      <c r="CD256" s="218"/>
      <c r="CE256" s="218"/>
      <c r="CF256" s="218"/>
      <c r="CG256" s="218"/>
      <c r="CH256" s="218"/>
      <c r="CI256" s="218"/>
      <c r="CJ256" s="218"/>
      <c r="CK256" s="218"/>
      <c r="CL256" s="218"/>
      <c r="CM256" s="218"/>
      <c r="CN256" s="218"/>
      <c r="CO256" s="218"/>
      <c r="CP256" s="218"/>
      <c r="CQ256" s="218"/>
      <c r="CR256" s="218"/>
      <c r="CS256" s="218"/>
      <c r="CT256" s="218"/>
      <c r="CU256" s="218"/>
      <c r="CV256" s="218"/>
      <c r="CW256" s="218"/>
      <c r="CX256" s="218"/>
      <c r="CY256" s="218"/>
      <c r="CZ256" s="218"/>
      <c r="DA256" s="218"/>
      <c r="DB256" s="218"/>
      <c r="DC256" s="218"/>
      <c r="DD256" s="218"/>
      <c r="DE256" s="218"/>
      <c r="DF256" s="218"/>
      <c r="DG256" s="218"/>
      <c r="DH256" s="218"/>
      <c r="DI256" s="218"/>
      <c r="DJ256" s="218"/>
      <c r="DK256" s="218"/>
      <c r="DL256" s="218"/>
      <c r="DM256" s="218"/>
      <c r="DN256" s="218"/>
      <c r="DO256" s="218"/>
      <c r="DP256" s="218"/>
      <c r="DQ256" s="218"/>
      <c r="DR256" s="218"/>
      <c r="DS256" s="218"/>
      <c r="DT256" s="218"/>
      <c r="DU256" s="218"/>
      <c r="DV256" s="218"/>
      <c r="DW256" s="218"/>
      <c r="DX256" s="218"/>
      <c r="DY256" s="218"/>
      <c r="DZ256" s="218"/>
      <c r="EA256" s="218"/>
      <c r="EB256" s="218"/>
      <c r="EC256" s="218"/>
      <c r="ED256" s="218"/>
      <c r="EE256" s="218"/>
      <c r="EF256" s="218"/>
      <c r="EG256" s="218"/>
      <c r="EH256" s="218"/>
      <c r="EI256" s="218"/>
      <c r="EJ256" s="218"/>
      <c r="EK256" s="218"/>
      <c r="EL256" s="218"/>
      <c r="EM256" s="218"/>
      <c r="EN256" s="218"/>
      <c r="EO256" s="218"/>
      <c r="EP256" s="218"/>
      <c r="EQ256" s="218"/>
      <c r="ER256" s="218"/>
      <c r="ES256" s="218"/>
      <c r="ET256" s="218"/>
      <c r="EU256" s="218"/>
      <c r="EV256" s="218"/>
      <c r="EW256" s="218"/>
      <c r="EX256" s="218"/>
      <c r="EY256" s="218"/>
      <c r="EZ256" s="218"/>
      <c r="FA256" s="218"/>
      <c r="FB256" s="218"/>
      <c r="FC256" s="218"/>
      <c r="FD256" s="218"/>
      <c r="FE256" s="218"/>
      <c r="FF256" s="218"/>
      <c r="FG256" s="218"/>
      <c r="FH256" s="218"/>
      <c r="FI256" s="218"/>
      <c r="FJ256" s="218"/>
      <c r="FK256" s="218"/>
      <c r="FL256" s="218"/>
      <c r="FM256" s="218"/>
      <c r="FN256" s="218"/>
    </row>
    <row r="257" spans="2:170">
      <c r="B257" s="218"/>
      <c r="C257" s="304"/>
      <c r="D257" s="218"/>
      <c r="F257" s="218"/>
      <c r="G257" s="218"/>
      <c r="H257" s="218"/>
      <c r="I257" s="218"/>
      <c r="J257" s="218"/>
      <c r="K257" s="218"/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218"/>
      <c r="Z257" s="218"/>
      <c r="AA257" s="218"/>
      <c r="AB257" s="218"/>
      <c r="AC257" s="218"/>
      <c r="AD257" s="218"/>
      <c r="AE257" s="218"/>
      <c r="AF257" s="218"/>
      <c r="AG257" s="218"/>
      <c r="AH257" s="305"/>
      <c r="AI257" s="218"/>
      <c r="AJ257" s="218"/>
      <c r="AK257" s="218"/>
      <c r="AL257" s="218"/>
      <c r="AM257" s="218"/>
      <c r="AN257" s="218"/>
      <c r="AO257" s="218"/>
      <c r="AP257" s="218"/>
      <c r="AQ257" s="218"/>
      <c r="AR257" s="218"/>
      <c r="AS257" s="218"/>
      <c r="AT257" s="218"/>
      <c r="AU257" s="218"/>
      <c r="AV257" s="218"/>
      <c r="AW257" s="218"/>
      <c r="AX257" s="218"/>
      <c r="AY257" s="218"/>
      <c r="AZ257" s="218"/>
      <c r="BA257" s="218"/>
      <c r="BB257" s="218"/>
      <c r="BC257" s="218"/>
      <c r="BD257" s="218"/>
      <c r="BE257" s="218"/>
      <c r="BF257" s="218"/>
      <c r="BG257" s="218"/>
      <c r="BH257" s="218"/>
      <c r="BI257" s="218"/>
      <c r="BJ257" s="218"/>
      <c r="BK257" s="218"/>
      <c r="BL257" s="218"/>
      <c r="BM257" s="218"/>
      <c r="BN257" s="218"/>
      <c r="BO257" s="218"/>
      <c r="BP257" s="218"/>
      <c r="BQ257" s="218"/>
      <c r="BR257" s="218"/>
      <c r="BS257" s="218"/>
      <c r="BT257" s="218"/>
      <c r="BU257" s="218"/>
      <c r="BV257" s="218"/>
      <c r="BW257" s="218"/>
      <c r="BX257" s="218"/>
      <c r="BY257" s="218"/>
      <c r="BZ257" s="218"/>
      <c r="CA257" s="218"/>
      <c r="CB257" s="218"/>
      <c r="CC257" s="218"/>
      <c r="CD257" s="218"/>
      <c r="CE257" s="218"/>
      <c r="CF257" s="218"/>
      <c r="CG257" s="218"/>
      <c r="CH257" s="218"/>
      <c r="CI257" s="218"/>
      <c r="CJ257" s="218"/>
      <c r="CK257" s="218"/>
      <c r="CL257" s="218"/>
      <c r="CM257" s="218"/>
      <c r="CN257" s="218"/>
      <c r="CO257" s="218"/>
      <c r="CP257" s="218"/>
      <c r="CQ257" s="218"/>
      <c r="CR257" s="218"/>
      <c r="CS257" s="218"/>
      <c r="CT257" s="218"/>
      <c r="CU257" s="218"/>
      <c r="CV257" s="218"/>
      <c r="CW257" s="218"/>
      <c r="CX257" s="218"/>
      <c r="CY257" s="218"/>
      <c r="CZ257" s="218"/>
      <c r="DA257" s="218"/>
      <c r="DB257" s="218"/>
      <c r="DC257" s="218"/>
      <c r="DD257" s="218"/>
      <c r="DE257" s="218"/>
      <c r="DF257" s="218"/>
      <c r="DG257" s="218"/>
      <c r="DH257" s="218"/>
      <c r="DI257" s="218"/>
      <c r="DJ257" s="218"/>
      <c r="DK257" s="218"/>
      <c r="DL257" s="218"/>
      <c r="DM257" s="218"/>
      <c r="DN257" s="218"/>
      <c r="DO257" s="218"/>
      <c r="DP257" s="218"/>
      <c r="DQ257" s="218"/>
      <c r="DR257" s="218"/>
      <c r="DS257" s="218"/>
      <c r="DT257" s="218"/>
      <c r="DU257" s="218"/>
      <c r="DV257" s="218"/>
      <c r="DW257" s="218"/>
      <c r="DX257" s="218"/>
      <c r="DY257" s="218"/>
      <c r="DZ257" s="218"/>
      <c r="EA257" s="218"/>
      <c r="EB257" s="218"/>
      <c r="EC257" s="218"/>
      <c r="ED257" s="218"/>
      <c r="EE257" s="218"/>
      <c r="EF257" s="218"/>
      <c r="EG257" s="218"/>
      <c r="EH257" s="218"/>
      <c r="EI257" s="218"/>
      <c r="EJ257" s="218"/>
      <c r="EK257" s="218"/>
      <c r="EL257" s="218"/>
      <c r="EM257" s="218"/>
      <c r="EN257" s="218"/>
      <c r="EO257" s="218"/>
      <c r="EP257" s="218"/>
      <c r="EQ257" s="218"/>
      <c r="ER257" s="218"/>
      <c r="ES257" s="218"/>
      <c r="ET257" s="218"/>
      <c r="EU257" s="218"/>
      <c r="EV257" s="218"/>
      <c r="EW257" s="218"/>
      <c r="EX257" s="218"/>
      <c r="EY257" s="218"/>
      <c r="EZ257" s="218"/>
      <c r="FA257" s="218"/>
      <c r="FB257" s="218"/>
      <c r="FC257" s="218"/>
      <c r="FD257" s="218"/>
      <c r="FE257" s="218"/>
      <c r="FF257" s="218"/>
      <c r="FG257" s="218"/>
      <c r="FH257" s="218"/>
      <c r="FI257" s="218"/>
      <c r="FJ257" s="218"/>
      <c r="FK257" s="218"/>
      <c r="FL257" s="218"/>
      <c r="FM257" s="218"/>
      <c r="FN257" s="218"/>
    </row>
    <row r="258" spans="2:170">
      <c r="B258" s="218"/>
      <c r="C258" s="304"/>
      <c r="D258" s="218"/>
      <c r="F258" s="218"/>
      <c r="G258" s="218"/>
      <c r="H258" s="218"/>
      <c r="I258" s="218"/>
      <c r="J258" s="218"/>
      <c r="K258" s="218"/>
      <c r="L258" s="218"/>
      <c r="M258" s="218"/>
      <c r="N258" s="218"/>
      <c r="O258" s="218"/>
      <c r="P258" s="218"/>
      <c r="Q258" s="218"/>
      <c r="R258" s="218"/>
      <c r="S258" s="218"/>
      <c r="T258" s="218"/>
      <c r="U258" s="218"/>
      <c r="V258" s="218"/>
      <c r="W258" s="218"/>
      <c r="X258" s="218"/>
      <c r="Y258" s="218"/>
      <c r="Z258" s="218"/>
      <c r="AA258" s="218"/>
      <c r="AB258" s="218"/>
      <c r="AC258" s="218"/>
      <c r="AD258" s="218"/>
      <c r="AE258" s="218"/>
      <c r="AF258" s="218"/>
      <c r="AG258" s="218"/>
      <c r="AH258" s="305"/>
      <c r="AI258" s="218"/>
      <c r="AJ258" s="218"/>
      <c r="AK258" s="218"/>
      <c r="AL258" s="218"/>
      <c r="AM258" s="218"/>
      <c r="AN258" s="218"/>
      <c r="AO258" s="218"/>
      <c r="AP258" s="218"/>
      <c r="AQ258" s="218"/>
      <c r="AR258" s="218"/>
      <c r="AS258" s="218"/>
      <c r="AT258" s="218"/>
      <c r="AU258" s="218"/>
      <c r="AV258" s="218"/>
      <c r="AW258" s="218"/>
      <c r="AX258" s="218"/>
      <c r="AY258" s="218"/>
      <c r="AZ258" s="218"/>
      <c r="BA258" s="218"/>
      <c r="BB258" s="218"/>
      <c r="BC258" s="218"/>
      <c r="BD258" s="218"/>
      <c r="BE258" s="218"/>
      <c r="BF258" s="218"/>
      <c r="BG258" s="218"/>
      <c r="BH258" s="218"/>
      <c r="BI258" s="218"/>
      <c r="BJ258" s="218"/>
      <c r="BK258" s="218"/>
      <c r="BL258" s="218"/>
      <c r="BM258" s="218"/>
      <c r="BN258" s="218"/>
      <c r="BO258" s="218"/>
      <c r="BP258" s="218"/>
      <c r="BQ258" s="218"/>
      <c r="BR258" s="218"/>
      <c r="BS258" s="218"/>
      <c r="BT258" s="218"/>
      <c r="BU258" s="218"/>
      <c r="BV258" s="218"/>
      <c r="BW258" s="218"/>
      <c r="BX258" s="218"/>
      <c r="BY258" s="218"/>
      <c r="BZ258" s="218"/>
      <c r="CA258" s="218"/>
      <c r="CB258" s="218"/>
      <c r="CC258" s="218"/>
      <c r="CD258" s="218"/>
      <c r="CE258" s="218"/>
      <c r="CF258" s="218"/>
      <c r="CG258" s="218"/>
      <c r="CH258" s="218"/>
      <c r="CI258" s="218"/>
      <c r="CJ258" s="218"/>
      <c r="CK258" s="218"/>
      <c r="CL258" s="218"/>
      <c r="CM258" s="218"/>
      <c r="CN258" s="218"/>
      <c r="CO258" s="218"/>
      <c r="CP258" s="218"/>
      <c r="CQ258" s="218"/>
      <c r="CR258" s="218"/>
      <c r="CS258" s="218"/>
      <c r="CT258" s="218"/>
      <c r="CU258" s="218"/>
      <c r="CV258" s="218"/>
      <c r="CW258" s="218"/>
      <c r="CX258" s="218"/>
      <c r="CY258" s="218"/>
      <c r="CZ258" s="218"/>
      <c r="DA258" s="218"/>
      <c r="DB258" s="218"/>
      <c r="DC258" s="218"/>
      <c r="DD258" s="218"/>
      <c r="DE258" s="218"/>
      <c r="DF258" s="218"/>
      <c r="DG258" s="218"/>
      <c r="DH258" s="218"/>
      <c r="DI258" s="218"/>
      <c r="DJ258" s="218"/>
      <c r="DK258" s="218"/>
      <c r="DL258" s="218"/>
      <c r="DM258" s="218"/>
      <c r="DN258" s="218"/>
      <c r="DO258" s="218"/>
      <c r="DP258" s="218"/>
      <c r="DQ258" s="218"/>
      <c r="DR258" s="218"/>
      <c r="DS258" s="218"/>
      <c r="DT258" s="218"/>
      <c r="DU258" s="218"/>
      <c r="DV258" s="218"/>
      <c r="DW258" s="218"/>
      <c r="DX258" s="218"/>
      <c r="DY258" s="218"/>
      <c r="DZ258" s="218"/>
      <c r="EA258" s="218"/>
      <c r="EB258" s="218"/>
      <c r="EC258" s="218"/>
      <c r="ED258" s="218"/>
      <c r="EE258" s="218"/>
      <c r="EF258" s="218"/>
      <c r="EG258" s="218"/>
      <c r="EH258" s="218"/>
      <c r="EI258" s="218"/>
      <c r="EJ258" s="218"/>
      <c r="EK258" s="218"/>
      <c r="EL258" s="218"/>
      <c r="EM258" s="218"/>
      <c r="EN258" s="218"/>
      <c r="EO258" s="218"/>
      <c r="EP258" s="218"/>
      <c r="EQ258" s="218"/>
      <c r="ER258" s="218"/>
      <c r="ES258" s="218"/>
      <c r="ET258" s="218"/>
      <c r="EU258" s="218"/>
      <c r="EV258" s="218"/>
      <c r="EW258" s="218"/>
      <c r="EX258" s="218"/>
      <c r="EY258" s="218"/>
      <c r="EZ258" s="218"/>
      <c r="FA258" s="218"/>
      <c r="FB258" s="218"/>
      <c r="FC258" s="218"/>
      <c r="FD258" s="218"/>
      <c r="FE258" s="218"/>
      <c r="FF258" s="218"/>
      <c r="FG258" s="218"/>
      <c r="FH258" s="218"/>
      <c r="FI258" s="218"/>
      <c r="FJ258" s="218"/>
      <c r="FK258" s="218"/>
      <c r="FL258" s="218"/>
      <c r="FM258" s="218"/>
      <c r="FN258" s="218"/>
    </row>
    <row r="259" spans="2:170">
      <c r="B259" s="218"/>
      <c r="C259" s="304"/>
      <c r="D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  <c r="Q259" s="218"/>
      <c r="R259" s="218"/>
      <c r="S259" s="218"/>
      <c r="T259" s="218"/>
      <c r="U259" s="218"/>
      <c r="V259" s="218"/>
      <c r="W259" s="218"/>
      <c r="X259" s="218"/>
      <c r="Y259" s="218"/>
      <c r="Z259" s="218"/>
      <c r="AA259" s="218"/>
      <c r="AB259" s="218"/>
      <c r="AC259" s="218"/>
      <c r="AD259" s="218"/>
      <c r="AE259" s="218"/>
      <c r="AF259" s="218"/>
      <c r="AG259" s="218"/>
      <c r="AH259" s="305"/>
      <c r="AI259" s="218"/>
      <c r="AJ259" s="218"/>
      <c r="AK259" s="218"/>
      <c r="AL259" s="218"/>
      <c r="AM259" s="218"/>
      <c r="AN259" s="218"/>
      <c r="AO259" s="218"/>
      <c r="AP259" s="218"/>
      <c r="AQ259" s="218"/>
      <c r="AR259" s="218"/>
      <c r="AS259" s="218"/>
      <c r="AT259" s="218"/>
      <c r="AU259" s="218"/>
      <c r="AV259" s="218"/>
      <c r="AW259" s="218"/>
      <c r="AX259" s="218"/>
      <c r="AY259" s="218"/>
      <c r="AZ259" s="218"/>
      <c r="BA259" s="218"/>
      <c r="BB259" s="218"/>
      <c r="BC259" s="218"/>
      <c r="BD259" s="218"/>
      <c r="BE259" s="218"/>
      <c r="BF259" s="218"/>
      <c r="BG259" s="218"/>
      <c r="BH259" s="218"/>
      <c r="BI259" s="218"/>
      <c r="BJ259" s="218"/>
      <c r="BK259" s="218"/>
      <c r="BL259" s="218"/>
      <c r="BM259" s="218"/>
      <c r="BN259" s="218"/>
      <c r="BO259" s="218"/>
      <c r="BP259" s="218"/>
      <c r="BQ259" s="218"/>
      <c r="BR259" s="218"/>
      <c r="BS259" s="218"/>
      <c r="BT259" s="218"/>
      <c r="BU259" s="218"/>
      <c r="BV259" s="218"/>
      <c r="BW259" s="218"/>
      <c r="BX259" s="218"/>
      <c r="BY259" s="218"/>
      <c r="BZ259" s="218"/>
      <c r="CA259" s="218"/>
      <c r="CB259" s="218"/>
      <c r="CC259" s="218"/>
      <c r="CD259" s="218"/>
      <c r="CE259" s="218"/>
      <c r="CF259" s="218"/>
      <c r="CG259" s="218"/>
      <c r="CH259" s="218"/>
      <c r="CI259" s="218"/>
      <c r="CJ259" s="218"/>
      <c r="CK259" s="218"/>
      <c r="CL259" s="218"/>
      <c r="CM259" s="218"/>
      <c r="CN259" s="218"/>
      <c r="CO259" s="218"/>
      <c r="CP259" s="218"/>
      <c r="CQ259" s="218"/>
      <c r="CR259" s="218"/>
      <c r="CS259" s="218"/>
      <c r="CT259" s="218"/>
      <c r="CU259" s="218"/>
      <c r="CV259" s="218"/>
      <c r="CW259" s="218"/>
      <c r="CX259" s="218"/>
      <c r="CY259" s="218"/>
      <c r="CZ259" s="218"/>
      <c r="DA259" s="218"/>
      <c r="DB259" s="218"/>
      <c r="DC259" s="218"/>
      <c r="DD259" s="218"/>
      <c r="DE259" s="218"/>
      <c r="DF259" s="218"/>
      <c r="DG259" s="218"/>
      <c r="DH259" s="218"/>
      <c r="DI259" s="218"/>
      <c r="DJ259" s="218"/>
      <c r="DK259" s="218"/>
      <c r="DL259" s="218"/>
      <c r="DM259" s="218"/>
      <c r="DN259" s="218"/>
      <c r="DO259" s="218"/>
      <c r="DP259" s="218"/>
      <c r="DQ259" s="218"/>
      <c r="DR259" s="218"/>
      <c r="DS259" s="218"/>
      <c r="DT259" s="218"/>
      <c r="DU259" s="218"/>
      <c r="DV259" s="218"/>
      <c r="DW259" s="218"/>
      <c r="DX259" s="218"/>
      <c r="DY259" s="218"/>
      <c r="DZ259" s="218"/>
      <c r="EA259" s="218"/>
      <c r="EB259" s="218"/>
      <c r="EC259" s="218"/>
      <c r="ED259" s="218"/>
      <c r="EE259" s="218"/>
      <c r="EF259" s="218"/>
      <c r="EG259" s="218"/>
      <c r="EH259" s="218"/>
      <c r="EI259" s="218"/>
      <c r="EJ259" s="218"/>
      <c r="EK259" s="218"/>
      <c r="EL259" s="218"/>
      <c r="EM259" s="218"/>
      <c r="EN259" s="218"/>
      <c r="EO259" s="218"/>
      <c r="EP259" s="218"/>
      <c r="EQ259" s="218"/>
      <c r="ER259" s="218"/>
      <c r="ES259" s="218"/>
      <c r="ET259" s="218"/>
      <c r="EU259" s="218"/>
      <c r="EV259" s="218"/>
      <c r="EW259" s="218"/>
      <c r="EX259" s="218"/>
      <c r="EY259" s="218"/>
      <c r="EZ259" s="218"/>
      <c r="FA259" s="218"/>
      <c r="FB259" s="218"/>
      <c r="FC259" s="218"/>
      <c r="FD259" s="218"/>
      <c r="FE259" s="218"/>
      <c r="FF259" s="218"/>
      <c r="FG259" s="218"/>
      <c r="FH259" s="218"/>
      <c r="FI259" s="218"/>
      <c r="FJ259" s="218"/>
      <c r="FK259" s="218"/>
      <c r="FL259" s="218"/>
      <c r="FM259" s="218"/>
      <c r="FN259" s="218"/>
    </row>
    <row r="260" spans="2:170">
      <c r="B260" s="218"/>
      <c r="C260" s="304"/>
      <c r="D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305"/>
      <c r="AI260" s="218"/>
      <c r="AJ260" s="218"/>
      <c r="AK260" s="218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218"/>
      <c r="BV260" s="218"/>
      <c r="BW260" s="218"/>
      <c r="BX260" s="218"/>
      <c r="BY260" s="218"/>
      <c r="BZ260" s="218"/>
      <c r="CA260" s="218"/>
      <c r="CB260" s="218"/>
      <c r="CC260" s="218"/>
      <c r="CD260" s="218"/>
      <c r="CE260" s="218"/>
      <c r="CF260" s="218"/>
      <c r="CG260" s="218"/>
      <c r="CH260" s="218"/>
      <c r="CI260" s="218"/>
      <c r="CJ260" s="218"/>
      <c r="CK260" s="218"/>
      <c r="CL260" s="218"/>
      <c r="CM260" s="218"/>
      <c r="CN260" s="218"/>
      <c r="CO260" s="218"/>
      <c r="CP260" s="218"/>
      <c r="CQ260" s="218"/>
      <c r="CR260" s="218"/>
      <c r="CS260" s="218"/>
      <c r="CT260" s="218"/>
      <c r="CU260" s="218"/>
      <c r="CV260" s="218"/>
      <c r="CW260" s="218"/>
      <c r="CX260" s="218"/>
      <c r="CY260" s="218"/>
      <c r="CZ260" s="218"/>
      <c r="DA260" s="218"/>
      <c r="DB260" s="218"/>
      <c r="DC260" s="218"/>
      <c r="DD260" s="218"/>
      <c r="DE260" s="218"/>
      <c r="DF260" s="218"/>
      <c r="DG260" s="218"/>
      <c r="DH260" s="218"/>
      <c r="DI260" s="218"/>
      <c r="DJ260" s="218"/>
      <c r="DK260" s="218"/>
      <c r="DL260" s="218"/>
      <c r="DM260" s="218"/>
      <c r="DN260" s="218"/>
      <c r="DO260" s="218"/>
      <c r="DP260" s="218"/>
      <c r="DQ260" s="218"/>
      <c r="DR260" s="218"/>
      <c r="DS260" s="218"/>
      <c r="DT260" s="218"/>
      <c r="DU260" s="218"/>
      <c r="DV260" s="218"/>
      <c r="DW260" s="218"/>
      <c r="DX260" s="218"/>
      <c r="DY260" s="218"/>
      <c r="DZ260" s="218"/>
      <c r="EA260" s="218"/>
      <c r="EB260" s="218"/>
      <c r="EC260" s="218"/>
      <c r="ED260" s="218"/>
      <c r="EE260" s="218"/>
      <c r="EF260" s="218"/>
      <c r="EG260" s="218"/>
      <c r="EH260" s="218"/>
      <c r="EI260" s="218"/>
      <c r="EJ260" s="218"/>
      <c r="EK260" s="218"/>
      <c r="EL260" s="218"/>
      <c r="EM260" s="218"/>
      <c r="EN260" s="218"/>
      <c r="EO260" s="218"/>
      <c r="EP260" s="218"/>
      <c r="EQ260" s="218"/>
      <c r="ER260" s="218"/>
      <c r="ES260" s="218"/>
      <c r="ET260" s="218"/>
      <c r="EU260" s="218"/>
      <c r="EV260" s="218"/>
      <c r="EW260" s="218"/>
      <c r="EX260" s="218"/>
      <c r="EY260" s="218"/>
      <c r="EZ260" s="218"/>
      <c r="FA260" s="218"/>
      <c r="FB260" s="218"/>
      <c r="FC260" s="218"/>
      <c r="FD260" s="218"/>
      <c r="FE260" s="218"/>
      <c r="FF260" s="218"/>
      <c r="FG260" s="218"/>
      <c r="FH260" s="218"/>
      <c r="FI260" s="218"/>
      <c r="FJ260" s="218"/>
      <c r="FK260" s="218"/>
      <c r="FL260" s="218"/>
      <c r="FM260" s="218"/>
      <c r="FN260" s="218"/>
    </row>
    <row r="261" spans="2:170">
      <c r="B261" s="218"/>
      <c r="C261" s="304"/>
      <c r="D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218"/>
      <c r="Z261" s="218"/>
      <c r="AA261" s="218"/>
      <c r="AB261" s="218"/>
      <c r="AC261" s="218"/>
      <c r="AD261" s="218"/>
      <c r="AE261" s="218"/>
      <c r="AF261" s="218"/>
      <c r="AG261" s="218"/>
      <c r="AH261" s="305"/>
      <c r="AI261" s="218"/>
      <c r="AJ261" s="218"/>
      <c r="AK261" s="218"/>
      <c r="AL261" s="218"/>
      <c r="AM261" s="218"/>
      <c r="AN261" s="218"/>
      <c r="AO261" s="218"/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/>
      <c r="BE261" s="218"/>
      <c r="BF261" s="218"/>
      <c r="BG261" s="218"/>
      <c r="BH261" s="218"/>
      <c r="BI261" s="218"/>
      <c r="BJ261" s="218"/>
      <c r="BK261" s="218"/>
      <c r="BL261" s="218"/>
      <c r="BM261" s="218"/>
      <c r="BN261" s="218"/>
      <c r="BO261" s="218"/>
      <c r="BP261" s="218"/>
      <c r="BQ261" s="218"/>
      <c r="BR261" s="218"/>
      <c r="BS261" s="218"/>
      <c r="BT261" s="218"/>
      <c r="BU261" s="218"/>
      <c r="BV261" s="218"/>
      <c r="BW261" s="218"/>
      <c r="BX261" s="218"/>
      <c r="BY261" s="218"/>
      <c r="BZ261" s="218"/>
      <c r="CA261" s="218"/>
      <c r="CB261" s="218"/>
      <c r="CC261" s="218"/>
      <c r="CD261" s="218"/>
      <c r="CE261" s="218"/>
      <c r="CF261" s="218"/>
      <c r="CG261" s="218"/>
      <c r="CH261" s="218"/>
      <c r="CI261" s="218"/>
      <c r="CJ261" s="218"/>
      <c r="CK261" s="218"/>
      <c r="CL261" s="218"/>
      <c r="CM261" s="218"/>
      <c r="CN261" s="218"/>
      <c r="CO261" s="218"/>
      <c r="CP261" s="218"/>
      <c r="CQ261" s="218"/>
      <c r="CR261" s="218"/>
      <c r="CS261" s="218"/>
      <c r="CT261" s="218"/>
      <c r="CU261" s="218"/>
      <c r="CV261" s="218"/>
      <c r="CW261" s="218"/>
      <c r="CX261" s="218"/>
      <c r="CY261" s="218"/>
      <c r="CZ261" s="218"/>
      <c r="DA261" s="218"/>
      <c r="DB261" s="218"/>
      <c r="DC261" s="218"/>
      <c r="DD261" s="218"/>
      <c r="DE261" s="218"/>
      <c r="DF261" s="218"/>
      <c r="DG261" s="218"/>
      <c r="DH261" s="218"/>
      <c r="DI261" s="218"/>
      <c r="DJ261" s="218"/>
      <c r="DK261" s="218"/>
      <c r="DL261" s="218"/>
      <c r="DM261" s="218"/>
      <c r="DN261" s="218"/>
      <c r="DO261" s="218"/>
      <c r="DP261" s="218"/>
      <c r="DQ261" s="218"/>
      <c r="DR261" s="218"/>
      <c r="DS261" s="218"/>
      <c r="DT261" s="218"/>
      <c r="DU261" s="218"/>
      <c r="DV261" s="218"/>
      <c r="DW261" s="218"/>
      <c r="DX261" s="218"/>
      <c r="DY261" s="218"/>
      <c r="DZ261" s="218"/>
      <c r="EA261" s="218"/>
      <c r="EB261" s="218"/>
      <c r="EC261" s="218"/>
      <c r="ED261" s="218"/>
      <c r="EE261" s="218"/>
      <c r="EF261" s="218"/>
      <c r="EG261" s="218"/>
      <c r="EH261" s="218"/>
      <c r="EI261" s="218"/>
      <c r="EJ261" s="218"/>
      <c r="EK261" s="218"/>
      <c r="EL261" s="218"/>
      <c r="EM261" s="218"/>
      <c r="EN261" s="218"/>
      <c r="EO261" s="218"/>
      <c r="EP261" s="218"/>
      <c r="EQ261" s="218"/>
      <c r="ER261" s="218"/>
      <c r="ES261" s="218"/>
      <c r="ET261" s="218"/>
      <c r="EU261" s="218"/>
      <c r="EV261" s="218"/>
      <c r="EW261" s="218"/>
      <c r="EX261" s="218"/>
      <c r="EY261" s="218"/>
      <c r="EZ261" s="218"/>
      <c r="FA261" s="218"/>
      <c r="FB261" s="218"/>
      <c r="FC261" s="218"/>
      <c r="FD261" s="218"/>
      <c r="FE261" s="218"/>
      <c r="FF261" s="218"/>
      <c r="FG261" s="218"/>
      <c r="FH261" s="218"/>
      <c r="FI261" s="218"/>
      <c r="FJ261" s="218"/>
      <c r="FK261" s="218"/>
      <c r="FL261" s="218"/>
      <c r="FM261" s="218"/>
      <c r="FN261" s="218"/>
    </row>
    <row r="262" spans="2:170">
      <c r="B262" s="218"/>
      <c r="C262" s="304"/>
      <c r="D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18"/>
      <c r="P262" s="218"/>
      <c r="Q262" s="218"/>
      <c r="R262" s="218"/>
      <c r="S262" s="218"/>
      <c r="T262" s="218"/>
      <c r="U262" s="218"/>
      <c r="V262" s="218"/>
      <c r="W262" s="218"/>
      <c r="X262" s="218"/>
      <c r="Y262" s="218"/>
      <c r="Z262" s="218"/>
      <c r="AA262" s="218"/>
      <c r="AB262" s="218"/>
      <c r="AC262" s="218"/>
      <c r="AD262" s="218"/>
      <c r="AE262" s="218"/>
      <c r="AF262" s="218"/>
      <c r="AG262" s="218"/>
      <c r="AH262" s="305"/>
      <c r="AI262" s="218"/>
      <c r="AJ262" s="218"/>
      <c r="AK262" s="218"/>
      <c r="AL262" s="218"/>
      <c r="AM262" s="218"/>
      <c r="AN262" s="218"/>
      <c r="AO262" s="218"/>
      <c r="AP262" s="218"/>
      <c r="AQ262" s="218"/>
      <c r="AR262" s="218"/>
      <c r="AS262" s="218"/>
      <c r="AT262" s="218"/>
      <c r="AU262" s="218"/>
      <c r="AV262" s="218"/>
      <c r="AW262" s="218"/>
      <c r="AX262" s="218"/>
      <c r="AY262" s="218"/>
      <c r="AZ262" s="218"/>
      <c r="BA262" s="218"/>
      <c r="BB262" s="218"/>
      <c r="BC262" s="218"/>
      <c r="BD262" s="218"/>
      <c r="BE262" s="218"/>
      <c r="BF262" s="218"/>
      <c r="BG262" s="218"/>
      <c r="BH262" s="218"/>
      <c r="BI262" s="218"/>
      <c r="BJ262" s="218"/>
      <c r="BK262" s="218"/>
      <c r="BL262" s="218"/>
      <c r="BM262" s="218"/>
      <c r="BN262" s="218"/>
      <c r="BO262" s="218"/>
      <c r="BP262" s="218"/>
      <c r="BQ262" s="218"/>
      <c r="BR262" s="218"/>
      <c r="BS262" s="218"/>
      <c r="BT262" s="218"/>
      <c r="BU262" s="218"/>
      <c r="BV262" s="218"/>
      <c r="BW262" s="218"/>
      <c r="BX262" s="218"/>
      <c r="BY262" s="218"/>
      <c r="BZ262" s="218"/>
      <c r="CA262" s="218"/>
      <c r="CB262" s="218"/>
      <c r="CC262" s="218"/>
      <c r="CD262" s="218"/>
      <c r="CE262" s="218"/>
      <c r="CF262" s="218"/>
      <c r="CG262" s="218"/>
      <c r="CH262" s="218"/>
      <c r="CI262" s="218"/>
      <c r="CJ262" s="218"/>
      <c r="CK262" s="218"/>
      <c r="CL262" s="218"/>
      <c r="CM262" s="218"/>
      <c r="CN262" s="218"/>
      <c r="CO262" s="218"/>
      <c r="CP262" s="218"/>
      <c r="CQ262" s="218"/>
      <c r="CR262" s="218"/>
      <c r="CS262" s="218"/>
      <c r="CT262" s="218"/>
      <c r="CU262" s="218"/>
      <c r="CV262" s="218"/>
      <c r="CW262" s="218"/>
      <c r="CX262" s="218"/>
      <c r="CY262" s="218"/>
      <c r="CZ262" s="218"/>
      <c r="DA262" s="218"/>
      <c r="DB262" s="218"/>
      <c r="DC262" s="218"/>
      <c r="DD262" s="218"/>
      <c r="DE262" s="218"/>
      <c r="DF262" s="218"/>
      <c r="DG262" s="218"/>
      <c r="DH262" s="218"/>
      <c r="DI262" s="218"/>
      <c r="DJ262" s="218"/>
      <c r="DK262" s="218"/>
      <c r="DL262" s="218"/>
      <c r="DM262" s="218"/>
      <c r="DN262" s="218"/>
      <c r="DO262" s="218"/>
      <c r="DP262" s="218"/>
      <c r="DQ262" s="218"/>
      <c r="DR262" s="218"/>
      <c r="DS262" s="218"/>
      <c r="DT262" s="218"/>
      <c r="DU262" s="218"/>
      <c r="DV262" s="218"/>
      <c r="DW262" s="218"/>
      <c r="DX262" s="218"/>
      <c r="DY262" s="218"/>
      <c r="DZ262" s="218"/>
      <c r="EA262" s="218"/>
      <c r="EB262" s="218"/>
      <c r="EC262" s="218"/>
      <c r="ED262" s="218"/>
      <c r="EE262" s="218"/>
      <c r="EF262" s="218"/>
      <c r="EG262" s="218"/>
      <c r="EH262" s="218"/>
      <c r="EI262" s="218"/>
      <c r="EJ262" s="218"/>
      <c r="EK262" s="218"/>
      <c r="EL262" s="218"/>
      <c r="EM262" s="218"/>
      <c r="EN262" s="218"/>
      <c r="EO262" s="218"/>
      <c r="EP262" s="218"/>
      <c r="EQ262" s="218"/>
      <c r="ER262" s="218"/>
      <c r="ES262" s="218"/>
      <c r="ET262" s="218"/>
      <c r="EU262" s="218"/>
      <c r="EV262" s="218"/>
      <c r="EW262" s="218"/>
      <c r="EX262" s="218"/>
      <c r="EY262" s="218"/>
      <c r="EZ262" s="218"/>
      <c r="FA262" s="218"/>
      <c r="FB262" s="218"/>
      <c r="FC262" s="218"/>
      <c r="FD262" s="218"/>
      <c r="FE262" s="218"/>
      <c r="FF262" s="218"/>
      <c r="FG262" s="218"/>
      <c r="FH262" s="218"/>
      <c r="FI262" s="218"/>
      <c r="FJ262" s="218"/>
      <c r="FK262" s="218"/>
      <c r="FL262" s="218"/>
      <c r="FM262" s="218"/>
      <c r="FN262" s="218"/>
    </row>
    <row r="263" spans="2:170">
      <c r="B263" s="218"/>
      <c r="C263" s="304"/>
      <c r="D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218"/>
      <c r="Q263" s="218"/>
      <c r="R263" s="218"/>
      <c r="S263" s="218"/>
      <c r="T263" s="218"/>
      <c r="U263" s="218"/>
      <c r="V263" s="218"/>
      <c r="W263" s="218"/>
      <c r="X263" s="218"/>
      <c r="Y263" s="218"/>
      <c r="Z263" s="218"/>
      <c r="AA263" s="218"/>
      <c r="AB263" s="218"/>
      <c r="AC263" s="218"/>
      <c r="AD263" s="218"/>
      <c r="AE263" s="218"/>
      <c r="AF263" s="218"/>
      <c r="AG263" s="218"/>
      <c r="AH263" s="305"/>
      <c r="AI263" s="218"/>
      <c r="AJ263" s="218"/>
      <c r="AK263" s="218"/>
      <c r="AL263" s="218"/>
      <c r="AM263" s="218"/>
      <c r="AN263" s="218"/>
      <c r="AO263" s="218"/>
      <c r="AP263" s="218"/>
      <c r="AQ263" s="218"/>
      <c r="AR263" s="218"/>
      <c r="AS263" s="218"/>
      <c r="AT263" s="218"/>
      <c r="AU263" s="218"/>
      <c r="AV263" s="218"/>
      <c r="AW263" s="218"/>
      <c r="AX263" s="218"/>
      <c r="AY263" s="218"/>
      <c r="AZ263" s="218"/>
      <c r="BA263" s="218"/>
      <c r="BB263" s="218"/>
      <c r="BC263" s="218"/>
      <c r="BD263" s="218"/>
      <c r="BE263" s="218"/>
      <c r="BF263" s="218"/>
      <c r="BG263" s="218"/>
      <c r="BH263" s="218"/>
      <c r="BI263" s="218"/>
      <c r="BJ263" s="218"/>
      <c r="BK263" s="218"/>
      <c r="BL263" s="218"/>
      <c r="BM263" s="218"/>
      <c r="BN263" s="218"/>
      <c r="BO263" s="218"/>
      <c r="BP263" s="218"/>
      <c r="BQ263" s="218"/>
      <c r="BR263" s="218"/>
      <c r="BS263" s="218"/>
      <c r="BT263" s="218"/>
      <c r="BU263" s="218"/>
      <c r="BV263" s="218"/>
      <c r="BW263" s="218"/>
      <c r="BX263" s="218"/>
      <c r="BY263" s="218"/>
      <c r="BZ263" s="218"/>
      <c r="CA263" s="218"/>
      <c r="CB263" s="218"/>
      <c r="CC263" s="218"/>
      <c r="CD263" s="218"/>
      <c r="CE263" s="218"/>
      <c r="CF263" s="218"/>
      <c r="CG263" s="218"/>
      <c r="CH263" s="218"/>
      <c r="CI263" s="218"/>
      <c r="CJ263" s="218"/>
      <c r="CK263" s="218"/>
      <c r="CL263" s="218"/>
      <c r="CM263" s="218"/>
      <c r="CN263" s="218"/>
      <c r="CO263" s="218"/>
      <c r="CP263" s="218"/>
      <c r="CQ263" s="218"/>
      <c r="CR263" s="218"/>
      <c r="CS263" s="218"/>
      <c r="CT263" s="218"/>
      <c r="CU263" s="218"/>
      <c r="CV263" s="218"/>
      <c r="CW263" s="218"/>
      <c r="CX263" s="218"/>
      <c r="CY263" s="218"/>
      <c r="CZ263" s="218"/>
      <c r="DA263" s="218"/>
      <c r="DB263" s="218"/>
      <c r="DC263" s="218"/>
      <c r="DD263" s="218"/>
      <c r="DE263" s="218"/>
      <c r="DF263" s="218"/>
      <c r="DG263" s="218"/>
      <c r="DH263" s="218"/>
      <c r="DI263" s="218"/>
      <c r="DJ263" s="218"/>
      <c r="DK263" s="218"/>
      <c r="DL263" s="218"/>
      <c r="DM263" s="218"/>
      <c r="DN263" s="218"/>
      <c r="DO263" s="218"/>
      <c r="DP263" s="218"/>
      <c r="DQ263" s="218"/>
      <c r="DR263" s="218"/>
      <c r="DS263" s="218"/>
      <c r="DT263" s="218"/>
      <c r="DU263" s="218"/>
      <c r="DV263" s="218"/>
      <c r="DW263" s="218"/>
      <c r="DX263" s="218"/>
      <c r="DY263" s="218"/>
      <c r="DZ263" s="218"/>
      <c r="EA263" s="218"/>
      <c r="EB263" s="218"/>
      <c r="EC263" s="218"/>
      <c r="ED263" s="218"/>
      <c r="EE263" s="218"/>
      <c r="EF263" s="218"/>
      <c r="EG263" s="218"/>
      <c r="EH263" s="218"/>
      <c r="EI263" s="218"/>
      <c r="EJ263" s="218"/>
      <c r="EK263" s="218"/>
      <c r="EL263" s="218"/>
      <c r="EM263" s="218"/>
      <c r="EN263" s="218"/>
      <c r="EO263" s="218"/>
      <c r="EP263" s="218"/>
      <c r="EQ263" s="218"/>
      <c r="ER263" s="218"/>
      <c r="ES263" s="218"/>
      <c r="ET263" s="218"/>
      <c r="EU263" s="218"/>
      <c r="EV263" s="218"/>
      <c r="EW263" s="218"/>
      <c r="EX263" s="218"/>
      <c r="EY263" s="218"/>
      <c r="EZ263" s="218"/>
      <c r="FA263" s="218"/>
      <c r="FB263" s="218"/>
      <c r="FC263" s="218"/>
      <c r="FD263" s="218"/>
      <c r="FE263" s="218"/>
      <c r="FF263" s="218"/>
      <c r="FG263" s="218"/>
      <c r="FH263" s="218"/>
      <c r="FI263" s="218"/>
      <c r="FJ263" s="218"/>
      <c r="FK263" s="218"/>
      <c r="FL263" s="218"/>
      <c r="FM263" s="218"/>
      <c r="FN263" s="218"/>
    </row>
    <row r="264" spans="2:170">
      <c r="B264" s="218"/>
      <c r="C264" s="304"/>
      <c r="D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18"/>
      <c r="P264" s="218"/>
      <c r="Q264" s="218"/>
      <c r="R264" s="218"/>
      <c r="S264" s="218"/>
      <c r="T264" s="218"/>
      <c r="U264" s="218"/>
      <c r="V264" s="218"/>
      <c r="W264" s="218"/>
      <c r="X264" s="218"/>
      <c r="Y264" s="218"/>
      <c r="Z264" s="218"/>
      <c r="AA264" s="218"/>
      <c r="AB264" s="218"/>
      <c r="AC264" s="218"/>
      <c r="AD264" s="218"/>
      <c r="AE264" s="218"/>
      <c r="AF264" s="218"/>
      <c r="AG264" s="218"/>
      <c r="AH264" s="305"/>
      <c r="AI264" s="218"/>
      <c r="AJ264" s="218"/>
      <c r="AK264" s="218"/>
      <c r="AL264" s="218"/>
      <c r="AM264" s="218"/>
      <c r="AN264" s="218"/>
      <c r="AO264" s="218"/>
      <c r="AP264" s="218"/>
      <c r="AQ264" s="218"/>
      <c r="AR264" s="218"/>
      <c r="AS264" s="218"/>
      <c r="AT264" s="218"/>
      <c r="AU264" s="218"/>
      <c r="AV264" s="218"/>
      <c r="AW264" s="218"/>
      <c r="AX264" s="218"/>
      <c r="AY264" s="218"/>
      <c r="AZ264" s="218"/>
      <c r="BA264" s="218"/>
      <c r="BB264" s="218"/>
      <c r="BC264" s="218"/>
      <c r="BD264" s="218"/>
      <c r="BE264" s="218"/>
      <c r="BF264" s="218"/>
      <c r="BG264" s="218"/>
      <c r="BH264" s="218"/>
      <c r="BI264" s="218"/>
      <c r="BJ264" s="218"/>
      <c r="BK264" s="218"/>
      <c r="BL264" s="218"/>
      <c r="BM264" s="218"/>
      <c r="BN264" s="218"/>
      <c r="BO264" s="218"/>
      <c r="BP264" s="218"/>
      <c r="BQ264" s="218"/>
      <c r="BR264" s="218"/>
      <c r="BS264" s="218"/>
      <c r="BT264" s="218"/>
      <c r="BU264" s="218"/>
      <c r="BV264" s="218"/>
      <c r="BW264" s="218"/>
      <c r="BX264" s="218"/>
      <c r="BY264" s="218"/>
      <c r="BZ264" s="218"/>
      <c r="CA264" s="218"/>
      <c r="CB264" s="218"/>
      <c r="CC264" s="218"/>
      <c r="CD264" s="218"/>
      <c r="CE264" s="218"/>
      <c r="CF264" s="218"/>
      <c r="CG264" s="218"/>
      <c r="CH264" s="218"/>
      <c r="CI264" s="218"/>
      <c r="CJ264" s="218"/>
      <c r="CK264" s="218"/>
      <c r="CL264" s="218"/>
      <c r="CM264" s="218"/>
      <c r="CN264" s="218"/>
      <c r="CO264" s="218"/>
      <c r="CP264" s="218"/>
      <c r="CQ264" s="218"/>
      <c r="CR264" s="218"/>
      <c r="CS264" s="218"/>
      <c r="CT264" s="218"/>
      <c r="CU264" s="218"/>
      <c r="CV264" s="218"/>
      <c r="CW264" s="218"/>
      <c r="CX264" s="218"/>
      <c r="CY264" s="218"/>
      <c r="CZ264" s="218"/>
      <c r="DA264" s="218"/>
      <c r="DB264" s="218"/>
      <c r="DC264" s="218"/>
      <c r="DD264" s="218"/>
      <c r="DE264" s="218"/>
      <c r="DF264" s="218"/>
      <c r="DG264" s="218"/>
      <c r="DH264" s="218"/>
      <c r="DI264" s="218"/>
      <c r="DJ264" s="218"/>
      <c r="DK264" s="218"/>
      <c r="DL264" s="218"/>
      <c r="DM264" s="218"/>
      <c r="DN264" s="218"/>
      <c r="DO264" s="218"/>
      <c r="DP264" s="218"/>
      <c r="DQ264" s="218"/>
      <c r="DR264" s="218"/>
      <c r="DS264" s="218"/>
      <c r="DT264" s="218"/>
      <c r="DU264" s="218"/>
      <c r="DV264" s="218"/>
      <c r="DW264" s="218"/>
      <c r="DX264" s="218"/>
      <c r="DY264" s="218"/>
      <c r="DZ264" s="218"/>
      <c r="EA264" s="218"/>
      <c r="EB264" s="218"/>
      <c r="EC264" s="218"/>
      <c r="ED264" s="218"/>
      <c r="EE264" s="218"/>
      <c r="EF264" s="218"/>
      <c r="EG264" s="218"/>
      <c r="EH264" s="218"/>
      <c r="EI264" s="218"/>
      <c r="EJ264" s="218"/>
      <c r="EK264" s="218"/>
      <c r="EL264" s="218"/>
      <c r="EM264" s="218"/>
      <c r="EN264" s="218"/>
      <c r="EO264" s="218"/>
      <c r="EP264" s="218"/>
      <c r="EQ264" s="218"/>
      <c r="ER264" s="218"/>
      <c r="ES264" s="218"/>
      <c r="ET264" s="218"/>
      <c r="EU264" s="218"/>
      <c r="EV264" s="218"/>
      <c r="EW264" s="218"/>
      <c r="EX264" s="218"/>
      <c r="EY264" s="218"/>
      <c r="EZ264" s="218"/>
      <c r="FA264" s="218"/>
      <c r="FB264" s="218"/>
      <c r="FC264" s="218"/>
      <c r="FD264" s="218"/>
      <c r="FE264" s="218"/>
      <c r="FF264" s="218"/>
      <c r="FG264" s="218"/>
      <c r="FH264" s="218"/>
      <c r="FI264" s="218"/>
      <c r="FJ264" s="218"/>
      <c r="FK264" s="218"/>
      <c r="FL264" s="218"/>
      <c r="FM264" s="218"/>
      <c r="FN264" s="218"/>
    </row>
    <row r="265" spans="2:170">
      <c r="B265" s="218"/>
      <c r="C265" s="304"/>
      <c r="D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  <c r="W265" s="218"/>
      <c r="X265" s="218"/>
      <c r="Y265" s="218"/>
      <c r="Z265" s="218"/>
      <c r="AA265" s="218"/>
      <c r="AB265" s="218"/>
      <c r="AC265" s="218"/>
      <c r="AD265" s="218"/>
      <c r="AE265" s="218"/>
      <c r="AF265" s="218"/>
      <c r="AG265" s="218"/>
      <c r="AH265" s="305"/>
      <c r="AI265" s="218"/>
      <c r="AJ265" s="218"/>
      <c r="AK265" s="218"/>
      <c r="AL265" s="218"/>
      <c r="AM265" s="218"/>
      <c r="AN265" s="218"/>
      <c r="AO265" s="218"/>
      <c r="AP265" s="218"/>
      <c r="AQ265" s="218"/>
      <c r="AR265" s="218"/>
      <c r="AS265" s="218"/>
      <c r="AT265" s="218"/>
      <c r="AU265" s="218"/>
      <c r="AV265" s="218"/>
      <c r="AW265" s="218"/>
      <c r="AX265" s="218"/>
      <c r="AY265" s="218"/>
      <c r="AZ265" s="218"/>
      <c r="BA265" s="218"/>
      <c r="BB265" s="218"/>
      <c r="BC265" s="218"/>
      <c r="BD265" s="218"/>
      <c r="BE265" s="218"/>
      <c r="BF265" s="218"/>
      <c r="BG265" s="218"/>
      <c r="BH265" s="218"/>
      <c r="BI265" s="218"/>
      <c r="BJ265" s="218"/>
      <c r="BK265" s="218"/>
      <c r="BL265" s="218"/>
      <c r="BM265" s="218"/>
      <c r="BN265" s="218"/>
      <c r="BO265" s="218"/>
      <c r="BP265" s="218"/>
      <c r="BQ265" s="218"/>
      <c r="BR265" s="218"/>
      <c r="BS265" s="218"/>
      <c r="BT265" s="218"/>
      <c r="BU265" s="218"/>
      <c r="BV265" s="218"/>
      <c r="BW265" s="218"/>
      <c r="BX265" s="218"/>
      <c r="BY265" s="218"/>
      <c r="BZ265" s="218"/>
      <c r="CA265" s="218"/>
      <c r="CB265" s="218"/>
      <c r="CC265" s="218"/>
      <c r="CD265" s="218"/>
      <c r="CE265" s="218"/>
      <c r="CF265" s="218"/>
      <c r="CG265" s="218"/>
      <c r="CH265" s="218"/>
      <c r="CI265" s="218"/>
      <c r="CJ265" s="218"/>
      <c r="CK265" s="218"/>
      <c r="CL265" s="218"/>
      <c r="CM265" s="218"/>
      <c r="CN265" s="218"/>
      <c r="CO265" s="218"/>
      <c r="CP265" s="218"/>
      <c r="CQ265" s="218"/>
      <c r="CR265" s="218"/>
      <c r="CS265" s="218"/>
      <c r="CT265" s="218"/>
      <c r="CU265" s="218"/>
      <c r="CV265" s="218"/>
      <c r="CW265" s="218"/>
      <c r="CX265" s="218"/>
      <c r="CY265" s="218"/>
      <c r="CZ265" s="218"/>
      <c r="DA265" s="218"/>
      <c r="DB265" s="218"/>
      <c r="DC265" s="218"/>
      <c r="DD265" s="218"/>
      <c r="DE265" s="218"/>
      <c r="DF265" s="218"/>
      <c r="DG265" s="218"/>
      <c r="DH265" s="218"/>
      <c r="DI265" s="218"/>
      <c r="DJ265" s="218"/>
      <c r="DK265" s="218"/>
      <c r="DL265" s="218"/>
      <c r="DM265" s="218"/>
      <c r="DN265" s="218"/>
      <c r="DO265" s="218"/>
      <c r="DP265" s="218"/>
      <c r="DQ265" s="218"/>
      <c r="DR265" s="218"/>
      <c r="DS265" s="218"/>
      <c r="DT265" s="218"/>
      <c r="DU265" s="218"/>
      <c r="DV265" s="218"/>
      <c r="DW265" s="218"/>
      <c r="DX265" s="218"/>
      <c r="DY265" s="218"/>
      <c r="DZ265" s="218"/>
      <c r="EA265" s="218"/>
      <c r="EB265" s="218"/>
      <c r="EC265" s="218"/>
      <c r="ED265" s="218"/>
      <c r="EE265" s="218"/>
      <c r="EF265" s="218"/>
      <c r="EG265" s="218"/>
      <c r="EH265" s="218"/>
      <c r="EI265" s="218"/>
      <c r="EJ265" s="218"/>
      <c r="EK265" s="218"/>
      <c r="EL265" s="218"/>
      <c r="EM265" s="218"/>
      <c r="EN265" s="218"/>
      <c r="EO265" s="218"/>
      <c r="EP265" s="218"/>
      <c r="EQ265" s="218"/>
      <c r="ER265" s="218"/>
      <c r="ES265" s="218"/>
      <c r="ET265" s="218"/>
      <c r="EU265" s="218"/>
      <c r="EV265" s="218"/>
      <c r="EW265" s="218"/>
      <c r="EX265" s="218"/>
      <c r="EY265" s="218"/>
      <c r="EZ265" s="218"/>
      <c r="FA265" s="218"/>
      <c r="FB265" s="218"/>
      <c r="FC265" s="218"/>
      <c r="FD265" s="218"/>
      <c r="FE265" s="218"/>
      <c r="FF265" s="218"/>
      <c r="FG265" s="218"/>
      <c r="FH265" s="218"/>
      <c r="FI265" s="218"/>
      <c r="FJ265" s="218"/>
      <c r="FK265" s="218"/>
      <c r="FL265" s="218"/>
      <c r="FM265" s="218"/>
      <c r="FN265" s="218"/>
    </row>
    <row r="266" spans="2:170">
      <c r="B266" s="218"/>
      <c r="C266" s="304"/>
      <c r="D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218"/>
      <c r="Z266" s="218"/>
      <c r="AA266" s="218"/>
      <c r="AB266" s="218"/>
      <c r="AC266" s="218"/>
      <c r="AD266" s="218"/>
      <c r="AE266" s="218"/>
      <c r="AF266" s="218"/>
      <c r="AG266" s="218"/>
      <c r="AH266" s="305"/>
      <c r="AI266" s="218"/>
      <c r="AJ266" s="218"/>
      <c r="AK266" s="218"/>
      <c r="AL266" s="218"/>
      <c r="AM266" s="218"/>
      <c r="AN266" s="218"/>
      <c r="AO266" s="218"/>
      <c r="AP266" s="218"/>
      <c r="AQ266" s="218"/>
      <c r="AR266" s="218"/>
      <c r="AS266" s="218"/>
      <c r="AT266" s="218"/>
      <c r="AU266" s="218"/>
      <c r="AV266" s="218"/>
      <c r="AW266" s="218"/>
      <c r="AX266" s="218"/>
      <c r="AY266" s="218"/>
      <c r="AZ266" s="218"/>
      <c r="BA266" s="218"/>
      <c r="BB266" s="218"/>
      <c r="BC266" s="218"/>
      <c r="BD266" s="218"/>
      <c r="BE266" s="218"/>
      <c r="BF266" s="218"/>
      <c r="BG266" s="218"/>
      <c r="BH266" s="218"/>
      <c r="BI266" s="218"/>
      <c r="BJ266" s="218"/>
      <c r="BK266" s="218"/>
      <c r="BL266" s="218"/>
      <c r="BM266" s="218"/>
      <c r="BN266" s="218"/>
      <c r="BO266" s="218"/>
      <c r="BP266" s="218"/>
      <c r="BQ266" s="218"/>
      <c r="BR266" s="218"/>
      <c r="BS266" s="218"/>
      <c r="BT266" s="218"/>
      <c r="BU266" s="218"/>
      <c r="BV266" s="218"/>
      <c r="BW266" s="218"/>
      <c r="BX266" s="218"/>
      <c r="BY266" s="218"/>
      <c r="BZ266" s="218"/>
      <c r="CA266" s="218"/>
      <c r="CB266" s="218"/>
      <c r="CC266" s="218"/>
      <c r="CD266" s="218"/>
      <c r="CE266" s="218"/>
      <c r="CF266" s="218"/>
      <c r="CG266" s="218"/>
      <c r="CH266" s="218"/>
      <c r="CI266" s="218"/>
      <c r="CJ266" s="218"/>
      <c r="CK266" s="218"/>
      <c r="CL266" s="218"/>
      <c r="CM266" s="218"/>
      <c r="CN266" s="218"/>
      <c r="CO266" s="218"/>
      <c r="CP266" s="218"/>
      <c r="CQ266" s="218"/>
      <c r="CR266" s="218"/>
      <c r="CS266" s="218"/>
      <c r="CT266" s="218"/>
      <c r="CU266" s="218"/>
      <c r="CV266" s="218"/>
      <c r="CW266" s="218"/>
      <c r="CX266" s="218"/>
      <c r="CY266" s="218"/>
      <c r="CZ266" s="218"/>
      <c r="DA266" s="218"/>
      <c r="DB266" s="218"/>
      <c r="DC266" s="218"/>
      <c r="DD266" s="218"/>
      <c r="DE266" s="218"/>
      <c r="DF266" s="218"/>
      <c r="DG266" s="218"/>
      <c r="DH266" s="218"/>
      <c r="DI266" s="218"/>
      <c r="DJ266" s="218"/>
      <c r="DK266" s="218"/>
      <c r="DL266" s="218"/>
      <c r="DM266" s="218"/>
      <c r="DN266" s="218"/>
      <c r="DO266" s="218"/>
      <c r="DP266" s="218"/>
      <c r="DQ266" s="218"/>
      <c r="DR266" s="218"/>
      <c r="DS266" s="218"/>
      <c r="DT266" s="218"/>
      <c r="DU266" s="218"/>
      <c r="DV266" s="218"/>
      <c r="DW266" s="218"/>
      <c r="DX266" s="218"/>
      <c r="DY266" s="218"/>
      <c r="DZ266" s="218"/>
      <c r="EA266" s="218"/>
      <c r="EB266" s="218"/>
      <c r="EC266" s="218"/>
      <c r="ED266" s="218"/>
      <c r="EE266" s="218"/>
      <c r="EF266" s="218"/>
      <c r="EG266" s="218"/>
      <c r="EH266" s="218"/>
      <c r="EI266" s="218"/>
      <c r="EJ266" s="218"/>
      <c r="EK266" s="218"/>
      <c r="EL266" s="218"/>
      <c r="EM266" s="218"/>
      <c r="EN266" s="218"/>
      <c r="EO266" s="218"/>
      <c r="EP266" s="218"/>
      <c r="EQ266" s="218"/>
      <c r="ER266" s="218"/>
      <c r="ES266" s="218"/>
      <c r="ET266" s="218"/>
      <c r="EU266" s="218"/>
      <c r="EV266" s="218"/>
      <c r="EW266" s="218"/>
      <c r="EX266" s="218"/>
      <c r="EY266" s="218"/>
      <c r="EZ266" s="218"/>
      <c r="FA266" s="218"/>
      <c r="FB266" s="218"/>
      <c r="FC266" s="218"/>
      <c r="FD266" s="218"/>
      <c r="FE266" s="218"/>
      <c r="FF266" s="218"/>
      <c r="FG266" s="218"/>
      <c r="FH266" s="218"/>
      <c r="FI266" s="218"/>
      <c r="FJ266" s="218"/>
      <c r="FK266" s="218"/>
      <c r="FL266" s="218"/>
      <c r="FM266" s="218"/>
      <c r="FN266" s="218"/>
    </row>
    <row r="267" spans="2:170">
      <c r="B267" s="218"/>
      <c r="C267" s="304"/>
      <c r="D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218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305"/>
      <c r="AI267" s="218"/>
      <c r="AJ267" s="218"/>
      <c r="AK267" s="218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218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218"/>
      <c r="BV267" s="218"/>
      <c r="BW267" s="218"/>
      <c r="BX267" s="218"/>
      <c r="BY267" s="218"/>
      <c r="BZ267" s="218"/>
      <c r="CA267" s="218"/>
      <c r="CB267" s="218"/>
      <c r="CC267" s="218"/>
      <c r="CD267" s="218"/>
      <c r="CE267" s="218"/>
      <c r="CF267" s="218"/>
      <c r="CG267" s="218"/>
      <c r="CH267" s="218"/>
      <c r="CI267" s="218"/>
      <c r="CJ267" s="218"/>
      <c r="CK267" s="218"/>
      <c r="CL267" s="218"/>
      <c r="CM267" s="218"/>
      <c r="CN267" s="218"/>
      <c r="CO267" s="218"/>
      <c r="CP267" s="218"/>
      <c r="CQ267" s="218"/>
      <c r="CR267" s="218"/>
      <c r="CS267" s="218"/>
      <c r="CT267" s="218"/>
      <c r="CU267" s="218"/>
      <c r="CV267" s="218"/>
      <c r="CW267" s="218"/>
      <c r="CX267" s="218"/>
      <c r="CY267" s="218"/>
      <c r="CZ267" s="218"/>
      <c r="DA267" s="218"/>
      <c r="DB267" s="218"/>
      <c r="DC267" s="218"/>
      <c r="DD267" s="218"/>
      <c r="DE267" s="218"/>
      <c r="DF267" s="218"/>
      <c r="DG267" s="218"/>
      <c r="DH267" s="218"/>
      <c r="DI267" s="218"/>
      <c r="DJ267" s="218"/>
      <c r="DK267" s="218"/>
      <c r="DL267" s="218"/>
      <c r="DM267" s="218"/>
      <c r="DN267" s="218"/>
      <c r="DO267" s="218"/>
      <c r="DP267" s="218"/>
      <c r="DQ267" s="218"/>
      <c r="DR267" s="218"/>
      <c r="DS267" s="218"/>
      <c r="DT267" s="218"/>
      <c r="DU267" s="218"/>
      <c r="DV267" s="218"/>
      <c r="DW267" s="218"/>
      <c r="DX267" s="218"/>
      <c r="DY267" s="218"/>
      <c r="DZ267" s="218"/>
      <c r="EA267" s="218"/>
      <c r="EB267" s="218"/>
      <c r="EC267" s="218"/>
      <c r="ED267" s="218"/>
      <c r="EE267" s="218"/>
      <c r="EF267" s="218"/>
      <c r="EG267" s="218"/>
      <c r="EH267" s="218"/>
      <c r="EI267" s="218"/>
      <c r="EJ267" s="218"/>
      <c r="EK267" s="218"/>
      <c r="EL267" s="218"/>
      <c r="EM267" s="218"/>
      <c r="EN267" s="218"/>
      <c r="EO267" s="218"/>
      <c r="EP267" s="218"/>
      <c r="EQ267" s="218"/>
      <c r="ER267" s="218"/>
      <c r="ES267" s="218"/>
      <c r="ET267" s="218"/>
      <c r="EU267" s="218"/>
      <c r="EV267" s="218"/>
      <c r="EW267" s="218"/>
      <c r="EX267" s="218"/>
      <c r="EY267" s="218"/>
      <c r="EZ267" s="218"/>
      <c r="FA267" s="218"/>
      <c r="FB267" s="218"/>
      <c r="FC267" s="218"/>
      <c r="FD267" s="218"/>
      <c r="FE267" s="218"/>
      <c r="FF267" s="218"/>
      <c r="FG267" s="218"/>
      <c r="FH267" s="218"/>
      <c r="FI267" s="218"/>
      <c r="FJ267" s="218"/>
      <c r="FK267" s="218"/>
      <c r="FL267" s="218"/>
      <c r="FM267" s="218"/>
      <c r="FN267" s="218"/>
    </row>
    <row r="268" spans="2:170">
      <c r="B268" s="218"/>
      <c r="C268" s="304"/>
      <c r="D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18"/>
      <c r="P268" s="218"/>
      <c r="Q268" s="218"/>
      <c r="R268" s="218"/>
      <c r="S268" s="218"/>
      <c r="T268" s="218"/>
      <c r="U268" s="218"/>
      <c r="V268" s="218"/>
      <c r="W268" s="218"/>
      <c r="X268" s="218"/>
      <c r="Y268" s="218"/>
      <c r="Z268" s="218"/>
      <c r="AA268" s="218"/>
      <c r="AB268" s="218"/>
      <c r="AC268" s="218"/>
      <c r="AD268" s="218"/>
      <c r="AE268" s="218"/>
      <c r="AF268" s="218"/>
      <c r="AG268" s="218"/>
      <c r="AH268" s="305"/>
      <c r="AI268" s="218"/>
      <c r="AJ268" s="218"/>
      <c r="AK268" s="218"/>
      <c r="AL268" s="218"/>
      <c r="AM268" s="218"/>
      <c r="AN268" s="218"/>
      <c r="AO268" s="218"/>
      <c r="AP268" s="218"/>
      <c r="AQ268" s="218"/>
      <c r="AR268" s="218"/>
      <c r="AS268" s="218"/>
      <c r="AT268" s="218"/>
      <c r="AU268" s="218"/>
      <c r="AV268" s="218"/>
      <c r="AW268" s="218"/>
      <c r="AX268" s="218"/>
      <c r="AY268" s="218"/>
      <c r="AZ268" s="218"/>
      <c r="BA268" s="218"/>
      <c r="BB268" s="218"/>
      <c r="BC268" s="218"/>
      <c r="BD268" s="218"/>
      <c r="BE268" s="218"/>
      <c r="BF268" s="218"/>
      <c r="BG268" s="218"/>
      <c r="BH268" s="218"/>
      <c r="BI268" s="218"/>
      <c r="BJ268" s="218"/>
      <c r="BK268" s="218"/>
      <c r="BL268" s="218"/>
      <c r="BM268" s="218"/>
      <c r="BN268" s="218"/>
      <c r="BO268" s="218"/>
      <c r="BP268" s="218"/>
      <c r="BQ268" s="218"/>
      <c r="BR268" s="218"/>
      <c r="BS268" s="218"/>
      <c r="BT268" s="218"/>
      <c r="BU268" s="218"/>
      <c r="BV268" s="218"/>
      <c r="BW268" s="218"/>
      <c r="BX268" s="218"/>
      <c r="BY268" s="218"/>
      <c r="BZ268" s="218"/>
      <c r="CA268" s="218"/>
      <c r="CB268" s="218"/>
      <c r="CC268" s="218"/>
      <c r="CD268" s="218"/>
      <c r="CE268" s="218"/>
      <c r="CF268" s="218"/>
      <c r="CG268" s="218"/>
      <c r="CH268" s="218"/>
      <c r="CI268" s="218"/>
      <c r="CJ268" s="218"/>
      <c r="CK268" s="218"/>
      <c r="CL268" s="218"/>
      <c r="CM268" s="218"/>
      <c r="CN268" s="218"/>
      <c r="CO268" s="218"/>
      <c r="CP268" s="218"/>
      <c r="CQ268" s="218"/>
      <c r="CR268" s="218"/>
      <c r="CS268" s="218"/>
      <c r="CT268" s="218"/>
      <c r="CU268" s="218"/>
      <c r="CV268" s="218"/>
      <c r="CW268" s="218"/>
      <c r="CX268" s="218"/>
      <c r="CY268" s="218"/>
      <c r="CZ268" s="218"/>
      <c r="DA268" s="218"/>
      <c r="DB268" s="218"/>
      <c r="DC268" s="218"/>
      <c r="DD268" s="218"/>
      <c r="DE268" s="218"/>
      <c r="DF268" s="218"/>
      <c r="DG268" s="218"/>
      <c r="DH268" s="218"/>
      <c r="DI268" s="218"/>
      <c r="DJ268" s="218"/>
      <c r="DK268" s="218"/>
      <c r="DL268" s="218"/>
      <c r="DM268" s="218"/>
      <c r="DN268" s="218"/>
      <c r="DO268" s="218"/>
      <c r="DP268" s="218"/>
      <c r="DQ268" s="218"/>
      <c r="DR268" s="218"/>
      <c r="DS268" s="218"/>
      <c r="DT268" s="218"/>
      <c r="DU268" s="218"/>
      <c r="DV268" s="218"/>
      <c r="DW268" s="218"/>
      <c r="DX268" s="218"/>
      <c r="DY268" s="218"/>
      <c r="DZ268" s="218"/>
      <c r="EA268" s="218"/>
      <c r="EB268" s="218"/>
      <c r="EC268" s="218"/>
      <c r="ED268" s="218"/>
      <c r="EE268" s="218"/>
      <c r="EF268" s="218"/>
      <c r="EG268" s="218"/>
      <c r="EH268" s="218"/>
      <c r="EI268" s="218"/>
      <c r="EJ268" s="218"/>
      <c r="EK268" s="218"/>
      <c r="EL268" s="218"/>
      <c r="EM268" s="218"/>
      <c r="EN268" s="218"/>
      <c r="EO268" s="218"/>
      <c r="EP268" s="218"/>
      <c r="EQ268" s="218"/>
      <c r="ER268" s="218"/>
      <c r="ES268" s="218"/>
      <c r="ET268" s="218"/>
      <c r="EU268" s="218"/>
      <c r="EV268" s="218"/>
      <c r="EW268" s="218"/>
      <c r="EX268" s="218"/>
      <c r="EY268" s="218"/>
      <c r="EZ268" s="218"/>
      <c r="FA268" s="218"/>
      <c r="FB268" s="218"/>
      <c r="FC268" s="218"/>
      <c r="FD268" s="218"/>
      <c r="FE268" s="218"/>
      <c r="FF268" s="218"/>
      <c r="FG268" s="218"/>
      <c r="FH268" s="218"/>
      <c r="FI268" s="218"/>
      <c r="FJ268" s="218"/>
      <c r="FK268" s="218"/>
      <c r="FL268" s="218"/>
      <c r="FM268" s="218"/>
      <c r="FN268" s="218"/>
    </row>
    <row r="269" spans="2:170">
      <c r="B269" s="218"/>
      <c r="C269" s="304"/>
      <c r="D269" s="218"/>
      <c r="F269" s="218"/>
      <c r="G269" s="218"/>
      <c r="H269" s="218"/>
      <c r="I269" s="218"/>
      <c r="J269" s="218"/>
      <c r="K269" s="218"/>
      <c r="L269" s="218"/>
      <c r="M269" s="218"/>
      <c r="N269" s="218"/>
      <c r="O269" s="218"/>
      <c r="P269" s="218"/>
      <c r="Q269" s="218"/>
      <c r="R269" s="218"/>
      <c r="S269" s="218"/>
      <c r="T269" s="218"/>
      <c r="U269" s="218"/>
      <c r="V269" s="218"/>
      <c r="W269" s="218"/>
      <c r="X269" s="218"/>
      <c r="Y269" s="218"/>
      <c r="Z269" s="218"/>
      <c r="AA269" s="218"/>
      <c r="AB269" s="218"/>
      <c r="AC269" s="218"/>
      <c r="AD269" s="218"/>
      <c r="AE269" s="218"/>
      <c r="AF269" s="218"/>
      <c r="AG269" s="218"/>
      <c r="AH269" s="305"/>
      <c r="AI269" s="218"/>
      <c r="AJ269" s="218"/>
      <c r="AK269" s="218"/>
      <c r="AL269" s="218"/>
      <c r="AM269" s="218"/>
      <c r="AN269" s="218"/>
      <c r="AO269" s="218"/>
      <c r="AP269" s="218"/>
      <c r="AQ269" s="218"/>
      <c r="AR269" s="218"/>
      <c r="AS269" s="218"/>
      <c r="AT269" s="218"/>
      <c r="AU269" s="218"/>
      <c r="AV269" s="218"/>
      <c r="AW269" s="218"/>
      <c r="AX269" s="218"/>
      <c r="AY269" s="218"/>
      <c r="AZ269" s="218"/>
      <c r="BA269" s="218"/>
      <c r="BB269" s="218"/>
      <c r="BC269" s="218"/>
      <c r="BD269" s="218"/>
      <c r="BE269" s="218"/>
      <c r="BF269" s="218"/>
      <c r="BG269" s="218"/>
      <c r="BH269" s="218"/>
      <c r="BI269" s="218"/>
      <c r="BJ269" s="218"/>
      <c r="BK269" s="218"/>
      <c r="BL269" s="218"/>
      <c r="BM269" s="218"/>
      <c r="BN269" s="218"/>
      <c r="BO269" s="218"/>
      <c r="BP269" s="218"/>
      <c r="BQ269" s="218"/>
      <c r="BR269" s="218"/>
      <c r="BS269" s="218"/>
      <c r="BT269" s="218"/>
      <c r="BU269" s="218"/>
      <c r="BV269" s="218"/>
      <c r="BW269" s="218"/>
      <c r="BX269" s="218"/>
      <c r="BY269" s="218"/>
      <c r="BZ269" s="218"/>
      <c r="CA269" s="218"/>
      <c r="CB269" s="218"/>
      <c r="CC269" s="218"/>
      <c r="CD269" s="218"/>
      <c r="CE269" s="218"/>
      <c r="CF269" s="218"/>
      <c r="CG269" s="218"/>
      <c r="CH269" s="218"/>
      <c r="CI269" s="218"/>
      <c r="CJ269" s="218"/>
      <c r="CK269" s="218"/>
      <c r="CL269" s="218"/>
      <c r="CM269" s="218"/>
      <c r="CN269" s="218"/>
      <c r="CO269" s="218"/>
      <c r="CP269" s="218"/>
      <c r="CQ269" s="218"/>
      <c r="CR269" s="218"/>
      <c r="CS269" s="218"/>
      <c r="CT269" s="218"/>
      <c r="CU269" s="218"/>
      <c r="CV269" s="218"/>
      <c r="CW269" s="218"/>
      <c r="CX269" s="218"/>
      <c r="CY269" s="218"/>
      <c r="CZ269" s="218"/>
      <c r="DA269" s="218"/>
      <c r="DB269" s="218"/>
      <c r="DC269" s="218"/>
      <c r="DD269" s="218"/>
      <c r="DE269" s="218"/>
      <c r="DF269" s="218"/>
      <c r="DG269" s="218"/>
      <c r="DH269" s="218"/>
      <c r="DI269" s="218"/>
      <c r="DJ269" s="218"/>
      <c r="DK269" s="218"/>
      <c r="DL269" s="218"/>
      <c r="DM269" s="218"/>
      <c r="DN269" s="218"/>
      <c r="DO269" s="218"/>
      <c r="DP269" s="218"/>
      <c r="DQ269" s="218"/>
      <c r="DR269" s="218"/>
      <c r="DS269" s="218"/>
      <c r="DT269" s="218"/>
      <c r="DU269" s="218"/>
      <c r="DV269" s="218"/>
      <c r="DW269" s="218"/>
      <c r="DX269" s="218"/>
      <c r="DY269" s="218"/>
      <c r="DZ269" s="218"/>
      <c r="EA269" s="218"/>
      <c r="EB269" s="218"/>
      <c r="EC269" s="218"/>
      <c r="ED269" s="218"/>
      <c r="EE269" s="218"/>
      <c r="EF269" s="218"/>
      <c r="EG269" s="218"/>
      <c r="EH269" s="218"/>
      <c r="EI269" s="218"/>
      <c r="EJ269" s="218"/>
      <c r="EK269" s="218"/>
      <c r="EL269" s="218"/>
      <c r="EM269" s="218"/>
      <c r="EN269" s="218"/>
      <c r="EO269" s="218"/>
      <c r="EP269" s="218"/>
      <c r="EQ269" s="218"/>
      <c r="ER269" s="218"/>
      <c r="ES269" s="218"/>
      <c r="ET269" s="218"/>
      <c r="EU269" s="218"/>
      <c r="EV269" s="218"/>
      <c r="EW269" s="218"/>
      <c r="EX269" s="218"/>
      <c r="EY269" s="218"/>
      <c r="EZ269" s="218"/>
      <c r="FA269" s="218"/>
      <c r="FB269" s="218"/>
      <c r="FC269" s="218"/>
      <c r="FD269" s="218"/>
      <c r="FE269" s="218"/>
      <c r="FF269" s="218"/>
      <c r="FG269" s="218"/>
      <c r="FH269" s="218"/>
      <c r="FI269" s="218"/>
      <c r="FJ269" s="218"/>
      <c r="FK269" s="218"/>
      <c r="FL269" s="218"/>
      <c r="FM269" s="218"/>
      <c r="FN269" s="218"/>
    </row>
    <row r="270" spans="2:170">
      <c r="B270" s="218"/>
      <c r="C270" s="304"/>
      <c r="D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305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  <c r="CA270" s="218"/>
      <c r="CB270" s="218"/>
      <c r="CC270" s="218"/>
      <c r="CD270" s="218"/>
      <c r="CE270" s="218"/>
      <c r="CF270" s="218"/>
      <c r="CG270" s="218"/>
      <c r="CH270" s="218"/>
      <c r="CI270" s="218"/>
      <c r="CJ270" s="218"/>
      <c r="CK270" s="218"/>
      <c r="CL270" s="218"/>
      <c r="CM270" s="218"/>
      <c r="CN270" s="218"/>
      <c r="CO270" s="218"/>
      <c r="CP270" s="218"/>
      <c r="CQ270" s="218"/>
      <c r="CR270" s="218"/>
      <c r="CS270" s="218"/>
      <c r="CT270" s="218"/>
      <c r="CU270" s="218"/>
      <c r="CV270" s="218"/>
      <c r="CW270" s="218"/>
      <c r="CX270" s="218"/>
      <c r="CY270" s="218"/>
      <c r="CZ270" s="218"/>
      <c r="DA270" s="218"/>
      <c r="DB270" s="218"/>
      <c r="DC270" s="218"/>
      <c r="DD270" s="218"/>
      <c r="DE270" s="218"/>
      <c r="DF270" s="218"/>
      <c r="DG270" s="218"/>
      <c r="DH270" s="218"/>
      <c r="DI270" s="218"/>
      <c r="DJ270" s="218"/>
      <c r="DK270" s="218"/>
      <c r="DL270" s="218"/>
      <c r="DM270" s="218"/>
      <c r="DN270" s="218"/>
      <c r="DO270" s="218"/>
      <c r="DP270" s="218"/>
      <c r="DQ270" s="218"/>
      <c r="DR270" s="218"/>
      <c r="DS270" s="218"/>
      <c r="DT270" s="218"/>
      <c r="DU270" s="218"/>
      <c r="DV270" s="218"/>
      <c r="DW270" s="218"/>
      <c r="DX270" s="218"/>
      <c r="DY270" s="218"/>
      <c r="DZ270" s="218"/>
      <c r="EA270" s="218"/>
      <c r="EB270" s="218"/>
      <c r="EC270" s="218"/>
      <c r="ED270" s="218"/>
      <c r="EE270" s="218"/>
      <c r="EF270" s="218"/>
      <c r="EG270" s="218"/>
      <c r="EH270" s="218"/>
      <c r="EI270" s="218"/>
      <c r="EJ270" s="218"/>
      <c r="EK270" s="218"/>
      <c r="EL270" s="218"/>
      <c r="EM270" s="218"/>
      <c r="EN270" s="218"/>
      <c r="EO270" s="218"/>
      <c r="EP270" s="218"/>
      <c r="EQ270" s="218"/>
      <c r="ER270" s="218"/>
      <c r="ES270" s="218"/>
      <c r="ET270" s="218"/>
      <c r="EU270" s="218"/>
      <c r="EV270" s="218"/>
      <c r="EW270" s="218"/>
      <c r="EX270" s="218"/>
      <c r="EY270" s="218"/>
      <c r="EZ270" s="218"/>
      <c r="FA270" s="218"/>
      <c r="FB270" s="218"/>
      <c r="FC270" s="218"/>
      <c r="FD270" s="218"/>
      <c r="FE270" s="218"/>
      <c r="FF270" s="218"/>
      <c r="FG270" s="218"/>
      <c r="FH270" s="218"/>
      <c r="FI270" s="218"/>
      <c r="FJ270" s="218"/>
      <c r="FK270" s="218"/>
      <c r="FL270" s="218"/>
      <c r="FM270" s="218"/>
      <c r="FN270" s="218"/>
    </row>
    <row r="271" spans="2:170">
      <c r="B271" s="218"/>
      <c r="C271" s="304"/>
      <c r="D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218"/>
      <c r="Z271" s="218"/>
      <c r="AA271" s="218"/>
      <c r="AB271" s="218"/>
      <c r="AC271" s="218"/>
      <c r="AD271" s="218"/>
      <c r="AE271" s="218"/>
      <c r="AF271" s="218"/>
      <c r="AG271" s="218"/>
      <c r="AH271" s="305"/>
      <c r="AI271" s="218"/>
      <c r="AJ271" s="218"/>
      <c r="AK271" s="218"/>
      <c r="AL271" s="218"/>
      <c r="AM271" s="218"/>
      <c r="AN271" s="218"/>
      <c r="AO271" s="218"/>
      <c r="AP271" s="218"/>
      <c r="AQ271" s="218"/>
      <c r="AR271" s="218"/>
      <c r="AS271" s="218"/>
      <c r="AT271" s="218"/>
      <c r="AU271" s="218"/>
      <c r="AV271" s="218"/>
      <c r="AW271" s="218"/>
      <c r="AX271" s="218"/>
      <c r="AY271" s="218"/>
      <c r="AZ271" s="218"/>
      <c r="BA271" s="218"/>
      <c r="BB271" s="218"/>
      <c r="BC271" s="218"/>
      <c r="BD271" s="218"/>
      <c r="BE271" s="218"/>
      <c r="BF271" s="218"/>
      <c r="BG271" s="218"/>
      <c r="BH271" s="218"/>
      <c r="BI271" s="218"/>
      <c r="BJ271" s="218"/>
      <c r="BK271" s="218"/>
      <c r="BL271" s="218"/>
      <c r="BM271" s="218"/>
      <c r="BN271" s="218"/>
      <c r="BO271" s="218"/>
      <c r="BP271" s="218"/>
      <c r="BQ271" s="218"/>
      <c r="BR271" s="218"/>
      <c r="BS271" s="218"/>
      <c r="BT271" s="218"/>
      <c r="BU271" s="218"/>
      <c r="BV271" s="218"/>
      <c r="BW271" s="218"/>
      <c r="BX271" s="218"/>
      <c r="BY271" s="218"/>
      <c r="BZ271" s="218"/>
      <c r="CA271" s="218"/>
      <c r="CB271" s="218"/>
      <c r="CC271" s="218"/>
      <c r="CD271" s="218"/>
      <c r="CE271" s="218"/>
      <c r="CF271" s="218"/>
      <c r="CG271" s="218"/>
      <c r="CH271" s="218"/>
      <c r="CI271" s="218"/>
      <c r="CJ271" s="218"/>
      <c r="CK271" s="218"/>
      <c r="CL271" s="218"/>
      <c r="CM271" s="218"/>
      <c r="CN271" s="218"/>
      <c r="CO271" s="218"/>
      <c r="CP271" s="218"/>
      <c r="CQ271" s="218"/>
      <c r="CR271" s="218"/>
      <c r="CS271" s="218"/>
      <c r="CT271" s="218"/>
      <c r="CU271" s="218"/>
      <c r="CV271" s="218"/>
      <c r="CW271" s="218"/>
      <c r="CX271" s="218"/>
      <c r="CY271" s="218"/>
      <c r="CZ271" s="218"/>
      <c r="DA271" s="218"/>
      <c r="DB271" s="218"/>
      <c r="DC271" s="218"/>
      <c r="DD271" s="218"/>
      <c r="DE271" s="218"/>
      <c r="DF271" s="218"/>
      <c r="DG271" s="218"/>
      <c r="DH271" s="218"/>
      <c r="DI271" s="218"/>
      <c r="DJ271" s="218"/>
      <c r="DK271" s="218"/>
      <c r="DL271" s="218"/>
      <c r="DM271" s="218"/>
      <c r="DN271" s="218"/>
      <c r="DO271" s="218"/>
      <c r="DP271" s="218"/>
      <c r="DQ271" s="218"/>
      <c r="DR271" s="218"/>
      <c r="DS271" s="218"/>
      <c r="DT271" s="218"/>
      <c r="DU271" s="218"/>
      <c r="DV271" s="218"/>
      <c r="DW271" s="218"/>
      <c r="DX271" s="218"/>
      <c r="DY271" s="218"/>
      <c r="DZ271" s="218"/>
      <c r="EA271" s="218"/>
      <c r="EB271" s="218"/>
      <c r="EC271" s="218"/>
      <c r="ED271" s="218"/>
      <c r="EE271" s="218"/>
      <c r="EF271" s="218"/>
      <c r="EG271" s="218"/>
      <c r="EH271" s="218"/>
      <c r="EI271" s="218"/>
      <c r="EJ271" s="218"/>
      <c r="EK271" s="218"/>
      <c r="EL271" s="218"/>
      <c r="EM271" s="218"/>
      <c r="EN271" s="218"/>
      <c r="EO271" s="218"/>
      <c r="EP271" s="218"/>
      <c r="EQ271" s="218"/>
      <c r="ER271" s="218"/>
      <c r="ES271" s="218"/>
      <c r="ET271" s="218"/>
      <c r="EU271" s="218"/>
      <c r="EV271" s="218"/>
      <c r="EW271" s="218"/>
      <c r="EX271" s="218"/>
      <c r="EY271" s="218"/>
      <c r="EZ271" s="218"/>
      <c r="FA271" s="218"/>
      <c r="FB271" s="218"/>
      <c r="FC271" s="218"/>
      <c r="FD271" s="218"/>
      <c r="FE271" s="218"/>
      <c r="FF271" s="218"/>
      <c r="FG271" s="218"/>
      <c r="FH271" s="218"/>
      <c r="FI271" s="218"/>
      <c r="FJ271" s="218"/>
      <c r="FK271" s="218"/>
      <c r="FL271" s="218"/>
      <c r="FM271" s="218"/>
      <c r="FN271" s="218"/>
    </row>
    <row r="272" spans="2:170">
      <c r="B272" s="218"/>
      <c r="C272" s="304"/>
      <c r="D272" s="218"/>
      <c r="F272" s="218"/>
      <c r="G272" s="218"/>
      <c r="H272" s="218"/>
      <c r="I272" s="218"/>
      <c r="J272" s="218"/>
      <c r="K272" s="218"/>
      <c r="L272" s="218"/>
      <c r="M272" s="218"/>
      <c r="N272" s="218"/>
      <c r="O272" s="218"/>
      <c r="P272" s="218"/>
      <c r="Q272" s="218"/>
      <c r="R272" s="218"/>
      <c r="S272" s="218"/>
      <c r="T272" s="218"/>
      <c r="U272" s="218"/>
      <c r="V272" s="218"/>
      <c r="W272" s="218"/>
      <c r="X272" s="218"/>
      <c r="Y272" s="218"/>
      <c r="Z272" s="218"/>
      <c r="AA272" s="218"/>
      <c r="AB272" s="218"/>
      <c r="AC272" s="218"/>
      <c r="AD272" s="218"/>
      <c r="AE272" s="218"/>
      <c r="AF272" s="218"/>
      <c r="AG272" s="218"/>
      <c r="AH272" s="305"/>
      <c r="AI272" s="218"/>
      <c r="AJ272" s="218"/>
      <c r="AK272" s="218"/>
      <c r="AL272" s="218"/>
      <c r="AM272" s="218"/>
      <c r="AN272" s="218"/>
      <c r="AO272" s="218"/>
      <c r="AP272" s="218"/>
      <c r="AQ272" s="218"/>
      <c r="AR272" s="218"/>
      <c r="AS272" s="218"/>
      <c r="AT272" s="218"/>
      <c r="AU272" s="218"/>
      <c r="AV272" s="218"/>
      <c r="AW272" s="218"/>
      <c r="AX272" s="218"/>
      <c r="AY272" s="218"/>
      <c r="AZ272" s="218"/>
      <c r="BA272" s="218"/>
      <c r="BB272" s="218"/>
      <c r="BC272" s="218"/>
      <c r="BD272" s="218"/>
      <c r="BE272" s="218"/>
      <c r="BF272" s="218"/>
      <c r="BG272" s="218"/>
      <c r="BH272" s="218"/>
      <c r="BI272" s="218"/>
      <c r="BJ272" s="218"/>
      <c r="BK272" s="218"/>
      <c r="BL272" s="218"/>
      <c r="BM272" s="218"/>
      <c r="BN272" s="218"/>
      <c r="BO272" s="218"/>
      <c r="BP272" s="218"/>
      <c r="BQ272" s="218"/>
      <c r="BR272" s="218"/>
      <c r="BS272" s="218"/>
      <c r="BT272" s="218"/>
      <c r="BU272" s="218"/>
      <c r="BV272" s="218"/>
      <c r="BW272" s="218"/>
      <c r="BX272" s="218"/>
      <c r="BY272" s="218"/>
      <c r="BZ272" s="218"/>
      <c r="CA272" s="218"/>
      <c r="CB272" s="218"/>
      <c r="CC272" s="218"/>
      <c r="CD272" s="218"/>
      <c r="CE272" s="218"/>
      <c r="CF272" s="218"/>
      <c r="CG272" s="218"/>
      <c r="CH272" s="218"/>
      <c r="CI272" s="218"/>
      <c r="CJ272" s="218"/>
      <c r="CK272" s="218"/>
      <c r="CL272" s="218"/>
      <c r="CM272" s="218"/>
      <c r="CN272" s="218"/>
      <c r="CO272" s="218"/>
      <c r="CP272" s="218"/>
      <c r="CQ272" s="218"/>
      <c r="CR272" s="218"/>
      <c r="CS272" s="218"/>
      <c r="CT272" s="218"/>
      <c r="CU272" s="218"/>
      <c r="CV272" s="218"/>
      <c r="CW272" s="218"/>
      <c r="CX272" s="218"/>
      <c r="CY272" s="218"/>
      <c r="CZ272" s="218"/>
      <c r="DA272" s="218"/>
      <c r="DB272" s="218"/>
      <c r="DC272" s="218"/>
      <c r="DD272" s="218"/>
      <c r="DE272" s="218"/>
      <c r="DF272" s="218"/>
      <c r="DG272" s="218"/>
      <c r="DH272" s="218"/>
      <c r="DI272" s="218"/>
      <c r="DJ272" s="218"/>
      <c r="DK272" s="218"/>
      <c r="DL272" s="218"/>
      <c r="DM272" s="218"/>
      <c r="DN272" s="218"/>
      <c r="DO272" s="218"/>
      <c r="DP272" s="218"/>
      <c r="DQ272" s="218"/>
      <c r="DR272" s="218"/>
      <c r="DS272" s="218"/>
      <c r="DT272" s="218"/>
      <c r="DU272" s="218"/>
      <c r="DV272" s="218"/>
      <c r="DW272" s="218"/>
      <c r="DX272" s="218"/>
      <c r="DY272" s="218"/>
      <c r="DZ272" s="218"/>
      <c r="EA272" s="218"/>
      <c r="EB272" s="218"/>
      <c r="EC272" s="218"/>
      <c r="ED272" s="218"/>
      <c r="EE272" s="218"/>
      <c r="EF272" s="218"/>
      <c r="EG272" s="218"/>
      <c r="EH272" s="218"/>
      <c r="EI272" s="218"/>
      <c r="EJ272" s="218"/>
      <c r="EK272" s="218"/>
      <c r="EL272" s="218"/>
      <c r="EM272" s="218"/>
      <c r="EN272" s="218"/>
      <c r="EO272" s="218"/>
      <c r="EP272" s="218"/>
      <c r="EQ272" s="218"/>
      <c r="ER272" s="218"/>
      <c r="ES272" s="218"/>
      <c r="ET272" s="218"/>
      <c r="EU272" s="218"/>
      <c r="EV272" s="218"/>
      <c r="EW272" s="218"/>
      <c r="EX272" s="218"/>
      <c r="EY272" s="218"/>
      <c r="EZ272" s="218"/>
      <c r="FA272" s="218"/>
      <c r="FB272" s="218"/>
      <c r="FC272" s="218"/>
      <c r="FD272" s="218"/>
      <c r="FE272" s="218"/>
      <c r="FF272" s="218"/>
      <c r="FG272" s="218"/>
      <c r="FH272" s="218"/>
      <c r="FI272" s="218"/>
      <c r="FJ272" s="218"/>
      <c r="FK272" s="218"/>
      <c r="FL272" s="218"/>
      <c r="FM272" s="218"/>
      <c r="FN272" s="218"/>
    </row>
    <row r="273" spans="2:170">
      <c r="B273" s="218"/>
      <c r="C273" s="304"/>
      <c r="D273" s="218"/>
      <c r="F273" s="218"/>
      <c r="G273" s="218"/>
      <c r="H273" s="218"/>
      <c r="I273" s="218"/>
      <c r="J273" s="218"/>
      <c r="K273" s="218"/>
      <c r="L273" s="218"/>
      <c r="M273" s="218"/>
      <c r="N273" s="218"/>
      <c r="O273" s="218"/>
      <c r="P273" s="218"/>
      <c r="Q273" s="218"/>
      <c r="R273" s="218"/>
      <c r="S273" s="218"/>
      <c r="T273" s="218"/>
      <c r="U273" s="218"/>
      <c r="V273" s="218"/>
      <c r="W273" s="218"/>
      <c r="X273" s="218"/>
      <c r="Y273" s="218"/>
      <c r="Z273" s="218"/>
      <c r="AA273" s="218"/>
      <c r="AB273" s="218"/>
      <c r="AC273" s="218"/>
      <c r="AD273" s="218"/>
      <c r="AE273" s="218"/>
      <c r="AF273" s="218"/>
      <c r="AG273" s="218"/>
      <c r="AH273" s="305"/>
      <c r="AI273" s="218"/>
      <c r="AJ273" s="218"/>
      <c r="AK273" s="218"/>
      <c r="AL273" s="218"/>
      <c r="AM273" s="218"/>
      <c r="AN273" s="218"/>
      <c r="AO273" s="218"/>
      <c r="AP273" s="218"/>
      <c r="AQ273" s="218"/>
      <c r="AR273" s="218"/>
      <c r="AS273" s="218"/>
      <c r="AT273" s="218"/>
      <c r="AU273" s="218"/>
      <c r="AV273" s="218"/>
      <c r="AW273" s="218"/>
      <c r="AX273" s="218"/>
      <c r="AY273" s="218"/>
      <c r="AZ273" s="218"/>
      <c r="BA273" s="218"/>
      <c r="BB273" s="218"/>
      <c r="BC273" s="218"/>
      <c r="BD273" s="218"/>
      <c r="BE273" s="218"/>
      <c r="BF273" s="218"/>
      <c r="BG273" s="218"/>
      <c r="BH273" s="218"/>
      <c r="BI273" s="218"/>
      <c r="BJ273" s="218"/>
      <c r="BK273" s="218"/>
      <c r="BL273" s="218"/>
      <c r="BM273" s="218"/>
      <c r="BN273" s="218"/>
      <c r="BO273" s="218"/>
      <c r="BP273" s="218"/>
      <c r="BQ273" s="218"/>
      <c r="BR273" s="218"/>
      <c r="BS273" s="218"/>
      <c r="BT273" s="218"/>
      <c r="BU273" s="218"/>
      <c r="BV273" s="218"/>
      <c r="BW273" s="218"/>
      <c r="BX273" s="218"/>
      <c r="BY273" s="218"/>
      <c r="BZ273" s="218"/>
      <c r="CA273" s="218"/>
      <c r="CB273" s="218"/>
      <c r="CC273" s="218"/>
      <c r="CD273" s="218"/>
      <c r="CE273" s="218"/>
      <c r="CF273" s="218"/>
      <c r="CG273" s="218"/>
      <c r="CH273" s="218"/>
      <c r="CI273" s="218"/>
      <c r="CJ273" s="218"/>
      <c r="CK273" s="218"/>
      <c r="CL273" s="218"/>
      <c r="CM273" s="218"/>
      <c r="CN273" s="218"/>
      <c r="CO273" s="218"/>
      <c r="CP273" s="218"/>
      <c r="CQ273" s="218"/>
      <c r="CR273" s="218"/>
      <c r="CS273" s="218"/>
      <c r="CT273" s="218"/>
      <c r="CU273" s="218"/>
      <c r="CV273" s="218"/>
      <c r="CW273" s="218"/>
      <c r="CX273" s="218"/>
      <c r="CY273" s="218"/>
      <c r="CZ273" s="218"/>
      <c r="DA273" s="218"/>
      <c r="DB273" s="218"/>
      <c r="DC273" s="218"/>
      <c r="DD273" s="218"/>
      <c r="DE273" s="218"/>
      <c r="DF273" s="218"/>
      <c r="DG273" s="218"/>
      <c r="DH273" s="218"/>
      <c r="DI273" s="218"/>
      <c r="DJ273" s="218"/>
      <c r="DK273" s="218"/>
      <c r="DL273" s="218"/>
      <c r="DM273" s="218"/>
      <c r="DN273" s="218"/>
      <c r="DO273" s="218"/>
      <c r="DP273" s="218"/>
      <c r="DQ273" s="218"/>
      <c r="DR273" s="218"/>
      <c r="DS273" s="218"/>
      <c r="DT273" s="218"/>
      <c r="DU273" s="218"/>
      <c r="DV273" s="218"/>
      <c r="DW273" s="218"/>
      <c r="DX273" s="218"/>
      <c r="DY273" s="218"/>
      <c r="DZ273" s="218"/>
      <c r="EA273" s="218"/>
      <c r="EB273" s="218"/>
      <c r="EC273" s="218"/>
      <c r="ED273" s="218"/>
      <c r="EE273" s="218"/>
      <c r="EF273" s="218"/>
      <c r="EG273" s="218"/>
      <c r="EH273" s="218"/>
      <c r="EI273" s="218"/>
      <c r="EJ273" s="218"/>
      <c r="EK273" s="218"/>
      <c r="EL273" s="218"/>
      <c r="EM273" s="218"/>
      <c r="EN273" s="218"/>
      <c r="EO273" s="218"/>
      <c r="EP273" s="218"/>
      <c r="EQ273" s="218"/>
      <c r="ER273" s="218"/>
      <c r="ES273" s="218"/>
      <c r="ET273" s="218"/>
      <c r="EU273" s="218"/>
      <c r="EV273" s="218"/>
      <c r="EW273" s="218"/>
      <c r="EX273" s="218"/>
      <c r="EY273" s="218"/>
      <c r="EZ273" s="218"/>
      <c r="FA273" s="218"/>
      <c r="FB273" s="218"/>
      <c r="FC273" s="218"/>
      <c r="FD273" s="218"/>
      <c r="FE273" s="218"/>
      <c r="FF273" s="218"/>
      <c r="FG273" s="218"/>
      <c r="FH273" s="218"/>
      <c r="FI273" s="218"/>
      <c r="FJ273" s="218"/>
      <c r="FK273" s="218"/>
      <c r="FL273" s="218"/>
      <c r="FM273" s="218"/>
      <c r="FN273" s="218"/>
    </row>
    <row r="274" spans="2:170">
      <c r="B274" s="218"/>
      <c r="C274" s="304"/>
      <c r="D274" s="218"/>
      <c r="F274" s="218"/>
      <c r="G274" s="218"/>
      <c r="H274" s="218"/>
      <c r="I274" s="218"/>
      <c r="J274" s="218"/>
      <c r="K274" s="218"/>
      <c r="L274" s="218"/>
      <c r="M274" s="218"/>
      <c r="N274" s="218"/>
      <c r="O274" s="218"/>
      <c r="P274" s="218"/>
      <c r="Q274" s="218"/>
      <c r="R274" s="218"/>
      <c r="S274" s="218"/>
      <c r="T274" s="218"/>
      <c r="U274" s="218"/>
      <c r="V274" s="218"/>
      <c r="W274" s="218"/>
      <c r="X274" s="218"/>
      <c r="Y274" s="218"/>
      <c r="Z274" s="218"/>
      <c r="AA274" s="218"/>
      <c r="AB274" s="218"/>
      <c r="AC274" s="218"/>
      <c r="AD274" s="218"/>
      <c r="AE274" s="218"/>
      <c r="AF274" s="218"/>
      <c r="AG274" s="218"/>
      <c r="AH274" s="305"/>
      <c r="AI274" s="218"/>
      <c r="AJ274" s="218"/>
      <c r="AK274" s="218"/>
      <c r="AL274" s="218"/>
      <c r="AM274" s="218"/>
      <c r="AN274" s="218"/>
      <c r="AO274" s="218"/>
      <c r="AP274" s="218"/>
      <c r="AQ274" s="218"/>
      <c r="AR274" s="218"/>
      <c r="AS274" s="218"/>
      <c r="AT274" s="218"/>
      <c r="AU274" s="218"/>
      <c r="AV274" s="218"/>
      <c r="AW274" s="218"/>
      <c r="AX274" s="218"/>
      <c r="AY274" s="218"/>
      <c r="AZ274" s="218"/>
      <c r="BA274" s="218"/>
      <c r="BB274" s="218"/>
      <c r="BC274" s="218"/>
      <c r="BD274" s="218"/>
      <c r="BE274" s="218"/>
      <c r="BF274" s="218"/>
      <c r="BG274" s="218"/>
      <c r="BH274" s="218"/>
      <c r="BI274" s="218"/>
      <c r="BJ274" s="218"/>
      <c r="BK274" s="218"/>
      <c r="BL274" s="218"/>
      <c r="BM274" s="218"/>
      <c r="BN274" s="218"/>
      <c r="BO274" s="218"/>
      <c r="BP274" s="218"/>
      <c r="BQ274" s="218"/>
      <c r="BR274" s="218"/>
      <c r="BS274" s="218"/>
      <c r="BT274" s="218"/>
      <c r="BU274" s="218"/>
      <c r="BV274" s="218"/>
      <c r="BW274" s="218"/>
      <c r="BX274" s="218"/>
      <c r="BY274" s="218"/>
      <c r="BZ274" s="218"/>
      <c r="CA274" s="218"/>
      <c r="CB274" s="218"/>
      <c r="CC274" s="218"/>
      <c r="CD274" s="218"/>
      <c r="CE274" s="218"/>
      <c r="CF274" s="218"/>
      <c r="CG274" s="218"/>
      <c r="CH274" s="218"/>
      <c r="CI274" s="218"/>
      <c r="CJ274" s="218"/>
      <c r="CK274" s="218"/>
      <c r="CL274" s="218"/>
      <c r="CM274" s="218"/>
      <c r="CN274" s="218"/>
      <c r="CO274" s="218"/>
      <c r="CP274" s="218"/>
      <c r="CQ274" s="218"/>
      <c r="CR274" s="218"/>
      <c r="CS274" s="218"/>
      <c r="CT274" s="218"/>
      <c r="CU274" s="218"/>
      <c r="CV274" s="218"/>
      <c r="CW274" s="218"/>
      <c r="CX274" s="218"/>
      <c r="CY274" s="218"/>
      <c r="CZ274" s="218"/>
      <c r="DA274" s="218"/>
      <c r="DB274" s="218"/>
      <c r="DC274" s="218"/>
      <c r="DD274" s="218"/>
      <c r="DE274" s="218"/>
      <c r="DF274" s="218"/>
      <c r="DG274" s="218"/>
      <c r="DH274" s="218"/>
      <c r="DI274" s="218"/>
      <c r="DJ274" s="218"/>
      <c r="DK274" s="218"/>
      <c r="DL274" s="218"/>
      <c r="DM274" s="218"/>
      <c r="DN274" s="218"/>
      <c r="DO274" s="218"/>
      <c r="DP274" s="218"/>
      <c r="DQ274" s="218"/>
      <c r="DR274" s="218"/>
      <c r="DS274" s="218"/>
      <c r="DT274" s="218"/>
      <c r="DU274" s="218"/>
      <c r="DV274" s="218"/>
      <c r="DW274" s="218"/>
      <c r="DX274" s="218"/>
      <c r="DY274" s="218"/>
      <c r="DZ274" s="218"/>
      <c r="EA274" s="218"/>
      <c r="EB274" s="218"/>
      <c r="EC274" s="218"/>
      <c r="ED274" s="218"/>
      <c r="EE274" s="218"/>
      <c r="EF274" s="218"/>
      <c r="EG274" s="218"/>
      <c r="EH274" s="218"/>
      <c r="EI274" s="218"/>
      <c r="EJ274" s="218"/>
      <c r="EK274" s="218"/>
      <c r="EL274" s="218"/>
      <c r="EM274" s="218"/>
      <c r="EN274" s="218"/>
      <c r="EO274" s="218"/>
      <c r="EP274" s="218"/>
      <c r="EQ274" s="218"/>
      <c r="ER274" s="218"/>
      <c r="ES274" s="218"/>
      <c r="ET274" s="218"/>
      <c r="EU274" s="218"/>
      <c r="EV274" s="218"/>
      <c r="EW274" s="218"/>
      <c r="EX274" s="218"/>
      <c r="EY274" s="218"/>
      <c r="EZ274" s="218"/>
      <c r="FA274" s="218"/>
      <c r="FB274" s="218"/>
      <c r="FC274" s="218"/>
      <c r="FD274" s="218"/>
      <c r="FE274" s="218"/>
      <c r="FF274" s="218"/>
      <c r="FG274" s="218"/>
      <c r="FH274" s="218"/>
      <c r="FI274" s="218"/>
      <c r="FJ274" s="218"/>
      <c r="FK274" s="218"/>
      <c r="FL274" s="218"/>
      <c r="FM274" s="218"/>
      <c r="FN274" s="218"/>
    </row>
    <row r="275" spans="2:170">
      <c r="B275" s="218"/>
      <c r="C275" s="304"/>
      <c r="D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218"/>
      <c r="Z275" s="218"/>
      <c r="AA275" s="218"/>
      <c r="AB275" s="218"/>
      <c r="AC275" s="218"/>
      <c r="AD275" s="218"/>
      <c r="AE275" s="218"/>
      <c r="AF275" s="218"/>
      <c r="AG275" s="218"/>
      <c r="AH275" s="305"/>
      <c r="AI275" s="218"/>
      <c r="AJ275" s="218"/>
      <c r="AK275" s="218"/>
      <c r="AL275" s="218"/>
      <c r="AM275" s="218"/>
      <c r="AN275" s="218"/>
      <c r="AO275" s="218"/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/>
      <c r="BE275" s="218"/>
      <c r="BF275" s="218"/>
      <c r="BG275" s="218"/>
      <c r="BH275" s="218"/>
      <c r="BI275" s="218"/>
      <c r="BJ275" s="218"/>
      <c r="BK275" s="218"/>
      <c r="BL275" s="218"/>
      <c r="BM275" s="218"/>
      <c r="BN275" s="218"/>
      <c r="BO275" s="218"/>
      <c r="BP275" s="218"/>
      <c r="BQ275" s="218"/>
      <c r="BR275" s="218"/>
      <c r="BS275" s="218"/>
      <c r="BT275" s="218"/>
      <c r="BU275" s="218"/>
      <c r="BV275" s="218"/>
      <c r="BW275" s="218"/>
      <c r="BX275" s="218"/>
      <c r="BY275" s="218"/>
      <c r="BZ275" s="218"/>
      <c r="CA275" s="218"/>
      <c r="CB275" s="218"/>
      <c r="CC275" s="218"/>
      <c r="CD275" s="218"/>
      <c r="CE275" s="218"/>
      <c r="CF275" s="218"/>
      <c r="CG275" s="218"/>
      <c r="CH275" s="218"/>
      <c r="CI275" s="218"/>
      <c r="CJ275" s="218"/>
      <c r="CK275" s="218"/>
      <c r="CL275" s="218"/>
      <c r="CM275" s="218"/>
      <c r="CN275" s="218"/>
      <c r="CO275" s="218"/>
      <c r="CP275" s="218"/>
      <c r="CQ275" s="218"/>
      <c r="CR275" s="218"/>
      <c r="CS275" s="218"/>
      <c r="CT275" s="218"/>
      <c r="CU275" s="218"/>
      <c r="CV275" s="218"/>
      <c r="CW275" s="218"/>
      <c r="CX275" s="218"/>
      <c r="CY275" s="218"/>
      <c r="CZ275" s="218"/>
      <c r="DA275" s="218"/>
      <c r="DB275" s="218"/>
      <c r="DC275" s="218"/>
      <c r="DD275" s="218"/>
      <c r="DE275" s="218"/>
      <c r="DF275" s="218"/>
      <c r="DG275" s="218"/>
      <c r="DH275" s="218"/>
      <c r="DI275" s="218"/>
      <c r="DJ275" s="218"/>
      <c r="DK275" s="218"/>
      <c r="DL275" s="218"/>
      <c r="DM275" s="218"/>
      <c r="DN275" s="218"/>
      <c r="DO275" s="218"/>
      <c r="DP275" s="218"/>
      <c r="DQ275" s="218"/>
      <c r="DR275" s="218"/>
      <c r="DS275" s="218"/>
      <c r="DT275" s="218"/>
      <c r="DU275" s="218"/>
      <c r="DV275" s="218"/>
      <c r="DW275" s="218"/>
      <c r="DX275" s="218"/>
      <c r="DY275" s="218"/>
      <c r="DZ275" s="218"/>
      <c r="EA275" s="218"/>
      <c r="EB275" s="218"/>
      <c r="EC275" s="218"/>
      <c r="ED275" s="218"/>
      <c r="EE275" s="218"/>
      <c r="EF275" s="218"/>
      <c r="EG275" s="218"/>
      <c r="EH275" s="218"/>
      <c r="EI275" s="218"/>
      <c r="EJ275" s="218"/>
      <c r="EK275" s="218"/>
      <c r="EL275" s="218"/>
      <c r="EM275" s="218"/>
      <c r="EN275" s="218"/>
      <c r="EO275" s="218"/>
      <c r="EP275" s="218"/>
      <c r="EQ275" s="218"/>
      <c r="ER275" s="218"/>
      <c r="ES275" s="218"/>
      <c r="ET275" s="218"/>
      <c r="EU275" s="218"/>
      <c r="EV275" s="218"/>
      <c r="EW275" s="218"/>
      <c r="EX275" s="218"/>
      <c r="EY275" s="218"/>
      <c r="EZ275" s="218"/>
      <c r="FA275" s="218"/>
      <c r="FB275" s="218"/>
      <c r="FC275" s="218"/>
      <c r="FD275" s="218"/>
      <c r="FE275" s="218"/>
      <c r="FF275" s="218"/>
      <c r="FG275" s="218"/>
      <c r="FH275" s="218"/>
      <c r="FI275" s="218"/>
      <c r="FJ275" s="218"/>
      <c r="FK275" s="218"/>
      <c r="FL275" s="218"/>
      <c r="FM275" s="218"/>
      <c r="FN275" s="218"/>
    </row>
    <row r="276" spans="2:170">
      <c r="B276" s="218"/>
      <c r="C276" s="304"/>
      <c r="D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218"/>
      <c r="Z276" s="218"/>
      <c r="AA276" s="218"/>
      <c r="AB276" s="218"/>
      <c r="AC276" s="218"/>
      <c r="AD276" s="218"/>
      <c r="AE276" s="218"/>
      <c r="AF276" s="218"/>
      <c r="AG276" s="218"/>
      <c r="AH276" s="305"/>
      <c r="AI276" s="218"/>
      <c r="AJ276" s="218"/>
      <c r="AK276" s="218"/>
      <c r="AL276" s="218"/>
      <c r="AM276" s="218"/>
      <c r="AN276" s="218"/>
      <c r="AO276" s="218"/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/>
      <c r="BG276" s="218"/>
      <c r="BH276" s="218"/>
      <c r="BI276" s="218"/>
      <c r="BJ276" s="218"/>
      <c r="BK276" s="218"/>
      <c r="BL276" s="218"/>
      <c r="BM276" s="218"/>
      <c r="BN276" s="218"/>
      <c r="BO276" s="218"/>
      <c r="BP276" s="218"/>
      <c r="BQ276" s="218"/>
      <c r="BR276" s="218"/>
      <c r="BS276" s="218"/>
      <c r="BT276" s="218"/>
      <c r="BU276" s="218"/>
      <c r="BV276" s="218"/>
      <c r="BW276" s="218"/>
      <c r="BX276" s="218"/>
      <c r="BY276" s="218"/>
      <c r="BZ276" s="218"/>
      <c r="CA276" s="218"/>
      <c r="CB276" s="218"/>
      <c r="CC276" s="218"/>
      <c r="CD276" s="218"/>
      <c r="CE276" s="218"/>
      <c r="CF276" s="218"/>
      <c r="CG276" s="218"/>
      <c r="CH276" s="218"/>
      <c r="CI276" s="218"/>
      <c r="CJ276" s="218"/>
      <c r="CK276" s="218"/>
      <c r="CL276" s="218"/>
      <c r="CM276" s="218"/>
      <c r="CN276" s="218"/>
      <c r="CO276" s="218"/>
      <c r="CP276" s="218"/>
      <c r="CQ276" s="218"/>
      <c r="CR276" s="218"/>
      <c r="CS276" s="218"/>
      <c r="CT276" s="218"/>
      <c r="CU276" s="218"/>
      <c r="CV276" s="218"/>
      <c r="CW276" s="218"/>
      <c r="CX276" s="218"/>
      <c r="CY276" s="218"/>
      <c r="CZ276" s="218"/>
      <c r="DA276" s="218"/>
      <c r="DB276" s="218"/>
      <c r="DC276" s="218"/>
      <c r="DD276" s="218"/>
      <c r="DE276" s="218"/>
      <c r="DF276" s="218"/>
      <c r="DG276" s="218"/>
      <c r="DH276" s="218"/>
      <c r="DI276" s="218"/>
      <c r="DJ276" s="218"/>
      <c r="DK276" s="218"/>
      <c r="DL276" s="218"/>
      <c r="DM276" s="218"/>
      <c r="DN276" s="218"/>
      <c r="DO276" s="218"/>
      <c r="DP276" s="218"/>
      <c r="DQ276" s="218"/>
      <c r="DR276" s="218"/>
      <c r="DS276" s="218"/>
      <c r="DT276" s="218"/>
      <c r="DU276" s="218"/>
      <c r="DV276" s="218"/>
      <c r="DW276" s="218"/>
      <c r="DX276" s="218"/>
      <c r="DY276" s="218"/>
      <c r="DZ276" s="218"/>
      <c r="EA276" s="218"/>
      <c r="EB276" s="218"/>
      <c r="EC276" s="218"/>
      <c r="ED276" s="218"/>
      <c r="EE276" s="218"/>
      <c r="EF276" s="218"/>
      <c r="EG276" s="218"/>
      <c r="EH276" s="218"/>
      <c r="EI276" s="218"/>
      <c r="EJ276" s="218"/>
      <c r="EK276" s="218"/>
      <c r="EL276" s="218"/>
      <c r="EM276" s="218"/>
      <c r="EN276" s="218"/>
      <c r="EO276" s="218"/>
      <c r="EP276" s="218"/>
      <c r="EQ276" s="218"/>
      <c r="ER276" s="218"/>
      <c r="ES276" s="218"/>
      <c r="ET276" s="218"/>
      <c r="EU276" s="218"/>
      <c r="EV276" s="218"/>
      <c r="EW276" s="218"/>
      <c r="EX276" s="218"/>
      <c r="EY276" s="218"/>
      <c r="EZ276" s="218"/>
      <c r="FA276" s="218"/>
      <c r="FB276" s="218"/>
      <c r="FC276" s="218"/>
      <c r="FD276" s="218"/>
      <c r="FE276" s="218"/>
      <c r="FF276" s="218"/>
      <c r="FG276" s="218"/>
      <c r="FH276" s="218"/>
      <c r="FI276" s="218"/>
      <c r="FJ276" s="218"/>
      <c r="FK276" s="218"/>
      <c r="FL276" s="218"/>
      <c r="FM276" s="218"/>
      <c r="FN276" s="218"/>
    </row>
    <row r="277" spans="2:170">
      <c r="B277" s="218"/>
      <c r="C277" s="304"/>
      <c r="D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  <c r="Q277" s="218"/>
      <c r="R277" s="218"/>
      <c r="S277" s="218"/>
      <c r="T277" s="218"/>
      <c r="U277" s="218"/>
      <c r="V277" s="218"/>
      <c r="W277" s="218"/>
      <c r="X277" s="218"/>
      <c r="Y277" s="218"/>
      <c r="Z277" s="218"/>
      <c r="AA277" s="218"/>
      <c r="AB277" s="218"/>
      <c r="AC277" s="218"/>
      <c r="AD277" s="218"/>
      <c r="AE277" s="218"/>
      <c r="AF277" s="218"/>
      <c r="AG277" s="218"/>
      <c r="AH277" s="305"/>
      <c r="AI277" s="218"/>
      <c r="AJ277" s="218"/>
      <c r="AK277" s="218"/>
      <c r="AL277" s="218"/>
      <c r="AM277" s="218"/>
      <c r="AN277" s="218"/>
      <c r="AO277" s="218"/>
      <c r="AP277" s="218"/>
      <c r="AQ277" s="218"/>
      <c r="AR277" s="218"/>
      <c r="AS277" s="218"/>
      <c r="AT277" s="218"/>
      <c r="AU277" s="218"/>
      <c r="AV277" s="218"/>
      <c r="AW277" s="218"/>
      <c r="AX277" s="218"/>
      <c r="AY277" s="218"/>
      <c r="AZ277" s="218"/>
      <c r="BA277" s="218"/>
      <c r="BB277" s="218"/>
      <c r="BC277" s="218"/>
      <c r="BD277" s="218"/>
      <c r="BE277" s="218"/>
      <c r="BF277" s="218"/>
      <c r="BG277" s="218"/>
      <c r="BH277" s="218"/>
      <c r="BI277" s="218"/>
      <c r="BJ277" s="218"/>
      <c r="BK277" s="218"/>
      <c r="BL277" s="218"/>
      <c r="BM277" s="218"/>
      <c r="BN277" s="218"/>
      <c r="BO277" s="218"/>
      <c r="BP277" s="218"/>
      <c r="BQ277" s="218"/>
      <c r="BR277" s="218"/>
      <c r="BS277" s="218"/>
      <c r="BT277" s="218"/>
      <c r="BU277" s="218"/>
      <c r="BV277" s="218"/>
      <c r="BW277" s="218"/>
      <c r="BX277" s="218"/>
      <c r="BY277" s="218"/>
      <c r="BZ277" s="218"/>
      <c r="CA277" s="218"/>
      <c r="CB277" s="218"/>
      <c r="CC277" s="218"/>
      <c r="CD277" s="218"/>
      <c r="CE277" s="218"/>
      <c r="CF277" s="218"/>
      <c r="CG277" s="218"/>
      <c r="CH277" s="218"/>
      <c r="CI277" s="218"/>
      <c r="CJ277" s="218"/>
      <c r="CK277" s="218"/>
      <c r="CL277" s="218"/>
      <c r="CM277" s="218"/>
      <c r="CN277" s="218"/>
      <c r="CO277" s="218"/>
      <c r="CP277" s="218"/>
      <c r="CQ277" s="218"/>
      <c r="CR277" s="218"/>
      <c r="CS277" s="218"/>
      <c r="CT277" s="218"/>
      <c r="CU277" s="218"/>
      <c r="CV277" s="218"/>
      <c r="CW277" s="218"/>
      <c r="CX277" s="218"/>
      <c r="CY277" s="218"/>
      <c r="CZ277" s="218"/>
      <c r="DA277" s="218"/>
      <c r="DB277" s="218"/>
      <c r="DC277" s="218"/>
      <c r="DD277" s="218"/>
      <c r="DE277" s="218"/>
      <c r="DF277" s="218"/>
      <c r="DG277" s="218"/>
      <c r="DH277" s="218"/>
      <c r="DI277" s="218"/>
      <c r="DJ277" s="218"/>
      <c r="DK277" s="218"/>
      <c r="DL277" s="218"/>
      <c r="DM277" s="218"/>
      <c r="DN277" s="218"/>
      <c r="DO277" s="218"/>
      <c r="DP277" s="218"/>
      <c r="DQ277" s="218"/>
      <c r="DR277" s="218"/>
      <c r="DS277" s="218"/>
      <c r="DT277" s="218"/>
      <c r="DU277" s="218"/>
      <c r="DV277" s="218"/>
      <c r="DW277" s="218"/>
      <c r="DX277" s="218"/>
      <c r="DY277" s="218"/>
      <c r="DZ277" s="218"/>
      <c r="EA277" s="218"/>
      <c r="EB277" s="218"/>
      <c r="EC277" s="218"/>
      <c r="ED277" s="218"/>
      <c r="EE277" s="218"/>
      <c r="EF277" s="218"/>
      <c r="EG277" s="218"/>
      <c r="EH277" s="218"/>
      <c r="EI277" s="218"/>
      <c r="EJ277" s="218"/>
      <c r="EK277" s="218"/>
      <c r="EL277" s="218"/>
      <c r="EM277" s="218"/>
      <c r="EN277" s="218"/>
      <c r="EO277" s="218"/>
      <c r="EP277" s="218"/>
      <c r="EQ277" s="218"/>
      <c r="ER277" s="218"/>
      <c r="ES277" s="218"/>
      <c r="ET277" s="218"/>
      <c r="EU277" s="218"/>
      <c r="EV277" s="218"/>
      <c r="EW277" s="218"/>
      <c r="EX277" s="218"/>
      <c r="EY277" s="218"/>
      <c r="EZ277" s="218"/>
      <c r="FA277" s="218"/>
      <c r="FB277" s="218"/>
      <c r="FC277" s="218"/>
      <c r="FD277" s="218"/>
      <c r="FE277" s="218"/>
      <c r="FF277" s="218"/>
      <c r="FG277" s="218"/>
      <c r="FH277" s="218"/>
      <c r="FI277" s="218"/>
      <c r="FJ277" s="218"/>
      <c r="FK277" s="218"/>
      <c r="FL277" s="218"/>
      <c r="FM277" s="218"/>
      <c r="FN277" s="218"/>
    </row>
    <row r="278" spans="2:170">
      <c r="B278" s="218"/>
      <c r="C278" s="304"/>
      <c r="D278" s="218"/>
      <c r="F278" s="218"/>
      <c r="G278" s="218"/>
      <c r="H278" s="218"/>
      <c r="I278" s="218"/>
      <c r="J278" s="218"/>
      <c r="K278" s="218"/>
      <c r="L278" s="218"/>
      <c r="M278" s="218"/>
      <c r="N278" s="218"/>
      <c r="O278" s="218"/>
      <c r="P278" s="218"/>
      <c r="Q278" s="218"/>
      <c r="R278" s="218"/>
      <c r="S278" s="218"/>
      <c r="T278" s="218"/>
      <c r="U278" s="218"/>
      <c r="V278" s="218"/>
      <c r="W278" s="218"/>
      <c r="X278" s="218"/>
      <c r="Y278" s="218"/>
      <c r="Z278" s="218"/>
      <c r="AA278" s="218"/>
      <c r="AB278" s="218"/>
      <c r="AC278" s="218"/>
      <c r="AD278" s="218"/>
      <c r="AE278" s="218"/>
      <c r="AF278" s="218"/>
      <c r="AG278" s="218"/>
      <c r="AH278" s="305"/>
      <c r="AI278" s="218"/>
      <c r="AJ278" s="218"/>
      <c r="AK278" s="218"/>
      <c r="AL278" s="218"/>
      <c r="AM278" s="218"/>
      <c r="AN278" s="218"/>
      <c r="AO278" s="218"/>
      <c r="AP278" s="218"/>
      <c r="AQ278" s="218"/>
      <c r="AR278" s="218"/>
      <c r="AS278" s="218"/>
      <c r="AT278" s="218"/>
      <c r="AU278" s="218"/>
      <c r="AV278" s="218"/>
      <c r="AW278" s="218"/>
      <c r="AX278" s="218"/>
      <c r="AY278" s="218"/>
      <c r="AZ278" s="218"/>
      <c r="BA278" s="218"/>
      <c r="BB278" s="218"/>
      <c r="BC278" s="218"/>
      <c r="BD278" s="218"/>
      <c r="BE278" s="218"/>
      <c r="BF278" s="218"/>
      <c r="BG278" s="218"/>
      <c r="BH278" s="218"/>
      <c r="BI278" s="218"/>
      <c r="BJ278" s="218"/>
      <c r="BK278" s="218"/>
      <c r="BL278" s="218"/>
      <c r="BM278" s="218"/>
      <c r="BN278" s="218"/>
      <c r="BO278" s="218"/>
      <c r="BP278" s="218"/>
      <c r="BQ278" s="218"/>
      <c r="BR278" s="218"/>
      <c r="BS278" s="218"/>
      <c r="BT278" s="218"/>
      <c r="BU278" s="218"/>
      <c r="BV278" s="218"/>
      <c r="BW278" s="218"/>
      <c r="BX278" s="218"/>
      <c r="BY278" s="218"/>
      <c r="BZ278" s="218"/>
      <c r="CA278" s="218"/>
      <c r="CB278" s="218"/>
      <c r="CC278" s="218"/>
      <c r="CD278" s="218"/>
      <c r="CE278" s="218"/>
      <c r="CF278" s="218"/>
      <c r="CG278" s="218"/>
      <c r="CH278" s="218"/>
      <c r="CI278" s="218"/>
      <c r="CJ278" s="218"/>
      <c r="CK278" s="218"/>
      <c r="CL278" s="218"/>
      <c r="CM278" s="218"/>
      <c r="CN278" s="218"/>
      <c r="CO278" s="218"/>
      <c r="CP278" s="218"/>
      <c r="CQ278" s="218"/>
      <c r="CR278" s="218"/>
      <c r="CS278" s="218"/>
      <c r="CT278" s="218"/>
      <c r="CU278" s="218"/>
      <c r="CV278" s="218"/>
      <c r="CW278" s="218"/>
      <c r="CX278" s="218"/>
      <c r="CY278" s="218"/>
      <c r="CZ278" s="218"/>
      <c r="DA278" s="218"/>
      <c r="DB278" s="218"/>
      <c r="DC278" s="218"/>
      <c r="DD278" s="218"/>
      <c r="DE278" s="218"/>
      <c r="DF278" s="218"/>
      <c r="DG278" s="218"/>
      <c r="DH278" s="218"/>
      <c r="DI278" s="218"/>
      <c r="DJ278" s="218"/>
      <c r="DK278" s="218"/>
      <c r="DL278" s="218"/>
      <c r="DM278" s="218"/>
      <c r="DN278" s="218"/>
      <c r="DO278" s="218"/>
      <c r="DP278" s="218"/>
      <c r="DQ278" s="218"/>
      <c r="DR278" s="218"/>
      <c r="DS278" s="218"/>
      <c r="DT278" s="218"/>
      <c r="DU278" s="218"/>
      <c r="DV278" s="218"/>
      <c r="DW278" s="218"/>
      <c r="DX278" s="218"/>
      <c r="DY278" s="218"/>
      <c r="DZ278" s="218"/>
      <c r="EA278" s="218"/>
      <c r="EB278" s="218"/>
      <c r="EC278" s="218"/>
      <c r="ED278" s="218"/>
      <c r="EE278" s="218"/>
      <c r="EF278" s="218"/>
      <c r="EG278" s="218"/>
      <c r="EH278" s="218"/>
      <c r="EI278" s="218"/>
      <c r="EJ278" s="218"/>
      <c r="EK278" s="218"/>
      <c r="EL278" s="218"/>
      <c r="EM278" s="218"/>
      <c r="EN278" s="218"/>
      <c r="EO278" s="218"/>
      <c r="EP278" s="218"/>
      <c r="EQ278" s="218"/>
      <c r="ER278" s="218"/>
      <c r="ES278" s="218"/>
      <c r="ET278" s="218"/>
      <c r="EU278" s="218"/>
      <c r="EV278" s="218"/>
      <c r="EW278" s="218"/>
      <c r="EX278" s="218"/>
      <c r="EY278" s="218"/>
      <c r="EZ278" s="218"/>
      <c r="FA278" s="218"/>
      <c r="FB278" s="218"/>
      <c r="FC278" s="218"/>
      <c r="FD278" s="218"/>
      <c r="FE278" s="218"/>
      <c r="FF278" s="218"/>
      <c r="FG278" s="218"/>
      <c r="FH278" s="218"/>
      <c r="FI278" s="218"/>
      <c r="FJ278" s="218"/>
      <c r="FK278" s="218"/>
      <c r="FL278" s="218"/>
      <c r="FM278" s="218"/>
      <c r="FN278" s="218"/>
    </row>
    <row r="279" spans="2:170">
      <c r="B279" s="218"/>
      <c r="C279" s="304"/>
      <c r="D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305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/>
      <c r="BV279" s="218"/>
      <c r="BW279" s="218"/>
      <c r="BX279" s="218"/>
      <c r="BY279" s="218"/>
      <c r="BZ279" s="218"/>
      <c r="CA279" s="218"/>
      <c r="CB279" s="218"/>
      <c r="CC279" s="218"/>
      <c r="CD279" s="218"/>
      <c r="CE279" s="218"/>
      <c r="CF279" s="218"/>
      <c r="CG279" s="218"/>
      <c r="CH279" s="218"/>
      <c r="CI279" s="218"/>
      <c r="CJ279" s="218"/>
      <c r="CK279" s="218"/>
      <c r="CL279" s="218"/>
      <c r="CM279" s="218"/>
      <c r="CN279" s="218"/>
      <c r="CO279" s="218"/>
      <c r="CP279" s="218"/>
      <c r="CQ279" s="218"/>
      <c r="CR279" s="218"/>
      <c r="CS279" s="218"/>
      <c r="CT279" s="218"/>
      <c r="CU279" s="218"/>
      <c r="CV279" s="218"/>
      <c r="CW279" s="218"/>
      <c r="CX279" s="218"/>
      <c r="CY279" s="218"/>
      <c r="CZ279" s="218"/>
      <c r="DA279" s="218"/>
      <c r="DB279" s="218"/>
      <c r="DC279" s="218"/>
      <c r="DD279" s="218"/>
      <c r="DE279" s="218"/>
      <c r="DF279" s="218"/>
      <c r="DG279" s="218"/>
      <c r="DH279" s="218"/>
      <c r="DI279" s="218"/>
      <c r="DJ279" s="218"/>
      <c r="DK279" s="218"/>
      <c r="DL279" s="218"/>
      <c r="DM279" s="218"/>
      <c r="DN279" s="218"/>
      <c r="DO279" s="218"/>
      <c r="DP279" s="218"/>
      <c r="DQ279" s="218"/>
      <c r="DR279" s="218"/>
      <c r="DS279" s="218"/>
      <c r="DT279" s="218"/>
      <c r="DU279" s="218"/>
      <c r="DV279" s="218"/>
      <c r="DW279" s="218"/>
      <c r="DX279" s="218"/>
      <c r="DY279" s="218"/>
      <c r="DZ279" s="218"/>
      <c r="EA279" s="218"/>
      <c r="EB279" s="218"/>
      <c r="EC279" s="218"/>
      <c r="ED279" s="218"/>
      <c r="EE279" s="218"/>
      <c r="EF279" s="218"/>
      <c r="EG279" s="218"/>
      <c r="EH279" s="218"/>
      <c r="EI279" s="218"/>
      <c r="EJ279" s="218"/>
      <c r="EK279" s="218"/>
      <c r="EL279" s="218"/>
      <c r="EM279" s="218"/>
      <c r="EN279" s="218"/>
      <c r="EO279" s="218"/>
      <c r="EP279" s="218"/>
      <c r="EQ279" s="218"/>
      <c r="ER279" s="218"/>
      <c r="ES279" s="218"/>
      <c r="ET279" s="218"/>
      <c r="EU279" s="218"/>
      <c r="EV279" s="218"/>
      <c r="EW279" s="218"/>
      <c r="EX279" s="218"/>
      <c r="EY279" s="218"/>
      <c r="EZ279" s="218"/>
      <c r="FA279" s="218"/>
      <c r="FB279" s="218"/>
      <c r="FC279" s="218"/>
      <c r="FD279" s="218"/>
      <c r="FE279" s="218"/>
      <c r="FF279" s="218"/>
      <c r="FG279" s="218"/>
      <c r="FH279" s="218"/>
      <c r="FI279" s="218"/>
      <c r="FJ279" s="218"/>
      <c r="FK279" s="218"/>
      <c r="FL279" s="218"/>
      <c r="FM279" s="218"/>
      <c r="FN279" s="218"/>
    </row>
    <row r="280" spans="2:170">
      <c r="B280" s="218"/>
      <c r="C280" s="304"/>
      <c r="D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218"/>
      <c r="Z280" s="218"/>
      <c r="AA280" s="218"/>
      <c r="AB280" s="218"/>
      <c r="AC280" s="218"/>
      <c r="AD280" s="218"/>
      <c r="AE280" s="218"/>
      <c r="AF280" s="218"/>
      <c r="AG280" s="218"/>
      <c r="AH280" s="305"/>
      <c r="AI280" s="218"/>
      <c r="AJ280" s="218"/>
      <c r="AK280" s="218"/>
      <c r="AL280" s="218"/>
      <c r="AM280" s="218"/>
      <c r="AN280" s="218"/>
      <c r="AO280" s="218"/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8"/>
      <c r="BJ280" s="218"/>
      <c r="BK280" s="218"/>
      <c r="BL280" s="218"/>
      <c r="BM280" s="218"/>
      <c r="BN280" s="218"/>
      <c r="BO280" s="218"/>
      <c r="BP280" s="218"/>
      <c r="BQ280" s="218"/>
      <c r="BR280" s="218"/>
      <c r="BS280" s="218"/>
      <c r="BT280" s="218"/>
      <c r="BU280" s="218"/>
      <c r="BV280" s="218"/>
      <c r="BW280" s="218"/>
      <c r="BX280" s="218"/>
      <c r="BY280" s="218"/>
      <c r="BZ280" s="218"/>
      <c r="CA280" s="218"/>
      <c r="CB280" s="218"/>
      <c r="CC280" s="218"/>
      <c r="CD280" s="218"/>
      <c r="CE280" s="218"/>
      <c r="CF280" s="218"/>
      <c r="CG280" s="218"/>
      <c r="CH280" s="218"/>
      <c r="CI280" s="218"/>
      <c r="CJ280" s="218"/>
      <c r="CK280" s="218"/>
      <c r="CL280" s="218"/>
      <c r="CM280" s="218"/>
      <c r="CN280" s="218"/>
      <c r="CO280" s="218"/>
      <c r="CP280" s="218"/>
      <c r="CQ280" s="218"/>
      <c r="CR280" s="218"/>
      <c r="CS280" s="218"/>
      <c r="CT280" s="218"/>
      <c r="CU280" s="218"/>
      <c r="CV280" s="218"/>
      <c r="CW280" s="218"/>
      <c r="CX280" s="218"/>
      <c r="CY280" s="218"/>
      <c r="CZ280" s="218"/>
      <c r="DA280" s="218"/>
      <c r="DB280" s="218"/>
      <c r="DC280" s="218"/>
      <c r="DD280" s="218"/>
      <c r="DE280" s="218"/>
      <c r="DF280" s="218"/>
      <c r="DG280" s="218"/>
      <c r="DH280" s="218"/>
      <c r="DI280" s="218"/>
      <c r="DJ280" s="218"/>
      <c r="DK280" s="218"/>
      <c r="DL280" s="218"/>
      <c r="DM280" s="218"/>
      <c r="DN280" s="218"/>
      <c r="DO280" s="218"/>
      <c r="DP280" s="218"/>
      <c r="DQ280" s="218"/>
      <c r="DR280" s="218"/>
      <c r="DS280" s="218"/>
      <c r="DT280" s="218"/>
      <c r="DU280" s="218"/>
      <c r="DV280" s="218"/>
      <c r="DW280" s="218"/>
      <c r="DX280" s="218"/>
      <c r="DY280" s="218"/>
      <c r="DZ280" s="218"/>
      <c r="EA280" s="218"/>
      <c r="EB280" s="218"/>
      <c r="EC280" s="218"/>
      <c r="ED280" s="218"/>
      <c r="EE280" s="218"/>
      <c r="EF280" s="218"/>
      <c r="EG280" s="218"/>
      <c r="EH280" s="218"/>
      <c r="EI280" s="218"/>
      <c r="EJ280" s="218"/>
      <c r="EK280" s="218"/>
      <c r="EL280" s="218"/>
      <c r="EM280" s="218"/>
      <c r="EN280" s="218"/>
      <c r="EO280" s="218"/>
      <c r="EP280" s="218"/>
      <c r="EQ280" s="218"/>
      <c r="ER280" s="218"/>
      <c r="ES280" s="218"/>
      <c r="ET280" s="218"/>
      <c r="EU280" s="218"/>
      <c r="EV280" s="218"/>
      <c r="EW280" s="218"/>
      <c r="EX280" s="218"/>
      <c r="EY280" s="218"/>
      <c r="EZ280" s="218"/>
      <c r="FA280" s="218"/>
      <c r="FB280" s="218"/>
      <c r="FC280" s="218"/>
      <c r="FD280" s="218"/>
      <c r="FE280" s="218"/>
      <c r="FF280" s="218"/>
      <c r="FG280" s="218"/>
      <c r="FH280" s="218"/>
      <c r="FI280" s="218"/>
      <c r="FJ280" s="218"/>
      <c r="FK280" s="218"/>
      <c r="FL280" s="218"/>
      <c r="FM280" s="218"/>
      <c r="FN280" s="218"/>
    </row>
    <row r="281" spans="2:170">
      <c r="B281" s="218"/>
      <c r="C281" s="304"/>
      <c r="D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305"/>
      <c r="AI281" s="218"/>
      <c r="AJ281" s="218"/>
      <c r="AK281" s="218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218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218"/>
      <c r="BV281" s="218"/>
      <c r="BW281" s="218"/>
      <c r="BX281" s="218"/>
      <c r="BY281" s="218"/>
      <c r="BZ281" s="218"/>
      <c r="CA281" s="218"/>
      <c r="CB281" s="218"/>
      <c r="CC281" s="218"/>
      <c r="CD281" s="218"/>
      <c r="CE281" s="218"/>
      <c r="CF281" s="218"/>
      <c r="CG281" s="218"/>
      <c r="CH281" s="218"/>
      <c r="CI281" s="218"/>
      <c r="CJ281" s="218"/>
      <c r="CK281" s="218"/>
      <c r="CL281" s="218"/>
      <c r="CM281" s="218"/>
      <c r="CN281" s="218"/>
      <c r="CO281" s="218"/>
      <c r="CP281" s="218"/>
      <c r="CQ281" s="218"/>
      <c r="CR281" s="218"/>
      <c r="CS281" s="218"/>
      <c r="CT281" s="218"/>
      <c r="CU281" s="218"/>
      <c r="CV281" s="218"/>
      <c r="CW281" s="218"/>
      <c r="CX281" s="218"/>
      <c r="CY281" s="218"/>
      <c r="CZ281" s="218"/>
      <c r="DA281" s="218"/>
      <c r="DB281" s="218"/>
      <c r="DC281" s="218"/>
      <c r="DD281" s="218"/>
      <c r="DE281" s="218"/>
      <c r="DF281" s="218"/>
      <c r="DG281" s="218"/>
      <c r="DH281" s="218"/>
      <c r="DI281" s="218"/>
      <c r="DJ281" s="218"/>
      <c r="DK281" s="218"/>
      <c r="DL281" s="218"/>
      <c r="DM281" s="218"/>
      <c r="DN281" s="218"/>
      <c r="DO281" s="218"/>
      <c r="DP281" s="218"/>
      <c r="DQ281" s="218"/>
      <c r="DR281" s="218"/>
      <c r="DS281" s="218"/>
      <c r="DT281" s="218"/>
      <c r="DU281" s="218"/>
      <c r="DV281" s="218"/>
      <c r="DW281" s="218"/>
      <c r="DX281" s="218"/>
      <c r="DY281" s="218"/>
      <c r="DZ281" s="218"/>
      <c r="EA281" s="218"/>
      <c r="EB281" s="218"/>
      <c r="EC281" s="218"/>
      <c r="ED281" s="218"/>
      <c r="EE281" s="218"/>
      <c r="EF281" s="218"/>
      <c r="EG281" s="218"/>
      <c r="EH281" s="218"/>
      <c r="EI281" s="218"/>
      <c r="EJ281" s="218"/>
      <c r="EK281" s="218"/>
      <c r="EL281" s="218"/>
      <c r="EM281" s="218"/>
      <c r="EN281" s="218"/>
      <c r="EO281" s="218"/>
      <c r="EP281" s="218"/>
      <c r="EQ281" s="218"/>
      <c r="ER281" s="218"/>
      <c r="ES281" s="218"/>
      <c r="ET281" s="218"/>
      <c r="EU281" s="218"/>
      <c r="EV281" s="218"/>
      <c r="EW281" s="218"/>
      <c r="EX281" s="218"/>
      <c r="EY281" s="218"/>
      <c r="EZ281" s="218"/>
      <c r="FA281" s="218"/>
      <c r="FB281" s="218"/>
      <c r="FC281" s="218"/>
      <c r="FD281" s="218"/>
      <c r="FE281" s="218"/>
      <c r="FF281" s="218"/>
      <c r="FG281" s="218"/>
      <c r="FH281" s="218"/>
      <c r="FI281" s="218"/>
      <c r="FJ281" s="218"/>
      <c r="FK281" s="218"/>
      <c r="FL281" s="218"/>
      <c r="FM281" s="218"/>
      <c r="FN281" s="218"/>
    </row>
    <row r="282" spans="2:170">
      <c r="B282" s="218"/>
      <c r="C282" s="304"/>
      <c r="D282" s="218"/>
      <c r="F282" s="218"/>
      <c r="G282" s="218"/>
      <c r="H282" s="218"/>
      <c r="I282" s="218"/>
      <c r="J282" s="218"/>
      <c r="K282" s="218"/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218"/>
      <c r="Z282" s="218"/>
      <c r="AA282" s="218"/>
      <c r="AB282" s="218"/>
      <c r="AC282" s="218"/>
      <c r="AD282" s="218"/>
      <c r="AE282" s="218"/>
      <c r="AF282" s="218"/>
      <c r="AG282" s="218"/>
      <c r="AH282" s="305"/>
      <c r="AI282" s="218"/>
      <c r="AJ282" s="218"/>
      <c r="AK282" s="218"/>
      <c r="AL282" s="218"/>
      <c r="AM282" s="218"/>
      <c r="AN282" s="218"/>
      <c r="AO282" s="218"/>
      <c r="AP282" s="218"/>
      <c r="AQ282" s="218"/>
      <c r="AR282" s="218"/>
      <c r="AS282" s="218"/>
      <c r="AT282" s="218"/>
      <c r="AU282" s="218"/>
      <c r="AV282" s="218"/>
      <c r="AW282" s="218"/>
      <c r="AX282" s="218"/>
      <c r="AY282" s="218"/>
      <c r="AZ282" s="218"/>
      <c r="BA282" s="218"/>
      <c r="BB282" s="218"/>
      <c r="BC282" s="218"/>
      <c r="BD282" s="218"/>
      <c r="BE282" s="218"/>
      <c r="BF282" s="218"/>
      <c r="BG282" s="218"/>
      <c r="BH282" s="218"/>
      <c r="BI282" s="218"/>
      <c r="BJ282" s="218"/>
      <c r="BK282" s="218"/>
      <c r="BL282" s="218"/>
      <c r="BM282" s="218"/>
      <c r="BN282" s="218"/>
      <c r="BO282" s="218"/>
      <c r="BP282" s="218"/>
      <c r="BQ282" s="218"/>
      <c r="BR282" s="218"/>
      <c r="BS282" s="218"/>
      <c r="BT282" s="218"/>
      <c r="BU282" s="218"/>
      <c r="BV282" s="218"/>
      <c r="BW282" s="218"/>
      <c r="BX282" s="218"/>
      <c r="BY282" s="218"/>
      <c r="BZ282" s="218"/>
      <c r="CA282" s="218"/>
      <c r="CB282" s="218"/>
      <c r="CC282" s="218"/>
      <c r="CD282" s="218"/>
      <c r="CE282" s="218"/>
      <c r="CF282" s="218"/>
      <c r="CG282" s="218"/>
      <c r="CH282" s="218"/>
      <c r="CI282" s="218"/>
      <c r="CJ282" s="218"/>
      <c r="CK282" s="218"/>
      <c r="CL282" s="218"/>
      <c r="CM282" s="218"/>
      <c r="CN282" s="218"/>
      <c r="CO282" s="218"/>
      <c r="CP282" s="218"/>
      <c r="CQ282" s="218"/>
      <c r="CR282" s="218"/>
      <c r="CS282" s="218"/>
      <c r="CT282" s="218"/>
      <c r="CU282" s="218"/>
      <c r="CV282" s="218"/>
      <c r="CW282" s="218"/>
      <c r="CX282" s="218"/>
      <c r="CY282" s="218"/>
      <c r="CZ282" s="218"/>
      <c r="DA282" s="218"/>
      <c r="DB282" s="218"/>
      <c r="DC282" s="218"/>
      <c r="DD282" s="218"/>
      <c r="DE282" s="218"/>
      <c r="DF282" s="218"/>
      <c r="DG282" s="218"/>
      <c r="DH282" s="218"/>
      <c r="DI282" s="218"/>
      <c r="DJ282" s="218"/>
      <c r="DK282" s="218"/>
      <c r="DL282" s="218"/>
      <c r="DM282" s="218"/>
      <c r="DN282" s="218"/>
      <c r="DO282" s="218"/>
      <c r="DP282" s="218"/>
      <c r="DQ282" s="218"/>
      <c r="DR282" s="218"/>
      <c r="DS282" s="218"/>
      <c r="DT282" s="218"/>
      <c r="DU282" s="218"/>
      <c r="DV282" s="218"/>
      <c r="DW282" s="218"/>
      <c r="DX282" s="218"/>
      <c r="DY282" s="218"/>
      <c r="DZ282" s="218"/>
      <c r="EA282" s="218"/>
      <c r="EB282" s="218"/>
      <c r="EC282" s="218"/>
      <c r="ED282" s="218"/>
      <c r="EE282" s="218"/>
      <c r="EF282" s="218"/>
      <c r="EG282" s="218"/>
      <c r="EH282" s="218"/>
      <c r="EI282" s="218"/>
      <c r="EJ282" s="218"/>
      <c r="EK282" s="218"/>
      <c r="EL282" s="218"/>
      <c r="EM282" s="218"/>
      <c r="EN282" s="218"/>
      <c r="EO282" s="218"/>
      <c r="EP282" s="218"/>
      <c r="EQ282" s="218"/>
      <c r="ER282" s="218"/>
      <c r="ES282" s="218"/>
      <c r="ET282" s="218"/>
      <c r="EU282" s="218"/>
      <c r="EV282" s="218"/>
      <c r="EW282" s="218"/>
      <c r="EX282" s="218"/>
      <c r="EY282" s="218"/>
      <c r="EZ282" s="218"/>
      <c r="FA282" s="218"/>
      <c r="FB282" s="218"/>
      <c r="FC282" s="218"/>
      <c r="FD282" s="218"/>
      <c r="FE282" s="218"/>
      <c r="FF282" s="218"/>
      <c r="FG282" s="218"/>
      <c r="FH282" s="218"/>
      <c r="FI282" s="218"/>
      <c r="FJ282" s="218"/>
      <c r="FK282" s="218"/>
      <c r="FL282" s="218"/>
      <c r="FM282" s="218"/>
      <c r="FN282" s="218"/>
    </row>
    <row r="283" spans="2:170">
      <c r="B283" s="218"/>
      <c r="C283" s="304"/>
      <c r="D283" s="218"/>
      <c r="F283" s="218"/>
      <c r="G283" s="218"/>
      <c r="H283" s="218"/>
      <c r="I283" s="218"/>
      <c r="J283" s="218"/>
      <c r="K283" s="218"/>
      <c r="L283" s="218"/>
      <c r="M283" s="218"/>
      <c r="N283" s="218"/>
      <c r="O283" s="218"/>
      <c r="P283" s="218"/>
      <c r="Q283" s="218"/>
      <c r="R283" s="218"/>
      <c r="S283" s="218"/>
      <c r="T283" s="218"/>
      <c r="U283" s="218"/>
      <c r="V283" s="218"/>
      <c r="W283" s="218"/>
      <c r="X283" s="218"/>
      <c r="Y283" s="218"/>
      <c r="Z283" s="218"/>
      <c r="AA283" s="218"/>
      <c r="AB283" s="218"/>
      <c r="AC283" s="218"/>
      <c r="AD283" s="218"/>
      <c r="AE283" s="218"/>
      <c r="AF283" s="218"/>
      <c r="AG283" s="218"/>
      <c r="AH283" s="305"/>
      <c r="AI283" s="218"/>
      <c r="AJ283" s="218"/>
      <c r="AK283" s="218"/>
      <c r="AL283" s="218"/>
      <c r="AM283" s="218"/>
      <c r="AN283" s="218"/>
      <c r="AO283" s="218"/>
      <c r="AP283" s="218"/>
      <c r="AQ283" s="218"/>
      <c r="AR283" s="218"/>
      <c r="AS283" s="218"/>
      <c r="AT283" s="218"/>
      <c r="AU283" s="218"/>
      <c r="AV283" s="218"/>
      <c r="AW283" s="218"/>
      <c r="AX283" s="218"/>
      <c r="AY283" s="218"/>
      <c r="AZ283" s="218"/>
      <c r="BA283" s="218"/>
      <c r="BB283" s="218"/>
      <c r="BC283" s="218"/>
      <c r="BD283" s="218"/>
      <c r="BE283" s="218"/>
      <c r="BF283" s="218"/>
      <c r="BG283" s="218"/>
      <c r="BH283" s="218"/>
      <c r="BI283" s="218"/>
      <c r="BJ283" s="218"/>
      <c r="BK283" s="218"/>
      <c r="BL283" s="218"/>
      <c r="BM283" s="218"/>
      <c r="BN283" s="218"/>
      <c r="BO283" s="218"/>
      <c r="BP283" s="218"/>
      <c r="BQ283" s="218"/>
      <c r="BR283" s="218"/>
      <c r="BS283" s="218"/>
      <c r="BT283" s="218"/>
      <c r="BU283" s="218"/>
      <c r="BV283" s="218"/>
      <c r="BW283" s="218"/>
      <c r="BX283" s="218"/>
      <c r="BY283" s="218"/>
      <c r="BZ283" s="218"/>
      <c r="CA283" s="218"/>
      <c r="CB283" s="218"/>
      <c r="CC283" s="218"/>
      <c r="CD283" s="218"/>
      <c r="CE283" s="218"/>
      <c r="CF283" s="218"/>
      <c r="CG283" s="218"/>
      <c r="CH283" s="218"/>
      <c r="CI283" s="218"/>
      <c r="CJ283" s="218"/>
      <c r="CK283" s="218"/>
      <c r="CL283" s="218"/>
      <c r="CM283" s="218"/>
      <c r="CN283" s="218"/>
      <c r="CO283" s="218"/>
      <c r="CP283" s="218"/>
      <c r="CQ283" s="218"/>
      <c r="CR283" s="218"/>
      <c r="CS283" s="218"/>
      <c r="CT283" s="218"/>
      <c r="CU283" s="218"/>
      <c r="CV283" s="218"/>
      <c r="CW283" s="218"/>
      <c r="CX283" s="218"/>
      <c r="CY283" s="218"/>
      <c r="CZ283" s="218"/>
      <c r="DA283" s="218"/>
      <c r="DB283" s="218"/>
      <c r="DC283" s="218"/>
      <c r="DD283" s="218"/>
      <c r="DE283" s="218"/>
      <c r="DF283" s="218"/>
      <c r="DG283" s="218"/>
      <c r="DH283" s="218"/>
      <c r="DI283" s="218"/>
      <c r="DJ283" s="218"/>
      <c r="DK283" s="218"/>
      <c r="DL283" s="218"/>
      <c r="DM283" s="218"/>
      <c r="DN283" s="218"/>
      <c r="DO283" s="218"/>
      <c r="DP283" s="218"/>
      <c r="DQ283" s="218"/>
      <c r="DR283" s="218"/>
      <c r="DS283" s="218"/>
      <c r="DT283" s="218"/>
      <c r="DU283" s="218"/>
      <c r="DV283" s="218"/>
      <c r="DW283" s="218"/>
      <c r="DX283" s="218"/>
      <c r="DY283" s="218"/>
      <c r="DZ283" s="218"/>
      <c r="EA283" s="218"/>
      <c r="EB283" s="218"/>
      <c r="EC283" s="218"/>
      <c r="ED283" s="218"/>
      <c r="EE283" s="218"/>
      <c r="EF283" s="218"/>
      <c r="EG283" s="218"/>
      <c r="EH283" s="218"/>
      <c r="EI283" s="218"/>
      <c r="EJ283" s="218"/>
      <c r="EK283" s="218"/>
      <c r="EL283" s="218"/>
      <c r="EM283" s="218"/>
      <c r="EN283" s="218"/>
      <c r="EO283" s="218"/>
      <c r="EP283" s="218"/>
      <c r="EQ283" s="218"/>
      <c r="ER283" s="218"/>
      <c r="ES283" s="218"/>
      <c r="ET283" s="218"/>
      <c r="EU283" s="218"/>
      <c r="EV283" s="218"/>
      <c r="EW283" s="218"/>
      <c r="EX283" s="218"/>
      <c r="EY283" s="218"/>
      <c r="EZ283" s="218"/>
      <c r="FA283" s="218"/>
      <c r="FB283" s="218"/>
      <c r="FC283" s="218"/>
      <c r="FD283" s="218"/>
      <c r="FE283" s="218"/>
      <c r="FF283" s="218"/>
      <c r="FG283" s="218"/>
      <c r="FH283" s="218"/>
      <c r="FI283" s="218"/>
      <c r="FJ283" s="218"/>
      <c r="FK283" s="218"/>
      <c r="FL283" s="218"/>
      <c r="FM283" s="218"/>
      <c r="FN283" s="218"/>
    </row>
    <row r="284" spans="2:170">
      <c r="B284" s="218"/>
      <c r="C284" s="304"/>
      <c r="D284" s="218"/>
      <c r="F284" s="218"/>
      <c r="G284" s="218"/>
      <c r="H284" s="218"/>
      <c r="I284" s="218"/>
      <c r="J284" s="218"/>
      <c r="K284" s="218"/>
      <c r="L284" s="218"/>
      <c r="M284" s="218"/>
      <c r="N284" s="218"/>
      <c r="O284" s="218"/>
      <c r="P284" s="218"/>
      <c r="Q284" s="218"/>
      <c r="R284" s="218"/>
      <c r="S284" s="218"/>
      <c r="T284" s="218"/>
      <c r="U284" s="218"/>
      <c r="V284" s="218"/>
      <c r="W284" s="218"/>
      <c r="X284" s="218"/>
      <c r="Y284" s="218"/>
      <c r="Z284" s="218"/>
      <c r="AA284" s="218"/>
      <c r="AB284" s="218"/>
      <c r="AC284" s="218"/>
      <c r="AD284" s="218"/>
      <c r="AE284" s="218"/>
      <c r="AF284" s="218"/>
      <c r="AG284" s="218"/>
      <c r="AH284" s="305"/>
      <c r="AI284" s="218"/>
      <c r="AJ284" s="218"/>
      <c r="AK284" s="218"/>
      <c r="AL284" s="218"/>
      <c r="AM284" s="218"/>
      <c r="AN284" s="218"/>
      <c r="AO284" s="218"/>
      <c r="AP284" s="218"/>
      <c r="AQ284" s="218"/>
      <c r="AR284" s="218"/>
      <c r="AS284" s="218"/>
      <c r="AT284" s="218"/>
      <c r="AU284" s="218"/>
      <c r="AV284" s="218"/>
      <c r="AW284" s="218"/>
      <c r="AX284" s="218"/>
      <c r="AY284" s="218"/>
      <c r="AZ284" s="218"/>
      <c r="BA284" s="218"/>
      <c r="BB284" s="218"/>
      <c r="BC284" s="218"/>
      <c r="BD284" s="218"/>
      <c r="BE284" s="218"/>
      <c r="BF284" s="218"/>
      <c r="BG284" s="218"/>
      <c r="BH284" s="218"/>
      <c r="BI284" s="218"/>
      <c r="BJ284" s="218"/>
      <c r="BK284" s="218"/>
      <c r="BL284" s="218"/>
      <c r="BM284" s="218"/>
      <c r="BN284" s="218"/>
      <c r="BO284" s="218"/>
      <c r="BP284" s="218"/>
      <c r="BQ284" s="218"/>
      <c r="BR284" s="218"/>
      <c r="BS284" s="218"/>
      <c r="BT284" s="218"/>
      <c r="BU284" s="218"/>
      <c r="BV284" s="218"/>
      <c r="BW284" s="218"/>
      <c r="BX284" s="218"/>
      <c r="BY284" s="218"/>
      <c r="BZ284" s="218"/>
      <c r="CA284" s="218"/>
      <c r="CB284" s="218"/>
      <c r="CC284" s="218"/>
      <c r="CD284" s="218"/>
      <c r="CE284" s="218"/>
      <c r="CF284" s="218"/>
      <c r="CG284" s="218"/>
      <c r="CH284" s="218"/>
      <c r="CI284" s="218"/>
      <c r="CJ284" s="218"/>
      <c r="CK284" s="218"/>
      <c r="CL284" s="218"/>
      <c r="CM284" s="218"/>
      <c r="CN284" s="218"/>
      <c r="CO284" s="218"/>
      <c r="CP284" s="218"/>
      <c r="CQ284" s="218"/>
      <c r="CR284" s="218"/>
      <c r="CS284" s="218"/>
      <c r="CT284" s="218"/>
      <c r="CU284" s="218"/>
      <c r="CV284" s="218"/>
      <c r="CW284" s="218"/>
      <c r="CX284" s="218"/>
      <c r="CY284" s="218"/>
      <c r="CZ284" s="218"/>
      <c r="DA284" s="218"/>
      <c r="DB284" s="218"/>
      <c r="DC284" s="218"/>
      <c r="DD284" s="218"/>
      <c r="DE284" s="218"/>
      <c r="DF284" s="218"/>
      <c r="DG284" s="218"/>
      <c r="DH284" s="218"/>
      <c r="DI284" s="218"/>
      <c r="DJ284" s="218"/>
      <c r="DK284" s="218"/>
      <c r="DL284" s="218"/>
      <c r="DM284" s="218"/>
      <c r="DN284" s="218"/>
      <c r="DO284" s="218"/>
      <c r="DP284" s="218"/>
      <c r="DQ284" s="218"/>
      <c r="DR284" s="218"/>
      <c r="DS284" s="218"/>
      <c r="DT284" s="218"/>
      <c r="DU284" s="218"/>
      <c r="DV284" s="218"/>
      <c r="DW284" s="218"/>
      <c r="DX284" s="218"/>
      <c r="DY284" s="218"/>
      <c r="DZ284" s="218"/>
      <c r="EA284" s="218"/>
      <c r="EB284" s="218"/>
      <c r="EC284" s="218"/>
      <c r="ED284" s="218"/>
      <c r="EE284" s="218"/>
      <c r="EF284" s="218"/>
      <c r="EG284" s="218"/>
      <c r="EH284" s="218"/>
      <c r="EI284" s="218"/>
      <c r="EJ284" s="218"/>
      <c r="EK284" s="218"/>
      <c r="EL284" s="218"/>
      <c r="EM284" s="218"/>
      <c r="EN284" s="218"/>
      <c r="EO284" s="218"/>
      <c r="EP284" s="218"/>
      <c r="EQ284" s="218"/>
      <c r="ER284" s="218"/>
      <c r="ES284" s="218"/>
      <c r="ET284" s="218"/>
      <c r="EU284" s="218"/>
      <c r="EV284" s="218"/>
      <c r="EW284" s="218"/>
      <c r="EX284" s="218"/>
      <c r="EY284" s="218"/>
      <c r="EZ284" s="218"/>
      <c r="FA284" s="218"/>
      <c r="FB284" s="218"/>
      <c r="FC284" s="218"/>
      <c r="FD284" s="218"/>
      <c r="FE284" s="218"/>
      <c r="FF284" s="218"/>
      <c r="FG284" s="218"/>
      <c r="FH284" s="218"/>
      <c r="FI284" s="218"/>
      <c r="FJ284" s="218"/>
      <c r="FK284" s="218"/>
      <c r="FL284" s="218"/>
      <c r="FM284" s="218"/>
      <c r="FN284" s="218"/>
    </row>
    <row r="285" spans="2:170">
      <c r="B285" s="218"/>
      <c r="C285" s="304"/>
      <c r="D285" s="218"/>
      <c r="F285" s="218"/>
      <c r="G285" s="218"/>
      <c r="H285" s="218"/>
      <c r="I285" s="218"/>
      <c r="J285" s="218"/>
      <c r="K285" s="218"/>
      <c r="L285" s="218"/>
      <c r="M285" s="218"/>
      <c r="N285" s="218"/>
      <c r="O285" s="218"/>
      <c r="P285" s="218"/>
      <c r="Q285" s="218"/>
      <c r="R285" s="218"/>
      <c r="S285" s="218"/>
      <c r="T285" s="218"/>
      <c r="U285" s="218"/>
      <c r="V285" s="218"/>
      <c r="W285" s="218"/>
      <c r="X285" s="218"/>
      <c r="Y285" s="218"/>
      <c r="Z285" s="218"/>
      <c r="AA285" s="218"/>
      <c r="AB285" s="218"/>
      <c r="AC285" s="218"/>
      <c r="AD285" s="218"/>
      <c r="AE285" s="218"/>
      <c r="AF285" s="218"/>
      <c r="AG285" s="218"/>
      <c r="AH285" s="305"/>
      <c r="AI285" s="218"/>
      <c r="AJ285" s="218"/>
      <c r="AK285" s="218"/>
      <c r="AL285" s="218"/>
      <c r="AM285" s="218"/>
      <c r="AN285" s="218"/>
      <c r="AO285" s="218"/>
      <c r="AP285" s="218"/>
      <c r="AQ285" s="218"/>
      <c r="AR285" s="218"/>
      <c r="AS285" s="218"/>
      <c r="AT285" s="218"/>
      <c r="AU285" s="218"/>
      <c r="AV285" s="218"/>
      <c r="AW285" s="218"/>
      <c r="AX285" s="218"/>
      <c r="AY285" s="218"/>
      <c r="AZ285" s="218"/>
      <c r="BA285" s="218"/>
      <c r="BB285" s="218"/>
      <c r="BC285" s="218"/>
      <c r="BD285" s="218"/>
      <c r="BE285" s="218"/>
      <c r="BF285" s="218"/>
      <c r="BG285" s="218"/>
      <c r="BH285" s="218"/>
      <c r="BI285" s="218"/>
      <c r="BJ285" s="218"/>
      <c r="BK285" s="218"/>
      <c r="BL285" s="218"/>
      <c r="BM285" s="218"/>
      <c r="BN285" s="218"/>
      <c r="BO285" s="218"/>
      <c r="BP285" s="218"/>
      <c r="BQ285" s="218"/>
      <c r="BR285" s="218"/>
      <c r="BS285" s="218"/>
      <c r="BT285" s="218"/>
      <c r="BU285" s="218"/>
      <c r="BV285" s="218"/>
      <c r="BW285" s="218"/>
      <c r="BX285" s="218"/>
      <c r="BY285" s="218"/>
      <c r="BZ285" s="218"/>
      <c r="CA285" s="218"/>
      <c r="CB285" s="218"/>
      <c r="CC285" s="218"/>
      <c r="CD285" s="218"/>
      <c r="CE285" s="218"/>
      <c r="CF285" s="218"/>
      <c r="CG285" s="218"/>
      <c r="CH285" s="218"/>
      <c r="CI285" s="218"/>
      <c r="CJ285" s="218"/>
      <c r="CK285" s="218"/>
      <c r="CL285" s="218"/>
      <c r="CM285" s="218"/>
      <c r="CN285" s="218"/>
      <c r="CO285" s="218"/>
      <c r="CP285" s="218"/>
      <c r="CQ285" s="218"/>
      <c r="CR285" s="218"/>
      <c r="CS285" s="218"/>
      <c r="CT285" s="218"/>
      <c r="CU285" s="218"/>
      <c r="CV285" s="218"/>
      <c r="CW285" s="218"/>
      <c r="CX285" s="218"/>
      <c r="CY285" s="218"/>
      <c r="CZ285" s="218"/>
      <c r="DA285" s="218"/>
      <c r="DB285" s="218"/>
      <c r="DC285" s="218"/>
      <c r="DD285" s="218"/>
      <c r="DE285" s="218"/>
      <c r="DF285" s="218"/>
      <c r="DG285" s="218"/>
      <c r="DH285" s="218"/>
      <c r="DI285" s="218"/>
      <c r="DJ285" s="218"/>
      <c r="DK285" s="218"/>
      <c r="DL285" s="218"/>
      <c r="DM285" s="218"/>
      <c r="DN285" s="218"/>
      <c r="DO285" s="218"/>
      <c r="DP285" s="218"/>
      <c r="DQ285" s="218"/>
      <c r="DR285" s="218"/>
      <c r="DS285" s="218"/>
      <c r="DT285" s="218"/>
      <c r="DU285" s="218"/>
      <c r="DV285" s="218"/>
      <c r="DW285" s="218"/>
      <c r="DX285" s="218"/>
      <c r="DY285" s="218"/>
      <c r="DZ285" s="218"/>
      <c r="EA285" s="218"/>
      <c r="EB285" s="218"/>
      <c r="EC285" s="218"/>
      <c r="ED285" s="218"/>
      <c r="EE285" s="218"/>
      <c r="EF285" s="218"/>
      <c r="EG285" s="218"/>
      <c r="EH285" s="218"/>
      <c r="EI285" s="218"/>
      <c r="EJ285" s="218"/>
      <c r="EK285" s="218"/>
      <c r="EL285" s="218"/>
      <c r="EM285" s="218"/>
      <c r="EN285" s="218"/>
      <c r="EO285" s="218"/>
      <c r="EP285" s="218"/>
      <c r="EQ285" s="218"/>
      <c r="ER285" s="218"/>
      <c r="ES285" s="218"/>
      <c r="ET285" s="218"/>
      <c r="EU285" s="218"/>
      <c r="EV285" s="218"/>
      <c r="EW285" s="218"/>
      <c r="EX285" s="218"/>
      <c r="EY285" s="218"/>
      <c r="EZ285" s="218"/>
      <c r="FA285" s="218"/>
      <c r="FB285" s="218"/>
      <c r="FC285" s="218"/>
      <c r="FD285" s="218"/>
      <c r="FE285" s="218"/>
      <c r="FF285" s="218"/>
      <c r="FG285" s="218"/>
      <c r="FH285" s="218"/>
      <c r="FI285" s="218"/>
      <c r="FJ285" s="218"/>
      <c r="FK285" s="218"/>
      <c r="FL285" s="218"/>
      <c r="FM285" s="218"/>
      <c r="FN285" s="218"/>
    </row>
    <row r="286" spans="2:170">
      <c r="B286" s="218"/>
      <c r="C286" s="304"/>
      <c r="D286" s="218"/>
      <c r="F286" s="218"/>
      <c r="G286" s="218"/>
      <c r="H286" s="218"/>
      <c r="I286" s="218"/>
      <c r="J286" s="218"/>
      <c r="K286" s="218"/>
      <c r="L286" s="218"/>
      <c r="M286" s="218"/>
      <c r="N286" s="218"/>
      <c r="O286" s="218"/>
      <c r="P286" s="218"/>
      <c r="Q286" s="218"/>
      <c r="R286" s="218"/>
      <c r="S286" s="218"/>
      <c r="T286" s="218"/>
      <c r="U286" s="218"/>
      <c r="V286" s="218"/>
      <c r="W286" s="218"/>
      <c r="X286" s="218"/>
      <c r="Y286" s="218"/>
      <c r="Z286" s="218"/>
      <c r="AA286" s="218"/>
      <c r="AB286" s="218"/>
      <c r="AC286" s="218"/>
      <c r="AD286" s="218"/>
      <c r="AE286" s="218"/>
      <c r="AF286" s="218"/>
      <c r="AG286" s="218"/>
      <c r="AH286" s="305"/>
      <c r="AI286" s="218"/>
      <c r="AJ286" s="218"/>
      <c r="AK286" s="218"/>
      <c r="AL286" s="218"/>
      <c r="AM286" s="218"/>
      <c r="AN286" s="218"/>
      <c r="AO286" s="218"/>
      <c r="AP286" s="218"/>
      <c r="AQ286" s="218"/>
      <c r="AR286" s="218"/>
      <c r="AS286" s="218"/>
      <c r="AT286" s="218"/>
      <c r="AU286" s="218"/>
      <c r="AV286" s="218"/>
      <c r="AW286" s="218"/>
      <c r="AX286" s="218"/>
      <c r="AY286" s="218"/>
      <c r="AZ286" s="218"/>
      <c r="BA286" s="218"/>
      <c r="BB286" s="218"/>
      <c r="BC286" s="218"/>
      <c r="BD286" s="218"/>
      <c r="BE286" s="218"/>
      <c r="BF286" s="218"/>
      <c r="BG286" s="218"/>
      <c r="BH286" s="218"/>
      <c r="BI286" s="218"/>
      <c r="BJ286" s="218"/>
      <c r="BK286" s="218"/>
      <c r="BL286" s="218"/>
      <c r="BM286" s="218"/>
      <c r="BN286" s="218"/>
      <c r="BO286" s="218"/>
      <c r="BP286" s="218"/>
      <c r="BQ286" s="218"/>
      <c r="BR286" s="218"/>
      <c r="BS286" s="218"/>
      <c r="BT286" s="218"/>
      <c r="BU286" s="218"/>
      <c r="BV286" s="218"/>
      <c r="BW286" s="218"/>
      <c r="BX286" s="218"/>
      <c r="BY286" s="218"/>
      <c r="BZ286" s="218"/>
      <c r="CA286" s="218"/>
      <c r="CB286" s="218"/>
      <c r="CC286" s="218"/>
      <c r="CD286" s="218"/>
      <c r="CE286" s="218"/>
      <c r="CF286" s="218"/>
      <c r="CG286" s="218"/>
      <c r="CH286" s="218"/>
      <c r="CI286" s="218"/>
      <c r="CJ286" s="218"/>
      <c r="CK286" s="218"/>
      <c r="CL286" s="218"/>
      <c r="CM286" s="218"/>
      <c r="CN286" s="218"/>
      <c r="CO286" s="218"/>
      <c r="CP286" s="218"/>
      <c r="CQ286" s="218"/>
      <c r="CR286" s="218"/>
      <c r="CS286" s="218"/>
      <c r="CT286" s="218"/>
      <c r="CU286" s="218"/>
      <c r="CV286" s="218"/>
      <c r="CW286" s="218"/>
      <c r="CX286" s="218"/>
      <c r="CY286" s="218"/>
      <c r="CZ286" s="218"/>
      <c r="DA286" s="218"/>
      <c r="DB286" s="218"/>
      <c r="DC286" s="218"/>
      <c r="DD286" s="218"/>
      <c r="DE286" s="218"/>
      <c r="DF286" s="218"/>
      <c r="DG286" s="218"/>
      <c r="DH286" s="218"/>
      <c r="DI286" s="218"/>
      <c r="DJ286" s="218"/>
      <c r="DK286" s="218"/>
      <c r="DL286" s="218"/>
      <c r="DM286" s="218"/>
      <c r="DN286" s="218"/>
      <c r="DO286" s="218"/>
      <c r="DP286" s="218"/>
      <c r="DQ286" s="218"/>
      <c r="DR286" s="218"/>
      <c r="DS286" s="218"/>
      <c r="DT286" s="218"/>
      <c r="DU286" s="218"/>
      <c r="DV286" s="218"/>
      <c r="DW286" s="218"/>
      <c r="DX286" s="218"/>
      <c r="DY286" s="218"/>
      <c r="DZ286" s="218"/>
      <c r="EA286" s="218"/>
      <c r="EB286" s="218"/>
      <c r="EC286" s="218"/>
      <c r="ED286" s="218"/>
      <c r="EE286" s="218"/>
      <c r="EF286" s="218"/>
      <c r="EG286" s="218"/>
      <c r="EH286" s="218"/>
      <c r="EI286" s="218"/>
      <c r="EJ286" s="218"/>
      <c r="EK286" s="218"/>
      <c r="EL286" s="218"/>
      <c r="EM286" s="218"/>
      <c r="EN286" s="218"/>
      <c r="EO286" s="218"/>
      <c r="EP286" s="218"/>
      <c r="EQ286" s="218"/>
      <c r="ER286" s="218"/>
      <c r="ES286" s="218"/>
      <c r="ET286" s="218"/>
      <c r="EU286" s="218"/>
      <c r="EV286" s="218"/>
      <c r="EW286" s="218"/>
      <c r="EX286" s="218"/>
      <c r="EY286" s="218"/>
      <c r="EZ286" s="218"/>
      <c r="FA286" s="218"/>
      <c r="FB286" s="218"/>
      <c r="FC286" s="218"/>
      <c r="FD286" s="218"/>
      <c r="FE286" s="218"/>
      <c r="FF286" s="218"/>
      <c r="FG286" s="218"/>
      <c r="FH286" s="218"/>
      <c r="FI286" s="218"/>
      <c r="FJ286" s="218"/>
      <c r="FK286" s="218"/>
      <c r="FL286" s="218"/>
      <c r="FM286" s="218"/>
      <c r="FN286" s="218"/>
    </row>
    <row r="287" spans="2:170">
      <c r="B287" s="218"/>
      <c r="C287" s="304"/>
      <c r="D287" s="218"/>
      <c r="F287" s="218"/>
      <c r="G287" s="218"/>
      <c r="H287" s="218"/>
      <c r="I287" s="218"/>
      <c r="J287" s="218"/>
      <c r="K287" s="218"/>
      <c r="L287" s="218"/>
      <c r="M287" s="218"/>
      <c r="N287" s="218"/>
      <c r="O287" s="218"/>
      <c r="P287" s="218"/>
      <c r="Q287" s="218"/>
      <c r="R287" s="218"/>
      <c r="S287" s="218"/>
      <c r="T287" s="218"/>
      <c r="U287" s="218"/>
      <c r="V287" s="218"/>
      <c r="W287" s="218"/>
      <c r="X287" s="218"/>
      <c r="Y287" s="218"/>
      <c r="Z287" s="218"/>
      <c r="AA287" s="218"/>
      <c r="AB287" s="218"/>
      <c r="AC287" s="218"/>
      <c r="AD287" s="218"/>
      <c r="AE287" s="218"/>
      <c r="AF287" s="218"/>
      <c r="AG287" s="218"/>
      <c r="AH287" s="305"/>
      <c r="AI287" s="218"/>
      <c r="AJ287" s="218"/>
      <c r="AK287" s="218"/>
      <c r="AL287" s="218"/>
      <c r="AM287" s="218"/>
      <c r="AN287" s="218"/>
      <c r="AO287" s="218"/>
      <c r="AP287" s="218"/>
      <c r="AQ287" s="218"/>
      <c r="AR287" s="218"/>
      <c r="AS287" s="218"/>
      <c r="AT287" s="218"/>
      <c r="AU287" s="218"/>
      <c r="AV287" s="218"/>
      <c r="AW287" s="218"/>
      <c r="AX287" s="218"/>
      <c r="AY287" s="218"/>
      <c r="AZ287" s="218"/>
      <c r="BA287" s="218"/>
      <c r="BB287" s="218"/>
      <c r="BC287" s="218"/>
      <c r="BD287" s="218"/>
      <c r="BE287" s="218"/>
      <c r="BF287" s="218"/>
      <c r="BG287" s="218"/>
      <c r="BH287" s="218"/>
      <c r="BI287" s="218"/>
      <c r="BJ287" s="218"/>
      <c r="BK287" s="218"/>
      <c r="BL287" s="218"/>
      <c r="BM287" s="218"/>
      <c r="BN287" s="218"/>
      <c r="BO287" s="218"/>
      <c r="BP287" s="218"/>
      <c r="BQ287" s="218"/>
      <c r="BR287" s="218"/>
      <c r="BS287" s="218"/>
      <c r="BT287" s="218"/>
      <c r="BU287" s="218"/>
      <c r="BV287" s="218"/>
      <c r="BW287" s="218"/>
      <c r="BX287" s="218"/>
      <c r="BY287" s="218"/>
      <c r="BZ287" s="218"/>
      <c r="CA287" s="218"/>
      <c r="CB287" s="218"/>
      <c r="CC287" s="218"/>
      <c r="CD287" s="218"/>
      <c r="CE287" s="218"/>
      <c r="CF287" s="218"/>
      <c r="CG287" s="218"/>
      <c r="CH287" s="218"/>
      <c r="CI287" s="218"/>
      <c r="CJ287" s="218"/>
      <c r="CK287" s="218"/>
      <c r="CL287" s="218"/>
      <c r="CM287" s="218"/>
      <c r="CN287" s="218"/>
      <c r="CO287" s="218"/>
      <c r="CP287" s="218"/>
      <c r="CQ287" s="218"/>
      <c r="CR287" s="218"/>
      <c r="CS287" s="218"/>
      <c r="CT287" s="218"/>
      <c r="CU287" s="218"/>
      <c r="CV287" s="218"/>
      <c r="CW287" s="218"/>
      <c r="CX287" s="218"/>
      <c r="CY287" s="218"/>
      <c r="CZ287" s="218"/>
      <c r="DA287" s="218"/>
      <c r="DB287" s="218"/>
      <c r="DC287" s="218"/>
      <c r="DD287" s="218"/>
      <c r="DE287" s="218"/>
      <c r="DF287" s="218"/>
      <c r="DG287" s="218"/>
      <c r="DH287" s="218"/>
      <c r="DI287" s="218"/>
      <c r="DJ287" s="218"/>
      <c r="DK287" s="218"/>
      <c r="DL287" s="218"/>
      <c r="DM287" s="218"/>
      <c r="DN287" s="218"/>
      <c r="DO287" s="218"/>
      <c r="DP287" s="218"/>
      <c r="DQ287" s="218"/>
      <c r="DR287" s="218"/>
      <c r="DS287" s="218"/>
      <c r="DT287" s="218"/>
      <c r="DU287" s="218"/>
      <c r="DV287" s="218"/>
      <c r="DW287" s="218"/>
      <c r="DX287" s="218"/>
      <c r="DY287" s="218"/>
      <c r="DZ287" s="218"/>
      <c r="EA287" s="218"/>
      <c r="EB287" s="218"/>
      <c r="EC287" s="218"/>
      <c r="ED287" s="218"/>
      <c r="EE287" s="218"/>
      <c r="EF287" s="218"/>
      <c r="EG287" s="218"/>
      <c r="EH287" s="218"/>
      <c r="EI287" s="218"/>
      <c r="EJ287" s="218"/>
      <c r="EK287" s="218"/>
      <c r="EL287" s="218"/>
      <c r="EM287" s="218"/>
      <c r="EN287" s="218"/>
      <c r="EO287" s="218"/>
      <c r="EP287" s="218"/>
      <c r="EQ287" s="218"/>
      <c r="ER287" s="218"/>
      <c r="ES287" s="218"/>
      <c r="ET287" s="218"/>
      <c r="EU287" s="218"/>
      <c r="EV287" s="218"/>
      <c r="EW287" s="218"/>
      <c r="EX287" s="218"/>
      <c r="EY287" s="218"/>
      <c r="EZ287" s="218"/>
      <c r="FA287" s="218"/>
      <c r="FB287" s="218"/>
      <c r="FC287" s="218"/>
      <c r="FD287" s="218"/>
      <c r="FE287" s="218"/>
      <c r="FF287" s="218"/>
      <c r="FG287" s="218"/>
      <c r="FH287" s="218"/>
      <c r="FI287" s="218"/>
      <c r="FJ287" s="218"/>
      <c r="FK287" s="218"/>
      <c r="FL287" s="218"/>
      <c r="FM287" s="218"/>
      <c r="FN287" s="218"/>
    </row>
    <row r="288" spans="2:170">
      <c r="B288" s="218"/>
      <c r="C288" s="304"/>
      <c r="D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218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305"/>
      <c r="AI288" s="218"/>
      <c r="AJ288" s="218"/>
      <c r="AK288" s="218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218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218"/>
      <c r="BV288" s="218"/>
      <c r="BW288" s="218"/>
      <c r="BX288" s="218"/>
      <c r="BY288" s="218"/>
      <c r="BZ288" s="218"/>
      <c r="CA288" s="218"/>
      <c r="CB288" s="218"/>
      <c r="CC288" s="218"/>
      <c r="CD288" s="218"/>
      <c r="CE288" s="218"/>
      <c r="CF288" s="218"/>
      <c r="CG288" s="218"/>
      <c r="CH288" s="218"/>
      <c r="CI288" s="218"/>
      <c r="CJ288" s="218"/>
      <c r="CK288" s="218"/>
      <c r="CL288" s="218"/>
      <c r="CM288" s="218"/>
      <c r="CN288" s="218"/>
      <c r="CO288" s="218"/>
      <c r="CP288" s="218"/>
      <c r="CQ288" s="218"/>
      <c r="CR288" s="218"/>
      <c r="CS288" s="218"/>
      <c r="CT288" s="218"/>
      <c r="CU288" s="218"/>
      <c r="CV288" s="218"/>
      <c r="CW288" s="218"/>
      <c r="CX288" s="218"/>
      <c r="CY288" s="218"/>
      <c r="CZ288" s="218"/>
      <c r="DA288" s="218"/>
      <c r="DB288" s="218"/>
      <c r="DC288" s="218"/>
      <c r="DD288" s="218"/>
      <c r="DE288" s="218"/>
      <c r="DF288" s="218"/>
      <c r="DG288" s="218"/>
      <c r="DH288" s="218"/>
      <c r="DI288" s="218"/>
      <c r="DJ288" s="218"/>
      <c r="DK288" s="218"/>
      <c r="DL288" s="218"/>
      <c r="DM288" s="218"/>
      <c r="DN288" s="218"/>
      <c r="DO288" s="218"/>
      <c r="DP288" s="218"/>
      <c r="DQ288" s="218"/>
      <c r="DR288" s="218"/>
      <c r="DS288" s="218"/>
      <c r="DT288" s="218"/>
      <c r="DU288" s="218"/>
      <c r="DV288" s="218"/>
      <c r="DW288" s="218"/>
      <c r="DX288" s="218"/>
      <c r="DY288" s="218"/>
      <c r="DZ288" s="218"/>
      <c r="EA288" s="218"/>
      <c r="EB288" s="218"/>
      <c r="EC288" s="218"/>
      <c r="ED288" s="218"/>
      <c r="EE288" s="218"/>
      <c r="EF288" s="218"/>
      <c r="EG288" s="218"/>
      <c r="EH288" s="218"/>
      <c r="EI288" s="218"/>
      <c r="EJ288" s="218"/>
      <c r="EK288" s="218"/>
      <c r="EL288" s="218"/>
      <c r="EM288" s="218"/>
      <c r="EN288" s="218"/>
      <c r="EO288" s="218"/>
      <c r="EP288" s="218"/>
      <c r="EQ288" s="218"/>
      <c r="ER288" s="218"/>
      <c r="ES288" s="218"/>
      <c r="ET288" s="218"/>
      <c r="EU288" s="218"/>
      <c r="EV288" s="218"/>
      <c r="EW288" s="218"/>
      <c r="EX288" s="218"/>
      <c r="EY288" s="218"/>
      <c r="EZ288" s="218"/>
      <c r="FA288" s="218"/>
      <c r="FB288" s="218"/>
      <c r="FC288" s="218"/>
      <c r="FD288" s="218"/>
      <c r="FE288" s="218"/>
      <c r="FF288" s="218"/>
      <c r="FG288" s="218"/>
      <c r="FH288" s="218"/>
      <c r="FI288" s="218"/>
      <c r="FJ288" s="218"/>
      <c r="FK288" s="218"/>
      <c r="FL288" s="218"/>
      <c r="FM288" s="218"/>
      <c r="FN288" s="218"/>
    </row>
    <row r="289" spans="2:170">
      <c r="B289" s="218"/>
      <c r="C289" s="304"/>
      <c r="D289" s="218"/>
      <c r="F289" s="218"/>
      <c r="G289" s="218"/>
      <c r="H289" s="218"/>
      <c r="I289" s="218"/>
      <c r="J289" s="218"/>
      <c r="K289" s="218"/>
      <c r="L289" s="218"/>
      <c r="M289" s="218"/>
      <c r="N289" s="218"/>
      <c r="O289" s="218"/>
      <c r="P289" s="218"/>
      <c r="Q289" s="218"/>
      <c r="R289" s="218"/>
      <c r="S289" s="218"/>
      <c r="T289" s="218"/>
      <c r="U289" s="218"/>
      <c r="V289" s="218"/>
      <c r="W289" s="218"/>
      <c r="X289" s="218"/>
      <c r="Y289" s="218"/>
      <c r="Z289" s="218"/>
      <c r="AA289" s="218"/>
      <c r="AB289" s="218"/>
      <c r="AC289" s="218"/>
      <c r="AD289" s="218"/>
      <c r="AE289" s="218"/>
      <c r="AF289" s="218"/>
      <c r="AG289" s="218"/>
      <c r="AH289" s="305"/>
      <c r="AI289" s="218"/>
      <c r="AJ289" s="218"/>
      <c r="AK289" s="218"/>
      <c r="AL289" s="218"/>
      <c r="AM289" s="218"/>
      <c r="AN289" s="218"/>
      <c r="AO289" s="218"/>
      <c r="AP289" s="218"/>
      <c r="AQ289" s="218"/>
      <c r="AR289" s="218"/>
      <c r="AS289" s="218"/>
      <c r="AT289" s="218"/>
      <c r="AU289" s="218"/>
      <c r="AV289" s="218"/>
      <c r="AW289" s="218"/>
      <c r="AX289" s="218"/>
      <c r="AY289" s="218"/>
      <c r="AZ289" s="218"/>
      <c r="BA289" s="218"/>
      <c r="BB289" s="218"/>
      <c r="BC289" s="218"/>
      <c r="BD289" s="218"/>
      <c r="BE289" s="218"/>
      <c r="BF289" s="218"/>
      <c r="BG289" s="218"/>
      <c r="BH289" s="218"/>
      <c r="BI289" s="218"/>
      <c r="BJ289" s="218"/>
      <c r="BK289" s="218"/>
      <c r="BL289" s="218"/>
      <c r="BM289" s="218"/>
      <c r="BN289" s="218"/>
      <c r="BO289" s="218"/>
      <c r="BP289" s="218"/>
      <c r="BQ289" s="218"/>
      <c r="BR289" s="218"/>
      <c r="BS289" s="218"/>
      <c r="BT289" s="218"/>
      <c r="BU289" s="218"/>
      <c r="BV289" s="218"/>
      <c r="BW289" s="218"/>
      <c r="BX289" s="218"/>
      <c r="BY289" s="218"/>
      <c r="BZ289" s="218"/>
      <c r="CA289" s="218"/>
      <c r="CB289" s="218"/>
      <c r="CC289" s="218"/>
      <c r="CD289" s="218"/>
      <c r="CE289" s="218"/>
      <c r="CF289" s="218"/>
      <c r="CG289" s="218"/>
      <c r="CH289" s="218"/>
      <c r="CI289" s="218"/>
      <c r="CJ289" s="218"/>
      <c r="CK289" s="218"/>
      <c r="CL289" s="218"/>
      <c r="CM289" s="218"/>
      <c r="CN289" s="218"/>
      <c r="CO289" s="218"/>
      <c r="CP289" s="218"/>
      <c r="CQ289" s="218"/>
      <c r="CR289" s="218"/>
      <c r="CS289" s="218"/>
      <c r="CT289" s="218"/>
      <c r="CU289" s="218"/>
      <c r="CV289" s="218"/>
      <c r="CW289" s="218"/>
      <c r="CX289" s="218"/>
      <c r="CY289" s="218"/>
      <c r="CZ289" s="218"/>
      <c r="DA289" s="218"/>
      <c r="DB289" s="218"/>
      <c r="DC289" s="218"/>
      <c r="DD289" s="218"/>
      <c r="DE289" s="218"/>
      <c r="DF289" s="218"/>
      <c r="DG289" s="218"/>
      <c r="DH289" s="218"/>
      <c r="DI289" s="218"/>
      <c r="DJ289" s="218"/>
      <c r="DK289" s="218"/>
      <c r="DL289" s="218"/>
      <c r="DM289" s="218"/>
      <c r="DN289" s="218"/>
      <c r="DO289" s="218"/>
      <c r="DP289" s="218"/>
      <c r="DQ289" s="218"/>
      <c r="DR289" s="218"/>
      <c r="DS289" s="218"/>
      <c r="DT289" s="218"/>
      <c r="DU289" s="218"/>
      <c r="DV289" s="218"/>
      <c r="DW289" s="218"/>
      <c r="DX289" s="218"/>
      <c r="DY289" s="218"/>
      <c r="DZ289" s="218"/>
      <c r="EA289" s="218"/>
      <c r="EB289" s="218"/>
      <c r="EC289" s="218"/>
      <c r="ED289" s="218"/>
      <c r="EE289" s="218"/>
      <c r="EF289" s="218"/>
      <c r="EG289" s="218"/>
      <c r="EH289" s="218"/>
      <c r="EI289" s="218"/>
      <c r="EJ289" s="218"/>
      <c r="EK289" s="218"/>
      <c r="EL289" s="218"/>
      <c r="EM289" s="218"/>
      <c r="EN289" s="218"/>
      <c r="EO289" s="218"/>
      <c r="EP289" s="218"/>
      <c r="EQ289" s="218"/>
      <c r="ER289" s="218"/>
      <c r="ES289" s="218"/>
      <c r="ET289" s="218"/>
      <c r="EU289" s="218"/>
      <c r="EV289" s="218"/>
      <c r="EW289" s="218"/>
      <c r="EX289" s="218"/>
      <c r="EY289" s="218"/>
      <c r="EZ289" s="218"/>
      <c r="FA289" s="218"/>
      <c r="FB289" s="218"/>
      <c r="FC289" s="218"/>
      <c r="FD289" s="218"/>
      <c r="FE289" s="218"/>
      <c r="FF289" s="218"/>
      <c r="FG289" s="218"/>
      <c r="FH289" s="218"/>
      <c r="FI289" s="218"/>
      <c r="FJ289" s="218"/>
      <c r="FK289" s="218"/>
      <c r="FL289" s="218"/>
      <c r="FM289" s="218"/>
      <c r="FN289" s="218"/>
    </row>
    <row r="290" spans="2:170">
      <c r="B290" s="218"/>
      <c r="C290" s="304"/>
      <c r="D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305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/>
      <c r="BV290" s="218"/>
      <c r="BW290" s="218"/>
      <c r="BX290" s="218"/>
      <c r="BY290" s="218"/>
      <c r="BZ290" s="218"/>
      <c r="CA290" s="218"/>
      <c r="CB290" s="218"/>
      <c r="CC290" s="218"/>
      <c r="CD290" s="218"/>
      <c r="CE290" s="218"/>
      <c r="CF290" s="218"/>
      <c r="CG290" s="218"/>
      <c r="CH290" s="218"/>
      <c r="CI290" s="218"/>
      <c r="CJ290" s="218"/>
      <c r="CK290" s="218"/>
      <c r="CL290" s="218"/>
      <c r="CM290" s="218"/>
      <c r="CN290" s="218"/>
      <c r="CO290" s="218"/>
      <c r="CP290" s="218"/>
      <c r="CQ290" s="218"/>
      <c r="CR290" s="218"/>
      <c r="CS290" s="218"/>
      <c r="CT290" s="218"/>
      <c r="CU290" s="218"/>
      <c r="CV290" s="218"/>
      <c r="CW290" s="218"/>
      <c r="CX290" s="218"/>
      <c r="CY290" s="218"/>
      <c r="CZ290" s="218"/>
      <c r="DA290" s="218"/>
      <c r="DB290" s="218"/>
      <c r="DC290" s="218"/>
      <c r="DD290" s="218"/>
      <c r="DE290" s="218"/>
      <c r="DF290" s="218"/>
      <c r="DG290" s="218"/>
      <c r="DH290" s="218"/>
      <c r="DI290" s="218"/>
      <c r="DJ290" s="218"/>
      <c r="DK290" s="218"/>
      <c r="DL290" s="218"/>
      <c r="DM290" s="218"/>
      <c r="DN290" s="218"/>
      <c r="DO290" s="218"/>
      <c r="DP290" s="218"/>
      <c r="DQ290" s="218"/>
      <c r="DR290" s="218"/>
      <c r="DS290" s="218"/>
      <c r="DT290" s="218"/>
      <c r="DU290" s="218"/>
      <c r="DV290" s="218"/>
      <c r="DW290" s="218"/>
      <c r="DX290" s="218"/>
      <c r="DY290" s="218"/>
      <c r="DZ290" s="218"/>
      <c r="EA290" s="218"/>
      <c r="EB290" s="218"/>
      <c r="EC290" s="218"/>
      <c r="ED290" s="218"/>
      <c r="EE290" s="218"/>
      <c r="EF290" s="218"/>
      <c r="EG290" s="218"/>
      <c r="EH290" s="218"/>
      <c r="EI290" s="218"/>
      <c r="EJ290" s="218"/>
      <c r="EK290" s="218"/>
      <c r="EL290" s="218"/>
      <c r="EM290" s="218"/>
      <c r="EN290" s="218"/>
      <c r="EO290" s="218"/>
      <c r="EP290" s="218"/>
      <c r="EQ290" s="218"/>
      <c r="ER290" s="218"/>
      <c r="ES290" s="218"/>
      <c r="ET290" s="218"/>
      <c r="EU290" s="218"/>
      <c r="EV290" s="218"/>
      <c r="EW290" s="218"/>
      <c r="EX290" s="218"/>
      <c r="EY290" s="218"/>
      <c r="EZ290" s="218"/>
      <c r="FA290" s="218"/>
      <c r="FB290" s="218"/>
      <c r="FC290" s="218"/>
      <c r="FD290" s="218"/>
      <c r="FE290" s="218"/>
      <c r="FF290" s="218"/>
      <c r="FG290" s="218"/>
      <c r="FH290" s="218"/>
      <c r="FI290" s="218"/>
      <c r="FJ290" s="218"/>
      <c r="FK290" s="218"/>
      <c r="FL290" s="218"/>
      <c r="FM290" s="218"/>
      <c r="FN290" s="218"/>
    </row>
    <row r="291" spans="2:170">
      <c r="B291" s="218"/>
      <c r="C291" s="304"/>
      <c r="D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305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/>
      <c r="BV291" s="218"/>
      <c r="BW291" s="218"/>
      <c r="BX291" s="218"/>
      <c r="BY291" s="218"/>
      <c r="BZ291" s="218"/>
      <c r="CA291" s="218"/>
      <c r="CB291" s="218"/>
      <c r="CC291" s="218"/>
      <c r="CD291" s="218"/>
      <c r="CE291" s="218"/>
      <c r="CF291" s="218"/>
      <c r="CG291" s="218"/>
      <c r="CH291" s="218"/>
      <c r="CI291" s="218"/>
      <c r="CJ291" s="218"/>
      <c r="CK291" s="218"/>
      <c r="CL291" s="218"/>
      <c r="CM291" s="218"/>
      <c r="CN291" s="218"/>
      <c r="CO291" s="218"/>
      <c r="CP291" s="218"/>
      <c r="CQ291" s="218"/>
      <c r="CR291" s="218"/>
      <c r="CS291" s="218"/>
      <c r="CT291" s="218"/>
      <c r="CU291" s="218"/>
      <c r="CV291" s="218"/>
      <c r="CW291" s="218"/>
      <c r="CX291" s="218"/>
      <c r="CY291" s="218"/>
      <c r="CZ291" s="218"/>
      <c r="DA291" s="218"/>
      <c r="DB291" s="218"/>
      <c r="DC291" s="218"/>
      <c r="DD291" s="218"/>
      <c r="DE291" s="218"/>
      <c r="DF291" s="218"/>
      <c r="DG291" s="218"/>
      <c r="DH291" s="218"/>
      <c r="DI291" s="218"/>
      <c r="DJ291" s="218"/>
      <c r="DK291" s="218"/>
      <c r="DL291" s="218"/>
      <c r="DM291" s="218"/>
      <c r="DN291" s="218"/>
      <c r="DO291" s="218"/>
      <c r="DP291" s="218"/>
      <c r="DQ291" s="218"/>
      <c r="DR291" s="218"/>
      <c r="DS291" s="218"/>
      <c r="DT291" s="218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18"/>
      <c r="EE291" s="218"/>
      <c r="EF291" s="218"/>
      <c r="EG291" s="218"/>
      <c r="EH291" s="218"/>
      <c r="EI291" s="218"/>
      <c r="EJ291" s="218"/>
      <c r="EK291" s="218"/>
      <c r="EL291" s="218"/>
      <c r="EM291" s="218"/>
      <c r="EN291" s="218"/>
      <c r="EO291" s="218"/>
      <c r="EP291" s="218"/>
      <c r="EQ291" s="218"/>
      <c r="ER291" s="218"/>
      <c r="ES291" s="218"/>
      <c r="ET291" s="218"/>
      <c r="EU291" s="218"/>
      <c r="EV291" s="218"/>
      <c r="EW291" s="218"/>
      <c r="EX291" s="218"/>
      <c r="EY291" s="218"/>
      <c r="EZ291" s="218"/>
      <c r="FA291" s="218"/>
      <c r="FB291" s="218"/>
      <c r="FC291" s="218"/>
      <c r="FD291" s="218"/>
      <c r="FE291" s="218"/>
      <c r="FF291" s="218"/>
      <c r="FG291" s="218"/>
      <c r="FH291" s="218"/>
      <c r="FI291" s="218"/>
      <c r="FJ291" s="218"/>
      <c r="FK291" s="218"/>
      <c r="FL291" s="218"/>
      <c r="FM291" s="218"/>
      <c r="FN291" s="218"/>
    </row>
    <row r="292" spans="2:170">
      <c r="B292" s="218"/>
      <c r="C292" s="304"/>
      <c r="D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  <c r="AG292" s="218"/>
      <c r="AH292" s="305"/>
      <c r="AI292" s="218"/>
      <c r="AJ292" s="218"/>
      <c r="AK292" s="218"/>
      <c r="AL292" s="218"/>
      <c r="AM292" s="218"/>
      <c r="AN292" s="218"/>
      <c r="AO292" s="218"/>
      <c r="AP292" s="218"/>
      <c r="AQ292" s="218"/>
      <c r="AR292" s="218"/>
      <c r="AS292" s="218"/>
      <c r="AT292" s="218"/>
      <c r="AU292" s="218"/>
      <c r="AV292" s="218"/>
      <c r="AW292" s="218"/>
      <c r="AX292" s="218"/>
      <c r="AY292" s="218"/>
      <c r="AZ292" s="218"/>
      <c r="BA292" s="218"/>
      <c r="BB292" s="218"/>
      <c r="BC292" s="218"/>
      <c r="BD292" s="218"/>
      <c r="BE292" s="218"/>
      <c r="BF292" s="218"/>
      <c r="BG292" s="218"/>
      <c r="BH292" s="218"/>
      <c r="BI292" s="218"/>
      <c r="BJ292" s="218"/>
      <c r="BK292" s="218"/>
      <c r="BL292" s="218"/>
      <c r="BM292" s="218"/>
      <c r="BN292" s="218"/>
      <c r="BO292" s="218"/>
      <c r="BP292" s="218"/>
      <c r="BQ292" s="218"/>
      <c r="BR292" s="218"/>
      <c r="BS292" s="218"/>
      <c r="BT292" s="218"/>
      <c r="BU292" s="218"/>
      <c r="BV292" s="218"/>
      <c r="BW292" s="218"/>
      <c r="BX292" s="218"/>
      <c r="BY292" s="218"/>
      <c r="BZ292" s="218"/>
      <c r="CA292" s="218"/>
      <c r="CB292" s="218"/>
      <c r="CC292" s="218"/>
      <c r="CD292" s="218"/>
      <c r="CE292" s="218"/>
      <c r="CF292" s="218"/>
      <c r="CG292" s="218"/>
      <c r="CH292" s="218"/>
      <c r="CI292" s="218"/>
      <c r="CJ292" s="218"/>
      <c r="CK292" s="218"/>
      <c r="CL292" s="218"/>
      <c r="CM292" s="218"/>
      <c r="CN292" s="218"/>
      <c r="CO292" s="218"/>
      <c r="CP292" s="218"/>
      <c r="CQ292" s="218"/>
      <c r="CR292" s="218"/>
      <c r="CS292" s="218"/>
      <c r="CT292" s="218"/>
      <c r="CU292" s="218"/>
      <c r="CV292" s="218"/>
      <c r="CW292" s="218"/>
      <c r="CX292" s="218"/>
      <c r="CY292" s="218"/>
      <c r="CZ292" s="218"/>
      <c r="DA292" s="218"/>
      <c r="DB292" s="218"/>
      <c r="DC292" s="218"/>
      <c r="DD292" s="218"/>
      <c r="DE292" s="218"/>
      <c r="DF292" s="218"/>
      <c r="DG292" s="218"/>
      <c r="DH292" s="218"/>
      <c r="DI292" s="218"/>
      <c r="DJ292" s="218"/>
      <c r="DK292" s="218"/>
      <c r="DL292" s="218"/>
      <c r="DM292" s="218"/>
      <c r="DN292" s="218"/>
      <c r="DO292" s="218"/>
      <c r="DP292" s="218"/>
      <c r="DQ292" s="218"/>
      <c r="DR292" s="218"/>
      <c r="DS292" s="218"/>
      <c r="DT292" s="218"/>
      <c r="DU292" s="218"/>
      <c r="DV292" s="218"/>
      <c r="DW292" s="218"/>
      <c r="DX292" s="218"/>
      <c r="DY292" s="218"/>
      <c r="DZ292" s="218"/>
      <c r="EA292" s="218"/>
      <c r="EB292" s="218"/>
      <c r="EC292" s="218"/>
      <c r="ED292" s="218"/>
      <c r="EE292" s="218"/>
      <c r="EF292" s="218"/>
      <c r="EG292" s="218"/>
      <c r="EH292" s="218"/>
      <c r="EI292" s="218"/>
      <c r="EJ292" s="218"/>
      <c r="EK292" s="218"/>
      <c r="EL292" s="218"/>
      <c r="EM292" s="218"/>
      <c r="EN292" s="218"/>
      <c r="EO292" s="218"/>
      <c r="EP292" s="218"/>
      <c r="EQ292" s="218"/>
      <c r="ER292" s="218"/>
      <c r="ES292" s="218"/>
      <c r="ET292" s="218"/>
      <c r="EU292" s="218"/>
      <c r="EV292" s="218"/>
      <c r="EW292" s="218"/>
      <c r="EX292" s="218"/>
      <c r="EY292" s="218"/>
      <c r="EZ292" s="218"/>
      <c r="FA292" s="218"/>
      <c r="FB292" s="218"/>
      <c r="FC292" s="218"/>
      <c r="FD292" s="218"/>
      <c r="FE292" s="218"/>
      <c r="FF292" s="218"/>
      <c r="FG292" s="218"/>
      <c r="FH292" s="218"/>
      <c r="FI292" s="218"/>
      <c r="FJ292" s="218"/>
      <c r="FK292" s="218"/>
      <c r="FL292" s="218"/>
      <c r="FM292" s="218"/>
      <c r="FN292" s="218"/>
    </row>
    <row r="293" spans="2:170">
      <c r="B293" s="218"/>
      <c r="C293" s="304"/>
      <c r="D293" s="218"/>
      <c r="F293" s="218"/>
      <c r="G293" s="218"/>
      <c r="H293" s="218"/>
      <c r="I293" s="218"/>
      <c r="J293" s="218"/>
      <c r="K293" s="218"/>
      <c r="L293" s="218"/>
      <c r="M293" s="218"/>
      <c r="N293" s="218"/>
      <c r="O293" s="218"/>
      <c r="P293" s="218"/>
      <c r="Q293" s="218"/>
      <c r="R293" s="218"/>
      <c r="S293" s="218"/>
      <c r="T293" s="218"/>
      <c r="U293" s="218"/>
      <c r="V293" s="218"/>
      <c r="W293" s="218"/>
      <c r="X293" s="218"/>
      <c r="Y293" s="218"/>
      <c r="Z293" s="218"/>
      <c r="AA293" s="218"/>
      <c r="AB293" s="218"/>
      <c r="AC293" s="218"/>
      <c r="AD293" s="218"/>
      <c r="AE293" s="218"/>
      <c r="AF293" s="218"/>
      <c r="AG293" s="218"/>
      <c r="AH293" s="305"/>
      <c r="AI293" s="218"/>
      <c r="AJ293" s="218"/>
      <c r="AK293" s="218"/>
      <c r="AL293" s="218"/>
      <c r="AM293" s="218"/>
      <c r="AN293" s="218"/>
      <c r="AO293" s="218"/>
      <c r="AP293" s="218"/>
      <c r="AQ293" s="218"/>
      <c r="AR293" s="218"/>
      <c r="AS293" s="218"/>
      <c r="AT293" s="218"/>
      <c r="AU293" s="218"/>
      <c r="AV293" s="218"/>
      <c r="AW293" s="218"/>
      <c r="AX293" s="218"/>
      <c r="AY293" s="218"/>
      <c r="AZ293" s="218"/>
      <c r="BA293" s="218"/>
      <c r="BB293" s="218"/>
      <c r="BC293" s="218"/>
      <c r="BD293" s="218"/>
      <c r="BE293" s="218"/>
      <c r="BF293" s="218"/>
      <c r="BG293" s="218"/>
      <c r="BH293" s="218"/>
      <c r="BI293" s="218"/>
      <c r="BJ293" s="218"/>
      <c r="BK293" s="218"/>
      <c r="BL293" s="218"/>
      <c r="BM293" s="218"/>
      <c r="BN293" s="218"/>
      <c r="BO293" s="218"/>
      <c r="BP293" s="218"/>
      <c r="BQ293" s="218"/>
      <c r="BR293" s="218"/>
      <c r="BS293" s="218"/>
      <c r="BT293" s="218"/>
      <c r="BU293" s="218"/>
      <c r="BV293" s="218"/>
      <c r="BW293" s="218"/>
      <c r="BX293" s="218"/>
      <c r="BY293" s="218"/>
      <c r="BZ293" s="218"/>
      <c r="CA293" s="218"/>
      <c r="CB293" s="218"/>
      <c r="CC293" s="218"/>
      <c r="CD293" s="218"/>
      <c r="CE293" s="218"/>
      <c r="CF293" s="218"/>
      <c r="CG293" s="218"/>
      <c r="CH293" s="218"/>
      <c r="CI293" s="218"/>
      <c r="CJ293" s="218"/>
      <c r="CK293" s="218"/>
      <c r="CL293" s="218"/>
      <c r="CM293" s="218"/>
      <c r="CN293" s="218"/>
      <c r="CO293" s="218"/>
      <c r="CP293" s="218"/>
      <c r="CQ293" s="218"/>
      <c r="CR293" s="218"/>
      <c r="CS293" s="218"/>
      <c r="CT293" s="218"/>
      <c r="CU293" s="218"/>
      <c r="CV293" s="218"/>
      <c r="CW293" s="218"/>
      <c r="CX293" s="218"/>
      <c r="CY293" s="218"/>
      <c r="CZ293" s="218"/>
      <c r="DA293" s="218"/>
      <c r="DB293" s="218"/>
      <c r="DC293" s="218"/>
      <c r="DD293" s="218"/>
      <c r="DE293" s="218"/>
      <c r="DF293" s="218"/>
      <c r="DG293" s="218"/>
      <c r="DH293" s="218"/>
      <c r="DI293" s="218"/>
      <c r="DJ293" s="218"/>
      <c r="DK293" s="218"/>
      <c r="DL293" s="218"/>
      <c r="DM293" s="218"/>
      <c r="DN293" s="218"/>
      <c r="DO293" s="218"/>
      <c r="DP293" s="218"/>
      <c r="DQ293" s="218"/>
      <c r="DR293" s="218"/>
      <c r="DS293" s="218"/>
      <c r="DT293" s="218"/>
      <c r="DU293" s="218"/>
      <c r="DV293" s="218"/>
      <c r="DW293" s="218"/>
      <c r="DX293" s="218"/>
      <c r="DY293" s="218"/>
      <c r="DZ293" s="218"/>
      <c r="EA293" s="218"/>
      <c r="EB293" s="218"/>
      <c r="EC293" s="218"/>
      <c r="ED293" s="218"/>
      <c r="EE293" s="218"/>
      <c r="EF293" s="218"/>
      <c r="EG293" s="218"/>
      <c r="EH293" s="218"/>
      <c r="EI293" s="218"/>
      <c r="EJ293" s="218"/>
      <c r="EK293" s="218"/>
      <c r="EL293" s="218"/>
      <c r="EM293" s="218"/>
      <c r="EN293" s="218"/>
      <c r="EO293" s="218"/>
      <c r="EP293" s="218"/>
      <c r="EQ293" s="218"/>
      <c r="ER293" s="218"/>
      <c r="ES293" s="218"/>
      <c r="ET293" s="218"/>
      <c r="EU293" s="218"/>
      <c r="EV293" s="218"/>
      <c r="EW293" s="218"/>
      <c r="EX293" s="218"/>
      <c r="EY293" s="218"/>
      <c r="EZ293" s="218"/>
      <c r="FA293" s="218"/>
      <c r="FB293" s="218"/>
      <c r="FC293" s="218"/>
      <c r="FD293" s="218"/>
      <c r="FE293" s="218"/>
      <c r="FF293" s="218"/>
      <c r="FG293" s="218"/>
      <c r="FH293" s="218"/>
      <c r="FI293" s="218"/>
      <c r="FJ293" s="218"/>
      <c r="FK293" s="218"/>
      <c r="FL293" s="218"/>
      <c r="FM293" s="218"/>
      <c r="FN293" s="218"/>
    </row>
    <row r="294" spans="2:170">
      <c r="B294" s="218"/>
      <c r="C294" s="304"/>
      <c r="D294" s="218"/>
      <c r="F294" s="218"/>
      <c r="G294" s="218"/>
      <c r="H294" s="218"/>
      <c r="I294" s="218"/>
      <c r="J294" s="218"/>
      <c r="K294" s="218"/>
      <c r="L294" s="218"/>
      <c r="M294" s="218"/>
      <c r="N294" s="218"/>
      <c r="O294" s="218"/>
      <c r="P294" s="218"/>
      <c r="Q294" s="218"/>
      <c r="R294" s="218"/>
      <c r="S294" s="218"/>
      <c r="T294" s="218"/>
      <c r="U294" s="218"/>
      <c r="V294" s="218"/>
      <c r="W294" s="218"/>
      <c r="X294" s="218"/>
      <c r="Y294" s="218"/>
      <c r="Z294" s="218"/>
      <c r="AA294" s="218"/>
      <c r="AB294" s="218"/>
      <c r="AC294" s="218"/>
      <c r="AD294" s="218"/>
      <c r="AE294" s="218"/>
      <c r="AF294" s="218"/>
      <c r="AG294" s="218"/>
      <c r="AH294" s="305"/>
      <c r="AI294" s="218"/>
      <c r="AJ294" s="218"/>
      <c r="AK294" s="218"/>
      <c r="AL294" s="218"/>
      <c r="AM294" s="218"/>
      <c r="AN294" s="218"/>
      <c r="AO294" s="218"/>
      <c r="AP294" s="218"/>
      <c r="AQ294" s="218"/>
      <c r="AR294" s="218"/>
      <c r="AS294" s="218"/>
      <c r="AT294" s="218"/>
      <c r="AU294" s="218"/>
      <c r="AV294" s="218"/>
      <c r="AW294" s="218"/>
      <c r="AX294" s="218"/>
      <c r="AY294" s="218"/>
      <c r="AZ294" s="218"/>
      <c r="BA294" s="218"/>
      <c r="BB294" s="218"/>
      <c r="BC294" s="218"/>
      <c r="BD294" s="218"/>
      <c r="BE294" s="218"/>
      <c r="BF294" s="218"/>
      <c r="BG294" s="218"/>
      <c r="BH294" s="218"/>
      <c r="BI294" s="218"/>
      <c r="BJ294" s="218"/>
      <c r="BK294" s="218"/>
      <c r="BL294" s="218"/>
      <c r="BM294" s="218"/>
      <c r="BN294" s="218"/>
      <c r="BO294" s="218"/>
      <c r="BP294" s="218"/>
      <c r="BQ294" s="218"/>
      <c r="BR294" s="218"/>
      <c r="BS294" s="218"/>
      <c r="BT294" s="218"/>
      <c r="BU294" s="218"/>
      <c r="BV294" s="218"/>
      <c r="BW294" s="218"/>
      <c r="BX294" s="218"/>
      <c r="BY294" s="218"/>
      <c r="BZ294" s="218"/>
      <c r="CA294" s="218"/>
      <c r="CB294" s="218"/>
      <c r="CC294" s="218"/>
      <c r="CD294" s="218"/>
      <c r="CE294" s="218"/>
      <c r="CF294" s="218"/>
      <c r="CG294" s="218"/>
      <c r="CH294" s="218"/>
      <c r="CI294" s="218"/>
      <c r="CJ294" s="218"/>
      <c r="CK294" s="218"/>
      <c r="CL294" s="218"/>
      <c r="CM294" s="218"/>
      <c r="CN294" s="218"/>
      <c r="CO294" s="218"/>
      <c r="CP294" s="218"/>
      <c r="CQ294" s="218"/>
      <c r="CR294" s="218"/>
      <c r="CS294" s="218"/>
      <c r="CT294" s="218"/>
      <c r="CU294" s="218"/>
      <c r="CV294" s="218"/>
      <c r="CW294" s="218"/>
      <c r="CX294" s="218"/>
      <c r="CY294" s="218"/>
      <c r="CZ294" s="218"/>
      <c r="DA294" s="218"/>
      <c r="DB294" s="218"/>
      <c r="DC294" s="218"/>
      <c r="DD294" s="218"/>
      <c r="DE294" s="218"/>
      <c r="DF294" s="218"/>
      <c r="DG294" s="218"/>
      <c r="DH294" s="218"/>
      <c r="DI294" s="218"/>
      <c r="DJ294" s="218"/>
      <c r="DK294" s="218"/>
      <c r="DL294" s="218"/>
      <c r="DM294" s="218"/>
      <c r="DN294" s="218"/>
      <c r="DO294" s="218"/>
      <c r="DP294" s="218"/>
      <c r="DQ294" s="218"/>
      <c r="DR294" s="218"/>
      <c r="DS294" s="218"/>
      <c r="DT294" s="218"/>
      <c r="DU294" s="218"/>
      <c r="DV294" s="218"/>
      <c r="DW294" s="218"/>
      <c r="DX294" s="218"/>
      <c r="DY294" s="218"/>
      <c r="DZ294" s="218"/>
      <c r="EA294" s="218"/>
      <c r="EB294" s="218"/>
      <c r="EC294" s="218"/>
      <c r="ED294" s="218"/>
      <c r="EE294" s="218"/>
      <c r="EF294" s="218"/>
      <c r="EG294" s="218"/>
      <c r="EH294" s="218"/>
      <c r="EI294" s="218"/>
      <c r="EJ294" s="218"/>
      <c r="EK294" s="218"/>
      <c r="EL294" s="218"/>
      <c r="EM294" s="218"/>
      <c r="EN294" s="218"/>
      <c r="EO294" s="218"/>
      <c r="EP294" s="218"/>
      <c r="EQ294" s="218"/>
      <c r="ER294" s="218"/>
      <c r="ES294" s="218"/>
      <c r="ET294" s="218"/>
      <c r="EU294" s="218"/>
      <c r="EV294" s="218"/>
      <c r="EW294" s="218"/>
      <c r="EX294" s="218"/>
      <c r="EY294" s="218"/>
      <c r="EZ294" s="218"/>
      <c r="FA294" s="218"/>
      <c r="FB294" s="218"/>
      <c r="FC294" s="218"/>
      <c r="FD294" s="218"/>
      <c r="FE294" s="218"/>
      <c r="FF294" s="218"/>
      <c r="FG294" s="218"/>
      <c r="FH294" s="218"/>
      <c r="FI294" s="218"/>
      <c r="FJ294" s="218"/>
      <c r="FK294" s="218"/>
      <c r="FL294" s="218"/>
      <c r="FM294" s="218"/>
      <c r="FN294" s="218"/>
    </row>
    <row r="295" spans="2:170">
      <c r="B295" s="218"/>
      <c r="C295" s="304"/>
      <c r="D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21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305"/>
      <c r="AI295" s="218"/>
      <c r="AJ295" s="218"/>
      <c r="AK295" s="21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21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218"/>
      <c r="BV295" s="218"/>
      <c r="BW295" s="218"/>
      <c r="BX295" s="218"/>
      <c r="BY295" s="218"/>
      <c r="BZ295" s="218"/>
      <c r="CA295" s="218"/>
      <c r="CB295" s="218"/>
      <c r="CC295" s="218"/>
      <c r="CD295" s="218"/>
      <c r="CE295" s="218"/>
      <c r="CF295" s="218"/>
      <c r="CG295" s="218"/>
      <c r="CH295" s="218"/>
      <c r="CI295" s="218"/>
      <c r="CJ295" s="218"/>
      <c r="CK295" s="218"/>
      <c r="CL295" s="218"/>
      <c r="CM295" s="218"/>
      <c r="CN295" s="218"/>
      <c r="CO295" s="218"/>
      <c r="CP295" s="218"/>
      <c r="CQ295" s="218"/>
      <c r="CR295" s="218"/>
      <c r="CS295" s="218"/>
      <c r="CT295" s="218"/>
      <c r="CU295" s="218"/>
      <c r="CV295" s="218"/>
      <c r="CW295" s="218"/>
      <c r="CX295" s="218"/>
      <c r="CY295" s="218"/>
      <c r="CZ295" s="218"/>
      <c r="DA295" s="218"/>
      <c r="DB295" s="218"/>
      <c r="DC295" s="218"/>
      <c r="DD295" s="218"/>
      <c r="DE295" s="218"/>
      <c r="DF295" s="218"/>
      <c r="DG295" s="218"/>
      <c r="DH295" s="218"/>
      <c r="DI295" s="218"/>
      <c r="DJ295" s="218"/>
      <c r="DK295" s="218"/>
      <c r="DL295" s="218"/>
      <c r="DM295" s="218"/>
      <c r="DN295" s="218"/>
      <c r="DO295" s="218"/>
      <c r="DP295" s="218"/>
      <c r="DQ295" s="218"/>
      <c r="DR295" s="218"/>
      <c r="DS295" s="218"/>
      <c r="DT295" s="218"/>
      <c r="DU295" s="218"/>
      <c r="DV295" s="218"/>
      <c r="DW295" s="218"/>
      <c r="DX295" s="218"/>
      <c r="DY295" s="218"/>
      <c r="DZ295" s="218"/>
      <c r="EA295" s="218"/>
      <c r="EB295" s="218"/>
      <c r="EC295" s="218"/>
      <c r="ED295" s="218"/>
      <c r="EE295" s="218"/>
      <c r="EF295" s="218"/>
      <c r="EG295" s="218"/>
      <c r="EH295" s="218"/>
      <c r="EI295" s="218"/>
      <c r="EJ295" s="218"/>
      <c r="EK295" s="218"/>
      <c r="EL295" s="218"/>
      <c r="EM295" s="218"/>
      <c r="EN295" s="218"/>
      <c r="EO295" s="218"/>
      <c r="EP295" s="218"/>
      <c r="EQ295" s="218"/>
      <c r="ER295" s="218"/>
      <c r="ES295" s="218"/>
      <c r="ET295" s="218"/>
      <c r="EU295" s="218"/>
      <c r="EV295" s="218"/>
      <c r="EW295" s="218"/>
      <c r="EX295" s="218"/>
      <c r="EY295" s="218"/>
      <c r="EZ295" s="218"/>
      <c r="FA295" s="218"/>
      <c r="FB295" s="218"/>
      <c r="FC295" s="218"/>
      <c r="FD295" s="218"/>
      <c r="FE295" s="218"/>
      <c r="FF295" s="218"/>
      <c r="FG295" s="218"/>
      <c r="FH295" s="218"/>
      <c r="FI295" s="218"/>
      <c r="FJ295" s="218"/>
      <c r="FK295" s="218"/>
      <c r="FL295" s="218"/>
      <c r="FM295" s="218"/>
      <c r="FN295" s="218"/>
    </row>
    <row r="296" spans="2:170">
      <c r="B296" s="218"/>
      <c r="C296" s="304"/>
      <c r="D296" s="218"/>
      <c r="F296" s="218"/>
      <c r="G296" s="218"/>
      <c r="H296" s="218"/>
      <c r="I296" s="218"/>
      <c r="J296" s="218"/>
      <c r="K296" s="218"/>
      <c r="L296" s="218"/>
      <c r="M296" s="218"/>
      <c r="N296" s="218"/>
      <c r="O296" s="218"/>
      <c r="P296" s="218"/>
      <c r="Q296" s="218"/>
      <c r="R296" s="218"/>
      <c r="S296" s="218"/>
      <c r="T296" s="218"/>
      <c r="U296" s="218"/>
      <c r="V296" s="218"/>
      <c r="W296" s="218"/>
      <c r="X296" s="218"/>
      <c r="Y296" s="218"/>
      <c r="Z296" s="218"/>
      <c r="AA296" s="218"/>
      <c r="AB296" s="218"/>
      <c r="AC296" s="218"/>
      <c r="AD296" s="218"/>
      <c r="AE296" s="218"/>
      <c r="AF296" s="218"/>
      <c r="AG296" s="218"/>
      <c r="AH296" s="305"/>
      <c r="AI296" s="218"/>
      <c r="AJ296" s="218"/>
      <c r="AK296" s="218"/>
      <c r="AL296" s="218"/>
      <c r="AM296" s="218"/>
      <c r="AN296" s="218"/>
      <c r="AO296" s="218"/>
      <c r="AP296" s="218"/>
      <c r="AQ296" s="218"/>
      <c r="AR296" s="218"/>
      <c r="AS296" s="218"/>
      <c r="AT296" s="218"/>
      <c r="AU296" s="218"/>
      <c r="AV296" s="218"/>
      <c r="AW296" s="218"/>
      <c r="AX296" s="218"/>
      <c r="AY296" s="218"/>
      <c r="AZ296" s="218"/>
      <c r="BA296" s="218"/>
      <c r="BB296" s="218"/>
      <c r="BC296" s="218"/>
      <c r="BD296" s="218"/>
      <c r="BE296" s="218"/>
      <c r="BF296" s="218"/>
      <c r="BG296" s="218"/>
      <c r="BH296" s="218"/>
      <c r="BI296" s="218"/>
      <c r="BJ296" s="218"/>
      <c r="BK296" s="218"/>
      <c r="BL296" s="218"/>
      <c r="BM296" s="218"/>
      <c r="BN296" s="218"/>
      <c r="BO296" s="218"/>
      <c r="BP296" s="218"/>
      <c r="BQ296" s="218"/>
      <c r="BR296" s="218"/>
      <c r="BS296" s="218"/>
      <c r="BT296" s="218"/>
      <c r="BU296" s="218"/>
      <c r="BV296" s="218"/>
      <c r="BW296" s="218"/>
      <c r="BX296" s="218"/>
      <c r="BY296" s="218"/>
      <c r="BZ296" s="218"/>
      <c r="CA296" s="218"/>
      <c r="CB296" s="218"/>
      <c r="CC296" s="218"/>
      <c r="CD296" s="218"/>
      <c r="CE296" s="218"/>
      <c r="CF296" s="218"/>
      <c r="CG296" s="218"/>
      <c r="CH296" s="218"/>
      <c r="CI296" s="218"/>
      <c r="CJ296" s="218"/>
      <c r="CK296" s="218"/>
      <c r="CL296" s="218"/>
      <c r="CM296" s="218"/>
      <c r="CN296" s="218"/>
      <c r="CO296" s="218"/>
      <c r="CP296" s="218"/>
      <c r="CQ296" s="218"/>
      <c r="CR296" s="218"/>
      <c r="CS296" s="218"/>
      <c r="CT296" s="218"/>
      <c r="CU296" s="218"/>
      <c r="CV296" s="218"/>
      <c r="CW296" s="218"/>
      <c r="CX296" s="218"/>
      <c r="CY296" s="218"/>
      <c r="CZ296" s="218"/>
      <c r="DA296" s="218"/>
      <c r="DB296" s="218"/>
      <c r="DC296" s="218"/>
      <c r="DD296" s="218"/>
      <c r="DE296" s="218"/>
      <c r="DF296" s="218"/>
      <c r="DG296" s="218"/>
      <c r="DH296" s="218"/>
      <c r="DI296" s="218"/>
      <c r="DJ296" s="218"/>
      <c r="DK296" s="218"/>
      <c r="DL296" s="218"/>
      <c r="DM296" s="218"/>
      <c r="DN296" s="218"/>
      <c r="DO296" s="218"/>
      <c r="DP296" s="218"/>
      <c r="DQ296" s="218"/>
      <c r="DR296" s="218"/>
      <c r="DS296" s="218"/>
      <c r="DT296" s="218"/>
      <c r="DU296" s="218"/>
      <c r="DV296" s="218"/>
      <c r="DW296" s="218"/>
      <c r="DX296" s="218"/>
      <c r="DY296" s="218"/>
      <c r="DZ296" s="218"/>
      <c r="EA296" s="218"/>
      <c r="EB296" s="218"/>
      <c r="EC296" s="218"/>
      <c r="ED296" s="218"/>
      <c r="EE296" s="218"/>
      <c r="EF296" s="218"/>
      <c r="EG296" s="218"/>
      <c r="EH296" s="218"/>
      <c r="EI296" s="218"/>
      <c r="EJ296" s="218"/>
      <c r="EK296" s="218"/>
      <c r="EL296" s="218"/>
      <c r="EM296" s="218"/>
      <c r="EN296" s="218"/>
      <c r="EO296" s="218"/>
      <c r="EP296" s="218"/>
      <c r="EQ296" s="218"/>
      <c r="ER296" s="218"/>
      <c r="ES296" s="218"/>
      <c r="ET296" s="218"/>
      <c r="EU296" s="218"/>
      <c r="EV296" s="218"/>
      <c r="EW296" s="218"/>
      <c r="EX296" s="218"/>
      <c r="EY296" s="218"/>
      <c r="EZ296" s="218"/>
      <c r="FA296" s="218"/>
      <c r="FB296" s="218"/>
      <c r="FC296" s="218"/>
      <c r="FD296" s="218"/>
      <c r="FE296" s="218"/>
      <c r="FF296" s="218"/>
      <c r="FG296" s="218"/>
      <c r="FH296" s="218"/>
      <c r="FI296" s="218"/>
      <c r="FJ296" s="218"/>
      <c r="FK296" s="218"/>
      <c r="FL296" s="218"/>
      <c r="FM296" s="218"/>
      <c r="FN296" s="218"/>
    </row>
    <row r="297" spans="2:170">
      <c r="B297" s="218"/>
      <c r="C297" s="304"/>
      <c r="D297" s="218"/>
      <c r="F297" s="218"/>
      <c r="G297" s="218"/>
      <c r="H297" s="218"/>
      <c r="I297" s="218"/>
      <c r="J297" s="218"/>
      <c r="K297" s="218"/>
      <c r="L297" s="218"/>
      <c r="M297" s="218"/>
      <c r="N297" s="218"/>
      <c r="O297" s="218"/>
      <c r="P297" s="218"/>
      <c r="Q297" s="218"/>
      <c r="R297" s="218"/>
      <c r="S297" s="218"/>
      <c r="T297" s="218"/>
      <c r="U297" s="218"/>
      <c r="V297" s="218"/>
      <c r="W297" s="218"/>
      <c r="X297" s="218"/>
      <c r="Y297" s="218"/>
      <c r="Z297" s="218"/>
      <c r="AA297" s="218"/>
      <c r="AB297" s="218"/>
      <c r="AC297" s="218"/>
      <c r="AD297" s="218"/>
      <c r="AE297" s="218"/>
      <c r="AF297" s="218"/>
      <c r="AG297" s="218"/>
      <c r="AH297" s="305"/>
      <c r="AI297" s="218"/>
      <c r="AJ297" s="218"/>
      <c r="AK297" s="218"/>
      <c r="AL297" s="218"/>
      <c r="AM297" s="218"/>
      <c r="AN297" s="218"/>
      <c r="AO297" s="218"/>
      <c r="AP297" s="218"/>
      <c r="AQ297" s="218"/>
      <c r="AR297" s="218"/>
      <c r="AS297" s="218"/>
      <c r="AT297" s="218"/>
      <c r="AU297" s="218"/>
      <c r="AV297" s="218"/>
      <c r="AW297" s="218"/>
      <c r="AX297" s="218"/>
      <c r="AY297" s="218"/>
      <c r="AZ297" s="218"/>
      <c r="BA297" s="218"/>
      <c r="BB297" s="218"/>
      <c r="BC297" s="218"/>
      <c r="BD297" s="218"/>
      <c r="BE297" s="218"/>
      <c r="BF297" s="218"/>
      <c r="BG297" s="218"/>
      <c r="BH297" s="218"/>
      <c r="BI297" s="218"/>
      <c r="BJ297" s="218"/>
      <c r="BK297" s="218"/>
      <c r="BL297" s="218"/>
      <c r="BM297" s="218"/>
      <c r="BN297" s="218"/>
      <c r="BO297" s="218"/>
      <c r="BP297" s="218"/>
      <c r="BQ297" s="218"/>
      <c r="BR297" s="218"/>
      <c r="BS297" s="218"/>
      <c r="BT297" s="218"/>
      <c r="BU297" s="218"/>
      <c r="BV297" s="218"/>
      <c r="BW297" s="218"/>
      <c r="BX297" s="218"/>
      <c r="BY297" s="218"/>
      <c r="BZ297" s="218"/>
      <c r="CA297" s="218"/>
      <c r="CB297" s="218"/>
      <c r="CC297" s="218"/>
      <c r="CD297" s="218"/>
      <c r="CE297" s="218"/>
      <c r="CF297" s="218"/>
      <c r="CG297" s="218"/>
      <c r="CH297" s="218"/>
      <c r="CI297" s="218"/>
      <c r="CJ297" s="218"/>
      <c r="CK297" s="218"/>
      <c r="CL297" s="218"/>
      <c r="CM297" s="218"/>
      <c r="CN297" s="218"/>
      <c r="CO297" s="218"/>
      <c r="CP297" s="218"/>
      <c r="CQ297" s="218"/>
      <c r="CR297" s="218"/>
      <c r="CS297" s="218"/>
      <c r="CT297" s="218"/>
      <c r="CU297" s="218"/>
      <c r="CV297" s="218"/>
      <c r="CW297" s="218"/>
      <c r="CX297" s="218"/>
      <c r="CY297" s="218"/>
      <c r="CZ297" s="218"/>
      <c r="DA297" s="218"/>
      <c r="DB297" s="218"/>
      <c r="DC297" s="218"/>
      <c r="DD297" s="218"/>
      <c r="DE297" s="218"/>
      <c r="DF297" s="218"/>
      <c r="DG297" s="218"/>
      <c r="DH297" s="218"/>
      <c r="DI297" s="218"/>
      <c r="DJ297" s="218"/>
      <c r="DK297" s="218"/>
      <c r="DL297" s="218"/>
      <c r="DM297" s="218"/>
      <c r="DN297" s="218"/>
      <c r="DO297" s="218"/>
      <c r="DP297" s="218"/>
      <c r="DQ297" s="218"/>
      <c r="DR297" s="218"/>
      <c r="DS297" s="218"/>
      <c r="DT297" s="218"/>
      <c r="DU297" s="218"/>
      <c r="DV297" s="218"/>
      <c r="DW297" s="218"/>
      <c r="DX297" s="218"/>
      <c r="DY297" s="218"/>
      <c r="DZ297" s="218"/>
      <c r="EA297" s="218"/>
      <c r="EB297" s="218"/>
      <c r="EC297" s="218"/>
      <c r="ED297" s="218"/>
      <c r="EE297" s="218"/>
      <c r="EF297" s="218"/>
      <c r="EG297" s="218"/>
      <c r="EH297" s="218"/>
      <c r="EI297" s="218"/>
      <c r="EJ297" s="218"/>
      <c r="EK297" s="218"/>
      <c r="EL297" s="218"/>
      <c r="EM297" s="218"/>
      <c r="EN297" s="218"/>
      <c r="EO297" s="218"/>
      <c r="EP297" s="218"/>
      <c r="EQ297" s="218"/>
      <c r="ER297" s="218"/>
      <c r="ES297" s="218"/>
      <c r="ET297" s="218"/>
      <c r="EU297" s="218"/>
      <c r="EV297" s="218"/>
      <c r="EW297" s="218"/>
      <c r="EX297" s="218"/>
      <c r="EY297" s="218"/>
      <c r="EZ297" s="218"/>
      <c r="FA297" s="218"/>
      <c r="FB297" s="218"/>
      <c r="FC297" s="218"/>
      <c r="FD297" s="218"/>
      <c r="FE297" s="218"/>
      <c r="FF297" s="218"/>
      <c r="FG297" s="218"/>
      <c r="FH297" s="218"/>
      <c r="FI297" s="218"/>
      <c r="FJ297" s="218"/>
      <c r="FK297" s="218"/>
      <c r="FL297" s="218"/>
      <c r="FM297" s="218"/>
      <c r="FN297" s="218"/>
    </row>
    <row r="298" spans="2:170">
      <c r="B298" s="218"/>
      <c r="C298" s="304"/>
      <c r="D298" s="218"/>
      <c r="F298" s="218"/>
      <c r="G298" s="218"/>
      <c r="H298" s="218"/>
      <c r="I298" s="218"/>
      <c r="J298" s="218"/>
      <c r="K298" s="218"/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218"/>
      <c r="Z298" s="218"/>
      <c r="AA298" s="218"/>
      <c r="AB298" s="218"/>
      <c r="AC298" s="218"/>
      <c r="AD298" s="218"/>
      <c r="AE298" s="218"/>
      <c r="AF298" s="218"/>
      <c r="AG298" s="218"/>
      <c r="AH298" s="305"/>
      <c r="AI298" s="218"/>
      <c r="AJ298" s="218"/>
      <c r="AK298" s="218"/>
      <c r="AL298" s="218"/>
      <c r="AM298" s="218"/>
      <c r="AN298" s="218"/>
      <c r="AO298" s="218"/>
      <c r="AP298" s="218"/>
      <c r="AQ298" s="218"/>
      <c r="AR298" s="218"/>
      <c r="AS298" s="218"/>
      <c r="AT298" s="218"/>
      <c r="AU298" s="218"/>
      <c r="AV298" s="218"/>
      <c r="AW298" s="218"/>
      <c r="AX298" s="218"/>
      <c r="AY298" s="218"/>
      <c r="AZ298" s="218"/>
      <c r="BA298" s="218"/>
      <c r="BB298" s="218"/>
      <c r="BC298" s="218"/>
      <c r="BD298" s="218"/>
      <c r="BE298" s="218"/>
      <c r="BF298" s="218"/>
      <c r="BG298" s="218"/>
      <c r="BH298" s="218"/>
      <c r="BI298" s="218"/>
      <c r="BJ298" s="218"/>
      <c r="BK298" s="218"/>
      <c r="BL298" s="218"/>
      <c r="BM298" s="218"/>
      <c r="BN298" s="218"/>
      <c r="BO298" s="218"/>
      <c r="BP298" s="218"/>
      <c r="BQ298" s="218"/>
      <c r="BR298" s="218"/>
      <c r="BS298" s="218"/>
      <c r="BT298" s="218"/>
      <c r="BU298" s="218"/>
      <c r="BV298" s="218"/>
      <c r="BW298" s="218"/>
      <c r="BX298" s="218"/>
      <c r="BY298" s="218"/>
      <c r="BZ298" s="218"/>
      <c r="CA298" s="218"/>
      <c r="CB298" s="218"/>
      <c r="CC298" s="218"/>
      <c r="CD298" s="218"/>
      <c r="CE298" s="218"/>
      <c r="CF298" s="218"/>
      <c r="CG298" s="218"/>
      <c r="CH298" s="218"/>
      <c r="CI298" s="218"/>
      <c r="CJ298" s="218"/>
      <c r="CK298" s="218"/>
      <c r="CL298" s="218"/>
      <c r="CM298" s="218"/>
      <c r="CN298" s="218"/>
      <c r="CO298" s="218"/>
      <c r="CP298" s="218"/>
      <c r="CQ298" s="218"/>
      <c r="CR298" s="218"/>
      <c r="CS298" s="218"/>
      <c r="CT298" s="218"/>
      <c r="CU298" s="218"/>
      <c r="CV298" s="218"/>
      <c r="CW298" s="218"/>
      <c r="CX298" s="218"/>
      <c r="CY298" s="218"/>
      <c r="CZ298" s="218"/>
      <c r="DA298" s="218"/>
      <c r="DB298" s="218"/>
      <c r="DC298" s="218"/>
      <c r="DD298" s="218"/>
      <c r="DE298" s="218"/>
      <c r="DF298" s="218"/>
      <c r="DG298" s="218"/>
      <c r="DH298" s="218"/>
      <c r="DI298" s="218"/>
      <c r="DJ298" s="218"/>
      <c r="DK298" s="218"/>
      <c r="DL298" s="218"/>
      <c r="DM298" s="218"/>
      <c r="DN298" s="218"/>
      <c r="DO298" s="218"/>
      <c r="DP298" s="218"/>
      <c r="DQ298" s="218"/>
      <c r="DR298" s="218"/>
      <c r="DS298" s="218"/>
      <c r="DT298" s="218"/>
      <c r="DU298" s="218"/>
      <c r="DV298" s="218"/>
      <c r="DW298" s="218"/>
      <c r="DX298" s="218"/>
      <c r="DY298" s="218"/>
      <c r="DZ298" s="218"/>
      <c r="EA298" s="218"/>
      <c r="EB298" s="218"/>
      <c r="EC298" s="218"/>
      <c r="ED298" s="218"/>
      <c r="EE298" s="218"/>
      <c r="EF298" s="218"/>
      <c r="EG298" s="218"/>
      <c r="EH298" s="218"/>
      <c r="EI298" s="218"/>
      <c r="EJ298" s="218"/>
      <c r="EK298" s="218"/>
      <c r="EL298" s="218"/>
      <c r="EM298" s="218"/>
      <c r="EN298" s="218"/>
      <c r="EO298" s="218"/>
      <c r="EP298" s="218"/>
      <c r="EQ298" s="218"/>
      <c r="ER298" s="218"/>
      <c r="ES298" s="218"/>
      <c r="ET298" s="218"/>
      <c r="EU298" s="218"/>
      <c r="EV298" s="218"/>
      <c r="EW298" s="218"/>
      <c r="EX298" s="218"/>
      <c r="EY298" s="218"/>
      <c r="EZ298" s="218"/>
      <c r="FA298" s="218"/>
      <c r="FB298" s="218"/>
      <c r="FC298" s="218"/>
      <c r="FD298" s="218"/>
      <c r="FE298" s="218"/>
      <c r="FF298" s="218"/>
      <c r="FG298" s="218"/>
      <c r="FH298" s="218"/>
      <c r="FI298" s="218"/>
      <c r="FJ298" s="218"/>
      <c r="FK298" s="218"/>
      <c r="FL298" s="218"/>
      <c r="FM298" s="218"/>
      <c r="FN298" s="218"/>
    </row>
    <row r="299" spans="2:170">
      <c r="B299" s="218"/>
      <c r="C299" s="304"/>
      <c r="D299" s="218"/>
      <c r="F299" s="218"/>
      <c r="G299" s="218"/>
      <c r="H299" s="218"/>
      <c r="I299" s="218"/>
      <c r="J299" s="218"/>
      <c r="K299" s="218"/>
      <c r="L299" s="218"/>
      <c r="M299" s="218"/>
      <c r="N299" s="218"/>
      <c r="O299" s="218"/>
      <c r="P299" s="218"/>
      <c r="Q299" s="218"/>
      <c r="R299" s="218"/>
      <c r="S299" s="218"/>
      <c r="T299" s="218"/>
      <c r="U299" s="218"/>
      <c r="V299" s="218"/>
      <c r="W299" s="218"/>
      <c r="X299" s="218"/>
      <c r="Y299" s="218"/>
      <c r="Z299" s="218"/>
      <c r="AA299" s="218"/>
      <c r="AB299" s="218"/>
      <c r="AC299" s="218"/>
      <c r="AD299" s="218"/>
      <c r="AE299" s="218"/>
      <c r="AF299" s="218"/>
      <c r="AG299" s="218"/>
      <c r="AH299" s="305"/>
      <c r="AI299" s="218"/>
      <c r="AJ299" s="218"/>
      <c r="AK299" s="218"/>
      <c r="AL299" s="218"/>
      <c r="AM299" s="218"/>
      <c r="AN299" s="218"/>
      <c r="AO299" s="218"/>
      <c r="AP299" s="218"/>
      <c r="AQ299" s="218"/>
      <c r="AR299" s="218"/>
      <c r="AS299" s="218"/>
      <c r="AT299" s="218"/>
      <c r="AU299" s="218"/>
      <c r="AV299" s="218"/>
      <c r="AW299" s="218"/>
      <c r="AX299" s="218"/>
      <c r="AY299" s="218"/>
      <c r="AZ299" s="218"/>
      <c r="BA299" s="218"/>
      <c r="BB299" s="218"/>
      <c r="BC299" s="218"/>
      <c r="BD299" s="218"/>
      <c r="BE299" s="218"/>
      <c r="BF299" s="218"/>
      <c r="BG299" s="218"/>
      <c r="BH299" s="218"/>
      <c r="BI299" s="218"/>
      <c r="BJ299" s="218"/>
      <c r="BK299" s="218"/>
      <c r="BL299" s="218"/>
      <c r="BM299" s="218"/>
      <c r="BN299" s="218"/>
      <c r="BO299" s="218"/>
      <c r="BP299" s="218"/>
      <c r="BQ299" s="218"/>
      <c r="BR299" s="218"/>
      <c r="BS299" s="218"/>
      <c r="BT299" s="218"/>
      <c r="BU299" s="218"/>
      <c r="BV299" s="218"/>
      <c r="BW299" s="218"/>
      <c r="BX299" s="218"/>
      <c r="BY299" s="218"/>
      <c r="BZ299" s="218"/>
      <c r="CA299" s="218"/>
      <c r="CB299" s="218"/>
      <c r="CC299" s="218"/>
      <c r="CD299" s="218"/>
      <c r="CE299" s="218"/>
      <c r="CF299" s="218"/>
      <c r="CG299" s="218"/>
      <c r="CH299" s="218"/>
      <c r="CI299" s="218"/>
      <c r="CJ299" s="218"/>
      <c r="CK299" s="218"/>
      <c r="CL299" s="218"/>
      <c r="CM299" s="218"/>
      <c r="CN299" s="218"/>
      <c r="CO299" s="218"/>
      <c r="CP299" s="218"/>
      <c r="CQ299" s="218"/>
      <c r="CR299" s="218"/>
      <c r="CS299" s="218"/>
      <c r="CT299" s="218"/>
      <c r="CU299" s="218"/>
      <c r="CV299" s="218"/>
      <c r="CW299" s="218"/>
      <c r="CX299" s="218"/>
      <c r="CY299" s="218"/>
      <c r="CZ299" s="218"/>
      <c r="DA299" s="218"/>
      <c r="DB299" s="218"/>
      <c r="DC299" s="218"/>
      <c r="DD299" s="218"/>
      <c r="DE299" s="218"/>
      <c r="DF299" s="218"/>
      <c r="DG299" s="218"/>
      <c r="DH299" s="218"/>
      <c r="DI299" s="218"/>
      <c r="DJ299" s="218"/>
      <c r="DK299" s="218"/>
      <c r="DL299" s="218"/>
      <c r="DM299" s="218"/>
      <c r="DN299" s="218"/>
      <c r="DO299" s="218"/>
      <c r="DP299" s="218"/>
      <c r="DQ299" s="218"/>
      <c r="DR299" s="218"/>
      <c r="DS299" s="218"/>
      <c r="DT299" s="218"/>
      <c r="DU299" s="218"/>
      <c r="DV299" s="218"/>
      <c r="DW299" s="218"/>
      <c r="DX299" s="218"/>
      <c r="DY299" s="218"/>
      <c r="DZ299" s="218"/>
      <c r="EA299" s="218"/>
      <c r="EB299" s="218"/>
      <c r="EC299" s="218"/>
      <c r="ED299" s="218"/>
      <c r="EE299" s="218"/>
      <c r="EF299" s="218"/>
      <c r="EG299" s="218"/>
      <c r="EH299" s="218"/>
      <c r="EI299" s="218"/>
      <c r="EJ299" s="218"/>
      <c r="EK299" s="218"/>
      <c r="EL299" s="218"/>
      <c r="EM299" s="218"/>
      <c r="EN299" s="218"/>
      <c r="EO299" s="218"/>
      <c r="EP299" s="218"/>
      <c r="EQ299" s="218"/>
      <c r="ER299" s="218"/>
      <c r="ES299" s="218"/>
      <c r="ET299" s="218"/>
      <c r="EU299" s="218"/>
      <c r="EV299" s="218"/>
      <c r="EW299" s="218"/>
      <c r="EX299" s="218"/>
      <c r="EY299" s="218"/>
      <c r="EZ299" s="218"/>
      <c r="FA299" s="218"/>
      <c r="FB299" s="218"/>
      <c r="FC299" s="218"/>
      <c r="FD299" s="218"/>
      <c r="FE299" s="218"/>
      <c r="FF299" s="218"/>
      <c r="FG299" s="218"/>
      <c r="FH299" s="218"/>
      <c r="FI299" s="218"/>
      <c r="FJ299" s="218"/>
      <c r="FK299" s="218"/>
      <c r="FL299" s="218"/>
      <c r="FM299" s="218"/>
      <c r="FN299" s="218"/>
    </row>
    <row r="300" spans="2:170">
      <c r="B300" s="218"/>
      <c r="C300" s="304"/>
      <c r="D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218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305"/>
      <c r="AI300" s="218"/>
      <c r="AJ300" s="218"/>
      <c r="AK300" s="218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218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218"/>
      <c r="BV300" s="218"/>
      <c r="BW300" s="218"/>
      <c r="BX300" s="218"/>
      <c r="BY300" s="218"/>
      <c r="BZ300" s="218"/>
      <c r="CA300" s="218"/>
      <c r="CB300" s="218"/>
      <c r="CC300" s="218"/>
      <c r="CD300" s="218"/>
      <c r="CE300" s="218"/>
      <c r="CF300" s="218"/>
      <c r="CG300" s="218"/>
      <c r="CH300" s="218"/>
      <c r="CI300" s="218"/>
      <c r="CJ300" s="218"/>
      <c r="CK300" s="218"/>
      <c r="CL300" s="218"/>
      <c r="CM300" s="218"/>
      <c r="CN300" s="218"/>
      <c r="CO300" s="218"/>
      <c r="CP300" s="218"/>
      <c r="CQ300" s="218"/>
      <c r="CR300" s="218"/>
      <c r="CS300" s="218"/>
      <c r="CT300" s="218"/>
      <c r="CU300" s="218"/>
      <c r="CV300" s="218"/>
      <c r="CW300" s="218"/>
      <c r="CX300" s="218"/>
      <c r="CY300" s="218"/>
      <c r="CZ300" s="218"/>
      <c r="DA300" s="218"/>
      <c r="DB300" s="218"/>
      <c r="DC300" s="218"/>
      <c r="DD300" s="218"/>
      <c r="DE300" s="218"/>
      <c r="DF300" s="218"/>
      <c r="DG300" s="218"/>
      <c r="DH300" s="218"/>
      <c r="DI300" s="218"/>
      <c r="DJ300" s="218"/>
      <c r="DK300" s="218"/>
      <c r="DL300" s="218"/>
      <c r="DM300" s="218"/>
      <c r="DN300" s="218"/>
      <c r="DO300" s="218"/>
      <c r="DP300" s="218"/>
      <c r="DQ300" s="218"/>
      <c r="DR300" s="218"/>
      <c r="DS300" s="218"/>
      <c r="DT300" s="218"/>
      <c r="DU300" s="218"/>
      <c r="DV300" s="218"/>
      <c r="DW300" s="218"/>
      <c r="DX300" s="218"/>
      <c r="DY300" s="218"/>
      <c r="DZ300" s="218"/>
      <c r="EA300" s="218"/>
      <c r="EB300" s="218"/>
      <c r="EC300" s="218"/>
      <c r="ED300" s="218"/>
      <c r="EE300" s="218"/>
      <c r="EF300" s="218"/>
      <c r="EG300" s="218"/>
      <c r="EH300" s="218"/>
      <c r="EI300" s="218"/>
      <c r="EJ300" s="218"/>
      <c r="EK300" s="218"/>
      <c r="EL300" s="218"/>
      <c r="EM300" s="218"/>
      <c r="EN300" s="218"/>
      <c r="EO300" s="218"/>
      <c r="EP300" s="218"/>
      <c r="EQ300" s="218"/>
      <c r="ER300" s="218"/>
      <c r="ES300" s="218"/>
      <c r="ET300" s="218"/>
      <c r="EU300" s="218"/>
      <c r="EV300" s="218"/>
      <c r="EW300" s="218"/>
      <c r="EX300" s="218"/>
      <c r="EY300" s="218"/>
      <c r="EZ300" s="218"/>
      <c r="FA300" s="218"/>
      <c r="FB300" s="218"/>
      <c r="FC300" s="218"/>
      <c r="FD300" s="218"/>
      <c r="FE300" s="218"/>
      <c r="FF300" s="218"/>
      <c r="FG300" s="218"/>
      <c r="FH300" s="218"/>
      <c r="FI300" s="218"/>
      <c r="FJ300" s="218"/>
      <c r="FK300" s="218"/>
      <c r="FL300" s="218"/>
      <c r="FM300" s="218"/>
      <c r="FN300" s="218"/>
    </row>
    <row r="301" spans="2:170">
      <c r="B301" s="218"/>
      <c r="C301" s="304"/>
      <c r="D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218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305"/>
      <c r="AI301" s="218"/>
      <c r="AJ301" s="218"/>
      <c r="AK301" s="218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218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218"/>
      <c r="BV301" s="218"/>
      <c r="BW301" s="218"/>
      <c r="BX301" s="218"/>
      <c r="BY301" s="218"/>
      <c r="BZ301" s="218"/>
      <c r="CA301" s="218"/>
      <c r="CB301" s="218"/>
      <c r="CC301" s="218"/>
      <c r="CD301" s="218"/>
      <c r="CE301" s="218"/>
      <c r="CF301" s="218"/>
      <c r="CG301" s="218"/>
      <c r="CH301" s="218"/>
      <c r="CI301" s="218"/>
      <c r="CJ301" s="218"/>
      <c r="CK301" s="218"/>
      <c r="CL301" s="218"/>
      <c r="CM301" s="218"/>
      <c r="CN301" s="218"/>
      <c r="CO301" s="218"/>
      <c r="CP301" s="218"/>
      <c r="CQ301" s="218"/>
      <c r="CR301" s="218"/>
      <c r="CS301" s="218"/>
      <c r="CT301" s="218"/>
      <c r="CU301" s="218"/>
      <c r="CV301" s="218"/>
      <c r="CW301" s="218"/>
      <c r="CX301" s="218"/>
      <c r="CY301" s="218"/>
      <c r="CZ301" s="218"/>
      <c r="DA301" s="218"/>
      <c r="DB301" s="218"/>
      <c r="DC301" s="218"/>
      <c r="DD301" s="218"/>
      <c r="DE301" s="218"/>
      <c r="DF301" s="218"/>
      <c r="DG301" s="218"/>
      <c r="DH301" s="218"/>
      <c r="DI301" s="218"/>
      <c r="DJ301" s="218"/>
      <c r="DK301" s="218"/>
      <c r="DL301" s="218"/>
      <c r="DM301" s="218"/>
      <c r="DN301" s="218"/>
      <c r="DO301" s="218"/>
      <c r="DP301" s="218"/>
      <c r="DQ301" s="218"/>
      <c r="DR301" s="218"/>
      <c r="DS301" s="218"/>
      <c r="DT301" s="218"/>
      <c r="DU301" s="218"/>
      <c r="DV301" s="218"/>
      <c r="DW301" s="218"/>
      <c r="DX301" s="218"/>
      <c r="DY301" s="218"/>
      <c r="DZ301" s="218"/>
      <c r="EA301" s="218"/>
      <c r="EB301" s="218"/>
      <c r="EC301" s="218"/>
      <c r="ED301" s="218"/>
      <c r="EE301" s="218"/>
      <c r="EF301" s="218"/>
      <c r="EG301" s="218"/>
      <c r="EH301" s="218"/>
      <c r="EI301" s="218"/>
      <c r="EJ301" s="218"/>
      <c r="EK301" s="218"/>
      <c r="EL301" s="218"/>
      <c r="EM301" s="218"/>
      <c r="EN301" s="218"/>
      <c r="EO301" s="218"/>
      <c r="EP301" s="218"/>
      <c r="EQ301" s="218"/>
      <c r="ER301" s="218"/>
      <c r="ES301" s="218"/>
      <c r="ET301" s="218"/>
      <c r="EU301" s="218"/>
      <c r="EV301" s="218"/>
      <c r="EW301" s="218"/>
      <c r="EX301" s="218"/>
      <c r="EY301" s="218"/>
      <c r="EZ301" s="218"/>
      <c r="FA301" s="218"/>
      <c r="FB301" s="218"/>
      <c r="FC301" s="218"/>
      <c r="FD301" s="218"/>
      <c r="FE301" s="218"/>
      <c r="FF301" s="218"/>
      <c r="FG301" s="218"/>
      <c r="FH301" s="218"/>
      <c r="FI301" s="218"/>
      <c r="FJ301" s="218"/>
      <c r="FK301" s="218"/>
      <c r="FL301" s="218"/>
      <c r="FM301" s="218"/>
      <c r="FN301" s="218"/>
    </row>
    <row r="302" spans="2:170">
      <c r="B302" s="218"/>
      <c r="C302" s="304"/>
      <c r="D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305"/>
      <c r="AI302" s="218"/>
      <c r="AJ302" s="218"/>
      <c r="AK302" s="218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218"/>
      <c r="BV302" s="218"/>
      <c r="BW302" s="218"/>
      <c r="BX302" s="218"/>
      <c r="BY302" s="218"/>
      <c r="BZ302" s="218"/>
      <c r="CA302" s="218"/>
      <c r="CB302" s="218"/>
      <c r="CC302" s="218"/>
      <c r="CD302" s="218"/>
      <c r="CE302" s="218"/>
      <c r="CF302" s="218"/>
      <c r="CG302" s="218"/>
      <c r="CH302" s="218"/>
      <c r="CI302" s="218"/>
      <c r="CJ302" s="218"/>
      <c r="CK302" s="218"/>
      <c r="CL302" s="218"/>
      <c r="CM302" s="218"/>
      <c r="CN302" s="218"/>
      <c r="CO302" s="218"/>
      <c r="CP302" s="218"/>
      <c r="CQ302" s="218"/>
      <c r="CR302" s="218"/>
      <c r="CS302" s="218"/>
      <c r="CT302" s="218"/>
      <c r="CU302" s="218"/>
      <c r="CV302" s="218"/>
      <c r="CW302" s="218"/>
      <c r="CX302" s="218"/>
      <c r="CY302" s="218"/>
      <c r="CZ302" s="218"/>
      <c r="DA302" s="218"/>
      <c r="DB302" s="218"/>
      <c r="DC302" s="218"/>
      <c r="DD302" s="218"/>
      <c r="DE302" s="218"/>
      <c r="DF302" s="218"/>
      <c r="DG302" s="218"/>
      <c r="DH302" s="218"/>
      <c r="DI302" s="218"/>
      <c r="DJ302" s="218"/>
      <c r="DK302" s="218"/>
      <c r="DL302" s="218"/>
      <c r="DM302" s="218"/>
      <c r="DN302" s="218"/>
      <c r="DO302" s="218"/>
      <c r="DP302" s="218"/>
      <c r="DQ302" s="218"/>
      <c r="DR302" s="218"/>
      <c r="DS302" s="218"/>
      <c r="DT302" s="218"/>
      <c r="DU302" s="218"/>
      <c r="DV302" s="218"/>
      <c r="DW302" s="218"/>
      <c r="DX302" s="218"/>
      <c r="DY302" s="218"/>
      <c r="DZ302" s="218"/>
      <c r="EA302" s="218"/>
      <c r="EB302" s="218"/>
      <c r="EC302" s="218"/>
      <c r="ED302" s="218"/>
      <c r="EE302" s="218"/>
      <c r="EF302" s="218"/>
      <c r="EG302" s="218"/>
      <c r="EH302" s="218"/>
      <c r="EI302" s="218"/>
      <c r="EJ302" s="218"/>
      <c r="EK302" s="218"/>
      <c r="EL302" s="218"/>
      <c r="EM302" s="218"/>
      <c r="EN302" s="218"/>
      <c r="EO302" s="218"/>
      <c r="EP302" s="218"/>
      <c r="EQ302" s="218"/>
      <c r="ER302" s="218"/>
      <c r="ES302" s="218"/>
      <c r="ET302" s="218"/>
      <c r="EU302" s="218"/>
      <c r="EV302" s="218"/>
      <c r="EW302" s="218"/>
      <c r="EX302" s="218"/>
      <c r="EY302" s="218"/>
      <c r="EZ302" s="218"/>
      <c r="FA302" s="218"/>
      <c r="FB302" s="218"/>
      <c r="FC302" s="218"/>
      <c r="FD302" s="218"/>
      <c r="FE302" s="218"/>
      <c r="FF302" s="218"/>
      <c r="FG302" s="218"/>
      <c r="FH302" s="218"/>
      <c r="FI302" s="218"/>
      <c r="FJ302" s="218"/>
      <c r="FK302" s="218"/>
      <c r="FL302" s="218"/>
      <c r="FM302" s="218"/>
      <c r="FN302" s="218"/>
    </row>
    <row r="303" spans="2:170">
      <c r="B303" s="218"/>
      <c r="C303" s="304"/>
      <c r="D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305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/>
      <c r="BV303" s="218"/>
      <c r="BW303" s="218"/>
      <c r="BX303" s="218"/>
      <c r="BY303" s="218"/>
      <c r="BZ303" s="218"/>
      <c r="CA303" s="218"/>
      <c r="CB303" s="218"/>
      <c r="CC303" s="218"/>
      <c r="CD303" s="218"/>
      <c r="CE303" s="218"/>
      <c r="CF303" s="218"/>
      <c r="CG303" s="218"/>
      <c r="CH303" s="218"/>
      <c r="CI303" s="218"/>
      <c r="CJ303" s="218"/>
      <c r="CK303" s="218"/>
      <c r="CL303" s="218"/>
      <c r="CM303" s="218"/>
      <c r="CN303" s="218"/>
      <c r="CO303" s="218"/>
      <c r="CP303" s="218"/>
      <c r="CQ303" s="218"/>
      <c r="CR303" s="218"/>
      <c r="CS303" s="218"/>
      <c r="CT303" s="218"/>
      <c r="CU303" s="218"/>
      <c r="CV303" s="218"/>
      <c r="CW303" s="218"/>
      <c r="CX303" s="218"/>
      <c r="CY303" s="218"/>
      <c r="CZ303" s="218"/>
      <c r="DA303" s="218"/>
      <c r="DB303" s="218"/>
      <c r="DC303" s="218"/>
      <c r="DD303" s="218"/>
      <c r="DE303" s="218"/>
      <c r="DF303" s="218"/>
      <c r="DG303" s="218"/>
      <c r="DH303" s="218"/>
      <c r="DI303" s="218"/>
      <c r="DJ303" s="218"/>
      <c r="DK303" s="218"/>
      <c r="DL303" s="218"/>
      <c r="DM303" s="218"/>
      <c r="DN303" s="218"/>
      <c r="DO303" s="218"/>
      <c r="DP303" s="218"/>
      <c r="DQ303" s="218"/>
      <c r="DR303" s="218"/>
      <c r="DS303" s="218"/>
      <c r="DT303" s="218"/>
      <c r="DU303" s="218"/>
      <c r="DV303" s="218"/>
      <c r="DW303" s="218"/>
      <c r="DX303" s="218"/>
      <c r="DY303" s="218"/>
      <c r="DZ303" s="218"/>
      <c r="EA303" s="218"/>
      <c r="EB303" s="218"/>
      <c r="EC303" s="218"/>
      <c r="ED303" s="218"/>
      <c r="EE303" s="218"/>
      <c r="EF303" s="218"/>
      <c r="EG303" s="218"/>
      <c r="EH303" s="218"/>
      <c r="EI303" s="218"/>
      <c r="EJ303" s="218"/>
      <c r="EK303" s="218"/>
      <c r="EL303" s="218"/>
      <c r="EM303" s="218"/>
      <c r="EN303" s="218"/>
      <c r="EO303" s="218"/>
      <c r="EP303" s="218"/>
      <c r="EQ303" s="218"/>
      <c r="ER303" s="218"/>
      <c r="ES303" s="218"/>
      <c r="ET303" s="218"/>
      <c r="EU303" s="218"/>
      <c r="EV303" s="218"/>
      <c r="EW303" s="218"/>
      <c r="EX303" s="218"/>
      <c r="EY303" s="218"/>
      <c r="EZ303" s="218"/>
      <c r="FA303" s="218"/>
      <c r="FB303" s="218"/>
      <c r="FC303" s="218"/>
      <c r="FD303" s="218"/>
      <c r="FE303" s="218"/>
      <c r="FF303" s="218"/>
      <c r="FG303" s="218"/>
      <c r="FH303" s="218"/>
      <c r="FI303" s="218"/>
      <c r="FJ303" s="218"/>
      <c r="FK303" s="218"/>
      <c r="FL303" s="218"/>
      <c r="FM303" s="218"/>
      <c r="FN303" s="218"/>
    </row>
    <row r="304" spans="2:170">
      <c r="B304" s="218"/>
      <c r="C304" s="304"/>
      <c r="D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305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/>
      <c r="BV304" s="218"/>
      <c r="BW304" s="218"/>
      <c r="BX304" s="218"/>
      <c r="BY304" s="218"/>
      <c r="BZ304" s="218"/>
      <c r="CA304" s="218"/>
      <c r="CB304" s="218"/>
      <c r="CC304" s="218"/>
      <c r="CD304" s="218"/>
      <c r="CE304" s="218"/>
      <c r="CF304" s="218"/>
      <c r="CG304" s="218"/>
      <c r="CH304" s="218"/>
      <c r="CI304" s="218"/>
      <c r="CJ304" s="218"/>
      <c r="CK304" s="218"/>
      <c r="CL304" s="218"/>
      <c r="CM304" s="218"/>
      <c r="CN304" s="218"/>
      <c r="CO304" s="218"/>
      <c r="CP304" s="218"/>
      <c r="CQ304" s="218"/>
      <c r="CR304" s="218"/>
      <c r="CS304" s="218"/>
      <c r="CT304" s="218"/>
      <c r="CU304" s="218"/>
      <c r="CV304" s="218"/>
      <c r="CW304" s="218"/>
      <c r="CX304" s="218"/>
      <c r="CY304" s="218"/>
      <c r="CZ304" s="218"/>
      <c r="DA304" s="218"/>
      <c r="DB304" s="218"/>
      <c r="DC304" s="218"/>
      <c r="DD304" s="218"/>
      <c r="DE304" s="218"/>
      <c r="DF304" s="218"/>
      <c r="DG304" s="218"/>
      <c r="DH304" s="218"/>
      <c r="DI304" s="218"/>
      <c r="DJ304" s="218"/>
      <c r="DK304" s="218"/>
      <c r="DL304" s="218"/>
      <c r="DM304" s="218"/>
      <c r="DN304" s="218"/>
      <c r="DO304" s="218"/>
      <c r="DP304" s="218"/>
      <c r="DQ304" s="218"/>
      <c r="DR304" s="218"/>
      <c r="DS304" s="218"/>
      <c r="DT304" s="218"/>
      <c r="DU304" s="218"/>
      <c r="DV304" s="218"/>
      <c r="DW304" s="218"/>
      <c r="DX304" s="218"/>
      <c r="DY304" s="218"/>
      <c r="DZ304" s="218"/>
      <c r="EA304" s="218"/>
      <c r="EB304" s="218"/>
      <c r="EC304" s="218"/>
      <c r="ED304" s="218"/>
      <c r="EE304" s="218"/>
      <c r="EF304" s="218"/>
      <c r="EG304" s="218"/>
      <c r="EH304" s="218"/>
      <c r="EI304" s="218"/>
      <c r="EJ304" s="218"/>
      <c r="EK304" s="218"/>
      <c r="EL304" s="218"/>
      <c r="EM304" s="218"/>
      <c r="EN304" s="218"/>
      <c r="EO304" s="218"/>
      <c r="EP304" s="218"/>
      <c r="EQ304" s="218"/>
      <c r="ER304" s="218"/>
      <c r="ES304" s="218"/>
      <c r="ET304" s="218"/>
      <c r="EU304" s="218"/>
      <c r="EV304" s="218"/>
      <c r="EW304" s="218"/>
      <c r="EX304" s="218"/>
      <c r="EY304" s="218"/>
      <c r="EZ304" s="218"/>
      <c r="FA304" s="218"/>
      <c r="FB304" s="218"/>
      <c r="FC304" s="218"/>
      <c r="FD304" s="218"/>
      <c r="FE304" s="218"/>
      <c r="FF304" s="218"/>
      <c r="FG304" s="218"/>
      <c r="FH304" s="218"/>
      <c r="FI304" s="218"/>
      <c r="FJ304" s="218"/>
      <c r="FK304" s="218"/>
      <c r="FL304" s="218"/>
      <c r="FM304" s="218"/>
      <c r="FN304" s="218"/>
    </row>
    <row r="305" spans="2:170">
      <c r="B305" s="218"/>
      <c r="C305" s="304"/>
      <c r="D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305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21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  <c r="DR305" s="218"/>
      <c r="DS305" s="218"/>
      <c r="DT305" s="218"/>
      <c r="DU305" s="218"/>
      <c r="DV305" s="218"/>
      <c r="DW305" s="218"/>
      <c r="DX305" s="218"/>
      <c r="DY305" s="218"/>
      <c r="DZ305" s="218"/>
      <c r="EA305" s="218"/>
      <c r="EB305" s="218"/>
      <c r="EC305" s="218"/>
      <c r="ED305" s="218"/>
      <c r="EE305" s="218"/>
      <c r="EF305" s="218"/>
      <c r="EG305" s="218"/>
      <c r="EH305" s="218"/>
      <c r="EI305" s="218"/>
      <c r="EJ305" s="218"/>
      <c r="EK305" s="218"/>
      <c r="EL305" s="218"/>
      <c r="EM305" s="218"/>
      <c r="EN305" s="218"/>
      <c r="EO305" s="218"/>
      <c r="EP305" s="218"/>
      <c r="EQ305" s="218"/>
      <c r="ER305" s="218"/>
      <c r="ES305" s="218"/>
      <c r="ET305" s="218"/>
      <c r="EU305" s="218"/>
      <c r="EV305" s="218"/>
      <c r="EW305" s="218"/>
      <c r="EX305" s="218"/>
      <c r="EY305" s="218"/>
      <c r="EZ305" s="218"/>
      <c r="FA305" s="218"/>
      <c r="FB305" s="218"/>
      <c r="FC305" s="218"/>
      <c r="FD305" s="218"/>
      <c r="FE305" s="218"/>
      <c r="FF305" s="218"/>
      <c r="FG305" s="218"/>
      <c r="FH305" s="218"/>
      <c r="FI305" s="218"/>
      <c r="FJ305" s="218"/>
      <c r="FK305" s="218"/>
      <c r="FL305" s="218"/>
      <c r="FM305" s="218"/>
      <c r="FN305" s="218"/>
    </row>
    <row r="306" spans="2:170">
      <c r="B306" s="218"/>
      <c r="C306" s="304"/>
      <c r="D306" s="218"/>
      <c r="F306" s="218"/>
      <c r="G306" s="218"/>
      <c r="H306" s="218"/>
      <c r="I306" s="218"/>
      <c r="J306" s="218"/>
      <c r="K306" s="218"/>
      <c r="L306" s="218"/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8"/>
      <c r="AC306" s="218"/>
      <c r="AD306" s="218"/>
      <c r="AE306" s="218"/>
      <c r="AF306" s="218"/>
      <c r="AG306" s="218"/>
      <c r="AH306" s="305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/>
      <c r="BA306" s="218"/>
      <c r="BB306" s="218"/>
      <c r="BC306" s="218"/>
      <c r="BD306" s="218"/>
      <c r="BE306" s="218"/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  <c r="DR306" s="218"/>
      <c r="DS306" s="218"/>
      <c r="DT306" s="218"/>
      <c r="DU306" s="218"/>
      <c r="DV306" s="218"/>
      <c r="DW306" s="218"/>
      <c r="DX306" s="218"/>
      <c r="DY306" s="218"/>
      <c r="DZ306" s="218"/>
      <c r="EA306" s="218"/>
      <c r="EB306" s="218"/>
      <c r="EC306" s="218"/>
      <c r="ED306" s="218"/>
      <c r="EE306" s="218"/>
      <c r="EF306" s="218"/>
      <c r="EG306" s="218"/>
      <c r="EH306" s="218"/>
      <c r="EI306" s="218"/>
      <c r="EJ306" s="218"/>
      <c r="EK306" s="218"/>
      <c r="EL306" s="218"/>
      <c r="EM306" s="218"/>
      <c r="EN306" s="218"/>
      <c r="EO306" s="218"/>
      <c r="EP306" s="218"/>
      <c r="EQ306" s="218"/>
      <c r="ER306" s="218"/>
      <c r="ES306" s="218"/>
      <c r="ET306" s="218"/>
      <c r="EU306" s="218"/>
      <c r="EV306" s="218"/>
      <c r="EW306" s="218"/>
      <c r="EX306" s="218"/>
      <c r="EY306" s="218"/>
      <c r="EZ306" s="218"/>
      <c r="FA306" s="218"/>
      <c r="FB306" s="218"/>
      <c r="FC306" s="218"/>
      <c r="FD306" s="218"/>
      <c r="FE306" s="218"/>
      <c r="FF306" s="218"/>
      <c r="FG306" s="218"/>
      <c r="FH306" s="218"/>
      <c r="FI306" s="218"/>
      <c r="FJ306" s="218"/>
      <c r="FK306" s="218"/>
      <c r="FL306" s="218"/>
      <c r="FM306" s="218"/>
      <c r="FN306" s="218"/>
    </row>
    <row r="307" spans="2:170">
      <c r="B307" s="218"/>
      <c r="C307" s="304"/>
      <c r="D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8"/>
      <c r="AC307" s="218"/>
      <c r="AD307" s="218"/>
      <c r="AE307" s="218"/>
      <c r="AF307" s="218"/>
      <c r="AG307" s="218"/>
      <c r="AH307" s="305"/>
      <c r="AI307" s="218"/>
      <c r="AJ307" s="218"/>
      <c r="AK307" s="218"/>
      <c r="AL307" s="218"/>
      <c r="AM307" s="218"/>
      <c r="AN307" s="218"/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/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/>
      <c r="BV307" s="218"/>
      <c r="BW307" s="218"/>
      <c r="BX307" s="218"/>
      <c r="BY307" s="218"/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/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  <c r="EA307" s="218"/>
      <c r="EB307" s="218"/>
      <c r="EC307" s="218"/>
      <c r="ED307" s="218"/>
      <c r="EE307" s="218"/>
      <c r="EF307" s="218"/>
      <c r="EG307" s="218"/>
      <c r="EH307" s="218"/>
      <c r="EI307" s="218"/>
      <c r="EJ307" s="218"/>
      <c r="EK307" s="218"/>
      <c r="EL307" s="218"/>
      <c r="EM307" s="218"/>
      <c r="EN307" s="218"/>
      <c r="EO307" s="218"/>
      <c r="EP307" s="218"/>
      <c r="EQ307" s="218"/>
      <c r="ER307" s="218"/>
      <c r="ES307" s="218"/>
      <c r="ET307" s="218"/>
      <c r="EU307" s="218"/>
      <c r="EV307" s="218"/>
      <c r="EW307" s="218"/>
      <c r="EX307" s="218"/>
      <c r="EY307" s="218"/>
      <c r="EZ307" s="218"/>
      <c r="FA307" s="218"/>
      <c r="FB307" s="218"/>
      <c r="FC307" s="218"/>
      <c r="FD307" s="218"/>
      <c r="FE307" s="218"/>
      <c r="FF307" s="218"/>
      <c r="FG307" s="218"/>
      <c r="FH307" s="218"/>
      <c r="FI307" s="218"/>
      <c r="FJ307" s="218"/>
      <c r="FK307" s="218"/>
      <c r="FL307" s="218"/>
      <c r="FM307" s="218"/>
      <c r="FN307" s="218"/>
    </row>
    <row r="308" spans="2:170">
      <c r="B308" s="218"/>
      <c r="C308" s="304"/>
      <c r="D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8"/>
      <c r="AC308" s="218"/>
      <c r="AD308" s="218"/>
      <c r="AE308" s="218"/>
      <c r="AF308" s="218"/>
      <c r="AG308" s="218"/>
      <c r="AH308" s="305"/>
      <c r="AI308" s="218"/>
      <c r="AJ308" s="218"/>
      <c r="AK308" s="218"/>
      <c r="AL308" s="218"/>
      <c r="AM308" s="218"/>
      <c r="AN308" s="218"/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/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/>
      <c r="BV308" s="218"/>
      <c r="BW308" s="218"/>
      <c r="BX308" s="218"/>
      <c r="BY308" s="218"/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/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  <c r="EA308" s="218"/>
      <c r="EB308" s="218"/>
      <c r="EC308" s="218"/>
      <c r="ED308" s="218"/>
      <c r="EE308" s="218"/>
      <c r="EF308" s="218"/>
      <c r="EG308" s="218"/>
      <c r="EH308" s="218"/>
      <c r="EI308" s="218"/>
      <c r="EJ308" s="218"/>
      <c r="EK308" s="218"/>
      <c r="EL308" s="218"/>
      <c r="EM308" s="218"/>
      <c r="EN308" s="218"/>
      <c r="EO308" s="218"/>
      <c r="EP308" s="218"/>
      <c r="EQ308" s="218"/>
      <c r="ER308" s="218"/>
      <c r="ES308" s="218"/>
      <c r="ET308" s="218"/>
      <c r="EU308" s="218"/>
      <c r="EV308" s="218"/>
      <c r="EW308" s="218"/>
      <c r="EX308" s="218"/>
      <c r="EY308" s="218"/>
      <c r="EZ308" s="218"/>
      <c r="FA308" s="218"/>
      <c r="FB308" s="218"/>
      <c r="FC308" s="218"/>
      <c r="FD308" s="218"/>
      <c r="FE308" s="218"/>
      <c r="FF308" s="218"/>
      <c r="FG308" s="218"/>
      <c r="FH308" s="218"/>
      <c r="FI308" s="218"/>
      <c r="FJ308" s="218"/>
      <c r="FK308" s="218"/>
      <c r="FL308" s="218"/>
      <c r="FM308" s="218"/>
      <c r="FN308" s="218"/>
    </row>
    <row r="309" spans="2:170">
      <c r="B309" s="218"/>
      <c r="C309" s="304"/>
      <c r="D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  <c r="Q309" s="218"/>
      <c r="R309" s="218"/>
      <c r="S309" s="218"/>
      <c r="T309" s="218"/>
      <c r="U309" s="218"/>
      <c r="V309" s="218"/>
      <c r="W309" s="218"/>
      <c r="X309" s="218"/>
      <c r="Y309" s="218"/>
      <c r="Z309" s="218"/>
      <c r="AA309" s="218"/>
      <c r="AB309" s="218"/>
      <c r="AC309" s="218"/>
      <c r="AD309" s="218"/>
      <c r="AE309" s="218"/>
      <c r="AF309" s="218"/>
      <c r="AG309" s="218"/>
      <c r="AH309" s="305"/>
      <c r="AI309" s="218"/>
      <c r="AJ309" s="218"/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/>
      <c r="BN309" s="218"/>
      <c r="BO309" s="218"/>
      <c r="BP309" s="218"/>
      <c r="BQ309" s="218"/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  <c r="DR309" s="218"/>
      <c r="DS309" s="218"/>
      <c r="DT309" s="218"/>
      <c r="DU309" s="218"/>
      <c r="DV309" s="218"/>
      <c r="DW309" s="218"/>
      <c r="DX309" s="218"/>
      <c r="DY309" s="218"/>
      <c r="DZ309" s="218"/>
      <c r="EA309" s="218"/>
      <c r="EB309" s="218"/>
      <c r="EC309" s="218"/>
      <c r="ED309" s="218"/>
      <c r="EE309" s="218"/>
      <c r="EF309" s="218"/>
      <c r="EG309" s="218"/>
      <c r="EH309" s="218"/>
      <c r="EI309" s="218"/>
      <c r="EJ309" s="218"/>
      <c r="EK309" s="218"/>
      <c r="EL309" s="218"/>
      <c r="EM309" s="218"/>
      <c r="EN309" s="218"/>
      <c r="EO309" s="218"/>
      <c r="EP309" s="218"/>
      <c r="EQ309" s="218"/>
      <c r="ER309" s="218"/>
      <c r="ES309" s="218"/>
      <c r="ET309" s="218"/>
      <c r="EU309" s="218"/>
      <c r="EV309" s="218"/>
      <c r="EW309" s="218"/>
      <c r="EX309" s="218"/>
      <c r="EY309" s="218"/>
      <c r="EZ309" s="218"/>
      <c r="FA309" s="218"/>
      <c r="FB309" s="218"/>
      <c r="FC309" s="218"/>
      <c r="FD309" s="218"/>
      <c r="FE309" s="218"/>
      <c r="FF309" s="218"/>
      <c r="FG309" s="218"/>
      <c r="FH309" s="218"/>
      <c r="FI309" s="218"/>
      <c r="FJ309" s="218"/>
      <c r="FK309" s="218"/>
      <c r="FL309" s="218"/>
      <c r="FM309" s="218"/>
      <c r="FN309" s="218"/>
    </row>
    <row r="310" spans="2:170">
      <c r="B310" s="218"/>
      <c r="C310" s="304"/>
      <c r="D310" s="218"/>
      <c r="F310" s="218"/>
      <c r="G310" s="218"/>
      <c r="H310" s="218"/>
      <c r="I310" s="218"/>
      <c r="J310" s="218"/>
      <c r="K310" s="218"/>
      <c r="L310" s="218"/>
      <c r="M310" s="218"/>
      <c r="N310" s="218"/>
      <c r="O310" s="218"/>
      <c r="P310" s="218"/>
      <c r="Q310" s="218"/>
      <c r="R310" s="218"/>
      <c r="S310" s="218"/>
      <c r="T310" s="218"/>
      <c r="U310" s="218"/>
      <c r="V310" s="218"/>
      <c r="W310" s="218"/>
      <c r="X310" s="218"/>
      <c r="Y310" s="218"/>
      <c r="Z310" s="218"/>
      <c r="AA310" s="218"/>
      <c r="AB310" s="218"/>
      <c r="AC310" s="218"/>
      <c r="AD310" s="218"/>
      <c r="AE310" s="218"/>
      <c r="AF310" s="218"/>
      <c r="AG310" s="218"/>
      <c r="AH310" s="305"/>
      <c r="AI310" s="218"/>
      <c r="AJ310" s="218"/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/>
      <c r="BN310" s="218"/>
      <c r="BO310" s="218"/>
      <c r="BP310" s="218"/>
      <c r="BQ310" s="218"/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  <c r="DR310" s="218"/>
      <c r="DS310" s="218"/>
      <c r="DT310" s="218"/>
      <c r="DU310" s="218"/>
      <c r="DV310" s="218"/>
      <c r="DW310" s="218"/>
      <c r="DX310" s="218"/>
      <c r="DY310" s="218"/>
      <c r="DZ310" s="218"/>
      <c r="EA310" s="218"/>
      <c r="EB310" s="218"/>
      <c r="EC310" s="218"/>
      <c r="ED310" s="218"/>
      <c r="EE310" s="218"/>
      <c r="EF310" s="218"/>
      <c r="EG310" s="218"/>
      <c r="EH310" s="218"/>
      <c r="EI310" s="218"/>
      <c r="EJ310" s="218"/>
      <c r="EK310" s="218"/>
      <c r="EL310" s="218"/>
      <c r="EM310" s="218"/>
      <c r="EN310" s="218"/>
      <c r="EO310" s="218"/>
      <c r="EP310" s="218"/>
      <c r="EQ310" s="218"/>
      <c r="ER310" s="218"/>
      <c r="ES310" s="218"/>
      <c r="ET310" s="218"/>
      <c r="EU310" s="218"/>
      <c r="EV310" s="218"/>
      <c r="EW310" s="218"/>
      <c r="EX310" s="218"/>
      <c r="EY310" s="218"/>
      <c r="EZ310" s="218"/>
      <c r="FA310" s="218"/>
      <c r="FB310" s="218"/>
      <c r="FC310" s="218"/>
      <c r="FD310" s="218"/>
      <c r="FE310" s="218"/>
      <c r="FF310" s="218"/>
      <c r="FG310" s="218"/>
      <c r="FH310" s="218"/>
      <c r="FI310" s="218"/>
      <c r="FJ310" s="218"/>
      <c r="FK310" s="218"/>
      <c r="FL310" s="218"/>
      <c r="FM310" s="218"/>
      <c r="FN310" s="218"/>
    </row>
    <row r="311" spans="2:170">
      <c r="B311" s="218"/>
      <c r="C311" s="304"/>
      <c r="D311" s="218"/>
      <c r="F311" s="218"/>
      <c r="G311" s="218"/>
      <c r="H311" s="218"/>
      <c r="I311" s="218"/>
      <c r="J311" s="218"/>
      <c r="K311" s="218"/>
      <c r="L311" s="218"/>
      <c r="M311" s="218"/>
      <c r="N311" s="218"/>
      <c r="O311" s="218"/>
      <c r="P311" s="218"/>
      <c r="Q311" s="218"/>
      <c r="R311" s="218"/>
      <c r="S311" s="218"/>
      <c r="T311" s="218"/>
      <c r="U311" s="218"/>
      <c r="V311" s="218"/>
      <c r="W311" s="218"/>
      <c r="X311" s="218"/>
      <c r="Y311" s="218"/>
      <c r="Z311" s="218"/>
      <c r="AA311" s="218"/>
      <c r="AB311" s="218"/>
      <c r="AC311" s="218"/>
      <c r="AD311" s="218"/>
      <c r="AE311" s="218"/>
      <c r="AF311" s="218"/>
      <c r="AG311" s="218"/>
      <c r="AH311" s="305"/>
      <c r="AI311" s="218"/>
      <c r="AJ311" s="218"/>
      <c r="AK311" s="218"/>
      <c r="AL311" s="218"/>
      <c r="AM311" s="218"/>
      <c r="AN311" s="218"/>
      <c r="AO311" s="218"/>
      <c r="AP311" s="218"/>
      <c r="AQ311" s="218"/>
      <c r="AR311" s="218"/>
      <c r="AS311" s="218"/>
      <c r="AT311" s="218"/>
      <c r="AU311" s="218"/>
      <c r="AV311" s="218"/>
      <c r="AW311" s="218"/>
      <c r="AX311" s="218"/>
      <c r="AY311" s="218"/>
      <c r="AZ311" s="218"/>
      <c r="BA311" s="218"/>
      <c r="BB311" s="218"/>
      <c r="BC311" s="218"/>
      <c r="BD311" s="218"/>
      <c r="BE311" s="218"/>
      <c r="BF311" s="218"/>
      <c r="BG311" s="218"/>
      <c r="BH311" s="218"/>
      <c r="BI311" s="218"/>
      <c r="BJ311" s="218"/>
      <c r="BK311" s="218"/>
      <c r="BL311" s="218"/>
      <c r="BM311" s="218"/>
      <c r="BN311" s="218"/>
      <c r="BO311" s="218"/>
      <c r="BP311" s="218"/>
      <c r="BQ311" s="218"/>
      <c r="BR311" s="218"/>
      <c r="BS311" s="218"/>
      <c r="BT311" s="218"/>
      <c r="BU311" s="218"/>
      <c r="BV311" s="218"/>
      <c r="BW311" s="218"/>
      <c r="BX311" s="218"/>
      <c r="BY311" s="218"/>
      <c r="BZ311" s="218"/>
      <c r="CA311" s="218"/>
      <c r="CB311" s="218"/>
      <c r="CC311" s="218"/>
      <c r="CD311" s="218"/>
      <c r="CE311" s="218"/>
      <c r="CF311" s="218"/>
      <c r="CG311" s="218"/>
      <c r="CH311" s="218"/>
      <c r="CI311" s="218"/>
      <c r="CJ311" s="218"/>
      <c r="CK311" s="218"/>
      <c r="CL311" s="218"/>
      <c r="CM311" s="218"/>
      <c r="CN311" s="218"/>
      <c r="CO311" s="218"/>
      <c r="CP311" s="218"/>
      <c r="CQ311" s="218"/>
      <c r="CR311" s="218"/>
      <c r="CS311" s="218"/>
      <c r="CT311" s="218"/>
      <c r="CU311" s="218"/>
      <c r="CV311" s="218"/>
      <c r="CW311" s="218"/>
      <c r="CX311" s="218"/>
      <c r="CY311" s="218"/>
      <c r="CZ311" s="218"/>
      <c r="DA311" s="218"/>
      <c r="DB311" s="218"/>
      <c r="DC311" s="218"/>
      <c r="DD311" s="218"/>
      <c r="DE311" s="218"/>
      <c r="DF311" s="218"/>
      <c r="DG311" s="218"/>
      <c r="DH311" s="218"/>
      <c r="DI311" s="218"/>
      <c r="DJ311" s="218"/>
      <c r="DK311" s="218"/>
      <c r="DL311" s="218"/>
      <c r="DM311" s="218"/>
      <c r="DN311" s="218"/>
      <c r="DO311" s="218"/>
      <c r="DP311" s="218"/>
      <c r="DQ311" s="218"/>
      <c r="DR311" s="218"/>
      <c r="DS311" s="218"/>
      <c r="DT311" s="218"/>
      <c r="DU311" s="218"/>
      <c r="DV311" s="218"/>
      <c r="DW311" s="218"/>
      <c r="DX311" s="218"/>
      <c r="DY311" s="218"/>
      <c r="DZ311" s="218"/>
      <c r="EA311" s="218"/>
      <c r="EB311" s="218"/>
      <c r="EC311" s="218"/>
      <c r="ED311" s="218"/>
      <c r="EE311" s="218"/>
      <c r="EF311" s="218"/>
      <c r="EG311" s="218"/>
      <c r="EH311" s="218"/>
      <c r="EI311" s="218"/>
      <c r="EJ311" s="218"/>
      <c r="EK311" s="218"/>
      <c r="EL311" s="218"/>
      <c r="EM311" s="218"/>
      <c r="EN311" s="218"/>
      <c r="EO311" s="218"/>
      <c r="EP311" s="218"/>
      <c r="EQ311" s="218"/>
      <c r="ER311" s="218"/>
      <c r="ES311" s="218"/>
      <c r="ET311" s="218"/>
      <c r="EU311" s="218"/>
      <c r="EV311" s="218"/>
      <c r="EW311" s="218"/>
      <c r="EX311" s="218"/>
      <c r="EY311" s="218"/>
      <c r="EZ311" s="218"/>
      <c r="FA311" s="218"/>
      <c r="FB311" s="218"/>
      <c r="FC311" s="218"/>
      <c r="FD311" s="218"/>
      <c r="FE311" s="218"/>
      <c r="FF311" s="218"/>
      <c r="FG311" s="218"/>
      <c r="FH311" s="218"/>
      <c r="FI311" s="218"/>
      <c r="FJ311" s="218"/>
      <c r="FK311" s="218"/>
      <c r="FL311" s="218"/>
      <c r="FM311" s="218"/>
      <c r="FN311" s="218"/>
    </row>
    <row r="312" spans="2:170">
      <c r="B312" s="218"/>
      <c r="C312" s="304"/>
      <c r="D312" s="218"/>
      <c r="F312" s="218"/>
      <c r="G312" s="218"/>
      <c r="H312" s="218"/>
      <c r="I312" s="218"/>
      <c r="J312" s="218"/>
      <c r="K312" s="218"/>
      <c r="L312" s="218"/>
      <c r="M312" s="218"/>
      <c r="N312" s="218"/>
      <c r="O312" s="218"/>
      <c r="P312" s="218"/>
      <c r="Q312" s="218"/>
      <c r="R312" s="218"/>
      <c r="S312" s="218"/>
      <c r="T312" s="218"/>
      <c r="U312" s="218"/>
      <c r="V312" s="218"/>
      <c r="W312" s="218"/>
      <c r="X312" s="218"/>
      <c r="Y312" s="218"/>
      <c r="Z312" s="218"/>
      <c r="AA312" s="218"/>
      <c r="AB312" s="218"/>
      <c r="AC312" s="218"/>
      <c r="AD312" s="218"/>
      <c r="AE312" s="218"/>
      <c r="AF312" s="218"/>
      <c r="AG312" s="218"/>
      <c r="AH312" s="305"/>
      <c r="AI312" s="218"/>
      <c r="AJ312" s="218"/>
      <c r="AK312" s="218"/>
      <c r="AL312" s="218"/>
      <c r="AM312" s="218"/>
      <c r="AN312" s="218"/>
      <c r="AO312" s="218"/>
      <c r="AP312" s="218"/>
      <c r="AQ312" s="218"/>
      <c r="AR312" s="218"/>
      <c r="AS312" s="218"/>
      <c r="AT312" s="218"/>
      <c r="AU312" s="218"/>
      <c r="AV312" s="218"/>
      <c r="AW312" s="218"/>
      <c r="AX312" s="218"/>
      <c r="AY312" s="218"/>
      <c r="AZ312" s="218"/>
      <c r="BA312" s="218"/>
      <c r="BB312" s="218"/>
      <c r="BC312" s="218"/>
      <c r="BD312" s="218"/>
      <c r="BE312" s="218"/>
      <c r="BF312" s="218"/>
      <c r="BG312" s="218"/>
      <c r="BH312" s="218"/>
      <c r="BI312" s="218"/>
      <c r="BJ312" s="218"/>
      <c r="BK312" s="218"/>
      <c r="BL312" s="218"/>
      <c r="BM312" s="218"/>
      <c r="BN312" s="218"/>
      <c r="BO312" s="218"/>
      <c r="BP312" s="218"/>
      <c r="BQ312" s="218"/>
      <c r="BR312" s="218"/>
      <c r="BS312" s="218"/>
      <c r="BT312" s="218"/>
      <c r="BU312" s="218"/>
      <c r="BV312" s="218"/>
      <c r="BW312" s="218"/>
      <c r="BX312" s="218"/>
      <c r="BY312" s="218"/>
      <c r="BZ312" s="218"/>
      <c r="CA312" s="218"/>
      <c r="CB312" s="218"/>
      <c r="CC312" s="218"/>
      <c r="CD312" s="218"/>
      <c r="CE312" s="218"/>
      <c r="CF312" s="218"/>
      <c r="CG312" s="218"/>
      <c r="CH312" s="218"/>
      <c r="CI312" s="218"/>
      <c r="CJ312" s="218"/>
      <c r="CK312" s="218"/>
      <c r="CL312" s="218"/>
      <c r="CM312" s="218"/>
      <c r="CN312" s="218"/>
      <c r="CO312" s="218"/>
      <c r="CP312" s="218"/>
      <c r="CQ312" s="218"/>
      <c r="CR312" s="218"/>
      <c r="CS312" s="218"/>
      <c r="CT312" s="218"/>
      <c r="CU312" s="218"/>
      <c r="CV312" s="218"/>
      <c r="CW312" s="218"/>
      <c r="CX312" s="218"/>
      <c r="CY312" s="218"/>
      <c r="CZ312" s="218"/>
      <c r="DA312" s="218"/>
      <c r="DB312" s="218"/>
      <c r="DC312" s="218"/>
      <c r="DD312" s="218"/>
      <c r="DE312" s="218"/>
      <c r="DF312" s="218"/>
      <c r="DG312" s="218"/>
      <c r="DH312" s="218"/>
      <c r="DI312" s="218"/>
      <c r="DJ312" s="218"/>
      <c r="DK312" s="218"/>
      <c r="DL312" s="218"/>
      <c r="DM312" s="218"/>
      <c r="DN312" s="218"/>
      <c r="DO312" s="218"/>
      <c r="DP312" s="218"/>
      <c r="DQ312" s="218"/>
      <c r="DR312" s="218"/>
      <c r="DS312" s="218"/>
      <c r="DT312" s="218"/>
      <c r="DU312" s="218"/>
      <c r="DV312" s="218"/>
      <c r="DW312" s="218"/>
      <c r="DX312" s="218"/>
      <c r="DY312" s="218"/>
      <c r="DZ312" s="218"/>
      <c r="EA312" s="218"/>
      <c r="EB312" s="218"/>
      <c r="EC312" s="218"/>
      <c r="ED312" s="218"/>
      <c r="EE312" s="218"/>
      <c r="EF312" s="218"/>
      <c r="EG312" s="218"/>
      <c r="EH312" s="218"/>
      <c r="EI312" s="218"/>
      <c r="EJ312" s="218"/>
      <c r="EK312" s="218"/>
      <c r="EL312" s="218"/>
      <c r="EM312" s="218"/>
      <c r="EN312" s="218"/>
      <c r="EO312" s="218"/>
      <c r="EP312" s="218"/>
      <c r="EQ312" s="218"/>
      <c r="ER312" s="218"/>
      <c r="ES312" s="218"/>
      <c r="ET312" s="218"/>
      <c r="EU312" s="218"/>
      <c r="EV312" s="218"/>
      <c r="EW312" s="218"/>
      <c r="EX312" s="218"/>
      <c r="EY312" s="218"/>
      <c r="EZ312" s="218"/>
      <c r="FA312" s="218"/>
      <c r="FB312" s="218"/>
      <c r="FC312" s="218"/>
      <c r="FD312" s="218"/>
      <c r="FE312" s="218"/>
      <c r="FF312" s="218"/>
      <c r="FG312" s="218"/>
      <c r="FH312" s="218"/>
      <c r="FI312" s="218"/>
      <c r="FJ312" s="218"/>
      <c r="FK312" s="218"/>
      <c r="FL312" s="218"/>
      <c r="FM312" s="218"/>
      <c r="FN312" s="218"/>
    </row>
    <row r="313" spans="2:170">
      <c r="B313" s="218"/>
      <c r="C313" s="304"/>
      <c r="D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218"/>
      <c r="R313" s="218"/>
      <c r="S313" s="218"/>
      <c r="T313" s="218"/>
      <c r="U313" s="218"/>
      <c r="V313" s="218"/>
      <c r="W313" s="218"/>
      <c r="X313" s="218"/>
      <c r="Y313" s="218"/>
      <c r="Z313" s="218"/>
      <c r="AA313" s="218"/>
      <c r="AB313" s="218"/>
      <c r="AC313" s="218"/>
      <c r="AD313" s="218"/>
      <c r="AE313" s="218"/>
      <c r="AF313" s="218"/>
      <c r="AG313" s="218"/>
      <c r="AH313" s="305"/>
      <c r="AI313" s="218"/>
      <c r="AJ313" s="218"/>
      <c r="AK313" s="218"/>
      <c r="AL313" s="218"/>
      <c r="AM313" s="218"/>
      <c r="AN313" s="218"/>
      <c r="AO313" s="218"/>
      <c r="AP313" s="218"/>
      <c r="AQ313" s="218"/>
      <c r="AR313" s="218"/>
      <c r="AS313" s="218"/>
      <c r="AT313" s="218"/>
      <c r="AU313" s="218"/>
      <c r="AV313" s="218"/>
      <c r="AW313" s="218"/>
      <c r="AX313" s="218"/>
      <c r="AY313" s="218"/>
      <c r="AZ313" s="218"/>
      <c r="BA313" s="218"/>
      <c r="BB313" s="218"/>
      <c r="BC313" s="218"/>
      <c r="BD313" s="218"/>
      <c r="BE313" s="218"/>
      <c r="BF313" s="218"/>
      <c r="BG313" s="218"/>
      <c r="BH313" s="218"/>
      <c r="BI313" s="218"/>
      <c r="BJ313" s="218"/>
      <c r="BK313" s="218"/>
      <c r="BL313" s="218"/>
      <c r="BM313" s="218"/>
      <c r="BN313" s="218"/>
      <c r="BO313" s="218"/>
      <c r="BP313" s="218"/>
      <c r="BQ313" s="218"/>
      <c r="BR313" s="218"/>
      <c r="BS313" s="218"/>
      <c r="BT313" s="218"/>
      <c r="BU313" s="218"/>
      <c r="BV313" s="218"/>
      <c r="BW313" s="218"/>
      <c r="BX313" s="218"/>
      <c r="BY313" s="218"/>
      <c r="BZ313" s="218"/>
      <c r="CA313" s="218"/>
      <c r="CB313" s="218"/>
      <c r="CC313" s="218"/>
      <c r="CD313" s="218"/>
      <c r="CE313" s="218"/>
      <c r="CF313" s="218"/>
      <c r="CG313" s="218"/>
      <c r="CH313" s="218"/>
      <c r="CI313" s="218"/>
      <c r="CJ313" s="218"/>
      <c r="CK313" s="218"/>
      <c r="CL313" s="218"/>
      <c r="CM313" s="218"/>
      <c r="CN313" s="218"/>
      <c r="CO313" s="218"/>
      <c r="CP313" s="218"/>
      <c r="CQ313" s="218"/>
      <c r="CR313" s="218"/>
      <c r="CS313" s="218"/>
      <c r="CT313" s="218"/>
      <c r="CU313" s="218"/>
      <c r="CV313" s="218"/>
      <c r="CW313" s="218"/>
      <c r="CX313" s="218"/>
      <c r="CY313" s="218"/>
      <c r="CZ313" s="218"/>
      <c r="DA313" s="218"/>
      <c r="DB313" s="218"/>
      <c r="DC313" s="218"/>
      <c r="DD313" s="218"/>
      <c r="DE313" s="218"/>
      <c r="DF313" s="218"/>
      <c r="DG313" s="218"/>
      <c r="DH313" s="218"/>
      <c r="DI313" s="218"/>
      <c r="DJ313" s="218"/>
      <c r="DK313" s="218"/>
      <c r="DL313" s="218"/>
      <c r="DM313" s="218"/>
      <c r="DN313" s="218"/>
      <c r="DO313" s="218"/>
      <c r="DP313" s="218"/>
      <c r="DQ313" s="218"/>
      <c r="DR313" s="218"/>
      <c r="DS313" s="218"/>
      <c r="DT313" s="218"/>
      <c r="DU313" s="218"/>
      <c r="DV313" s="218"/>
      <c r="DW313" s="218"/>
      <c r="DX313" s="218"/>
      <c r="DY313" s="218"/>
      <c r="DZ313" s="218"/>
      <c r="EA313" s="218"/>
      <c r="EB313" s="218"/>
      <c r="EC313" s="218"/>
      <c r="ED313" s="218"/>
      <c r="EE313" s="218"/>
      <c r="EF313" s="218"/>
      <c r="EG313" s="218"/>
      <c r="EH313" s="218"/>
      <c r="EI313" s="218"/>
      <c r="EJ313" s="218"/>
      <c r="EK313" s="218"/>
      <c r="EL313" s="218"/>
      <c r="EM313" s="218"/>
      <c r="EN313" s="218"/>
      <c r="EO313" s="218"/>
      <c r="EP313" s="218"/>
      <c r="EQ313" s="218"/>
      <c r="ER313" s="218"/>
      <c r="ES313" s="218"/>
      <c r="ET313" s="218"/>
      <c r="EU313" s="218"/>
      <c r="EV313" s="218"/>
      <c r="EW313" s="218"/>
      <c r="EX313" s="218"/>
      <c r="EY313" s="218"/>
      <c r="EZ313" s="218"/>
      <c r="FA313" s="218"/>
      <c r="FB313" s="218"/>
      <c r="FC313" s="218"/>
      <c r="FD313" s="218"/>
      <c r="FE313" s="218"/>
      <c r="FF313" s="218"/>
      <c r="FG313" s="218"/>
      <c r="FH313" s="218"/>
      <c r="FI313" s="218"/>
      <c r="FJ313" s="218"/>
      <c r="FK313" s="218"/>
      <c r="FL313" s="218"/>
      <c r="FM313" s="218"/>
      <c r="FN313" s="218"/>
    </row>
    <row r="314" spans="2:170">
      <c r="B314" s="218"/>
      <c r="C314" s="304"/>
      <c r="D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  <c r="Q314" s="218"/>
      <c r="R314" s="218"/>
      <c r="S314" s="218"/>
      <c r="T314" s="218"/>
      <c r="U314" s="218"/>
      <c r="V314" s="218"/>
      <c r="W314" s="218"/>
      <c r="X314" s="218"/>
      <c r="Y314" s="218"/>
      <c r="Z314" s="218"/>
      <c r="AA314" s="218"/>
      <c r="AB314" s="218"/>
      <c r="AC314" s="218"/>
      <c r="AD314" s="218"/>
      <c r="AE314" s="218"/>
      <c r="AF314" s="218"/>
      <c r="AG314" s="218"/>
      <c r="AH314" s="305"/>
      <c r="AI314" s="218"/>
      <c r="AJ314" s="218"/>
      <c r="AK314" s="218"/>
      <c r="AL314" s="218"/>
      <c r="AM314" s="218"/>
      <c r="AN314" s="218"/>
      <c r="AO314" s="218"/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/>
      <c r="BE314" s="218"/>
      <c r="BF314" s="218"/>
      <c r="BG314" s="218"/>
      <c r="BH314" s="218"/>
      <c r="BI314" s="218"/>
      <c r="BJ314" s="218"/>
      <c r="BK314" s="218"/>
      <c r="BL314" s="218"/>
      <c r="BM314" s="218"/>
      <c r="BN314" s="218"/>
      <c r="BO314" s="218"/>
      <c r="BP314" s="218"/>
      <c r="BQ314" s="218"/>
      <c r="BR314" s="218"/>
      <c r="BS314" s="218"/>
      <c r="BT314" s="218"/>
      <c r="BU314" s="218"/>
      <c r="BV314" s="218"/>
      <c r="BW314" s="218"/>
      <c r="BX314" s="218"/>
      <c r="BY314" s="218"/>
      <c r="BZ314" s="218"/>
      <c r="CA314" s="218"/>
      <c r="CB314" s="218"/>
      <c r="CC314" s="218"/>
      <c r="CD314" s="218"/>
      <c r="CE314" s="218"/>
      <c r="CF314" s="218"/>
      <c r="CG314" s="218"/>
      <c r="CH314" s="218"/>
      <c r="CI314" s="218"/>
      <c r="CJ314" s="218"/>
      <c r="CK314" s="218"/>
      <c r="CL314" s="218"/>
      <c r="CM314" s="218"/>
      <c r="CN314" s="218"/>
      <c r="CO314" s="218"/>
      <c r="CP314" s="218"/>
      <c r="CQ314" s="218"/>
      <c r="CR314" s="218"/>
      <c r="CS314" s="218"/>
      <c r="CT314" s="218"/>
      <c r="CU314" s="218"/>
      <c r="CV314" s="218"/>
      <c r="CW314" s="218"/>
      <c r="CX314" s="218"/>
      <c r="CY314" s="218"/>
      <c r="CZ314" s="218"/>
      <c r="DA314" s="218"/>
      <c r="DB314" s="218"/>
      <c r="DC314" s="218"/>
      <c r="DD314" s="218"/>
      <c r="DE314" s="218"/>
      <c r="DF314" s="218"/>
      <c r="DG314" s="218"/>
      <c r="DH314" s="218"/>
      <c r="DI314" s="218"/>
      <c r="DJ314" s="218"/>
      <c r="DK314" s="218"/>
      <c r="DL314" s="218"/>
      <c r="DM314" s="218"/>
      <c r="DN314" s="218"/>
      <c r="DO314" s="218"/>
      <c r="DP314" s="218"/>
      <c r="DQ314" s="218"/>
      <c r="DR314" s="218"/>
      <c r="DS314" s="218"/>
      <c r="DT314" s="218"/>
      <c r="DU314" s="218"/>
      <c r="DV314" s="218"/>
      <c r="DW314" s="218"/>
      <c r="DX314" s="218"/>
      <c r="DY314" s="218"/>
      <c r="DZ314" s="218"/>
      <c r="EA314" s="218"/>
      <c r="EB314" s="218"/>
      <c r="EC314" s="218"/>
      <c r="ED314" s="218"/>
      <c r="EE314" s="218"/>
      <c r="EF314" s="218"/>
      <c r="EG314" s="218"/>
      <c r="EH314" s="218"/>
      <c r="EI314" s="218"/>
      <c r="EJ314" s="218"/>
      <c r="EK314" s="218"/>
      <c r="EL314" s="218"/>
      <c r="EM314" s="218"/>
      <c r="EN314" s="218"/>
      <c r="EO314" s="218"/>
      <c r="EP314" s="218"/>
      <c r="EQ314" s="218"/>
      <c r="ER314" s="218"/>
      <c r="ES314" s="218"/>
      <c r="ET314" s="218"/>
      <c r="EU314" s="218"/>
      <c r="EV314" s="218"/>
      <c r="EW314" s="218"/>
      <c r="EX314" s="218"/>
      <c r="EY314" s="218"/>
      <c r="EZ314" s="218"/>
      <c r="FA314" s="218"/>
      <c r="FB314" s="218"/>
      <c r="FC314" s="218"/>
      <c r="FD314" s="218"/>
      <c r="FE314" s="218"/>
      <c r="FF314" s="218"/>
      <c r="FG314" s="218"/>
      <c r="FH314" s="218"/>
      <c r="FI314" s="218"/>
      <c r="FJ314" s="218"/>
      <c r="FK314" s="218"/>
      <c r="FL314" s="218"/>
      <c r="FM314" s="218"/>
      <c r="FN314" s="218"/>
    </row>
    <row r="315" spans="2:170">
      <c r="B315" s="218"/>
      <c r="C315" s="304"/>
      <c r="D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305"/>
      <c r="AI315" s="218"/>
      <c r="AJ315" s="218"/>
      <c r="AK315" s="21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18"/>
      <c r="AZ315" s="218"/>
      <c r="BA315" s="218"/>
      <c r="BB315" s="218"/>
      <c r="BC315" s="21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18"/>
      <c r="BP315" s="218"/>
      <c r="BQ315" s="218"/>
      <c r="BR315" s="218"/>
      <c r="BS315" s="218"/>
      <c r="BT315" s="218"/>
      <c r="BU315" s="218"/>
      <c r="BV315" s="218"/>
      <c r="BW315" s="218"/>
      <c r="BX315" s="218"/>
      <c r="BY315" s="218"/>
      <c r="BZ315" s="218"/>
      <c r="CA315" s="218"/>
      <c r="CB315" s="218"/>
      <c r="CC315" s="218"/>
      <c r="CD315" s="218"/>
      <c r="CE315" s="218"/>
      <c r="CF315" s="218"/>
      <c r="CG315" s="218"/>
      <c r="CH315" s="218"/>
      <c r="CI315" s="218"/>
      <c r="CJ315" s="218"/>
      <c r="CK315" s="218"/>
      <c r="CL315" s="218"/>
      <c r="CM315" s="218"/>
      <c r="CN315" s="218"/>
      <c r="CO315" s="218"/>
      <c r="CP315" s="218"/>
      <c r="CQ315" s="218"/>
      <c r="CR315" s="218"/>
      <c r="CS315" s="218"/>
      <c r="CT315" s="218"/>
      <c r="CU315" s="218"/>
      <c r="CV315" s="218"/>
      <c r="CW315" s="218"/>
      <c r="CX315" s="218"/>
      <c r="CY315" s="218"/>
      <c r="CZ315" s="218"/>
      <c r="DA315" s="218"/>
      <c r="DB315" s="218"/>
      <c r="DC315" s="218"/>
      <c r="DD315" s="218"/>
      <c r="DE315" s="218"/>
      <c r="DF315" s="218"/>
      <c r="DG315" s="218"/>
      <c r="DH315" s="218"/>
      <c r="DI315" s="218"/>
      <c r="DJ315" s="218"/>
      <c r="DK315" s="218"/>
      <c r="DL315" s="218"/>
      <c r="DM315" s="218"/>
      <c r="DN315" s="218"/>
      <c r="DO315" s="218"/>
      <c r="DP315" s="218"/>
      <c r="DQ315" s="218"/>
      <c r="DR315" s="218"/>
      <c r="DS315" s="218"/>
      <c r="DT315" s="218"/>
      <c r="DU315" s="218"/>
      <c r="DV315" s="218"/>
      <c r="DW315" s="218"/>
      <c r="DX315" s="218"/>
      <c r="DY315" s="218"/>
      <c r="DZ315" s="218"/>
      <c r="EA315" s="218"/>
      <c r="EB315" s="218"/>
      <c r="EC315" s="218"/>
      <c r="ED315" s="218"/>
      <c r="EE315" s="218"/>
      <c r="EF315" s="218"/>
      <c r="EG315" s="218"/>
      <c r="EH315" s="218"/>
      <c r="EI315" s="218"/>
      <c r="EJ315" s="218"/>
      <c r="EK315" s="218"/>
      <c r="EL315" s="218"/>
      <c r="EM315" s="218"/>
      <c r="EN315" s="218"/>
      <c r="EO315" s="218"/>
      <c r="EP315" s="218"/>
      <c r="EQ315" s="218"/>
      <c r="ER315" s="218"/>
      <c r="ES315" s="218"/>
      <c r="ET315" s="218"/>
      <c r="EU315" s="218"/>
      <c r="EV315" s="218"/>
      <c r="EW315" s="218"/>
      <c r="EX315" s="218"/>
      <c r="EY315" s="218"/>
      <c r="EZ315" s="218"/>
      <c r="FA315" s="218"/>
      <c r="FB315" s="218"/>
      <c r="FC315" s="218"/>
      <c r="FD315" s="218"/>
      <c r="FE315" s="218"/>
      <c r="FF315" s="218"/>
      <c r="FG315" s="218"/>
      <c r="FH315" s="218"/>
      <c r="FI315" s="218"/>
      <c r="FJ315" s="218"/>
      <c r="FK315" s="218"/>
      <c r="FL315" s="218"/>
      <c r="FM315" s="218"/>
      <c r="FN315" s="218"/>
    </row>
    <row r="316" spans="2:170">
      <c r="B316" s="218"/>
      <c r="C316" s="304"/>
      <c r="D316" s="218"/>
      <c r="F316" s="218"/>
      <c r="G316" s="218"/>
      <c r="H316" s="218"/>
      <c r="I316" s="218"/>
      <c r="J316" s="218"/>
      <c r="K316" s="218"/>
      <c r="L316" s="218"/>
      <c r="M316" s="218"/>
      <c r="N316" s="218"/>
      <c r="O316" s="218"/>
      <c r="P316" s="218"/>
      <c r="Q316" s="218"/>
      <c r="R316" s="218"/>
      <c r="S316" s="218"/>
      <c r="T316" s="218"/>
      <c r="U316" s="218"/>
      <c r="V316" s="218"/>
      <c r="W316" s="218"/>
      <c r="X316" s="218"/>
      <c r="Y316" s="218"/>
      <c r="Z316" s="218"/>
      <c r="AA316" s="218"/>
      <c r="AB316" s="218"/>
      <c r="AC316" s="218"/>
      <c r="AD316" s="218"/>
      <c r="AE316" s="218"/>
      <c r="AF316" s="218"/>
      <c r="AG316" s="218"/>
      <c r="AH316" s="305"/>
      <c r="AI316" s="218"/>
      <c r="AJ316" s="218"/>
      <c r="AK316" s="218"/>
      <c r="AL316" s="218"/>
      <c r="AM316" s="218"/>
      <c r="AN316" s="218"/>
      <c r="AO316" s="218"/>
      <c r="AP316" s="218"/>
      <c r="AQ316" s="218"/>
      <c r="AR316" s="218"/>
      <c r="AS316" s="218"/>
      <c r="AT316" s="218"/>
      <c r="AU316" s="218"/>
      <c r="AV316" s="218"/>
      <c r="AW316" s="218"/>
      <c r="AX316" s="218"/>
      <c r="AY316" s="218"/>
      <c r="AZ316" s="218"/>
      <c r="BA316" s="218"/>
      <c r="BB316" s="218"/>
      <c r="BC316" s="218"/>
      <c r="BD316" s="218"/>
      <c r="BE316" s="218"/>
      <c r="BF316" s="218"/>
      <c r="BG316" s="218"/>
      <c r="BH316" s="218"/>
      <c r="BI316" s="218"/>
      <c r="BJ316" s="218"/>
      <c r="BK316" s="218"/>
      <c r="BL316" s="218"/>
      <c r="BM316" s="218"/>
      <c r="BN316" s="218"/>
      <c r="BO316" s="218"/>
      <c r="BP316" s="218"/>
      <c r="BQ316" s="218"/>
      <c r="BR316" s="218"/>
      <c r="BS316" s="218"/>
      <c r="BT316" s="218"/>
      <c r="BU316" s="218"/>
      <c r="BV316" s="218"/>
      <c r="BW316" s="218"/>
      <c r="BX316" s="218"/>
      <c r="BY316" s="218"/>
      <c r="BZ316" s="218"/>
      <c r="CA316" s="218"/>
      <c r="CB316" s="218"/>
      <c r="CC316" s="218"/>
      <c r="CD316" s="218"/>
      <c r="CE316" s="218"/>
      <c r="CF316" s="218"/>
      <c r="CG316" s="218"/>
      <c r="CH316" s="218"/>
      <c r="CI316" s="218"/>
      <c r="CJ316" s="218"/>
      <c r="CK316" s="218"/>
      <c r="CL316" s="218"/>
      <c r="CM316" s="218"/>
      <c r="CN316" s="218"/>
      <c r="CO316" s="218"/>
      <c r="CP316" s="218"/>
      <c r="CQ316" s="218"/>
      <c r="CR316" s="218"/>
      <c r="CS316" s="218"/>
      <c r="CT316" s="218"/>
      <c r="CU316" s="218"/>
      <c r="CV316" s="218"/>
      <c r="CW316" s="218"/>
      <c r="CX316" s="218"/>
      <c r="CY316" s="218"/>
      <c r="CZ316" s="218"/>
      <c r="DA316" s="218"/>
      <c r="DB316" s="218"/>
      <c r="DC316" s="218"/>
      <c r="DD316" s="218"/>
      <c r="DE316" s="218"/>
      <c r="DF316" s="218"/>
      <c r="DG316" s="218"/>
      <c r="DH316" s="218"/>
      <c r="DI316" s="218"/>
      <c r="DJ316" s="218"/>
      <c r="DK316" s="218"/>
      <c r="DL316" s="218"/>
      <c r="DM316" s="218"/>
      <c r="DN316" s="218"/>
      <c r="DO316" s="218"/>
      <c r="DP316" s="218"/>
      <c r="DQ316" s="218"/>
      <c r="DR316" s="218"/>
      <c r="DS316" s="218"/>
      <c r="DT316" s="218"/>
      <c r="DU316" s="218"/>
      <c r="DV316" s="218"/>
      <c r="DW316" s="218"/>
      <c r="DX316" s="218"/>
      <c r="DY316" s="218"/>
      <c r="DZ316" s="218"/>
      <c r="EA316" s="218"/>
      <c r="EB316" s="218"/>
      <c r="EC316" s="218"/>
      <c r="ED316" s="218"/>
      <c r="EE316" s="218"/>
      <c r="EF316" s="218"/>
      <c r="EG316" s="218"/>
      <c r="EH316" s="218"/>
      <c r="EI316" s="218"/>
      <c r="EJ316" s="218"/>
      <c r="EK316" s="218"/>
      <c r="EL316" s="218"/>
      <c r="EM316" s="218"/>
      <c r="EN316" s="218"/>
      <c r="EO316" s="218"/>
      <c r="EP316" s="218"/>
      <c r="EQ316" s="218"/>
      <c r="ER316" s="218"/>
      <c r="ES316" s="218"/>
      <c r="ET316" s="218"/>
      <c r="EU316" s="218"/>
      <c r="EV316" s="218"/>
      <c r="EW316" s="218"/>
      <c r="EX316" s="218"/>
      <c r="EY316" s="218"/>
      <c r="EZ316" s="218"/>
      <c r="FA316" s="218"/>
      <c r="FB316" s="218"/>
      <c r="FC316" s="218"/>
      <c r="FD316" s="218"/>
      <c r="FE316" s="218"/>
      <c r="FF316" s="218"/>
      <c r="FG316" s="218"/>
      <c r="FH316" s="218"/>
      <c r="FI316" s="218"/>
      <c r="FJ316" s="218"/>
      <c r="FK316" s="218"/>
      <c r="FL316" s="218"/>
      <c r="FM316" s="218"/>
      <c r="FN316" s="218"/>
    </row>
    <row r="317" spans="2:170">
      <c r="B317" s="218"/>
      <c r="C317" s="304"/>
      <c r="D317" s="218"/>
      <c r="F317" s="218"/>
      <c r="G317" s="218"/>
      <c r="H317" s="218"/>
      <c r="I317" s="218"/>
      <c r="J317" s="218"/>
      <c r="K317" s="218"/>
      <c r="L317" s="218"/>
      <c r="M317" s="218"/>
      <c r="N317" s="218"/>
      <c r="O317" s="218"/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/>
      <c r="AB317" s="218"/>
      <c r="AC317" s="218"/>
      <c r="AD317" s="218"/>
      <c r="AE317" s="218"/>
      <c r="AF317" s="218"/>
      <c r="AG317" s="218"/>
      <c r="AH317" s="305"/>
      <c r="AI317" s="218"/>
      <c r="AJ317" s="218"/>
      <c r="AK317" s="218"/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/>
      <c r="BQ317" s="218"/>
      <c r="BR317" s="218"/>
      <c r="BS317" s="218"/>
      <c r="BT317" s="218"/>
      <c r="BU317" s="218"/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/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  <c r="DR317" s="218"/>
      <c r="DS317" s="218"/>
      <c r="DT317" s="218"/>
      <c r="DU317" s="218"/>
      <c r="DV317" s="218"/>
      <c r="DW317" s="218"/>
      <c r="DX317" s="218"/>
      <c r="DY317" s="218"/>
      <c r="DZ317" s="218"/>
      <c r="EA317" s="218"/>
      <c r="EB317" s="218"/>
      <c r="EC317" s="218"/>
      <c r="ED317" s="218"/>
      <c r="EE317" s="218"/>
      <c r="EF317" s="218"/>
      <c r="EG317" s="218"/>
      <c r="EH317" s="218"/>
      <c r="EI317" s="218"/>
      <c r="EJ317" s="218"/>
      <c r="EK317" s="218"/>
      <c r="EL317" s="218"/>
      <c r="EM317" s="218"/>
      <c r="EN317" s="218"/>
      <c r="EO317" s="218"/>
      <c r="EP317" s="218"/>
      <c r="EQ317" s="218"/>
      <c r="ER317" s="218"/>
      <c r="ES317" s="218"/>
      <c r="ET317" s="218"/>
      <c r="EU317" s="218"/>
      <c r="EV317" s="218"/>
      <c r="EW317" s="218"/>
      <c r="EX317" s="218"/>
      <c r="EY317" s="218"/>
      <c r="EZ317" s="218"/>
      <c r="FA317" s="218"/>
      <c r="FB317" s="218"/>
      <c r="FC317" s="218"/>
      <c r="FD317" s="218"/>
      <c r="FE317" s="218"/>
      <c r="FF317" s="218"/>
      <c r="FG317" s="218"/>
      <c r="FH317" s="218"/>
      <c r="FI317" s="218"/>
      <c r="FJ317" s="218"/>
      <c r="FK317" s="218"/>
      <c r="FL317" s="218"/>
      <c r="FM317" s="218"/>
      <c r="FN317" s="218"/>
    </row>
    <row r="318" spans="2:170">
      <c r="B318" s="218"/>
      <c r="C318" s="304"/>
      <c r="D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/>
      <c r="AB318" s="218"/>
      <c r="AC318" s="218"/>
      <c r="AD318" s="218"/>
      <c r="AE318" s="218"/>
      <c r="AF318" s="218"/>
      <c r="AG318" s="218"/>
      <c r="AH318" s="305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</row>
    <row r="319" spans="2:170">
      <c r="B319" s="218"/>
      <c r="C319" s="304"/>
      <c r="D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/>
      <c r="AB319" s="218"/>
      <c r="AC319" s="218"/>
      <c r="AD319" s="218"/>
      <c r="AE319" s="218"/>
      <c r="AF319" s="218"/>
      <c r="AG319" s="218"/>
      <c r="AH319" s="305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</row>
    <row r="320" spans="2:170">
      <c r="B320" s="218"/>
      <c r="C320" s="304"/>
      <c r="D320" s="218"/>
      <c r="F320" s="218"/>
      <c r="G320" s="218"/>
      <c r="H320" s="218"/>
      <c r="I320" s="218"/>
      <c r="J320" s="218"/>
      <c r="K320" s="218"/>
      <c r="L320" s="218"/>
      <c r="M320" s="218"/>
      <c r="N320" s="218"/>
      <c r="O320" s="218"/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/>
      <c r="AB320" s="218"/>
      <c r="AC320" s="218"/>
      <c r="AD320" s="218"/>
      <c r="AE320" s="218"/>
      <c r="AF320" s="218"/>
      <c r="AG320" s="218"/>
      <c r="AH320" s="305"/>
      <c r="AI320" s="218"/>
      <c r="AJ320" s="218"/>
      <c r="AK320" s="218"/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/>
      <c r="BQ320" s="218"/>
      <c r="BR320" s="218"/>
      <c r="BS320" s="218"/>
      <c r="BT320" s="218"/>
      <c r="BU320" s="218"/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/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  <c r="DR320" s="218"/>
      <c r="DS320" s="218"/>
      <c r="DT320" s="218"/>
      <c r="DU320" s="218"/>
      <c r="DV320" s="218"/>
      <c r="DW320" s="218"/>
      <c r="DX320" s="218"/>
      <c r="DY320" s="218"/>
      <c r="DZ320" s="218"/>
      <c r="EA320" s="218"/>
      <c r="EB320" s="218"/>
      <c r="EC320" s="218"/>
      <c r="ED320" s="218"/>
      <c r="EE320" s="218"/>
      <c r="EF320" s="218"/>
      <c r="EG320" s="218"/>
      <c r="EH320" s="218"/>
      <c r="EI320" s="218"/>
      <c r="EJ320" s="218"/>
      <c r="EK320" s="218"/>
      <c r="EL320" s="218"/>
      <c r="EM320" s="218"/>
      <c r="EN320" s="218"/>
      <c r="EO320" s="218"/>
      <c r="EP320" s="218"/>
      <c r="EQ320" s="218"/>
      <c r="ER320" s="218"/>
      <c r="ES320" s="218"/>
      <c r="ET320" s="218"/>
      <c r="EU320" s="218"/>
      <c r="EV320" s="218"/>
      <c r="EW320" s="218"/>
      <c r="EX320" s="218"/>
      <c r="EY320" s="218"/>
      <c r="EZ320" s="218"/>
      <c r="FA320" s="218"/>
      <c r="FB320" s="218"/>
      <c r="FC320" s="218"/>
      <c r="FD320" s="218"/>
      <c r="FE320" s="218"/>
      <c r="FF320" s="218"/>
      <c r="FG320" s="218"/>
      <c r="FH320" s="218"/>
      <c r="FI320" s="218"/>
      <c r="FJ320" s="218"/>
      <c r="FK320" s="218"/>
      <c r="FL320" s="218"/>
      <c r="FM320" s="218"/>
      <c r="FN320" s="218"/>
    </row>
    <row r="321" spans="2:170">
      <c r="B321" s="218"/>
      <c r="C321" s="304"/>
      <c r="D321" s="218"/>
      <c r="F321" s="218"/>
      <c r="G321" s="218"/>
      <c r="H321" s="218"/>
      <c r="I321" s="218"/>
      <c r="J321" s="218"/>
      <c r="K321" s="218"/>
      <c r="L321" s="218"/>
      <c r="M321" s="218"/>
      <c r="N321" s="218"/>
      <c r="O321" s="218"/>
      <c r="P321" s="218"/>
      <c r="Q321" s="218"/>
      <c r="R321" s="218"/>
      <c r="S321" s="218"/>
      <c r="T321" s="218"/>
      <c r="U321" s="218"/>
      <c r="V321" s="218"/>
      <c r="W321" s="218"/>
      <c r="X321" s="218"/>
      <c r="Y321" s="218"/>
      <c r="Z321" s="218"/>
      <c r="AA321" s="218"/>
      <c r="AB321" s="218"/>
      <c r="AC321" s="218"/>
      <c r="AD321" s="218"/>
      <c r="AE321" s="218"/>
      <c r="AF321" s="218"/>
      <c r="AG321" s="218"/>
      <c r="AH321" s="305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</row>
    <row r="322" spans="2:170">
      <c r="B322" s="218"/>
      <c r="C322" s="304"/>
      <c r="D322" s="218"/>
      <c r="F322" s="218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  <c r="Q322" s="218"/>
      <c r="R322" s="218"/>
      <c r="S322" s="218"/>
      <c r="T322" s="218"/>
      <c r="U322" s="218"/>
      <c r="V322" s="218"/>
      <c r="W322" s="218"/>
      <c r="X322" s="218"/>
      <c r="Y322" s="218"/>
      <c r="Z322" s="218"/>
      <c r="AA322" s="218"/>
      <c r="AB322" s="218"/>
      <c r="AC322" s="218"/>
      <c r="AD322" s="218"/>
      <c r="AE322" s="218"/>
      <c r="AF322" s="218"/>
      <c r="AG322" s="218"/>
      <c r="AH322" s="305"/>
      <c r="AI322" s="218"/>
      <c r="AJ322" s="218"/>
      <c r="AK322" s="218"/>
      <c r="AL322" s="218"/>
      <c r="AM322" s="218"/>
      <c r="AN322" s="218"/>
      <c r="AO322" s="218"/>
      <c r="AP322" s="218"/>
      <c r="AQ322" s="218"/>
      <c r="AR322" s="218"/>
      <c r="AS322" s="218"/>
      <c r="AT322" s="218"/>
      <c r="AU322" s="218"/>
      <c r="AV322" s="218"/>
      <c r="AW322" s="218"/>
      <c r="AX322" s="218"/>
      <c r="AY322" s="218"/>
      <c r="AZ322" s="218"/>
      <c r="BA322" s="218"/>
      <c r="BB322" s="218"/>
      <c r="BC322" s="218"/>
      <c r="BD322" s="218"/>
      <c r="BE322" s="218"/>
      <c r="BF322" s="218"/>
      <c r="BG322" s="218"/>
      <c r="BH322" s="218"/>
      <c r="BI322" s="218"/>
      <c r="BJ322" s="218"/>
      <c r="BK322" s="218"/>
      <c r="BL322" s="218"/>
      <c r="BM322" s="218"/>
      <c r="BN322" s="218"/>
      <c r="BO322" s="218"/>
      <c r="BP322" s="218"/>
      <c r="BQ322" s="218"/>
      <c r="BR322" s="218"/>
      <c r="BS322" s="218"/>
      <c r="BT322" s="218"/>
      <c r="BU322" s="218"/>
      <c r="BV322" s="218"/>
      <c r="BW322" s="218"/>
      <c r="BX322" s="218"/>
      <c r="BY322" s="218"/>
      <c r="BZ322" s="218"/>
      <c r="CA322" s="218"/>
      <c r="CB322" s="218"/>
      <c r="CC322" s="218"/>
      <c r="CD322" s="218"/>
      <c r="CE322" s="218"/>
      <c r="CF322" s="218"/>
      <c r="CG322" s="218"/>
      <c r="CH322" s="218"/>
      <c r="CI322" s="218"/>
      <c r="CJ322" s="218"/>
      <c r="CK322" s="218"/>
      <c r="CL322" s="218"/>
      <c r="CM322" s="218"/>
      <c r="CN322" s="218"/>
      <c r="CO322" s="218"/>
      <c r="CP322" s="218"/>
      <c r="CQ322" s="218"/>
      <c r="CR322" s="218"/>
      <c r="CS322" s="218"/>
      <c r="CT322" s="218"/>
      <c r="CU322" s="218"/>
      <c r="CV322" s="218"/>
      <c r="CW322" s="218"/>
      <c r="CX322" s="218"/>
      <c r="CY322" s="218"/>
      <c r="CZ322" s="218"/>
      <c r="DA322" s="218"/>
      <c r="DB322" s="218"/>
      <c r="DC322" s="218"/>
      <c r="DD322" s="218"/>
      <c r="DE322" s="218"/>
      <c r="DF322" s="218"/>
      <c r="DG322" s="218"/>
      <c r="DH322" s="218"/>
      <c r="DI322" s="218"/>
      <c r="DJ322" s="218"/>
      <c r="DK322" s="218"/>
      <c r="DL322" s="218"/>
      <c r="DM322" s="218"/>
      <c r="DN322" s="218"/>
      <c r="DO322" s="218"/>
      <c r="DP322" s="218"/>
      <c r="DQ322" s="218"/>
      <c r="DR322" s="218"/>
      <c r="DS322" s="218"/>
      <c r="DT322" s="218"/>
      <c r="DU322" s="218"/>
      <c r="DV322" s="218"/>
      <c r="DW322" s="218"/>
      <c r="DX322" s="218"/>
      <c r="DY322" s="218"/>
      <c r="DZ322" s="218"/>
      <c r="EA322" s="218"/>
      <c r="EB322" s="218"/>
      <c r="EC322" s="218"/>
      <c r="ED322" s="218"/>
      <c r="EE322" s="218"/>
      <c r="EF322" s="218"/>
      <c r="EG322" s="218"/>
      <c r="EH322" s="218"/>
      <c r="EI322" s="218"/>
      <c r="EJ322" s="218"/>
      <c r="EK322" s="218"/>
      <c r="EL322" s="218"/>
      <c r="EM322" s="218"/>
      <c r="EN322" s="218"/>
      <c r="EO322" s="218"/>
      <c r="EP322" s="218"/>
      <c r="EQ322" s="218"/>
      <c r="ER322" s="218"/>
      <c r="ES322" s="218"/>
      <c r="ET322" s="218"/>
      <c r="EU322" s="218"/>
      <c r="EV322" s="218"/>
      <c r="EW322" s="218"/>
      <c r="EX322" s="218"/>
      <c r="EY322" s="218"/>
      <c r="EZ322" s="218"/>
      <c r="FA322" s="218"/>
      <c r="FB322" s="218"/>
      <c r="FC322" s="218"/>
      <c r="FD322" s="218"/>
      <c r="FE322" s="218"/>
      <c r="FF322" s="218"/>
      <c r="FG322" s="218"/>
      <c r="FH322" s="218"/>
      <c r="FI322" s="218"/>
      <c r="FJ322" s="218"/>
      <c r="FK322" s="218"/>
      <c r="FL322" s="218"/>
      <c r="FM322" s="218"/>
      <c r="FN322" s="218"/>
    </row>
    <row r="323" spans="2:170">
      <c r="B323" s="218"/>
      <c r="C323" s="304"/>
      <c r="D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  <c r="Q323" s="218"/>
      <c r="R323" s="218"/>
      <c r="S323" s="218"/>
      <c r="T323" s="218"/>
      <c r="U323" s="218"/>
      <c r="V323" s="218"/>
      <c r="W323" s="218"/>
      <c r="X323" s="218"/>
      <c r="Y323" s="218"/>
      <c r="Z323" s="218"/>
      <c r="AA323" s="218"/>
      <c r="AB323" s="218"/>
      <c r="AC323" s="218"/>
      <c r="AD323" s="218"/>
      <c r="AE323" s="218"/>
      <c r="AF323" s="218"/>
      <c r="AG323" s="218"/>
      <c r="AH323" s="305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/>
      <c r="BM323" s="218"/>
      <c r="BN323" s="218"/>
      <c r="BO323" s="218"/>
      <c r="BP323" s="218"/>
      <c r="BQ323" s="218"/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  <c r="DR323" s="218"/>
      <c r="DS323" s="218"/>
      <c r="DT323" s="218"/>
      <c r="DU323" s="218"/>
      <c r="DV323" s="218"/>
      <c r="DW323" s="218"/>
      <c r="DX323" s="218"/>
      <c r="DY323" s="218"/>
      <c r="DZ323" s="218"/>
      <c r="EA323" s="218"/>
      <c r="EB323" s="218"/>
      <c r="EC323" s="218"/>
      <c r="ED323" s="218"/>
      <c r="EE323" s="218"/>
      <c r="EF323" s="218"/>
      <c r="EG323" s="218"/>
      <c r="EH323" s="218"/>
      <c r="EI323" s="218"/>
      <c r="EJ323" s="218"/>
      <c r="EK323" s="218"/>
      <c r="EL323" s="218"/>
      <c r="EM323" s="218"/>
      <c r="EN323" s="218"/>
      <c r="EO323" s="218"/>
      <c r="EP323" s="218"/>
      <c r="EQ323" s="218"/>
      <c r="ER323" s="218"/>
      <c r="ES323" s="218"/>
      <c r="ET323" s="218"/>
      <c r="EU323" s="218"/>
      <c r="EV323" s="218"/>
      <c r="EW323" s="218"/>
      <c r="EX323" s="218"/>
      <c r="EY323" s="218"/>
      <c r="EZ323" s="218"/>
      <c r="FA323" s="218"/>
      <c r="FB323" s="218"/>
      <c r="FC323" s="218"/>
      <c r="FD323" s="218"/>
      <c r="FE323" s="218"/>
      <c r="FF323" s="218"/>
      <c r="FG323" s="218"/>
      <c r="FH323" s="218"/>
      <c r="FI323" s="218"/>
      <c r="FJ323" s="218"/>
      <c r="FK323" s="218"/>
      <c r="FL323" s="218"/>
      <c r="FM323" s="218"/>
      <c r="FN323" s="218"/>
    </row>
    <row r="324" spans="2:170">
      <c r="B324" s="218"/>
      <c r="C324" s="304"/>
      <c r="D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  <c r="Q324" s="218"/>
      <c r="R324" s="218"/>
      <c r="S324" s="218"/>
      <c r="T324" s="218"/>
      <c r="U324" s="218"/>
      <c r="V324" s="218"/>
      <c r="W324" s="218"/>
      <c r="X324" s="218"/>
      <c r="Y324" s="218"/>
      <c r="Z324" s="218"/>
      <c r="AA324" s="218"/>
      <c r="AB324" s="218"/>
      <c r="AC324" s="218"/>
      <c r="AD324" s="218"/>
      <c r="AE324" s="218"/>
      <c r="AF324" s="218"/>
      <c r="AG324" s="218"/>
      <c r="AH324" s="305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/>
      <c r="BM324" s="218"/>
      <c r="BN324" s="218"/>
      <c r="BO324" s="218"/>
      <c r="BP324" s="218"/>
      <c r="BQ324" s="218"/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  <c r="DR324" s="218"/>
      <c r="DS324" s="218"/>
      <c r="DT324" s="218"/>
      <c r="DU324" s="218"/>
      <c r="DV324" s="218"/>
      <c r="DW324" s="218"/>
      <c r="DX324" s="218"/>
      <c r="DY324" s="218"/>
      <c r="DZ324" s="218"/>
      <c r="EA324" s="218"/>
      <c r="EB324" s="218"/>
      <c r="EC324" s="218"/>
      <c r="ED324" s="218"/>
      <c r="EE324" s="218"/>
      <c r="EF324" s="218"/>
      <c r="EG324" s="218"/>
      <c r="EH324" s="218"/>
      <c r="EI324" s="218"/>
      <c r="EJ324" s="218"/>
      <c r="EK324" s="218"/>
      <c r="EL324" s="218"/>
      <c r="EM324" s="218"/>
      <c r="EN324" s="218"/>
      <c r="EO324" s="218"/>
      <c r="EP324" s="218"/>
      <c r="EQ324" s="218"/>
      <c r="ER324" s="218"/>
      <c r="ES324" s="218"/>
      <c r="ET324" s="218"/>
      <c r="EU324" s="218"/>
      <c r="EV324" s="218"/>
      <c r="EW324" s="218"/>
      <c r="EX324" s="218"/>
      <c r="EY324" s="218"/>
      <c r="EZ324" s="218"/>
      <c r="FA324" s="218"/>
      <c r="FB324" s="218"/>
      <c r="FC324" s="218"/>
      <c r="FD324" s="218"/>
      <c r="FE324" s="218"/>
      <c r="FF324" s="218"/>
      <c r="FG324" s="218"/>
      <c r="FH324" s="218"/>
      <c r="FI324" s="218"/>
      <c r="FJ324" s="218"/>
      <c r="FK324" s="218"/>
      <c r="FL324" s="218"/>
      <c r="FM324" s="218"/>
      <c r="FN324" s="218"/>
    </row>
    <row r="325" spans="2:170">
      <c r="B325" s="218"/>
      <c r="C325" s="304"/>
      <c r="D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218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305"/>
      <c r="AI325" s="218"/>
      <c r="AJ325" s="218"/>
      <c r="AK325" s="218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218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218"/>
      <c r="BV325" s="218"/>
      <c r="BW325" s="218"/>
      <c r="BX325" s="218"/>
      <c r="BY325" s="218"/>
      <c r="BZ325" s="218"/>
      <c r="CA325" s="218"/>
      <c r="CB325" s="218"/>
      <c r="CC325" s="218"/>
      <c r="CD325" s="218"/>
      <c r="CE325" s="218"/>
      <c r="CF325" s="218"/>
      <c r="CG325" s="218"/>
      <c r="CH325" s="218"/>
      <c r="CI325" s="218"/>
      <c r="CJ325" s="218"/>
      <c r="CK325" s="218"/>
      <c r="CL325" s="218"/>
      <c r="CM325" s="218"/>
      <c r="CN325" s="218"/>
      <c r="CO325" s="218"/>
      <c r="CP325" s="218"/>
      <c r="CQ325" s="218"/>
      <c r="CR325" s="218"/>
      <c r="CS325" s="218"/>
      <c r="CT325" s="218"/>
      <c r="CU325" s="218"/>
      <c r="CV325" s="218"/>
      <c r="CW325" s="218"/>
      <c r="CX325" s="218"/>
      <c r="CY325" s="218"/>
      <c r="CZ325" s="218"/>
      <c r="DA325" s="218"/>
      <c r="DB325" s="218"/>
      <c r="DC325" s="218"/>
      <c r="DD325" s="218"/>
      <c r="DE325" s="218"/>
      <c r="DF325" s="218"/>
      <c r="DG325" s="218"/>
      <c r="DH325" s="218"/>
      <c r="DI325" s="218"/>
      <c r="DJ325" s="218"/>
      <c r="DK325" s="218"/>
      <c r="DL325" s="218"/>
      <c r="DM325" s="218"/>
      <c r="DN325" s="218"/>
      <c r="DO325" s="218"/>
      <c r="DP325" s="218"/>
      <c r="DQ325" s="218"/>
      <c r="DR325" s="218"/>
      <c r="DS325" s="218"/>
      <c r="DT325" s="218"/>
      <c r="DU325" s="218"/>
      <c r="DV325" s="218"/>
      <c r="DW325" s="218"/>
      <c r="DX325" s="218"/>
      <c r="DY325" s="218"/>
      <c r="DZ325" s="218"/>
      <c r="EA325" s="218"/>
      <c r="EB325" s="218"/>
      <c r="EC325" s="218"/>
      <c r="ED325" s="218"/>
      <c r="EE325" s="218"/>
      <c r="EF325" s="218"/>
      <c r="EG325" s="218"/>
      <c r="EH325" s="218"/>
      <c r="EI325" s="218"/>
      <c r="EJ325" s="218"/>
      <c r="EK325" s="218"/>
      <c r="EL325" s="218"/>
      <c r="EM325" s="218"/>
      <c r="EN325" s="218"/>
      <c r="EO325" s="218"/>
      <c r="EP325" s="218"/>
      <c r="EQ325" s="218"/>
      <c r="ER325" s="218"/>
      <c r="ES325" s="218"/>
      <c r="ET325" s="218"/>
      <c r="EU325" s="218"/>
      <c r="EV325" s="218"/>
      <c r="EW325" s="218"/>
      <c r="EX325" s="218"/>
      <c r="EY325" s="218"/>
      <c r="EZ325" s="218"/>
      <c r="FA325" s="218"/>
      <c r="FB325" s="218"/>
      <c r="FC325" s="218"/>
      <c r="FD325" s="218"/>
      <c r="FE325" s="218"/>
      <c r="FF325" s="218"/>
      <c r="FG325" s="218"/>
      <c r="FH325" s="218"/>
      <c r="FI325" s="218"/>
      <c r="FJ325" s="218"/>
      <c r="FK325" s="218"/>
      <c r="FL325" s="218"/>
      <c r="FM325" s="218"/>
      <c r="FN325" s="218"/>
    </row>
    <row r="326" spans="2:170">
      <c r="B326" s="218"/>
      <c r="C326" s="304"/>
      <c r="D326" s="218"/>
      <c r="F326" s="218"/>
      <c r="G326" s="218"/>
      <c r="H326" s="218"/>
      <c r="I326" s="218"/>
      <c r="J326" s="218"/>
      <c r="K326" s="218"/>
      <c r="L326" s="218"/>
      <c r="M326" s="218"/>
      <c r="N326" s="218"/>
      <c r="O326" s="218"/>
      <c r="P326" s="218"/>
      <c r="Q326" s="218"/>
      <c r="R326" s="218"/>
      <c r="S326" s="218"/>
      <c r="T326" s="218"/>
      <c r="U326" s="218"/>
      <c r="V326" s="218"/>
      <c r="W326" s="218"/>
      <c r="X326" s="218"/>
      <c r="Y326" s="218"/>
      <c r="Z326" s="218"/>
      <c r="AA326" s="218"/>
      <c r="AB326" s="218"/>
      <c r="AC326" s="218"/>
      <c r="AD326" s="218"/>
      <c r="AE326" s="218"/>
      <c r="AF326" s="218"/>
      <c r="AG326" s="218"/>
      <c r="AH326" s="305"/>
      <c r="AI326" s="218"/>
      <c r="AJ326" s="218"/>
      <c r="AK326" s="218"/>
      <c r="AL326" s="218"/>
      <c r="AM326" s="218"/>
      <c r="AN326" s="218"/>
      <c r="AO326" s="218"/>
      <c r="AP326" s="218"/>
      <c r="AQ326" s="218"/>
      <c r="AR326" s="218"/>
      <c r="AS326" s="218"/>
      <c r="AT326" s="218"/>
      <c r="AU326" s="218"/>
      <c r="AV326" s="218"/>
      <c r="AW326" s="218"/>
      <c r="AX326" s="218"/>
      <c r="AY326" s="218"/>
      <c r="AZ326" s="218"/>
      <c r="BA326" s="218"/>
      <c r="BB326" s="218"/>
      <c r="BC326" s="218"/>
      <c r="BD326" s="218"/>
      <c r="BE326" s="218"/>
      <c r="BF326" s="218"/>
      <c r="BG326" s="218"/>
      <c r="BH326" s="218"/>
      <c r="BI326" s="218"/>
      <c r="BJ326" s="218"/>
      <c r="BK326" s="218"/>
      <c r="BL326" s="218"/>
      <c r="BM326" s="218"/>
      <c r="BN326" s="218"/>
      <c r="BO326" s="218"/>
      <c r="BP326" s="218"/>
      <c r="BQ326" s="218"/>
      <c r="BR326" s="218"/>
      <c r="BS326" s="218"/>
      <c r="BT326" s="218"/>
      <c r="BU326" s="218"/>
      <c r="BV326" s="218"/>
      <c r="BW326" s="218"/>
      <c r="BX326" s="218"/>
      <c r="BY326" s="218"/>
      <c r="BZ326" s="218"/>
      <c r="CA326" s="218"/>
      <c r="CB326" s="218"/>
      <c r="CC326" s="218"/>
      <c r="CD326" s="218"/>
      <c r="CE326" s="218"/>
      <c r="CF326" s="218"/>
      <c r="CG326" s="218"/>
      <c r="CH326" s="218"/>
      <c r="CI326" s="218"/>
      <c r="CJ326" s="218"/>
      <c r="CK326" s="218"/>
      <c r="CL326" s="218"/>
      <c r="CM326" s="218"/>
      <c r="CN326" s="218"/>
      <c r="CO326" s="218"/>
      <c r="CP326" s="218"/>
      <c r="CQ326" s="218"/>
      <c r="CR326" s="218"/>
      <c r="CS326" s="218"/>
      <c r="CT326" s="218"/>
      <c r="CU326" s="218"/>
      <c r="CV326" s="218"/>
      <c r="CW326" s="218"/>
      <c r="CX326" s="218"/>
      <c r="CY326" s="218"/>
      <c r="CZ326" s="218"/>
      <c r="DA326" s="218"/>
      <c r="DB326" s="218"/>
      <c r="DC326" s="218"/>
      <c r="DD326" s="218"/>
      <c r="DE326" s="218"/>
      <c r="DF326" s="218"/>
      <c r="DG326" s="218"/>
      <c r="DH326" s="218"/>
      <c r="DI326" s="218"/>
      <c r="DJ326" s="218"/>
      <c r="DK326" s="218"/>
      <c r="DL326" s="218"/>
      <c r="DM326" s="218"/>
      <c r="DN326" s="218"/>
      <c r="DO326" s="218"/>
      <c r="DP326" s="218"/>
      <c r="DQ326" s="218"/>
      <c r="DR326" s="218"/>
      <c r="DS326" s="218"/>
      <c r="DT326" s="218"/>
      <c r="DU326" s="218"/>
      <c r="DV326" s="218"/>
      <c r="DW326" s="218"/>
      <c r="DX326" s="218"/>
      <c r="DY326" s="218"/>
      <c r="DZ326" s="218"/>
      <c r="EA326" s="218"/>
      <c r="EB326" s="218"/>
      <c r="EC326" s="218"/>
      <c r="ED326" s="218"/>
      <c r="EE326" s="218"/>
      <c r="EF326" s="218"/>
      <c r="EG326" s="218"/>
      <c r="EH326" s="218"/>
      <c r="EI326" s="218"/>
      <c r="EJ326" s="218"/>
      <c r="EK326" s="218"/>
      <c r="EL326" s="218"/>
      <c r="EM326" s="218"/>
      <c r="EN326" s="218"/>
      <c r="EO326" s="218"/>
      <c r="EP326" s="218"/>
      <c r="EQ326" s="218"/>
      <c r="ER326" s="218"/>
      <c r="ES326" s="218"/>
      <c r="ET326" s="218"/>
      <c r="EU326" s="218"/>
      <c r="EV326" s="218"/>
      <c r="EW326" s="218"/>
      <c r="EX326" s="218"/>
      <c r="EY326" s="218"/>
      <c r="EZ326" s="218"/>
      <c r="FA326" s="218"/>
      <c r="FB326" s="218"/>
      <c r="FC326" s="218"/>
      <c r="FD326" s="218"/>
      <c r="FE326" s="218"/>
      <c r="FF326" s="218"/>
      <c r="FG326" s="218"/>
      <c r="FH326" s="218"/>
      <c r="FI326" s="218"/>
      <c r="FJ326" s="218"/>
      <c r="FK326" s="218"/>
      <c r="FL326" s="218"/>
      <c r="FM326" s="218"/>
      <c r="FN326" s="218"/>
    </row>
    <row r="327" spans="2:170">
      <c r="B327" s="218"/>
      <c r="C327" s="304"/>
      <c r="D327" s="218"/>
      <c r="F327" s="218"/>
      <c r="G327" s="218"/>
      <c r="H327" s="218"/>
      <c r="I327" s="218"/>
      <c r="J327" s="218"/>
      <c r="K327" s="218"/>
      <c r="L327" s="218"/>
      <c r="M327" s="218"/>
      <c r="N327" s="218"/>
      <c r="O327" s="218"/>
      <c r="P327" s="218"/>
      <c r="Q327" s="218"/>
      <c r="R327" s="218"/>
      <c r="S327" s="218"/>
      <c r="T327" s="218"/>
      <c r="U327" s="218"/>
      <c r="V327" s="218"/>
      <c r="W327" s="218"/>
      <c r="X327" s="218"/>
      <c r="Y327" s="218"/>
      <c r="Z327" s="218"/>
      <c r="AA327" s="218"/>
      <c r="AB327" s="218"/>
      <c r="AC327" s="218"/>
      <c r="AD327" s="218"/>
      <c r="AE327" s="218"/>
      <c r="AF327" s="218"/>
      <c r="AG327" s="218"/>
      <c r="AH327" s="305"/>
      <c r="AI327" s="218"/>
      <c r="AJ327" s="218"/>
      <c r="AK327" s="218"/>
      <c r="AL327" s="218"/>
      <c r="AM327" s="218"/>
      <c r="AN327" s="218"/>
      <c r="AO327" s="218"/>
      <c r="AP327" s="218"/>
      <c r="AQ327" s="218"/>
      <c r="AR327" s="218"/>
      <c r="AS327" s="218"/>
      <c r="AT327" s="218"/>
      <c r="AU327" s="218"/>
      <c r="AV327" s="218"/>
      <c r="AW327" s="218"/>
      <c r="AX327" s="218"/>
      <c r="AY327" s="218"/>
      <c r="AZ327" s="218"/>
      <c r="BA327" s="218"/>
      <c r="BB327" s="218"/>
      <c r="BC327" s="218"/>
      <c r="BD327" s="218"/>
      <c r="BE327" s="218"/>
      <c r="BF327" s="218"/>
      <c r="BG327" s="218"/>
      <c r="BH327" s="218"/>
      <c r="BI327" s="218"/>
      <c r="BJ327" s="218"/>
      <c r="BK327" s="218"/>
      <c r="BL327" s="218"/>
      <c r="BM327" s="218"/>
      <c r="BN327" s="218"/>
      <c r="BO327" s="218"/>
      <c r="BP327" s="218"/>
      <c r="BQ327" s="218"/>
      <c r="BR327" s="218"/>
      <c r="BS327" s="218"/>
      <c r="BT327" s="218"/>
      <c r="BU327" s="218"/>
      <c r="BV327" s="218"/>
      <c r="BW327" s="218"/>
      <c r="BX327" s="218"/>
      <c r="BY327" s="218"/>
      <c r="BZ327" s="218"/>
      <c r="CA327" s="218"/>
      <c r="CB327" s="218"/>
      <c r="CC327" s="218"/>
      <c r="CD327" s="218"/>
      <c r="CE327" s="218"/>
      <c r="CF327" s="218"/>
      <c r="CG327" s="218"/>
      <c r="CH327" s="218"/>
      <c r="CI327" s="218"/>
      <c r="CJ327" s="218"/>
      <c r="CK327" s="218"/>
      <c r="CL327" s="218"/>
      <c r="CM327" s="218"/>
      <c r="CN327" s="218"/>
      <c r="CO327" s="218"/>
      <c r="CP327" s="218"/>
      <c r="CQ327" s="218"/>
      <c r="CR327" s="218"/>
      <c r="CS327" s="218"/>
      <c r="CT327" s="218"/>
      <c r="CU327" s="218"/>
      <c r="CV327" s="218"/>
      <c r="CW327" s="218"/>
      <c r="CX327" s="218"/>
      <c r="CY327" s="218"/>
      <c r="CZ327" s="218"/>
      <c r="DA327" s="218"/>
      <c r="DB327" s="218"/>
      <c r="DC327" s="218"/>
      <c r="DD327" s="218"/>
      <c r="DE327" s="218"/>
      <c r="DF327" s="218"/>
      <c r="DG327" s="218"/>
      <c r="DH327" s="218"/>
      <c r="DI327" s="218"/>
      <c r="DJ327" s="218"/>
      <c r="DK327" s="218"/>
      <c r="DL327" s="218"/>
      <c r="DM327" s="218"/>
      <c r="DN327" s="218"/>
      <c r="DO327" s="218"/>
      <c r="DP327" s="218"/>
      <c r="DQ327" s="218"/>
      <c r="DR327" s="218"/>
      <c r="DS327" s="218"/>
      <c r="DT327" s="218"/>
      <c r="DU327" s="218"/>
      <c r="DV327" s="218"/>
      <c r="DW327" s="218"/>
      <c r="DX327" s="218"/>
      <c r="DY327" s="218"/>
      <c r="DZ327" s="218"/>
      <c r="EA327" s="218"/>
      <c r="EB327" s="218"/>
      <c r="EC327" s="218"/>
      <c r="ED327" s="218"/>
      <c r="EE327" s="218"/>
      <c r="EF327" s="218"/>
      <c r="EG327" s="218"/>
      <c r="EH327" s="218"/>
      <c r="EI327" s="218"/>
      <c r="EJ327" s="218"/>
      <c r="EK327" s="218"/>
      <c r="EL327" s="218"/>
      <c r="EM327" s="218"/>
      <c r="EN327" s="218"/>
      <c r="EO327" s="218"/>
      <c r="EP327" s="218"/>
      <c r="EQ327" s="218"/>
      <c r="ER327" s="218"/>
      <c r="ES327" s="218"/>
      <c r="ET327" s="218"/>
      <c r="EU327" s="218"/>
      <c r="EV327" s="218"/>
      <c r="EW327" s="218"/>
      <c r="EX327" s="218"/>
      <c r="EY327" s="218"/>
      <c r="EZ327" s="218"/>
      <c r="FA327" s="218"/>
      <c r="FB327" s="218"/>
      <c r="FC327" s="218"/>
      <c r="FD327" s="218"/>
      <c r="FE327" s="218"/>
      <c r="FF327" s="218"/>
      <c r="FG327" s="218"/>
      <c r="FH327" s="218"/>
      <c r="FI327" s="218"/>
      <c r="FJ327" s="218"/>
      <c r="FK327" s="218"/>
      <c r="FL327" s="218"/>
      <c r="FM327" s="218"/>
      <c r="FN327" s="218"/>
    </row>
    <row r="328" spans="2:170">
      <c r="B328" s="218"/>
      <c r="C328" s="304"/>
      <c r="D328" s="218"/>
      <c r="F328" s="218"/>
      <c r="G328" s="218"/>
      <c r="H328" s="218"/>
      <c r="I328" s="218"/>
      <c r="J328" s="218"/>
      <c r="K328" s="218"/>
      <c r="L328" s="218"/>
      <c r="M328" s="218"/>
      <c r="N328" s="218"/>
      <c r="O328" s="218"/>
      <c r="P328" s="218"/>
      <c r="Q328" s="218"/>
      <c r="R328" s="218"/>
      <c r="S328" s="218"/>
      <c r="T328" s="218"/>
      <c r="U328" s="218"/>
      <c r="V328" s="218"/>
      <c r="W328" s="218"/>
      <c r="X328" s="218"/>
      <c r="Y328" s="218"/>
      <c r="Z328" s="218"/>
      <c r="AA328" s="218"/>
      <c r="AB328" s="218"/>
      <c r="AC328" s="218"/>
      <c r="AD328" s="218"/>
      <c r="AE328" s="218"/>
      <c r="AF328" s="218"/>
      <c r="AG328" s="218"/>
      <c r="AH328" s="305"/>
      <c r="AI328" s="218"/>
      <c r="AJ328" s="218"/>
      <c r="AK328" s="218"/>
      <c r="AL328" s="218"/>
      <c r="AM328" s="218"/>
      <c r="AN328" s="218"/>
      <c r="AO328" s="218"/>
      <c r="AP328" s="218"/>
      <c r="AQ328" s="218"/>
      <c r="AR328" s="218"/>
      <c r="AS328" s="218"/>
      <c r="AT328" s="218"/>
      <c r="AU328" s="218"/>
      <c r="AV328" s="218"/>
      <c r="AW328" s="218"/>
      <c r="AX328" s="218"/>
      <c r="AY328" s="218"/>
      <c r="AZ328" s="218"/>
      <c r="BA328" s="218"/>
      <c r="BB328" s="218"/>
      <c r="BC328" s="218"/>
      <c r="BD328" s="218"/>
      <c r="BE328" s="218"/>
      <c r="BF328" s="218"/>
      <c r="BG328" s="218"/>
      <c r="BH328" s="218"/>
      <c r="BI328" s="218"/>
      <c r="BJ328" s="218"/>
      <c r="BK328" s="218"/>
      <c r="BL328" s="218"/>
      <c r="BM328" s="218"/>
      <c r="BN328" s="218"/>
      <c r="BO328" s="218"/>
      <c r="BP328" s="218"/>
      <c r="BQ328" s="218"/>
      <c r="BR328" s="218"/>
      <c r="BS328" s="218"/>
      <c r="BT328" s="218"/>
      <c r="BU328" s="218"/>
      <c r="BV328" s="218"/>
      <c r="BW328" s="218"/>
      <c r="BX328" s="218"/>
      <c r="BY328" s="218"/>
      <c r="BZ328" s="218"/>
      <c r="CA328" s="218"/>
      <c r="CB328" s="218"/>
      <c r="CC328" s="218"/>
      <c r="CD328" s="218"/>
      <c r="CE328" s="218"/>
      <c r="CF328" s="218"/>
      <c r="CG328" s="218"/>
      <c r="CH328" s="218"/>
      <c r="CI328" s="218"/>
      <c r="CJ328" s="218"/>
      <c r="CK328" s="218"/>
      <c r="CL328" s="218"/>
      <c r="CM328" s="218"/>
      <c r="CN328" s="218"/>
      <c r="CO328" s="218"/>
      <c r="CP328" s="218"/>
      <c r="CQ328" s="218"/>
      <c r="CR328" s="218"/>
      <c r="CS328" s="218"/>
      <c r="CT328" s="218"/>
      <c r="CU328" s="218"/>
      <c r="CV328" s="218"/>
      <c r="CW328" s="218"/>
      <c r="CX328" s="218"/>
      <c r="CY328" s="218"/>
      <c r="CZ328" s="218"/>
      <c r="DA328" s="218"/>
      <c r="DB328" s="218"/>
      <c r="DC328" s="218"/>
      <c r="DD328" s="218"/>
      <c r="DE328" s="218"/>
      <c r="DF328" s="218"/>
      <c r="DG328" s="218"/>
      <c r="DH328" s="218"/>
      <c r="DI328" s="218"/>
      <c r="DJ328" s="218"/>
      <c r="DK328" s="218"/>
      <c r="DL328" s="218"/>
      <c r="DM328" s="218"/>
      <c r="DN328" s="218"/>
      <c r="DO328" s="218"/>
      <c r="DP328" s="218"/>
      <c r="DQ328" s="218"/>
      <c r="DR328" s="218"/>
      <c r="DS328" s="218"/>
      <c r="DT328" s="218"/>
      <c r="DU328" s="218"/>
      <c r="DV328" s="218"/>
      <c r="DW328" s="218"/>
      <c r="DX328" s="218"/>
      <c r="DY328" s="218"/>
      <c r="DZ328" s="218"/>
      <c r="EA328" s="218"/>
      <c r="EB328" s="218"/>
      <c r="EC328" s="218"/>
      <c r="ED328" s="218"/>
      <c r="EE328" s="218"/>
      <c r="EF328" s="218"/>
      <c r="EG328" s="218"/>
      <c r="EH328" s="218"/>
      <c r="EI328" s="218"/>
      <c r="EJ328" s="218"/>
      <c r="EK328" s="218"/>
      <c r="EL328" s="218"/>
      <c r="EM328" s="218"/>
      <c r="EN328" s="218"/>
      <c r="EO328" s="218"/>
      <c r="EP328" s="218"/>
      <c r="EQ328" s="218"/>
      <c r="ER328" s="218"/>
      <c r="ES328" s="218"/>
      <c r="ET328" s="218"/>
      <c r="EU328" s="218"/>
      <c r="EV328" s="218"/>
      <c r="EW328" s="218"/>
      <c r="EX328" s="218"/>
      <c r="EY328" s="218"/>
      <c r="EZ328" s="218"/>
      <c r="FA328" s="218"/>
      <c r="FB328" s="218"/>
      <c r="FC328" s="218"/>
      <c r="FD328" s="218"/>
      <c r="FE328" s="218"/>
      <c r="FF328" s="218"/>
      <c r="FG328" s="218"/>
      <c r="FH328" s="218"/>
      <c r="FI328" s="218"/>
      <c r="FJ328" s="218"/>
      <c r="FK328" s="218"/>
      <c r="FL328" s="218"/>
      <c r="FM328" s="218"/>
      <c r="FN328" s="218"/>
    </row>
    <row r="329" spans="2:170">
      <c r="B329" s="218"/>
      <c r="C329" s="304"/>
      <c r="D329" s="218"/>
      <c r="F329" s="218"/>
      <c r="G329" s="218"/>
      <c r="H329" s="218"/>
      <c r="I329" s="218"/>
      <c r="J329" s="218"/>
      <c r="K329" s="218"/>
      <c r="L329" s="218"/>
      <c r="M329" s="218"/>
      <c r="N329" s="218"/>
      <c r="O329" s="218"/>
      <c r="P329" s="218"/>
      <c r="Q329" s="218"/>
      <c r="R329" s="218"/>
      <c r="S329" s="218"/>
      <c r="T329" s="218"/>
      <c r="U329" s="218"/>
      <c r="V329" s="218"/>
      <c r="W329" s="218"/>
      <c r="X329" s="218"/>
      <c r="Y329" s="218"/>
      <c r="Z329" s="218"/>
      <c r="AA329" s="218"/>
      <c r="AB329" s="218"/>
      <c r="AC329" s="218"/>
      <c r="AD329" s="218"/>
      <c r="AE329" s="218"/>
      <c r="AF329" s="218"/>
      <c r="AG329" s="218"/>
      <c r="AH329" s="305"/>
      <c r="AI329" s="218"/>
      <c r="AJ329" s="218"/>
      <c r="AK329" s="218"/>
      <c r="AL329" s="218"/>
      <c r="AM329" s="218"/>
      <c r="AN329" s="218"/>
      <c r="AO329" s="218"/>
      <c r="AP329" s="218"/>
      <c r="AQ329" s="218"/>
      <c r="AR329" s="218"/>
      <c r="AS329" s="218"/>
      <c r="AT329" s="218"/>
      <c r="AU329" s="218"/>
      <c r="AV329" s="218"/>
      <c r="AW329" s="218"/>
      <c r="AX329" s="218"/>
      <c r="AY329" s="218"/>
      <c r="AZ329" s="218"/>
      <c r="BA329" s="218"/>
      <c r="BB329" s="218"/>
      <c r="BC329" s="218"/>
      <c r="BD329" s="218"/>
      <c r="BE329" s="218"/>
      <c r="BF329" s="218"/>
      <c r="BG329" s="218"/>
      <c r="BH329" s="218"/>
      <c r="BI329" s="218"/>
      <c r="BJ329" s="218"/>
      <c r="BK329" s="218"/>
      <c r="BL329" s="218"/>
      <c r="BM329" s="218"/>
      <c r="BN329" s="218"/>
      <c r="BO329" s="218"/>
      <c r="BP329" s="218"/>
      <c r="BQ329" s="218"/>
      <c r="BR329" s="218"/>
      <c r="BS329" s="218"/>
      <c r="BT329" s="218"/>
      <c r="BU329" s="218"/>
      <c r="BV329" s="218"/>
      <c r="BW329" s="218"/>
      <c r="BX329" s="218"/>
      <c r="BY329" s="218"/>
      <c r="BZ329" s="218"/>
      <c r="CA329" s="218"/>
      <c r="CB329" s="218"/>
      <c r="CC329" s="218"/>
      <c r="CD329" s="218"/>
      <c r="CE329" s="218"/>
      <c r="CF329" s="218"/>
      <c r="CG329" s="218"/>
      <c r="CH329" s="218"/>
      <c r="CI329" s="218"/>
      <c r="CJ329" s="218"/>
      <c r="CK329" s="218"/>
      <c r="CL329" s="218"/>
      <c r="CM329" s="218"/>
      <c r="CN329" s="218"/>
      <c r="CO329" s="218"/>
      <c r="CP329" s="218"/>
      <c r="CQ329" s="218"/>
      <c r="CR329" s="218"/>
      <c r="CS329" s="218"/>
      <c r="CT329" s="218"/>
      <c r="CU329" s="218"/>
      <c r="CV329" s="218"/>
      <c r="CW329" s="218"/>
      <c r="CX329" s="218"/>
      <c r="CY329" s="218"/>
      <c r="CZ329" s="218"/>
      <c r="DA329" s="218"/>
      <c r="DB329" s="218"/>
      <c r="DC329" s="218"/>
      <c r="DD329" s="218"/>
      <c r="DE329" s="218"/>
      <c r="DF329" s="218"/>
      <c r="DG329" s="218"/>
      <c r="DH329" s="218"/>
      <c r="DI329" s="218"/>
      <c r="DJ329" s="218"/>
      <c r="DK329" s="218"/>
      <c r="DL329" s="218"/>
      <c r="DM329" s="218"/>
      <c r="DN329" s="218"/>
      <c r="DO329" s="218"/>
      <c r="DP329" s="218"/>
      <c r="DQ329" s="218"/>
      <c r="DR329" s="218"/>
      <c r="DS329" s="218"/>
      <c r="DT329" s="218"/>
      <c r="DU329" s="218"/>
      <c r="DV329" s="218"/>
      <c r="DW329" s="218"/>
      <c r="DX329" s="218"/>
      <c r="DY329" s="218"/>
      <c r="DZ329" s="218"/>
      <c r="EA329" s="218"/>
      <c r="EB329" s="218"/>
      <c r="EC329" s="218"/>
      <c r="ED329" s="218"/>
      <c r="EE329" s="218"/>
      <c r="EF329" s="218"/>
      <c r="EG329" s="218"/>
      <c r="EH329" s="218"/>
      <c r="EI329" s="218"/>
      <c r="EJ329" s="218"/>
      <c r="EK329" s="218"/>
      <c r="EL329" s="218"/>
      <c r="EM329" s="218"/>
      <c r="EN329" s="218"/>
      <c r="EO329" s="218"/>
      <c r="EP329" s="218"/>
      <c r="EQ329" s="218"/>
      <c r="ER329" s="218"/>
      <c r="ES329" s="218"/>
      <c r="ET329" s="218"/>
      <c r="EU329" s="218"/>
      <c r="EV329" s="218"/>
      <c r="EW329" s="218"/>
      <c r="EX329" s="218"/>
      <c r="EY329" s="218"/>
      <c r="EZ329" s="218"/>
      <c r="FA329" s="218"/>
      <c r="FB329" s="218"/>
      <c r="FC329" s="218"/>
      <c r="FD329" s="218"/>
      <c r="FE329" s="218"/>
      <c r="FF329" s="218"/>
      <c r="FG329" s="218"/>
      <c r="FH329" s="218"/>
      <c r="FI329" s="218"/>
      <c r="FJ329" s="218"/>
      <c r="FK329" s="218"/>
      <c r="FL329" s="218"/>
      <c r="FM329" s="218"/>
      <c r="FN329" s="218"/>
    </row>
    <row r="330" spans="2:170">
      <c r="B330" s="218"/>
      <c r="C330" s="304"/>
      <c r="D330" s="218"/>
      <c r="F330" s="218"/>
      <c r="G330" s="218"/>
      <c r="H330" s="218"/>
      <c r="I330" s="218"/>
      <c r="J330" s="218"/>
      <c r="K330" s="218"/>
      <c r="L330" s="218"/>
      <c r="M330" s="218"/>
      <c r="N330" s="218"/>
      <c r="O330" s="218"/>
      <c r="P330" s="218"/>
      <c r="Q330" s="218"/>
      <c r="R330" s="218"/>
      <c r="S330" s="218"/>
      <c r="T330" s="218"/>
      <c r="U330" s="218"/>
      <c r="V330" s="218"/>
      <c r="W330" s="218"/>
      <c r="X330" s="218"/>
      <c r="Y330" s="218"/>
      <c r="Z330" s="218"/>
      <c r="AA330" s="218"/>
      <c r="AB330" s="218"/>
      <c r="AC330" s="218"/>
      <c r="AD330" s="218"/>
      <c r="AE330" s="218"/>
      <c r="AF330" s="218"/>
      <c r="AG330" s="218"/>
      <c r="AH330" s="305"/>
      <c r="AI330" s="218"/>
      <c r="AJ330" s="218"/>
      <c r="AK330" s="218"/>
      <c r="AL330" s="218"/>
      <c r="AM330" s="218"/>
      <c r="AN330" s="218"/>
      <c r="AO330" s="218"/>
      <c r="AP330" s="218"/>
      <c r="AQ330" s="218"/>
      <c r="AR330" s="218"/>
      <c r="AS330" s="218"/>
      <c r="AT330" s="218"/>
      <c r="AU330" s="218"/>
      <c r="AV330" s="218"/>
      <c r="AW330" s="218"/>
      <c r="AX330" s="218"/>
      <c r="AY330" s="218"/>
      <c r="AZ330" s="218"/>
      <c r="BA330" s="218"/>
      <c r="BB330" s="218"/>
      <c r="BC330" s="218"/>
      <c r="BD330" s="218"/>
      <c r="BE330" s="218"/>
      <c r="BF330" s="218"/>
      <c r="BG330" s="218"/>
      <c r="BH330" s="218"/>
      <c r="BI330" s="218"/>
      <c r="BJ330" s="218"/>
      <c r="BK330" s="218"/>
      <c r="BL330" s="218"/>
      <c r="BM330" s="218"/>
      <c r="BN330" s="218"/>
      <c r="BO330" s="218"/>
      <c r="BP330" s="218"/>
      <c r="BQ330" s="218"/>
      <c r="BR330" s="218"/>
      <c r="BS330" s="218"/>
      <c r="BT330" s="218"/>
      <c r="BU330" s="218"/>
      <c r="BV330" s="218"/>
      <c r="BW330" s="218"/>
      <c r="BX330" s="218"/>
      <c r="BY330" s="218"/>
      <c r="BZ330" s="218"/>
      <c r="CA330" s="218"/>
      <c r="CB330" s="218"/>
      <c r="CC330" s="218"/>
      <c r="CD330" s="218"/>
      <c r="CE330" s="218"/>
      <c r="CF330" s="218"/>
      <c r="CG330" s="218"/>
      <c r="CH330" s="218"/>
      <c r="CI330" s="218"/>
      <c r="CJ330" s="218"/>
      <c r="CK330" s="218"/>
      <c r="CL330" s="218"/>
      <c r="CM330" s="218"/>
      <c r="CN330" s="218"/>
      <c r="CO330" s="218"/>
      <c r="CP330" s="218"/>
      <c r="CQ330" s="218"/>
      <c r="CR330" s="218"/>
      <c r="CS330" s="218"/>
      <c r="CT330" s="218"/>
      <c r="CU330" s="218"/>
      <c r="CV330" s="218"/>
      <c r="CW330" s="218"/>
      <c r="CX330" s="218"/>
      <c r="CY330" s="218"/>
      <c r="CZ330" s="218"/>
      <c r="DA330" s="218"/>
      <c r="DB330" s="218"/>
      <c r="DC330" s="218"/>
      <c r="DD330" s="218"/>
      <c r="DE330" s="218"/>
      <c r="DF330" s="218"/>
      <c r="DG330" s="218"/>
      <c r="DH330" s="218"/>
      <c r="DI330" s="218"/>
      <c r="DJ330" s="218"/>
      <c r="DK330" s="218"/>
      <c r="DL330" s="218"/>
      <c r="DM330" s="218"/>
      <c r="DN330" s="218"/>
      <c r="DO330" s="218"/>
      <c r="DP330" s="218"/>
      <c r="DQ330" s="218"/>
      <c r="DR330" s="218"/>
      <c r="DS330" s="218"/>
      <c r="DT330" s="218"/>
      <c r="DU330" s="218"/>
      <c r="DV330" s="218"/>
      <c r="DW330" s="218"/>
      <c r="DX330" s="218"/>
      <c r="DY330" s="218"/>
      <c r="DZ330" s="218"/>
      <c r="EA330" s="218"/>
      <c r="EB330" s="218"/>
      <c r="EC330" s="218"/>
      <c r="ED330" s="218"/>
      <c r="EE330" s="218"/>
      <c r="EF330" s="218"/>
      <c r="EG330" s="218"/>
      <c r="EH330" s="218"/>
      <c r="EI330" s="218"/>
      <c r="EJ330" s="218"/>
      <c r="EK330" s="218"/>
      <c r="EL330" s="218"/>
      <c r="EM330" s="218"/>
      <c r="EN330" s="218"/>
      <c r="EO330" s="218"/>
      <c r="EP330" s="218"/>
      <c r="EQ330" s="218"/>
      <c r="ER330" s="218"/>
      <c r="ES330" s="218"/>
      <c r="ET330" s="218"/>
      <c r="EU330" s="218"/>
      <c r="EV330" s="218"/>
      <c r="EW330" s="218"/>
      <c r="EX330" s="218"/>
      <c r="EY330" s="218"/>
      <c r="EZ330" s="218"/>
      <c r="FA330" s="218"/>
      <c r="FB330" s="218"/>
      <c r="FC330" s="218"/>
      <c r="FD330" s="218"/>
      <c r="FE330" s="218"/>
      <c r="FF330" s="218"/>
      <c r="FG330" s="218"/>
      <c r="FH330" s="218"/>
      <c r="FI330" s="218"/>
      <c r="FJ330" s="218"/>
      <c r="FK330" s="218"/>
      <c r="FL330" s="218"/>
      <c r="FM330" s="218"/>
      <c r="FN330" s="218"/>
    </row>
    <row r="331" spans="2:170">
      <c r="B331" s="218"/>
      <c r="C331" s="304"/>
      <c r="D331" s="218"/>
      <c r="F331" s="218"/>
      <c r="G331" s="218"/>
      <c r="H331" s="218"/>
      <c r="I331" s="218"/>
      <c r="J331" s="218"/>
      <c r="K331" s="218"/>
      <c r="L331" s="218"/>
      <c r="M331" s="218"/>
      <c r="N331" s="218"/>
      <c r="O331" s="218"/>
      <c r="P331" s="218"/>
      <c r="Q331" s="218"/>
      <c r="R331" s="218"/>
      <c r="S331" s="218"/>
      <c r="T331" s="218"/>
      <c r="U331" s="218"/>
      <c r="V331" s="218"/>
      <c r="W331" s="218"/>
      <c r="X331" s="218"/>
      <c r="Y331" s="218"/>
      <c r="Z331" s="218"/>
      <c r="AA331" s="218"/>
      <c r="AB331" s="218"/>
      <c r="AC331" s="218"/>
      <c r="AD331" s="218"/>
      <c r="AE331" s="218"/>
      <c r="AF331" s="218"/>
      <c r="AG331" s="218"/>
      <c r="AH331" s="305"/>
      <c r="AI331" s="218"/>
      <c r="AJ331" s="218"/>
      <c r="AK331" s="218"/>
      <c r="AL331" s="218"/>
      <c r="AM331" s="218"/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/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/>
      <c r="BZ331" s="218"/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/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/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  <c r="EA331" s="218"/>
      <c r="EB331" s="218"/>
      <c r="EC331" s="218"/>
      <c r="ED331" s="218"/>
      <c r="EE331" s="218"/>
      <c r="EF331" s="218"/>
      <c r="EG331" s="218"/>
      <c r="EH331" s="218"/>
      <c r="EI331" s="218"/>
      <c r="EJ331" s="218"/>
      <c r="EK331" s="218"/>
      <c r="EL331" s="218"/>
      <c r="EM331" s="218"/>
      <c r="EN331" s="218"/>
      <c r="EO331" s="218"/>
      <c r="EP331" s="218"/>
      <c r="EQ331" s="218"/>
      <c r="ER331" s="218"/>
      <c r="ES331" s="218"/>
      <c r="ET331" s="218"/>
      <c r="EU331" s="218"/>
      <c r="EV331" s="218"/>
      <c r="EW331" s="218"/>
      <c r="EX331" s="218"/>
      <c r="EY331" s="218"/>
      <c r="EZ331" s="218"/>
      <c r="FA331" s="218"/>
      <c r="FB331" s="218"/>
      <c r="FC331" s="218"/>
      <c r="FD331" s="218"/>
      <c r="FE331" s="218"/>
      <c r="FF331" s="218"/>
      <c r="FG331" s="218"/>
      <c r="FH331" s="218"/>
      <c r="FI331" s="218"/>
      <c r="FJ331" s="218"/>
      <c r="FK331" s="218"/>
      <c r="FL331" s="218"/>
      <c r="FM331" s="218"/>
      <c r="FN331" s="218"/>
    </row>
    <row r="332" spans="2:170">
      <c r="B332" s="218"/>
      <c r="C332" s="304"/>
      <c r="D332" s="218"/>
      <c r="F332" s="218"/>
      <c r="G332" s="218"/>
      <c r="H332" s="218"/>
      <c r="I332" s="218"/>
      <c r="J332" s="218"/>
      <c r="K332" s="218"/>
      <c r="L332" s="218"/>
      <c r="M332" s="218"/>
      <c r="N332" s="218"/>
      <c r="O332" s="218"/>
      <c r="P332" s="218"/>
      <c r="Q332" s="218"/>
      <c r="R332" s="218"/>
      <c r="S332" s="218"/>
      <c r="T332" s="218"/>
      <c r="U332" s="218"/>
      <c r="V332" s="218"/>
      <c r="W332" s="218"/>
      <c r="X332" s="218"/>
      <c r="Y332" s="218"/>
      <c r="Z332" s="218"/>
      <c r="AA332" s="218"/>
      <c r="AB332" s="218"/>
      <c r="AC332" s="218"/>
      <c r="AD332" s="218"/>
      <c r="AE332" s="218"/>
      <c r="AF332" s="218"/>
      <c r="AG332" s="218"/>
      <c r="AH332" s="305"/>
      <c r="AI332" s="218"/>
      <c r="AJ332" s="218"/>
      <c r="AK332" s="218"/>
      <c r="AL332" s="218"/>
      <c r="AM332" s="218"/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/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/>
      <c r="BZ332" s="218"/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/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/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  <c r="EA332" s="218"/>
      <c r="EB332" s="218"/>
      <c r="EC332" s="218"/>
      <c r="ED332" s="218"/>
      <c r="EE332" s="218"/>
      <c r="EF332" s="218"/>
      <c r="EG332" s="218"/>
      <c r="EH332" s="218"/>
      <c r="EI332" s="218"/>
      <c r="EJ332" s="218"/>
      <c r="EK332" s="218"/>
      <c r="EL332" s="218"/>
      <c r="EM332" s="218"/>
      <c r="EN332" s="218"/>
      <c r="EO332" s="218"/>
      <c r="EP332" s="218"/>
      <c r="EQ332" s="218"/>
      <c r="ER332" s="218"/>
      <c r="ES332" s="218"/>
      <c r="ET332" s="218"/>
      <c r="EU332" s="218"/>
      <c r="EV332" s="218"/>
      <c r="EW332" s="218"/>
      <c r="EX332" s="218"/>
      <c r="EY332" s="218"/>
      <c r="EZ332" s="218"/>
      <c r="FA332" s="218"/>
      <c r="FB332" s="218"/>
      <c r="FC332" s="218"/>
      <c r="FD332" s="218"/>
      <c r="FE332" s="218"/>
      <c r="FF332" s="218"/>
      <c r="FG332" s="218"/>
      <c r="FH332" s="218"/>
      <c r="FI332" s="218"/>
      <c r="FJ332" s="218"/>
      <c r="FK332" s="218"/>
      <c r="FL332" s="218"/>
      <c r="FM332" s="218"/>
      <c r="FN332" s="218"/>
    </row>
    <row r="333" spans="2:170">
      <c r="B333" s="218"/>
      <c r="C333" s="304"/>
      <c r="D333" s="218"/>
      <c r="F333" s="218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  <c r="Q333" s="218"/>
      <c r="R333" s="218"/>
      <c r="S333" s="218"/>
      <c r="T333" s="218"/>
      <c r="U333" s="218"/>
      <c r="V333" s="218"/>
      <c r="W333" s="218"/>
      <c r="X333" s="218"/>
      <c r="Y333" s="218"/>
      <c r="Z333" s="218"/>
      <c r="AA333" s="218"/>
      <c r="AB333" s="218"/>
      <c r="AC333" s="218"/>
      <c r="AD333" s="218"/>
      <c r="AE333" s="218"/>
      <c r="AF333" s="218"/>
      <c r="AG333" s="218"/>
      <c r="AH333" s="305"/>
      <c r="AI333" s="218"/>
      <c r="AJ333" s="218"/>
      <c r="AK333" s="218"/>
      <c r="AL333" s="218"/>
      <c r="AM333" s="218"/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/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/>
      <c r="BZ333" s="218"/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/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/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  <c r="EA333" s="218"/>
      <c r="EB333" s="218"/>
      <c r="EC333" s="218"/>
      <c r="ED333" s="218"/>
      <c r="EE333" s="218"/>
      <c r="EF333" s="218"/>
      <c r="EG333" s="218"/>
      <c r="EH333" s="218"/>
      <c r="EI333" s="218"/>
      <c r="EJ333" s="218"/>
      <c r="EK333" s="218"/>
      <c r="EL333" s="218"/>
      <c r="EM333" s="218"/>
      <c r="EN333" s="218"/>
      <c r="EO333" s="218"/>
      <c r="EP333" s="218"/>
      <c r="EQ333" s="218"/>
      <c r="ER333" s="218"/>
      <c r="ES333" s="218"/>
      <c r="ET333" s="218"/>
      <c r="EU333" s="218"/>
      <c r="EV333" s="218"/>
      <c r="EW333" s="218"/>
      <c r="EX333" s="218"/>
      <c r="EY333" s="218"/>
      <c r="EZ333" s="218"/>
      <c r="FA333" s="218"/>
      <c r="FB333" s="218"/>
      <c r="FC333" s="218"/>
      <c r="FD333" s="218"/>
      <c r="FE333" s="218"/>
      <c r="FF333" s="218"/>
      <c r="FG333" s="218"/>
      <c r="FH333" s="218"/>
      <c r="FI333" s="218"/>
      <c r="FJ333" s="218"/>
      <c r="FK333" s="218"/>
      <c r="FL333" s="218"/>
      <c r="FM333" s="218"/>
      <c r="FN333" s="218"/>
    </row>
    <row r="334" spans="2:170">
      <c r="B334" s="218"/>
      <c r="C334" s="304"/>
      <c r="D334" s="218"/>
      <c r="F334" s="218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  <c r="Q334" s="218"/>
      <c r="R334" s="218"/>
      <c r="S334" s="218"/>
      <c r="T334" s="218"/>
      <c r="U334" s="218"/>
      <c r="V334" s="218"/>
      <c r="W334" s="218"/>
      <c r="X334" s="218"/>
      <c r="Y334" s="218"/>
      <c r="Z334" s="218"/>
      <c r="AA334" s="218"/>
      <c r="AB334" s="218"/>
      <c r="AC334" s="218"/>
      <c r="AD334" s="218"/>
      <c r="AE334" s="218"/>
      <c r="AF334" s="218"/>
      <c r="AG334" s="218"/>
      <c r="AH334" s="305"/>
      <c r="AI334" s="218"/>
      <c r="AJ334" s="218"/>
      <c r="AK334" s="218"/>
      <c r="AL334" s="218"/>
      <c r="AM334" s="218"/>
      <c r="AN334" s="218"/>
      <c r="AO334" s="218"/>
      <c r="AP334" s="218"/>
      <c r="AQ334" s="218"/>
      <c r="AR334" s="218"/>
      <c r="AS334" s="218"/>
      <c r="AT334" s="218"/>
      <c r="AU334" s="218"/>
      <c r="AV334" s="218"/>
      <c r="AW334" s="218"/>
      <c r="AX334" s="218"/>
      <c r="AY334" s="218"/>
      <c r="AZ334" s="218"/>
      <c r="BA334" s="218"/>
      <c r="BB334" s="218"/>
      <c r="BC334" s="218"/>
      <c r="BD334" s="218"/>
      <c r="BE334" s="218"/>
      <c r="BF334" s="218"/>
      <c r="BG334" s="218"/>
      <c r="BH334" s="218"/>
      <c r="BI334" s="218"/>
      <c r="BJ334" s="218"/>
      <c r="BK334" s="218"/>
      <c r="BL334" s="218"/>
      <c r="BM334" s="218"/>
      <c r="BN334" s="218"/>
      <c r="BO334" s="218"/>
      <c r="BP334" s="218"/>
      <c r="BQ334" s="218"/>
      <c r="BR334" s="218"/>
      <c r="BS334" s="218"/>
      <c r="BT334" s="218"/>
      <c r="BU334" s="218"/>
      <c r="BV334" s="218"/>
      <c r="BW334" s="218"/>
      <c r="BX334" s="218"/>
      <c r="BY334" s="218"/>
      <c r="BZ334" s="218"/>
      <c r="CA334" s="218"/>
      <c r="CB334" s="218"/>
      <c r="CC334" s="218"/>
      <c r="CD334" s="218"/>
      <c r="CE334" s="218"/>
      <c r="CF334" s="218"/>
      <c r="CG334" s="218"/>
      <c r="CH334" s="218"/>
      <c r="CI334" s="218"/>
      <c r="CJ334" s="218"/>
      <c r="CK334" s="218"/>
      <c r="CL334" s="218"/>
      <c r="CM334" s="218"/>
      <c r="CN334" s="218"/>
      <c r="CO334" s="218"/>
      <c r="CP334" s="218"/>
      <c r="CQ334" s="218"/>
      <c r="CR334" s="218"/>
      <c r="CS334" s="218"/>
      <c r="CT334" s="218"/>
      <c r="CU334" s="218"/>
      <c r="CV334" s="218"/>
      <c r="CW334" s="218"/>
      <c r="CX334" s="218"/>
      <c r="CY334" s="218"/>
      <c r="CZ334" s="218"/>
      <c r="DA334" s="218"/>
      <c r="DB334" s="218"/>
      <c r="DC334" s="218"/>
      <c r="DD334" s="218"/>
      <c r="DE334" s="218"/>
      <c r="DF334" s="218"/>
      <c r="DG334" s="218"/>
      <c r="DH334" s="218"/>
      <c r="DI334" s="218"/>
      <c r="DJ334" s="218"/>
      <c r="DK334" s="218"/>
      <c r="DL334" s="218"/>
      <c r="DM334" s="218"/>
      <c r="DN334" s="218"/>
      <c r="DO334" s="218"/>
      <c r="DP334" s="218"/>
      <c r="DQ334" s="218"/>
      <c r="DR334" s="218"/>
      <c r="DS334" s="218"/>
      <c r="DT334" s="218"/>
      <c r="DU334" s="218"/>
      <c r="DV334" s="218"/>
      <c r="DW334" s="218"/>
      <c r="DX334" s="218"/>
      <c r="DY334" s="218"/>
      <c r="DZ334" s="218"/>
      <c r="EA334" s="218"/>
      <c r="EB334" s="218"/>
      <c r="EC334" s="218"/>
      <c r="ED334" s="218"/>
      <c r="EE334" s="218"/>
      <c r="EF334" s="218"/>
      <c r="EG334" s="218"/>
      <c r="EH334" s="218"/>
      <c r="EI334" s="218"/>
      <c r="EJ334" s="218"/>
      <c r="EK334" s="218"/>
      <c r="EL334" s="218"/>
      <c r="EM334" s="218"/>
      <c r="EN334" s="218"/>
      <c r="EO334" s="218"/>
      <c r="EP334" s="218"/>
      <c r="EQ334" s="218"/>
      <c r="ER334" s="218"/>
      <c r="ES334" s="218"/>
      <c r="ET334" s="218"/>
      <c r="EU334" s="218"/>
      <c r="EV334" s="218"/>
      <c r="EW334" s="218"/>
      <c r="EX334" s="218"/>
      <c r="EY334" s="218"/>
      <c r="EZ334" s="218"/>
      <c r="FA334" s="218"/>
      <c r="FB334" s="218"/>
      <c r="FC334" s="218"/>
      <c r="FD334" s="218"/>
      <c r="FE334" s="218"/>
      <c r="FF334" s="218"/>
      <c r="FG334" s="218"/>
      <c r="FH334" s="218"/>
      <c r="FI334" s="218"/>
      <c r="FJ334" s="218"/>
      <c r="FK334" s="218"/>
      <c r="FL334" s="218"/>
      <c r="FM334" s="218"/>
      <c r="FN334" s="218"/>
    </row>
    <row r="335" spans="2:170">
      <c r="B335" s="218"/>
      <c r="C335" s="304"/>
      <c r="D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218"/>
      <c r="T335" s="218"/>
      <c r="U335" s="218"/>
      <c r="V335" s="218"/>
      <c r="W335" s="218"/>
      <c r="X335" s="218"/>
      <c r="Y335" s="218"/>
      <c r="Z335" s="218"/>
      <c r="AA335" s="218"/>
      <c r="AB335" s="218"/>
      <c r="AC335" s="218"/>
      <c r="AD335" s="218"/>
      <c r="AE335" s="218"/>
      <c r="AF335" s="218"/>
      <c r="AG335" s="218"/>
      <c r="AH335" s="305"/>
      <c r="AI335" s="218"/>
      <c r="AJ335" s="218"/>
      <c r="AK335" s="218"/>
      <c r="AL335" s="218"/>
      <c r="AM335" s="218"/>
      <c r="AN335" s="218"/>
      <c r="AO335" s="218"/>
      <c r="AP335" s="218"/>
      <c r="AQ335" s="218"/>
      <c r="AR335" s="218"/>
      <c r="AS335" s="218"/>
      <c r="AT335" s="218"/>
      <c r="AU335" s="218"/>
      <c r="AV335" s="218"/>
      <c r="AW335" s="218"/>
      <c r="AX335" s="218"/>
      <c r="AY335" s="218"/>
      <c r="AZ335" s="218"/>
      <c r="BA335" s="218"/>
      <c r="BB335" s="218"/>
      <c r="BC335" s="218"/>
      <c r="BD335" s="218"/>
      <c r="BE335" s="218"/>
      <c r="BF335" s="218"/>
      <c r="BG335" s="218"/>
      <c r="BH335" s="218"/>
      <c r="BI335" s="218"/>
      <c r="BJ335" s="218"/>
      <c r="BK335" s="218"/>
      <c r="BL335" s="218"/>
      <c r="BM335" s="218"/>
      <c r="BN335" s="218"/>
      <c r="BO335" s="218"/>
      <c r="BP335" s="218"/>
      <c r="BQ335" s="218"/>
      <c r="BR335" s="218"/>
      <c r="BS335" s="218"/>
      <c r="BT335" s="218"/>
      <c r="BU335" s="218"/>
      <c r="BV335" s="218"/>
      <c r="BW335" s="218"/>
      <c r="BX335" s="218"/>
      <c r="BY335" s="218"/>
      <c r="BZ335" s="218"/>
      <c r="CA335" s="218"/>
      <c r="CB335" s="218"/>
      <c r="CC335" s="218"/>
      <c r="CD335" s="218"/>
      <c r="CE335" s="218"/>
      <c r="CF335" s="218"/>
      <c r="CG335" s="218"/>
      <c r="CH335" s="218"/>
      <c r="CI335" s="218"/>
      <c r="CJ335" s="218"/>
      <c r="CK335" s="218"/>
      <c r="CL335" s="218"/>
      <c r="CM335" s="218"/>
      <c r="CN335" s="218"/>
      <c r="CO335" s="218"/>
      <c r="CP335" s="218"/>
      <c r="CQ335" s="218"/>
      <c r="CR335" s="218"/>
      <c r="CS335" s="218"/>
      <c r="CT335" s="218"/>
      <c r="CU335" s="218"/>
      <c r="CV335" s="218"/>
      <c r="CW335" s="218"/>
      <c r="CX335" s="218"/>
      <c r="CY335" s="218"/>
      <c r="CZ335" s="218"/>
      <c r="DA335" s="218"/>
      <c r="DB335" s="218"/>
      <c r="DC335" s="218"/>
      <c r="DD335" s="218"/>
      <c r="DE335" s="218"/>
      <c r="DF335" s="218"/>
      <c r="DG335" s="218"/>
      <c r="DH335" s="218"/>
      <c r="DI335" s="218"/>
      <c r="DJ335" s="218"/>
      <c r="DK335" s="218"/>
      <c r="DL335" s="218"/>
      <c r="DM335" s="218"/>
      <c r="DN335" s="218"/>
      <c r="DO335" s="218"/>
      <c r="DP335" s="218"/>
      <c r="DQ335" s="218"/>
      <c r="DR335" s="218"/>
      <c r="DS335" s="218"/>
      <c r="DT335" s="218"/>
      <c r="DU335" s="218"/>
      <c r="DV335" s="218"/>
      <c r="DW335" s="218"/>
      <c r="DX335" s="218"/>
      <c r="DY335" s="218"/>
      <c r="DZ335" s="218"/>
      <c r="EA335" s="218"/>
      <c r="EB335" s="218"/>
      <c r="EC335" s="218"/>
      <c r="ED335" s="218"/>
      <c r="EE335" s="218"/>
      <c r="EF335" s="218"/>
      <c r="EG335" s="218"/>
      <c r="EH335" s="218"/>
      <c r="EI335" s="218"/>
      <c r="EJ335" s="218"/>
      <c r="EK335" s="218"/>
      <c r="EL335" s="218"/>
      <c r="EM335" s="218"/>
      <c r="EN335" s="218"/>
      <c r="EO335" s="218"/>
      <c r="EP335" s="218"/>
      <c r="EQ335" s="218"/>
      <c r="ER335" s="218"/>
      <c r="ES335" s="218"/>
      <c r="ET335" s="218"/>
      <c r="EU335" s="218"/>
      <c r="EV335" s="218"/>
      <c r="EW335" s="218"/>
      <c r="EX335" s="218"/>
      <c r="EY335" s="218"/>
      <c r="EZ335" s="218"/>
      <c r="FA335" s="218"/>
      <c r="FB335" s="218"/>
      <c r="FC335" s="218"/>
      <c r="FD335" s="218"/>
      <c r="FE335" s="218"/>
      <c r="FF335" s="218"/>
      <c r="FG335" s="218"/>
      <c r="FH335" s="218"/>
      <c r="FI335" s="218"/>
      <c r="FJ335" s="218"/>
      <c r="FK335" s="218"/>
      <c r="FL335" s="218"/>
      <c r="FM335" s="218"/>
      <c r="FN335" s="218"/>
    </row>
    <row r="336" spans="2:170">
      <c r="B336" s="218"/>
      <c r="C336" s="304"/>
      <c r="D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  <c r="Q336" s="218"/>
      <c r="R336" s="218"/>
      <c r="S336" s="218"/>
      <c r="T336" s="218"/>
      <c r="U336" s="218"/>
      <c r="V336" s="218"/>
      <c r="W336" s="218"/>
      <c r="X336" s="218"/>
      <c r="Y336" s="218"/>
      <c r="Z336" s="218"/>
      <c r="AA336" s="218"/>
      <c r="AB336" s="218"/>
      <c r="AC336" s="218"/>
      <c r="AD336" s="218"/>
      <c r="AE336" s="218"/>
      <c r="AF336" s="218"/>
      <c r="AG336" s="218"/>
      <c r="AH336" s="305"/>
      <c r="AI336" s="218"/>
      <c r="AJ336" s="218"/>
      <c r="AK336" s="218"/>
      <c r="AL336" s="218"/>
      <c r="AM336" s="218"/>
      <c r="AN336" s="218"/>
      <c r="AO336" s="218"/>
      <c r="AP336" s="218"/>
      <c r="AQ336" s="218"/>
      <c r="AR336" s="218"/>
      <c r="AS336" s="218"/>
      <c r="AT336" s="218"/>
      <c r="AU336" s="218"/>
      <c r="AV336" s="218"/>
      <c r="AW336" s="218"/>
      <c r="AX336" s="218"/>
      <c r="AY336" s="218"/>
      <c r="AZ336" s="218"/>
      <c r="BA336" s="218"/>
      <c r="BB336" s="218"/>
      <c r="BC336" s="218"/>
      <c r="BD336" s="218"/>
      <c r="BE336" s="218"/>
      <c r="BF336" s="218"/>
      <c r="BG336" s="218"/>
      <c r="BH336" s="218"/>
      <c r="BI336" s="218"/>
      <c r="BJ336" s="218"/>
      <c r="BK336" s="218"/>
      <c r="BL336" s="218"/>
      <c r="BM336" s="218"/>
      <c r="BN336" s="218"/>
      <c r="BO336" s="218"/>
      <c r="BP336" s="218"/>
      <c r="BQ336" s="218"/>
      <c r="BR336" s="218"/>
      <c r="BS336" s="218"/>
      <c r="BT336" s="218"/>
      <c r="BU336" s="218"/>
      <c r="BV336" s="218"/>
      <c r="BW336" s="218"/>
      <c r="BX336" s="218"/>
      <c r="BY336" s="218"/>
      <c r="BZ336" s="218"/>
      <c r="CA336" s="218"/>
      <c r="CB336" s="218"/>
      <c r="CC336" s="218"/>
      <c r="CD336" s="218"/>
      <c r="CE336" s="218"/>
      <c r="CF336" s="218"/>
      <c r="CG336" s="218"/>
      <c r="CH336" s="218"/>
      <c r="CI336" s="218"/>
      <c r="CJ336" s="218"/>
      <c r="CK336" s="218"/>
      <c r="CL336" s="218"/>
      <c r="CM336" s="218"/>
      <c r="CN336" s="218"/>
      <c r="CO336" s="218"/>
      <c r="CP336" s="218"/>
      <c r="CQ336" s="218"/>
      <c r="CR336" s="218"/>
      <c r="CS336" s="218"/>
      <c r="CT336" s="218"/>
      <c r="CU336" s="218"/>
      <c r="CV336" s="218"/>
      <c r="CW336" s="218"/>
      <c r="CX336" s="218"/>
      <c r="CY336" s="218"/>
      <c r="CZ336" s="218"/>
      <c r="DA336" s="218"/>
      <c r="DB336" s="218"/>
      <c r="DC336" s="218"/>
      <c r="DD336" s="218"/>
      <c r="DE336" s="218"/>
      <c r="DF336" s="218"/>
      <c r="DG336" s="218"/>
      <c r="DH336" s="218"/>
      <c r="DI336" s="218"/>
      <c r="DJ336" s="218"/>
      <c r="DK336" s="218"/>
      <c r="DL336" s="218"/>
      <c r="DM336" s="218"/>
      <c r="DN336" s="218"/>
      <c r="DO336" s="218"/>
      <c r="DP336" s="218"/>
      <c r="DQ336" s="218"/>
      <c r="DR336" s="218"/>
      <c r="DS336" s="218"/>
      <c r="DT336" s="218"/>
      <c r="DU336" s="218"/>
      <c r="DV336" s="218"/>
      <c r="DW336" s="218"/>
      <c r="DX336" s="218"/>
      <c r="DY336" s="218"/>
      <c r="DZ336" s="218"/>
      <c r="EA336" s="218"/>
      <c r="EB336" s="218"/>
      <c r="EC336" s="218"/>
      <c r="ED336" s="218"/>
      <c r="EE336" s="218"/>
      <c r="EF336" s="218"/>
      <c r="EG336" s="218"/>
      <c r="EH336" s="218"/>
      <c r="EI336" s="218"/>
      <c r="EJ336" s="218"/>
      <c r="EK336" s="218"/>
      <c r="EL336" s="218"/>
      <c r="EM336" s="218"/>
      <c r="EN336" s="218"/>
      <c r="EO336" s="218"/>
      <c r="EP336" s="218"/>
      <c r="EQ336" s="218"/>
      <c r="ER336" s="218"/>
      <c r="ES336" s="218"/>
      <c r="ET336" s="218"/>
      <c r="EU336" s="218"/>
      <c r="EV336" s="218"/>
      <c r="EW336" s="218"/>
      <c r="EX336" s="218"/>
      <c r="EY336" s="218"/>
      <c r="EZ336" s="218"/>
      <c r="FA336" s="218"/>
      <c r="FB336" s="218"/>
      <c r="FC336" s="218"/>
      <c r="FD336" s="218"/>
      <c r="FE336" s="218"/>
      <c r="FF336" s="218"/>
      <c r="FG336" s="218"/>
      <c r="FH336" s="218"/>
      <c r="FI336" s="218"/>
      <c r="FJ336" s="218"/>
      <c r="FK336" s="218"/>
      <c r="FL336" s="218"/>
      <c r="FM336" s="218"/>
      <c r="FN336" s="218"/>
    </row>
    <row r="337" spans="2:170">
      <c r="B337" s="218"/>
      <c r="C337" s="304"/>
      <c r="D337" s="218"/>
      <c r="F337" s="218"/>
      <c r="G337" s="218"/>
      <c r="H337" s="218"/>
      <c r="I337" s="218"/>
      <c r="J337" s="218"/>
      <c r="K337" s="218"/>
      <c r="L337" s="218"/>
      <c r="M337" s="218"/>
      <c r="N337" s="218"/>
      <c r="O337" s="218"/>
      <c r="P337" s="218"/>
      <c r="Q337" s="218"/>
      <c r="R337" s="218"/>
      <c r="S337" s="218"/>
      <c r="T337" s="218"/>
      <c r="U337" s="218"/>
      <c r="V337" s="218"/>
      <c r="W337" s="218"/>
      <c r="X337" s="218"/>
      <c r="Y337" s="218"/>
      <c r="Z337" s="218"/>
      <c r="AA337" s="218"/>
      <c r="AB337" s="218"/>
      <c r="AC337" s="218"/>
      <c r="AD337" s="218"/>
      <c r="AE337" s="218"/>
      <c r="AF337" s="218"/>
      <c r="AG337" s="218"/>
      <c r="AH337" s="305"/>
      <c r="AI337" s="218"/>
      <c r="AJ337" s="218"/>
      <c r="AK337" s="218"/>
      <c r="AL337" s="218"/>
      <c r="AM337" s="218"/>
      <c r="AN337" s="218"/>
      <c r="AO337" s="218"/>
      <c r="AP337" s="218"/>
      <c r="AQ337" s="218"/>
      <c r="AR337" s="218"/>
      <c r="AS337" s="218"/>
      <c r="AT337" s="218"/>
      <c r="AU337" s="218"/>
      <c r="AV337" s="218"/>
      <c r="AW337" s="218"/>
      <c r="AX337" s="218"/>
      <c r="AY337" s="218"/>
      <c r="AZ337" s="218"/>
      <c r="BA337" s="218"/>
      <c r="BB337" s="218"/>
      <c r="BC337" s="218"/>
      <c r="BD337" s="218"/>
      <c r="BE337" s="218"/>
      <c r="BF337" s="218"/>
      <c r="BG337" s="218"/>
      <c r="BH337" s="218"/>
      <c r="BI337" s="218"/>
      <c r="BJ337" s="218"/>
      <c r="BK337" s="218"/>
      <c r="BL337" s="218"/>
      <c r="BM337" s="218"/>
      <c r="BN337" s="218"/>
      <c r="BO337" s="218"/>
      <c r="BP337" s="218"/>
      <c r="BQ337" s="218"/>
      <c r="BR337" s="218"/>
      <c r="BS337" s="218"/>
      <c r="BT337" s="218"/>
      <c r="BU337" s="218"/>
      <c r="BV337" s="218"/>
      <c r="BW337" s="218"/>
      <c r="BX337" s="218"/>
      <c r="BY337" s="218"/>
      <c r="BZ337" s="218"/>
      <c r="CA337" s="218"/>
      <c r="CB337" s="218"/>
      <c r="CC337" s="218"/>
      <c r="CD337" s="218"/>
      <c r="CE337" s="218"/>
      <c r="CF337" s="218"/>
      <c r="CG337" s="218"/>
      <c r="CH337" s="218"/>
      <c r="CI337" s="218"/>
      <c r="CJ337" s="218"/>
      <c r="CK337" s="218"/>
      <c r="CL337" s="218"/>
      <c r="CM337" s="218"/>
      <c r="CN337" s="218"/>
      <c r="CO337" s="218"/>
      <c r="CP337" s="218"/>
      <c r="CQ337" s="218"/>
      <c r="CR337" s="218"/>
      <c r="CS337" s="218"/>
      <c r="CT337" s="218"/>
      <c r="CU337" s="218"/>
      <c r="CV337" s="218"/>
      <c r="CW337" s="218"/>
      <c r="CX337" s="218"/>
      <c r="CY337" s="218"/>
      <c r="CZ337" s="218"/>
      <c r="DA337" s="218"/>
      <c r="DB337" s="218"/>
      <c r="DC337" s="218"/>
      <c r="DD337" s="218"/>
      <c r="DE337" s="218"/>
      <c r="DF337" s="218"/>
      <c r="DG337" s="218"/>
      <c r="DH337" s="218"/>
      <c r="DI337" s="218"/>
      <c r="DJ337" s="218"/>
      <c r="DK337" s="218"/>
      <c r="DL337" s="218"/>
      <c r="DM337" s="218"/>
      <c r="DN337" s="218"/>
      <c r="DO337" s="218"/>
      <c r="DP337" s="218"/>
      <c r="DQ337" s="218"/>
      <c r="DR337" s="218"/>
      <c r="DS337" s="218"/>
      <c r="DT337" s="218"/>
      <c r="DU337" s="218"/>
      <c r="DV337" s="218"/>
      <c r="DW337" s="218"/>
      <c r="DX337" s="218"/>
      <c r="DY337" s="218"/>
      <c r="DZ337" s="218"/>
      <c r="EA337" s="218"/>
      <c r="EB337" s="218"/>
      <c r="EC337" s="218"/>
      <c r="ED337" s="218"/>
      <c r="EE337" s="218"/>
      <c r="EF337" s="218"/>
      <c r="EG337" s="218"/>
      <c r="EH337" s="218"/>
      <c r="EI337" s="218"/>
      <c r="EJ337" s="218"/>
      <c r="EK337" s="218"/>
      <c r="EL337" s="218"/>
      <c r="EM337" s="218"/>
      <c r="EN337" s="218"/>
      <c r="EO337" s="218"/>
      <c r="EP337" s="218"/>
      <c r="EQ337" s="218"/>
      <c r="ER337" s="218"/>
      <c r="ES337" s="218"/>
      <c r="ET337" s="218"/>
      <c r="EU337" s="218"/>
      <c r="EV337" s="218"/>
      <c r="EW337" s="218"/>
      <c r="EX337" s="218"/>
      <c r="EY337" s="218"/>
      <c r="EZ337" s="218"/>
      <c r="FA337" s="218"/>
      <c r="FB337" s="218"/>
      <c r="FC337" s="218"/>
      <c r="FD337" s="218"/>
      <c r="FE337" s="218"/>
      <c r="FF337" s="218"/>
      <c r="FG337" s="218"/>
      <c r="FH337" s="218"/>
      <c r="FI337" s="218"/>
      <c r="FJ337" s="218"/>
      <c r="FK337" s="218"/>
      <c r="FL337" s="218"/>
      <c r="FM337" s="218"/>
      <c r="FN337" s="218"/>
    </row>
    <row r="338" spans="2:170">
      <c r="B338" s="218"/>
      <c r="C338" s="304"/>
      <c r="D338" s="218"/>
      <c r="F338" s="218"/>
      <c r="G338" s="218"/>
      <c r="H338" s="218"/>
      <c r="I338" s="218"/>
      <c r="J338" s="218"/>
      <c r="K338" s="218"/>
      <c r="L338" s="218"/>
      <c r="M338" s="218"/>
      <c r="N338" s="218"/>
      <c r="O338" s="218"/>
      <c r="P338" s="218"/>
      <c r="Q338" s="218"/>
      <c r="R338" s="218"/>
      <c r="S338" s="218"/>
      <c r="T338" s="218"/>
      <c r="U338" s="218"/>
      <c r="V338" s="218"/>
      <c r="W338" s="218"/>
      <c r="X338" s="218"/>
      <c r="Y338" s="218"/>
      <c r="Z338" s="218"/>
      <c r="AA338" s="218"/>
      <c r="AB338" s="218"/>
      <c r="AC338" s="218"/>
      <c r="AD338" s="218"/>
      <c r="AE338" s="218"/>
      <c r="AF338" s="218"/>
      <c r="AG338" s="218"/>
      <c r="AH338" s="305"/>
      <c r="AI338" s="218"/>
      <c r="AJ338" s="218"/>
      <c r="AK338" s="218"/>
      <c r="AL338" s="218"/>
      <c r="AM338" s="218"/>
      <c r="AN338" s="218"/>
      <c r="AO338" s="218"/>
      <c r="AP338" s="218"/>
      <c r="AQ338" s="218"/>
      <c r="AR338" s="218"/>
      <c r="AS338" s="218"/>
      <c r="AT338" s="218"/>
      <c r="AU338" s="218"/>
      <c r="AV338" s="218"/>
      <c r="AW338" s="218"/>
      <c r="AX338" s="218"/>
      <c r="AY338" s="218"/>
      <c r="AZ338" s="218"/>
      <c r="BA338" s="218"/>
      <c r="BB338" s="218"/>
      <c r="BC338" s="218"/>
      <c r="BD338" s="218"/>
      <c r="BE338" s="218"/>
      <c r="BF338" s="218"/>
      <c r="BG338" s="218"/>
      <c r="BH338" s="218"/>
      <c r="BI338" s="218"/>
      <c r="BJ338" s="218"/>
      <c r="BK338" s="218"/>
      <c r="BL338" s="218"/>
      <c r="BM338" s="218"/>
      <c r="BN338" s="218"/>
      <c r="BO338" s="218"/>
      <c r="BP338" s="218"/>
      <c r="BQ338" s="218"/>
      <c r="BR338" s="218"/>
      <c r="BS338" s="218"/>
      <c r="BT338" s="218"/>
      <c r="BU338" s="218"/>
      <c r="BV338" s="218"/>
      <c r="BW338" s="218"/>
      <c r="BX338" s="218"/>
      <c r="BY338" s="218"/>
      <c r="BZ338" s="218"/>
      <c r="CA338" s="218"/>
      <c r="CB338" s="218"/>
      <c r="CC338" s="218"/>
      <c r="CD338" s="218"/>
      <c r="CE338" s="218"/>
      <c r="CF338" s="218"/>
      <c r="CG338" s="218"/>
      <c r="CH338" s="218"/>
      <c r="CI338" s="218"/>
      <c r="CJ338" s="218"/>
      <c r="CK338" s="218"/>
      <c r="CL338" s="218"/>
      <c r="CM338" s="218"/>
      <c r="CN338" s="218"/>
      <c r="CO338" s="218"/>
      <c r="CP338" s="218"/>
      <c r="CQ338" s="218"/>
      <c r="CR338" s="218"/>
      <c r="CS338" s="218"/>
      <c r="CT338" s="218"/>
      <c r="CU338" s="218"/>
      <c r="CV338" s="218"/>
      <c r="CW338" s="218"/>
      <c r="CX338" s="218"/>
      <c r="CY338" s="218"/>
      <c r="CZ338" s="218"/>
      <c r="DA338" s="218"/>
      <c r="DB338" s="218"/>
      <c r="DC338" s="218"/>
      <c r="DD338" s="218"/>
      <c r="DE338" s="218"/>
      <c r="DF338" s="218"/>
      <c r="DG338" s="218"/>
      <c r="DH338" s="218"/>
      <c r="DI338" s="218"/>
      <c r="DJ338" s="218"/>
      <c r="DK338" s="218"/>
      <c r="DL338" s="218"/>
      <c r="DM338" s="218"/>
      <c r="DN338" s="218"/>
      <c r="DO338" s="218"/>
      <c r="DP338" s="218"/>
      <c r="DQ338" s="218"/>
      <c r="DR338" s="218"/>
      <c r="DS338" s="218"/>
      <c r="DT338" s="218"/>
      <c r="DU338" s="218"/>
      <c r="DV338" s="218"/>
      <c r="DW338" s="218"/>
      <c r="DX338" s="218"/>
      <c r="DY338" s="218"/>
      <c r="DZ338" s="218"/>
      <c r="EA338" s="218"/>
      <c r="EB338" s="218"/>
      <c r="EC338" s="218"/>
      <c r="ED338" s="218"/>
      <c r="EE338" s="218"/>
      <c r="EF338" s="218"/>
      <c r="EG338" s="218"/>
      <c r="EH338" s="218"/>
      <c r="EI338" s="218"/>
      <c r="EJ338" s="218"/>
      <c r="EK338" s="218"/>
      <c r="EL338" s="218"/>
      <c r="EM338" s="218"/>
      <c r="EN338" s="218"/>
      <c r="EO338" s="218"/>
      <c r="EP338" s="218"/>
      <c r="EQ338" s="218"/>
      <c r="ER338" s="218"/>
      <c r="ES338" s="218"/>
      <c r="ET338" s="218"/>
      <c r="EU338" s="218"/>
      <c r="EV338" s="218"/>
      <c r="EW338" s="218"/>
      <c r="EX338" s="218"/>
      <c r="EY338" s="218"/>
      <c r="EZ338" s="218"/>
      <c r="FA338" s="218"/>
      <c r="FB338" s="218"/>
      <c r="FC338" s="218"/>
      <c r="FD338" s="218"/>
      <c r="FE338" s="218"/>
      <c r="FF338" s="218"/>
      <c r="FG338" s="218"/>
      <c r="FH338" s="218"/>
      <c r="FI338" s="218"/>
      <c r="FJ338" s="218"/>
      <c r="FK338" s="218"/>
      <c r="FL338" s="218"/>
      <c r="FM338" s="218"/>
      <c r="FN338" s="218"/>
    </row>
    <row r="339" spans="2:170">
      <c r="B339" s="218"/>
      <c r="C339" s="304"/>
      <c r="D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  <c r="Q339" s="218"/>
      <c r="R339" s="218"/>
      <c r="S339" s="218"/>
      <c r="T339" s="218"/>
      <c r="U339" s="218"/>
      <c r="V339" s="218"/>
      <c r="W339" s="218"/>
      <c r="X339" s="218"/>
      <c r="Y339" s="218"/>
      <c r="Z339" s="218"/>
      <c r="AA339" s="218"/>
      <c r="AB339" s="218"/>
      <c r="AC339" s="218"/>
      <c r="AD339" s="218"/>
      <c r="AE339" s="218"/>
      <c r="AF339" s="218"/>
      <c r="AG339" s="218"/>
      <c r="AH339" s="305"/>
      <c r="AI339" s="218"/>
      <c r="AJ339" s="218"/>
      <c r="AK339" s="218"/>
      <c r="AL339" s="218"/>
      <c r="AM339" s="218"/>
      <c r="AN339" s="218"/>
      <c r="AO339" s="218"/>
      <c r="AP339" s="218"/>
      <c r="AQ339" s="218"/>
      <c r="AR339" s="218"/>
      <c r="AS339" s="218"/>
      <c r="AT339" s="218"/>
      <c r="AU339" s="218"/>
      <c r="AV339" s="218"/>
      <c r="AW339" s="218"/>
      <c r="AX339" s="218"/>
      <c r="AY339" s="218"/>
      <c r="AZ339" s="218"/>
      <c r="BA339" s="218"/>
      <c r="BB339" s="218"/>
      <c r="BC339" s="218"/>
      <c r="BD339" s="218"/>
      <c r="BE339" s="218"/>
      <c r="BF339" s="218"/>
      <c r="BG339" s="218"/>
      <c r="BH339" s="218"/>
      <c r="BI339" s="218"/>
      <c r="BJ339" s="218"/>
      <c r="BK339" s="218"/>
      <c r="BL339" s="218"/>
      <c r="BM339" s="218"/>
      <c r="BN339" s="218"/>
      <c r="BO339" s="218"/>
      <c r="BP339" s="218"/>
      <c r="BQ339" s="218"/>
      <c r="BR339" s="218"/>
      <c r="BS339" s="218"/>
      <c r="BT339" s="218"/>
      <c r="BU339" s="218"/>
      <c r="BV339" s="218"/>
      <c r="BW339" s="218"/>
      <c r="BX339" s="218"/>
      <c r="BY339" s="218"/>
      <c r="BZ339" s="218"/>
      <c r="CA339" s="218"/>
      <c r="CB339" s="218"/>
      <c r="CC339" s="218"/>
      <c r="CD339" s="218"/>
      <c r="CE339" s="218"/>
      <c r="CF339" s="218"/>
      <c r="CG339" s="218"/>
      <c r="CH339" s="218"/>
      <c r="CI339" s="218"/>
      <c r="CJ339" s="218"/>
      <c r="CK339" s="218"/>
      <c r="CL339" s="218"/>
      <c r="CM339" s="218"/>
      <c r="CN339" s="218"/>
      <c r="CO339" s="218"/>
      <c r="CP339" s="218"/>
      <c r="CQ339" s="218"/>
      <c r="CR339" s="218"/>
      <c r="CS339" s="218"/>
      <c r="CT339" s="218"/>
      <c r="CU339" s="218"/>
      <c r="CV339" s="218"/>
      <c r="CW339" s="218"/>
      <c r="CX339" s="218"/>
      <c r="CY339" s="218"/>
      <c r="CZ339" s="218"/>
      <c r="DA339" s="218"/>
      <c r="DB339" s="218"/>
      <c r="DC339" s="218"/>
      <c r="DD339" s="218"/>
      <c r="DE339" s="218"/>
      <c r="DF339" s="218"/>
      <c r="DG339" s="218"/>
      <c r="DH339" s="218"/>
      <c r="DI339" s="218"/>
      <c r="DJ339" s="218"/>
      <c r="DK339" s="218"/>
      <c r="DL339" s="218"/>
      <c r="DM339" s="218"/>
      <c r="DN339" s="218"/>
      <c r="DO339" s="218"/>
      <c r="DP339" s="218"/>
      <c r="DQ339" s="218"/>
      <c r="DR339" s="218"/>
      <c r="DS339" s="218"/>
      <c r="DT339" s="218"/>
      <c r="DU339" s="218"/>
      <c r="DV339" s="218"/>
      <c r="DW339" s="218"/>
      <c r="DX339" s="218"/>
      <c r="DY339" s="218"/>
      <c r="DZ339" s="218"/>
      <c r="EA339" s="218"/>
      <c r="EB339" s="218"/>
      <c r="EC339" s="218"/>
      <c r="ED339" s="218"/>
      <c r="EE339" s="218"/>
      <c r="EF339" s="218"/>
      <c r="EG339" s="218"/>
      <c r="EH339" s="218"/>
      <c r="EI339" s="218"/>
      <c r="EJ339" s="218"/>
      <c r="EK339" s="218"/>
      <c r="EL339" s="218"/>
      <c r="EM339" s="218"/>
      <c r="EN339" s="218"/>
      <c r="EO339" s="218"/>
      <c r="EP339" s="218"/>
      <c r="EQ339" s="218"/>
      <c r="ER339" s="218"/>
      <c r="ES339" s="218"/>
      <c r="ET339" s="218"/>
      <c r="EU339" s="218"/>
      <c r="EV339" s="218"/>
      <c r="EW339" s="218"/>
      <c r="EX339" s="218"/>
      <c r="EY339" s="218"/>
      <c r="EZ339" s="218"/>
      <c r="FA339" s="218"/>
      <c r="FB339" s="218"/>
      <c r="FC339" s="218"/>
      <c r="FD339" s="218"/>
      <c r="FE339" s="218"/>
      <c r="FF339" s="218"/>
      <c r="FG339" s="218"/>
      <c r="FH339" s="218"/>
      <c r="FI339" s="218"/>
      <c r="FJ339" s="218"/>
      <c r="FK339" s="218"/>
      <c r="FL339" s="218"/>
      <c r="FM339" s="218"/>
      <c r="FN339" s="218"/>
    </row>
    <row r="340" spans="2:170">
      <c r="B340" s="218"/>
      <c r="C340" s="304"/>
      <c r="D340" s="218"/>
      <c r="F340" s="218"/>
      <c r="G340" s="218"/>
      <c r="H340" s="218"/>
      <c r="I340" s="218"/>
      <c r="J340" s="218"/>
      <c r="K340" s="218"/>
      <c r="L340" s="218"/>
      <c r="M340" s="218"/>
      <c r="N340" s="218"/>
      <c r="O340" s="218"/>
      <c r="P340" s="218"/>
      <c r="Q340" s="218"/>
      <c r="R340" s="218"/>
      <c r="S340" s="218"/>
      <c r="T340" s="218"/>
      <c r="U340" s="218"/>
      <c r="V340" s="218"/>
      <c r="W340" s="218"/>
      <c r="X340" s="218"/>
      <c r="Y340" s="218"/>
      <c r="Z340" s="218"/>
      <c r="AA340" s="218"/>
      <c r="AB340" s="218"/>
      <c r="AC340" s="218"/>
      <c r="AD340" s="218"/>
      <c r="AE340" s="218"/>
      <c r="AF340" s="218"/>
      <c r="AG340" s="218"/>
      <c r="AH340" s="305"/>
      <c r="AI340" s="218"/>
      <c r="AJ340" s="218"/>
      <c r="AK340" s="218"/>
      <c r="AL340" s="218"/>
      <c r="AM340" s="218"/>
      <c r="AN340" s="218"/>
      <c r="AO340" s="218"/>
      <c r="AP340" s="218"/>
      <c r="AQ340" s="218"/>
      <c r="AR340" s="218"/>
      <c r="AS340" s="218"/>
      <c r="AT340" s="218"/>
      <c r="AU340" s="218"/>
      <c r="AV340" s="218"/>
      <c r="AW340" s="218"/>
      <c r="AX340" s="218"/>
      <c r="AY340" s="218"/>
      <c r="AZ340" s="218"/>
      <c r="BA340" s="218"/>
      <c r="BB340" s="218"/>
      <c r="BC340" s="218"/>
      <c r="BD340" s="218"/>
      <c r="BE340" s="218"/>
      <c r="BF340" s="218"/>
      <c r="BG340" s="218"/>
      <c r="BH340" s="218"/>
      <c r="BI340" s="218"/>
      <c r="BJ340" s="218"/>
      <c r="BK340" s="218"/>
      <c r="BL340" s="218"/>
      <c r="BM340" s="218"/>
      <c r="BN340" s="218"/>
      <c r="BO340" s="218"/>
      <c r="BP340" s="218"/>
      <c r="BQ340" s="218"/>
      <c r="BR340" s="218"/>
      <c r="BS340" s="218"/>
      <c r="BT340" s="218"/>
      <c r="BU340" s="218"/>
      <c r="BV340" s="218"/>
      <c r="BW340" s="218"/>
      <c r="BX340" s="218"/>
      <c r="BY340" s="218"/>
      <c r="BZ340" s="218"/>
      <c r="CA340" s="218"/>
      <c r="CB340" s="218"/>
      <c r="CC340" s="218"/>
      <c r="CD340" s="218"/>
      <c r="CE340" s="218"/>
      <c r="CF340" s="218"/>
      <c r="CG340" s="218"/>
      <c r="CH340" s="218"/>
      <c r="CI340" s="218"/>
      <c r="CJ340" s="218"/>
      <c r="CK340" s="218"/>
      <c r="CL340" s="218"/>
      <c r="CM340" s="218"/>
      <c r="CN340" s="218"/>
      <c r="CO340" s="218"/>
      <c r="CP340" s="218"/>
      <c r="CQ340" s="218"/>
      <c r="CR340" s="218"/>
      <c r="CS340" s="218"/>
      <c r="CT340" s="218"/>
      <c r="CU340" s="218"/>
      <c r="CV340" s="218"/>
      <c r="CW340" s="218"/>
      <c r="CX340" s="218"/>
      <c r="CY340" s="218"/>
      <c r="CZ340" s="218"/>
      <c r="DA340" s="218"/>
      <c r="DB340" s="218"/>
      <c r="DC340" s="218"/>
      <c r="DD340" s="218"/>
      <c r="DE340" s="218"/>
      <c r="DF340" s="218"/>
      <c r="DG340" s="218"/>
      <c r="DH340" s="218"/>
      <c r="DI340" s="218"/>
      <c r="DJ340" s="218"/>
      <c r="DK340" s="218"/>
      <c r="DL340" s="218"/>
      <c r="DM340" s="218"/>
      <c r="DN340" s="218"/>
      <c r="DO340" s="218"/>
      <c r="DP340" s="218"/>
      <c r="DQ340" s="218"/>
      <c r="DR340" s="218"/>
      <c r="DS340" s="218"/>
      <c r="DT340" s="218"/>
      <c r="DU340" s="218"/>
      <c r="DV340" s="218"/>
      <c r="DW340" s="218"/>
      <c r="DX340" s="218"/>
      <c r="DY340" s="218"/>
      <c r="DZ340" s="218"/>
      <c r="EA340" s="218"/>
      <c r="EB340" s="218"/>
      <c r="EC340" s="218"/>
      <c r="ED340" s="218"/>
      <c r="EE340" s="218"/>
      <c r="EF340" s="218"/>
      <c r="EG340" s="218"/>
      <c r="EH340" s="218"/>
      <c r="EI340" s="218"/>
      <c r="EJ340" s="218"/>
      <c r="EK340" s="218"/>
      <c r="EL340" s="218"/>
      <c r="EM340" s="218"/>
      <c r="EN340" s="218"/>
      <c r="EO340" s="218"/>
      <c r="EP340" s="218"/>
      <c r="EQ340" s="218"/>
      <c r="ER340" s="218"/>
      <c r="ES340" s="218"/>
      <c r="ET340" s="218"/>
      <c r="EU340" s="218"/>
      <c r="EV340" s="218"/>
      <c r="EW340" s="218"/>
      <c r="EX340" s="218"/>
      <c r="EY340" s="218"/>
      <c r="EZ340" s="218"/>
      <c r="FA340" s="218"/>
      <c r="FB340" s="218"/>
      <c r="FC340" s="218"/>
      <c r="FD340" s="218"/>
      <c r="FE340" s="218"/>
      <c r="FF340" s="218"/>
      <c r="FG340" s="218"/>
      <c r="FH340" s="218"/>
      <c r="FI340" s="218"/>
      <c r="FJ340" s="218"/>
      <c r="FK340" s="218"/>
      <c r="FL340" s="218"/>
      <c r="FM340" s="218"/>
      <c r="FN340" s="218"/>
    </row>
    <row r="341" spans="2:170">
      <c r="B341" s="218"/>
      <c r="C341" s="304"/>
      <c r="D341" s="218"/>
      <c r="F341" s="218"/>
      <c r="G341" s="218"/>
      <c r="H341" s="218"/>
      <c r="I341" s="218"/>
      <c r="J341" s="218"/>
      <c r="K341" s="218"/>
      <c r="L341" s="218"/>
      <c r="M341" s="218"/>
      <c r="N341" s="218"/>
      <c r="O341" s="218"/>
      <c r="P341" s="218"/>
      <c r="Q341" s="218"/>
      <c r="R341" s="218"/>
      <c r="S341" s="218"/>
      <c r="T341" s="218"/>
      <c r="U341" s="218"/>
      <c r="V341" s="218"/>
      <c r="W341" s="218"/>
      <c r="X341" s="218"/>
      <c r="Y341" s="218"/>
      <c r="Z341" s="218"/>
      <c r="AA341" s="218"/>
      <c r="AB341" s="218"/>
      <c r="AC341" s="218"/>
      <c r="AD341" s="218"/>
      <c r="AE341" s="218"/>
      <c r="AF341" s="218"/>
      <c r="AG341" s="218"/>
      <c r="AH341" s="305"/>
      <c r="AI341" s="218"/>
      <c r="AJ341" s="218"/>
      <c r="AK341" s="218"/>
      <c r="AL341" s="218"/>
      <c r="AM341" s="218"/>
      <c r="AN341" s="218"/>
      <c r="AO341" s="218"/>
      <c r="AP341" s="218"/>
      <c r="AQ341" s="218"/>
      <c r="AR341" s="218"/>
      <c r="AS341" s="218"/>
      <c r="AT341" s="218"/>
      <c r="AU341" s="218"/>
      <c r="AV341" s="218"/>
      <c r="AW341" s="218"/>
      <c r="AX341" s="218"/>
      <c r="AY341" s="218"/>
      <c r="AZ341" s="218"/>
      <c r="BA341" s="218"/>
      <c r="BB341" s="218"/>
      <c r="BC341" s="218"/>
      <c r="BD341" s="218"/>
      <c r="BE341" s="218"/>
      <c r="BF341" s="218"/>
      <c r="BG341" s="218"/>
      <c r="BH341" s="218"/>
      <c r="BI341" s="218"/>
      <c r="BJ341" s="218"/>
      <c r="BK341" s="218"/>
      <c r="BL341" s="218"/>
      <c r="BM341" s="218"/>
      <c r="BN341" s="218"/>
      <c r="BO341" s="218"/>
      <c r="BP341" s="218"/>
      <c r="BQ341" s="218"/>
      <c r="BR341" s="218"/>
      <c r="BS341" s="218"/>
      <c r="BT341" s="218"/>
      <c r="BU341" s="218"/>
      <c r="BV341" s="218"/>
      <c r="BW341" s="218"/>
      <c r="BX341" s="218"/>
      <c r="BY341" s="218"/>
      <c r="BZ341" s="218"/>
      <c r="CA341" s="218"/>
      <c r="CB341" s="218"/>
      <c r="CC341" s="218"/>
      <c r="CD341" s="218"/>
      <c r="CE341" s="218"/>
      <c r="CF341" s="218"/>
      <c r="CG341" s="218"/>
      <c r="CH341" s="218"/>
      <c r="CI341" s="218"/>
      <c r="CJ341" s="218"/>
      <c r="CK341" s="218"/>
      <c r="CL341" s="218"/>
      <c r="CM341" s="218"/>
      <c r="CN341" s="218"/>
      <c r="CO341" s="218"/>
      <c r="CP341" s="218"/>
      <c r="CQ341" s="218"/>
      <c r="CR341" s="218"/>
      <c r="CS341" s="218"/>
      <c r="CT341" s="218"/>
      <c r="CU341" s="218"/>
      <c r="CV341" s="218"/>
      <c r="CW341" s="218"/>
      <c r="CX341" s="218"/>
      <c r="CY341" s="218"/>
      <c r="CZ341" s="218"/>
      <c r="DA341" s="218"/>
      <c r="DB341" s="218"/>
      <c r="DC341" s="218"/>
      <c r="DD341" s="218"/>
      <c r="DE341" s="218"/>
      <c r="DF341" s="218"/>
      <c r="DG341" s="218"/>
      <c r="DH341" s="218"/>
      <c r="DI341" s="218"/>
      <c r="DJ341" s="218"/>
      <c r="DK341" s="218"/>
      <c r="DL341" s="218"/>
      <c r="DM341" s="218"/>
      <c r="DN341" s="218"/>
      <c r="DO341" s="218"/>
      <c r="DP341" s="218"/>
      <c r="DQ341" s="218"/>
      <c r="DR341" s="218"/>
      <c r="DS341" s="218"/>
      <c r="DT341" s="218"/>
      <c r="DU341" s="218"/>
      <c r="DV341" s="218"/>
      <c r="DW341" s="218"/>
      <c r="DX341" s="218"/>
      <c r="DY341" s="218"/>
      <c r="DZ341" s="218"/>
      <c r="EA341" s="218"/>
      <c r="EB341" s="218"/>
      <c r="EC341" s="218"/>
      <c r="ED341" s="218"/>
      <c r="EE341" s="218"/>
      <c r="EF341" s="218"/>
      <c r="EG341" s="218"/>
      <c r="EH341" s="218"/>
      <c r="EI341" s="218"/>
      <c r="EJ341" s="218"/>
      <c r="EK341" s="218"/>
      <c r="EL341" s="218"/>
      <c r="EM341" s="218"/>
      <c r="EN341" s="218"/>
      <c r="EO341" s="218"/>
      <c r="EP341" s="218"/>
      <c r="EQ341" s="218"/>
      <c r="ER341" s="218"/>
      <c r="ES341" s="218"/>
      <c r="ET341" s="218"/>
      <c r="EU341" s="218"/>
      <c r="EV341" s="218"/>
      <c r="EW341" s="218"/>
      <c r="EX341" s="218"/>
      <c r="EY341" s="218"/>
      <c r="EZ341" s="218"/>
      <c r="FA341" s="218"/>
      <c r="FB341" s="218"/>
      <c r="FC341" s="218"/>
      <c r="FD341" s="218"/>
      <c r="FE341" s="218"/>
      <c r="FF341" s="218"/>
      <c r="FG341" s="218"/>
      <c r="FH341" s="218"/>
      <c r="FI341" s="218"/>
      <c r="FJ341" s="218"/>
      <c r="FK341" s="218"/>
      <c r="FL341" s="218"/>
      <c r="FM341" s="218"/>
      <c r="FN341" s="218"/>
    </row>
    <row r="342" spans="2:170">
      <c r="B342" s="218"/>
      <c r="C342" s="304"/>
      <c r="D342" s="218"/>
      <c r="F342" s="218"/>
      <c r="G342" s="218"/>
      <c r="H342" s="218"/>
      <c r="I342" s="218"/>
      <c r="J342" s="218"/>
      <c r="K342" s="218"/>
      <c r="L342" s="218"/>
      <c r="M342" s="218"/>
      <c r="N342" s="218"/>
      <c r="O342" s="218"/>
      <c r="P342" s="218"/>
      <c r="Q342" s="218"/>
      <c r="R342" s="218"/>
      <c r="S342" s="218"/>
      <c r="T342" s="218"/>
      <c r="U342" s="218"/>
      <c r="V342" s="218"/>
      <c r="W342" s="218"/>
      <c r="X342" s="218"/>
      <c r="Y342" s="218"/>
      <c r="Z342" s="218"/>
      <c r="AA342" s="218"/>
      <c r="AB342" s="218"/>
      <c r="AC342" s="218"/>
      <c r="AD342" s="218"/>
      <c r="AE342" s="218"/>
      <c r="AF342" s="218"/>
      <c r="AG342" s="218"/>
      <c r="AH342" s="305"/>
      <c r="AI342" s="218"/>
      <c r="AJ342" s="218"/>
      <c r="AK342" s="218"/>
      <c r="AL342" s="218"/>
      <c r="AM342" s="218"/>
      <c r="AN342" s="218"/>
      <c r="AO342" s="218"/>
      <c r="AP342" s="218"/>
      <c r="AQ342" s="218"/>
      <c r="AR342" s="218"/>
      <c r="AS342" s="218"/>
      <c r="AT342" s="218"/>
      <c r="AU342" s="218"/>
      <c r="AV342" s="218"/>
      <c r="AW342" s="218"/>
      <c r="AX342" s="218"/>
      <c r="AY342" s="218"/>
      <c r="AZ342" s="218"/>
      <c r="BA342" s="218"/>
      <c r="BB342" s="218"/>
      <c r="BC342" s="218"/>
      <c r="BD342" s="218"/>
      <c r="BE342" s="218"/>
      <c r="BF342" s="218"/>
      <c r="BG342" s="218"/>
      <c r="BH342" s="218"/>
      <c r="BI342" s="218"/>
      <c r="BJ342" s="218"/>
      <c r="BK342" s="218"/>
      <c r="BL342" s="218"/>
      <c r="BM342" s="218"/>
      <c r="BN342" s="218"/>
      <c r="BO342" s="218"/>
      <c r="BP342" s="218"/>
      <c r="BQ342" s="218"/>
      <c r="BR342" s="218"/>
      <c r="BS342" s="218"/>
      <c r="BT342" s="218"/>
      <c r="BU342" s="218"/>
      <c r="BV342" s="218"/>
      <c r="BW342" s="218"/>
      <c r="BX342" s="218"/>
      <c r="BY342" s="218"/>
      <c r="BZ342" s="218"/>
      <c r="CA342" s="218"/>
      <c r="CB342" s="218"/>
      <c r="CC342" s="218"/>
      <c r="CD342" s="218"/>
      <c r="CE342" s="218"/>
      <c r="CF342" s="218"/>
      <c r="CG342" s="218"/>
      <c r="CH342" s="218"/>
      <c r="CI342" s="218"/>
      <c r="CJ342" s="218"/>
      <c r="CK342" s="218"/>
      <c r="CL342" s="218"/>
      <c r="CM342" s="218"/>
      <c r="CN342" s="218"/>
      <c r="CO342" s="218"/>
      <c r="CP342" s="218"/>
      <c r="CQ342" s="218"/>
      <c r="CR342" s="218"/>
      <c r="CS342" s="218"/>
      <c r="CT342" s="218"/>
      <c r="CU342" s="218"/>
      <c r="CV342" s="218"/>
      <c r="CW342" s="218"/>
      <c r="CX342" s="218"/>
      <c r="CY342" s="218"/>
      <c r="CZ342" s="218"/>
      <c r="DA342" s="218"/>
      <c r="DB342" s="218"/>
      <c r="DC342" s="218"/>
      <c r="DD342" s="218"/>
      <c r="DE342" s="218"/>
      <c r="DF342" s="218"/>
      <c r="DG342" s="218"/>
      <c r="DH342" s="218"/>
      <c r="DI342" s="218"/>
      <c r="DJ342" s="218"/>
      <c r="DK342" s="218"/>
      <c r="DL342" s="218"/>
      <c r="DM342" s="218"/>
      <c r="DN342" s="218"/>
      <c r="DO342" s="218"/>
      <c r="DP342" s="218"/>
      <c r="DQ342" s="218"/>
      <c r="DR342" s="218"/>
      <c r="DS342" s="218"/>
      <c r="DT342" s="218"/>
      <c r="DU342" s="218"/>
      <c r="DV342" s="218"/>
      <c r="DW342" s="218"/>
      <c r="DX342" s="218"/>
      <c r="DY342" s="218"/>
      <c r="DZ342" s="218"/>
      <c r="EA342" s="218"/>
      <c r="EB342" s="218"/>
      <c r="EC342" s="218"/>
      <c r="ED342" s="218"/>
      <c r="EE342" s="218"/>
      <c r="EF342" s="218"/>
      <c r="EG342" s="218"/>
      <c r="EH342" s="218"/>
      <c r="EI342" s="218"/>
      <c r="EJ342" s="218"/>
      <c r="EK342" s="218"/>
      <c r="EL342" s="218"/>
      <c r="EM342" s="218"/>
      <c r="EN342" s="218"/>
      <c r="EO342" s="218"/>
      <c r="EP342" s="218"/>
      <c r="EQ342" s="218"/>
      <c r="ER342" s="218"/>
      <c r="ES342" s="218"/>
      <c r="ET342" s="218"/>
      <c r="EU342" s="218"/>
      <c r="EV342" s="218"/>
      <c r="EW342" s="218"/>
      <c r="EX342" s="218"/>
      <c r="EY342" s="218"/>
      <c r="EZ342" s="218"/>
      <c r="FA342" s="218"/>
      <c r="FB342" s="218"/>
      <c r="FC342" s="218"/>
      <c r="FD342" s="218"/>
      <c r="FE342" s="218"/>
      <c r="FF342" s="218"/>
      <c r="FG342" s="218"/>
      <c r="FH342" s="218"/>
      <c r="FI342" s="218"/>
      <c r="FJ342" s="218"/>
      <c r="FK342" s="218"/>
      <c r="FL342" s="218"/>
      <c r="FM342" s="218"/>
      <c r="FN342" s="218"/>
    </row>
    <row r="343" spans="2:170">
      <c r="B343" s="218"/>
      <c r="C343" s="304"/>
      <c r="D343" s="218"/>
      <c r="F343" s="218"/>
      <c r="G343" s="218"/>
      <c r="H343" s="218"/>
      <c r="I343" s="218"/>
      <c r="J343" s="218"/>
      <c r="K343" s="218"/>
      <c r="L343" s="218"/>
      <c r="M343" s="218"/>
      <c r="N343" s="218"/>
      <c r="O343" s="218"/>
      <c r="P343" s="218"/>
      <c r="Q343" s="218"/>
      <c r="R343" s="218"/>
      <c r="S343" s="218"/>
      <c r="T343" s="218"/>
      <c r="U343" s="218"/>
      <c r="V343" s="218"/>
      <c r="W343" s="218"/>
      <c r="X343" s="218"/>
      <c r="Y343" s="218"/>
      <c r="Z343" s="218"/>
      <c r="AA343" s="218"/>
      <c r="AB343" s="218"/>
      <c r="AC343" s="218"/>
      <c r="AD343" s="218"/>
      <c r="AE343" s="218"/>
      <c r="AF343" s="218"/>
      <c r="AG343" s="218"/>
      <c r="AH343" s="305"/>
      <c r="AI343" s="218"/>
      <c r="AJ343" s="218"/>
      <c r="AK343" s="218"/>
      <c r="AL343" s="218"/>
      <c r="AM343" s="218"/>
      <c r="AN343" s="218"/>
      <c r="AO343" s="218"/>
      <c r="AP343" s="218"/>
      <c r="AQ343" s="218"/>
      <c r="AR343" s="218"/>
      <c r="AS343" s="218"/>
      <c r="AT343" s="218"/>
      <c r="AU343" s="218"/>
      <c r="AV343" s="218"/>
      <c r="AW343" s="218"/>
      <c r="AX343" s="218"/>
      <c r="AY343" s="218"/>
      <c r="AZ343" s="218"/>
      <c r="BA343" s="218"/>
      <c r="BB343" s="218"/>
      <c r="BC343" s="218"/>
      <c r="BD343" s="218"/>
      <c r="BE343" s="218"/>
      <c r="BF343" s="218"/>
      <c r="BG343" s="218"/>
      <c r="BH343" s="218"/>
      <c r="BI343" s="218"/>
      <c r="BJ343" s="218"/>
      <c r="BK343" s="218"/>
      <c r="BL343" s="218"/>
      <c r="BM343" s="218"/>
      <c r="BN343" s="218"/>
      <c r="BO343" s="218"/>
      <c r="BP343" s="218"/>
      <c r="BQ343" s="218"/>
      <c r="BR343" s="218"/>
      <c r="BS343" s="218"/>
      <c r="BT343" s="218"/>
      <c r="BU343" s="218"/>
      <c r="BV343" s="218"/>
      <c r="BW343" s="218"/>
      <c r="BX343" s="218"/>
      <c r="BY343" s="218"/>
      <c r="BZ343" s="218"/>
      <c r="CA343" s="218"/>
      <c r="CB343" s="218"/>
      <c r="CC343" s="218"/>
      <c r="CD343" s="218"/>
      <c r="CE343" s="218"/>
      <c r="CF343" s="218"/>
      <c r="CG343" s="218"/>
      <c r="CH343" s="218"/>
      <c r="CI343" s="218"/>
      <c r="CJ343" s="218"/>
      <c r="CK343" s="218"/>
      <c r="CL343" s="218"/>
      <c r="CM343" s="218"/>
      <c r="CN343" s="218"/>
      <c r="CO343" s="218"/>
      <c r="CP343" s="218"/>
      <c r="CQ343" s="218"/>
      <c r="CR343" s="218"/>
      <c r="CS343" s="218"/>
      <c r="CT343" s="218"/>
      <c r="CU343" s="218"/>
      <c r="CV343" s="218"/>
      <c r="CW343" s="218"/>
      <c r="CX343" s="218"/>
      <c r="CY343" s="218"/>
      <c r="CZ343" s="218"/>
      <c r="DA343" s="218"/>
      <c r="DB343" s="218"/>
      <c r="DC343" s="218"/>
      <c r="DD343" s="218"/>
      <c r="DE343" s="218"/>
      <c r="DF343" s="218"/>
      <c r="DG343" s="218"/>
      <c r="DH343" s="218"/>
      <c r="DI343" s="218"/>
      <c r="DJ343" s="218"/>
      <c r="DK343" s="218"/>
      <c r="DL343" s="218"/>
      <c r="DM343" s="218"/>
      <c r="DN343" s="218"/>
      <c r="DO343" s="218"/>
      <c r="DP343" s="218"/>
      <c r="DQ343" s="218"/>
      <c r="DR343" s="218"/>
      <c r="DS343" s="218"/>
      <c r="DT343" s="218"/>
      <c r="DU343" s="218"/>
      <c r="DV343" s="218"/>
      <c r="DW343" s="218"/>
      <c r="DX343" s="218"/>
      <c r="DY343" s="218"/>
      <c r="DZ343" s="218"/>
      <c r="EA343" s="218"/>
      <c r="EB343" s="218"/>
      <c r="EC343" s="218"/>
      <c r="ED343" s="218"/>
      <c r="EE343" s="218"/>
      <c r="EF343" s="218"/>
      <c r="EG343" s="218"/>
      <c r="EH343" s="218"/>
      <c r="EI343" s="218"/>
      <c r="EJ343" s="218"/>
      <c r="EK343" s="218"/>
      <c r="EL343" s="218"/>
      <c r="EM343" s="218"/>
      <c r="EN343" s="218"/>
      <c r="EO343" s="218"/>
      <c r="EP343" s="218"/>
      <c r="EQ343" s="218"/>
      <c r="ER343" s="218"/>
      <c r="ES343" s="218"/>
      <c r="ET343" s="218"/>
      <c r="EU343" s="218"/>
      <c r="EV343" s="218"/>
      <c r="EW343" s="218"/>
      <c r="EX343" s="218"/>
      <c r="EY343" s="218"/>
      <c r="EZ343" s="218"/>
      <c r="FA343" s="218"/>
      <c r="FB343" s="218"/>
      <c r="FC343" s="218"/>
      <c r="FD343" s="218"/>
      <c r="FE343" s="218"/>
      <c r="FF343" s="218"/>
      <c r="FG343" s="218"/>
      <c r="FH343" s="218"/>
      <c r="FI343" s="218"/>
      <c r="FJ343" s="218"/>
      <c r="FK343" s="218"/>
      <c r="FL343" s="218"/>
      <c r="FM343" s="218"/>
      <c r="FN343" s="218"/>
    </row>
    <row r="344" spans="2:170">
      <c r="B344" s="218"/>
      <c r="C344" s="304"/>
      <c r="D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  <c r="Q344" s="218"/>
      <c r="R344" s="218"/>
      <c r="S344" s="218"/>
      <c r="T344" s="218"/>
      <c r="U344" s="218"/>
      <c r="V344" s="218"/>
      <c r="W344" s="218"/>
      <c r="X344" s="218"/>
      <c r="Y344" s="218"/>
      <c r="Z344" s="218"/>
      <c r="AA344" s="218"/>
      <c r="AB344" s="218"/>
      <c r="AC344" s="218"/>
      <c r="AD344" s="218"/>
      <c r="AE344" s="218"/>
      <c r="AF344" s="218"/>
      <c r="AG344" s="218"/>
      <c r="AH344" s="305"/>
      <c r="AI344" s="218"/>
      <c r="AJ344" s="218"/>
      <c r="AK344" s="218"/>
      <c r="AL344" s="218"/>
      <c r="AM344" s="218"/>
      <c r="AN344" s="218"/>
      <c r="AO344" s="218"/>
      <c r="AP344" s="218"/>
      <c r="AQ344" s="218"/>
      <c r="AR344" s="218"/>
      <c r="AS344" s="218"/>
      <c r="AT344" s="218"/>
      <c r="AU344" s="218"/>
      <c r="AV344" s="218"/>
      <c r="AW344" s="218"/>
      <c r="AX344" s="218"/>
      <c r="AY344" s="218"/>
      <c r="AZ344" s="218"/>
      <c r="BA344" s="218"/>
      <c r="BB344" s="218"/>
      <c r="BC344" s="218"/>
      <c r="BD344" s="218"/>
      <c r="BE344" s="218"/>
      <c r="BF344" s="218"/>
      <c r="BG344" s="218"/>
      <c r="BH344" s="218"/>
      <c r="BI344" s="218"/>
      <c r="BJ344" s="218"/>
      <c r="BK344" s="218"/>
      <c r="BL344" s="218"/>
      <c r="BM344" s="218"/>
      <c r="BN344" s="218"/>
      <c r="BO344" s="218"/>
      <c r="BP344" s="218"/>
      <c r="BQ344" s="218"/>
      <c r="BR344" s="218"/>
      <c r="BS344" s="218"/>
      <c r="BT344" s="218"/>
      <c r="BU344" s="218"/>
      <c r="BV344" s="218"/>
      <c r="BW344" s="218"/>
      <c r="BX344" s="218"/>
      <c r="BY344" s="218"/>
      <c r="BZ344" s="218"/>
      <c r="CA344" s="218"/>
      <c r="CB344" s="218"/>
      <c r="CC344" s="218"/>
      <c r="CD344" s="218"/>
      <c r="CE344" s="218"/>
      <c r="CF344" s="218"/>
      <c r="CG344" s="218"/>
      <c r="CH344" s="218"/>
      <c r="CI344" s="218"/>
      <c r="CJ344" s="218"/>
      <c r="CK344" s="218"/>
      <c r="CL344" s="218"/>
      <c r="CM344" s="218"/>
      <c r="CN344" s="218"/>
      <c r="CO344" s="218"/>
      <c r="CP344" s="218"/>
      <c r="CQ344" s="218"/>
      <c r="CR344" s="218"/>
      <c r="CS344" s="218"/>
      <c r="CT344" s="218"/>
      <c r="CU344" s="218"/>
      <c r="CV344" s="218"/>
      <c r="CW344" s="218"/>
      <c r="CX344" s="218"/>
      <c r="CY344" s="218"/>
      <c r="CZ344" s="218"/>
      <c r="DA344" s="218"/>
      <c r="DB344" s="218"/>
      <c r="DC344" s="218"/>
      <c r="DD344" s="218"/>
      <c r="DE344" s="218"/>
      <c r="DF344" s="218"/>
      <c r="DG344" s="218"/>
      <c r="DH344" s="218"/>
      <c r="DI344" s="218"/>
      <c r="DJ344" s="218"/>
      <c r="DK344" s="218"/>
      <c r="DL344" s="218"/>
      <c r="DM344" s="218"/>
      <c r="DN344" s="218"/>
      <c r="DO344" s="218"/>
      <c r="DP344" s="218"/>
      <c r="DQ344" s="218"/>
      <c r="DR344" s="218"/>
      <c r="DS344" s="218"/>
      <c r="DT344" s="218"/>
      <c r="DU344" s="218"/>
      <c r="DV344" s="218"/>
      <c r="DW344" s="218"/>
      <c r="DX344" s="218"/>
      <c r="DY344" s="218"/>
      <c r="DZ344" s="218"/>
      <c r="EA344" s="218"/>
      <c r="EB344" s="218"/>
      <c r="EC344" s="218"/>
      <c r="ED344" s="218"/>
      <c r="EE344" s="218"/>
      <c r="EF344" s="218"/>
      <c r="EG344" s="218"/>
      <c r="EH344" s="218"/>
      <c r="EI344" s="218"/>
      <c r="EJ344" s="218"/>
      <c r="EK344" s="218"/>
      <c r="EL344" s="218"/>
      <c r="EM344" s="218"/>
      <c r="EN344" s="218"/>
      <c r="EO344" s="218"/>
      <c r="EP344" s="218"/>
      <c r="EQ344" s="218"/>
      <c r="ER344" s="218"/>
      <c r="ES344" s="218"/>
      <c r="ET344" s="218"/>
      <c r="EU344" s="218"/>
      <c r="EV344" s="218"/>
      <c r="EW344" s="218"/>
      <c r="EX344" s="218"/>
      <c r="EY344" s="218"/>
      <c r="EZ344" s="218"/>
      <c r="FA344" s="218"/>
      <c r="FB344" s="218"/>
      <c r="FC344" s="218"/>
      <c r="FD344" s="218"/>
      <c r="FE344" s="218"/>
      <c r="FF344" s="218"/>
      <c r="FG344" s="218"/>
      <c r="FH344" s="218"/>
      <c r="FI344" s="218"/>
      <c r="FJ344" s="218"/>
      <c r="FK344" s="218"/>
      <c r="FL344" s="218"/>
      <c r="FM344" s="218"/>
      <c r="FN344" s="218"/>
    </row>
    <row r="345" spans="2:170">
      <c r="B345" s="218"/>
      <c r="C345" s="304"/>
      <c r="D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2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305"/>
      <c r="AI345" s="218"/>
      <c r="AJ345" s="218"/>
      <c r="AK345" s="218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218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218"/>
      <c r="BV345" s="218"/>
      <c r="BW345" s="218"/>
      <c r="BX345" s="218"/>
      <c r="BY345" s="218"/>
      <c r="BZ345" s="218"/>
      <c r="CA345" s="218"/>
      <c r="CB345" s="218"/>
      <c r="CC345" s="218"/>
      <c r="CD345" s="218"/>
      <c r="CE345" s="218"/>
      <c r="CF345" s="218"/>
      <c r="CG345" s="218"/>
      <c r="CH345" s="218"/>
      <c r="CI345" s="218"/>
      <c r="CJ345" s="218"/>
      <c r="CK345" s="218"/>
      <c r="CL345" s="218"/>
      <c r="CM345" s="218"/>
      <c r="CN345" s="218"/>
      <c r="CO345" s="218"/>
      <c r="CP345" s="218"/>
      <c r="CQ345" s="218"/>
      <c r="CR345" s="218"/>
      <c r="CS345" s="218"/>
      <c r="CT345" s="218"/>
      <c r="CU345" s="218"/>
      <c r="CV345" s="218"/>
      <c r="CW345" s="218"/>
      <c r="CX345" s="218"/>
      <c r="CY345" s="218"/>
      <c r="CZ345" s="218"/>
      <c r="DA345" s="218"/>
      <c r="DB345" s="218"/>
      <c r="DC345" s="218"/>
      <c r="DD345" s="218"/>
      <c r="DE345" s="218"/>
      <c r="DF345" s="218"/>
      <c r="DG345" s="218"/>
      <c r="DH345" s="218"/>
      <c r="DI345" s="218"/>
      <c r="DJ345" s="218"/>
      <c r="DK345" s="218"/>
      <c r="DL345" s="218"/>
      <c r="DM345" s="218"/>
      <c r="DN345" s="218"/>
      <c r="DO345" s="218"/>
      <c r="DP345" s="218"/>
      <c r="DQ345" s="218"/>
      <c r="DR345" s="218"/>
      <c r="DS345" s="218"/>
      <c r="DT345" s="218"/>
      <c r="DU345" s="218"/>
      <c r="DV345" s="218"/>
      <c r="DW345" s="218"/>
      <c r="DX345" s="218"/>
      <c r="DY345" s="218"/>
      <c r="DZ345" s="218"/>
      <c r="EA345" s="218"/>
      <c r="EB345" s="218"/>
      <c r="EC345" s="218"/>
      <c r="ED345" s="218"/>
      <c r="EE345" s="218"/>
      <c r="EF345" s="218"/>
      <c r="EG345" s="218"/>
      <c r="EH345" s="218"/>
      <c r="EI345" s="218"/>
      <c r="EJ345" s="218"/>
      <c r="EK345" s="218"/>
      <c r="EL345" s="218"/>
      <c r="EM345" s="218"/>
      <c r="EN345" s="218"/>
      <c r="EO345" s="218"/>
      <c r="EP345" s="218"/>
      <c r="EQ345" s="218"/>
      <c r="ER345" s="218"/>
      <c r="ES345" s="218"/>
      <c r="ET345" s="218"/>
      <c r="EU345" s="218"/>
      <c r="EV345" s="218"/>
      <c r="EW345" s="218"/>
      <c r="EX345" s="218"/>
      <c r="EY345" s="218"/>
      <c r="EZ345" s="218"/>
      <c r="FA345" s="218"/>
      <c r="FB345" s="218"/>
      <c r="FC345" s="218"/>
      <c r="FD345" s="218"/>
      <c r="FE345" s="218"/>
      <c r="FF345" s="218"/>
      <c r="FG345" s="218"/>
      <c r="FH345" s="218"/>
      <c r="FI345" s="218"/>
      <c r="FJ345" s="218"/>
      <c r="FK345" s="218"/>
      <c r="FL345" s="218"/>
      <c r="FM345" s="218"/>
      <c r="FN345" s="218"/>
    </row>
    <row r="346" spans="2:170">
      <c r="B346" s="218"/>
      <c r="C346" s="304"/>
      <c r="D346" s="218"/>
      <c r="F346" s="218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  <c r="Q346" s="218"/>
      <c r="R346" s="218"/>
      <c r="S346" s="218"/>
      <c r="T346" s="218"/>
      <c r="U346" s="218"/>
      <c r="V346" s="218"/>
      <c r="W346" s="218"/>
      <c r="X346" s="218"/>
      <c r="Y346" s="218"/>
      <c r="Z346" s="218"/>
      <c r="AA346" s="218"/>
      <c r="AB346" s="218"/>
      <c r="AC346" s="218"/>
      <c r="AD346" s="218"/>
      <c r="AE346" s="218"/>
      <c r="AF346" s="218"/>
      <c r="AG346" s="218"/>
      <c r="AH346" s="305"/>
      <c r="AI346" s="218"/>
      <c r="AJ346" s="218"/>
      <c r="AK346" s="218"/>
      <c r="AL346" s="218"/>
      <c r="AM346" s="218"/>
      <c r="AN346" s="218"/>
      <c r="AO346" s="218"/>
      <c r="AP346" s="218"/>
      <c r="AQ346" s="218"/>
      <c r="AR346" s="218"/>
      <c r="AS346" s="218"/>
      <c r="AT346" s="218"/>
      <c r="AU346" s="218"/>
      <c r="AV346" s="218"/>
      <c r="AW346" s="218"/>
      <c r="AX346" s="218"/>
      <c r="AY346" s="218"/>
      <c r="AZ346" s="218"/>
      <c r="BA346" s="218"/>
      <c r="BB346" s="218"/>
      <c r="BC346" s="218"/>
      <c r="BD346" s="218"/>
      <c r="BE346" s="218"/>
      <c r="BF346" s="218"/>
      <c r="BG346" s="218"/>
      <c r="BH346" s="218"/>
      <c r="BI346" s="218"/>
      <c r="BJ346" s="218"/>
      <c r="BK346" s="218"/>
      <c r="BL346" s="218"/>
      <c r="BM346" s="218"/>
      <c r="BN346" s="218"/>
      <c r="BO346" s="218"/>
      <c r="BP346" s="218"/>
      <c r="BQ346" s="218"/>
      <c r="BR346" s="218"/>
      <c r="BS346" s="218"/>
      <c r="BT346" s="218"/>
      <c r="BU346" s="218"/>
      <c r="BV346" s="218"/>
      <c r="BW346" s="218"/>
      <c r="BX346" s="218"/>
      <c r="BY346" s="218"/>
      <c r="BZ346" s="218"/>
      <c r="CA346" s="218"/>
      <c r="CB346" s="218"/>
      <c r="CC346" s="218"/>
      <c r="CD346" s="218"/>
      <c r="CE346" s="218"/>
      <c r="CF346" s="218"/>
      <c r="CG346" s="218"/>
      <c r="CH346" s="218"/>
      <c r="CI346" s="218"/>
      <c r="CJ346" s="218"/>
      <c r="CK346" s="218"/>
      <c r="CL346" s="218"/>
      <c r="CM346" s="218"/>
      <c r="CN346" s="218"/>
      <c r="CO346" s="218"/>
      <c r="CP346" s="218"/>
      <c r="CQ346" s="218"/>
      <c r="CR346" s="218"/>
      <c r="CS346" s="218"/>
      <c r="CT346" s="218"/>
      <c r="CU346" s="218"/>
      <c r="CV346" s="218"/>
      <c r="CW346" s="218"/>
      <c r="CX346" s="218"/>
      <c r="CY346" s="218"/>
      <c r="CZ346" s="218"/>
      <c r="DA346" s="218"/>
      <c r="DB346" s="218"/>
      <c r="DC346" s="218"/>
      <c r="DD346" s="218"/>
      <c r="DE346" s="218"/>
      <c r="DF346" s="218"/>
      <c r="DG346" s="218"/>
      <c r="DH346" s="218"/>
      <c r="DI346" s="218"/>
      <c r="DJ346" s="218"/>
      <c r="DK346" s="218"/>
      <c r="DL346" s="218"/>
      <c r="DM346" s="218"/>
      <c r="DN346" s="218"/>
      <c r="DO346" s="218"/>
      <c r="DP346" s="218"/>
      <c r="DQ346" s="218"/>
      <c r="DR346" s="218"/>
      <c r="DS346" s="218"/>
      <c r="DT346" s="218"/>
      <c r="DU346" s="218"/>
      <c r="DV346" s="218"/>
      <c r="DW346" s="218"/>
      <c r="DX346" s="218"/>
      <c r="DY346" s="218"/>
      <c r="DZ346" s="218"/>
      <c r="EA346" s="218"/>
      <c r="EB346" s="218"/>
      <c r="EC346" s="218"/>
      <c r="ED346" s="218"/>
      <c r="EE346" s="218"/>
      <c r="EF346" s="218"/>
      <c r="EG346" s="218"/>
      <c r="EH346" s="218"/>
      <c r="EI346" s="218"/>
      <c r="EJ346" s="218"/>
      <c r="EK346" s="218"/>
      <c r="EL346" s="218"/>
      <c r="EM346" s="218"/>
      <c r="EN346" s="218"/>
      <c r="EO346" s="218"/>
      <c r="EP346" s="218"/>
      <c r="EQ346" s="218"/>
      <c r="ER346" s="218"/>
      <c r="ES346" s="218"/>
      <c r="ET346" s="218"/>
      <c r="EU346" s="218"/>
      <c r="EV346" s="218"/>
      <c r="EW346" s="218"/>
      <c r="EX346" s="218"/>
      <c r="EY346" s="218"/>
      <c r="EZ346" s="218"/>
      <c r="FA346" s="218"/>
      <c r="FB346" s="218"/>
      <c r="FC346" s="218"/>
      <c r="FD346" s="218"/>
      <c r="FE346" s="218"/>
      <c r="FF346" s="218"/>
      <c r="FG346" s="218"/>
      <c r="FH346" s="218"/>
      <c r="FI346" s="218"/>
      <c r="FJ346" s="218"/>
      <c r="FK346" s="218"/>
      <c r="FL346" s="218"/>
      <c r="FM346" s="218"/>
      <c r="FN346" s="218"/>
    </row>
    <row r="347" spans="2:170">
      <c r="B347" s="218"/>
      <c r="C347" s="304"/>
      <c r="D347" s="218"/>
      <c r="F347" s="218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  <c r="Q347" s="218"/>
      <c r="R347" s="218"/>
      <c r="S347" s="218"/>
      <c r="T347" s="218"/>
      <c r="U347" s="218"/>
      <c r="V347" s="218"/>
      <c r="W347" s="218"/>
      <c r="X347" s="218"/>
      <c r="Y347" s="218"/>
      <c r="Z347" s="218"/>
      <c r="AA347" s="218"/>
      <c r="AB347" s="218"/>
      <c r="AC347" s="218"/>
      <c r="AD347" s="218"/>
      <c r="AE347" s="218"/>
      <c r="AF347" s="218"/>
      <c r="AG347" s="218"/>
      <c r="AH347" s="305"/>
      <c r="AI347" s="218"/>
      <c r="AJ347" s="218"/>
      <c r="AK347" s="218"/>
      <c r="AL347" s="218"/>
      <c r="AM347" s="218"/>
      <c r="AN347" s="218"/>
      <c r="AO347" s="218"/>
      <c r="AP347" s="218"/>
      <c r="AQ347" s="218"/>
      <c r="AR347" s="218"/>
      <c r="AS347" s="218"/>
      <c r="AT347" s="218"/>
      <c r="AU347" s="218"/>
      <c r="AV347" s="218"/>
      <c r="AW347" s="218"/>
      <c r="AX347" s="218"/>
      <c r="AY347" s="218"/>
      <c r="AZ347" s="218"/>
      <c r="BA347" s="218"/>
      <c r="BB347" s="218"/>
      <c r="BC347" s="218"/>
      <c r="BD347" s="218"/>
      <c r="BE347" s="218"/>
      <c r="BF347" s="218"/>
      <c r="BG347" s="218"/>
      <c r="BH347" s="218"/>
      <c r="BI347" s="218"/>
      <c r="BJ347" s="218"/>
      <c r="BK347" s="218"/>
      <c r="BL347" s="218"/>
      <c r="BM347" s="218"/>
      <c r="BN347" s="218"/>
      <c r="BO347" s="218"/>
      <c r="BP347" s="218"/>
      <c r="BQ347" s="218"/>
      <c r="BR347" s="218"/>
      <c r="BS347" s="218"/>
      <c r="BT347" s="218"/>
      <c r="BU347" s="218"/>
      <c r="BV347" s="218"/>
      <c r="BW347" s="218"/>
      <c r="BX347" s="218"/>
      <c r="BY347" s="218"/>
      <c r="BZ347" s="218"/>
      <c r="CA347" s="218"/>
      <c r="CB347" s="218"/>
      <c r="CC347" s="218"/>
      <c r="CD347" s="218"/>
      <c r="CE347" s="218"/>
      <c r="CF347" s="218"/>
      <c r="CG347" s="218"/>
      <c r="CH347" s="218"/>
      <c r="CI347" s="218"/>
      <c r="CJ347" s="218"/>
      <c r="CK347" s="218"/>
      <c r="CL347" s="218"/>
      <c r="CM347" s="218"/>
      <c r="CN347" s="218"/>
      <c r="CO347" s="218"/>
      <c r="CP347" s="218"/>
      <c r="CQ347" s="218"/>
      <c r="CR347" s="218"/>
      <c r="CS347" s="218"/>
      <c r="CT347" s="218"/>
      <c r="CU347" s="218"/>
      <c r="CV347" s="218"/>
      <c r="CW347" s="218"/>
      <c r="CX347" s="218"/>
      <c r="CY347" s="218"/>
      <c r="CZ347" s="218"/>
      <c r="DA347" s="218"/>
      <c r="DB347" s="218"/>
      <c r="DC347" s="218"/>
      <c r="DD347" s="218"/>
      <c r="DE347" s="218"/>
      <c r="DF347" s="218"/>
      <c r="DG347" s="218"/>
      <c r="DH347" s="218"/>
      <c r="DI347" s="218"/>
      <c r="DJ347" s="218"/>
      <c r="DK347" s="218"/>
      <c r="DL347" s="218"/>
      <c r="DM347" s="218"/>
      <c r="DN347" s="218"/>
      <c r="DO347" s="218"/>
      <c r="DP347" s="218"/>
      <c r="DQ347" s="218"/>
      <c r="DR347" s="218"/>
      <c r="DS347" s="218"/>
      <c r="DT347" s="218"/>
      <c r="DU347" s="218"/>
      <c r="DV347" s="218"/>
      <c r="DW347" s="218"/>
      <c r="DX347" s="218"/>
      <c r="DY347" s="218"/>
      <c r="DZ347" s="218"/>
      <c r="EA347" s="218"/>
      <c r="EB347" s="218"/>
      <c r="EC347" s="218"/>
      <c r="ED347" s="218"/>
      <c r="EE347" s="218"/>
      <c r="EF347" s="218"/>
      <c r="EG347" s="218"/>
      <c r="EH347" s="218"/>
      <c r="EI347" s="218"/>
      <c r="EJ347" s="218"/>
      <c r="EK347" s="218"/>
      <c r="EL347" s="218"/>
      <c r="EM347" s="218"/>
      <c r="EN347" s="218"/>
      <c r="EO347" s="218"/>
      <c r="EP347" s="218"/>
      <c r="EQ347" s="218"/>
      <c r="ER347" s="218"/>
      <c r="ES347" s="218"/>
      <c r="ET347" s="218"/>
      <c r="EU347" s="218"/>
      <c r="EV347" s="218"/>
      <c r="EW347" s="218"/>
      <c r="EX347" s="218"/>
      <c r="EY347" s="218"/>
      <c r="EZ347" s="218"/>
      <c r="FA347" s="218"/>
      <c r="FB347" s="218"/>
      <c r="FC347" s="218"/>
      <c r="FD347" s="218"/>
      <c r="FE347" s="218"/>
      <c r="FF347" s="218"/>
      <c r="FG347" s="218"/>
      <c r="FH347" s="218"/>
      <c r="FI347" s="218"/>
      <c r="FJ347" s="218"/>
      <c r="FK347" s="218"/>
      <c r="FL347" s="218"/>
      <c r="FM347" s="218"/>
      <c r="FN347" s="218"/>
    </row>
    <row r="348" spans="2:170">
      <c r="B348" s="218"/>
      <c r="C348" s="304"/>
      <c r="D348" s="218"/>
      <c r="F348" s="218"/>
      <c r="G348" s="218"/>
      <c r="H348" s="218"/>
      <c r="I348" s="218"/>
      <c r="J348" s="218"/>
      <c r="K348" s="218"/>
      <c r="L348" s="218"/>
      <c r="M348" s="218"/>
      <c r="N348" s="218"/>
      <c r="O348" s="218"/>
      <c r="P348" s="218"/>
      <c r="Q348" s="218"/>
      <c r="R348" s="218"/>
      <c r="S348" s="218"/>
      <c r="T348" s="218"/>
      <c r="U348" s="218"/>
      <c r="V348" s="218"/>
      <c r="W348" s="218"/>
      <c r="X348" s="218"/>
      <c r="Y348" s="218"/>
      <c r="Z348" s="218"/>
      <c r="AA348" s="218"/>
      <c r="AB348" s="218"/>
      <c r="AC348" s="218"/>
      <c r="AD348" s="218"/>
      <c r="AE348" s="218"/>
      <c r="AF348" s="218"/>
      <c r="AG348" s="218"/>
      <c r="AH348" s="305"/>
      <c r="AI348" s="218"/>
      <c r="AJ348" s="218"/>
      <c r="AK348" s="218"/>
      <c r="AL348" s="218"/>
      <c r="AM348" s="218"/>
      <c r="AN348" s="218"/>
      <c r="AO348" s="218"/>
      <c r="AP348" s="218"/>
      <c r="AQ348" s="218"/>
      <c r="AR348" s="218"/>
      <c r="AS348" s="218"/>
      <c r="AT348" s="218"/>
      <c r="AU348" s="218"/>
      <c r="AV348" s="218"/>
      <c r="AW348" s="218"/>
      <c r="AX348" s="218"/>
      <c r="AY348" s="218"/>
      <c r="AZ348" s="218"/>
      <c r="BA348" s="218"/>
      <c r="BB348" s="218"/>
      <c r="BC348" s="218"/>
      <c r="BD348" s="218"/>
      <c r="BE348" s="218"/>
      <c r="BF348" s="218"/>
      <c r="BG348" s="218"/>
      <c r="BH348" s="218"/>
      <c r="BI348" s="218"/>
      <c r="BJ348" s="218"/>
      <c r="BK348" s="218"/>
      <c r="BL348" s="218"/>
      <c r="BM348" s="218"/>
      <c r="BN348" s="218"/>
      <c r="BO348" s="218"/>
      <c r="BP348" s="218"/>
      <c r="BQ348" s="218"/>
      <c r="BR348" s="218"/>
      <c r="BS348" s="218"/>
      <c r="BT348" s="218"/>
      <c r="BU348" s="218"/>
      <c r="BV348" s="218"/>
      <c r="BW348" s="218"/>
      <c r="BX348" s="218"/>
      <c r="BY348" s="218"/>
      <c r="BZ348" s="218"/>
      <c r="CA348" s="218"/>
      <c r="CB348" s="218"/>
      <c r="CC348" s="218"/>
      <c r="CD348" s="218"/>
      <c r="CE348" s="218"/>
      <c r="CF348" s="218"/>
      <c r="CG348" s="218"/>
      <c r="CH348" s="218"/>
      <c r="CI348" s="218"/>
      <c r="CJ348" s="218"/>
      <c r="CK348" s="218"/>
      <c r="CL348" s="218"/>
      <c r="CM348" s="218"/>
      <c r="CN348" s="218"/>
      <c r="CO348" s="218"/>
      <c r="CP348" s="218"/>
      <c r="CQ348" s="218"/>
      <c r="CR348" s="218"/>
      <c r="CS348" s="218"/>
      <c r="CT348" s="218"/>
      <c r="CU348" s="218"/>
      <c r="CV348" s="218"/>
      <c r="CW348" s="218"/>
      <c r="CX348" s="218"/>
      <c r="CY348" s="218"/>
      <c r="CZ348" s="218"/>
      <c r="DA348" s="218"/>
      <c r="DB348" s="218"/>
      <c r="DC348" s="218"/>
      <c r="DD348" s="218"/>
      <c r="DE348" s="218"/>
      <c r="DF348" s="218"/>
      <c r="DG348" s="218"/>
      <c r="DH348" s="218"/>
      <c r="DI348" s="218"/>
      <c r="DJ348" s="218"/>
      <c r="DK348" s="218"/>
      <c r="DL348" s="218"/>
      <c r="DM348" s="218"/>
      <c r="DN348" s="218"/>
      <c r="DO348" s="218"/>
      <c r="DP348" s="218"/>
      <c r="DQ348" s="218"/>
      <c r="DR348" s="218"/>
      <c r="DS348" s="218"/>
      <c r="DT348" s="218"/>
      <c r="DU348" s="218"/>
      <c r="DV348" s="218"/>
      <c r="DW348" s="218"/>
      <c r="DX348" s="218"/>
      <c r="DY348" s="218"/>
      <c r="DZ348" s="218"/>
      <c r="EA348" s="218"/>
      <c r="EB348" s="218"/>
      <c r="EC348" s="218"/>
      <c r="ED348" s="218"/>
      <c r="EE348" s="218"/>
      <c r="EF348" s="218"/>
      <c r="EG348" s="218"/>
      <c r="EH348" s="218"/>
      <c r="EI348" s="218"/>
      <c r="EJ348" s="218"/>
      <c r="EK348" s="218"/>
      <c r="EL348" s="218"/>
      <c r="EM348" s="218"/>
      <c r="EN348" s="218"/>
      <c r="EO348" s="218"/>
      <c r="EP348" s="218"/>
      <c r="EQ348" s="218"/>
      <c r="ER348" s="218"/>
      <c r="ES348" s="218"/>
      <c r="ET348" s="218"/>
      <c r="EU348" s="218"/>
      <c r="EV348" s="218"/>
      <c r="EW348" s="218"/>
      <c r="EX348" s="218"/>
      <c r="EY348" s="218"/>
      <c r="EZ348" s="218"/>
      <c r="FA348" s="218"/>
      <c r="FB348" s="218"/>
      <c r="FC348" s="218"/>
      <c r="FD348" s="218"/>
      <c r="FE348" s="218"/>
      <c r="FF348" s="218"/>
      <c r="FG348" s="218"/>
      <c r="FH348" s="218"/>
      <c r="FI348" s="218"/>
      <c r="FJ348" s="218"/>
      <c r="FK348" s="218"/>
      <c r="FL348" s="218"/>
      <c r="FM348" s="218"/>
      <c r="FN348" s="218"/>
    </row>
    <row r="349" spans="2:170">
      <c r="B349" s="218"/>
      <c r="C349" s="304"/>
      <c r="D349" s="218"/>
      <c r="F349" s="218"/>
      <c r="G349" s="218"/>
      <c r="H349" s="218"/>
      <c r="I349" s="218"/>
      <c r="J349" s="218"/>
      <c r="K349" s="218"/>
      <c r="L349" s="218"/>
      <c r="M349" s="218"/>
      <c r="N349" s="218"/>
      <c r="O349" s="218"/>
      <c r="P349" s="218"/>
      <c r="Q349" s="218"/>
      <c r="R349" s="218"/>
      <c r="S349" s="218"/>
      <c r="T349" s="218"/>
      <c r="U349" s="218"/>
      <c r="V349" s="218"/>
      <c r="W349" s="218"/>
      <c r="X349" s="218"/>
      <c r="Y349" s="218"/>
      <c r="Z349" s="218"/>
      <c r="AA349" s="218"/>
      <c r="AB349" s="218"/>
      <c r="AC349" s="218"/>
      <c r="AD349" s="218"/>
      <c r="AE349" s="218"/>
      <c r="AF349" s="218"/>
      <c r="AG349" s="218"/>
      <c r="AH349" s="305"/>
      <c r="AI349" s="218"/>
      <c r="AJ349" s="218"/>
      <c r="AK349" s="218"/>
      <c r="AL349" s="218"/>
      <c r="AM349" s="218"/>
      <c r="AN349" s="218"/>
      <c r="AO349" s="218"/>
      <c r="AP349" s="218"/>
      <c r="AQ349" s="218"/>
      <c r="AR349" s="218"/>
      <c r="AS349" s="218"/>
      <c r="AT349" s="218"/>
      <c r="AU349" s="218"/>
      <c r="AV349" s="218"/>
      <c r="AW349" s="218"/>
      <c r="AX349" s="218"/>
      <c r="AY349" s="218"/>
      <c r="AZ349" s="218"/>
      <c r="BA349" s="218"/>
      <c r="BB349" s="218"/>
      <c r="BC349" s="218"/>
      <c r="BD349" s="218"/>
      <c r="BE349" s="218"/>
      <c r="BF349" s="218"/>
      <c r="BG349" s="218"/>
      <c r="BH349" s="218"/>
      <c r="BI349" s="218"/>
      <c r="BJ349" s="218"/>
      <c r="BK349" s="218"/>
      <c r="BL349" s="218"/>
      <c r="BM349" s="218"/>
      <c r="BN349" s="218"/>
      <c r="BO349" s="218"/>
      <c r="BP349" s="218"/>
      <c r="BQ349" s="218"/>
      <c r="BR349" s="218"/>
      <c r="BS349" s="218"/>
      <c r="BT349" s="218"/>
      <c r="BU349" s="218"/>
      <c r="BV349" s="218"/>
      <c r="BW349" s="218"/>
      <c r="BX349" s="218"/>
      <c r="BY349" s="218"/>
      <c r="BZ349" s="218"/>
      <c r="CA349" s="218"/>
      <c r="CB349" s="218"/>
      <c r="CC349" s="218"/>
      <c r="CD349" s="218"/>
      <c r="CE349" s="218"/>
      <c r="CF349" s="218"/>
      <c r="CG349" s="218"/>
      <c r="CH349" s="218"/>
      <c r="CI349" s="218"/>
      <c r="CJ349" s="218"/>
      <c r="CK349" s="218"/>
      <c r="CL349" s="218"/>
      <c r="CM349" s="218"/>
      <c r="CN349" s="218"/>
      <c r="CO349" s="218"/>
      <c r="CP349" s="218"/>
      <c r="CQ349" s="218"/>
      <c r="CR349" s="218"/>
      <c r="CS349" s="218"/>
      <c r="CT349" s="218"/>
      <c r="CU349" s="218"/>
      <c r="CV349" s="218"/>
      <c r="CW349" s="218"/>
      <c r="CX349" s="218"/>
      <c r="CY349" s="218"/>
      <c r="CZ349" s="218"/>
      <c r="DA349" s="218"/>
      <c r="DB349" s="218"/>
      <c r="DC349" s="218"/>
      <c r="DD349" s="218"/>
      <c r="DE349" s="218"/>
      <c r="DF349" s="218"/>
      <c r="DG349" s="218"/>
      <c r="DH349" s="218"/>
      <c r="DI349" s="218"/>
      <c r="DJ349" s="218"/>
      <c r="DK349" s="218"/>
      <c r="DL349" s="218"/>
      <c r="DM349" s="218"/>
      <c r="DN349" s="218"/>
      <c r="DO349" s="218"/>
      <c r="DP349" s="218"/>
      <c r="DQ349" s="218"/>
      <c r="DR349" s="218"/>
      <c r="DS349" s="218"/>
      <c r="DT349" s="218"/>
      <c r="DU349" s="218"/>
      <c r="DV349" s="218"/>
      <c r="DW349" s="218"/>
      <c r="DX349" s="218"/>
      <c r="DY349" s="218"/>
      <c r="DZ349" s="218"/>
      <c r="EA349" s="218"/>
      <c r="EB349" s="218"/>
      <c r="EC349" s="218"/>
      <c r="ED349" s="218"/>
      <c r="EE349" s="218"/>
      <c r="EF349" s="218"/>
      <c r="EG349" s="218"/>
      <c r="EH349" s="218"/>
      <c r="EI349" s="218"/>
      <c r="EJ349" s="218"/>
      <c r="EK349" s="218"/>
      <c r="EL349" s="218"/>
      <c r="EM349" s="218"/>
      <c r="EN349" s="218"/>
      <c r="EO349" s="218"/>
      <c r="EP349" s="218"/>
      <c r="EQ349" s="218"/>
      <c r="ER349" s="218"/>
      <c r="ES349" s="218"/>
      <c r="ET349" s="218"/>
      <c r="EU349" s="218"/>
      <c r="EV349" s="218"/>
      <c r="EW349" s="218"/>
      <c r="EX349" s="218"/>
      <c r="EY349" s="218"/>
      <c r="EZ349" s="218"/>
      <c r="FA349" s="218"/>
      <c r="FB349" s="218"/>
      <c r="FC349" s="218"/>
      <c r="FD349" s="218"/>
      <c r="FE349" s="218"/>
      <c r="FF349" s="218"/>
      <c r="FG349" s="218"/>
      <c r="FH349" s="218"/>
      <c r="FI349" s="218"/>
      <c r="FJ349" s="218"/>
      <c r="FK349" s="218"/>
      <c r="FL349" s="218"/>
      <c r="FM349" s="218"/>
      <c r="FN349" s="218"/>
    </row>
    <row r="350" spans="2:170">
      <c r="B350" s="218"/>
      <c r="C350" s="304"/>
      <c r="D350" s="218"/>
      <c r="F350" s="218"/>
      <c r="G350" s="218"/>
      <c r="H350" s="218"/>
      <c r="I350" s="218"/>
      <c r="J350" s="218"/>
      <c r="K350" s="218"/>
      <c r="L350" s="218"/>
      <c r="M350" s="218"/>
      <c r="N350" s="218"/>
      <c r="O350" s="218"/>
      <c r="P350" s="218"/>
      <c r="Q350" s="218"/>
      <c r="R350" s="218"/>
      <c r="S350" s="218"/>
      <c r="T350" s="218"/>
      <c r="U350" s="218"/>
      <c r="V350" s="218"/>
      <c r="W350" s="218"/>
      <c r="X350" s="218"/>
      <c r="Y350" s="218"/>
      <c r="Z350" s="218"/>
      <c r="AA350" s="218"/>
      <c r="AB350" s="218"/>
      <c r="AC350" s="218"/>
      <c r="AD350" s="218"/>
      <c r="AE350" s="218"/>
      <c r="AF350" s="218"/>
      <c r="AG350" s="218"/>
      <c r="AH350" s="305"/>
      <c r="AI350" s="218"/>
      <c r="AJ350" s="218"/>
      <c r="AK350" s="218"/>
      <c r="AL350" s="218"/>
      <c r="AM350" s="218"/>
      <c r="AN350" s="218"/>
      <c r="AO350" s="218"/>
      <c r="AP350" s="218"/>
      <c r="AQ350" s="218"/>
      <c r="AR350" s="218"/>
      <c r="AS350" s="218"/>
      <c r="AT350" s="218"/>
      <c r="AU350" s="218"/>
      <c r="AV350" s="218"/>
      <c r="AW350" s="218"/>
      <c r="AX350" s="218"/>
      <c r="AY350" s="218"/>
      <c r="AZ350" s="218"/>
      <c r="BA350" s="218"/>
      <c r="BB350" s="218"/>
      <c r="BC350" s="218"/>
      <c r="BD350" s="218"/>
      <c r="BE350" s="218"/>
      <c r="BF350" s="218"/>
      <c r="BG350" s="218"/>
      <c r="BH350" s="218"/>
      <c r="BI350" s="218"/>
      <c r="BJ350" s="218"/>
      <c r="BK350" s="218"/>
      <c r="BL350" s="218"/>
      <c r="BM350" s="218"/>
      <c r="BN350" s="218"/>
      <c r="BO350" s="218"/>
      <c r="BP350" s="218"/>
      <c r="BQ350" s="218"/>
      <c r="BR350" s="218"/>
      <c r="BS350" s="218"/>
      <c r="BT350" s="218"/>
      <c r="BU350" s="218"/>
      <c r="BV350" s="218"/>
      <c r="BW350" s="218"/>
      <c r="BX350" s="218"/>
      <c r="BY350" s="218"/>
      <c r="BZ350" s="218"/>
      <c r="CA350" s="218"/>
      <c r="CB350" s="218"/>
      <c r="CC350" s="218"/>
      <c r="CD350" s="218"/>
      <c r="CE350" s="218"/>
      <c r="CF350" s="218"/>
      <c r="CG350" s="218"/>
      <c r="CH350" s="218"/>
      <c r="CI350" s="218"/>
      <c r="CJ350" s="218"/>
      <c r="CK350" s="218"/>
      <c r="CL350" s="218"/>
      <c r="CM350" s="218"/>
      <c r="CN350" s="218"/>
      <c r="CO350" s="218"/>
      <c r="CP350" s="218"/>
      <c r="CQ350" s="218"/>
      <c r="CR350" s="218"/>
      <c r="CS350" s="218"/>
      <c r="CT350" s="218"/>
      <c r="CU350" s="218"/>
      <c r="CV350" s="218"/>
      <c r="CW350" s="218"/>
      <c r="CX350" s="218"/>
      <c r="CY350" s="218"/>
      <c r="CZ350" s="218"/>
      <c r="DA350" s="218"/>
      <c r="DB350" s="218"/>
      <c r="DC350" s="218"/>
      <c r="DD350" s="218"/>
      <c r="DE350" s="218"/>
      <c r="DF350" s="218"/>
      <c r="DG350" s="218"/>
      <c r="DH350" s="218"/>
      <c r="DI350" s="218"/>
      <c r="DJ350" s="218"/>
      <c r="DK350" s="218"/>
      <c r="DL350" s="218"/>
      <c r="DM350" s="218"/>
      <c r="DN350" s="218"/>
      <c r="DO350" s="218"/>
      <c r="DP350" s="218"/>
      <c r="DQ350" s="218"/>
      <c r="DR350" s="218"/>
      <c r="DS350" s="218"/>
      <c r="DT350" s="218"/>
      <c r="DU350" s="218"/>
      <c r="DV350" s="218"/>
      <c r="DW350" s="218"/>
      <c r="DX350" s="218"/>
      <c r="DY350" s="218"/>
      <c r="DZ350" s="218"/>
      <c r="EA350" s="218"/>
      <c r="EB350" s="218"/>
      <c r="EC350" s="218"/>
      <c r="ED350" s="218"/>
      <c r="EE350" s="218"/>
      <c r="EF350" s="218"/>
      <c r="EG350" s="218"/>
      <c r="EH350" s="218"/>
      <c r="EI350" s="218"/>
      <c r="EJ350" s="218"/>
      <c r="EK350" s="218"/>
      <c r="EL350" s="218"/>
      <c r="EM350" s="218"/>
      <c r="EN350" s="218"/>
      <c r="EO350" s="218"/>
      <c r="EP350" s="218"/>
      <c r="EQ350" s="218"/>
      <c r="ER350" s="218"/>
      <c r="ES350" s="218"/>
      <c r="ET350" s="218"/>
      <c r="EU350" s="218"/>
      <c r="EV350" s="218"/>
      <c r="EW350" s="218"/>
      <c r="EX350" s="218"/>
      <c r="EY350" s="218"/>
      <c r="EZ350" s="218"/>
      <c r="FA350" s="218"/>
      <c r="FB350" s="218"/>
      <c r="FC350" s="218"/>
      <c r="FD350" s="218"/>
      <c r="FE350" s="218"/>
      <c r="FF350" s="218"/>
      <c r="FG350" s="218"/>
      <c r="FH350" s="218"/>
      <c r="FI350" s="218"/>
      <c r="FJ350" s="218"/>
      <c r="FK350" s="218"/>
      <c r="FL350" s="218"/>
      <c r="FM350" s="218"/>
      <c r="FN350" s="218"/>
    </row>
    <row r="351" spans="2:170">
      <c r="B351" s="218"/>
      <c r="C351" s="304"/>
      <c r="D351" s="218"/>
      <c r="F351" s="218"/>
      <c r="G351" s="218"/>
      <c r="H351" s="218"/>
      <c r="I351" s="218"/>
      <c r="J351" s="218"/>
      <c r="K351" s="218"/>
      <c r="L351" s="218"/>
      <c r="M351" s="218"/>
      <c r="N351" s="218"/>
      <c r="O351" s="218"/>
      <c r="P351" s="218"/>
      <c r="Q351" s="218"/>
      <c r="R351" s="218"/>
      <c r="S351" s="218"/>
      <c r="T351" s="218"/>
      <c r="U351" s="218"/>
      <c r="V351" s="218"/>
      <c r="W351" s="218"/>
      <c r="X351" s="218"/>
      <c r="Y351" s="218"/>
      <c r="Z351" s="218"/>
      <c r="AA351" s="218"/>
      <c r="AB351" s="218"/>
      <c r="AC351" s="218"/>
      <c r="AD351" s="218"/>
      <c r="AE351" s="218"/>
      <c r="AF351" s="218"/>
      <c r="AG351" s="218"/>
      <c r="AH351" s="305"/>
      <c r="AI351" s="218"/>
      <c r="AJ351" s="218"/>
      <c r="AK351" s="218"/>
      <c r="AL351" s="218"/>
      <c r="AM351" s="218"/>
      <c r="AN351" s="218"/>
      <c r="AO351" s="218"/>
      <c r="AP351" s="218"/>
      <c r="AQ351" s="218"/>
      <c r="AR351" s="218"/>
      <c r="AS351" s="218"/>
      <c r="AT351" s="218"/>
      <c r="AU351" s="218"/>
      <c r="AV351" s="218"/>
      <c r="AW351" s="218"/>
      <c r="AX351" s="218"/>
      <c r="AY351" s="218"/>
      <c r="AZ351" s="218"/>
      <c r="BA351" s="218"/>
      <c r="BB351" s="218"/>
      <c r="BC351" s="218"/>
      <c r="BD351" s="218"/>
      <c r="BE351" s="218"/>
      <c r="BF351" s="218"/>
      <c r="BG351" s="218"/>
      <c r="BH351" s="218"/>
      <c r="BI351" s="218"/>
      <c r="BJ351" s="218"/>
      <c r="BK351" s="218"/>
      <c r="BL351" s="218"/>
      <c r="BM351" s="218"/>
      <c r="BN351" s="218"/>
      <c r="BO351" s="218"/>
      <c r="BP351" s="218"/>
      <c r="BQ351" s="218"/>
      <c r="BR351" s="218"/>
      <c r="BS351" s="218"/>
      <c r="BT351" s="218"/>
      <c r="BU351" s="218"/>
      <c r="BV351" s="218"/>
      <c r="BW351" s="218"/>
      <c r="BX351" s="218"/>
      <c r="BY351" s="218"/>
      <c r="BZ351" s="218"/>
      <c r="CA351" s="218"/>
      <c r="CB351" s="218"/>
      <c r="CC351" s="218"/>
      <c r="CD351" s="218"/>
      <c r="CE351" s="218"/>
      <c r="CF351" s="218"/>
      <c r="CG351" s="218"/>
      <c r="CH351" s="218"/>
      <c r="CI351" s="218"/>
      <c r="CJ351" s="218"/>
      <c r="CK351" s="218"/>
      <c r="CL351" s="218"/>
      <c r="CM351" s="218"/>
      <c r="CN351" s="218"/>
      <c r="CO351" s="218"/>
      <c r="CP351" s="218"/>
      <c r="CQ351" s="218"/>
      <c r="CR351" s="218"/>
      <c r="CS351" s="218"/>
      <c r="CT351" s="218"/>
      <c r="CU351" s="218"/>
      <c r="CV351" s="218"/>
      <c r="CW351" s="218"/>
      <c r="CX351" s="218"/>
      <c r="CY351" s="218"/>
      <c r="CZ351" s="218"/>
      <c r="DA351" s="218"/>
      <c r="DB351" s="218"/>
      <c r="DC351" s="218"/>
      <c r="DD351" s="218"/>
      <c r="DE351" s="218"/>
      <c r="DF351" s="218"/>
      <c r="DG351" s="218"/>
      <c r="DH351" s="218"/>
      <c r="DI351" s="218"/>
      <c r="DJ351" s="218"/>
      <c r="DK351" s="218"/>
      <c r="DL351" s="218"/>
      <c r="DM351" s="218"/>
      <c r="DN351" s="218"/>
      <c r="DO351" s="218"/>
      <c r="DP351" s="218"/>
      <c r="DQ351" s="218"/>
      <c r="DR351" s="218"/>
      <c r="DS351" s="218"/>
      <c r="DT351" s="218"/>
      <c r="DU351" s="218"/>
      <c r="DV351" s="218"/>
      <c r="DW351" s="218"/>
      <c r="DX351" s="218"/>
      <c r="DY351" s="218"/>
      <c r="DZ351" s="218"/>
      <c r="EA351" s="218"/>
      <c r="EB351" s="218"/>
      <c r="EC351" s="218"/>
      <c r="ED351" s="218"/>
      <c r="EE351" s="218"/>
      <c r="EF351" s="218"/>
      <c r="EG351" s="218"/>
      <c r="EH351" s="218"/>
      <c r="EI351" s="218"/>
      <c r="EJ351" s="218"/>
      <c r="EK351" s="218"/>
      <c r="EL351" s="218"/>
      <c r="EM351" s="218"/>
      <c r="EN351" s="218"/>
      <c r="EO351" s="218"/>
      <c r="EP351" s="218"/>
      <c r="EQ351" s="218"/>
      <c r="ER351" s="218"/>
      <c r="ES351" s="218"/>
      <c r="ET351" s="218"/>
      <c r="EU351" s="218"/>
      <c r="EV351" s="218"/>
      <c r="EW351" s="218"/>
      <c r="EX351" s="218"/>
      <c r="EY351" s="218"/>
      <c r="EZ351" s="218"/>
      <c r="FA351" s="218"/>
      <c r="FB351" s="218"/>
      <c r="FC351" s="218"/>
      <c r="FD351" s="218"/>
      <c r="FE351" s="218"/>
      <c r="FF351" s="218"/>
      <c r="FG351" s="218"/>
      <c r="FH351" s="218"/>
      <c r="FI351" s="218"/>
      <c r="FJ351" s="218"/>
      <c r="FK351" s="218"/>
      <c r="FL351" s="218"/>
      <c r="FM351" s="218"/>
      <c r="FN351" s="218"/>
    </row>
    <row r="352" spans="2:170">
      <c r="B352" s="218"/>
      <c r="C352" s="304"/>
      <c r="D352" s="218"/>
      <c r="F352" s="218"/>
      <c r="G352" s="218"/>
      <c r="H352" s="218"/>
      <c r="I352" s="218"/>
      <c r="J352" s="218"/>
      <c r="K352" s="218"/>
      <c r="L352" s="218"/>
      <c r="M352" s="218"/>
      <c r="N352" s="218"/>
      <c r="O352" s="218"/>
      <c r="P352" s="218"/>
      <c r="Q352" s="218"/>
      <c r="R352" s="218"/>
      <c r="S352" s="218"/>
      <c r="T352" s="218"/>
      <c r="U352" s="218"/>
      <c r="V352" s="218"/>
      <c r="W352" s="218"/>
      <c r="X352" s="218"/>
      <c r="Y352" s="218"/>
      <c r="Z352" s="218"/>
      <c r="AA352" s="218"/>
      <c r="AB352" s="218"/>
      <c r="AC352" s="218"/>
      <c r="AD352" s="218"/>
      <c r="AE352" s="218"/>
      <c r="AF352" s="218"/>
      <c r="AG352" s="218"/>
      <c r="AH352" s="305"/>
      <c r="AI352" s="218"/>
      <c r="AJ352" s="218"/>
      <c r="AK352" s="218"/>
      <c r="AL352" s="218"/>
      <c r="AM352" s="218"/>
      <c r="AN352" s="218"/>
      <c r="AO352" s="218"/>
      <c r="AP352" s="218"/>
      <c r="AQ352" s="218"/>
      <c r="AR352" s="218"/>
      <c r="AS352" s="218"/>
      <c r="AT352" s="218"/>
      <c r="AU352" s="218"/>
      <c r="AV352" s="218"/>
      <c r="AW352" s="218"/>
      <c r="AX352" s="218"/>
      <c r="AY352" s="218"/>
      <c r="AZ352" s="218"/>
      <c r="BA352" s="218"/>
      <c r="BB352" s="218"/>
      <c r="BC352" s="218"/>
      <c r="BD352" s="218"/>
      <c r="BE352" s="218"/>
      <c r="BF352" s="218"/>
      <c r="BG352" s="218"/>
      <c r="BH352" s="218"/>
      <c r="BI352" s="218"/>
      <c r="BJ352" s="218"/>
      <c r="BK352" s="218"/>
      <c r="BL352" s="218"/>
      <c r="BM352" s="218"/>
      <c r="BN352" s="218"/>
      <c r="BO352" s="218"/>
      <c r="BP352" s="218"/>
      <c r="BQ352" s="218"/>
      <c r="BR352" s="218"/>
      <c r="BS352" s="218"/>
      <c r="BT352" s="218"/>
      <c r="BU352" s="218"/>
      <c r="BV352" s="218"/>
      <c r="BW352" s="218"/>
      <c r="BX352" s="218"/>
      <c r="BY352" s="218"/>
      <c r="BZ352" s="218"/>
      <c r="CA352" s="218"/>
      <c r="CB352" s="218"/>
      <c r="CC352" s="218"/>
      <c r="CD352" s="218"/>
      <c r="CE352" s="218"/>
      <c r="CF352" s="218"/>
      <c r="CG352" s="218"/>
      <c r="CH352" s="218"/>
      <c r="CI352" s="218"/>
      <c r="CJ352" s="218"/>
      <c r="CK352" s="218"/>
      <c r="CL352" s="218"/>
      <c r="CM352" s="218"/>
      <c r="CN352" s="218"/>
      <c r="CO352" s="218"/>
      <c r="CP352" s="218"/>
      <c r="CQ352" s="218"/>
      <c r="CR352" s="218"/>
      <c r="CS352" s="218"/>
      <c r="CT352" s="218"/>
      <c r="CU352" s="218"/>
      <c r="CV352" s="218"/>
      <c r="CW352" s="218"/>
      <c r="CX352" s="218"/>
      <c r="CY352" s="218"/>
      <c r="CZ352" s="218"/>
      <c r="DA352" s="218"/>
      <c r="DB352" s="218"/>
      <c r="DC352" s="218"/>
      <c r="DD352" s="218"/>
      <c r="DE352" s="218"/>
      <c r="DF352" s="218"/>
      <c r="DG352" s="218"/>
      <c r="DH352" s="218"/>
      <c r="DI352" s="218"/>
      <c r="DJ352" s="218"/>
      <c r="DK352" s="218"/>
      <c r="DL352" s="218"/>
      <c r="DM352" s="218"/>
      <c r="DN352" s="218"/>
      <c r="DO352" s="218"/>
      <c r="DP352" s="218"/>
      <c r="DQ352" s="218"/>
      <c r="DR352" s="218"/>
      <c r="DS352" s="218"/>
      <c r="DT352" s="218"/>
      <c r="DU352" s="218"/>
      <c r="DV352" s="218"/>
      <c r="DW352" s="218"/>
      <c r="DX352" s="218"/>
      <c r="DY352" s="218"/>
      <c r="DZ352" s="218"/>
      <c r="EA352" s="218"/>
      <c r="EB352" s="218"/>
      <c r="EC352" s="218"/>
      <c r="ED352" s="218"/>
      <c r="EE352" s="218"/>
      <c r="EF352" s="218"/>
      <c r="EG352" s="218"/>
      <c r="EH352" s="218"/>
      <c r="EI352" s="218"/>
      <c r="EJ352" s="218"/>
      <c r="EK352" s="218"/>
      <c r="EL352" s="218"/>
      <c r="EM352" s="218"/>
      <c r="EN352" s="218"/>
      <c r="EO352" s="218"/>
      <c r="EP352" s="218"/>
      <c r="EQ352" s="218"/>
      <c r="ER352" s="218"/>
      <c r="ES352" s="218"/>
      <c r="ET352" s="218"/>
      <c r="EU352" s="218"/>
      <c r="EV352" s="218"/>
      <c r="EW352" s="218"/>
      <c r="EX352" s="218"/>
      <c r="EY352" s="218"/>
      <c r="EZ352" s="218"/>
      <c r="FA352" s="218"/>
      <c r="FB352" s="218"/>
      <c r="FC352" s="218"/>
      <c r="FD352" s="218"/>
      <c r="FE352" s="218"/>
      <c r="FF352" s="218"/>
      <c r="FG352" s="218"/>
      <c r="FH352" s="218"/>
      <c r="FI352" s="218"/>
      <c r="FJ352" s="218"/>
      <c r="FK352" s="218"/>
      <c r="FL352" s="218"/>
      <c r="FM352" s="218"/>
      <c r="FN352" s="218"/>
    </row>
    <row r="353" spans="2:170">
      <c r="B353" s="218"/>
      <c r="C353" s="304"/>
      <c r="D353" s="218"/>
      <c r="F353" s="218"/>
      <c r="G353" s="218"/>
      <c r="H353" s="218"/>
      <c r="I353" s="218"/>
      <c r="J353" s="218"/>
      <c r="K353" s="218"/>
      <c r="L353" s="218"/>
      <c r="M353" s="218"/>
      <c r="N353" s="218"/>
      <c r="O353" s="218"/>
      <c r="P353" s="218"/>
      <c r="Q353" s="218"/>
      <c r="R353" s="218"/>
      <c r="S353" s="218"/>
      <c r="T353" s="218"/>
      <c r="U353" s="218"/>
      <c r="V353" s="218"/>
      <c r="W353" s="218"/>
      <c r="X353" s="218"/>
      <c r="Y353" s="218"/>
      <c r="Z353" s="218"/>
      <c r="AA353" s="218"/>
      <c r="AB353" s="218"/>
      <c r="AC353" s="218"/>
      <c r="AD353" s="218"/>
      <c r="AE353" s="218"/>
      <c r="AF353" s="218"/>
      <c r="AG353" s="218"/>
      <c r="AH353" s="305"/>
      <c r="AI353" s="218"/>
      <c r="AJ353" s="218"/>
      <c r="AK353" s="218"/>
      <c r="AL353" s="218"/>
      <c r="AM353" s="218"/>
      <c r="AN353" s="218"/>
      <c r="AO353" s="218"/>
      <c r="AP353" s="218"/>
      <c r="AQ353" s="218"/>
      <c r="AR353" s="218"/>
      <c r="AS353" s="218"/>
      <c r="AT353" s="218"/>
      <c r="AU353" s="218"/>
      <c r="AV353" s="218"/>
      <c r="AW353" s="218"/>
      <c r="AX353" s="218"/>
      <c r="AY353" s="218"/>
      <c r="AZ353" s="218"/>
      <c r="BA353" s="218"/>
      <c r="BB353" s="218"/>
      <c r="BC353" s="218"/>
      <c r="BD353" s="218"/>
      <c r="BE353" s="218"/>
      <c r="BF353" s="218"/>
      <c r="BG353" s="218"/>
      <c r="BH353" s="218"/>
      <c r="BI353" s="218"/>
      <c r="BJ353" s="218"/>
      <c r="BK353" s="218"/>
      <c r="BL353" s="218"/>
      <c r="BM353" s="218"/>
      <c r="BN353" s="218"/>
      <c r="BO353" s="218"/>
      <c r="BP353" s="218"/>
      <c r="BQ353" s="218"/>
      <c r="BR353" s="218"/>
      <c r="BS353" s="218"/>
      <c r="BT353" s="218"/>
      <c r="BU353" s="218"/>
      <c r="BV353" s="218"/>
      <c r="BW353" s="218"/>
      <c r="BX353" s="218"/>
      <c r="BY353" s="218"/>
      <c r="BZ353" s="218"/>
      <c r="CA353" s="218"/>
      <c r="CB353" s="218"/>
      <c r="CC353" s="218"/>
      <c r="CD353" s="218"/>
      <c r="CE353" s="218"/>
      <c r="CF353" s="218"/>
      <c r="CG353" s="218"/>
      <c r="CH353" s="218"/>
      <c r="CI353" s="218"/>
      <c r="CJ353" s="218"/>
      <c r="CK353" s="218"/>
      <c r="CL353" s="218"/>
      <c r="CM353" s="218"/>
      <c r="CN353" s="218"/>
      <c r="CO353" s="218"/>
      <c r="CP353" s="218"/>
      <c r="CQ353" s="218"/>
      <c r="CR353" s="218"/>
      <c r="CS353" s="218"/>
      <c r="CT353" s="218"/>
      <c r="CU353" s="218"/>
      <c r="CV353" s="218"/>
      <c r="CW353" s="218"/>
      <c r="CX353" s="218"/>
      <c r="CY353" s="218"/>
      <c r="CZ353" s="218"/>
      <c r="DA353" s="218"/>
      <c r="DB353" s="218"/>
      <c r="DC353" s="218"/>
      <c r="DD353" s="218"/>
      <c r="DE353" s="218"/>
      <c r="DF353" s="218"/>
      <c r="DG353" s="218"/>
      <c r="DH353" s="218"/>
      <c r="DI353" s="218"/>
      <c r="DJ353" s="218"/>
      <c r="DK353" s="218"/>
      <c r="DL353" s="218"/>
      <c r="DM353" s="218"/>
      <c r="DN353" s="218"/>
      <c r="DO353" s="218"/>
      <c r="DP353" s="218"/>
      <c r="DQ353" s="218"/>
      <c r="DR353" s="218"/>
      <c r="DS353" s="218"/>
      <c r="DT353" s="218"/>
      <c r="DU353" s="218"/>
      <c r="DV353" s="218"/>
      <c r="DW353" s="218"/>
      <c r="DX353" s="218"/>
      <c r="DY353" s="218"/>
      <c r="DZ353" s="218"/>
      <c r="EA353" s="218"/>
      <c r="EB353" s="218"/>
      <c r="EC353" s="218"/>
      <c r="ED353" s="218"/>
      <c r="EE353" s="218"/>
      <c r="EF353" s="218"/>
      <c r="EG353" s="218"/>
      <c r="EH353" s="218"/>
      <c r="EI353" s="218"/>
      <c r="EJ353" s="218"/>
      <c r="EK353" s="218"/>
      <c r="EL353" s="218"/>
      <c r="EM353" s="218"/>
      <c r="EN353" s="218"/>
      <c r="EO353" s="218"/>
      <c r="EP353" s="218"/>
      <c r="EQ353" s="218"/>
      <c r="ER353" s="218"/>
      <c r="ES353" s="218"/>
      <c r="ET353" s="218"/>
      <c r="EU353" s="218"/>
      <c r="EV353" s="218"/>
      <c r="EW353" s="218"/>
      <c r="EX353" s="218"/>
      <c r="EY353" s="218"/>
      <c r="EZ353" s="218"/>
      <c r="FA353" s="218"/>
      <c r="FB353" s="218"/>
      <c r="FC353" s="218"/>
      <c r="FD353" s="218"/>
      <c r="FE353" s="218"/>
      <c r="FF353" s="218"/>
      <c r="FG353" s="218"/>
      <c r="FH353" s="218"/>
      <c r="FI353" s="218"/>
      <c r="FJ353" s="218"/>
      <c r="FK353" s="218"/>
      <c r="FL353" s="218"/>
      <c r="FM353" s="218"/>
      <c r="FN353" s="218"/>
    </row>
    <row r="354" spans="2:170">
      <c r="B354" s="218"/>
      <c r="C354" s="304"/>
      <c r="D354" s="218"/>
      <c r="F354" s="218"/>
      <c r="G354" s="218"/>
      <c r="H354" s="218"/>
      <c r="I354" s="218"/>
      <c r="J354" s="218"/>
      <c r="K354" s="218"/>
      <c r="L354" s="218"/>
      <c r="M354" s="218"/>
      <c r="N354" s="218"/>
      <c r="O354" s="218"/>
      <c r="P354" s="218"/>
      <c r="Q354" s="218"/>
      <c r="R354" s="218"/>
      <c r="S354" s="218"/>
      <c r="T354" s="218"/>
      <c r="U354" s="218"/>
      <c r="V354" s="218"/>
      <c r="W354" s="218"/>
      <c r="X354" s="218"/>
      <c r="Y354" s="218"/>
      <c r="Z354" s="218"/>
      <c r="AA354" s="218"/>
      <c r="AB354" s="218"/>
      <c r="AC354" s="218"/>
      <c r="AD354" s="218"/>
      <c r="AE354" s="218"/>
      <c r="AF354" s="218"/>
      <c r="AG354" s="218"/>
      <c r="AH354" s="305"/>
      <c r="AI354" s="218"/>
      <c r="AJ354" s="218"/>
      <c r="AK354" s="218"/>
      <c r="AL354" s="218"/>
      <c r="AM354" s="218"/>
      <c r="AN354" s="218"/>
      <c r="AO354" s="218"/>
      <c r="AP354" s="218"/>
      <c r="AQ354" s="218"/>
      <c r="AR354" s="218"/>
      <c r="AS354" s="218"/>
      <c r="AT354" s="218"/>
      <c r="AU354" s="218"/>
      <c r="AV354" s="218"/>
      <c r="AW354" s="218"/>
      <c r="AX354" s="218"/>
      <c r="AY354" s="218"/>
      <c r="AZ354" s="218"/>
      <c r="BA354" s="218"/>
      <c r="BB354" s="218"/>
      <c r="BC354" s="218"/>
      <c r="BD354" s="218"/>
      <c r="BE354" s="218"/>
      <c r="BF354" s="218"/>
      <c r="BG354" s="218"/>
      <c r="BH354" s="218"/>
      <c r="BI354" s="218"/>
      <c r="BJ354" s="218"/>
      <c r="BK354" s="218"/>
      <c r="BL354" s="218"/>
      <c r="BM354" s="218"/>
      <c r="BN354" s="218"/>
      <c r="BO354" s="218"/>
      <c r="BP354" s="218"/>
      <c r="BQ354" s="218"/>
      <c r="BR354" s="218"/>
      <c r="BS354" s="218"/>
      <c r="BT354" s="218"/>
      <c r="BU354" s="218"/>
      <c r="BV354" s="218"/>
      <c r="BW354" s="218"/>
      <c r="BX354" s="218"/>
      <c r="BY354" s="218"/>
      <c r="BZ354" s="218"/>
      <c r="CA354" s="218"/>
      <c r="CB354" s="218"/>
      <c r="CC354" s="218"/>
      <c r="CD354" s="218"/>
      <c r="CE354" s="218"/>
      <c r="CF354" s="218"/>
      <c r="CG354" s="218"/>
      <c r="CH354" s="218"/>
      <c r="CI354" s="218"/>
      <c r="CJ354" s="218"/>
      <c r="CK354" s="218"/>
      <c r="CL354" s="218"/>
      <c r="CM354" s="218"/>
      <c r="CN354" s="218"/>
      <c r="CO354" s="218"/>
      <c r="CP354" s="218"/>
      <c r="CQ354" s="218"/>
      <c r="CR354" s="218"/>
      <c r="CS354" s="218"/>
      <c r="CT354" s="218"/>
      <c r="CU354" s="218"/>
      <c r="CV354" s="218"/>
      <c r="CW354" s="218"/>
      <c r="CX354" s="218"/>
      <c r="CY354" s="218"/>
      <c r="CZ354" s="218"/>
      <c r="DA354" s="218"/>
      <c r="DB354" s="218"/>
      <c r="DC354" s="218"/>
      <c r="DD354" s="218"/>
      <c r="DE354" s="218"/>
      <c r="DF354" s="218"/>
      <c r="DG354" s="218"/>
      <c r="DH354" s="218"/>
      <c r="DI354" s="218"/>
      <c r="DJ354" s="218"/>
      <c r="DK354" s="218"/>
      <c r="DL354" s="218"/>
      <c r="DM354" s="218"/>
      <c r="DN354" s="218"/>
      <c r="DO354" s="218"/>
      <c r="DP354" s="218"/>
      <c r="DQ354" s="218"/>
      <c r="DR354" s="218"/>
      <c r="DS354" s="218"/>
      <c r="DT354" s="218"/>
      <c r="DU354" s="218"/>
      <c r="DV354" s="218"/>
      <c r="DW354" s="218"/>
      <c r="DX354" s="218"/>
      <c r="DY354" s="218"/>
      <c r="DZ354" s="218"/>
      <c r="EA354" s="218"/>
      <c r="EB354" s="218"/>
      <c r="EC354" s="218"/>
      <c r="ED354" s="218"/>
      <c r="EE354" s="218"/>
      <c r="EF354" s="218"/>
      <c r="EG354" s="218"/>
      <c r="EH354" s="218"/>
      <c r="EI354" s="218"/>
      <c r="EJ354" s="218"/>
      <c r="EK354" s="218"/>
      <c r="EL354" s="218"/>
      <c r="EM354" s="218"/>
      <c r="EN354" s="218"/>
      <c r="EO354" s="218"/>
      <c r="EP354" s="218"/>
      <c r="EQ354" s="218"/>
      <c r="ER354" s="218"/>
      <c r="ES354" s="218"/>
      <c r="ET354" s="218"/>
      <c r="EU354" s="218"/>
      <c r="EV354" s="218"/>
      <c r="EW354" s="218"/>
      <c r="EX354" s="218"/>
      <c r="EY354" s="218"/>
      <c r="EZ354" s="218"/>
      <c r="FA354" s="218"/>
      <c r="FB354" s="218"/>
      <c r="FC354" s="218"/>
      <c r="FD354" s="218"/>
      <c r="FE354" s="218"/>
      <c r="FF354" s="218"/>
      <c r="FG354" s="218"/>
      <c r="FH354" s="218"/>
      <c r="FI354" s="218"/>
      <c r="FJ354" s="218"/>
      <c r="FK354" s="218"/>
      <c r="FL354" s="218"/>
      <c r="FM354" s="218"/>
      <c r="FN354" s="218"/>
    </row>
    <row r="355" spans="2:170">
      <c r="B355" s="218"/>
      <c r="C355" s="304"/>
      <c r="D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218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305"/>
      <c r="AI355" s="218"/>
      <c r="AJ355" s="218"/>
      <c r="AK355" s="218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218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218"/>
      <c r="BV355" s="218"/>
      <c r="BW355" s="218"/>
      <c r="BX355" s="218"/>
      <c r="BY355" s="218"/>
      <c r="BZ355" s="218"/>
      <c r="CA355" s="218"/>
      <c r="CB355" s="218"/>
      <c r="CC355" s="218"/>
      <c r="CD355" s="218"/>
      <c r="CE355" s="218"/>
      <c r="CF355" s="218"/>
      <c r="CG355" s="218"/>
      <c r="CH355" s="218"/>
      <c r="CI355" s="218"/>
      <c r="CJ355" s="218"/>
      <c r="CK355" s="218"/>
      <c r="CL355" s="218"/>
      <c r="CM355" s="218"/>
      <c r="CN355" s="218"/>
      <c r="CO355" s="218"/>
      <c r="CP355" s="218"/>
      <c r="CQ355" s="218"/>
      <c r="CR355" s="218"/>
      <c r="CS355" s="218"/>
      <c r="CT355" s="218"/>
      <c r="CU355" s="218"/>
      <c r="CV355" s="218"/>
      <c r="CW355" s="218"/>
      <c r="CX355" s="218"/>
      <c r="CY355" s="218"/>
      <c r="CZ355" s="218"/>
      <c r="DA355" s="218"/>
      <c r="DB355" s="218"/>
      <c r="DC355" s="218"/>
      <c r="DD355" s="218"/>
      <c r="DE355" s="218"/>
      <c r="DF355" s="218"/>
      <c r="DG355" s="218"/>
      <c r="DH355" s="218"/>
      <c r="DI355" s="218"/>
      <c r="DJ355" s="218"/>
      <c r="DK355" s="218"/>
      <c r="DL355" s="218"/>
      <c r="DM355" s="218"/>
      <c r="DN355" s="218"/>
      <c r="DO355" s="218"/>
      <c r="DP355" s="218"/>
      <c r="DQ355" s="218"/>
      <c r="DR355" s="218"/>
      <c r="DS355" s="218"/>
      <c r="DT355" s="218"/>
      <c r="DU355" s="218"/>
      <c r="DV355" s="218"/>
      <c r="DW355" s="218"/>
      <c r="DX355" s="218"/>
      <c r="DY355" s="218"/>
      <c r="DZ355" s="218"/>
      <c r="EA355" s="218"/>
      <c r="EB355" s="218"/>
      <c r="EC355" s="218"/>
      <c r="ED355" s="218"/>
      <c r="EE355" s="218"/>
      <c r="EF355" s="218"/>
      <c r="EG355" s="218"/>
      <c r="EH355" s="218"/>
      <c r="EI355" s="218"/>
      <c r="EJ355" s="218"/>
      <c r="EK355" s="218"/>
      <c r="EL355" s="218"/>
      <c r="EM355" s="218"/>
      <c r="EN355" s="218"/>
      <c r="EO355" s="218"/>
      <c r="EP355" s="218"/>
      <c r="EQ355" s="218"/>
      <c r="ER355" s="218"/>
      <c r="ES355" s="218"/>
      <c r="ET355" s="218"/>
      <c r="EU355" s="218"/>
      <c r="EV355" s="218"/>
      <c r="EW355" s="218"/>
      <c r="EX355" s="218"/>
      <c r="EY355" s="218"/>
      <c r="EZ355" s="218"/>
      <c r="FA355" s="218"/>
      <c r="FB355" s="218"/>
      <c r="FC355" s="218"/>
      <c r="FD355" s="218"/>
      <c r="FE355" s="218"/>
      <c r="FF355" s="218"/>
      <c r="FG355" s="218"/>
      <c r="FH355" s="218"/>
      <c r="FI355" s="218"/>
      <c r="FJ355" s="218"/>
      <c r="FK355" s="218"/>
      <c r="FL355" s="218"/>
      <c r="FM355" s="218"/>
      <c r="FN355" s="218"/>
    </row>
    <row r="356" spans="2:170">
      <c r="B356" s="218"/>
      <c r="C356" s="304"/>
      <c r="D356" s="218"/>
      <c r="F356" s="218"/>
      <c r="G356" s="218"/>
      <c r="H356" s="218"/>
      <c r="I356" s="218"/>
      <c r="J356" s="218"/>
      <c r="K356" s="218"/>
      <c r="L356" s="218"/>
      <c r="M356" s="218"/>
      <c r="N356" s="218"/>
      <c r="O356" s="218"/>
      <c r="P356" s="218"/>
      <c r="Q356" s="218"/>
      <c r="R356" s="218"/>
      <c r="S356" s="218"/>
      <c r="T356" s="218"/>
      <c r="U356" s="218"/>
      <c r="V356" s="218"/>
      <c r="W356" s="218"/>
      <c r="X356" s="218"/>
      <c r="Y356" s="218"/>
      <c r="Z356" s="218"/>
      <c r="AA356" s="218"/>
      <c r="AB356" s="218"/>
      <c r="AC356" s="218"/>
      <c r="AD356" s="218"/>
      <c r="AE356" s="218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18"/>
      <c r="AP356" s="218"/>
      <c r="AQ356" s="218"/>
      <c r="AR356" s="218"/>
      <c r="AS356" s="218"/>
      <c r="AT356" s="218"/>
      <c r="AU356" s="218"/>
      <c r="AV356" s="218"/>
      <c r="AW356" s="218"/>
      <c r="AX356" s="218"/>
      <c r="AY356" s="218"/>
      <c r="AZ356" s="218"/>
      <c r="BA356" s="218"/>
      <c r="BB356" s="218"/>
      <c r="BC356" s="218"/>
      <c r="BD356" s="218"/>
      <c r="BE356" s="218"/>
      <c r="BF356" s="218"/>
      <c r="BG356" s="218"/>
      <c r="BH356" s="218"/>
      <c r="BI356" s="218"/>
      <c r="BJ356" s="218"/>
      <c r="BK356" s="218"/>
      <c r="BL356" s="218"/>
      <c r="BM356" s="218"/>
      <c r="BN356" s="218"/>
      <c r="BO356" s="218"/>
      <c r="BP356" s="218"/>
      <c r="BQ356" s="218"/>
      <c r="BR356" s="218"/>
      <c r="BS356" s="218"/>
      <c r="BT356" s="218"/>
      <c r="BU356" s="218"/>
      <c r="BV356" s="218"/>
      <c r="BW356" s="218"/>
      <c r="BX356" s="218"/>
      <c r="BY356" s="218"/>
      <c r="BZ356" s="218"/>
      <c r="CA356" s="218"/>
      <c r="CB356" s="218"/>
      <c r="CC356" s="218"/>
      <c r="CD356" s="218"/>
      <c r="CE356" s="218"/>
      <c r="CF356" s="218"/>
      <c r="CG356" s="218"/>
      <c r="CH356" s="218"/>
      <c r="CI356" s="218"/>
      <c r="CJ356" s="218"/>
      <c r="CK356" s="218"/>
      <c r="CL356" s="218"/>
      <c r="CM356" s="218"/>
      <c r="CN356" s="218"/>
      <c r="CO356" s="218"/>
      <c r="CP356" s="218"/>
      <c r="CQ356" s="218"/>
      <c r="CR356" s="218"/>
      <c r="CS356" s="218"/>
      <c r="CT356" s="218"/>
      <c r="CU356" s="218"/>
      <c r="CV356" s="218"/>
      <c r="CW356" s="218"/>
      <c r="CX356" s="218"/>
      <c r="CY356" s="218"/>
      <c r="CZ356" s="218"/>
      <c r="DA356" s="218"/>
      <c r="DB356" s="218"/>
      <c r="DC356" s="218"/>
      <c r="DD356" s="218"/>
      <c r="DE356" s="218"/>
      <c r="DF356" s="218"/>
      <c r="DG356" s="218"/>
      <c r="DH356" s="218"/>
      <c r="DI356" s="218"/>
      <c r="DJ356" s="218"/>
      <c r="DK356" s="218"/>
      <c r="DL356" s="218"/>
      <c r="DM356" s="218"/>
      <c r="DN356" s="218"/>
      <c r="DO356" s="218"/>
      <c r="DP356" s="218"/>
      <c r="DQ356" s="218"/>
      <c r="DR356" s="218"/>
      <c r="DS356" s="218"/>
      <c r="DT356" s="218"/>
      <c r="DU356" s="218"/>
      <c r="DV356" s="218"/>
      <c r="DW356" s="218"/>
      <c r="DX356" s="218"/>
      <c r="DY356" s="218"/>
      <c r="DZ356" s="218"/>
      <c r="EA356" s="218"/>
      <c r="EB356" s="218"/>
      <c r="EC356" s="218"/>
      <c r="ED356" s="218"/>
      <c r="EE356" s="218"/>
      <c r="EF356" s="218"/>
      <c r="EG356" s="218"/>
      <c r="EH356" s="218"/>
      <c r="EI356" s="218"/>
      <c r="EJ356" s="218"/>
      <c r="EK356" s="218"/>
      <c r="EL356" s="218"/>
      <c r="EM356" s="218"/>
      <c r="EN356" s="218"/>
      <c r="EO356" s="218"/>
      <c r="EP356" s="218"/>
      <c r="EQ356" s="218"/>
      <c r="ER356" s="218"/>
      <c r="ES356" s="218"/>
      <c r="ET356" s="218"/>
      <c r="EU356" s="218"/>
      <c r="EV356" s="218"/>
      <c r="EW356" s="218"/>
      <c r="EX356" s="218"/>
      <c r="EY356" s="218"/>
      <c r="EZ356" s="218"/>
      <c r="FA356" s="218"/>
      <c r="FB356" s="218"/>
      <c r="FC356" s="218"/>
      <c r="FD356" s="218"/>
      <c r="FE356" s="218"/>
      <c r="FF356" s="218"/>
      <c r="FG356" s="218"/>
      <c r="FH356" s="218"/>
      <c r="FI356" s="218"/>
      <c r="FJ356" s="218"/>
      <c r="FK356" s="218"/>
      <c r="FL356" s="218"/>
      <c r="FM356" s="218"/>
      <c r="FN356" s="218"/>
    </row>
    <row r="357" spans="2:170">
      <c r="B357" s="218"/>
      <c r="C357" s="304"/>
      <c r="D357" s="218"/>
      <c r="F357" s="218"/>
      <c r="G357" s="218"/>
      <c r="H357" s="218"/>
      <c r="I357" s="218"/>
      <c r="J357" s="218"/>
      <c r="K357" s="218"/>
      <c r="L357" s="218"/>
      <c r="M357" s="218"/>
      <c r="N357" s="218"/>
      <c r="O357" s="218"/>
      <c r="P357" s="218"/>
      <c r="Q357" s="218"/>
      <c r="R357" s="218"/>
      <c r="S357" s="218"/>
      <c r="T357" s="218"/>
      <c r="U357" s="218"/>
      <c r="V357" s="218"/>
      <c r="W357" s="218"/>
      <c r="X357" s="218"/>
      <c r="Y357" s="218"/>
      <c r="Z357" s="218"/>
      <c r="AA357" s="218"/>
      <c r="AB357" s="218"/>
      <c r="AC357" s="218"/>
      <c r="AD357" s="218"/>
      <c r="AE357" s="218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18"/>
      <c r="AP357" s="218"/>
      <c r="AQ357" s="218"/>
      <c r="AR357" s="218"/>
      <c r="AS357" s="218"/>
      <c r="AT357" s="218"/>
      <c r="AU357" s="218"/>
      <c r="AV357" s="218"/>
      <c r="AW357" s="218"/>
      <c r="AX357" s="218"/>
      <c r="AY357" s="218"/>
      <c r="AZ357" s="218"/>
      <c r="BA357" s="218"/>
      <c r="BB357" s="218"/>
      <c r="BC357" s="218"/>
      <c r="BD357" s="218"/>
      <c r="BE357" s="218"/>
      <c r="BF357" s="218"/>
      <c r="BG357" s="218"/>
      <c r="BH357" s="218"/>
      <c r="BI357" s="218"/>
      <c r="BJ357" s="218"/>
      <c r="BK357" s="218"/>
      <c r="BL357" s="218"/>
      <c r="BM357" s="218"/>
      <c r="BN357" s="218"/>
      <c r="BO357" s="218"/>
      <c r="BP357" s="218"/>
      <c r="BQ357" s="218"/>
      <c r="BR357" s="218"/>
      <c r="BS357" s="218"/>
      <c r="BT357" s="218"/>
      <c r="BU357" s="218"/>
      <c r="BV357" s="218"/>
      <c r="BW357" s="218"/>
      <c r="BX357" s="218"/>
      <c r="BY357" s="218"/>
      <c r="BZ357" s="218"/>
      <c r="CA357" s="218"/>
      <c r="CB357" s="218"/>
      <c r="CC357" s="218"/>
      <c r="CD357" s="218"/>
      <c r="CE357" s="218"/>
      <c r="CF357" s="218"/>
      <c r="CG357" s="218"/>
      <c r="CH357" s="218"/>
      <c r="CI357" s="218"/>
      <c r="CJ357" s="218"/>
      <c r="CK357" s="218"/>
      <c r="CL357" s="218"/>
      <c r="CM357" s="218"/>
      <c r="CN357" s="218"/>
      <c r="CO357" s="218"/>
      <c r="CP357" s="218"/>
      <c r="CQ357" s="218"/>
      <c r="CR357" s="218"/>
      <c r="CS357" s="218"/>
      <c r="CT357" s="218"/>
      <c r="CU357" s="218"/>
      <c r="CV357" s="218"/>
      <c r="CW357" s="218"/>
      <c r="CX357" s="218"/>
      <c r="CY357" s="218"/>
      <c r="CZ357" s="218"/>
      <c r="DA357" s="218"/>
      <c r="DB357" s="218"/>
      <c r="DC357" s="218"/>
      <c r="DD357" s="218"/>
      <c r="DE357" s="218"/>
      <c r="DF357" s="218"/>
      <c r="DG357" s="218"/>
      <c r="DH357" s="218"/>
      <c r="DI357" s="218"/>
      <c r="DJ357" s="218"/>
      <c r="DK357" s="218"/>
      <c r="DL357" s="218"/>
      <c r="DM357" s="218"/>
      <c r="DN357" s="218"/>
      <c r="DO357" s="218"/>
      <c r="DP357" s="218"/>
      <c r="DQ357" s="218"/>
      <c r="DR357" s="218"/>
      <c r="DS357" s="218"/>
      <c r="DT357" s="218"/>
      <c r="DU357" s="218"/>
      <c r="DV357" s="218"/>
      <c r="DW357" s="218"/>
      <c r="DX357" s="218"/>
      <c r="DY357" s="218"/>
      <c r="DZ357" s="218"/>
      <c r="EA357" s="218"/>
      <c r="EB357" s="218"/>
      <c r="EC357" s="218"/>
      <c r="ED357" s="218"/>
      <c r="EE357" s="218"/>
      <c r="EF357" s="218"/>
      <c r="EG357" s="218"/>
      <c r="EH357" s="218"/>
      <c r="EI357" s="218"/>
      <c r="EJ357" s="218"/>
      <c r="EK357" s="218"/>
      <c r="EL357" s="218"/>
      <c r="EM357" s="218"/>
      <c r="EN357" s="218"/>
      <c r="EO357" s="218"/>
      <c r="EP357" s="218"/>
      <c r="EQ357" s="218"/>
      <c r="ER357" s="218"/>
      <c r="ES357" s="218"/>
      <c r="ET357" s="218"/>
      <c r="EU357" s="218"/>
      <c r="EV357" s="218"/>
      <c r="EW357" s="218"/>
      <c r="EX357" s="218"/>
      <c r="EY357" s="218"/>
      <c r="EZ357" s="218"/>
      <c r="FA357" s="218"/>
      <c r="FB357" s="218"/>
      <c r="FC357" s="218"/>
      <c r="FD357" s="218"/>
      <c r="FE357" s="218"/>
      <c r="FF357" s="218"/>
      <c r="FG357" s="218"/>
      <c r="FH357" s="218"/>
      <c r="FI357" s="218"/>
      <c r="FJ357" s="218"/>
      <c r="FK357" s="218"/>
      <c r="FL357" s="218"/>
      <c r="FM357" s="218"/>
      <c r="FN357" s="218"/>
    </row>
    <row r="358" spans="2:170">
      <c r="B358" s="218"/>
      <c r="C358" s="304"/>
      <c r="D358" s="218"/>
      <c r="F358" s="218"/>
      <c r="G358" s="218"/>
      <c r="H358" s="218"/>
      <c r="I358" s="218"/>
      <c r="J358" s="218"/>
      <c r="K358" s="218"/>
      <c r="L358" s="218"/>
      <c r="M358" s="218"/>
      <c r="N358" s="218"/>
      <c r="O358" s="218"/>
      <c r="P358" s="218"/>
      <c r="Q358" s="218"/>
      <c r="R358" s="218"/>
      <c r="S358" s="218"/>
      <c r="T358" s="218"/>
      <c r="U358" s="218"/>
      <c r="V358" s="218"/>
      <c r="W358" s="218"/>
      <c r="X358" s="218"/>
      <c r="Y358" s="218"/>
      <c r="Z358" s="218"/>
      <c r="AA358" s="218"/>
      <c r="AB358" s="218"/>
      <c r="AC358" s="218"/>
      <c r="AD358" s="218"/>
      <c r="AE358" s="218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18"/>
      <c r="AP358" s="218"/>
      <c r="AQ358" s="218"/>
      <c r="AR358" s="218"/>
      <c r="AS358" s="218"/>
      <c r="AT358" s="218"/>
      <c r="AU358" s="218"/>
      <c r="AV358" s="218"/>
      <c r="AW358" s="218"/>
      <c r="AX358" s="218"/>
      <c r="AY358" s="218"/>
      <c r="AZ358" s="218"/>
      <c r="BA358" s="218"/>
      <c r="BB358" s="218"/>
      <c r="BC358" s="218"/>
      <c r="BD358" s="218"/>
      <c r="BE358" s="218"/>
      <c r="BF358" s="218"/>
      <c r="BG358" s="218"/>
      <c r="BH358" s="218"/>
      <c r="BI358" s="218"/>
      <c r="BJ358" s="218"/>
      <c r="BK358" s="218"/>
      <c r="BL358" s="218"/>
      <c r="BM358" s="218"/>
      <c r="BN358" s="218"/>
      <c r="BO358" s="218"/>
      <c r="BP358" s="218"/>
      <c r="BQ358" s="218"/>
      <c r="BR358" s="218"/>
      <c r="BS358" s="218"/>
      <c r="BT358" s="218"/>
      <c r="BU358" s="218"/>
      <c r="BV358" s="218"/>
      <c r="BW358" s="218"/>
      <c r="BX358" s="218"/>
      <c r="BY358" s="218"/>
      <c r="BZ358" s="218"/>
      <c r="CA358" s="218"/>
      <c r="CB358" s="218"/>
      <c r="CC358" s="218"/>
      <c r="CD358" s="218"/>
      <c r="CE358" s="218"/>
      <c r="CF358" s="218"/>
      <c r="CG358" s="218"/>
      <c r="CH358" s="218"/>
      <c r="CI358" s="218"/>
      <c r="CJ358" s="218"/>
      <c r="CK358" s="218"/>
      <c r="CL358" s="218"/>
      <c r="CM358" s="218"/>
      <c r="CN358" s="218"/>
      <c r="CO358" s="218"/>
      <c r="CP358" s="218"/>
      <c r="CQ358" s="218"/>
      <c r="CR358" s="218"/>
      <c r="CS358" s="218"/>
      <c r="CT358" s="218"/>
      <c r="CU358" s="218"/>
      <c r="CV358" s="218"/>
      <c r="CW358" s="218"/>
      <c r="CX358" s="218"/>
      <c r="CY358" s="218"/>
      <c r="CZ358" s="218"/>
      <c r="DA358" s="218"/>
      <c r="DB358" s="218"/>
      <c r="DC358" s="218"/>
      <c r="DD358" s="218"/>
      <c r="DE358" s="218"/>
      <c r="DF358" s="218"/>
      <c r="DG358" s="218"/>
      <c r="DH358" s="218"/>
      <c r="DI358" s="218"/>
      <c r="DJ358" s="218"/>
      <c r="DK358" s="218"/>
      <c r="DL358" s="218"/>
      <c r="DM358" s="218"/>
      <c r="DN358" s="218"/>
      <c r="DO358" s="218"/>
      <c r="DP358" s="218"/>
      <c r="DQ358" s="218"/>
      <c r="DR358" s="218"/>
      <c r="DS358" s="218"/>
      <c r="DT358" s="218"/>
      <c r="DU358" s="218"/>
      <c r="DV358" s="218"/>
      <c r="DW358" s="218"/>
      <c r="DX358" s="218"/>
      <c r="DY358" s="218"/>
      <c r="DZ358" s="218"/>
      <c r="EA358" s="218"/>
      <c r="EB358" s="218"/>
      <c r="EC358" s="218"/>
      <c r="ED358" s="218"/>
      <c r="EE358" s="218"/>
      <c r="EF358" s="218"/>
      <c r="EG358" s="218"/>
      <c r="EH358" s="218"/>
      <c r="EI358" s="218"/>
      <c r="EJ358" s="218"/>
      <c r="EK358" s="218"/>
      <c r="EL358" s="218"/>
      <c r="EM358" s="218"/>
      <c r="EN358" s="218"/>
      <c r="EO358" s="218"/>
      <c r="EP358" s="218"/>
      <c r="EQ358" s="218"/>
      <c r="ER358" s="218"/>
      <c r="ES358" s="218"/>
      <c r="ET358" s="218"/>
      <c r="EU358" s="218"/>
      <c r="EV358" s="218"/>
      <c r="EW358" s="218"/>
      <c r="EX358" s="218"/>
      <c r="EY358" s="218"/>
      <c r="EZ358" s="218"/>
      <c r="FA358" s="218"/>
      <c r="FB358" s="218"/>
      <c r="FC358" s="218"/>
      <c r="FD358" s="218"/>
      <c r="FE358" s="218"/>
      <c r="FF358" s="218"/>
      <c r="FG358" s="218"/>
      <c r="FH358" s="218"/>
      <c r="FI358" s="218"/>
      <c r="FJ358" s="218"/>
      <c r="FK358" s="218"/>
      <c r="FL358" s="218"/>
      <c r="FM358" s="218"/>
      <c r="FN358" s="218"/>
    </row>
    <row r="359" spans="2:170">
      <c r="B359" s="218"/>
      <c r="C359" s="304"/>
      <c r="D359" s="218"/>
      <c r="F359" s="218"/>
      <c r="G359" s="218"/>
      <c r="H359" s="218"/>
      <c r="I359" s="218"/>
      <c r="J359" s="218"/>
      <c r="K359" s="218"/>
      <c r="L359" s="218"/>
      <c r="M359" s="218"/>
      <c r="N359" s="218"/>
      <c r="O359" s="218"/>
      <c r="P359" s="218"/>
      <c r="Q359" s="218"/>
      <c r="R359" s="218"/>
      <c r="S359" s="218"/>
      <c r="T359" s="218"/>
      <c r="U359" s="218"/>
      <c r="V359" s="218"/>
      <c r="W359" s="218"/>
      <c r="X359" s="218"/>
      <c r="Y359" s="218"/>
      <c r="Z359" s="218"/>
      <c r="AA359" s="218"/>
      <c r="AB359" s="218"/>
      <c r="AC359" s="218"/>
      <c r="AD359" s="218"/>
      <c r="AE359" s="218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18"/>
      <c r="AP359" s="218"/>
      <c r="AQ359" s="218"/>
      <c r="AR359" s="218"/>
      <c r="AS359" s="218"/>
      <c r="AT359" s="218"/>
      <c r="AU359" s="218"/>
      <c r="AV359" s="218"/>
      <c r="AW359" s="218"/>
      <c r="AX359" s="218"/>
      <c r="AY359" s="218"/>
      <c r="AZ359" s="218"/>
      <c r="BA359" s="218"/>
      <c r="BB359" s="218"/>
      <c r="BC359" s="218"/>
      <c r="BD359" s="218"/>
      <c r="BE359" s="218"/>
      <c r="BF359" s="218"/>
      <c r="BG359" s="218"/>
      <c r="BH359" s="218"/>
      <c r="BI359" s="218"/>
      <c r="BJ359" s="218"/>
      <c r="BK359" s="218"/>
      <c r="BL359" s="218"/>
      <c r="BM359" s="218"/>
      <c r="BN359" s="218"/>
      <c r="BO359" s="218"/>
      <c r="BP359" s="218"/>
      <c r="BQ359" s="218"/>
      <c r="BR359" s="218"/>
      <c r="BS359" s="218"/>
      <c r="BT359" s="218"/>
      <c r="BU359" s="218"/>
      <c r="BV359" s="218"/>
      <c r="BW359" s="218"/>
      <c r="BX359" s="218"/>
      <c r="BY359" s="218"/>
      <c r="BZ359" s="218"/>
      <c r="CA359" s="218"/>
      <c r="CB359" s="218"/>
      <c r="CC359" s="218"/>
      <c r="CD359" s="218"/>
      <c r="CE359" s="218"/>
      <c r="CF359" s="218"/>
      <c r="CG359" s="218"/>
      <c r="CH359" s="218"/>
      <c r="CI359" s="218"/>
      <c r="CJ359" s="218"/>
      <c r="CK359" s="218"/>
      <c r="CL359" s="218"/>
      <c r="CM359" s="218"/>
      <c r="CN359" s="218"/>
      <c r="CO359" s="218"/>
      <c r="CP359" s="218"/>
      <c r="CQ359" s="218"/>
      <c r="CR359" s="218"/>
      <c r="CS359" s="218"/>
      <c r="CT359" s="218"/>
      <c r="CU359" s="218"/>
      <c r="CV359" s="218"/>
      <c r="CW359" s="218"/>
      <c r="CX359" s="218"/>
      <c r="CY359" s="218"/>
      <c r="CZ359" s="218"/>
      <c r="DA359" s="218"/>
      <c r="DB359" s="218"/>
      <c r="DC359" s="218"/>
      <c r="DD359" s="218"/>
      <c r="DE359" s="218"/>
      <c r="DF359" s="218"/>
      <c r="DG359" s="218"/>
      <c r="DH359" s="218"/>
      <c r="DI359" s="218"/>
      <c r="DJ359" s="218"/>
      <c r="DK359" s="218"/>
      <c r="DL359" s="218"/>
      <c r="DM359" s="218"/>
      <c r="DN359" s="218"/>
      <c r="DO359" s="218"/>
      <c r="DP359" s="218"/>
      <c r="DQ359" s="218"/>
      <c r="DR359" s="218"/>
      <c r="DS359" s="218"/>
      <c r="DT359" s="218"/>
      <c r="DU359" s="218"/>
      <c r="DV359" s="218"/>
      <c r="DW359" s="218"/>
      <c r="DX359" s="218"/>
      <c r="DY359" s="218"/>
      <c r="DZ359" s="218"/>
      <c r="EA359" s="218"/>
      <c r="EB359" s="218"/>
      <c r="EC359" s="218"/>
      <c r="ED359" s="218"/>
      <c r="EE359" s="218"/>
      <c r="EF359" s="218"/>
      <c r="EG359" s="218"/>
      <c r="EH359" s="218"/>
      <c r="EI359" s="218"/>
      <c r="EJ359" s="218"/>
      <c r="EK359" s="218"/>
      <c r="EL359" s="218"/>
      <c r="EM359" s="218"/>
      <c r="EN359" s="218"/>
      <c r="EO359" s="218"/>
      <c r="EP359" s="218"/>
      <c r="EQ359" s="218"/>
      <c r="ER359" s="218"/>
      <c r="ES359" s="218"/>
      <c r="ET359" s="218"/>
      <c r="EU359" s="218"/>
      <c r="EV359" s="218"/>
      <c r="EW359" s="218"/>
      <c r="EX359" s="218"/>
      <c r="EY359" s="218"/>
      <c r="EZ359" s="218"/>
      <c r="FA359" s="218"/>
      <c r="FB359" s="218"/>
      <c r="FC359" s="218"/>
      <c r="FD359" s="218"/>
      <c r="FE359" s="218"/>
      <c r="FF359" s="218"/>
      <c r="FG359" s="218"/>
      <c r="FH359" s="218"/>
      <c r="FI359" s="218"/>
      <c r="FJ359" s="218"/>
      <c r="FK359" s="218"/>
      <c r="FL359" s="218"/>
      <c r="FM359" s="218"/>
      <c r="FN359" s="218"/>
    </row>
    <row r="360" spans="2:170">
      <c r="B360" s="218"/>
      <c r="C360" s="304"/>
      <c r="D360" s="218"/>
      <c r="F360" s="218"/>
      <c r="G360" s="218"/>
      <c r="H360" s="218"/>
      <c r="I360" s="218"/>
      <c r="J360" s="218"/>
      <c r="K360" s="218"/>
      <c r="L360" s="218"/>
      <c r="M360" s="218"/>
      <c r="N360" s="218"/>
      <c r="O360" s="218"/>
      <c r="P360" s="218"/>
      <c r="Q360" s="218"/>
      <c r="R360" s="218"/>
      <c r="S360" s="218"/>
      <c r="T360" s="218"/>
      <c r="U360" s="218"/>
      <c r="V360" s="218"/>
      <c r="W360" s="218"/>
      <c r="X360" s="218"/>
      <c r="Y360" s="218"/>
      <c r="Z360" s="218"/>
      <c r="AA360" s="218"/>
      <c r="AB360" s="218"/>
      <c r="AC360" s="218"/>
      <c r="AD360" s="218"/>
      <c r="AE360" s="218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18"/>
      <c r="AP360" s="218"/>
      <c r="AQ360" s="218"/>
      <c r="AR360" s="218"/>
      <c r="AS360" s="218"/>
      <c r="AT360" s="218"/>
      <c r="AU360" s="218"/>
      <c r="AV360" s="218"/>
      <c r="AW360" s="218"/>
      <c r="AX360" s="218"/>
      <c r="AY360" s="218"/>
      <c r="AZ360" s="218"/>
      <c r="BA360" s="218"/>
      <c r="BB360" s="218"/>
      <c r="BC360" s="218"/>
      <c r="BD360" s="218"/>
      <c r="BE360" s="218"/>
      <c r="BF360" s="218"/>
      <c r="BG360" s="218"/>
      <c r="BH360" s="218"/>
      <c r="BI360" s="218"/>
      <c r="BJ360" s="218"/>
      <c r="BK360" s="218"/>
      <c r="BL360" s="218"/>
      <c r="BM360" s="218"/>
      <c r="BN360" s="218"/>
      <c r="BO360" s="218"/>
      <c r="BP360" s="218"/>
      <c r="BQ360" s="218"/>
      <c r="BR360" s="218"/>
      <c r="BS360" s="218"/>
      <c r="BT360" s="218"/>
      <c r="BU360" s="218"/>
      <c r="BV360" s="218"/>
      <c r="BW360" s="218"/>
      <c r="BX360" s="218"/>
      <c r="BY360" s="218"/>
      <c r="BZ360" s="218"/>
      <c r="CA360" s="218"/>
      <c r="CB360" s="218"/>
      <c r="CC360" s="218"/>
      <c r="CD360" s="218"/>
      <c r="CE360" s="218"/>
      <c r="CF360" s="218"/>
      <c r="CG360" s="218"/>
      <c r="CH360" s="218"/>
      <c r="CI360" s="218"/>
      <c r="CJ360" s="218"/>
      <c r="CK360" s="218"/>
      <c r="CL360" s="218"/>
      <c r="CM360" s="218"/>
      <c r="CN360" s="218"/>
      <c r="CO360" s="218"/>
      <c r="CP360" s="218"/>
      <c r="CQ360" s="218"/>
      <c r="CR360" s="218"/>
      <c r="CS360" s="218"/>
      <c r="CT360" s="218"/>
      <c r="CU360" s="218"/>
      <c r="CV360" s="218"/>
      <c r="CW360" s="218"/>
      <c r="CX360" s="218"/>
      <c r="CY360" s="218"/>
      <c r="CZ360" s="218"/>
      <c r="DA360" s="218"/>
      <c r="DB360" s="218"/>
      <c r="DC360" s="218"/>
      <c r="DD360" s="218"/>
      <c r="DE360" s="218"/>
      <c r="DF360" s="218"/>
      <c r="DG360" s="218"/>
      <c r="DH360" s="218"/>
      <c r="DI360" s="218"/>
      <c r="DJ360" s="218"/>
      <c r="DK360" s="218"/>
      <c r="DL360" s="218"/>
      <c r="DM360" s="218"/>
      <c r="DN360" s="218"/>
      <c r="DO360" s="218"/>
      <c r="DP360" s="218"/>
      <c r="DQ360" s="218"/>
      <c r="DR360" s="218"/>
      <c r="DS360" s="218"/>
      <c r="DT360" s="218"/>
      <c r="DU360" s="218"/>
      <c r="DV360" s="218"/>
      <c r="DW360" s="218"/>
      <c r="DX360" s="218"/>
      <c r="DY360" s="218"/>
      <c r="DZ360" s="218"/>
      <c r="EA360" s="218"/>
      <c r="EB360" s="218"/>
      <c r="EC360" s="218"/>
      <c r="ED360" s="218"/>
      <c r="EE360" s="218"/>
      <c r="EF360" s="218"/>
      <c r="EG360" s="218"/>
      <c r="EH360" s="218"/>
      <c r="EI360" s="218"/>
      <c r="EJ360" s="218"/>
      <c r="EK360" s="218"/>
      <c r="EL360" s="218"/>
      <c r="EM360" s="218"/>
      <c r="EN360" s="218"/>
      <c r="EO360" s="218"/>
      <c r="EP360" s="218"/>
      <c r="EQ360" s="218"/>
      <c r="ER360" s="218"/>
      <c r="ES360" s="218"/>
      <c r="ET360" s="218"/>
      <c r="EU360" s="218"/>
      <c r="EV360" s="218"/>
      <c r="EW360" s="218"/>
      <c r="EX360" s="218"/>
      <c r="EY360" s="218"/>
      <c r="EZ360" s="218"/>
      <c r="FA360" s="218"/>
      <c r="FB360" s="218"/>
      <c r="FC360" s="218"/>
      <c r="FD360" s="218"/>
      <c r="FE360" s="218"/>
      <c r="FF360" s="218"/>
      <c r="FG360" s="218"/>
      <c r="FH360" s="218"/>
      <c r="FI360" s="218"/>
      <c r="FJ360" s="218"/>
      <c r="FK360" s="218"/>
      <c r="FL360" s="218"/>
      <c r="FM360" s="218"/>
      <c r="FN360" s="218"/>
    </row>
    <row r="361" spans="2:170">
      <c r="B361" s="218"/>
      <c r="C361" s="304"/>
      <c r="D361" s="218"/>
      <c r="F361" s="218"/>
      <c r="G361" s="218"/>
      <c r="H361" s="218"/>
      <c r="I361" s="218"/>
      <c r="J361" s="218"/>
      <c r="K361" s="218"/>
      <c r="L361" s="218"/>
      <c r="M361" s="218"/>
      <c r="N361" s="218"/>
      <c r="O361" s="218"/>
      <c r="P361" s="218"/>
      <c r="Q361" s="218"/>
      <c r="R361" s="218"/>
      <c r="S361" s="218"/>
      <c r="T361" s="218"/>
      <c r="U361" s="218"/>
      <c r="V361" s="218"/>
      <c r="W361" s="218"/>
      <c r="X361" s="218"/>
      <c r="Y361" s="218"/>
      <c r="Z361" s="218"/>
      <c r="AA361" s="218"/>
      <c r="AB361" s="218"/>
      <c r="AC361" s="218"/>
      <c r="AD361" s="218"/>
      <c r="AE361" s="218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18"/>
      <c r="AP361" s="218"/>
      <c r="AQ361" s="218"/>
      <c r="AR361" s="218"/>
      <c r="AS361" s="218"/>
      <c r="AT361" s="218"/>
      <c r="AU361" s="218"/>
      <c r="AV361" s="218"/>
      <c r="AW361" s="218"/>
      <c r="AX361" s="218"/>
      <c r="AY361" s="218"/>
      <c r="AZ361" s="218"/>
      <c r="BA361" s="218"/>
      <c r="BB361" s="218"/>
      <c r="BC361" s="218"/>
      <c r="BD361" s="218"/>
      <c r="BE361" s="218"/>
      <c r="BF361" s="218"/>
      <c r="BG361" s="218"/>
      <c r="BH361" s="218"/>
      <c r="BI361" s="218"/>
      <c r="BJ361" s="218"/>
      <c r="BK361" s="218"/>
      <c r="BL361" s="218"/>
      <c r="BM361" s="218"/>
      <c r="BN361" s="218"/>
      <c r="BO361" s="218"/>
      <c r="BP361" s="218"/>
      <c r="BQ361" s="218"/>
      <c r="BR361" s="218"/>
      <c r="BS361" s="218"/>
      <c r="BT361" s="218"/>
      <c r="BU361" s="218"/>
      <c r="BV361" s="218"/>
      <c r="BW361" s="218"/>
      <c r="BX361" s="218"/>
      <c r="BY361" s="218"/>
      <c r="BZ361" s="218"/>
      <c r="CA361" s="218"/>
      <c r="CB361" s="218"/>
      <c r="CC361" s="218"/>
      <c r="CD361" s="218"/>
      <c r="CE361" s="218"/>
      <c r="CF361" s="218"/>
      <c r="CG361" s="218"/>
      <c r="CH361" s="218"/>
      <c r="CI361" s="218"/>
      <c r="CJ361" s="218"/>
      <c r="CK361" s="218"/>
      <c r="CL361" s="218"/>
      <c r="CM361" s="218"/>
      <c r="CN361" s="218"/>
      <c r="CO361" s="218"/>
      <c r="CP361" s="218"/>
      <c r="CQ361" s="218"/>
      <c r="CR361" s="218"/>
      <c r="CS361" s="218"/>
      <c r="CT361" s="218"/>
      <c r="CU361" s="218"/>
      <c r="CV361" s="218"/>
      <c r="CW361" s="218"/>
      <c r="CX361" s="218"/>
      <c r="CY361" s="218"/>
      <c r="CZ361" s="218"/>
      <c r="DA361" s="218"/>
      <c r="DB361" s="218"/>
      <c r="DC361" s="218"/>
      <c r="DD361" s="218"/>
      <c r="DE361" s="218"/>
      <c r="DF361" s="218"/>
      <c r="DG361" s="218"/>
      <c r="DH361" s="218"/>
      <c r="DI361" s="218"/>
      <c r="DJ361" s="218"/>
      <c r="DK361" s="218"/>
      <c r="DL361" s="218"/>
      <c r="DM361" s="218"/>
      <c r="DN361" s="218"/>
      <c r="DO361" s="218"/>
      <c r="DP361" s="218"/>
      <c r="DQ361" s="218"/>
      <c r="DR361" s="218"/>
      <c r="DS361" s="218"/>
      <c r="DT361" s="218"/>
      <c r="DU361" s="218"/>
      <c r="DV361" s="218"/>
      <c r="DW361" s="218"/>
      <c r="DX361" s="218"/>
      <c r="DY361" s="218"/>
      <c r="DZ361" s="218"/>
      <c r="EA361" s="218"/>
      <c r="EB361" s="218"/>
      <c r="EC361" s="218"/>
      <c r="ED361" s="218"/>
      <c r="EE361" s="218"/>
      <c r="EF361" s="218"/>
      <c r="EG361" s="218"/>
      <c r="EH361" s="218"/>
      <c r="EI361" s="218"/>
      <c r="EJ361" s="218"/>
      <c r="EK361" s="218"/>
      <c r="EL361" s="218"/>
      <c r="EM361" s="218"/>
      <c r="EN361" s="218"/>
      <c r="EO361" s="218"/>
      <c r="EP361" s="218"/>
      <c r="EQ361" s="218"/>
      <c r="ER361" s="218"/>
      <c r="ES361" s="218"/>
      <c r="ET361" s="218"/>
      <c r="EU361" s="218"/>
      <c r="EV361" s="218"/>
      <c r="EW361" s="218"/>
      <c r="EX361" s="218"/>
      <c r="EY361" s="218"/>
      <c r="EZ361" s="218"/>
      <c r="FA361" s="218"/>
      <c r="FB361" s="218"/>
      <c r="FC361" s="218"/>
      <c r="FD361" s="218"/>
      <c r="FE361" s="218"/>
      <c r="FF361" s="218"/>
      <c r="FG361" s="218"/>
      <c r="FH361" s="218"/>
      <c r="FI361" s="218"/>
      <c r="FJ361" s="218"/>
      <c r="FK361" s="218"/>
      <c r="FL361" s="218"/>
      <c r="FM361" s="218"/>
      <c r="FN361" s="218"/>
    </row>
    <row r="362" spans="2:170">
      <c r="B362" s="218"/>
      <c r="C362" s="304"/>
      <c r="D362" s="218"/>
      <c r="F362" s="218"/>
      <c r="G362" s="218"/>
      <c r="H362" s="218"/>
      <c r="I362" s="218"/>
      <c r="J362" s="218"/>
      <c r="K362" s="218"/>
      <c r="L362" s="218"/>
      <c r="M362" s="218"/>
      <c r="N362" s="218"/>
      <c r="O362" s="218"/>
      <c r="P362" s="218"/>
      <c r="Q362" s="218"/>
      <c r="R362" s="218"/>
      <c r="S362" s="218"/>
      <c r="T362" s="218"/>
      <c r="U362" s="218"/>
      <c r="V362" s="218"/>
      <c r="W362" s="218"/>
      <c r="X362" s="218"/>
      <c r="Y362" s="218"/>
      <c r="Z362" s="218"/>
      <c r="AA362" s="218"/>
      <c r="AB362" s="218"/>
      <c r="AC362" s="218"/>
      <c r="AD362" s="218"/>
      <c r="AE362" s="218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18"/>
      <c r="AP362" s="218"/>
      <c r="AQ362" s="218"/>
      <c r="AR362" s="218"/>
      <c r="AS362" s="218"/>
      <c r="AT362" s="218"/>
      <c r="AU362" s="218"/>
      <c r="AV362" s="218"/>
      <c r="AW362" s="218"/>
      <c r="AX362" s="218"/>
      <c r="AY362" s="218"/>
      <c r="AZ362" s="218"/>
      <c r="BA362" s="218"/>
      <c r="BB362" s="218"/>
      <c r="BC362" s="218"/>
      <c r="BD362" s="218"/>
      <c r="BE362" s="218"/>
      <c r="BF362" s="218"/>
      <c r="BG362" s="218"/>
      <c r="BH362" s="218"/>
      <c r="BI362" s="218"/>
      <c r="BJ362" s="218"/>
      <c r="BK362" s="218"/>
      <c r="BL362" s="218"/>
      <c r="BM362" s="218"/>
      <c r="BN362" s="218"/>
      <c r="BO362" s="218"/>
      <c r="BP362" s="218"/>
      <c r="BQ362" s="218"/>
      <c r="BR362" s="218"/>
      <c r="BS362" s="218"/>
      <c r="BT362" s="218"/>
      <c r="BU362" s="218"/>
      <c r="BV362" s="218"/>
      <c r="BW362" s="218"/>
      <c r="BX362" s="218"/>
      <c r="BY362" s="218"/>
      <c r="BZ362" s="218"/>
      <c r="CA362" s="218"/>
      <c r="CB362" s="218"/>
      <c r="CC362" s="218"/>
      <c r="CD362" s="218"/>
      <c r="CE362" s="218"/>
      <c r="CF362" s="218"/>
      <c r="CG362" s="218"/>
      <c r="CH362" s="218"/>
      <c r="CI362" s="218"/>
      <c r="CJ362" s="218"/>
      <c r="CK362" s="218"/>
      <c r="CL362" s="218"/>
      <c r="CM362" s="218"/>
      <c r="CN362" s="218"/>
      <c r="CO362" s="218"/>
      <c r="CP362" s="218"/>
      <c r="CQ362" s="218"/>
      <c r="CR362" s="218"/>
      <c r="CS362" s="218"/>
      <c r="CT362" s="218"/>
      <c r="CU362" s="218"/>
      <c r="CV362" s="218"/>
      <c r="CW362" s="218"/>
      <c r="CX362" s="218"/>
      <c r="CY362" s="218"/>
      <c r="CZ362" s="218"/>
      <c r="DA362" s="218"/>
      <c r="DB362" s="218"/>
      <c r="DC362" s="218"/>
      <c r="DD362" s="218"/>
      <c r="DE362" s="218"/>
      <c r="DF362" s="218"/>
      <c r="DG362" s="218"/>
      <c r="DH362" s="218"/>
      <c r="DI362" s="218"/>
      <c r="DJ362" s="218"/>
      <c r="DK362" s="218"/>
      <c r="DL362" s="218"/>
      <c r="DM362" s="218"/>
      <c r="DN362" s="218"/>
      <c r="DO362" s="218"/>
      <c r="DP362" s="218"/>
      <c r="DQ362" s="218"/>
      <c r="DR362" s="218"/>
      <c r="DS362" s="218"/>
      <c r="DT362" s="218"/>
      <c r="DU362" s="218"/>
      <c r="DV362" s="218"/>
      <c r="DW362" s="218"/>
      <c r="DX362" s="218"/>
      <c r="DY362" s="218"/>
      <c r="DZ362" s="218"/>
      <c r="EA362" s="218"/>
      <c r="EB362" s="218"/>
      <c r="EC362" s="218"/>
      <c r="ED362" s="218"/>
      <c r="EE362" s="218"/>
      <c r="EF362" s="218"/>
      <c r="EG362" s="218"/>
      <c r="EH362" s="218"/>
      <c r="EI362" s="218"/>
      <c r="EJ362" s="218"/>
      <c r="EK362" s="218"/>
      <c r="EL362" s="218"/>
      <c r="EM362" s="218"/>
      <c r="EN362" s="218"/>
      <c r="EO362" s="218"/>
      <c r="EP362" s="218"/>
      <c r="EQ362" s="218"/>
      <c r="ER362" s="218"/>
      <c r="ES362" s="218"/>
      <c r="ET362" s="218"/>
      <c r="EU362" s="218"/>
      <c r="EV362" s="218"/>
      <c r="EW362" s="218"/>
      <c r="EX362" s="218"/>
      <c r="EY362" s="218"/>
      <c r="EZ362" s="218"/>
      <c r="FA362" s="218"/>
      <c r="FB362" s="218"/>
      <c r="FC362" s="218"/>
      <c r="FD362" s="218"/>
      <c r="FE362" s="218"/>
      <c r="FF362" s="218"/>
      <c r="FG362" s="218"/>
      <c r="FH362" s="218"/>
      <c r="FI362" s="218"/>
      <c r="FJ362" s="218"/>
      <c r="FK362" s="218"/>
      <c r="FL362" s="218"/>
      <c r="FM362" s="218"/>
      <c r="FN362" s="218"/>
    </row>
    <row r="363" spans="2:170">
      <c r="B363" s="218"/>
      <c r="C363" s="304"/>
      <c r="D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  <c r="Q363" s="218"/>
      <c r="R363" s="218"/>
      <c r="S363" s="218"/>
      <c r="T363" s="218"/>
      <c r="U363" s="218"/>
      <c r="V363" s="218"/>
      <c r="W363" s="218"/>
      <c r="X363" s="218"/>
      <c r="Y363" s="218"/>
      <c r="Z363" s="218"/>
      <c r="AA363" s="218"/>
      <c r="AB363" s="218"/>
      <c r="AC363" s="218"/>
      <c r="AD363" s="218"/>
      <c r="AE363" s="218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18"/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218"/>
      <c r="BH363" s="218"/>
      <c r="BI363" s="218"/>
      <c r="BJ363" s="218"/>
      <c r="BK363" s="218"/>
      <c r="BL363" s="218"/>
      <c r="BM363" s="218"/>
      <c r="BN363" s="218"/>
      <c r="BO363" s="218"/>
      <c r="BP363" s="218"/>
      <c r="BQ363" s="218"/>
      <c r="BR363" s="218"/>
      <c r="BS363" s="218"/>
      <c r="BT363" s="218"/>
      <c r="BU363" s="218"/>
      <c r="BV363" s="218"/>
      <c r="BW363" s="218"/>
      <c r="BX363" s="218"/>
      <c r="BY363" s="218"/>
      <c r="BZ363" s="218"/>
      <c r="CA363" s="218"/>
      <c r="CB363" s="218"/>
      <c r="CC363" s="218"/>
      <c r="CD363" s="218"/>
      <c r="CE363" s="218"/>
      <c r="CF363" s="218"/>
      <c r="CG363" s="218"/>
      <c r="CH363" s="218"/>
      <c r="CI363" s="218"/>
      <c r="CJ363" s="218"/>
      <c r="CK363" s="218"/>
      <c r="CL363" s="218"/>
      <c r="CM363" s="218"/>
      <c r="CN363" s="218"/>
      <c r="CO363" s="218"/>
      <c r="CP363" s="218"/>
      <c r="CQ363" s="218"/>
      <c r="CR363" s="218"/>
      <c r="CS363" s="218"/>
      <c r="CT363" s="218"/>
      <c r="CU363" s="218"/>
      <c r="CV363" s="218"/>
      <c r="CW363" s="218"/>
      <c r="CX363" s="218"/>
      <c r="CY363" s="218"/>
      <c r="CZ363" s="218"/>
      <c r="DA363" s="218"/>
      <c r="DB363" s="218"/>
      <c r="DC363" s="218"/>
      <c r="DD363" s="218"/>
      <c r="DE363" s="218"/>
      <c r="DF363" s="218"/>
      <c r="DG363" s="218"/>
      <c r="DH363" s="218"/>
      <c r="DI363" s="218"/>
      <c r="DJ363" s="218"/>
      <c r="DK363" s="218"/>
      <c r="DL363" s="218"/>
      <c r="DM363" s="218"/>
      <c r="DN363" s="218"/>
      <c r="DO363" s="218"/>
      <c r="DP363" s="218"/>
      <c r="DQ363" s="218"/>
      <c r="DR363" s="218"/>
      <c r="DS363" s="218"/>
      <c r="DT363" s="218"/>
      <c r="DU363" s="218"/>
      <c r="DV363" s="218"/>
      <c r="DW363" s="218"/>
      <c r="DX363" s="218"/>
      <c r="DY363" s="218"/>
      <c r="DZ363" s="218"/>
      <c r="EA363" s="218"/>
      <c r="EB363" s="218"/>
      <c r="EC363" s="218"/>
      <c r="ED363" s="218"/>
      <c r="EE363" s="218"/>
      <c r="EF363" s="218"/>
      <c r="EG363" s="218"/>
      <c r="EH363" s="218"/>
      <c r="EI363" s="218"/>
      <c r="EJ363" s="218"/>
      <c r="EK363" s="218"/>
      <c r="EL363" s="218"/>
      <c r="EM363" s="218"/>
      <c r="EN363" s="218"/>
      <c r="EO363" s="218"/>
      <c r="EP363" s="218"/>
      <c r="EQ363" s="218"/>
      <c r="ER363" s="218"/>
      <c r="ES363" s="218"/>
      <c r="ET363" s="218"/>
      <c r="EU363" s="218"/>
      <c r="EV363" s="218"/>
      <c r="EW363" s="218"/>
      <c r="EX363" s="218"/>
      <c r="EY363" s="218"/>
      <c r="EZ363" s="218"/>
      <c r="FA363" s="218"/>
      <c r="FB363" s="218"/>
      <c r="FC363" s="218"/>
      <c r="FD363" s="218"/>
      <c r="FE363" s="218"/>
      <c r="FF363" s="218"/>
      <c r="FG363" s="218"/>
      <c r="FH363" s="218"/>
      <c r="FI363" s="218"/>
      <c r="FJ363" s="218"/>
      <c r="FK363" s="218"/>
      <c r="FL363" s="218"/>
      <c r="FM363" s="218"/>
      <c r="FN363" s="218"/>
    </row>
    <row r="364" spans="2:170">
      <c r="B364" s="218"/>
      <c r="C364" s="304"/>
      <c r="D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  <c r="Q364" s="218"/>
      <c r="R364" s="218"/>
      <c r="S364" s="218"/>
      <c r="T364" s="218"/>
      <c r="U364" s="218"/>
      <c r="V364" s="218"/>
      <c r="W364" s="218"/>
      <c r="X364" s="218"/>
      <c r="Y364" s="218"/>
      <c r="Z364" s="218"/>
      <c r="AA364" s="218"/>
      <c r="AB364" s="218"/>
      <c r="AC364" s="218"/>
      <c r="AD364" s="218"/>
      <c r="AE364" s="218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18"/>
      <c r="AP364" s="218"/>
      <c r="AQ364" s="218"/>
      <c r="AR364" s="218"/>
      <c r="AS364" s="218"/>
      <c r="AT364" s="218"/>
      <c r="AU364" s="218"/>
      <c r="AV364" s="218"/>
      <c r="AW364" s="218"/>
      <c r="AX364" s="218"/>
      <c r="AY364" s="218"/>
      <c r="AZ364" s="218"/>
      <c r="BA364" s="218"/>
      <c r="BB364" s="218"/>
      <c r="BC364" s="218"/>
      <c r="BD364" s="218"/>
      <c r="BE364" s="218"/>
      <c r="BF364" s="218"/>
      <c r="BG364" s="218"/>
      <c r="BH364" s="218"/>
      <c r="BI364" s="218"/>
      <c r="BJ364" s="218"/>
      <c r="BK364" s="218"/>
      <c r="BL364" s="218"/>
      <c r="BM364" s="218"/>
      <c r="BN364" s="218"/>
      <c r="BO364" s="218"/>
      <c r="BP364" s="218"/>
      <c r="BQ364" s="218"/>
      <c r="BR364" s="218"/>
      <c r="BS364" s="218"/>
      <c r="BT364" s="218"/>
      <c r="BU364" s="218"/>
      <c r="BV364" s="218"/>
      <c r="BW364" s="218"/>
      <c r="BX364" s="218"/>
      <c r="BY364" s="218"/>
      <c r="BZ364" s="218"/>
      <c r="CA364" s="218"/>
      <c r="CB364" s="218"/>
      <c r="CC364" s="218"/>
      <c r="CD364" s="218"/>
      <c r="CE364" s="218"/>
      <c r="CF364" s="218"/>
      <c r="CG364" s="218"/>
      <c r="CH364" s="218"/>
      <c r="CI364" s="218"/>
      <c r="CJ364" s="218"/>
      <c r="CK364" s="218"/>
      <c r="CL364" s="218"/>
      <c r="CM364" s="218"/>
      <c r="CN364" s="218"/>
      <c r="CO364" s="218"/>
      <c r="CP364" s="218"/>
      <c r="CQ364" s="218"/>
      <c r="CR364" s="218"/>
      <c r="CS364" s="218"/>
      <c r="CT364" s="218"/>
      <c r="CU364" s="218"/>
      <c r="CV364" s="218"/>
      <c r="CW364" s="218"/>
      <c r="CX364" s="218"/>
      <c r="CY364" s="218"/>
      <c r="CZ364" s="218"/>
      <c r="DA364" s="218"/>
      <c r="DB364" s="218"/>
      <c r="DC364" s="218"/>
      <c r="DD364" s="218"/>
      <c r="DE364" s="218"/>
      <c r="DF364" s="218"/>
      <c r="DG364" s="218"/>
      <c r="DH364" s="218"/>
      <c r="DI364" s="218"/>
      <c r="DJ364" s="218"/>
      <c r="DK364" s="218"/>
      <c r="DL364" s="218"/>
      <c r="DM364" s="218"/>
      <c r="DN364" s="218"/>
      <c r="DO364" s="218"/>
      <c r="DP364" s="218"/>
      <c r="DQ364" s="218"/>
      <c r="DR364" s="218"/>
      <c r="DS364" s="218"/>
      <c r="DT364" s="218"/>
      <c r="DU364" s="218"/>
      <c r="DV364" s="218"/>
      <c r="DW364" s="218"/>
      <c r="DX364" s="218"/>
      <c r="DY364" s="218"/>
      <c r="DZ364" s="218"/>
      <c r="EA364" s="218"/>
      <c r="EB364" s="218"/>
      <c r="EC364" s="218"/>
      <c r="ED364" s="218"/>
      <c r="EE364" s="218"/>
      <c r="EF364" s="218"/>
      <c r="EG364" s="218"/>
      <c r="EH364" s="218"/>
      <c r="EI364" s="218"/>
      <c r="EJ364" s="218"/>
      <c r="EK364" s="218"/>
      <c r="EL364" s="218"/>
      <c r="EM364" s="218"/>
      <c r="EN364" s="218"/>
      <c r="EO364" s="218"/>
      <c r="EP364" s="218"/>
      <c r="EQ364" s="218"/>
      <c r="ER364" s="218"/>
      <c r="ES364" s="218"/>
      <c r="ET364" s="218"/>
      <c r="EU364" s="218"/>
      <c r="EV364" s="218"/>
      <c r="EW364" s="218"/>
      <c r="EX364" s="218"/>
      <c r="EY364" s="218"/>
      <c r="EZ364" s="218"/>
      <c r="FA364" s="218"/>
      <c r="FB364" s="218"/>
      <c r="FC364" s="218"/>
      <c r="FD364" s="218"/>
      <c r="FE364" s="218"/>
      <c r="FF364" s="218"/>
      <c r="FG364" s="218"/>
      <c r="FH364" s="218"/>
      <c r="FI364" s="218"/>
      <c r="FJ364" s="218"/>
      <c r="FK364" s="218"/>
      <c r="FL364" s="218"/>
      <c r="FM364" s="218"/>
      <c r="FN364" s="218"/>
    </row>
    <row r="365" spans="2:170">
      <c r="B365" s="218"/>
      <c r="C365" s="304"/>
      <c r="D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8"/>
      <c r="AE365" s="218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18"/>
      <c r="AP365" s="218"/>
      <c r="AQ365" s="218"/>
      <c r="AR365" s="218"/>
      <c r="AS365" s="218"/>
      <c r="AT365" s="218"/>
      <c r="AU365" s="218"/>
      <c r="AV365" s="218"/>
      <c r="AW365" s="218"/>
      <c r="AX365" s="218"/>
      <c r="AY365" s="218"/>
      <c r="AZ365" s="218"/>
      <c r="BA365" s="218"/>
      <c r="BB365" s="218"/>
      <c r="BC365" s="218"/>
      <c r="BD365" s="218"/>
      <c r="BE365" s="218"/>
      <c r="BF365" s="218"/>
      <c r="BG365" s="218"/>
      <c r="BH365" s="218"/>
      <c r="BI365" s="218"/>
      <c r="BJ365" s="218"/>
      <c r="BK365" s="218"/>
      <c r="BL365" s="218"/>
      <c r="BM365" s="218"/>
      <c r="BN365" s="218"/>
      <c r="BO365" s="218"/>
      <c r="BP365" s="218"/>
      <c r="BQ365" s="218"/>
      <c r="BR365" s="218"/>
      <c r="BS365" s="218"/>
      <c r="BT365" s="218"/>
      <c r="BU365" s="218"/>
      <c r="BV365" s="218"/>
      <c r="BW365" s="218"/>
      <c r="BX365" s="218"/>
      <c r="BY365" s="218"/>
      <c r="BZ365" s="218"/>
      <c r="CA365" s="218"/>
      <c r="CB365" s="218"/>
      <c r="CC365" s="218"/>
      <c r="CD365" s="218"/>
      <c r="CE365" s="218"/>
      <c r="CF365" s="218"/>
      <c r="CG365" s="218"/>
      <c r="CH365" s="218"/>
      <c r="CI365" s="218"/>
      <c r="CJ365" s="218"/>
      <c r="CK365" s="218"/>
      <c r="CL365" s="218"/>
      <c r="CM365" s="218"/>
      <c r="CN365" s="218"/>
      <c r="CO365" s="218"/>
      <c r="CP365" s="218"/>
      <c r="CQ365" s="218"/>
      <c r="CR365" s="218"/>
      <c r="CS365" s="218"/>
      <c r="CT365" s="218"/>
      <c r="CU365" s="218"/>
      <c r="CV365" s="218"/>
      <c r="CW365" s="218"/>
      <c r="CX365" s="218"/>
      <c r="CY365" s="218"/>
      <c r="CZ365" s="218"/>
      <c r="DA365" s="218"/>
      <c r="DB365" s="218"/>
      <c r="DC365" s="218"/>
      <c r="DD365" s="218"/>
      <c r="DE365" s="218"/>
      <c r="DF365" s="218"/>
      <c r="DG365" s="218"/>
      <c r="DH365" s="218"/>
      <c r="DI365" s="218"/>
      <c r="DJ365" s="218"/>
      <c r="DK365" s="218"/>
      <c r="DL365" s="218"/>
      <c r="DM365" s="218"/>
      <c r="DN365" s="218"/>
      <c r="DO365" s="218"/>
      <c r="DP365" s="218"/>
      <c r="DQ365" s="218"/>
      <c r="DR365" s="218"/>
      <c r="DS365" s="218"/>
      <c r="DT365" s="218"/>
      <c r="DU365" s="218"/>
      <c r="DV365" s="218"/>
      <c r="DW365" s="218"/>
      <c r="DX365" s="218"/>
      <c r="DY365" s="218"/>
      <c r="DZ365" s="218"/>
      <c r="EA365" s="218"/>
      <c r="EB365" s="218"/>
      <c r="EC365" s="218"/>
      <c r="ED365" s="218"/>
      <c r="EE365" s="218"/>
      <c r="EF365" s="218"/>
      <c r="EG365" s="218"/>
      <c r="EH365" s="218"/>
      <c r="EI365" s="218"/>
      <c r="EJ365" s="218"/>
      <c r="EK365" s="218"/>
      <c r="EL365" s="218"/>
      <c r="EM365" s="218"/>
      <c r="EN365" s="218"/>
      <c r="EO365" s="218"/>
      <c r="EP365" s="218"/>
      <c r="EQ365" s="218"/>
      <c r="ER365" s="218"/>
      <c r="ES365" s="218"/>
      <c r="ET365" s="218"/>
      <c r="EU365" s="218"/>
      <c r="EV365" s="218"/>
      <c r="EW365" s="218"/>
      <c r="EX365" s="218"/>
      <c r="EY365" s="218"/>
      <c r="EZ365" s="218"/>
      <c r="FA365" s="218"/>
      <c r="FB365" s="218"/>
      <c r="FC365" s="218"/>
      <c r="FD365" s="218"/>
      <c r="FE365" s="218"/>
      <c r="FF365" s="218"/>
      <c r="FG365" s="218"/>
      <c r="FH365" s="218"/>
      <c r="FI365" s="218"/>
      <c r="FJ365" s="218"/>
      <c r="FK365" s="218"/>
      <c r="FL365" s="218"/>
      <c r="FM365" s="218"/>
      <c r="FN365" s="218"/>
    </row>
    <row r="366" spans="2:170">
      <c r="B366" s="218"/>
      <c r="C366" s="304"/>
      <c r="D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218"/>
      <c r="T366" s="218"/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218"/>
      <c r="BD366" s="218"/>
      <c r="BE366" s="218"/>
      <c r="BF366" s="218"/>
      <c r="BG366" s="218"/>
      <c r="BH366" s="218"/>
      <c r="BI366" s="218"/>
      <c r="BJ366" s="218"/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218"/>
      <c r="BV366" s="218"/>
      <c r="BW366" s="218"/>
      <c r="BX366" s="218"/>
      <c r="BY366" s="218"/>
      <c r="BZ366" s="218"/>
      <c r="CA366" s="218"/>
      <c r="CB366" s="218"/>
      <c r="CC366" s="218"/>
      <c r="CD366" s="218"/>
      <c r="CE366" s="218"/>
      <c r="CF366" s="218"/>
      <c r="CG366" s="218"/>
      <c r="CH366" s="218"/>
      <c r="CI366" s="218"/>
      <c r="CJ366" s="218"/>
      <c r="CK366" s="218"/>
      <c r="CL366" s="218"/>
      <c r="CM366" s="218"/>
      <c r="CN366" s="218"/>
      <c r="CO366" s="218"/>
      <c r="CP366" s="218"/>
      <c r="CQ366" s="218"/>
      <c r="CR366" s="218"/>
      <c r="CS366" s="218"/>
      <c r="CT366" s="218"/>
      <c r="CU366" s="218"/>
      <c r="CV366" s="218"/>
      <c r="CW366" s="218"/>
      <c r="CX366" s="218"/>
      <c r="CY366" s="218"/>
      <c r="CZ366" s="218"/>
      <c r="DA366" s="218"/>
      <c r="DB366" s="218"/>
      <c r="DC366" s="218"/>
      <c r="DD366" s="218"/>
      <c r="DE366" s="218"/>
      <c r="DF366" s="218"/>
      <c r="DG366" s="218"/>
      <c r="DH366" s="218"/>
      <c r="DI366" s="218"/>
      <c r="DJ366" s="218"/>
      <c r="DK366" s="218"/>
      <c r="DL366" s="218"/>
      <c r="DM366" s="218"/>
      <c r="DN366" s="218"/>
      <c r="DO366" s="218"/>
      <c r="DP366" s="218"/>
      <c r="DQ366" s="218"/>
      <c r="DR366" s="218"/>
      <c r="DS366" s="218"/>
      <c r="DT366" s="218"/>
      <c r="DU366" s="218"/>
      <c r="DV366" s="218"/>
      <c r="DW366" s="218"/>
      <c r="DX366" s="218"/>
      <c r="DY366" s="218"/>
      <c r="DZ366" s="218"/>
      <c r="EA366" s="218"/>
      <c r="EB366" s="218"/>
      <c r="EC366" s="218"/>
      <c r="ED366" s="218"/>
      <c r="EE366" s="218"/>
      <c r="EF366" s="218"/>
      <c r="EG366" s="218"/>
      <c r="EH366" s="218"/>
      <c r="EI366" s="218"/>
      <c r="EJ366" s="218"/>
      <c r="EK366" s="218"/>
      <c r="EL366" s="218"/>
      <c r="EM366" s="218"/>
      <c r="EN366" s="218"/>
      <c r="EO366" s="218"/>
      <c r="EP366" s="218"/>
      <c r="EQ366" s="218"/>
      <c r="ER366" s="218"/>
      <c r="ES366" s="218"/>
      <c r="ET366" s="218"/>
      <c r="EU366" s="218"/>
      <c r="EV366" s="218"/>
      <c r="EW366" s="218"/>
      <c r="EX366" s="218"/>
      <c r="EY366" s="218"/>
      <c r="EZ366" s="218"/>
      <c r="FA366" s="218"/>
      <c r="FB366" s="218"/>
      <c r="FC366" s="218"/>
      <c r="FD366" s="218"/>
      <c r="FE366" s="218"/>
      <c r="FF366" s="218"/>
      <c r="FG366" s="218"/>
      <c r="FH366" s="218"/>
      <c r="FI366" s="218"/>
      <c r="FJ366" s="218"/>
      <c r="FK366" s="218"/>
      <c r="FL366" s="218"/>
      <c r="FM366" s="218"/>
      <c r="FN366" s="218"/>
    </row>
    <row r="367" spans="2:170">
      <c r="B367" s="218"/>
      <c r="C367" s="304"/>
      <c r="D367" s="218"/>
      <c r="F367" s="218"/>
      <c r="G367" s="218"/>
      <c r="H367" s="218"/>
      <c r="I367" s="218"/>
      <c r="J367" s="218"/>
      <c r="K367" s="218"/>
      <c r="L367" s="218"/>
      <c r="M367" s="218"/>
      <c r="N367" s="218"/>
      <c r="O367" s="218"/>
      <c r="P367" s="218"/>
      <c r="Q367" s="218"/>
      <c r="R367" s="218"/>
      <c r="S367" s="218"/>
      <c r="T367" s="218"/>
      <c r="U367" s="218"/>
      <c r="V367" s="218"/>
      <c r="W367" s="218"/>
      <c r="X367" s="218"/>
      <c r="Y367" s="218"/>
      <c r="Z367" s="218"/>
      <c r="AA367" s="218"/>
      <c r="AB367" s="218"/>
      <c r="AC367" s="218"/>
      <c r="AD367" s="218"/>
      <c r="AE367" s="218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18"/>
      <c r="AP367" s="218"/>
      <c r="AQ367" s="218"/>
      <c r="AR367" s="218"/>
      <c r="AS367" s="218"/>
      <c r="AT367" s="218"/>
      <c r="AU367" s="218"/>
      <c r="AV367" s="218"/>
      <c r="AW367" s="218"/>
      <c r="AX367" s="218"/>
      <c r="AY367" s="218"/>
      <c r="AZ367" s="218"/>
      <c r="BA367" s="218"/>
      <c r="BB367" s="218"/>
      <c r="BC367" s="218"/>
      <c r="BD367" s="218"/>
      <c r="BE367" s="218"/>
      <c r="BF367" s="218"/>
      <c r="BG367" s="218"/>
      <c r="BH367" s="218"/>
      <c r="BI367" s="218"/>
      <c r="BJ367" s="218"/>
      <c r="BK367" s="218"/>
      <c r="BL367" s="218"/>
      <c r="BM367" s="218"/>
      <c r="BN367" s="218"/>
      <c r="BO367" s="218"/>
      <c r="BP367" s="218"/>
      <c r="BQ367" s="218"/>
      <c r="BR367" s="218"/>
      <c r="BS367" s="218"/>
      <c r="BT367" s="218"/>
      <c r="BU367" s="218"/>
      <c r="BV367" s="218"/>
      <c r="BW367" s="218"/>
      <c r="BX367" s="218"/>
      <c r="BY367" s="218"/>
      <c r="BZ367" s="218"/>
      <c r="CA367" s="218"/>
      <c r="CB367" s="218"/>
      <c r="CC367" s="218"/>
      <c r="CD367" s="218"/>
      <c r="CE367" s="218"/>
      <c r="CF367" s="218"/>
      <c r="CG367" s="218"/>
      <c r="CH367" s="218"/>
      <c r="CI367" s="218"/>
      <c r="CJ367" s="218"/>
      <c r="CK367" s="218"/>
      <c r="CL367" s="218"/>
      <c r="CM367" s="218"/>
      <c r="CN367" s="218"/>
      <c r="CO367" s="218"/>
      <c r="CP367" s="218"/>
      <c r="CQ367" s="218"/>
      <c r="CR367" s="218"/>
      <c r="CS367" s="218"/>
      <c r="CT367" s="218"/>
      <c r="CU367" s="218"/>
      <c r="CV367" s="218"/>
      <c r="CW367" s="218"/>
      <c r="CX367" s="218"/>
      <c r="CY367" s="218"/>
      <c r="CZ367" s="218"/>
      <c r="DA367" s="218"/>
      <c r="DB367" s="218"/>
      <c r="DC367" s="218"/>
      <c r="DD367" s="218"/>
      <c r="DE367" s="218"/>
      <c r="DF367" s="218"/>
      <c r="DG367" s="218"/>
      <c r="DH367" s="218"/>
      <c r="DI367" s="218"/>
      <c r="DJ367" s="218"/>
      <c r="DK367" s="218"/>
      <c r="DL367" s="218"/>
      <c r="DM367" s="218"/>
      <c r="DN367" s="218"/>
      <c r="DO367" s="218"/>
      <c r="DP367" s="218"/>
      <c r="DQ367" s="218"/>
      <c r="DR367" s="218"/>
      <c r="DS367" s="218"/>
      <c r="DT367" s="218"/>
      <c r="DU367" s="218"/>
      <c r="DV367" s="218"/>
      <c r="DW367" s="218"/>
      <c r="DX367" s="218"/>
      <c r="DY367" s="218"/>
      <c r="DZ367" s="218"/>
      <c r="EA367" s="218"/>
      <c r="EB367" s="218"/>
      <c r="EC367" s="218"/>
      <c r="ED367" s="218"/>
      <c r="EE367" s="218"/>
      <c r="EF367" s="218"/>
      <c r="EG367" s="218"/>
      <c r="EH367" s="218"/>
      <c r="EI367" s="218"/>
      <c r="EJ367" s="218"/>
      <c r="EK367" s="218"/>
      <c r="EL367" s="218"/>
      <c r="EM367" s="218"/>
      <c r="EN367" s="218"/>
      <c r="EO367" s="218"/>
      <c r="EP367" s="218"/>
      <c r="EQ367" s="218"/>
      <c r="ER367" s="218"/>
      <c r="ES367" s="218"/>
      <c r="ET367" s="218"/>
      <c r="EU367" s="218"/>
      <c r="EV367" s="218"/>
      <c r="EW367" s="218"/>
      <c r="EX367" s="218"/>
      <c r="EY367" s="218"/>
      <c r="EZ367" s="218"/>
      <c r="FA367" s="218"/>
      <c r="FB367" s="218"/>
      <c r="FC367" s="218"/>
      <c r="FD367" s="218"/>
      <c r="FE367" s="218"/>
      <c r="FF367" s="218"/>
      <c r="FG367" s="218"/>
      <c r="FH367" s="218"/>
      <c r="FI367" s="218"/>
      <c r="FJ367" s="218"/>
      <c r="FK367" s="218"/>
      <c r="FL367" s="218"/>
      <c r="FM367" s="218"/>
      <c r="FN367" s="218"/>
    </row>
    <row r="368" spans="2:170">
      <c r="B368" s="218"/>
      <c r="C368" s="304"/>
      <c r="D368" s="218"/>
      <c r="F368" s="218"/>
      <c r="G368" s="218"/>
      <c r="H368" s="218"/>
      <c r="I368" s="218"/>
      <c r="J368" s="218"/>
      <c r="K368" s="218"/>
      <c r="L368" s="218"/>
      <c r="M368" s="218"/>
      <c r="N368" s="218"/>
      <c r="O368" s="218"/>
      <c r="P368" s="218"/>
      <c r="Q368" s="218"/>
      <c r="R368" s="218"/>
      <c r="S368" s="218"/>
      <c r="T368" s="218"/>
      <c r="U368" s="218"/>
      <c r="V368" s="218"/>
      <c r="W368" s="218"/>
      <c r="X368" s="218"/>
      <c r="Y368" s="218"/>
      <c r="Z368" s="218"/>
      <c r="AA368" s="218"/>
      <c r="AB368" s="218"/>
      <c r="AC368" s="218"/>
      <c r="AD368" s="218"/>
      <c r="AE368" s="218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18"/>
      <c r="AP368" s="218"/>
      <c r="AQ368" s="218"/>
      <c r="AR368" s="218"/>
      <c r="AS368" s="218"/>
      <c r="AT368" s="218"/>
      <c r="AU368" s="218"/>
      <c r="AV368" s="218"/>
      <c r="AW368" s="218"/>
      <c r="AX368" s="218"/>
      <c r="AY368" s="218"/>
      <c r="AZ368" s="218"/>
      <c r="BA368" s="218"/>
      <c r="BB368" s="218"/>
      <c r="BC368" s="218"/>
      <c r="BD368" s="218"/>
      <c r="BE368" s="218"/>
      <c r="BF368" s="218"/>
      <c r="BG368" s="218"/>
      <c r="BH368" s="218"/>
      <c r="BI368" s="218"/>
      <c r="BJ368" s="218"/>
      <c r="BK368" s="218"/>
      <c r="BL368" s="218"/>
      <c r="BM368" s="218"/>
      <c r="BN368" s="218"/>
      <c r="BO368" s="218"/>
      <c r="BP368" s="218"/>
      <c r="BQ368" s="218"/>
      <c r="BR368" s="218"/>
      <c r="BS368" s="218"/>
      <c r="BT368" s="218"/>
      <c r="BU368" s="218"/>
      <c r="BV368" s="218"/>
      <c r="BW368" s="218"/>
      <c r="BX368" s="218"/>
      <c r="BY368" s="218"/>
      <c r="BZ368" s="218"/>
      <c r="CA368" s="218"/>
      <c r="CB368" s="218"/>
      <c r="CC368" s="218"/>
      <c r="CD368" s="218"/>
      <c r="CE368" s="218"/>
      <c r="CF368" s="218"/>
      <c r="CG368" s="218"/>
      <c r="CH368" s="218"/>
      <c r="CI368" s="218"/>
      <c r="CJ368" s="218"/>
      <c r="CK368" s="218"/>
      <c r="CL368" s="218"/>
      <c r="CM368" s="218"/>
      <c r="CN368" s="218"/>
      <c r="CO368" s="218"/>
      <c r="CP368" s="218"/>
      <c r="CQ368" s="218"/>
      <c r="CR368" s="218"/>
      <c r="CS368" s="218"/>
      <c r="CT368" s="218"/>
      <c r="CU368" s="218"/>
      <c r="CV368" s="218"/>
      <c r="CW368" s="218"/>
      <c r="CX368" s="218"/>
      <c r="CY368" s="218"/>
      <c r="CZ368" s="218"/>
      <c r="DA368" s="218"/>
      <c r="DB368" s="218"/>
      <c r="DC368" s="218"/>
      <c r="DD368" s="218"/>
      <c r="DE368" s="218"/>
      <c r="DF368" s="218"/>
      <c r="DG368" s="218"/>
      <c r="DH368" s="218"/>
      <c r="DI368" s="218"/>
      <c r="DJ368" s="218"/>
      <c r="DK368" s="218"/>
      <c r="DL368" s="218"/>
      <c r="DM368" s="218"/>
      <c r="DN368" s="218"/>
      <c r="DO368" s="218"/>
      <c r="DP368" s="218"/>
      <c r="DQ368" s="218"/>
      <c r="DR368" s="218"/>
      <c r="DS368" s="218"/>
      <c r="DT368" s="218"/>
      <c r="DU368" s="218"/>
      <c r="DV368" s="218"/>
      <c r="DW368" s="218"/>
      <c r="DX368" s="218"/>
      <c r="DY368" s="218"/>
      <c r="DZ368" s="218"/>
      <c r="EA368" s="218"/>
      <c r="EB368" s="218"/>
      <c r="EC368" s="218"/>
      <c r="ED368" s="218"/>
      <c r="EE368" s="218"/>
      <c r="EF368" s="218"/>
      <c r="EG368" s="218"/>
      <c r="EH368" s="218"/>
      <c r="EI368" s="218"/>
      <c r="EJ368" s="218"/>
      <c r="EK368" s="218"/>
      <c r="EL368" s="218"/>
      <c r="EM368" s="218"/>
      <c r="EN368" s="218"/>
      <c r="EO368" s="218"/>
      <c r="EP368" s="218"/>
      <c r="EQ368" s="218"/>
      <c r="ER368" s="218"/>
      <c r="ES368" s="218"/>
      <c r="ET368" s="218"/>
      <c r="EU368" s="218"/>
      <c r="EV368" s="218"/>
      <c r="EW368" s="218"/>
      <c r="EX368" s="218"/>
      <c r="EY368" s="218"/>
      <c r="EZ368" s="218"/>
      <c r="FA368" s="218"/>
      <c r="FB368" s="218"/>
      <c r="FC368" s="218"/>
      <c r="FD368" s="218"/>
      <c r="FE368" s="218"/>
      <c r="FF368" s="218"/>
      <c r="FG368" s="218"/>
      <c r="FH368" s="218"/>
      <c r="FI368" s="218"/>
      <c r="FJ368" s="218"/>
      <c r="FK368" s="218"/>
      <c r="FL368" s="218"/>
      <c r="FM368" s="218"/>
      <c r="FN368" s="218"/>
    </row>
    <row r="369" spans="2:170">
      <c r="B369" s="218"/>
      <c r="C369" s="304"/>
      <c r="D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  <c r="Q369" s="218"/>
      <c r="R369" s="218"/>
      <c r="S369" s="218"/>
      <c r="T369" s="218"/>
      <c r="U369" s="218"/>
      <c r="V369" s="218"/>
      <c r="W369" s="218"/>
      <c r="X369" s="218"/>
      <c r="Y369" s="218"/>
      <c r="Z369" s="218"/>
      <c r="AA369" s="218"/>
      <c r="AB369" s="218"/>
      <c r="AC369" s="218"/>
      <c r="AD369" s="218"/>
      <c r="AE369" s="218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18"/>
      <c r="AP369" s="218"/>
      <c r="AQ369" s="218"/>
      <c r="AR369" s="218"/>
      <c r="AS369" s="218"/>
      <c r="AT369" s="218"/>
      <c r="AU369" s="218"/>
      <c r="AV369" s="218"/>
      <c r="AW369" s="218"/>
      <c r="AX369" s="218"/>
      <c r="AY369" s="218"/>
      <c r="AZ369" s="218"/>
      <c r="BA369" s="218"/>
      <c r="BB369" s="218"/>
      <c r="BC369" s="218"/>
      <c r="BD369" s="218"/>
      <c r="BE369" s="218"/>
      <c r="BF369" s="218"/>
      <c r="BG369" s="218"/>
      <c r="BH369" s="218"/>
      <c r="BI369" s="218"/>
      <c r="BJ369" s="218"/>
      <c r="BK369" s="218"/>
      <c r="BL369" s="218"/>
      <c r="BM369" s="218"/>
      <c r="BN369" s="218"/>
      <c r="BO369" s="218"/>
      <c r="BP369" s="218"/>
      <c r="BQ369" s="218"/>
      <c r="BR369" s="218"/>
      <c r="BS369" s="218"/>
      <c r="BT369" s="218"/>
      <c r="BU369" s="218"/>
      <c r="BV369" s="218"/>
      <c r="BW369" s="218"/>
      <c r="BX369" s="218"/>
      <c r="BY369" s="218"/>
      <c r="BZ369" s="218"/>
      <c r="CA369" s="218"/>
      <c r="CB369" s="218"/>
      <c r="CC369" s="218"/>
      <c r="CD369" s="218"/>
      <c r="CE369" s="218"/>
      <c r="CF369" s="218"/>
      <c r="CG369" s="218"/>
      <c r="CH369" s="218"/>
      <c r="CI369" s="218"/>
      <c r="CJ369" s="218"/>
      <c r="CK369" s="218"/>
      <c r="CL369" s="218"/>
      <c r="CM369" s="218"/>
      <c r="CN369" s="218"/>
      <c r="CO369" s="218"/>
      <c r="CP369" s="218"/>
      <c r="CQ369" s="218"/>
      <c r="CR369" s="218"/>
      <c r="CS369" s="218"/>
      <c r="CT369" s="218"/>
      <c r="CU369" s="218"/>
      <c r="CV369" s="218"/>
      <c r="CW369" s="218"/>
      <c r="CX369" s="218"/>
      <c r="CY369" s="218"/>
      <c r="CZ369" s="218"/>
      <c r="DA369" s="218"/>
      <c r="DB369" s="218"/>
      <c r="DC369" s="218"/>
      <c r="DD369" s="218"/>
      <c r="DE369" s="218"/>
      <c r="DF369" s="218"/>
      <c r="DG369" s="218"/>
      <c r="DH369" s="218"/>
      <c r="DI369" s="218"/>
      <c r="DJ369" s="218"/>
      <c r="DK369" s="218"/>
      <c r="DL369" s="218"/>
      <c r="DM369" s="218"/>
      <c r="DN369" s="218"/>
      <c r="DO369" s="218"/>
      <c r="DP369" s="218"/>
      <c r="DQ369" s="218"/>
      <c r="DR369" s="218"/>
      <c r="DS369" s="218"/>
      <c r="DT369" s="218"/>
      <c r="DU369" s="218"/>
      <c r="DV369" s="218"/>
      <c r="DW369" s="218"/>
      <c r="DX369" s="218"/>
      <c r="DY369" s="218"/>
      <c r="DZ369" s="218"/>
      <c r="EA369" s="218"/>
      <c r="EB369" s="218"/>
      <c r="EC369" s="218"/>
      <c r="ED369" s="218"/>
      <c r="EE369" s="218"/>
      <c r="EF369" s="218"/>
      <c r="EG369" s="218"/>
      <c r="EH369" s="218"/>
      <c r="EI369" s="218"/>
      <c r="EJ369" s="218"/>
      <c r="EK369" s="218"/>
      <c r="EL369" s="218"/>
      <c r="EM369" s="218"/>
      <c r="EN369" s="218"/>
      <c r="EO369" s="218"/>
      <c r="EP369" s="218"/>
      <c r="EQ369" s="218"/>
      <c r="ER369" s="218"/>
      <c r="ES369" s="218"/>
      <c r="ET369" s="218"/>
      <c r="EU369" s="218"/>
      <c r="EV369" s="218"/>
      <c r="EW369" s="218"/>
      <c r="EX369" s="218"/>
      <c r="EY369" s="218"/>
      <c r="EZ369" s="218"/>
      <c r="FA369" s="218"/>
      <c r="FB369" s="218"/>
      <c r="FC369" s="218"/>
      <c r="FD369" s="218"/>
      <c r="FE369" s="218"/>
      <c r="FF369" s="218"/>
      <c r="FG369" s="218"/>
      <c r="FH369" s="218"/>
      <c r="FI369" s="218"/>
      <c r="FJ369" s="218"/>
      <c r="FK369" s="218"/>
      <c r="FL369" s="218"/>
      <c r="FM369" s="218"/>
      <c r="FN369" s="218"/>
    </row>
    <row r="370" spans="2:170">
      <c r="B370" s="218"/>
      <c r="C370" s="304"/>
      <c r="D370" s="218"/>
      <c r="F370" s="218"/>
      <c r="G370" s="218"/>
      <c r="H370" s="218"/>
      <c r="I370" s="218"/>
      <c r="J370" s="218"/>
      <c r="K370" s="218"/>
      <c r="L370" s="218"/>
      <c r="M370" s="218"/>
      <c r="N370" s="218"/>
      <c r="O370" s="218"/>
      <c r="P370" s="218"/>
      <c r="Q370" s="218"/>
      <c r="R370" s="218"/>
      <c r="S370" s="218"/>
      <c r="T370" s="218"/>
      <c r="U370" s="218"/>
      <c r="V370" s="218"/>
      <c r="W370" s="218"/>
      <c r="X370" s="218"/>
      <c r="Y370" s="218"/>
      <c r="Z370" s="218"/>
      <c r="AA370" s="218"/>
      <c r="AB370" s="218"/>
      <c r="AC370" s="218"/>
      <c r="AD370" s="218"/>
      <c r="AE370" s="218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18"/>
      <c r="AP370" s="218"/>
      <c r="AQ370" s="218"/>
      <c r="AR370" s="218"/>
      <c r="AS370" s="218"/>
      <c r="AT370" s="218"/>
      <c r="AU370" s="218"/>
      <c r="AV370" s="218"/>
      <c r="AW370" s="218"/>
      <c r="AX370" s="218"/>
      <c r="AY370" s="218"/>
      <c r="AZ370" s="218"/>
      <c r="BA370" s="218"/>
      <c r="BB370" s="218"/>
      <c r="BC370" s="218"/>
      <c r="BD370" s="218"/>
      <c r="BE370" s="218"/>
      <c r="BF370" s="218"/>
      <c r="BG370" s="218"/>
      <c r="BH370" s="218"/>
      <c r="BI370" s="218"/>
      <c r="BJ370" s="218"/>
      <c r="BK370" s="218"/>
      <c r="BL370" s="218"/>
      <c r="BM370" s="218"/>
      <c r="BN370" s="218"/>
      <c r="BO370" s="218"/>
      <c r="BP370" s="218"/>
      <c r="BQ370" s="218"/>
      <c r="BR370" s="218"/>
      <c r="BS370" s="218"/>
      <c r="BT370" s="218"/>
      <c r="BU370" s="218"/>
      <c r="BV370" s="218"/>
      <c r="BW370" s="218"/>
      <c r="BX370" s="218"/>
      <c r="BY370" s="218"/>
      <c r="BZ370" s="218"/>
      <c r="CA370" s="218"/>
      <c r="CB370" s="218"/>
      <c r="CC370" s="218"/>
      <c r="CD370" s="218"/>
      <c r="CE370" s="218"/>
      <c r="CF370" s="218"/>
      <c r="CG370" s="218"/>
      <c r="CH370" s="218"/>
      <c r="CI370" s="218"/>
      <c r="CJ370" s="218"/>
      <c r="CK370" s="218"/>
      <c r="CL370" s="218"/>
      <c r="CM370" s="218"/>
      <c r="CN370" s="218"/>
      <c r="CO370" s="218"/>
      <c r="CP370" s="218"/>
      <c r="CQ370" s="218"/>
      <c r="CR370" s="218"/>
      <c r="CS370" s="218"/>
      <c r="CT370" s="218"/>
      <c r="CU370" s="218"/>
      <c r="CV370" s="218"/>
      <c r="CW370" s="218"/>
      <c r="CX370" s="218"/>
      <c r="CY370" s="218"/>
      <c r="CZ370" s="218"/>
      <c r="DA370" s="218"/>
      <c r="DB370" s="218"/>
      <c r="DC370" s="218"/>
      <c r="DD370" s="218"/>
      <c r="DE370" s="218"/>
      <c r="DF370" s="218"/>
      <c r="DG370" s="218"/>
      <c r="DH370" s="218"/>
      <c r="DI370" s="218"/>
      <c r="DJ370" s="218"/>
      <c r="DK370" s="218"/>
      <c r="DL370" s="218"/>
      <c r="DM370" s="218"/>
      <c r="DN370" s="218"/>
      <c r="DO370" s="218"/>
      <c r="DP370" s="218"/>
      <c r="DQ370" s="218"/>
      <c r="DR370" s="218"/>
      <c r="DS370" s="218"/>
      <c r="DT370" s="218"/>
      <c r="DU370" s="218"/>
      <c r="DV370" s="218"/>
      <c r="DW370" s="218"/>
      <c r="DX370" s="218"/>
      <c r="DY370" s="218"/>
      <c r="DZ370" s="218"/>
      <c r="EA370" s="218"/>
      <c r="EB370" s="218"/>
      <c r="EC370" s="218"/>
      <c r="ED370" s="218"/>
      <c r="EE370" s="218"/>
      <c r="EF370" s="218"/>
      <c r="EG370" s="218"/>
      <c r="EH370" s="218"/>
      <c r="EI370" s="218"/>
      <c r="EJ370" s="218"/>
      <c r="EK370" s="218"/>
      <c r="EL370" s="218"/>
      <c r="EM370" s="218"/>
      <c r="EN370" s="218"/>
      <c r="EO370" s="218"/>
      <c r="EP370" s="218"/>
      <c r="EQ370" s="218"/>
      <c r="ER370" s="218"/>
      <c r="ES370" s="218"/>
      <c r="ET370" s="218"/>
      <c r="EU370" s="218"/>
      <c r="EV370" s="218"/>
      <c r="EW370" s="218"/>
      <c r="EX370" s="218"/>
      <c r="EY370" s="218"/>
      <c r="EZ370" s="218"/>
      <c r="FA370" s="218"/>
      <c r="FB370" s="218"/>
      <c r="FC370" s="218"/>
      <c r="FD370" s="218"/>
      <c r="FE370" s="218"/>
      <c r="FF370" s="218"/>
      <c r="FG370" s="218"/>
      <c r="FH370" s="218"/>
      <c r="FI370" s="218"/>
      <c r="FJ370" s="218"/>
      <c r="FK370" s="218"/>
      <c r="FL370" s="218"/>
      <c r="FM370" s="218"/>
      <c r="FN370" s="218"/>
    </row>
    <row r="371" spans="2:170">
      <c r="B371" s="218"/>
      <c r="C371" s="304"/>
      <c r="D371" s="218"/>
      <c r="F371" s="218"/>
      <c r="G371" s="218"/>
      <c r="H371" s="218"/>
      <c r="I371" s="218"/>
      <c r="J371" s="218"/>
      <c r="K371" s="218"/>
      <c r="L371" s="218"/>
      <c r="M371" s="218"/>
      <c r="N371" s="218"/>
      <c r="O371" s="218"/>
      <c r="P371" s="218"/>
      <c r="Q371" s="218"/>
      <c r="R371" s="218"/>
      <c r="S371" s="218"/>
      <c r="T371" s="218"/>
      <c r="U371" s="218"/>
      <c r="V371" s="218"/>
      <c r="W371" s="218"/>
      <c r="X371" s="218"/>
      <c r="Y371" s="218"/>
      <c r="Z371" s="218"/>
      <c r="AA371" s="218"/>
      <c r="AB371" s="218"/>
      <c r="AC371" s="218"/>
      <c r="AD371" s="218"/>
      <c r="AE371" s="218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18"/>
      <c r="AP371" s="218"/>
      <c r="AQ371" s="218"/>
      <c r="AR371" s="218"/>
      <c r="AS371" s="218"/>
      <c r="AT371" s="218"/>
      <c r="AU371" s="218"/>
      <c r="AV371" s="218"/>
      <c r="AW371" s="218"/>
      <c r="AX371" s="218"/>
      <c r="AY371" s="218"/>
      <c r="AZ371" s="218"/>
      <c r="BA371" s="218"/>
      <c r="BB371" s="218"/>
      <c r="BC371" s="218"/>
      <c r="BD371" s="218"/>
      <c r="BE371" s="218"/>
      <c r="BF371" s="218"/>
      <c r="BG371" s="218"/>
      <c r="BH371" s="218"/>
      <c r="BI371" s="218"/>
      <c r="BJ371" s="218"/>
      <c r="BK371" s="218"/>
      <c r="BL371" s="218"/>
      <c r="BM371" s="218"/>
      <c r="BN371" s="218"/>
      <c r="BO371" s="218"/>
      <c r="BP371" s="218"/>
      <c r="BQ371" s="218"/>
      <c r="BR371" s="218"/>
      <c r="BS371" s="218"/>
      <c r="BT371" s="218"/>
      <c r="BU371" s="218"/>
      <c r="BV371" s="218"/>
      <c r="BW371" s="218"/>
      <c r="BX371" s="218"/>
      <c r="BY371" s="218"/>
      <c r="BZ371" s="218"/>
      <c r="CA371" s="218"/>
      <c r="CB371" s="218"/>
      <c r="CC371" s="218"/>
      <c r="CD371" s="218"/>
      <c r="CE371" s="218"/>
      <c r="CF371" s="218"/>
      <c r="CG371" s="218"/>
      <c r="CH371" s="218"/>
      <c r="CI371" s="218"/>
      <c r="CJ371" s="218"/>
      <c r="CK371" s="218"/>
      <c r="CL371" s="218"/>
      <c r="CM371" s="218"/>
      <c r="CN371" s="218"/>
      <c r="CO371" s="218"/>
      <c r="CP371" s="218"/>
      <c r="CQ371" s="218"/>
      <c r="CR371" s="218"/>
      <c r="CS371" s="218"/>
      <c r="CT371" s="218"/>
      <c r="CU371" s="218"/>
      <c r="CV371" s="218"/>
      <c r="CW371" s="218"/>
      <c r="CX371" s="218"/>
      <c r="CY371" s="218"/>
      <c r="CZ371" s="218"/>
      <c r="DA371" s="218"/>
      <c r="DB371" s="218"/>
      <c r="DC371" s="218"/>
      <c r="DD371" s="218"/>
      <c r="DE371" s="218"/>
      <c r="DF371" s="218"/>
      <c r="DG371" s="218"/>
      <c r="DH371" s="218"/>
      <c r="DI371" s="218"/>
      <c r="DJ371" s="218"/>
      <c r="DK371" s="218"/>
      <c r="DL371" s="218"/>
      <c r="DM371" s="218"/>
      <c r="DN371" s="218"/>
      <c r="DO371" s="218"/>
      <c r="DP371" s="218"/>
      <c r="DQ371" s="218"/>
      <c r="DR371" s="218"/>
      <c r="DS371" s="218"/>
      <c r="DT371" s="218"/>
      <c r="DU371" s="218"/>
      <c r="DV371" s="218"/>
      <c r="DW371" s="218"/>
      <c r="DX371" s="218"/>
      <c r="DY371" s="218"/>
      <c r="DZ371" s="218"/>
      <c r="EA371" s="218"/>
      <c r="EB371" s="218"/>
      <c r="EC371" s="218"/>
      <c r="ED371" s="218"/>
      <c r="EE371" s="218"/>
      <c r="EF371" s="218"/>
      <c r="EG371" s="218"/>
      <c r="EH371" s="218"/>
      <c r="EI371" s="218"/>
      <c r="EJ371" s="218"/>
      <c r="EK371" s="218"/>
      <c r="EL371" s="218"/>
      <c r="EM371" s="218"/>
      <c r="EN371" s="218"/>
      <c r="EO371" s="218"/>
      <c r="EP371" s="218"/>
      <c r="EQ371" s="218"/>
      <c r="ER371" s="218"/>
      <c r="ES371" s="218"/>
      <c r="ET371" s="218"/>
      <c r="EU371" s="218"/>
      <c r="EV371" s="218"/>
      <c r="EW371" s="218"/>
      <c r="EX371" s="218"/>
      <c r="EY371" s="218"/>
      <c r="EZ371" s="218"/>
      <c r="FA371" s="218"/>
      <c r="FB371" s="218"/>
      <c r="FC371" s="218"/>
      <c r="FD371" s="218"/>
      <c r="FE371" s="218"/>
      <c r="FF371" s="218"/>
      <c r="FG371" s="218"/>
      <c r="FH371" s="218"/>
      <c r="FI371" s="218"/>
      <c r="FJ371" s="218"/>
      <c r="FK371" s="218"/>
      <c r="FL371" s="218"/>
      <c r="FM371" s="218"/>
      <c r="FN371" s="218"/>
    </row>
    <row r="372" spans="2:170">
      <c r="B372" s="218"/>
      <c r="C372" s="304"/>
      <c r="D372" s="218"/>
      <c r="F372" s="218"/>
      <c r="G372" s="218"/>
      <c r="H372" s="218"/>
      <c r="I372" s="218"/>
      <c r="J372" s="218"/>
      <c r="K372" s="218"/>
      <c r="L372" s="218"/>
      <c r="M372" s="218"/>
      <c r="N372" s="218"/>
      <c r="O372" s="218"/>
      <c r="P372" s="218"/>
      <c r="Q372" s="218"/>
      <c r="R372" s="218"/>
      <c r="S372" s="218"/>
      <c r="T372" s="218"/>
      <c r="U372" s="218"/>
      <c r="V372" s="218"/>
      <c r="W372" s="218"/>
      <c r="X372" s="218"/>
      <c r="Y372" s="218"/>
      <c r="Z372" s="218"/>
      <c r="AA372" s="218"/>
      <c r="AB372" s="218"/>
      <c r="AC372" s="218"/>
      <c r="AD372" s="218"/>
      <c r="AE372" s="218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18"/>
      <c r="AP372" s="218"/>
      <c r="AQ372" s="218"/>
      <c r="AR372" s="218"/>
      <c r="AS372" s="218"/>
      <c r="AT372" s="218"/>
      <c r="AU372" s="218"/>
      <c r="AV372" s="218"/>
      <c r="AW372" s="218"/>
      <c r="AX372" s="218"/>
      <c r="AY372" s="218"/>
      <c r="AZ372" s="218"/>
      <c r="BA372" s="218"/>
      <c r="BB372" s="218"/>
      <c r="BC372" s="218"/>
      <c r="BD372" s="218"/>
      <c r="BE372" s="218"/>
      <c r="BF372" s="218"/>
      <c r="BG372" s="218"/>
      <c r="BH372" s="218"/>
      <c r="BI372" s="218"/>
      <c r="BJ372" s="218"/>
      <c r="BK372" s="218"/>
      <c r="BL372" s="218"/>
      <c r="BM372" s="218"/>
      <c r="BN372" s="218"/>
      <c r="BO372" s="218"/>
      <c r="BP372" s="218"/>
      <c r="BQ372" s="218"/>
      <c r="BR372" s="218"/>
      <c r="BS372" s="218"/>
      <c r="BT372" s="218"/>
      <c r="BU372" s="218"/>
      <c r="BV372" s="218"/>
      <c r="BW372" s="218"/>
      <c r="BX372" s="218"/>
      <c r="BY372" s="218"/>
      <c r="BZ372" s="218"/>
      <c r="CA372" s="218"/>
      <c r="CB372" s="218"/>
      <c r="CC372" s="218"/>
      <c r="CD372" s="218"/>
      <c r="CE372" s="218"/>
      <c r="CF372" s="218"/>
      <c r="CG372" s="218"/>
      <c r="CH372" s="218"/>
      <c r="CI372" s="218"/>
      <c r="CJ372" s="218"/>
      <c r="CK372" s="218"/>
      <c r="CL372" s="218"/>
      <c r="CM372" s="218"/>
      <c r="CN372" s="218"/>
      <c r="CO372" s="218"/>
      <c r="CP372" s="218"/>
      <c r="CQ372" s="218"/>
      <c r="CR372" s="218"/>
      <c r="CS372" s="218"/>
      <c r="CT372" s="218"/>
      <c r="CU372" s="218"/>
      <c r="CV372" s="218"/>
      <c r="CW372" s="218"/>
      <c r="CX372" s="218"/>
      <c r="CY372" s="218"/>
      <c r="CZ372" s="218"/>
      <c r="DA372" s="218"/>
      <c r="DB372" s="218"/>
      <c r="DC372" s="218"/>
      <c r="DD372" s="218"/>
      <c r="DE372" s="218"/>
      <c r="DF372" s="218"/>
      <c r="DG372" s="218"/>
      <c r="DH372" s="218"/>
      <c r="DI372" s="218"/>
      <c r="DJ372" s="218"/>
      <c r="DK372" s="218"/>
      <c r="DL372" s="218"/>
      <c r="DM372" s="218"/>
      <c r="DN372" s="218"/>
      <c r="DO372" s="218"/>
      <c r="DP372" s="218"/>
      <c r="DQ372" s="218"/>
      <c r="DR372" s="218"/>
      <c r="DS372" s="218"/>
      <c r="DT372" s="218"/>
      <c r="DU372" s="218"/>
      <c r="DV372" s="218"/>
      <c r="DW372" s="218"/>
      <c r="DX372" s="218"/>
      <c r="DY372" s="218"/>
      <c r="DZ372" s="218"/>
      <c r="EA372" s="218"/>
      <c r="EB372" s="218"/>
      <c r="EC372" s="218"/>
      <c r="ED372" s="218"/>
      <c r="EE372" s="218"/>
      <c r="EF372" s="218"/>
      <c r="EG372" s="218"/>
      <c r="EH372" s="218"/>
      <c r="EI372" s="218"/>
      <c r="EJ372" s="218"/>
      <c r="EK372" s="218"/>
      <c r="EL372" s="218"/>
      <c r="EM372" s="218"/>
      <c r="EN372" s="218"/>
      <c r="EO372" s="218"/>
      <c r="EP372" s="218"/>
      <c r="EQ372" s="218"/>
      <c r="ER372" s="218"/>
      <c r="ES372" s="218"/>
      <c r="ET372" s="218"/>
      <c r="EU372" s="218"/>
      <c r="EV372" s="218"/>
      <c r="EW372" s="218"/>
      <c r="EX372" s="218"/>
      <c r="EY372" s="218"/>
      <c r="EZ372" s="218"/>
      <c r="FA372" s="218"/>
      <c r="FB372" s="218"/>
      <c r="FC372" s="218"/>
      <c r="FD372" s="218"/>
      <c r="FE372" s="218"/>
      <c r="FF372" s="218"/>
      <c r="FG372" s="218"/>
      <c r="FH372" s="218"/>
      <c r="FI372" s="218"/>
      <c r="FJ372" s="218"/>
      <c r="FK372" s="218"/>
      <c r="FL372" s="218"/>
      <c r="FM372" s="218"/>
      <c r="FN372" s="218"/>
    </row>
    <row r="373" spans="2:170">
      <c r="B373" s="218"/>
      <c r="C373" s="304"/>
      <c r="D373" s="218"/>
      <c r="F373" s="218"/>
      <c r="G373" s="218"/>
      <c r="H373" s="218"/>
      <c r="I373" s="218"/>
      <c r="J373" s="218"/>
      <c r="K373" s="218"/>
      <c r="L373" s="218"/>
      <c r="M373" s="218"/>
      <c r="N373" s="218"/>
      <c r="O373" s="218"/>
      <c r="P373" s="218"/>
      <c r="Q373" s="218"/>
      <c r="R373" s="218"/>
      <c r="S373" s="218"/>
      <c r="T373" s="218"/>
      <c r="U373" s="218"/>
      <c r="V373" s="218"/>
      <c r="W373" s="218"/>
      <c r="X373" s="218"/>
      <c r="Y373" s="218"/>
      <c r="Z373" s="218"/>
      <c r="AA373" s="218"/>
      <c r="AB373" s="218"/>
      <c r="AC373" s="218"/>
      <c r="AD373" s="218"/>
      <c r="AE373" s="218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18"/>
      <c r="AP373" s="218"/>
      <c r="AQ373" s="218"/>
      <c r="AR373" s="218"/>
      <c r="AS373" s="218"/>
      <c r="AT373" s="218"/>
      <c r="AU373" s="218"/>
      <c r="AV373" s="218"/>
      <c r="AW373" s="218"/>
      <c r="AX373" s="218"/>
      <c r="AY373" s="218"/>
      <c r="AZ373" s="218"/>
      <c r="BA373" s="218"/>
      <c r="BB373" s="218"/>
      <c r="BC373" s="218"/>
      <c r="BD373" s="218"/>
      <c r="BE373" s="218"/>
      <c r="BF373" s="218"/>
      <c r="BG373" s="218"/>
      <c r="BH373" s="218"/>
      <c r="BI373" s="218"/>
      <c r="BJ373" s="218"/>
      <c r="BK373" s="218"/>
      <c r="BL373" s="218"/>
      <c r="BM373" s="218"/>
      <c r="BN373" s="218"/>
      <c r="BO373" s="218"/>
      <c r="BP373" s="218"/>
      <c r="BQ373" s="218"/>
      <c r="BR373" s="218"/>
      <c r="BS373" s="218"/>
      <c r="BT373" s="218"/>
      <c r="BU373" s="218"/>
      <c r="BV373" s="218"/>
      <c r="BW373" s="218"/>
      <c r="BX373" s="218"/>
      <c r="BY373" s="218"/>
      <c r="BZ373" s="218"/>
      <c r="CA373" s="218"/>
      <c r="CB373" s="218"/>
      <c r="CC373" s="218"/>
      <c r="CD373" s="218"/>
      <c r="CE373" s="218"/>
      <c r="CF373" s="218"/>
      <c r="CG373" s="218"/>
      <c r="CH373" s="218"/>
      <c r="CI373" s="218"/>
      <c r="CJ373" s="218"/>
      <c r="CK373" s="218"/>
      <c r="CL373" s="218"/>
      <c r="CM373" s="218"/>
      <c r="CN373" s="218"/>
      <c r="CO373" s="218"/>
      <c r="CP373" s="218"/>
      <c r="CQ373" s="218"/>
      <c r="CR373" s="218"/>
      <c r="CS373" s="218"/>
      <c r="CT373" s="218"/>
      <c r="CU373" s="218"/>
      <c r="CV373" s="218"/>
      <c r="CW373" s="218"/>
      <c r="CX373" s="218"/>
      <c r="CY373" s="218"/>
      <c r="CZ373" s="218"/>
      <c r="DA373" s="218"/>
      <c r="DB373" s="218"/>
      <c r="DC373" s="218"/>
      <c r="DD373" s="218"/>
      <c r="DE373" s="218"/>
      <c r="DF373" s="218"/>
      <c r="DG373" s="218"/>
      <c r="DH373" s="218"/>
      <c r="DI373" s="218"/>
      <c r="DJ373" s="218"/>
      <c r="DK373" s="218"/>
      <c r="DL373" s="218"/>
      <c r="DM373" s="218"/>
      <c r="DN373" s="218"/>
      <c r="DO373" s="218"/>
      <c r="DP373" s="218"/>
      <c r="DQ373" s="218"/>
      <c r="DR373" s="218"/>
      <c r="DS373" s="218"/>
      <c r="DT373" s="218"/>
      <c r="DU373" s="218"/>
      <c r="DV373" s="218"/>
      <c r="DW373" s="218"/>
      <c r="DX373" s="218"/>
      <c r="DY373" s="218"/>
      <c r="DZ373" s="218"/>
      <c r="EA373" s="218"/>
      <c r="EB373" s="218"/>
      <c r="EC373" s="218"/>
      <c r="ED373" s="218"/>
      <c r="EE373" s="218"/>
      <c r="EF373" s="218"/>
      <c r="EG373" s="218"/>
      <c r="EH373" s="218"/>
      <c r="EI373" s="218"/>
      <c r="EJ373" s="218"/>
      <c r="EK373" s="218"/>
      <c r="EL373" s="218"/>
      <c r="EM373" s="218"/>
      <c r="EN373" s="218"/>
      <c r="EO373" s="218"/>
      <c r="EP373" s="218"/>
      <c r="EQ373" s="218"/>
      <c r="ER373" s="218"/>
      <c r="ES373" s="218"/>
      <c r="ET373" s="218"/>
      <c r="EU373" s="218"/>
      <c r="EV373" s="218"/>
      <c r="EW373" s="218"/>
      <c r="EX373" s="218"/>
      <c r="EY373" s="218"/>
      <c r="EZ373" s="218"/>
      <c r="FA373" s="218"/>
      <c r="FB373" s="218"/>
      <c r="FC373" s="218"/>
      <c r="FD373" s="218"/>
      <c r="FE373" s="218"/>
      <c r="FF373" s="218"/>
      <c r="FG373" s="218"/>
      <c r="FH373" s="218"/>
      <c r="FI373" s="218"/>
      <c r="FJ373" s="218"/>
      <c r="FK373" s="218"/>
      <c r="FL373" s="218"/>
      <c r="FM373" s="218"/>
      <c r="FN373" s="218"/>
    </row>
    <row r="374" spans="2:170">
      <c r="B374" s="218"/>
      <c r="C374" s="304"/>
      <c r="D374" s="218"/>
      <c r="F374" s="218"/>
      <c r="G374" s="218"/>
      <c r="H374" s="218"/>
      <c r="I374" s="218"/>
      <c r="J374" s="218"/>
      <c r="K374" s="218"/>
      <c r="L374" s="218"/>
      <c r="M374" s="218"/>
      <c r="N374" s="218"/>
      <c r="O374" s="218"/>
      <c r="P374" s="218"/>
      <c r="Q374" s="218"/>
      <c r="R374" s="218"/>
      <c r="S374" s="218"/>
      <c r="T374" s="218"/>
      <c r="U374" s="218"/>
      <c r="V374" s="218"/>
      <c r="W374" s="218"/>
      <c r="X374" s="218"/>
      <c r="Y374" s="218"/>
      <c r="Z374" s="218"/>
      <c r="AA374" s="218"/>
      <c r="AB374" s="218"/>
      <c r="AC374" s="218"/>
      <c r="AD374" s="218"/>
      <c r="AE374" s="218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18"/>
      <c r="AP374" s="218"/>
      <c r="AQ374" s="218"/>
      <c r="AR374" s="218"/>
      <c r="AS374" s="218"/>
      <c r="AT374" s="218"/>
      <c r="AU374" s="218"/>
      <c r="AV374" s="218"/>
      <c r="AW374" s="218"/>
      <c r="AX374" s="218"/>
      <c r="AY374" s="218"/>
      <c r="AZ374" s="218"/>
      <c r="BA374" s="218"/>
      <c r="BB374" s="218"/>
      <c r="BC374" s="218"/>
      <c r="BD374" s="218"/>
      <c r="BE374" s="218"/>
      <c r="BF374" s="218"/>
      <c r="BG374" s="218"/>
      <c r="BH374" s="218"/>
      <c r="BI374" s="218"/>
      <c r="BJ374" s="218"/>
      <c r="BK374" s="218"/>
      <c r="BL374" s="218"/>
      <c r="BM374" s="218"/>
      <c r="BN374" s="218"/>
      <c r="BO374" s="218"/>
      <c r="BP374" s="218"/>
      <c r="BQ374" s="218"/>
      <c r="BR374" s="218"/>
      <c r="BS374" s="218"/>
      <c r="BT374" s="218"/>
      <c r="BU374" s="218"/>
      <c r="BV374" s="218"/>
      <c r="BW374" s="218"/>
      <c r="BX374" s="218"/>
      <c r="BY374" s="218"/>
      <c r="BZ374" s="218"/>
      <c r="CA374" s="218"/>
      <c r="CB374" s="218"/>
      <c r="CC374" s="218"/>
      <c r="CD374" s="218"/>
      <c r="CE374" s="218"/>
      <c r="CF374" s="218"/>
      <c r="CG374" s="218"/>
      <c r="CH374" s="218"/>
      <c r="CI374" s="218"/>
      <c r="CJ374" s="218"/>
      <c r="CK374" s="218"/>
      <c r="CL374" s="218"/>
      <c r="CM374" s="218"/>
      <c r="CN374" s="218"/>
      <c r="CO374" s="218"/>
      <c r="CP374" s="218"/>
      <c r="CQ374" s="218"/>
      <c r="CR374" s="218"/>
      <c r="CS374" s="218"/>
      <c r="CT374" s="218"/>
      <c r="CU374" s="218"/>
      <c r="CV374" s="218"/>
      <c r="CW374" s="218"/>
      <c r="CX374" s="218"/>
      <c r="CY374" s="218"/>
      <c r="CZ374" s="218"/>
      <c r="DA374" s="218"/>
      <c r="DB374" s="218"/>
      <c r="DC374" s="218"/>
      <c r="DD374" s="218"/>
      <c r="DE374" s="218"/>
      <c r="DF374" s="218"/>
      <c r="DG374" s="218"/>
      <c r="DH374" s="218"/>
      <c r="DI374" s="218"/>
      <c r="DJ374" s="218"/>
      <c r="DK374" s="218"/>
      <c r="DL374" s="218"/>
      <c r="DM374" s="218"/>
      <c r="DN374" s="218"/>
      <c r="DO374" s="218"/>
      <c r="DP374" s="218"/>
      <c r="DQ374" s="218"/>
      <c r="DR374" s="218"/>
      <c r="DS374" s="218"/>
      <c r="DT374" s="218"/>
      <c r="DU374" s="218"/>
      <c r="DV374" s="218"/>
      <c r="DW374" s="218"/>
      <c r="DX374" s="218"/>
      <c r="DY374" s="218"/>
      <c r="DZ374" s="218"/>
      <c r="EA374" s="218"/>
      <c r="EB374" s="218"/>
      <c r="EC374" s="218"/>
      <c r="ED374" s="218"/>
      <c r="EE374" s="218"/>
      <c r="EF374" s="218"/>
      <c r="EG374" s="218"/>
      <c r="EH374" s="218"/>
      <c r="EI374" s="218"/>
      <c r="EJ374" s="218"/>
      <c r="EK374" s="218"/>
      <c r="EL374" s="218"/>
      <c r="EM374" s="218"/>
      <c r="EN374" s="218"/>
      <c r="EO374" s="218"/>
      <c r="EP374" s="218"/>
      <c r="EQ374" s="218"/>
      <c r="ER374" s="218"/>
      <c r="ES374" s="218"/>
      <c r="ET374" s="218"/>
      <c r="EU374" s="218"/>
      <c r="EV374" s="218"/>
      <c r="EW374" s="218"/>
      <c r="EX374" s="218"/>
      <c r="EY374" s="218"/>
      <c r="EZ374" s="218"/>
      <c r="FA374" s="218"/>
      <c r="FB374" s="218"/>
      <c r="FC374" s="218"/>
      <c r="FD374" s="218"/>
      <c r="FE374" s="218"/>
      <c r="FF374" s="218"/>
      <c r="FG374" s="218"/>
      <c r="FH374" s="218"/>
      <c r="FI374" s="218"/>
      <c r="FJ374" s="218"/>
      <c r="FK374" s="218"/>
      <c r="FL374" s="218"/>
      <c r="FM374" s="218"/>
      <c r="FN374" s="218"/>
    </row>
    <row r="375" spans="2:170">
      <c r="B375" s="218"/>
      <c r="C375" s="304"/>
      <c r="D375" s="218"/>
      <c r="F375" s="218"/>
      <c r="G375" s="218"/>
      <c r="H375" s="218"/>
      <c r="I375" s="218"/>
      <c r="J375" s="218"/>
      <c r="K375" s="218"/>
      <c r="L375" s="218"/>
      <c r="M375" s="218"/>
      <c r="N375" s="218"/>
      <c r="O375" s="218"/>
      <c r="P375" s="218"/>
      <c r="Q375" s="218"/>
      <c r="R375" s="218"/>
      <c r="S375" s="218"/>
      <c r="T375" s="218"/>
      <c r="U375" s="218"/>
      <c r="V375" s="218"/>
      <c r="W375" s="218"/>
      <c r="X375" s="218"/>
      <c r="Y375" s="218"/>
      <c r="Z375" s="218"/>
      <c r="AA375" s="218"/>
      <c r="AB375" s="218"/>
      <c r="AC375" s="218"/>
      <c r="AD375" s="218"/>
      <c r="AE375" s="218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18"/>
      <c r="AP375" s="218"/>
      <c r="AQ375" s="218"/>
      <c r="AR375" s="218"/>
      <c r="AS375" s="218"/>
      <c r="AT375" s="218"/>
      <c r="AU375" s="218"/>
      <c r="AV375" s="218"/>
      <c r="AW375" s="218"/>
      <c r="AX375" s="218"/>
      <c r="AY375" s="218"/>
      <c r="AZ375" s="218"/>
      <c r="BA375" s="218"/>
      <c r="BB375" s="218"/>
      <c r="BC375" s="218"/>
      <c r="BD375" s="218"/>
      <c r="BE375" s="218"/>
      <c r="BF375" s="218"/>
      <c r="BG375" s="218"/>
      <c r="BH375" s="218"/>
      <c r="BI375" s="218"/>
      <c r="BJ375" s="218"/>
      <c r="BK375" s="218"/>
      <c r="BL375" s="218"/>
      <c r="BM375" s="218"/>
      <c r="BN375" s="218"/>
      <c r="BO375" s="218"/>
      <c r="BP375" s="218"/>
      <c r="BQ375" s="218"/>
      <c r="BR375" s="218"/>
      <c r="BS375" s="218"/>
      <c r="BT375" s="218"/>
      <c r="BU375" s="218"/>
      <c r="BV375" s="218"/>
      <c r="BW375" s="218"/>
      <c r="BX375" s="218"/>
      <c r="BY375" s="218"/>
      <c r="BZ375" s="218"/>
      <c r="CA375" s="218"/>
      <c r="CB375" s="218"/>
      <c r="CC375" s="218"/>
      <c r="CD375" s="218"/>
      <c r="CE375" s="218"/>
      <c r="CF375" s="218"/>
      <c r="CG375" s="218"/>
      <c r="CH375" s="218"/>
      <c r="CI375" s="218"/>
      <c r="CJ375" s="218"/>
      <c r="CK375" s="218"/>
      <c r="CL375" s="218"/>
      <c r="CM375" s="218"/>
      <c r="CN375" s="218"/>
      <c r="CO375" s="218"/>
      <c r="CP375" s="218"/>
      <c r="CQ375" s="218"/>
      <c r="CR375" s="218"/>
      <c r="CS375" s="218"/>
      <c r="CT375" s="218"/>
      <c r="CU375" s="218"/>
      <c r="CV375" s="218"/>
      <c r="CW375" s="218"/>
      <c r="CX375" s="218"/>
      <c r="CY375" s="218"/>
      <c r="CZ375" s="218"/>
      <c r="DA375" s="218"/>
      <c r="DB375" s="218"/>
      <c r="DC375" s="218"/>
      <c r="DD375" s="218"/>
      <c r="DE375" s="218"/>
      <c r="DF375" s="218"/>
      <c r="DG375" s="218"/>
      <c r="DH375" s="218"/>
      <c r="DI375" s="218"/>
      <c r="DJ375" s="218"/>
      <c r="DK375" s="218"/>
      <c r="DL375" s="218"/>
      <c r="DM375" s="218"/>
      <c r="DN375" s="218"/>
      <c r="DO375" s="218"/>
      <c r="DP375" s="218"/>
      <c r="DQ375" s="218"/>
      <c r="DR375" s="218"/>
      <c r="DS375" s="218"/>
      <c r="DT375" s="218"/>
      <c r="DU375" s="218"/>
      <c r="DV375" s="218"/>
      <c r="DW375" s="218"/>
      <c r="DX375" s="218"/>
      <c r="DY375" s="218"/>
      <c r="DZ375" s="218"/>
      <c r="EA375" s="218"/>
      <c r="EB375" s="218"/>
      <c r="EC375" s="218"/>
      <c r="ED375" s="218"/>
      <c r="EE375" s="218"/>
      <c r="EF375" s="218"/>
      <c r="EG375" s="218"/>
      <c r="EH375" s="218"/>
      <c r="EI375" s="218"/>
      <c r="EJ375" s="218"/>
      <c r="EK375" s="218"/>
      <c r="EL375" s="218"/>
      <c r="EM375" s="218"/>
      <c r="EN375" s="218"/>
      <c r="EO375" s="218"/>
      <c r="EP375" s="218"/>
      <c r="EQ375" s="218"/>
      <c r="ER375" s="218"/>
      <c r="ES375" s="218"/>
      <c r="ET375" s="218"/>
      <c r="EU375" s="218"/>
      <c r="EV375" s="218"/>
      <c r="EW375" s="218"/>
      <c r="EX375" s="218"/>
      <c r="EY375" s="218"/>
      <c r="EZ375" s="218"/>
      <c r="FA375" s="218"/>
      <c r="FB375" s="218"/>
      <c r="FC375" s="218"/>
      <c r="FD375" s="218"/>
      <c r="FE375" s="218"/>
      <c r="FF375" s="218"/>
      <c r="FG375" s="218"/>
      <c r="FH375" s="218"/>
      <c r="FI375" s="218"/>
      <c r="FJ375" s="218"/>
      <c r="FK375" s="218"/>
      <c r="FL375" s="218"/>
      <c r="FM375" s="218"/>
      <c r="FN375" s="218"/>
    </row>
    <row r="376" spans="2:170">
      <c r="B376" s="218"/>
      <c r="C376" s="304"/>
      <c r="D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8"/>
      <c r="AE376" s="218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18"/>
      <c r="AP376" s="218"/>
      <c r="AQ376" s="218"/>
      <c r="AR376" s="218"/>
      <c r="AS376" s="218"/>
      <c r="AT376" s="218"/>
      <c r="AU376" s="218"/>
      <c r="AV376" s="218"/>
      <c r="AW376" s="218"/>
      <c r="AX376" s="218"/>
      <c r="AY376" s="218"/>
      <c r="AZ376" s="218"/>
      <c r="BA376" s="218"/>
      <c r="BB376" s="218"/>
      <c r="BC376" s="218"/>
      <c r="BD376" s="218"/>
      <c r="BE376" s="218"/>
      <c r="BF376" s="218"/>
      <c r="BG376" s="218"/>
      <c r="BH376" s="218"/>
      <c r="BI376" s="218"/>
      <c r="BJ376" s="218"/>
      <c r="BK376" s="218"/>
      <c r="BL376" s="218"/>
      <c r="BM376" s="218"/>
      <c r="BN376" s="218"/>
      <c r="BO376" s="218"/>
      <c r="BP376" s="218"/>
      <c r="BQ376" s="218"/>
      <c r="BR376" s="218"/>
      <c r="BS376" s="218"/>
      <c r="BT376" s="218"/>
      <c r="BU376" s="218"/>
      <c r="BV376" s="218"/>
      <c r="BW376" s="218"/>
      <c r="BX376" s="218"/>
      <c r="BY376" s="218"/>
      <c r="BZ376" s="218"/>
      <c r="CA376" s="218"/>
      <c r="CB376" s="218"/>
      <c r="CC376" s="218"/>
      <c r="CD376" s="218"/>
      <c r="CE376" s="218"/>
      <c r="CF376" s="218"/>
      <c r="CG376" s="218"/>
      <c r="CH376" s="218"/>
      <c r="CI376" s="218"/>
      <c r="CJ376" s="218"/>
      <c r="CK376" s="218"/>
      <c r="CL376" s="218"/>
      <c r="CM376" s="218"/>
      <c r="CN376" s="218"/>
      <c r="CO376" s="218"/>
      <c r="CP376" s="218"/>
      <c r="CQ376" s="218"/>
      <c r="CR376" s="218"/>
      <c r="CS376" s="218"/>
      <c r="CT376" s="218"/>
      <c r="CU376" s="218"/>
      <c r="CV376" s="218"/>
      <c r="CW376" s="218"/>
      <c r="CX376" s="218"/>
      <c r="CY376" s="218"/>
      <c r="CZ376" s="218"/>
      <c r="DA376" s="218"/>
      <c r="DB376" s="218"/>
      <c r="DC376" s="218"/>
      <c r="DD376" s="218"/>
      <c r="DE376" s="218"/>
      <c r="DF376" s="218"/>
      <c r="DG376" s="218"/>
      <c r="DH376" s="218"/>
      <c r="DI376" s="218"/>
      <c r="DJ376" s="218"/>
      <c r="DK376" s="218"/>
      <c r="DL376" s="218"/>
      <c r="DM376" s="218"/>
      <c r="DN376" s="218"/>
      <c r="DO376" s="218"/>
      <c r="DP376" s="218"/>
      <c r="DQ376" s="218"/>
      <c r="DR376" s="218"/>
      <c r="DS376" s="218"/>
      <c r="DT376" s="218"/>
      <c r="DU376" s="218"/>
      <c r="DV376" s="218"/>
      <c r="DW376" s="218"/>
      <c r="DX376" s="218"/>
      <c r="DY376" s="218"/>
      <c r="DZ376" s="218"/>
      <c r="EA376" s="218"/>
      <c r="EB376" s="218"/>
      <c r="EC376" s="218"/>
      <c r="ED376" s="218"/>
      <c r="EE376" s="218"/>
      <c r="EF376" s="218"/>
      <c r="EG376" s="218"/>
      <c r="EH376" s="218"/>
      <c r="EI376" s="218"/>
      <c r="EJ376" s="218"/>
      <c r="EK376" s="218"/>
      <c r="EL376" s="218"/>
      <c r="EM376" s="218"/>
      <c r="EN376" s="218"/>
      <c r="EO376" s="218"/>
      <c r="EP376" s="218"/>
      <c r="EQ376" s="218"/>
      <c r="ER376" s="218"/>
      <c r="ES376" s="218"/>
      <c r="ET376" s="218"/>
      <c r="EU376" s="218"/>
      <c r="EV376" s="218"/>
      <c r="EW376" s="218"/>
      <c r="EX376" s="218"/>
      <c r="EY376" s="218"/>
      <c r="EZ376" s="218"/>
      <c r="FA376" s="218"/>
      <c r="FB376" s="218"/>
      <c r="FC376" s="218"/>
      <c r="FD376" s="218"/>
      <c r="FE376" s="218"/>
      <c r="FF376" s="218"/>
      <c r="FG376" s="218"/>
      <c r="FH376" s="218"/>
      <c r="FI376" s="218"/>
      <c r="FJ376" s="218"/>
      <c r="FK376" s="218"/>
      <c r="FL376" s="218"/>
      <c r="FM376" s="218"/>
      <c r="FN376" s="218"/>
    </row>
    <row r="377" spans="2:170">
      <c r="B377" s="218"/>
      <c r="C377" s="304"/>
      <c r="D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218"/>
      <c r="BD377" s="218"/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218"/>
      <c r="BV377" s="218"/>
      <c r="BW377" s="218"/>
      <c r="BX377" s="218"/>
      <c r="BY377" s="218"/>
      <c r="BZ377" s="218"/>
      <c r="CA377" s="218"/>
      <c r="CB377" s="218"/>
      <c r="CC377" s="218"/>
      <c r="CD377" s="218"/>
      <c r="CE377" s="218"/>
      <c r="CF377" s="218"/>
      <c r="CG377" s="218"/>
      <c r="CH377" s="218"/>
      <c r="CI377" s="218"/>
      <c r="CJ377" s="218"/>
      <c r="CK377" s="218"/>
      <c r="CL377" s="218"/>
      <c r="CM377" s="218"/>
      <c r="CN377" s="218"/>
      <c r="CO377" s="218"/>
      <c r="CP377" s="218"/>
      <c r="CQ377" s="218"/>
      <c r="CR377" s="218"/>
      <c r="CS377" s="218"/>
      <c r="CT377" s="218"/>
      <c r="CU377" s="218"/>
      <c r="CV377" s="218"/>
      <c r="CW377" s="218"/>
      <c r="CX377" s="218"/>
      <c r="CY377" s="218"/>
      <c r="CZ377" s="218"/>
      <c r="DA377" s="218"/>
      <c r="DB377" s="218"/>
      <c r="DC377" s="218"/>
      <c r="DD377" s="218"/>
      <c r="DE377" s="218"/>
      <c r="DF377" s="218"/>
      <c r="DG377" s="218"/>
      <c r="DH377" s="218"/>
      <c r="DI377" s="218"/>
      <c r="DJ377" s="218"/>
      <c r="DK377" s="218"/>
      <c r="DL377" s="218"/>
      <c r="DM377" s="218"/>
      <c r="DN377" s="218"/>
      <c r="DO377" s="218"/>
      <c r="DP377" s="218"/>
      <c r="DQ377" s="218"/>
      <c r="DR377" s="218"/>
      <c r="DS377" s="218"/>
      <c r="DT377" s="218"/>
      <c r="DU377" s="218"/>
      <c r="DV377" s="218"/>
      <c r="DW377" s="218"/>
      <c r="DX377" s="218"/>
      <c r="DY377" s="218"/>
      <c r="DZ377" s="218"/>
      <c r="EA377" s="218"/>
      <c r="EB377" s="218"/>
      <c r="EC377" s="218"/>
      <c r="ED377" s="218"/>
      <c r="EE377" s="218"/>
      <c r="EF377" s="218"/>
      <c r="EG377" s="218"/>
      <c r="EH377" s="218"/>
      <c r="EI377" s="218"/>
      <c r="EJ377" s="218"/>
      <c r="EK377" s="218"/>
      <c r="EL377" s="218"/>
      <c r="EM377" s="218"/>
      <c r="EN377" s="218"/>
      <c r="EO377" s="218"/>
      <c r="EP377" s="218"/>
      <c r="EQ377" s="218"/>
      <c r="ER377" s="218"/>
      <c r="ES377" s="218"/>
      <c r="ET377" s="218"/>
      <c r="EU377" s="218"/>
      <c r="EV377" s="218"/>
      <c r="EW377" s="218"/>
      <c r="EX377" s="218"/>
      <c r="EY377" s="218"/>
      <c r="EZ377" s="218"/>
      <c r="FA377" s="218"/>
      <c r="FB377" s="218"/>
      <c r="FC377" s="218"/>
      <c r="FD377" s="218"/>
      <c r="FE377" s="218"/>
      <c r="FF377" s="218"/>
      <c r="FG377" s="218"/>
      <c r="FH377" s="218"/>
      <c r="FI377" s="218"/>
      <c r="FJ377" s="218"/>
      <c r="FK377" s="218"/>
      <c r="FL377" s="218"/>
      <c r="FM377" s="218"/>
      <c r="FN377" s="218"/>
    </row>
    <row r="378" spans="2:170">
      <c r="B378" s="218"/>
      <c r="C378" s="304"/>
      <c r="D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18"/>
      <c r="AP378" s="218"/>
      <c r="AQ378" s="218"/>
      <c r="AR378" s="218"/>
      <c r="AS378" s="218"/>
      <c r="AT378" s="218"/>
      <c r="AU378" s="218"/>
      <c r="AV378" s="218"/>
      <c r="AW378" s="218"/>
      <c r="AX378" s="218"/>
      <c r="AY378" s="218"/>
      <c r="AZ378" s="218"/>
      <c r="BA378" s="218"/>
      <c r="BB378" s="218"/>
      <c r="BC378" s="218"/>
      <c r="BD378" s="218"/>
      <c r="BE378" s="218"/>
      <c r="BF378" s="218"/>
      <c r="BG378" s="218"/>
      <c r="BH378" s="218"/>
      <c r="BI378" s="218"/>
      <c r="BJ378" s="218"/>
      <c r="BK378" s="218"/>
      <c r="BL378" s="218"/>
      <c r="BM378" s="218"/>
      <c r="BN378" s="218"/>
      <c r="BO378" s="218"/>
      <c r="BP378" s="218"/>
      <c r="BQ378" s="218"/>
      <c r="BR378" s="218"/>
      <c r="BS378" s="218"/>
      <c r="BT378" s="218"/>
      <c r="BU378" s="218"/>
      <c r="BV378" s="218"/>
      <c r="BW378" s="218"/>
      <c r="BX378" s="218"/>
      <c r="BY378" s="218"/>
      <c r="BZ378" s="218"/>
      <c r="CA378" s="218"/>
      <c r="CB378" s="218"/>
      <c r="CC378" s="218"/>
      <c r="CD378" s="218"/>
      <c r="CE378" s="218"/>
      <c r="CF378" s="218"/>
      <c r="CG378" s="218"/>
      <c r="CH378" s="218"/>
      <c r="CI378" s="218"/>
      <c r="CJ378" s="218"/>
      <c r="CK378" s="218"/>
      <c r="CL378" s="218"/>
      <c r="CM378" s="218"/>
      <c r="CN378" s="218"/>
      <c r="CO378" s="218"/>
      <c r="CP378" s="218"/>
      <c r="CQ378" s="218"/>
      <c r="CR378" s="218"/>
      <c r="CS378" s="218"/>
      <c r="CT378" s="218"/>
      <c r="CU378" s="218"/>
      <c r="CV378" s="218"/>
      <c r="CW378" s="218"/>
      <c r="CX378" s="218"/>
      <c r="CY378" s="218"/>
      <c r="CZ378" s="218"/>
      <c r="DA378" s="218"/>
      <c r="DB378" s="218"/>
      <c r="DC378" s="218"/>
      <c r="DD378" s="218"/>
      <c r="DE378" s="218"/>
      <c r="DF378" s="218"/>
      <c r="DG378" s="218"/>
      <c r="DH378" s="218"/>
      <c r="DI378" s="218"/>
      <c r="DJ378" s="218"/>
      <c r="DK378" s="218"/>
      <c r="DL378" s="218"/>
      <c r="DM378" s="218"/>
      <c r="DN378" s="218"/>
      <c r="DO378" s="218"/>
      <c r="DP378" s="218"/>
      <c r="DQ378" s="218"/>
      <c r="DR378" s="218"/>
      <c r="DS378" s="218"/>
      <c r="DT378" s="218"/>
      <c r="DU378" s="218"/>
      <c r="DV378" s="218"/>
      <c r="DW378" s="218"/>
      <c r="DX378" s="218"/>
      <c r="DY378" s="218"/>
      <c r="DZ378" s="218"/>
      <c r="EA378" s="218"/>
      <c r="EB378" s="218"/>
      <c r="EC378" s="218"/>
      <c r="ED378" s="218"/>
      <c r="EE378" s="218"/>
      <c r="EF378" s="218"/>
      <c r="EG378" s="218"/>
      <c r="EH378" s="218"/>
      <c r="EI378" s="218"/>
      <c r="EJ378" s="218"/>
      <c r="EK378" s="218"/>
      <c r="EL378" s="218"/>
      <c r="EM378" s="218"/>
      <c r="EN378" s="218"/>
      <c r="EO378" s="218"/>
      <c r="EP378" s="218"/>
      <c r="EQ378" s="218"/>
      <c r="ER378" s="218"/>
      <c r="ES378" s="218"/>
      <c r="ET378" s="218"/>
      <c r="EU378" s="218"/>
      <c r="EV378" s="218"/>
      <c r="EW378" s="218"/>
      <c r="EX378" s="218"/>
      <c r="EY378" s="218"/>
      <c r="EZ378" s="218"/>
      <c r="FA378" s="218"/>
      <c r="FB378" s="218"/>
      <c r="FC378" s="218"/>
      <c r="FD378" s="218"/>
      <c r="FE378" s="218"/>
      <c r="FF378" s="218"/>
      <c r="FG378" s="218"/>
      <c r="FH378" s="218"/>
      <c r="FI378" s="218"/>
      <c r="FJ378" s="218"/>
      <c r="FK378" s="218"/>
      <c r="FL378" s="218"/>
      <c r="FM378" s="218"/>
      <c r="FN378" s="218"/>
    </row>
    <row r="379" spans="2:170">
      <c r="B379" s="218"/>
      <c r="C379" s="304"/>
      <c r="D379" s="218"/>
      <c r="F379" s="218"/>
      <c r="G379" s="218"/>
      <c r="H379" s="218"/>
      <c r="I379" s="218"/>
      <c r="J379" s="218"/>
      <c r="K379" s="218"/>
      <c r="L379" s="218"/>
      <c r="M379" s="218"/>
      <c r="N379" s="218"/>
      <c r="O379" s="218"/>
      <c r="P379" s="218"/>
      <c r="Q379" s="218"/>
      <c r="R379" s="218"/>
      <c r="S379" s="218"/>
      <c r="T379" s="218"/>
      <c r="U379" s="218"/>
      <c r="V379" s="218"/>
      <c r="W379" s="218"/>
      <c r="X379" s="218"/>
      <c r="Y379" s="218"/>
      <c r="Z379" s="218"/>
      <c r="AA379" s="218"/>
      <c r="AB379" s="218"/>
      <c r="AC379" s="218"/>
      <c r="AD379" s="218"/>
      <c r="AE379" s="218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18"/>
      <c r="AP379" s="218"/>
      <c r="AQ379" s="218"/>
      <c r="AR379" s="218"/>
      <c r="AS379" s="218"/>
      <c r="AT379" s="218"/>
      <c r="AU379" s="218"/>
      <c r="AV379" s="218"/>
      <c r="AW379" s="218"/>
      <c r="AX379" s="218"/>
      <c r="AY379" s="218"/>
      <c r="AZ379" s="218"/>
      <c r="BA379" s="218"/>
      <c r="BB379" s="218"/>
      <c r="BC379" s="218"/>
      <c r="BD379" s="218"/>
      <c r="BE379" s="218"/>
      <c r="BF379" s="218"/>
      <c r="BG379" s="218"/>
      <c r="BH379" s="218"/>
      <c r="BI379" s="218"/>
      <c r="BJ379" s="218"/>
      <c r="BK379" s="218"/>
      <c r="BL379" s="218"/>
      <c r="BM379" s="218"/>
      <c r="BN379" s="218"/>
      <c r="BO379" s="218"/>
      <c r="BP379" s="218"/>
      <c r="BQ379" s="218"/>
      <c r="BR379" s="218"/>
      <c r="BS379" s="218"/>
      <c r="BT379" s="218"/>
      <c r="BU379" s="218"/>
      <c r="BV379" s="218"/>
      <c r="BW379" s="218"/>
      <c r="BX379" s="218"/>
      <c r="BY379" s="218"/>
      <c r="BZ379" s="218"/>
      <c r="CA379" s="218"/>
      <c r="CB379" s="218"/>
      <c r="CC379" s="218"/>
      <c r="CD379" s="218"/>
      <c r="CE379" s="218"/>
      <c r="CF379" s="218"/>
      <c r="CG379" s="218"/>
      <c r="CH379" s="218"/>
      <c r="CI379" s="218"/>
      <c r="CJ379" s="218"/>
      <c r="CK379" s="218"/>
      <c r="CL379" s="218"/>
      <c r="CM379" s="218"/>
      <c r="CN379" s="218"/>
      <c r="CO379" s="218"/>
      <c r="CP379" s="218"/>
      <c r="CQ379" s="218"/>
      <c r="CR379" s="218"/>
      <c r="CS379" s="218"/>
      <c r="CT379" s="218"/>
      <c r="CU379" s="218"/>
      <c r="CV379" s="218"/>
      <c r="CW379" s="218"/>
      <c r="CX379" s="218"/>
      <c r="CY379" s="218"/>
      <c r="CZ379" s="218"/>
      <c r="DA379" s="218"/>
      <c r="DB379" s="218"/>
      <c r="DC379" s="218"/>
      <c r="DD379" s="218"/>
      <c r="DE379" s="218"/>
      <c r="DF379" s="218"/>
      <c r="DG379" s="218"/>
      <c r="DH379" s="218"/>
      <c r="DI379" s="218"/>
      <c r="DJ379" s="218"/>
      <c r="DK379" s="218"/>
      <c r="DL379" s="218"/>
      <c r="DM379" s="218"/>
      <c r="DN379" s="218"/>
      <c r="DO379" s="218"/>
      <c r="DP379" s="218"/>
      <c r="DQ379" s="218"/>
      <c r="DR379" s="218"/>
      <c r="DS379" s="218"/>
      <c r="DT379" s="218"/>
      <c r="DU379" s="218"/>
      <c r="DV379" s="218"/>
      <c r="DW379" s="218"/>
      <c r="DX379" s="218"/>
      <c r="DY379" s="218"/>
      <c r="DZ379" s="218"/>
      <c r="EA379" s="218"/>
      <c r="EB379" s="218"/>
      <c r="EC379" s="218"/>
      <c r="ED379" s="218"/>
      <c r="EE379" s="218"/>
      <c r="EF379" s="218"/>
      <c r="EG379" s="218"/>
      <c r="EH379" s="218"/>
      <c r="EI379" s="218"/>
      <c r="EJ379" s="218"/>
      <c r="EK379" s="218"/>
      <c r="EL379" s="218"/>
      <c r="EM379" s="218"/>
      <c r="EN379" s="218"/>
      <c r="EO379" s="218"/>
      <c r="EP379" s="218"/>
      <c r="EQ379" s="218"/>
      <c r="ER379" s="218"/>
      <c r="ES379" s="218"/>
      <c r="ET379" s="218"/>
      <c r="EU379" s="218"/>
      <c r="EV379" s="218"/>
      <c r="EW379" s="218"/>
      <c r="EX379" s="218"/>
      <c r="EY379" s="218"/>
      <c r="EZ379" s="218"/>
      <c r="FA379" s="218"/>
      <c r="FB379" s="218"/>
      <c r="FC379" s="218"/>
      <c r="FD379" s="218"/>
      <c r="FE379" s="218"/>
      <c r="FF379" s="218"/>
      <c r="FG379" s="218"/>
      <c r="FH379" s="218"/>
      <c r="FI379" s="218"/>
      <c r="FJ379" s="218"/>
      <c r="FK379" s="218"/>
      <c r="FL379" s="218"/>
      <c r="FM379" s="218"/>
      <c r="FN379" s="218"/>
    </row>
    <row r="380" spans="2:170">
      <c r="B380" s="218"/>
      <c r="C380" s="304"/>
      <c r="D380" s="218"/>
      <c r="F380" s="218"/>
      <c r="G380" s="218"/>
      <c r="H380" s="218"/>
      <c r="I380" s="218"/>
      <c r="J380" s="218"/>
      <c r="K380" s="218"/>
      <c r="L380" s="218"/>
      <c r="M380" s="218"/>
      <c r="N380" s="218"/>
      <c r="O380" s="218"/>
      <c r="P380" s="218"/>
      <c r="Q380" s="218"/>
      <c r="R380" s="218"/>
      <c r="S380" s="218"/>
      <c r="T380" s="218"/>
      <c r="U380" s="218"/>
      <c r="V380" s="218"/>
      <c r="W380" s="218"/>
      <c r="X380" s="218"/>
      <c r="Y380" s="218"/>
      <c r="Z380" s="218"/>
      <c r="AA380" s="218"/>
      <c r="AB380" s="218"/>
      <c r="AC380" s="218"/>
      <c r="AD380" s="218"/>
      <c r="AE380" s="218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18"/>
      <c r="AP380" s="218"/>
      <c r="AQ380" s="218"/>
      <c r="AR380" s="218"/>
      <c r="AS380" s="218"/>
      <c r="AT380" s="218"/>
      <c r="AU380" s="218"/>
      <c r="AV380" s="218"/>
      <c r="AW380" s="218"/>
      <c r="AX380" s="218"/>
      <c r="AY380" s="218"/>
      <c r="AZ380" s="218"/>
      <c r="BA380" s="218"/>
      <c r="BB380" s="218"/>
      <c r="BC380" s="218"/>
      <c r="BD380" s="218"/>
      <c r="BE380" s="218"/>
      <c r="BF380" s="218"/>
      <c r="BG380" s="218"/>
      <c r="BH380" s="218"/>
      <c r="BI380" s="218"/>
      <c r="BJ380" s="218"/>
      <c r="BK380" s="218"/>
      <c r="BL380" s="218"/>
      <c r="BM380" s="218"/>
      <c r="BN380" s="218"/>
      <c r="BO380" s="218"/>
      <c r="BP380" s="218"/>
      <c r="BQ380" s="218"/>
      <c r="BR380" s="218"/>
      <c r="BS380" s="218"/>
      <c r="BT380" s="218"/>
      <c r="BU380" s="218"/>
      <c r="BV380" s="218"/>
      <c r="BW380" s="218"/>
      <c r="BX380" s="218"/>
      <c r="BY380" s="218"/>
      <c r="BZ380" s="218"/>
      <c r="CA380" s="218"/>
      <c r="CB380" s="218"/>
      <c r="CC380" s="218"/>
      <c r="CD380" s="218"/>
      <c r="CE380" s="218"/>
      <c r="CF380" s="218"/>
      <c r="CG380" s="218"/>
      <c r="CH380" s="218"/>
      <c r="CI380" s="218"/>
      <c r="CJ380" s="218"/>
      <c r="CK380" s="218"/>
      <c r="CL380" s="218"/>
      <c r="CM380" s="218"/>
      <c r="CN380" s="218"/>
      <c r="CO380" s="218"/>
      <c r="CP380" s="218"/>
      <c r="CQ380" s="218"/>
      <c r="CR380" s="218"/>
      <c r="CS380" s="218"/>
      <c r="CT380" s="218"/>
      <c r="CU380" s="218"/>
      <c r="CV380" s="218"/>
      <c r="CW380" s="218"/>
      <c r="CX380" s="218"/>
      <c r="CY380" s="218"/>
      <c r="CZ380" s="218"/>
      <c r="DA380" s="218"/>
      <c r="DB380" s="218"/>
      <c r="DC380" s="218"/>
      <c r="DD380" s="218"/>
      <c r="DE380" s="218"/>
      <c r="DF380" s="218"/>
      <c r="DG380" s="218"/>
      <c r="DH380" s="218"/>
      <c r="DI380" s="218"/>
      <c r="DJ380" s="218"/>
      <c r="DK380" s="218"/>
      <c r="DL380" s="218"/>
      <c r="DM380" s="218"/>
      <c r="DN380" s="218"/>
      <c r="DO380" s="218"/>
      <c r="DP380" s="218"/>
      <c r="DQ380" s="218"/>
      <c r="DR380" s="218"/>
      <c r="DS380" s="218"/>
      <c r="DT380" s="218"/>
      <c r="DU380" s="218"/>
      <c r="DV380" s="218"/>
      <c r="DW380" s="218"/>
      <c r="DX380" s="218"/>
      <c r="DY380" s="218"/>
      <c r="DZ380" s="218"/>
      <c r="EA380" s="218"/>
      <c r="EB380" s="218"/>
      <c r="EC380" s="218"/>
      <c r="ED380" s="218"/>
      <c r="EE380" s="218"/>
      <c r="EF380" s="218"/>
      <c r="EG380" s="218"/>
      <c r="EH380" s="218"/>
      <c r="EI380" s="218"/>
      <c r="EJ380" s="218"/>
      <c r="EK380" s="218"/>
      <c r="EL380" s="218"/>
      <c r="EM380" s="218"/>
      <c r="EN380" s="218"/>
      <c r="EO380" s="218"/>
      <c r="EP380" s="218"/>
      <c r="EQ380" s="218"/>
      <c r="ER380" s="218"/>
      <c r="ES380" s="218"/>
      <c r="ET380" s="218"/>
      <c r="EU380" s="218"/>
      <c r="EV380" s="218"/>
      <c r="EW380" s="218"/>
      <c r="EX380" s="218"/>
      <c r="EY380" s="218"/>
      <c r="EZ380" s="218"/>
      <c r="FA380" s="218"/>
      <c r="FB380" s="218"/>
      <c r="FC380" s="218"/>
      <c r="FD380" s="218"/>
      <c r="FE380" s="218"/>
      <c r="FF380" s="218"/>
      <c r="FG380" s="218"/>
      <c r="FH380" s="218"/>
      <c r="FI380" s="218"/>
      <c r="FJ380" s="218"/>
      <c r="FK380" s="218"/>
      <c r="FL380" s="218"/>
      <c r="FM380" s="218"/>
      <c r="FN380" s="218"/>
    </row>
    <row r="381" spans="2:170">
      <c r="B381" s="218"/>
      <c r="C381" s="304"/>
      <c r="D381" s="218"/>
      <c r="F381" s="218"/>
      <c r="G381" s="218"/>
      <c r="H381" s="218"/>
      <c r="I381" s="218"/>
      <c r="J381" s="218"/>
      <c r="K381" s="218"/>
      <c r="L381" s="218"/>
      <c r="M381" s="218"/>
      <c r="N381" s="218"/>
      <c r="O381" s="218"/>
      <c r="P381" s="218"/>
      <c r="Q381" s="218"/>
      <c r="R381" s="218"/>
      <c r="S381" s="218"/>
      <c r="T381" s="218"/>
      <c r="U381" s="218"/>
      <c r="V381" s="218"/>
      <c r="W381" s="218"/>
      <c r="X381" s="218"/>
      <c r="Y381" s="218"/>
      <c r="Z381" s="218"/>
      <c r="AA381" s="218"/>
      <c r="AB381" s="218"/>
      <c r="AC381" s="218"/>
      <c r="AD381" s="218"/>
      <c r="AE381" s="218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18"/>
      <c r="AP381" s="218"/>
      <c r="AQ381" s="218"/>
      <c r="AR381" s="218"/>
      <c r="AS381" s="218"/>
      <c r="AT381" s="218"/>
      <c r="AU381" s="218"/>
      <c r="AV381" s="218"/>
      <c r="AW381" s="218"/>
      <c r="AX381" s="218"/>
      <c r="AY381" s="218"/>
      <c r="AZ381" s="218"/>
      <c r="BA381" s="218"/>
      <c r="BB381" s="218"/>
      <c r="BC381" s="218"/>
      <c r="BD381" s="218"/>
      <c r="BE381" s="218"/>
      <c r="BF381" s="218"/>
      <c r="BG381" s="218"/>
      <c r="BH381" s="218"/>
      <c r="BI381" s="218"/>
      <c r="BJ381" s="218"/>
      <c r="BK381" s="218"/>
      <c r="BL381" s="218"/>
      <c r="BM381" s="218"/>
      <c r="BN381" s="218"/>
      <c r="BO381" s="218"/>
      <c r="BP381" s="218"/>
      <c r="BQ381" s="218"/>
      <c r="BR381" s="218"/>
      <c r="BS381" s="218"/>
      <c r="BT381" s="218"/>
      <c r="BU381" s="218"/>
      <c r="BV381" s="218"/>
      <c r="BW381" s="218"/>
      <c r="BX381" s="218"/>
      <c r="BY381" s="218"/>
      <c r="BZ381" s="218"/>
      <c r="CA381" s="218"/>
      <c r="CB381" s="218"/>
      <c r="CC381" s="218"/>
      <c r="CD381" s="218"/>
      <c r="CE381" s="218"/>
      <c r="CF381" s="218"/>
      <c r="CG381" s="218"/>
      <c r="CH381" s="218"/>
      <c r="CI381" s="218"/>
      <c r="CJ381" s="218"/>
      <c r="CK381" s="218"/>
      <c r="CL381" s="218"/>
      <c r="CM381" s="218"/>
      <c r="CN381" s="218"/>
      <c r="CO381" s="218"/>
      <c r="CP381" s="218"/>
      <c r="CQ381" s="218"/>
      <c r="CR381" s="218"/>
      <c r="CS381" s="218"/>
      <c r="CT381" s="218"/>
      <c r="CU381" s="218"/>
      <c r="CV381" s="218"/>
      <c r="CW381" s="218"/>
      <c r="CX381" s="218"/>
      <c r="CY381" s="218"/>
      <c r="CZ381" s="218"/>
      <c r="DA381" s="218"/>
      <c r="DB381" s="218"/>
      <c r="DC381" s="218"/>
      <c r="DD381" s="218"/>
      <c r="DE381" s="218"/>
      <c r="DF381" s="218"/>
      <c r="DG381" s="218"/>
      <c r="DH381" s="218"/>
      <c r="DI381" s="218"/>
      <c r="DJ381" s="218"/>
      <c r="DK381" s="218"/>
      <c r="DL381" s="218"/>
      <c r="DM381" s="218"/>
      <c r="DN381" s="218"/>
      <c r="DO381" s="218"/>
      <c r="DP381" s="218"/>
      <c r="DQ381" s="218"/>
      <c r="DR381" s="218"/>
      <c r="DS381" s="218"/>
      <c r="DT381" s="218"/>
      <c r="DU381" s="218"/>
      <c r="DV381" s="218"/>
      <c r="DW381" s="218"/>
      <c r="DX381" s="218"/>
      <c r="DY381" s="218"/>
      <c r="DZ381" s="218"/>
      <c r="EA381" s="218"/>
      <c r="EB381" s="218"/>
      <c r="EC381" s="218"/>
      <c r="ED381" s="218"/>
      <c r="EE381" s="218"/>
      <c r="EF381" s="218"/>
      <c r="EG381" s="218"/>
      <c r="EH381" s="218"/>
      <c r="EI381" s="218"/>
      <c r="EJ381" s="218"/>
      <c r="EK381" s="218"/>
      <c r="EL381" s="218"/>
      <c r="EM381" s="218"/>
      <c r="EN381" s="218"/>
      <c r="EO381" s="218"/>
      <c r="EP381" s="218"/>
      <c r="EQ381" s="218"/>
      <c r="ER381" s="218"/>
      <c r="ES381" s="218"/>
      <c r="ET381" s="218"/>
      <c r="EU381" s="218"/>
      <c r="EV381" s="218"/>
      <c r="EW381" s="218"/>
      <c r="EX381" s="218"/>
      <c r="EY381" s="218"/>
      <c r="EZ381" s="218"/>
      <c r="FA381" s="218"/>
      <c r="FB381" s="218"/>
      <c r="FC381" s="218"/>
      <c r="FD381" s="218"/>
      <c r="FE381" s="218"/>
      <c r="FF381" s="218"/>
      <c r="FG381" s="218"/>
      <c r="FH381" s="218"/>
      <c r="FI381" s="218"/>
      <c r="FJ381" s="218"/>
      <c r="FK381" s="218"/>
      <c r="FL381" s="218"/>
      <c r="FM381" s="218"/>
      <c r="FN381" s="218"/>
    </row>
    <row r="382" spans="2:170">
      <c r="B382" s="218"/>
      <c r="C382" s="304"/>
      <c r="D382" s="218"/>
      <c r="F382" s="218"/>
      <c r="G382" s="218"/>
      <c r="H382" s="218"/>
      <c r="I382" s="218"/>
      <c r="J382" s="218"/>
      <c r="K382" s="218"/>
      <c r="L382" s="218"/>
      <c r="M382" s="218"/>
      <c r="N382" s="218"/>
      <c r="O382" s="218"/>
      <c r="P382" s="218"/>
      <c r="Q382" s="218"/>
      <c r="R382" s="218"/>
      <c r="S382" s="218"/>
      <c r="T382" s="218"/>
      <c r="U382" s="218"/>
      <c r="V382" s="218"/>
      <c r="W382" s="218"/>
      <c r="X382" s="218"/>
      <c r="Y382" s="218"/>
      <c r="Z382" s="218"/>
      <c r="AA382" s="218"/>
      <c r="AB382" s="218"/>
      <c r="AC382" s="218"/>
      <c r="AD382" s="218"/>
      <c r="AE382" s="218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18"/>
      <c r="AP382" s="218"/>
      <c r="AQ382" s="218"/>
      <c r="AR382" s="218"/>
      <c r="AS382" s="218"/>
      <c r="AT382" s="218"/>
      <c r="AU382" s="218"/>
      <c r="AV382" s="218"/>
      <c r="AW382" s="218"/>
      <c r="AX382" s="218"/>
      <c r="AY382" s="218"/>
      <c r="AZ382" s="218"/>
      <c r="BA382" s="218"/>
      <c r="BB382" s="218"/>
      <c r="BC382" s="218"/>
      <c r="BD382" s="218"/>
      <c r="BE382" s="218"/>
      <c r="BF382" s="218"/>
      <c r="BG382" s="218"/>
      <c r="BH382" s="218"/>
      <c r="BI382" s="218"/>
      <c r="BJ382" s="218"/>
      <c r="BK382" s="218"/>
      <c r="BL382" s="218"/>
      <c r="BM382" s="218"/>
      <c r="BN382" s="218"/>
      <c r="BO382" s="218"/>
      <c r="BP382" s="218"/>
      <c r="BQ382" s="218"/>
      <c r="BR382" s="218"/>
      <c r="BS382" s="218"/>
      <c r="BT382" s="218"/>
      <c r="BU382" s="218"/>
      <c r="BV382" s="218"/>
      <c r="BW382" s="218"/>
      <c r="BX382" s="218"/>
      <c r="BY382" s="218"/>
      <c r="BZ382" s="218"/>
      <c r="CA382" s="218"/>
      <c r="CB382" s="218"/>
      <c r="CC382" s="218"/>
      <c r="CD382" s="218"/>
      <c r="CE382" s="218"/>
      <c r="CF382" s="218"/>
      <c r="CG382" s="218"/>
      <c r="CH382" s="218"/>
      <c r="CI382" s="218"/>
      <c r="CJ382" s="218"/>
      <c r="CK382" s="218"/>
      <c r="CL382" s="218"/>
      <c r="CM382" s="218"/>
      <c r="CN382" s="218"/>
      <c r="CO382" s="218"/>
      <c r="CP382" s="218"/>
      <c r="CQ382" s="218"/>
      <c r="CR382" s="218"/>
      <c r="CS382" s="218"/>
      <c r="CT382" s="218"/>
      <c r="CU382" s="218"/>
      <c r="CV382" s="218"/>
      <c r="CW382" s="218"/>
      <c r="CX382" s="218"/>
      <c r="CY382" s="218"/>
      <c r="CZ382" s="218"/>
      <c r="DA382" s="218"/>
      <c r="DB382" s="218"/>
      <c r="DC382" s="218"/>
      <c r="DD382" s="218"/>
      <c r="DE382" s="218"/>
      <c r="DF382" s="218"/>
      <c r="DG382" s="218"/>
      <c r="DH382" s="218"/>
      <c r="DI382" s="218"/>
      <c r="DJ382" s="218"/>
      <c r="DK382" s="218"/>
      <c r="DL382" s="218"/>
      <c r="DM382" s="218"/>
      <c r="DN382" s="218"/>
      <c r="DO382" s="218"/>
      <c r="DP382" s="218"/>
      <c r="DQ382" s="218"/>
      <c r="DR382" s="218"/>
      <c r="DS382" s="218"/>
      <c r="DT382" s="218"/>
      <c r="DU382" s="218"/>
      <c r="DV382" s="218"/>
      <c r="DW382" s="218"/>
      <c r="DX382" s="218"/>
      <c r="DY382" s="218"/>
      <c r="DZ382" s="218"/>
      <c r="EA382" s="218"/>
      <c r="EB382" s="218"/>
      <c r="EC382" s="218"/>
      <c r="ED382" s="218"/>
      <c r="EE382" s="218"/>
      <c r="EF382" s="218"/>
      <c r="EG382" s="218"/>
      <c r="EH382" s="218"/>
      <c r="EI382" s="218"/>
      <c r="EJ382" s="218"/>
      <c r="EK382" s="218"/>
      <c r="EL382" s="218"/>
      <c r="EM382" s="218"/>
      <c r="EN382" s="218"/>
      <c r="EO382" s="218"/>
      <c r="EP382" s="218"/>
      <c r="EQ382" s="218"/>
      <c r="ER382" s="218"/>
      <c r="ES382" s="218"/>
      <c r="ET382" s="218"/>
      <c r="EU382" s="218"/>
      <c r="EV382" s="218"/>
      <c r="EW382" s="218"/>
      <c r="EX382" s="218"/>
      <c r="EY382" s="218"/>
      <c r="EZ382" s="218"/>
      <c r="FA382" s="218"/>
      <c r="FB382" s="218"/>
      <c r="FC382" s="218"/>
      <c r="FD382" s="218"/>
      <c r="FE382" s="218"/>
      <c r="FF382" s="218"/>
      <c r="FG382" s="218"/>
      <c r="FH382" s="218"/>
      <c r="FI382" s="218"/>
      <c r="FJ382" s="218"/>
      <c r="FK382" s="218"/>
      <c r="FL382" s="218"/>
      <c r="FM382" s="218"/>
      <c r="FN382" s="218"/>
    </row>
    <row r="383" spans="2:170">
      <c r="B383" s="218"/>
      <c r="C383" s="304"/>
      <c r="D383" s="218"/>
      <c r="F383" s="218"/>
      <c r="G383" s="218"/>
      <c r="H383" s="218"/>
      <c r="I383" s="218"/>
      <c r="J383" s="218"/>
      <c r="K383" s="218"/>
      <c r="L383" s="218"/>
      <c r="M383" s="218"/>
      <c r="N383" s="218"/>
      <c r="O383" s="218"/>
      <c r="P383" s="218"/>
      <c r="Q383" s="218"/>
      <c r="R383" s="218"/>
      <c r="S383" s="218"/>
      <c r="T383" s="218"/>
      <c r="U383" s="218"/>
      <c r="V383" s="218"/>
      <c r="W383" s="218"/>
      <c r="X383" s="218"/>
      <c r="Y383" s="218"/>
      <c r="Z383" s="218"/>
      <c r="AA383" s="218"/>
      <c r="AB383" s="218"/>
      <c r="AC383" s="218"/>
      <c r="AD383" s="218"/>
      <c r="AE383" s="218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18"/>
      <c r="AP383" s="218"/>
      <c r="AQ383" s="218"/>
      <c r="AR383" s="218"/>
      <c r="AS383" s="218"/>
      <c r="AT383" s="218"/>
      <c r="AU383" s="218"/>
      <c r="AV383" s="218"/>
      <c r="AW383" s="218"/>
      <c r="AX383" s="218"/>
      <c r="AY383" s="218"/>
      <c r="AZ383" s="218"/>
      <c r="BA383" s="218"/>
      <c r="BB383" s="218"/>
      <c r="BC383" s="218"/>
      <c r="BD383" s="218"/>
      <c r="BE383" s="218"/>
      <c r="BF383" s="218"/>
      <c r="BG383" s="218"/>
      <c r="BH383" s="218"/>
      <c r="BI383" s="218"/>
      <c r="BJ383" s="218"/>
      <c r="BK383" s="218"/>
      <c r="BL383" s="218"/>
      <c r="BM383" s="218"/>
      <c r="BN383" s="218"/>
      <c r="BO383" s="218"/>
      <c r="BP383" s="218"/>
      <c r="BQ383" s="218"/>
      <c r="BR383" s="218"/>
      <c r="BS383" s="218"/>
      <c r="BT383" s="218"/>
      <c r="BU383" s="218"/>
      <c r="BV383" s="218"/>
      <c r="BW383" s="218"/>
      <c r="BX383" s="218"/>
      <c r="BY383" s="218"/>
      <c r="BZ383" s="218"/>
      <c r="CA383" s="218"/>
      <c r="CB383" s="218"/>
      <c r="CC383" s="218"/>
      <c r="CD383" s="218"/>
      <c r="CE383" s="218"/>
      <c r="CF383" s="218"/>
      <c r="CG383" s="218"/>
      <c r="CH383" s="218"/>
      <c r="CI383" s="218"/>
      <c r="CJ383" s="218"/>
      <c r="CK383" s="218"/>
      <c r="CL383" s="218"/>
      <c r="CM383" s="218"/>
      <c r="CN383" s="218"/>
      <c r="CO383" s="218"/>
      <c r="CP383" s="218"/>
      <c r="CQ383" s="218"/>
      <c r="CR383" s="218"/>
      <c r="CS383" s="218"/>
      <c r="CT383" s="218"/>
      <c r="CU383" s="218"/>
      <c r="CV383" s="218"/>
      <c r="CW383" s="218"/>
      <c r="CX383" s="218"/>
      <c r="CY383" s="218"/>
      <c r="CZ383" s="218"/>
      <c r="DA383" s="218"/>
      <c r="DB383" s="218"/>
      <c r="DC383" s="218"/>
      <c r="DD383" s="218"/>
      <c r="DE383" s="218"/>
      <c r="DF383" s="218"/>
      <c r="DG383" s="218"/>
      <c r="DH383" s="218"/>
      <c r="DI383" s="218"/>
      <c r="DJ383" s="218"/>
      <c r="DK383" s="218"/>
      <c r="DL383" s="218"/>
      <c r="DM383" s="218"/>
      <c r="DN383" s="218"/>
      <c r="DO383" s="218"/>
      <c r="DP383" s="218"/>
      <c r="DQ383" s="218"/>
      <c r="DR383" s="218"/>
      <c r="DS383" s="218"/>
      <c r="DT383" s="218"/>
      <c r="DU383" s="218"/>
      <c r="DV383" s="218"/>
      <c r="DW383" s="218"/>
      <c r="DX383" s="218"/>
      <c r="DY383" s="218"/>
      <c r="DZ383" s="218"/>
      <c r="EA383" s="218"/>
      <c r="EB383" s="218"/>
      <c r="EC383" s="218"/>
      <c r="ED383" s="218"/>
      <c r="EE383" s="218"/>
      <c r="EF383" s="218"/>
      <c r="EG383" s="218"/>
      <c r="EH383" s="218"/>
      <c r="EI383" s="218"/>
      <c r="EJ383" s="218"/>
      <c r="EK383" s="218"/>
      <c r="EL383" s="218"/>
      <c r="EM383" s="218"/>
      <c r="EN383" s="218"/>
      <c r="EO383" s="218"/>
      <c r="EP383" s="218"/>
      <c r="EQ383" s="218"/>
      <c r="ER383" s="218"/>
      <c r="ES383" s="218"/>
      <c r="ET383" s="218"/>
      <c r="EU383" s="218"/>
      <c r="EV383" s="218"/>
      <c r="EW383" s="218"/>
      <c r="EX383" s="218"/>
      <c r="EY383" s="218"/>
      <c r="EZ383" s="218"/>
      <c r="FA383" s="218"/>
      <c r="FB383" s="218"/>
      <c r="FC383" s="218"/>
      <c r="FD383" s="218"/>
      <c r="FE383" s="218"/>
      <c r="FF383" s="218"/>
      <c r="FG383" s="218"/>
      <c r="FH383" s="218"/>
      <c r="FI383" s="218"/>
      <c r="FJ383" s="218"/>
      <c r="FK383" s="218"/>
      <c r="FL383" s="218"/>
      <c r="FM383" s="218"/>
      <c r="FN383" s="218"/>
    </row>
    <row r="384" spans="2:170">
      <c r="B384" s="218"/>
      <c r="C384" s="304"/>
      <c r="D384" s="218"/>
      <c r="F384" s="218"/>
      <c r="G384" s="218"/>
      <c r="H384" s="218"/>
      <c r="I384" s="218"/>
      <c r="J384" s="218"/>
      <c r="K384" s="218"/>
      <c r="L384" s="218"/>
      <c r="M384" s="218"/>
      <c r="N384" s="218"/>
      <c r="O384" s="218"/>
      <c r="P384" s="218"/>
      <c r="Q384" s="218"/>
      <c r="R384" s="218"/>
      <c r="S384" s="218"/>
      <c r="T384" s="218"/>
      <c r="U384" s="218"/>
      <c r="V384" s="218"/>
      <c r="W384" s="218"/>
      <c r="X384" s="218"/>
      <c r="Y384" s="218"/>
      <c r="Z384" s="218"/>
      <c r="AA384" s="218"/>
      <c r="AB384" s="218"/>
      <c r="AC384" s="218"/>
      <c r="AD384" s="218"/>
      <c r="AE384" s="218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18"/>
      <c r="AP384" s="218"/>
      <c r="AQ384" s="218"/>
      <c r="AR384" s="218"/>
      <c r="AS384" s="218"/>
      <c r="AT384" s="218"/>
      <c r="AU384" s="218"/>
      <c r="AV384" s="218"/>
      <c r="AW384" s="218"/>
      <c r="AX384" s="218"/>
      <c r="AY384" s="218"/>
      <c r="AZ384" s="218"/>
      <c r="BA384" s="218"/>
      <c r="BB384" s="218"/>
      <c r="BC384" s="218"/>
      <c r="BD384" s="218"/>
      <c r="BE384" s="218"/>
      <c r="BF384" s="218"/>
      <c r="BG384" s="218"/>
      <c r="BH384" s="218"/>
      <c r="BI384" s="218"/>
      <c r="BJ384" s="218"/>
      <c r="BK384" s="218"/>
      <c r="BL384" s="218"/>
      <c r="BM384" s="218"/>
      <c r="BN384" s="218"/>
      <c r="BO384" s="218"/>
      <c r="BP384" s="218"/>
      <c r="BQ384" s="218"/>
      <c r="BR384" s="218"/>
      <c r="BS384" s="218"/>
      <c r="BT384" s="218"/>
      <c r="BU384" s="218"/>
      <c r="BV384" s="218"/>
      <c r="BW384" s="218"/>
      <c r="BX384" s="218"/>
      <c r="BY384" s="218"/>
      <c r="BZ384" s="218"/>
      <c r="CA384" s="218"/>
      <c r="CB384" s="218"/>
      <c r="CC384" s="218"/>
      <c r="CD384" s="218"/>
      <c r="CE384" s="218"/>
      <c r="CF384" s="218"/>
      <c r="CG384" s="218"/>
      <c r="CH384" s="218"/>
      <c r="CI384" s="218"/>
      <c r="CJ384" s="218"/>
      <c r="CK384" s="218"/>
      <c r="CL384" s="218"/>
      <c r="CM384" s="218"/>
      <c r="CN384" s="218"/>
      <c r="CO384" s="218"/>
      <c r="CP384" s="218"/>
      <c r="CQ384" s="218"/>
      <c r="CR384" s="218"/>
      <c r="CS384" s="218"/>
      <c r="CT384" s="218"/>
      <c r="CU384" s="218"/>
      <c r="CV384" s="218"/>
      <c r="CW384" s="218"/>
      <c r="CX384" s="218"/>
      <c r="CY384" s="218"/>
      <c r="CZ384" s="218"/>
      <c r="DA384" s="218"/>
      <c r="DB384" s="218"/>
      <c r="DC384" s="218"/>
      <c r="DD384" s="218"/>
      <c r="DE384" s="218"/>
      <c r="DF384" s="218"/>
      <c r="DG384" s="218"/>
      <c r="DH384" s="218"/>
      <c r="DI384" s="218"/>
      <c r="DJ384" s="218"/>
      <c r="DK384" s="218"/>
      <c r="DL384" s="218"/>
      <c r="DM384" s="218"/>
      <c r="DN384" s="218"/>
      <c r="DO384" s="218"/>
      <c r="DP384" s="218"/>
      <c r="DQ384" s="218"/>
      <c r="DR384" s="218"/>
      <c r="DS384" s="218"/>
      <c r="DT384" s="218"/>
      <c r="DU384" s="218"/>
      <c r="DV384" s="218"/>
      <c r="DW384" s="218"/>
      <c r="DX384" s="218"/>
      <c r="DY384" s="218"/>
      <c r="DZ384" s="218"/>
      <c r="EA384" s="218"/>
      <c r="EB384" s="218"/>
      <c r="EC384" s="218"/>
      <c r="ED384" s="218"/>
      <c r="EE384" s="218"/>
      <c r="EF384" s="218"/>
      <c r="EG384" s="218"/>
      <c r="EH384" s="218"/>
      <c r="EI384" s="218"/>
      <c r="EJ384" s="218"/>
      <c r="EK384" s="218"/>
      <c r="EL384" s="218"/>
      <c r="EM384" s="218"/>
      <c r="EN384" s="218"/>
      <c r="EO384" s="218"/>
      <c r="EP384" s="218"/>
      <c r="EQ384" s="218"/>
      <c r="ER384" s="218"/>
      <c r="ES384" s="218"/>
      <c r="ET384" s="218"/>
      <c r="EU384" s="218"/>
      <c r="EV384" s="218"/>
      <c r="EW384" s="218"/>
      <c r="EX384" s="218"/>
      <c r="EY384" s="218"/>
      <c r="EZ384" s="218"/>
      <c r="FA384" s="218"/>
      <c r="FB384" s="218"/>
      <c r="FC384" s="218"/>
      <c r="FD384" s="218"/>
      <c r="FE384" s="218"/>
      <c r="FF384" s="218"/>
      <c r="FG384" s="218"/>
      <c r="FH384" s="218"/>
      <c r="FI384" s="218"/>
      <c r="FJ384" s="218"/>
      <c r="FK384" s="218"/>
      <c r="FL384" s="218"/>
      <c r="FM384" s="218"/>
      <c r="FN384" s="218"/>
    </row>
    <row r="385" spans="2:170">
      <c r="B385" s="218"/>
      <c r="C385" s="304"/>
      <c r="D385" s="218"/>
      <c r="F385" s="218"/>
      <c r="G385" s="218"/>
      <c r="H385" s="218"/>
      <c r="I385" s="218"/>
      <c r="J385" s="218"/>
      <c r="K385" s="218"/>
      <c r="L385" s="218"/>
      <c r="M385" s="218"/>
      <c r="N385" s="218"/>
      <c r="O385" s="218"/>
      <c r="P385" s="218"/>
      <c r="Q385" s="218"/>
      <c r="R385" s="218"/>
      <c r="S385" s="218"/>
      <c r="T385" s="218"/>
      <c r="U385" s="218"/>
      <c r="V385" s="218"/>
      <c r="W385" s="218"/>
      <c r="X385" s="218"/>
      <c r="Y385" s="218"/>
      <c r="Z385" s="218"/>
      <c r="AA385" s="218"/>
      <c r="AB385" s="218"/>
      <c r="AC385" s="218"/>
      <c r="AD385" s="218"/>
      <c r="AE385" s="218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18"/>
      <c r="AP385" s="218"/>
      <c r="AQ385" s="218"/>
      <c r="AR385" s="218"/>
      <c r="AS385" s="218"/>
      <c r="AT385" s="218"/>
      <c r="AU385" s="218"/>
      <c r="AV385" s="218"/>
      <c r="AW385" s="218"/>
      <c r="AX385" s="218"/>
      <c r="AY385" s="218"/>
      <c r="AZ385" s="218"/>
      <c r="BA385" s="218"/>
      <c r="BB385" s="218"/>
      <c r="BC385" s="218"/>
      <c r="BD385" s="218"/>
      <c r="BE385" s="218"/>
      <c r="BF385" s="218"/>
      <c r="BG385" s="218"/>
      <c r="BH385" s="218"/>
      <c r="BI385" s="218"/>
      <c r="BJ385" s="218"/>
      <c r="BK385" s="218"/>
      <c r="BL385" s="218"/>
      <c r="BM385" s="218"/>
      <c r="BN385" s="218"/>
      <c r="BO385" s="218"/>
      <c r="BP385" s="218"/>
      <c r="BQ385" s="218"/>
      <c r="BR385" s="218"/>
      <c r="BS385" s="218"/>
      <c r="BT385" s="218"/>
      <c r="BU385" s="218"/>
      <c r="BV385" s="218"/>
      <c r="BW385" s="218"/>
      <c r="BX385" s="218"/>
      <c r="BY385" s="218"/>
      <c r="BZ385" s="218"/>
      <c r="CA385" s="218"/>
      <c r="CB385" s="218"/>
      <c r="CC385" s="218"/>
      <c r="CD385" s="218"/>
      <c r="CE385" s="218"/>
      <c r="CF385" s="218"/>
      <c r="CG385" s="218"/>
      <c r="CH385" s="218"/>
      <c r="CI385" s="218"/>
      <c r="CJ385" s="218"/>
      <c r="CK385" s="218"/>
      <c r="CL385" s="218"/>
      <c r="CM385" s="218"/>
      <c r="CN385" s="218"/>
      <c r="CO385" s="218"/>
      <c r="CP385" s="218"/>
      <c r="CQ385" s="218"/>
      <c r="CR385" s="218"/>
      <c r="CS385" s="218"/>
      <c r="CT385" s="218"/>
      <c r="CU385" s="218"/>
      <c r="CV385" s="218"/>
      <c r="CW385" s="218"/>
      <c r="CX385" s="218"/>
      <c r="CY385" s="218"/>
      <c r="CZ385" s="218"/>
      <c r="DA385" s="218"/>
      <c r="DB385" s="218"/>
      <c r="DC385" s="218"/>
      <c r="DD385" s="218"/>
      <c r="DE385" s="218"/>
      <c r="DF385" s="218"/>
      <c r="DG385" s="218"/>
      <c r="DH385" s="218"/>
      <c r="DI385" s="218"/>
      <c r="DJ385" s="218"/>
      <c r="DK385" s="218"/>
      <c r="DL385" s="218"/>
      <c r="DM385" s="218"/>
      <c r="DN385" s="218"/>
      <c r="DO385" s="218"/>
      <c r="DP385" s="218"/>
      <c r="DQ385" s="218"/>
      <c r="DR385" s="218"/>
      <c r="DS385" s="218"/>
      <c r="DT385" s="218"/>
      <c r="DU385" s="218"/>
      <c r="DV385" s="218"/>
      <c r="DW385" s="218"/>
      <c r="DX385" s="218"/>
      <c r="DY385" s="218"/>
      <c r="DZ385" s="218"/>
      <c r="EA385" s="218"/>
      <c r="EB385" s="218"/>
      <c r="EC385" s="218"/>
      <c r="ED385" s="218"/>
      <c r="EE385" s="218"/>
      <c r="EF385" s="218"/>
      <c r="EG385" s="218"/>
      <c r="EH385" s="218"/>
      <c r="EI385" s="218"/>
      <c r="EJ385" s="218"/>
      <c r="EK385" s="218"/>
      <c r="EL385" s="218"/>
      <c r="EM385" s="218"/>
      <c r="EN385" s="218"/>
      <c r="EO385" s="218"/>
      <c r="EP385" s="218"/>
      <c r="EQ385" s="218"/>
      <c r="ER385" s="218"/>
      <c r="ES385" s="218"/>
      <c r="ET385" s="218"/>
      <c r="EU385" s="218"/>
      <c r="EV385" s="218"/>
      <c r="EW385" s="218"/>
      <c r="EX385" s="218"/>
      <c r="EY385" s="218"/>
      <c r="EZ385" s="218"/>
      <c r="FA385" s="218"/>
      <c r="FB385" s="218"/>
      <c r="FC385" s="218"/>
      <c r="FD385" s="218"/>
      <c r="FE385" s="218"/>
      <c r="FF385" s="218"/>
      <c r="FG385" s="218"/>
      <c r="FH385" s="218"/>
      <c r="FI385" s="218"/>
      <c r="FJ385" s="218"/>
      <c r="FK385" s="218"/>
      <c r="FL385" s="218"/>
      <c r="FM385" s="218"/>
      <c r="FN385" s="218"/>
    </row>
    <row r="386" spans="2:170">
      <c r="B386" s="218"/>
      <c r="C386" s="304"/>
      <c r="D386" s="218"/>
      <c r="F386" s="218"/>
      <c r="G386" s="218"/>
      <c r="H386" s="218"/>
      <c r="I386" s="218"/>
      <c r="J386" s="218"/>
      <c r="K386" s="218"/>
      <c r="L386" s="218"/>
      <c r="M386" s="218"/>
      <c r="N386" s="218"/>
      <c r="O386" s="218"/>
      <c r="P386" s="218"/>
      <c r="Q386" s="218"/>
      <c r="R386" s="218"/>
      <c r="S386" s="218"/>
      <c r="T386" s="218"/>
      <c r="U386" s="218"/>
      <c r="V386" s="218"/>
      <c r="W386" s="218"/>
      <c r="X386" s="218"/>
      <c r="Y386" s="218"/>
      <c r="Z386" s="218"/>
      <c r="AA386" s="218"/>
      <c r="AB386" s="218"/>
      <c r="AC386" s="218"/>
      <c r="AD386" s="218"/>
      <c r="AE386" s="218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18"/>
      <c r="AP386" s="218"/>
      <c r="AQ386" s="218"/>
      <c r="AR386" s="218"/>
      <c r="AS386" s="218"/>
      <c r="AT386" s="218"/>
      <c r="AU386" s="218"/>
      <c r="AV386" s="218"/>
      <c r="AW386" s="218"/>
      <c r="AX386" s="218"/>
      <c r="AY386" s="218"/>
      <c r="AZ386" s="218"/>
      <c r="BA386" s="218"/>
      <c r="BB386" s="218"/>
      <c r="BC386" s="218"/>
      <c r="BD386" s="218"/>
      <c r="BE386" s="218"/>
      <c r="BF386" s="218"/>
      <c r="BG386" s="218"/>
      <c r="BH386" s="218"/>
      <c r="BI386" s="218"/>
      <c r="BJ386" s="218"/>
      <c r="BK386" s="218"/>
      <c r="BL386" s="218"/>
      <c r="BM386" s="218"/>
      <c r="BN386" s="218"/>
      <c r="BO386" s="218"/>
      <c r="BP386" s="218"/>
      <c r="BQ386" s="218"/>
      <c r="BR386" s="218"/>
      <c r="BS386" s="218"/>
      <c r="BT386" s="218"/>
      <c r="BU386" s="218"/>
      <c r="BV386" s="218"/>
      <c r="BW386" s="218"/>
      <c r="BX386" s="218"/>
      <c r="BY386" s="218"/>
      <c r="BZ386" s="218"/>
      <c r="CA386" s="218"/>
      <c r="CB386" s="218"/>
      <c r="CC386" s="218"/>
      <c r="CD386" s="218"/>
      <c r="CE386" s="218"/>
      <c r="CF386" s="218"/>
      <c r="CG386" s="218"/>
      <c r="CH386" s="218"/>
      <c r="CI386" s="218"/>
      <c r="CJ386" s="218"/>
      <c r="CK386" s="218"/>
      <c r="CL386" s="218"/>
      <c r="CM386" s="218"/>
      <c r="CN386" s="218"/>
      <c r="CO386" s="218"/>
      <c r="CP386" s="218"/>
      <c r="CQ386" s="218"/>
      <c r="CR386" s="218"/>
      <c r="CS386" s="218"/>
      <c r="CT386" s="218"/>
      <c r="CU386" s="218"/>
      <c r="CV386" s="218"/>
      <c r="CW386" s="218"/>
      <c r="CX386" s="218"/>
      <c r="CY386" s="218"/>
      <c r="CZ386" s="218"/>
      <c r="DA386" s="218"/>
      <c r="DB386" s="218"/>
      <c r="DC386" s="218"/>
      <c r="DD386" s="218"/>
      <c r="DE386" s="218"/>
      <c r="DF386" s="218"/>
      <c r="DG386" s="218"/>
      <c r="DH386" s="218"/>
      <c r="DI386" s="218"/>
      <c r="DJ386" s="218"/>
      <c r="DK386" s="218"/>
      <c r="DL386" s="218"/>
      <c r="DM386" s="218"/>
      <c r="DN386" s="218"/>
      <c r="DO386" s="218"/>
      <c r="DP386" s="218"/>
      <c r="DQ386" s="218"/>
      <c r="DR386" s="218"/>
      <c r="DS386" s="218"/>
      <c r="DT386" s="218"/>
      <c r="DU386" s="218"/>
      <c r="DV386" s="218"/>
      <c r="DW386" s="218"/>
      <c r="DX386" s="218"/>
      <c r="DY386" s="218"/>
      <c r="DZ386" s="218"/>
      <c r="EA386" s="218"/>
      <c r="EB386" s="218"/>
      <c r="EC386" s="218"/>
      <c r="ED386" s="218"/>
      <c r="EE386" s="218"/>
      <c r="EF386" s="218"/>
      <c r="EG386" s="218"/>
      <c r="EH386" s="218"/>
      <c r="EI386" s="218"/>
      <c r="EJ386" s="218"/>
      <c r="EK386" s="218"/>
      <c r="EL386" s="218"/>
      <c r="EM386" s="218"/>
      <c r="EN386" s="218"/>
      <c r="EO386" s="218"/>
      <c r="EP386" s="218"/>
      <c r="EQ386" s="218"/>
      <c r="ER386" s="218"/>
      <c r="ES386" s="218"/>
      <c r="ET386" s="218"/>
      <c r="EU386" s="218"/>
      <c r="EV386" s="218"/>
      <c r="EW386" s="218"/>
      <c r="EX386" s="218"/>
      <c r="EY386" s="218"/>
      <c r="EZ386" s="218"/>
      <c r="FA386" s="218"/>
      <c r="FB386" s="218"/>
      <c r="FC386" s="218"/>
      <c r="FD386" s="218"/>
      <c r="FE386" s="218"/>
      <c r="FF386" s="218"/>
      <c r="FG386" s="218"/>
      <c r="FH386" s="218"/>
      <c r="FI386" s="218"/>
      <c r="FJ386" s="218"/>
      <c r="FK386" s="218"/>
      <c r="FL386" s="218"/>
      <c r="FM386" s="218"/>
      <c r="FN386" s="218"/>
    </row>
    <row r="387" spans="2:170">
      <c r="B387" s="218"/>
      <c r="C387" s="304"/>
      <c r="D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21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21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218"/>
      <c r="BV387" s="218"/>
      <c r="BW387" s="218"/>
      <c r="BX387" s="218"/>
      <c r="BY387" s="218"/>
      <c r="BZ387" s="218"/>
      <c r="CA387" s="218"/>
      <c r="CB387" s="218"/>
      <c r="CC387" s="218"/>
      <c r="CD387" s="218"/>
      <c r="CE387" s="218"/>
      <c r="CF387" s="218"/>
      <c r="CG387" s="218"/>
      <c r="CH387" s="218"/>
      <c r="CI387" s="218"/>
      <c r="CJ387" s="218"/>
      <c r="CK387" s="218"/>
      <c r="CL387" s="218"/>
      <c r="CM387" s="218"/>
      <c r="CN387" s="218"/>
      <c r="CO387" s="218"/>
      <c r="CP387" s="218"/>
      <c r="CQ387" s="218"/>
      <c r="CR387" s="218"/>
      <c r="CS387" s="218"/>
      <c r="CT387" s="218"/>
      <c r="CU387" s="218"/>
      <c r="CV387" s="218"/>
      <c r="CW387" s="218"/>
      <c r="CX387" s="218"/>
      <c r="CY387" s="218"/>
      <c r="CZ387" s="218"/>
      <c r="DA387" s="218"/>
      <c r="DB387" s="218"/>
      <c r="DC387" s="218"/>
      <c r="DD387" s="218"/>
      <c r="DE387" s="218"/>
      <c r="DF387" s="218"/>
      <c r="DG387" s="218"/>
      <c r="DH387" s="218"/>
      <c r="DI387" s="218"/>
      <c r="DJ387" s="218"/>
      <c r="DK387" s="218"/>
      <c r="DL387" s="218"/>
      <c r="DM387" s="218"/>
      <c r="DN387" s="218"/>
      <c r="DO387" s="218"/>
      <c r="DP387" s="218"/>
      <c r="DQ387" s="218"/>
      <c r="DR387" s="218"/>
      <c r="DS387" s="218"/>
      <c r="DT387" s="218"/>
      <c r="DU387" s="218"/>
      <c r="DV387" s="218"/>
      <c r="DW387" s="218"/>
      <c r="DX387" s="218"/>
      <c r="DY387" s="218"/>
      <c r="DZ387" s="218"/>
      <c r="EA387" s="218"/>
      <c r="EB387" s="218"/>
      <c r="EC387" s="218"/>
      <c r="ED387" s="218"/>
      <c r="EE387" s="218"/>
      <c r="EF387" s="218"/>
      <c r="EG387" s="218"/>
      <c r="EH387" s="218"/>
      <c r="EI387" s="218"/>
      <c r="EJ387" s="218"/>
      <c r="EK387" s="218"/>
      <c r="EL387" s="218"/>
      <c r="EM387" s="218"/>
      <c r="EN387" s="218"/>
      <c r="EO387" s="218"/>
      <c r="EP387" s="218"/>
      <c r="EQ387" s="218"/>
      <c r="ER387" s="218"/>
      <c r="ES387" s="218"/>
      <c r="ET387" s="218"/>
      <c r="EU387" s="218"/>
      <c r="EV387" s="218"/>
      <c r="EW387" s="218"/>
      <c r="EX387" s="218"/>
      <c r="EY387" s="218"/>
      <c r="EZ387" s="218"/>
      <c r="FA387" s="218"/>
      <c r="FB387" s="218"/>
      <c r="FC387" s="218"/>
      <c r="FD387" s="218"/>
      <c r="FE387" s="218"/>
      <c r="FF387" s="218"/>
      <c r="FG387" s="218"/>
      <c r="FH387" s="218"/>
      <c r="FI387" s="218"/>
      <c r="FJ387" s="218"/>
      <c r="FK387" s="218"/>
      <c r="FL387" s="218"/>
      <c r="FM387" s="218"/>
      <c r="FN387" s="218"/>
    </row>
    <row r="388" spans="2:170">
      <c r="B388" s="218"/>
      <c r="C388" s="304"/>
      <c r="D388" s="218"/>
      <c r="F388" s="218"/>
      <c r="G388" s="218"/>
      <c r="H388" s="218"/>
      <c r="I388" s="218"/>
      <c r="J388" s="218"/>
      <c r="K388" s="218"/>
      <c r="L388" s="218"/>
      <c r="M388" s="218"/>
      <c r="N388" s="218"/>
      <c r="O388" s="218"/>
      <c r="P388" s="218"/>
      <c r="Q388" s="218"/>
      <c r="R388" s="218"/>
      <c r="S388" s="218"/>
      <c r="T388" s="218"/>
      <c r="U388" s="218"/>
      <c r="V388" s="218"/>
      <c r="W388" s="218"/>
      <c r="X388" s="218"/>
      <c r="Y388" s="218"/>
      <c r="Z388" s="218"/>
      <c r="AA388" s="218"/>
      <c r="AB388" s="218"/>
      <c r="AC388" s="218"/>
      <c r="AD388" s="218"/>
      <c r="AE388" s="218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18"/>
      <c r="AP388" s="218"/>
      <c r="AQ388" s="218"/>
      <c r="AR388" s="218"/>
      <c r="AS388" s="218"/>
      <c r="AT388" s="218"/>
      <c r="AU388" s="218"/>
      <c r="AV388" s="218"/>
      <c r="AW388" s="218"/>
      <c r="AX388" s="218"/>
      <c r="AY388" s="218"/>
      <c r="AZ388" s="218"/>
      <c r="BA388" s="218"/>
      <c r="BB388" s="218"/>
      <c r="BC388" s="218"/>
      <c r="BD388" s="218"/>
      <c r="BE388" s="218"/>
      <c r="BF388" s="218"/>
      <c r="BG388" s="218"/>
      <c r="BH388" s="218"/>
      <c r="BI388" s="218"/>
      <c r="BJ388" s="218"/>
      <c r="BK388" s="218"/>
      <c r="BL388" s="218"/>
      <c r="BM388" s="218"/>
      <c r="BN388" s="218"/>
      <c r="BO388" s="218"/>
      <c r="BP388" s="218"/>
      <c r="BQ388" s="218"/>
      <c r="BR388" s="218"/>
      <c r="BS388" s="218"/>
      <c r="BT388" s="218"/>
      <c r="BU388" s="218"/>
      <c r="BV388" s="218"/>
      <c r="BW388" s="218"/>
      <c r="BX388" s="218"/>
      <c r="BY388" s="218"/>
      <c r="BZ388" s="218"/>
      <c r="CA388" s="218"/>
      <c r="CB388" s="218"/>
      <c r="CC388" s="218"/>
      <c r="CD388" s="218"/>
      <c r="CE388" s="218"/>
      <c r="CF388" s="218"/>
      <c r="CG388" s="218"/>
      <c r="CH388" s="218"/>
      <c r="CI388" s="218"/>
      <c r="CJ388" s="218"/>
      <c r="CK388" s="218"/>
      <c r="CL388" s="218"/>
      <c r="CM388" s="218"/>
      <c r="CN388" s="218"/>
      <c r="CO388" s="218"/>
      <c r="CP388" s="218"/>
      <c r="CQ388" s="218"/>
      <c r="CR388" s="218"/>
      <c r="CS388" s="218"/>
      <c r="CT388" s="218"/>
      <c r="CU388" s="218"/>
      <c r="CV388" s="218"/>
      <c r="CW388" s="218"/>
      <c r="CX388" s="218"/>
      <c r="CY388" s="218"/>
      <c r="CZ388" s="218"/>
      <c r="DA388" s="218"/>
      <c r="DB388" s="218"/>
      <c r="DC388" s="218"/>
      <c r="DD388" s="218"/>
      <c r="DE388" s="218"/>
      <c r="DF388" s="218"/>
      <c r="DG388" s="218"/>
      <c r="DH388" s="218"/>
      <c r="DI388" s="218"/>
      <c r="DJ388" s="218"/>
      <c r="DK388" s="218"/>
      <c r="DL388" s="218"/>
      <c r="DM388" s="218"/>
      <c r="DN388" s="218"/>
      <c r="DO388" s="218"/>
      <c r="DP388" s="218"/>
      <c r="DQ388" s="218"/>
      <c r="DR388" s="218"/>
      <c r="DS388" s="218"/>
      <c r="DT388" s="218"/>
      <c r="DU388" s="218"/>
      <c r="DV388" s="218"/>
      <c r="DW388" s="218"/>
      <c r="DX388" s="218"/>
      <c r="DY388" s="218"/>
      <c r="DZ388" s="218"/>
      <c r="EA388" s="218"/>
      <c r="EB388" s="218"/>
      <c r="EC388" s="218"/>
      <c r="ED388" s="218"/>
      <c r="EE388" s="218"/>
      <c r="EF388" s="218"/>
      <c r="EG388" s="218"/>
      <c r="EH388" s="218"/>
      <c r="EI388" s="218"/>
      <c r="EJ388" s="218"/>
      <c r="EK388" s="218"/>
      <c r="EL388" s="218"/>
      <c r="EM388" s="218"/>
      <c r="EN388" s="218"/>
      <c r="EO388" s="218"/>
      <c r="EP388" s="218"/>
      <c r="EQ388" s="218"/>
      <c r="ER388" s="218"/>
      <c r="ES388" s="218"/>
      <c r="ET388" s="218"/>
      <c r="EU388" s="218"/>
      <c r="EV388" s="218"/>
      <c r="EW388" s="218"/>
      <c r="EX388" s="218"/>
      <c r="EY388" s="218"/>
      <c r="EZ388" s="218"/>
      <c r="FA388" s="218"/>
      <c r="FB388" s="218"/>
      <c r="FC388" s="218"/>
      <c r="FD388" s="218"/>
      <c r="FE388" s="218"/>
      <c r="FF388" s="218"/>
      <c r="FG388" s="218"/>
      <c r="FH388" s="218"/>
      <c r="FI388" s="218"/>
      <c r="FJ388" s="218"/>
      <c r="FK388" s="218"/>
      <c r="FL388" s="218"/>
      <c r="FM388" s="218"/>
      <c r="FN388" s="218"/>
    </row>
    <row r="389" spans="2:170">
      <c r="B389" s="218"/>
      <c r="C389" s="304"/>
      <c r="D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8"/>
      <c r="AE389" s="218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18"/>
      <c r="AP389" s="218"/>
      <c r="AQ389" s="218"/>
      <c r="AR389" s="218"/>
      <c r="AS389" s="218"/>
      <c r="AT389" s="218"/>
      <c r="AU389" s="218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218"/>
      <c r="BH389" s="218"/>
      <c r="BI389" s="218"/>
      <c r="BJ389" s="218"/>
      <c r="BK389" s="218"/>
      <c r="BL389" s="218"/>
      <c r="BM389" s="218"/>
      <c r="BN389" s="218"/>
      <c r="BO389" s="218"/>
      <c r="BP389" s="218"/>
      <c r="BQ389" s="218"/>
      <c r="BR389" s="218"/>
      <c r="BS389" s="218"/>
      <c r="BT389" s="218"/>
      <c r="BU389" s="218"/>
      <c r="BV389" s="218"/>
      <c r="BW389" s="218"/>
      <c r="BX389" s="218"/>
      <c r="BY389" s="218"/>
      <c r="BZ389" s="218"/>
      <c r="CA389" s="218"/>
      <c r="CB389" s="218"/>
      <c r="CC389" s="218"/>
      <c r="CD389" s="218"/>
      <c r="CE389" s="218"/>
      <c r="CF389" s="218"/>
      <c r="CG389" s="218"/>
      <c r="CH389" s="218"/>
      <c r="CI389" s="218"/>
      <c r="CJ389" s="218"/>
      <c r="CK389" s="218"/>
      <c r="CL389" s="218"/>
      <c r="CM389" s="218"/>
      <c r="CN389" s="218"/>
      <c r="CO389" s="218"/>
      <c r="CP389" s="218"/>
      <c r="CQ389" s="218"/>
      <c r="CR389" s="218"/>
      <c r="CS389" s="218"/>
      <c r="CT389" s="218"/>
      <c r="CU389" s="218"/>
      <c r="CV389" s="218"/>
      <c r="CW389" s="218"/>
      <c r="CX389" s="218"/>
      <c r="CY389" s="218"/>
      <c r="CZ389" s="218"/>
      <c r="DA389" s="218"/>
      <c r="DB389" s="218"/>
      <c r="DC389" s="218"/>
      <c r="DD389" s="218"/>
      <c r="DE389" s="218"/>
      <c r="DF389" s="218"/>
      <c r="DG389" s="218"/>
      <c r="DH389" s="218"/>
      <c r="DI389" s="218"/>
      <c r="DJ389" s="218"/>
      <c r="DK389" s="218"/>
      <c r="DL389" s="218"/>
      <c r="DM389" s="218"/>
      <c r="DN389" s="218"/>
      <c r="DO389" s="218"/>
      <c r="DP389" s="218"/>
      <c r="DQ389" s="218"/>
      <c r="DR389" s="218"/>
      <c r="DS389" s="218"/>
      <c r="DT389" s="218"/>
      <c r="DU389" s="218"/>
      <c r="DV389" s="218"/>
      <c r="DW389" s="218"/>
      <c r="DX389" s="218"/>
      <c r="DY389" s="218"/>
      <c r="DZ389" s="218"/>
      <c r="EA389" s="218"/>
      <c r="EB389" s="218"/>
      <c r="EC389" s="218"/>
      <c r="ED389" s="218"/>
      <c r="EE389" s="218"/>
      <c r="EF389" s="218"/>
      <c r="EG389" s="218"/>
      <c r="EH389" s="218"/>
      <c r="EI389" s="218"/>
      <c r="EJ389" s="218"/>
      <c r="EK389" s="218"/>
      <c r="EL389" s="218"/>
      <c r="EM389" s="218"/>
      <c r="EN389" s="218"/>
      <c r="EO389" s="218"/>
      <c r="EP389" s="218"/>
      <c r="EQ389" s="218"/>
      <c r="ER389" s="218"/>
      <c r="ES389" s="218"/>
      <c r="ET389" s="218"/>
      <c r="EU389" s="218"/>
      <c r="EV389" s="218"/>
      <c r="EW389" s="218"/>
      <c r="EX389" s="218"/>
      <c r="EY389" s="218"/>
      <c r="EZ389" s="218"/>
      <c r="FA389" s="218"/>
      <c r="FB389" s="218"/>
      <c r="FC389" s="218"/>
      <c r="FD389" s="218"/>
      <c r="FE389" s="218"/>
      <c r="FF389" s="218"/>
      <c r="FG389" s="218"/>
      <c r="FH389" s="218"/>
      <c r="FI389" s="218"/>
      <c r="FJ389" s="218"/>
      <c r="FK389" s="218"/>
      <c r="FL389" s="218"/>
      <c r="FM389" s="218"/>
      <c r="FN389" s="218"/>
    </row>
    <row r="390" spans="2:170">
      <c r="B390" s="218"/>
      <c r="C390" s="304"/>
      <c r="D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8"/>
      <c r="AE390" s="218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18"/>
      <c r="AP390" s="218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/>
      <c r="BD390" s="218"/>
      <c r="BE390" s="218"/>
      <c r="BF390" s="218"/>
      <c r="BG390" s="218"/>
      <c r="BH390" s="218"/>
      <c r="BI390" s="218"/>
      <c r="BJ390" s="218"/>
      <c r="BK390" s="218"/>
      <c r="BL390" s="218"/>
      <c r="BM390" s="218"/>
      <c r="BN390" s="218"/>
      <c r="BO390" s="218"/>
      <c r="BP390" s="218"/>
      <c r="BQ390" s="218"/>
      <c r="BR390" s="218"/>
      <c r="BS390" s="218"/>
      <c r="BT390" s="218"/>
      <c r="BU390" s="218"/>
      <c r="BV390" s="218"/>
      <c r="BW390" s="218"/>
      <c r="BX390" s="218"/>
      <c r="BY390" s="218"/>
      <c r="BZ390" s="218"/>
      <c r="CA390" s="218"/>
      <c r="CB390" s="218"/>
      <c r="CC390" s="218"/>
      <c r="CD390" s="218"/>
      <c r="CE390" s="218"/>
      <c r="CF390" s="218"/>
      <c r="CG390" s="218"/>
      <c r="CH390" s="218"/>
      <c r="CI390" s="218"/>
      <c r="CJ390" s="218"/>
      <c r="CK390" s="218"/>
      <c r="CL390" s="218"/>
      <c r="CM390" s="218"/>
      <c r="CN390" s="218"/>
      <c r="CO390" s="218"/>
      <c r="CP390" s="218"/>
      <c r="CQ390" s="218"/>
      <c r="CR390" s="218"/>
      <c r="CS390" s="218"/>
      <c r="CT390" s="218"/>
      <c r="CU390" s="218"/>
      <c r="CV390" s="218"/>
      <c r="CW390" s="218"/>
      <c r="CX390" s="218"/>
      <c r="CY390" s="218"/>
      <c r="CZ390" s="218"/>
      <c r="DA390" s="218"/>
      <c r="DB390" s="218"/>
      <c r="DC390" s="218"/>
      <c r="DD390" s="218"/>
      <c r="DE390" s="218"/>
      <c r="DF390" s="218"/>
      <c r="DG390" s="218"/>
      <c r="DH390" s="218"/>
      <c r="DI390" s="218"/>
      <c r="DJ390" s="218"/>
      <c r="DK390" s="218"/>
      <c r="DL390" s="218"/>
      <c r="DM390" s="218"/>
      <c r="DN390" s="218"/>
      <c r="DO390" s="218"/>
      <c r="DP390" s="218"/>
      <c r="DQ390" s="218"/>
      <c r="DR390" s="218"/>
      <c r="DS390" s="218"/>
      <c r="DT390" s="218"/>
      <c r="DU390" s="218"/>
      <c r="DV390" s="218"/>
      <c r="DW390" s="218"/>
      <c r="DX390" s="218"/>
      <c r="DY390" s="218"/>
      <c r="DZ390" s="218"/>
      <c r="EA390" s="218"/>
      <c r="EB390" s="218"/>
      <c r="EC390" s="218"/>
      <c r="ED390" s="218"/>
      <c r="EE390" s="218"/>
      <c r="EF390" s="218"/>
      <c r="EG390" s="218"/>
      <c r="EH390" s="218"/>
      <c r="EI390" s="218"/>
      <c r="EJ390" s="218"/>
      <c r="EK390" s="218"/>
      <c r="EL390" s="218"/>
      <c r="EM390" s="218"/>
      <c r="EN390" s="218"/>
      <c r="EO390" s="218"/>
      <c r="EP390" s="218"/>
      <c r="EQ390" s="218"/>
      <c r="ER390" s="218"/>
      <c r="ES390" s="218"/>
      <c r="ET390" s="218"/>
      <c r="EU390" s="218"/>
      <c r="EV390" s="218"/>
      <c r="EW390" s="218"/>
      <c r="EX390" s="218"/>
      <c r="EY390" s="218"/>
      <c r="EZ390" s="218"/>
      <c r="FA390" s="218"/>
      <c r="FB390" s="218"/>
      <c r="FC390" s="218"/>
      <c r="FD390" s="218"/>
      <c r="FE390" s="218"/>
      <c r="FF390" s="218"/>
      <c r="FG390" s="218"/>
      <c r="FH390" s="218"/>
      <c r="FI390" s="218"/>
      <c r="FJ390" s="218"/>
      <c r="FK390" s="218"/>
      <c r="FL390" s="218"/>
      <c r="FM390" s="218"/>
      <c r="FN390" s="218"/>
    </row>
    <row r="391" spans="2:170">
      <c r="B391" s="218"/>
      <c r="C391" s="304"/>
      <c r="D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  <c r="Q391" s="218"/>
      <c r="R391" s="218"/>
      <c r="S391" s="218"/>
      <c r="T391" s="218"/>
      <c r="U391" s="218"/>
      <c r="V391" s="218"/>
      <c r="W391" s="218"/>
      <c r="X391" s="218"/>
      <c r="Y391" s="218"/>
      <c r="Z391" s="218"/>
      <c r="AA391" s="218"/>
      <c r="AB391" s="218"/>
      <c r="AC391" s="218"/>
      <c r="AD391" s="218"/>
      <c r="AE391" s="218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18"/>
      <c r="AP391" s="218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/>
      <c r="BB391" s="218"/>
      <c r="BC391" s="218"/>
      <c r="BD391" s="218"/>
      <c r="BE391" s="218"/>
      <c r="BF391" s="218"/>
      <c r="BG391" s="218"/>
      <c r="BH391" s="218"/>
      <c r="BI391" s="218"/>
      <c r="BJ391" s="218"/>
      <c r="BK391" s="218"/>
      <c r="BL391" s="218"/>
      <c r="BM391" s="218"/>
      <c r="BN391" s="218"/>
      <c r="BO391" s="218"/>
      <c r="BP391" s="218"/>
      <c r="BQ391" s="218"/>
      <c r="BR391" s="218"/>
      <c r="BS391" s="218"/>
      <c r="BT391" s="218"/>
      <c r="BU391" s="218"/>
      <c r="BV391" s="218"/>
      <c r="BW391" s="218"/>
      <c r="BX391" s="218"/>
      <c r="BY391" s="218"/>
      <c r="BZ391" s="218"/>
      <c r="CA391" s="218"/>
      <c r="CB391" s="218"/>
      <c r="CC391" s="218"/>
      <c r="CD391" s="218"/>
      <c r="CE391" s="218"/>
      <c r="CF391" s="218"/>
      <c r="CG391" s="218"/>
      <c r="CH391" s="218"/>
      <c r="CI391" s="218"/>
      <c r="CJ391" s="218"/>
      <c r="CK391" s="218"/>
      <c r="CL391" s="218"/>
      <c r="CM391" s="218"/>
      <c r="CN391" s="218"/>
      <c r="CO391" s="218"/>
      <c r="CP391" s="218"/>
      <c r="CQ391" s="218"/>
      <c r="CR391" s="218"/>
      <c r="CS391" s="218"/>
      <c r="CT391" s="218"/>
      <c r="CU391" s="218"/>
      <c r="CV391" s="218"/>
      <c r="CW391" s="218"/>
      <c r="CX391" s="218"/>
      <c r="CY391" s="218"/>
      <c r="CZ391" s="218"/>
      <c r="DA391" s="218"/>
      <c r="DB391" s="218"/>
      <c r="DC391" s="218"/>
      <c r="DD391" s="218"/>
      <c r="DE391" s="218"/>
      <c r="DF391" s="218"/>
      <c r="DG391" s="218"/>
      <c r="DH391" s="218"/>
      <c r="DI391" s="218"/>
      <c r="DJ391" s="218"/>
      <c r="DK391" s="218"/>
      <c r="DL391" s="218"/>
      <c r="DM391" s="218"/>
      <c r="DN391" s="218"/>
      <c r="DO391" s="218"/>
      <c r="DP391" s="218"/>
      <c r="DQ391" s="218"/>
      <c r="DR391" s="218"/>
      <c r="DS391" s="218"/>
      <c r="DT391" s="218"/>
      <c r="DU391" s="218"/>
      <c r="DV391" s="218"/>
      <c r="DW391" s="218"/>
      <c r="DX391" s="218"/>
      <c r="DY391" s="218"/>
      <c r="DZ391" s="218"/>
      <c r="EA391" s="218"/>
      <c r="EB391" s="218"/>
      <c r="EC391" s="218"/>
      <c r="ED391" s="218"/>
      <c r="EE391" s="218"/>
      <c r="EF391" s="218"/>
      <c r="EG391" s="218"/>
      <c r="EH391" s="218"/>
      <c r="EI391" s="218"/>
      <c r="EJ391" s="218"/>
      <c r="EK391" s="218"/>
      <c r="EL391" s="218"/>
      <c r="EM391" s="218"/>
      <c r="EN391" s="218"/>
      <c r="EO391" s="218"/>
      <c r="EP391" s="218"/>
      <c r="EQ391" s="218"/>
      <c r="ER391" s="218"/>
      <c r="ES391" s="218"/>
      <c r="ET391" s="218"/>
      <c r="EU391" s="218"/>
      <c r="EV391" s="218"/>
      <c r="EW391" s="218"/>
      <c r="EX391" s="218"/>
      <c r="EY391" s="218"/>
      <c r="EZ391" s="218"/>
      <c r="FA391" s="218"/>
      <c r="FB391" s="218"/>
      <c r="FC391" s="218"/>
      <c r="FD391" s="218"/>
      <c r="FE391" s="218"/>
      <c r="FF391" s="218"/>
      <c r="FG391" s="218"/>
      <c r="FH391" s="218"/>
      <c r="FI391" s="218"/>
      <c r="FJ391" s="218"/>
      <c r="FK391" s="218"/>
      <c r="FL391" s="218"/>
      <c r="FM391" s="218"/>
      <c r="FN391" s="218"/>
    </row>
    <row r="392" spans="2:170">
      <c r="B392" s="218"/>
      <c r="C392" s="304"/>
      <c r="D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  <c r="Q392" s="218"/>
      <c r="R392" s="218"/>
      <c r="S392" s="218"/>
      <c r="T392" s="218"/>
      <c r="U392" s="218"/>
      <c r="V392" s="218"/>
      <c r="W392" s="218"/>
      <c r="X392" s="218"/>
      <c r="Y392" s="218"/>
      <c r="Z392" s="218"/>
      <c r="AA392" s="218"/>
      <c r="AB392" s="218"/>
      <c r="AC392" s="218"/>
      <c r="AD392" s="218"/>
      <c r="AE392" s="218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18"/>
      <c r="AP392" s="218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218"/>
      <c r="BH392" s="218"/>
      <c r="BI392" s="218"/>
      <c r="BJ392" s="218"/>
      <c r="BK392" s="218"/>
      <c r="BL392" s="218"/>
      <c r="BM392" s="218"/>
      <c r="BN392" s="218"/>
      <c r="BO392" s="218"/>
      <c r="BP392" s="218"/>
      <c r="BQ392" s="218"/>
      <c r="BR392" s="218"/>
      <c r="BS392" s="218"/>
      <c r="BT392" s="218"/>
      <c r="BU392" s="218"/>
      <c r="BV392" s="218"/>
      <c r="BW392" s="218"/>
      <c r="BX392" s="218"/>
      <c r="BY392" s="218"/>
      <c r="BZ392" s="218"/>
      <c r="CA392" s="218"/>
      <c r="CB392" s="218"/>
      <c r="CC392" s="218"/>
      <c r="CD392" s="218"/>
      <c r="CE392" s="218"/>
      <c r="CF392" s="218"/>
      <c r="CG392" s="218"/>
      <c r="CH392" s="218"/>
      <c r="CI392" s="218"/>
      <c r="CJ392" s="218"/>
      <c r="CK392" s="218"/>
      <c r="CL392" s="218"/>
      <c r="CM392" s="218"/>
      <c r="CN392" s="218"/>
      <c r="CO392" s="218"/>
      <c r="CP392" s="218"/>
      <c r="CQ392" s="218"/>
      <c r="CR392" s="218"/>
      <c r="CS392" s="218"/>
      <c r="CT392" s="218"/>
      <c r="CU392" s="218"/>
      <c r="CV392" s="218"/>
      <c r="CW392" s="218"/>
      <c r="CX392" s="218"/>
      <c r="CY392" s="218"/>
      <c r="CZ392" s="218"/>
      <c r="DA392" s="218"/>
      <c r="DB392" s="218"/>
      <c r="DC392" s="218"/>
      <c r="DD392" s="218"/>
      <c r="DE392" s="218"/>
      <c r="DF392" s="218"/>
      <c r="DG392" s="218"/>
      <c r="DH392" s="218"/>
      <c r="DI392" s="218"/>
      <c r="DJ392" s="218"/>
      <c r="DK392" s="218"/>
      <c r="DL392" s="218"/>
      <c r="DM392" s="218"/>
      <c r="DN392" s="218"/>
      <c r="DO392" s="218"/>
      <c r="DP392" s="218"/>
      <c r="DQ392" s="218"/>
      <c r="DR392" s="218"/>
      <c r="DS392" s="218"/>
      <c r="DT392" s="218"/>
      <c r="DU392" s="218"/>
      <c r="DV392" s="218"/>
      <c r="DW392" s="218"/>
      <c r="DX392" s="218"/>
      <c r="DY392" s="218"/>
      <c r="DZ392" s="218"/>
      <c r="EA392" s="218"/>
      <c r="EB392" s="218"/>
      <c r="EC392" s="218"/>
      <c r="ED392" s="218"/>
      <c r="EE392" s="218"/>
      <c r="EF392" s="218"/>
      <c r="EG392" s="218"/>
      <c r="EH392" s="218"/>
      <c r="EI392" s="218"/>
      <c r="EJ392" s="218"/>
      <c r="EK392" s="218"/>
      <c r="EL392" s="218"/>
      <c r="EM392" s="218"/>
      <c r="EN392" s="218"/>
      <c r="EO392" s="218"/>
      <c r="EP392" s="218"/>
      <c r="EQ392" s="218"/>
      <c r="ER392" s="218"/>
      <c r="ES392" s="218"/>
      <c r="ET392" s="218"/>
      <c r="EU392" s="218"/>
      <c r="EV392" s="218"/>
      <c r="EW392" s="218"/>
      <c r="EX392" s="218"/>
      <c r="EY392" s="218"/>
      <c r="EZ392" s="218"/>
      <c r="FA392" s="218"/>
      <c r="FB392" s="218"/>
      <c r="FC392" s="218"/>
      <c r="FD392" s="218"/>
      <c r="FE392" s="218"/>
      <c r="FF392" s="218"/>
      <c r="FG392" s="218"/>
      <c r="FH392" s="218"/>
      <c r="FI392" s="218"/>
      <c r="FJ392" s="218"/>
      <c r="FK392" s="218"/>
      <c r="FL392" s="218"/>
      <c r="FM392" s="218"/>
      <c r="FN392" s="218"/>
    </row>
    <row r="393" spans="2:170">
      <c r="B393" s="218"/>
      <c r="C393" s="304"/>
      <c r="D393" s="218"/>
      <c r="F393" s="218"/>
      <c r="G393" s="218"/>
      <c r="H393" s="218"/>
      <c r="I393" s="218"/>
      <c r="J393" s="218"/>
      <c r="K393" s="218"/>
      <c r="L393" s="218"/>
      <c r="M393" s="218"/>
      <c r="N393" s="218"/>
      <c r="O393" s="218"/>
      <c r="P393" s="218"/>
      <c r="Q393" s="218"/>
      <c r="R393" s="218"/>
      <c r="S393" s="218"/>
      <c r="T393" s="218"/>
      <c r="U393" s="218"/>
      <c r="V393" s="218"/>
      <c r="W393" s="218"/>
      <c r="X393" s="218"/>
      <c r="Y393" s="218"/>
      <c r="Z393" s="218"/>
      <c r="AA393" s="218"/>
      <c r="AB393" s="218"/>
      <c r="AC393" s="218"/>
      <c r="AD393" s="218"/>
      <c r="AE393" s="218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18"/>
      <c r="AP393" s="218"/>
      <c r="AQ393" s="218"/>
      <c r="AR393" s="218"/>
      <c r="AS393" s="218"/>
      <c r="AT393" s="218"/>
      <c r="AU393" s="218"/>
      <c r="AV393" s="218"/>
      <c r="AW393" s="218"/>
      <c r="AX393" s="218"/>
      <c r="AY393" s="218"/>
      <c r="AZ393" s="218"/>
      <c r="BA393" s="218"/>
      <c r="BB393" s="218"/>
      <c r="BC393" s="218"/>
      <c r="BD393" s="218"/>
      <c r="BE393" s="218"/>
      <c r="BF393" s="218"/>
      <c r="BG393" s="218"/>
      <c r="BH393" s="218"/>
      <c r="BI393" s="218"/>
      <c r="BJ393" s="218"/>
      <c r="BK393" s="218"/>
      <c r="BL393" s="218"/>
      <c r="BM393" s="218"/>
      <c r="BN393" s="218"/>
      <c r="BO393" s="218"/>
      <c r="BP393" s="218"/>
      <c r="BQ393" s="218"/>
      <c r="BR393" s="218"/>
      <c r="BS393" s="218"/>
      <c r="BT393" s="218"/>
      <c r="BU393" s="218"/>
      <c r="BV393" s="218"/>
      <c r="BW393" s="218"/>
      <c r="BX393" s="218"/>
      <c r="BY393" s="218"/>
      <c r="BZ393" s="218"/>
      <c r="CA393" s="218"/>
      <c r="CB393" s="218"/>
      <c r="CC393" s="218"/>
      <c r="CD393" s="218"/>
      <c r="CE393" s="218"/>
      <c r="CF393" s="218"/>
      <c r="CG393" s="218"/>
      <c r="CH393" s="218"/>
      <c r="CI393" s="218"/>
      <c r="CJ393" s="218"/>
      <c r="CK393" s="218"/>
      <c r="CL393" s="218"/>
      <c r="CM393" s="218"/>
      <c r="CN393" s="218"/>
      <c r="CO393" s="218"/>
      <c r="CP393" s="218"/>
      <c r="CQ393" s="218"/>
      <c r="CR393" s="218"/>
      <c r="CS393" s="218"/>
      <c r="CT393" s="218"/>
      <c r="CU393" s="218"/>
      <c r="CV393" s="218"/>
      <c r="CW393" s="218"/>
      <c r="CX393" s="218"/>
      <c r="CY393" s="218"/>
      <c r="CZ393" s="218"/>
      <c r="DA393" s="218"/>
      <c r="DB393" s="218"/>
      <c r="DC393" s="218"/>
      <c r="DD393" s="218"/>
      <c r="DE393" s="218"/>
      <c r="DF393" s="218"/>
      <c r="DG393" s="218"/>
      <c r="DH393" s="218"/>
      <c r="DI393" s="218"/>
      <c r="DJ393" s="218"/>
      <c r="DK393" s="218"/>
      <c r="DL393" s="218"/>
      <c r="DM393" s="218"/>
      <c r="DN393" s="218"/>
      <c r="DO393" s="218"/>
      <c r="DP393" s="218"/>
      <c r="DQ393" s="218"/>
      <c r="DR393" s="218"/>
      <c r="DS393" s="218"/>
      <c r="DT393" s="218"/>
      <c r="DU393" s="218"/>
      <c r="DV393" s="218"/>
      <c r="DW393" s="218"/>
      <c r="DX393" s="218"/>
      <c r="DY393" s="218"/>
      <c r="DZ393" s="218"/>
      <c r="EA393" s="218"/>
      <c r="EB393" s="218"/>
      <c r="EC393" s="218"/>
      <c r="ED393" s="218"/>
      <c r="EE393" s="218"/>
      <c r="EF393" s="218"/>
      <c r="EG393" s="218"/>
      <c r="EH393" s="218"/>
      <c r="EI393" s="218"/>
      <c r="EJ393" s="218"/>
      <c r="EK393" s="218"/>
      <c r="EL393" s="218"/>
      <c r="EM393" s="218"/>
      <c r="EN393" s="218"/>
      <c r="EO393" s="218"/>
      <c r="EP393" s="218"/>
      <c r="EQ393" s="218"/>
      <c r="ER393" s="218"/>
      <c r="ES393" s="218"/>
      <c r="ET393" s="218"/>
      <c r="EU393" s="218"/>
      <c r="EV393" s="218"/>
      <c r="EW393" s="218"/>
      <c r="EX393" s="218"/>
      <c r="EY393" s="218"/>
      <c r="EZ393" s="218"/>
      <c r="FA393" s="218"/>
      <c r="FB393" s="218"/>
      <c r="FC393" s="218"/>
      <c r="FD393" s="218"/>
      <c r="FE393" s="218"/>
      <c r="FF393" s="218"/>
      <c r="FG393" s="218"/>
      <c r="FH393" s="218"/>
      <c r="FI393" s="218"/>
      <c r="FJ393" s="218"/>
      <c r="FK393" s="218"/>
      <c r="FL393" s="218"/>
      <c r="FM393" s="218"/>
      <c r="FN393" s="218"/>
    </row>
    <row r="394" spans="2:170">
      <c r="B394" s="218"/>
      <c r="C394" s="304"/>
      <c r="D394" s="218"/>
      <c r="F394" s="218"/>
      <c r="G394" s="218"/>
      <c r="H394" s="218"/>
      <c r="I394" s="218"/>
      <c r="J394" s="218"/>
      <c r="K394" s="218"/>
      <c r="L394" s="218"/>
      <c r="M394" s="218"/>
      <c r="N394" s="218"/>
      <c r="O394" s="218"/>
      <c r="P394" s="218"/>
      <c r="Q394" s="218"/>
      <c r="R394" s="218"/>
      <c r="S394" s="218"/>
      <c r="T394" s="218"/>
      <c r="U394" s="218"/>
      <c r="V394" s="218"/>
      <c r="W394" s="218"/>
      <c r="X394" s="218"/>
      <c r="Y394" s="218"/>
      <c r="Z394" s="218"/>
      <c r="AA394" s="218"/>
      <c r="AB394" s="218"/>
      <c r="AC394" s="218"/>
      <c r="AD394" s="218"/>
      <c r="AE394" s="218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18"/>
      <c r="AP394" s="218"/>
      <c r="AQ394" s="218"/>
      <c r="AR394" s="218"/>
      <c r="AS394" s="218"/>
      <c r="AT394" s="218"/>
      <c r="AU394" s="218"/>
      <c r="AV394" s="218"/>
      <c r="AW394" s="218"/>
      <c r="AX394" s="218"/>
      <c r="AY394" s="218"/>
      <c r="AZ394" s="218"/>
      <c r="BA394" s="218"/>
      <c r="BB394" s="218"/>
      <c r="BC394" s="218"/>
      <c r="BD394" s="218"/>
      <c r="BE394" s="218"/>
      <c r="BF394" s="218"/>
      <c r="BG394" s="218"/>
      <c r="BH394" s="218"/>
      <c r="BI394" s="218"/>
      <c r="BJ394" s="218"/>
      <c r="BK394" s="218"/>
      <c r="BL394" s="218"/>
      <c r="BM394" s="218"/>
      <c r="BN394" s="218"/>
      <c r="BO394" s="218"/>
      <c r="BP394" s="218"/>
      <c r="BQ394" s="218"/>
      <c r="BR394" s="218"/>
      <c r="BS394" s="218"/>
      <c r="BT394" s="218"/>
      <c r="BU394" s="218"/>
      <c r="BV394" s="218"/>
      <c r="BW394" s="218"/>
      <c r="BX394" s="218"/>
      <c r="BY394" s="218"/>
      <c r="BZ394" s="218"/>
      <c r="CA394" s="218"/>
      <c r="CB394" s="218"/>
      <c r="CC394" s="218"/>
      <c r="CD394" s="218"/>
      <c r="CE394" s="218"/>
      <c r="CF394" s="218"/>
      <c r="CG394" s="218"/>
      <c r="CH394" s="218"/>
      <c r="CI394" s="218"/>
      <c r="CJ394" s="218"/>
      <c r="CK394" s="218"/>
      <c r="CL394" s="218"/>
      <c r="CM394" s="218"/>
      <c r="CN394" s="218"/>
      <c r="CO394" s="218"/>
      <c r="CP394" s="218"/>
      <c r="CQ394" s="218"/>
      <c r="CR394" s="218"/>
      <c r="CS394" s="218"/>
      <c r="CT394" s="218"/>
      <c r="CU394" s="218"/>
      <c r="CV394" s="218"/>
      <c r="CW394" s="218"/>
      <c r="CX394" s="218"/>
      <c r="CY394" s="218"/>
      <c r="CZ394" s="218"/>
      <c r="DA394" s="218"/>
      <c r="DB394" s="218"/>
      <c r="DC394" s="218"/>
      <c r="DD394" s="218"/>
      <c r="DE394" s="218"/>
      <c r="DF394" s="218"/>
      <c r="DG394" s="218"/>
      <c r="DH394" s="218"/>
      <c r="DI394" s="218"/>
      <c r="DJ394" s="218"/>
      <c r="DK394" s="218"/>
      <c r="DL394" s="218"/>
      <c r="DM394" s="218"/>
      <c r="DN394" s="218"/>
      <c r="DO394" s="218"/>
      <c r="DP394" s="218"/>
      <c r="DQ394" s="218"/>
      <c r="DR394" s="218"/>
      <c r="DS394" s="218"/>
      <c r="DT394" s="218"/>
      <c r="DU394" s="218"/>
      <c r="DV394" s="218"/>
      <c r="DW394" s="218"/>
      <c r="DX394" s="218"/>
      <c r="DY394" s="218"/>
      <c r="DZ394" s="218"/>
      <c r="EA394" s="218"/>
      <c r="EB394" s="218"/>
      <c r="EC394" s="218"/>
      <c r="ED394" s="218"/>
      <c r="EE394" s="218"/>
      <c r="EF394" s="218"/>
      <c r="EG394" s="218"/>
      <c r="EH394" s="218"/>
      <c r="EI394" s="218"/>
      <c r="EJ394" s="218"/>
      <c r="EK394" s="218"/>
      <c r="EL394" s="218"/>
      <c r="EM394" s="218"/>
      <c r="EN394" s="218"/>
      <c r="EO394" s="218"/>
      <c r="EP394" s="218"/>
      <c r="EQ394" s="218"/>
      <c r="ER394" s="218"/>
      <c r="ES394" s="218"/>
      <c r="ET394" s="218"/>
      <c r="EU394" s="218"/>
      <c r="EV394" s="218"/>
      <c r="EW394" s="218"/>
      <c r="EX394" s="218"/>
      <c r="EY394" s="218"/>
      <c r="EZ394" s="218"/>
      <c r="FA394" s="218"/>
      <c r="FB394" s="218"/>
      <c r="FC394" s="218"/>
      <c r="FD394" s="218"/>
      <c r="FE394" s="218"/>
      <c r="FF394" s="218"/>
      <c r="FG394" s="218"/>
      <c r="FH394" s="218"/>
      <c r="FI394" s="218"/>
      <c r="FJ394" s="218"/>
      <c r="FK394" s="218"/>
      <c r="FL394" s="218"/>
      <c r="FM394" s="218"/>
      <c r="FN394" s="218"/>
    </row>
    <row r="395" spans="2:170">
      <c r="B395" s="218"/>
      <c r="C395" s="304"/>
      <c r="D395" s="218"/>
      <c r="F395" s="218"/>
      <c r="G395" s="218"/>
      <c r="H395" s="218"/>
      <c r="I395" s="218"/>
      <c r="J395" s="218"/>
      <c r="K395" s="218"/>
      <c r="L395" s="218"/>
      <c r="M395" s="218"/>
      <c r="N395" s="218"/>
      <c r="O395" s="218"/>
      <c r="P395" s="218"/>
      <c r="Q395" s="218"/>
      <c r="R395" s="218"/>
      <c r="S395" s="218"/>
      <c r="T395" s="218"/>
      <c r="U395" s="218"/>
      <c r="V395" s="218"/>
      <c r="W395" s="218"/>
      <c r="X395" s="218"/>
      <c r="Y395" s="218"/>
      <c r="Z395" s="218"/>
      <c r="AA395" s="218"/>
      <c r="AB395" s="218"/>
      <c r="AC395" s="218"/>
      <c r="AD395" s="218"/>
      <c r="AE395" s="218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18"/>
      <c r="AP395" s="218"/>
      <c r="AQ395" s="218"/>
      <c r="AR395" s="218"/>
      <c r="AS395" s="218"/>
      <c r="AT395" s="218"/>
      <c r="AU395" s="218"/>
      <c r="AV395" s="218"/>
      <c r="AW395" s="218"/>
      <c r="AX395" s="218"/>
      <c r="AY395" s="218"/>
      <c r="AZ395" s="218"/>
      <c r="BA395" s="218"/>
      <c r="BB395" s="218"/>
      <c r="BC395" s="218"/>
      <c r="BD395" s="218"/>
      <c r="BE395" s="218"/>
      <c r="BF395" s="218"/>
      <c r="BG395" s="218"/>
      <c r="BH395" s="218"/>
      <c r="BI395" s="218"/>
      <c r="BJ395" s="218"/>
      <c r="BK395" s="218"/>
      <c r="BL395" s="218"/>
      <c r="BM395" s="218"/>
      <c r="BN395" s="218"/>
      <c r="BO395" s="218"/>
      <c r="BP395" s="218"/>
      <c r="BQ395" s="218"/>
      <c r="BR395" s="218"/>
      <c r="BS395" s="218"/>
      <c r="BT395" s="218"/>
      <c r="BU395" s="218"/>
      <c r="BV395" s="218"/>
      <c r="BW395" s="218"/>
      <c r="BX395" s="218"/>
      <c r="BY395" s="218"/>
      <c r="BZ395" s="218"/>
      <c r="CA395" s="218"/>
      <c r="CB395" s="218"/>
      <c r="CC395" s="218"/>
      <c r="CD395" s="218"/>
      <c r="CE395" s="218"/>
      <c r="CF395" s="218"/>
      <c r="CG395" s="218"/>
      <c r="CH395" s="218"/>
      <c r="CI395" s="218"/>
      <c r="CJ395" s="218"/>
      <c r="CK395" s="218"/>
      <c r="CL395" s="218"/>
      <c r="CM395" s="218"/>
      <c r="CN395" s="218"/>
      <c r="CO395" s="218"/>
      <c r="CP395" s="218"/>
      <c r="CQ395" s="218"/>
      <c r="CR395" s="218"/>
      <c r="CS395" s="218"/>
      <c r="CT395" s="218"/>
      <c r="CU395" s="218"/>
      <c r="CV395" s="218"/>
      <c r="CW395" s="218"/>
      <c r="CX395" s="218"/>
      <c r="CY395" s="218"/>
      <c r="CZ395" s="218"/>
      <c r="DA395" s="218"/>
      <c r="DB395" s="218"/>
      <c r="DC395" s="218"/>
      <c r="DD395" s="218"/>
      <c r="DE395" s="218"/>
      <c r="DF395" s="218"/>
      <c r="DG395" s="218"/>
      <c r="DH395" s="218"/>
      <c r="DI395" s="218"/>
      <c r="DJ395" s="218"/>
      <c r="DK395" s="218"/>
      <c r="DL395" s="218"/>
      <c r="DM395" s="218"/>
      <c r="DN395" s="218"/>
      <c r="DO395" s="218"/>
      <c r="DP395" s="218"/>
      <c r="DQ395" s="218"/>
      <c r="DR395" s="218"/>
      <c r="DS395" s="218"/>
      <c r="DT395" s="218"/>
      <c r="DU395" s="218"/>
      <c r="DV395" s="218"/>
      <c r="DW395" s="218"/>
      <c r="DX395" s="218"/>
      <c r="DY395" s="218"/>
      <c r="DZ395" s="218"/>
      <c r="EA395" s="218"/>
      <c r="EB395" s="218"/>
      <c r="EC395" s="218"/>
      <c r="ED395" s="218"/>
      <c r="EE395" s="218"/>
      <c r="EF395" s="218"/>
      <c r="EG395" s="218"/>
      <c r="EH395" s="218"/>
      <c r="EI395" s="218"/>
      <c r="EJ395" s="218"/>
      <c r="EK395" s="218"/>
      <c r="EL395" s="218"/>
      <c r="EM395" s="218"/>
      <c r="EN395" s="218"/>
      <c r="EO395" s="218"/>
      <c r="EP395" s="218"/>
      <c r="EQ395" s="218"/>
      <c r="ER395" s="218"/>
      <c r="ES395" s="218"/>
      <c r="ET395" s="218"/>
      <c r="EU395" s="218"/>
      <c r="EV395" s="218"/>
      <c r="EW395" s="218"/>
      <c r="EX395" s="218"/>
      <c r="EY395" s="218"/>
      <c r="EZ395" s="218"/>
      <c r="FA395" s="218"/>
      <c r="FB395" s="218"/>
      <c r="FC395" s="218"/>
      <c r="FD395" s="218"/>
      <c r="FE395" s="218"/>
      <c r="FF395" s="218"/>
      <c r="FG395" s="218"/>
      <c r="FH395" s="218"/>
      <c r="FI395" s="218"/>
      <c r="FJ395" s="218"/>
      <c r="FK395" s="218"/>
      <c r="FL395" s="218"/>
      <c r="FM395" s="218"/>
      <c r="FN395" s="218"/>
    </row>
    <row r="396" spans="2:170">
      <c r="B396" s="218"/>
      <c r="C396" s="304"/>
      <c r="D396" s="218"/>
      <c r="F396" s="218"/>
      <c r="G396" s="218"/>
      <c r="H396" s="218"/>
      <c r="I396" s="218"/>
      <c r="J396" s="218"/>
      <c r="K396" s="218"/>
      <c r="L396" s="218"/>
      <c r="M396" s="218"/>
      <c r="N396" s="218"/>
      <c r="O396" s="218"/>
      <c r="P396" s="218"/>
      <c r="Q396" s="218"/>
      <c r="R396" s="218"/>
      <c r="S396" s="218"/>
      <c r="T396" s="218"/>
      <c r="U396" s="218"/>
      <c r="V396" s="218"/>
      <c r="W396" s="218"/>
      <c r="X396" s="218"/>
      <c r="Y396" s="218"/>
      <c r="Z396" s="218"/>
      <c r="AA396" s="218"/>
      <c r="AB396" s="218"/>
      <c r="AC396" s="218"/>
      <c r="AD396" s="218"/>
      <c r="AE396" s="218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18"/>
      <c r="AP396" s="218"/>
      <c r="AQ396" s="218"/>
      <c r="AR396" s="218"/>
      <c r="AS396" s="218"/>
      <c r="AT396" s="218"/>
      <c r="AU396" s="218"/>
      <c r="AV396" s="218"/>
      <c r="AW396" s="218"/>
      <c r="AX396" s="218"/>
      <c r="AY396" s="218"/>
      <c r="AZ396" s="218"/>
      <c r="BA396" s="218"/>
      <c r="BB396" s="218"/>
      <c r="BC396" s="218"/>
      <c r="BD396" s="218"/>
      <c r="BE396" s="218"/>
      <c r="BF396" s="218"/>
      <c r="BG396" s="218"/>
      <c r="BH396" s="218"/>
      <c r="BI396" s="218"/>
      <c r="BJ396" s="218"/>
      <c r="BK396" s="218"/>
      <c r="BL396" s="218"/>
      <c r="BM396" s="218"/>
      <c r="BN396" s="218"/>
      <c r="BO396" s="218"/>
      <c r="BP396" s="218"/>
      <c r="BQ396" s="218"/>
      <c r="BR396" s="218"/>
      <c r="BS396" s="218"/>
      <c r="BT396" s="218"/>
      <c r="BU396" s="218"/>
      <c r="BV396" s="218"/>
      <c r="BW396" s="218"/>
      <c r="BX396" s="218"/>
      <c r="BY396" s="218"/>
      <c r="BZ396" s="218"/>
      <c r="CA396" s="218"/>
      <c r="CB396" s="218"/>
      <c r="CC396" s="218"/>
      <c r="CD396" s="218"/>
      <c r="CE396" s="218"/>
      <c r="CF396" s="218"/>
      <c r="CG396" s="218"/>
      <c r="CH396" s="218"/>
      <c r="CI396" s="218"/>
      <c r="CJ396" s="218"/>
      <c r="CK396" s="218"/>
      <c r="CL396" s="218"/>
      <c r="CM396" s="218"/>
      <c r="CN396" s="218"/>
      <c r="CO396" s="218"/>
      <c r="CP396" s="218"/>
      <c r="CQ396" s="218"/>
      <c r="CR396" s="218"/>
      <c r="CS396" s="218"/>
      <c r="CT396" s="218"/>
      <c r="CU396" s="218"/>
      <c r="CV396" s="218"/>
      <c r="CW396" s="218"/>
      <c r="CX396" s="218"/>
      <c r="CY396" s="218"/>
      <c r="CZ396" s="218"/>
      <c r="DA396" s="218"/>
      <c r="DB396" s="218"/>
      <c r="DC396" s="218"/>
      <c r="DD396" s="218"/>
      <c r="DE396" s="218"/>
      <c r="DF396" s="218"/>
      <c r="DG396" s="218"/>
      <c r="DH396" s="218"/>
      <c r="DI396" s="218"/>
      <c r="DJ396" s="218"/>
      <c r="DK396" s="218"/>
      <c r="DL396" s="218"/>
      <c r="DM396" s="218"/>
      <c r="DN396" s="218"/>
      <c r="DO396" s="218"/>
      <c r="DP396" s="218"/>
      <c r="DQ396" s="218"/>
      <c r="DR396" s="218"/>
      <c r="DS396" s="218"/>
      <c r="DT396" s="218"/>
      <c r="DU396" s="218"/>
      <c r="DV396" s="218"/>
      <c r="DW396" s="218"/>
      <c r="DX396" s="218"/>
      <c r="DY396" s="218"/>
      <c r="DZ396" s="218"/>
      <c r="EA396" s="218"/>
      <c r="EB396" s="218"/>
      <c r="EC396" s="218"/>
      <c r="ED396" s="218"/>
      <c r="EE396" s="218"/>
      <c r="EF396" s="218"/>
      <c r="EG396" s="218"/>
      <c r="EH396" s="218"/>
      <c r="EI396" s="218"/>
      <c r="EJ396" s="218"/>
      <c r="EK396" s="218"/>
      <c r="EL396" s="218"/>
      <c r="EM396" s="218"/>
      <c r="EN396" s="218"/>
      <c r="EO396" s="218"/>
      <c r="EP396" s="218"/>
      <c r="EQ396" s="218"/>
      <c r="ER396" s="218"/>
      <c r="ES396" s="218"/>
      <c r="ET396" s="218"/>
      <c r="EU396" s="218"/>
      <c r="EV396" s="218"/>
      <c r="EW396" s="218"/>
      <c r="EX396" s="218"/>
      <c r="EY396" s="218"/>
      <c r="EZ396" s="218"/>
      <c r="FA396" s="218"/>
      <c r="FB396" s="218"/>
      <c r="FC396" s="218"/>
      <c r="FD396" s="218"/>
      <c r="FE396" s="218"/>
      <c r="FF396" s="218"/>
      <c r="FG396" s="218"/>
      <c r="FH396" s="218"/>
      <c r="FI396" s="218"/>
      <c r="FJ396" s="218"/>
      <c r="FK396" s="218"/>
      <c r="FL396" s="218"/>
      <c r="FM396" s="218"/>
      <c r="FN396" s="218"/>
    </row>
    <row r="397" spans="2:170">
      <c r="B397" s="218"/>
      <c r="C397" s="304"/>
      <c r="D397" s="218"/>
      <c r="F397" s="218"/>
      <c r="G397" s="218"/>
      <c r="H397" s="218"/>
      <c r="I397" s="218"/>
      <c r="J397" s="218"/>
      <c r="K397" s="218"/>
      <c r="L397" s="218"/>
      <c r="M397" s="218"/>
      <c r="N397" s="218"/>
      <c r="O397" s="218"/>
      <c r="P397" s="218"/>
      <c r="Q397" s="218"/>
      <c r="R397" s="218"/>
      <c r="S397" s="218"/>
      <c r="T397" s="218"/>
      <c r="U397" s="218"/>
      <c r="V397" s="218"/>
      <c r="W397" s="218"/>
      <c r="X397" s="218"/>
      <c r="Y397" s="218"/>
      <c r="Z397" s="218"/>
      <c r="AA397" s="218"/>
      <c r="AB397" s="218"/>
      <c r="AC397" s="218"/>
      <c r="AD397" s="218"/>
      <c r="AE397" s="218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18"/>
      <c r="AP397" s="218"/>
      <c r="AQ397" s="218"/>
      <c r="AR397" s="218"/>
      <c r="AS397" s="218"/>
      <c r="AT397" s="218"/>
      <c r="AU397" s="218"/>
      <c r="AV397" s="218"/>
      <c r="AW397" s="218"/>
      <c r="AX397" s="218"/>
      <c r="AY397" s="218"/>
      <c r="AZ397" s="218"/>
      <c r="BA397" s="218"/>
      <c r="BB397" s="218"/>
      <c r="BC397" s="218"/>
      <c r="BD397" s="218"/>
      <c r="BE397" s="218"/>
      <c r="BF397" s="218"/>
      <c r="BG397" s="218"/>
      <c r="BH397" s="218"/>
      <c r="BI397" s="218"/>
      <c r="BJ397" s="218"/>
      <c r="BK397" s="218"/>
      <c r="BL397" s="218"/>
      <c r="BM397" s="218"/>
      <c r="BN397" s="218"/>
      <c r="BO397" s="218"/>
      <c r="BP397" s="218"/>
      <c r="BQ397" s="218"/>
      <c r="BR397" s="218"/>
      <c r="BS397" s="218"/>
      <c r="BT397" s="218"/>
      <c r="BU397" s="218"/>
      <c r="BV397" s="218"/>
      <c r="BW397" s="218"/>
      <c r="BX397" s="218"/>
      <c r="BY397" s="218"/>
      <c r="BZ397" s="218"/>
      <c r="CA397" s="218"/>
      <c r="CB397" s="218"/>
      <c r="CC397" s="218"/>
      <c r="CD397" s="218"/>
      <c r="CE397" s="218"/>
      <c r="CF397" s="218"/>
      <c r="CG397" s="218"/>
      <c r="CH397" s="218"/>
      <c r="CI397" s="218"/>
      <c r="CJ397" s="218"/>
      <c r="CK397" s="218"/>
      <c r="CL397" s="218"/>
      <c r="CM397" s="218"/>
      <c r="CN397" s="218"/>
      <c r="CO397" s="218"/>
      <c r="CP397" s="218"/>
      <c r="CQ397" s="218"/>
      <c r="CR397" s="218"/>
      <c r="CS397" s="218"/>
      <c r="CT397" s="218"/>
      <c r="CU397" s="218"/>
      <c r="CV397" s="218"/>
      <c r="CW397" s="218"/>
      <c r="CX397" s="218"/>
      <c r="CY397" s="218"/>
      <c r="CZ397" s="218"/>
      <c r="DA397" s="218"/>
      <c r="DB397" s="218"/>
      <c r="DC397" s="218"/>
      <c r="DD397" s="218"/>
      <c r="DE397" s="218"/>
      <c r="DF397" s="218"/>
      <c r="DG397" s="218"/>
      <c r="DH397" s="218"/>
      <c r="DI397" s="218"/>
      <c r="DJ397" s="218"/>
      <c r="DK397" s="218"/>
      <c r="DL397" s="218"/>
      <c r="DM397" s="218"/>
      <c r="DN397" s="218"/>
      <c r="DO397" s="218"/>
      <c r="DP397" s="218"/>
      <c r="DQ397" s="218"/>
      <c r="DR397" s="218"/>
      <c r="DS397" s="218"/>
      <c r="DT397" s="218"/>
      <c r="DU397" s="218"/>
      <c r="DV397" s="218"/>
      <c r="DW397" s="218"/>
      <c r="DX397" s="218"/>
      <c r="DY397" s="218"/>
      <c r="DZ397" s="218"/>
      <c r="EA397" s="218"/>
      <c r="EB397" s="218"/>
      <c r="EC397" s="218"/>
      <c r="ED397" s="218"/>
      <c r="EE397" s="218"/>
      <c r="EF397" s="218"/>
      <c r="EG397" s="218"/>
      <c r="EH397" s="218"/>
      <c r="EI397" s="218"/>
      <c r="EJ397" s="218"/>
      <c r="EK397" s="218"/>
      <c r="EL397" s="218"/>
      <c r="EM397" s="218"/>
      <c r="EN397" s="218"/>
      <c r="EO397" s="218"/>
      <c r="EP397" s="218"/>
      <c r="EQ397" s="218"/>
      <c r="ER397" s="218"/>
      <c r="ES397" s="218"/>
      <c r="ET397" s="218"/>
      <c r="EU397" s="218"/>
      <c r="EV397" s="218"/>
      <c r="EW397" s="218"/>
      <c r="EX397" s="218"/>
      <c r="EY397" s="218"/>
      <c r="EZ397" s="218"/>
      <c r="FA397" s="218"/>
      <c r="FB397" s="218"/>
      <c r="FC397" s="218"/>
      <c r="FD397" s="218"/>
      <c r="FE397" s="218"/>
      <c r="FF397" s="218"/>
      <c r="FG397" s="218"/>
      <c r="FH397" s="218"/>
      <c r="FI397" s="218"/>
      <c r="FJ397" s="218"/>
      <c r="FK397" s="218"/>
      <c r="FL397" s="218"/>
      <c r="FM397" s="218"/>
      <c r="FN397" s="218"/>
    </row>
    <row r="398" spans="2:170">
      <c r="B398" s="218"/>
      <c r="C398" s="304"/>
      <c r="D398" s="218"/>
      <c r="F398" s="218"/>
      <c r="G398" s="218"/>
      <c r="H398" s="218"/>
      <c r="I398" s="218"/>
      <c r="J398" s="218"/>
      <c r="K398" s="218"/>
      <c r="L398" s="218"/>
      <c r="M398" s="218"/>
      <c r="N398" s="218"/>
      <c r="O398" s="218"/>
      <c r="P398" s="218"/>
      <c r="Q398" s="218"/>
      <c r="R398" s="218"/>
      <c r="S398" s="218"/>
      <c r="T398" s="218"/>
      <c r="U398" s="218"/>
      <c r="V398" s="218"/>
      <c r="W398" s="218"/>
      <c r="X398" s="218"/>
      <c r="Y398" s="218"/>
      <c r="Z398" s="218"/>
      <c r="AA398" s="218"/>
      <c r="AB398" s="218"/>
      <c r="AC398" s="218"/>
      <c r="AD398" s="218"/>
      <c r="AE398" s="218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18"/>
      <c r="AP398" s="218"/>
      <c r="AQ398" s="218"/>
      <c r="AR398" s="218"/>
      <c r="AS398" s="218"/>
      <c r="AT398" s="218"/>
      <c r="AU398" s="218"/>
      <c r="AV398" s="218"/>
      <c r="AW398" s="218"/>
      <c r="AX398" s="218"/>
      <c r="AY398" s="218"/>
      <c r="AZ398" s="218"/>
      <c r="BA398" s="218"/>
      <c r="BB398" s="218"/>
      <c r="BC398" s="218"/>
      <c r="BD398" s="218"/>
      <c r="BE398" s="218"/>
      <c r="BF398" s="218"/>
      <c r="BG398" s="218"/>
      <c r="BH398" s="218"/>
      <c r="BI398" s="218"/>
      <c r="BJ398" s="218"/>
      <c r="BK398" s="218"/>
      <c r="BL398" s="218"/>
      <c r="BM398" s="218"/>
      <c r="BN398" s="218"/>
      <c r="BO398" s="218"/>
      <c r="BP398" s="218"/>
      <c r="BQ398" s="218"/>
      <c r="BR398" s="218"/>
      <c r="BS398" s="218"/>
      <c r="BT398" s="218"/>
      <c r="BU398" s="218"/>
      <c r="BV398" s="218"/>
      <c r="BW398" s="218"/>
      <c r="BX398" s="218"/>
      <c r="BY398" s="218"/>
      <c r="BZ398" s="218"/>
      <c r="CA398" s="218"/>
      <c r="CB398" s="218"/>
      <c r="CC398" s="218"/>
      <c r="CD398" s="218"/>
      <c r="CE398" s="218"/>
      <c r="CF398" s="218"/>
      <c r="CG398" s="218"/>
      <c r="CH398" s="218"/>
      <c r="CI398" s="218"/>
      <c r="CJ398" s="218"/>
      <c r="CK398" s="218"/>
      <c r="CL398" s="218"/>
      <c r="CM398" s="218"/>
      <c r="CN398" s="218"/>
      <c r="CO398" s="218"/>
      <c r="CP398" s="218"/>
      <c r="CQ398" s="218"/>
      <c r="CR398" s="218"/>
      <c r="CS398" s="218"/>
      <c r="CT398" s="218"/>
      <c r="CU398" s="218"/>
      <c r="CV398" s="218"/>
      <c r="CW398" s="218"/>
      <c r="CX398" s="218"/>
      <c r="CY398" s="218"/>
      <c r="CZ398" s="218"/>
      <c r="DA398" s="218"/>
      <c r="DB398" s="218"/>
      <c r="DC398" s="218"/>
      <c r="DD398" s="218"/>
      <c r="DE398" s="218"/>
      <c r="DF398" s="218"/>
      <c r="DG398" s="218"/>
      <c r="DH398" s="218"/>
      <c r="DI398" s="218"/>
      <c r="DJ398" s="218"/>
      <c r="DK398" s="218"/>
      <c r="DL398" s="218"/>
      <c r="DM398" s="218"/>
      <c r="DN398" s="218"/>
      <c r="DO398" s="218"/>
      <c r="DP398" s="218"/>
      <c r="DQ398" s="218"/>
      <c r="DR398" s="218"/>
      <c r="DS398" s="218"/>
      <c r="DT398" s="218"/>
      <c r="DU398" s="218"/>
      <c r="DV398" s="218"/>
      <c r="DW398" s="218"/>
      <c r="DX398" s="218"/>
      <c r="DY398" s="218"/>
      <c r="DZ398" s="218"/>
      <c r="EA398" s="218"/>
      <c r="EB398" s="218"/>
      <c r="EC398" s="218"/>
      <c r="ED398" s="218"/>
      <c r="EE398" s="218"/>
      <c r="EF398" s="218"/>
      <c r="EG398" s="218"/>
      <c r="EH398" s="218"/>
      <c r="EI398" s="218"/>
      <c r="EJ398" s="218"/>
      <c r="EK398" s="218"/>
      <c r="EL398" s="218"/>
      <c r="EM398" s="218"/>
      <c r="EN398" s="218"/>
      <c r="EO398" s="218"/>
      <c r="EP398" s="218"/>
      <c r="EQ398" s="218"/>
      <c r="ER398" s="218"/>
      <c r="ES398" s="218"/>
      <c r="ET398" s="218"/>
      <c r="EU398" s="218"/>
      <c r="EV398" s="218"/>
      <c r="EW398" s="218"/>
      <c r="EX398" s="218"/>
      <c r="EY398" s="218"/>
      <c r="EZ398" s="218"/>
      <c r="FA398" s="218"/>
      <c r="FB398" s="218"/>
      <c r="FC398" s="218"/>
      <c r="FD398" s="218"/>
      <c r="FE398" s="218"/>
      <c r="FF398" s="218"/>
      <c r="FG398" s="218"/>
      <c r="FH398" s="218"/>
      <c r="FI398" s="218"/>
      <c r="FJ398" s="218"/>
      <c r="FK398" s="218"/>
      <c r="FL398" s="218"/>
      <c r="FM398" s="218"/>
      <c r="FN398" s="218"/>
    </row>
    <row r="399" spans="2:170">
      <c r="B399" s="218"/>
      <c r="C399" s="304"/>
      <c r="D399" s="218"/>
      <c r="F399" s="218"/>
      <c r="G399" s="218"/>
      <c r="H399" s="218"/>
      <c r="I399" s="218"/>
      <c r="J399" s="218"/>
      <c r="K399" s="218"/>
      <c r="L399" s="218"/>
      <c r="M399" s="218"/>
      <c r="N399" s="218"/>
      <c r="O399" s="218"/>
      <c r="P399" s="218"/>
      <c r="Q399" s="218"/>
      <c r="R399" s="218"/>
      <c r="S399" s="218"/>
      <c r="T399" s="218"/>
      <c r="U399" s="218"/>
      <c r="V399" s="218"/>
      <c r="W399" s="218"/>
      <c r="X399" s="218"/>
      <c r="Y399" s="218"/>
      <c r="Z399" s="218"/>
      <c r="AA399" s="218"/>
      <c r="AB399" s="218"/>
      <c r="AC399" s="218"/>
      <c r="AD399" s="218"/>
      <c r="AE399" s="218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18"/>
      <c r="AP399" s="218"/>
      <c r="AQ399" s="218"/>
      <c r="AR399" s="218"/>
      <c r="AS399" s="218"/>
      <c r="AT399" s="218"/>
      <c r="AU399" s="218"/>
      <c r="AV399" s="218"/>
      <c r="AW399" s="218"/>
      <c r="AX399" s="218"/>
      <c r="AY399" s="218"/>
      <c r="AZ399" s="218"/>
      <c r="BA399" s="218"/>
      <c r="BB399" s="218"/>
      <c r="BC399" s="218"/>
      <c r="BD399" s="218"/>
      <c r="BE399" s="218"/>
      <c r="BF399" s="218"/>
      <c r="BG399" s="218"/>
      <c r="BH399" s="218"/>
      <c r="BI399" s="218"/>
      <c r="BJ399" s="218"/>
      <c r="BK399" s="218"/>
      <c r="BL399" s="218"/>
      <c r="BM399" s="218"/>
      <c r="BN399" s="218"/>
      <c r="BO399" s="218"/>
      <c r="BP399" s="218"/>
      <c r="BQ399" s="218"/>
      <c r="BR399" s="218"/>
      <c r="BS399" s="218"/>
      <c r="BT399" s="218"/>
      <c r="BU399" s="218"/>
      <c r="BV399" s="218"/>
      <c r="BW399" s="218"/>
      <c r="BX399" s="218"/>
      <c r="BY399" s="218"/>
      <c r="BZ399" s="218"/>
      <c r="CA399" s="218"/>
      <c r="CB399" s="218"/>
      <c r="CC399" s="218"/>
      <c r="CD399" s="218"/>
      <c r="CE399" s="218"/>
      <c r="CF399" s="218"/>
      <c r="CG399" s="218"/>
      <c r="CH399" s="218"/>
      <c r="CI399" s="218"/>
      <c r="CJ399" s="218"/>
      <c r="CK399" s="218"/>
      <c r="CL399" s="218"/>
      <c r="CM399" s="218"/>
      <c r="CN399" s="218"/>
      <c r="CO399" s="218"/>
      <c r="CP399" s="218"/>
      <c r="CQ399" s="218"/>
      <c r="CR399" s="218"/>
      <c r="CS399" s="218"/>
      <c r="CT399" s="218"/>
      <c r="CU399" s="218"/>
      <c r="CV399" s="218"/>
      <c r="CW399" s="218"/>
      <c r="CX399" s="218"/>
      <c r="CY399" s="218"/>
      <c r="CZ399" s="218"/>
      <c r="DA399" s="218"/>
      <c r="DB399" s="218"/>
      <c r="DC399" s="218"/>
      <c r="DD399" s="218"/>
      <c r="DE399" s="218"/>
      <c r="DF399" s="218"/>
      <c r="DG399" s="218"/>
      <c r="DH399" s="218"/>
      <c r="DI399" s="218"/>
      <c r="DJ399" s="218"/>
      <c r="DK399" s="218"/>
      <c r="DL399" s="218"/>
      <c r="DM399" s="218"/>
      <c r="DN399" s="218"/>
      <c r="DO399" s="218"/>
      <c r="DP399" s="218"/>
      <c r="DQ399" s="218"/>
      <c r="DR399" s="218"/>
      <c r="DS399" s="218"/>
      <c r="DT399" s="218"/>
      <c r="DU399" s="218"/>
      <c r="DV399" s="218"/>
      <c r="DW399" s="218"/>
      <c r="DX399" s="218"/>
      <c r="DY399" s="218"/>
      <c r="DZ399" s="218"/>
      <c r="EA399" s="218"/>
      <c r="EB399" s="218"/>
      <c r="EC399" s="218"/>
      <c r="ED399" s="218"/>
      <c r="EE399" s="218"/>
      <c r="EF399" s="218"/>
      <c r="EG399" s="218"/>
      <c r="EH399" s="218"/>
      <c r="EI399" s="218"/>
      <c r="EJ399" s="218"/>
      <c r="EK399" s="218"/>
      <c r="EL399" s="218"/>
      <c r="EM399" s="218"/>
      <c r="EN399" s="218"/>
      <c r="EO399" s="218"/>
      <c r="EP399" s="218"/>
      <c r="EQ399" s="218"/>
      <c r="ER399" s="218"/>
      <c r="ES399" s="218"/>
      <c r="ET399" s="218"/>
      <c r="EU399" s="218"/>
      <c r="EV399" s="218"/>
      <c r="EW399" s="218"/>
      <c r="EX399" s="218"/>
      <c r="EY399" s="218"/>
      <c r="EZ399" s="218"/>
      <c r="FA399" s="218"/>
      <c r="FB399" s="218"/>
      <c r="FC399" s="218"/>
      <c r="FD399" s="218"/>
      <c r="FE399" s="218"/>
      <c r="FF399" s="218"/>
      <c r="FG399" s="218"/>
      <c r="FH399" s="218"/>
      <c r="FI399" s="218"/>
      <c r="FJ399" s="218"/>
      <c r="FK399" s="218"/>
      <c r="FL399" s="218"/>
      <c r="FM399" s="218"/>
      <c r="FN399" s="218"/>
    </row>
    <row r="400" spans="2:170">
      <c r="B400" s="218"/>
      <c r="C400" s="304"/>
      <c r="D400" s="218"/>
      <c r="F400" s="218"/>
      <c r="G400" s="218"/>
      <c r="H400" s="218"/>
      <c r="I400" s="218"/>
      <c r="J400" s="218"/>
      <c r="K400" s="218"/>
      <c r="L400" s="218"/>
      <c r="M400" s="218"/>
      <c r="N400" s="218"/>
      <c r="O400" s="218"/>
      <c r="P400" s="218"/>
      <c r="Q400" s="218"/>
      <c r="R400" s="218"/>
      <c r="S400" s="218"/>
      <c r="T400" s="218"/>
      <c r="U400" s="218"/>
      <c r="V400" s="218"/>
      <c r="W400" s="218"/>
      <c r="X400" s="218"/>
      <c r="Y400" s="218"/>
      <c r="Z400" s="218"/>
      <c r="AA400" s="218"/>
      <c r="AB400" s="218"/>
      <c r="AC400" s="218"/>
      <c r="AD400" s="218"/>
      <c r="AE400" s="218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18"/>
      <c r="AP400" s="218"/>
      <c r="AQ400" s="218"/>
      <c r="AR400" s="218"/>
      <c r="AS400" s="218"/>
      <c r="AT400" s="218"/>
      <c r="AU400" s="218"/>
      <c r="AV400" s="218"/>
      <c r="AW400" s="218"/>
      <c r="AX400" s="218"/>
      <c r="AY400" s="218"/>
      <c r="AZ400" s="218"/>
      <c r="BA400" s="218"/>
      <c r="BB400" s="218"/>
      <c r="BC400" s="218"/>
      <c r="BD400" s="218"/>
      <c r="BE400" s="218"/>
      <c r="BF400" s="218"/>
      <c r="BG400" s="218"/>
      <c r="BH400" s="218"/>
      <c r="BI400" s="218"/>
      <c r="BJ400" s="218"/>
      <c r="BK400" s="218"/>
      <c r="BL400" s="218"/>
      <c r="BM400" s="218"/>
      <c r="BN400" s="218"/>
      <c r="BO400" s="218"/>
      <c r="BP400" s="218"/>
      <c r="BQ400" s="218"/>
      <c r="BR400" s="218"/>
      <c r="BS400" s="218"/>
      <c r="BT400" s="218"/>
      <c r="BU400" s="218"/>
      <c r="BV400" s="218"/>
      <c r="BW400" s="218"/>
      <c r="BX400" s="218"/>
      <c r="BY400" s="218"/>
      <c r="BZ400" s="218"/>
      <c r="CA400" s="218"/>
      <c r="CB400" s="218"/>
      <c r="CC400" s="218"/>
      <c r="CD400" s="218"/>
      <c r="CE400" s="218"/>
      <c r="CF400" s="218"/>
      <c r="CG400" s="218"/>
      <c r="CH400" s="218"/>
      <c r="CI400" s="218"/>
      <c r="CJ400" s="218"/>
      <c r="CK400" s="218"/>
      <c r="CL400" s="218"/>
      <c r="CM400" s="218"/>
      <c r="CN400" s="218"/>
      <c r="CO400" s="218"/>
      <c r="CP400" s="218"/>
      <c r="CQ400" s="218"/>
      <c r="CR400" s="218"/>
      <c r="CS400" s="218"/>
      <c r="CT400" s="218"/>
      <c r="CU400" s="218"/>
      <c r="CV400" s="218"/>
      <c r="CW400" s="218"/>
      <c r="CX400" s="218"/>
      <c r="CY400" s="218"/>
      <c r="CZ400" s="218"/>
      <c r="DA400" s="218"/>
      <c r="DB400" s="218"/>
      <c r="DC400" s="218"/>
      <c r="DD400" s="218"/>
      <c r="DE400" s="218"/>
      <c r="DF400" s="218"/>
      <c r="DG400" s="218"/>
      <c r="DH400" s="218"/>
      <c r="DI400" s="218"/>
      <c r="DJ400" s="218"/>
      <c r="DK400" s="218"/>
      <c r="DL400" s="218"/>
      <c r="DM400" s="218"/>
      <c r="DN400" s="218"/>
      <c r="DO400" s="218"/>
      <c r="DP400" s="218"/>
      <c r="DQ400" s="218"/>
      <c r="DR400" s="218"/>
      <c r="DS400" s="218"/>
      <c r="DT400" s="218"/>
      <c r="DU400" s="218"/>
      <c r="DV400" s="218"/>
      <c r="DW400" s="218"/>
      <c r="DX400" s="218"/>
      <c r="DY400" s="218"/>
      <c r="DZ400" s="218"/>
      <c r="EA400" s="218"/>
      <c r="EB400" s="218"/>
      <c r="EC400" s="218"/>
      <c r="ED400" s="218"/>
      <c r="EE400" s="218"/>
      <c r="EF400" s="218"/>
      <c r="EG400" s="218"/>
      <c r="EH400" s="218"/>
      <c r="EI400" s="218"/>
      <c r="EJ400" s="218"/>
      <c r="EK400" s="218"/>
      <c r="EL400" s="218"/>
      <c r="EM400" s="218"/>
      <c r="EN400" s="218"/>
      <c r="EO400" s="218"/>
      <c r="EP400" s="218"/>
      <c r="EQ400" s="218"/>
      <c r="ER400" s="218"/>
      <c r="ES400" s="218"/>
      <c r="ET400" s="218"/>
      <c r="EU400" s="218"/>
      <c r="EV400" s="218"/>
      <c r="EW400" s="218"/>
      <c r="EX400" s="218"/>
      <c r="EY400" s="218"/>
      <c r="EZ400" s="218"/>
      <c r="FA400" s="218"/>
      <c r="FB400" s="218"/>
      <c r="FC400" s="218"/>
      <c r="FD400" s="218"/>
      <c r="FE400" s="218"/>
      <c r="FF400" s="218"/>
      <c r="FG400" s="218"/>
      <c r="FH400" s="218"/>
      <c r="FI400" s="218"/>
      <c r="FJ400" s="218"/>
      <c r="FK400" s="218"/>
      <c r="FL400" s="218"/>
      <c r="FM400" s="218"/>
      <c r="FN400" s="218"/>
    </row>
    <row r="401" spans="2:170">
      <c r="B401" s="218"/>
      <c r="C401" s="304"/>
      <c r="D401" s="218"/>
      <c r="F401" s="218"/>
      <c r="G401" s="218"/>
      <c r="H401" s="218"/>
      <c r="I401" s="218"/>
      <c r="J401" s="218"/>
      <c r="K401" s="218"/>
      <c r="L401" s="218"/>
      <c r="M401" s="218"/>
      <c r="N401" s="218"/>
      <c r="O401" s="218"/>
      <c r="P401" s="218"/>
      <c r="Q401" s="218"/>
      <c r="R401" s="218"/>
      <c r="S401" s="218"/>
      <c r="T401" s="218"/>
      <c r="U401" s="218"/>
      <c r="V401" s="218"/>
      <c r="W401" s="218"/>
      <c r="X401" s="218"/>
      <c r="Y401" s="218"/>
      <c r="Z401" s="218"/>
      <c r="AA401" s="218"/>
      <c r="AB401" s="218"/>
      <c r="AC401" s="218"/>
      <c r="AD401" s="218"/>
      <c r="AE401" s="218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18"/>
      <c r="AP401" s="218"/>
      <c r="AQ401" s="218"/>
      <c r="AR401" s="218"/>
      <c r="AS401" s="218"/>
      <c r="AT401" s="218"/>
      <c r="AU401" s="218"/>
      <c r="AV401" s="218"/>
      <c r="AW401" s="218"/>
      <c r="AX401" s="218"/>
      <c r="AY401" s="218"/>
      <c r="AZ401" s="218"/>
      <c r="BA401" s="218"/>
      <c r="BB401" s="218"/>
      <c r="BC401" s="218"/>
      <c r="BD401" s="218"/>
      <c r="BE401" s="218"/>
      <c r="BF401" s="218"/>
      <c r="BG401" s="218"/>
      <c r="BH401" s="218"/>
      <c r="BI401" s="218"/>
      <c r="BJ401" s="218"/>
      <c r="BK401" s="218"/>
      <c r="BL401" s="218"/>
      <c r="BM401" s="218"/>
      <c r="BN401" s="218"/>
      <c r="BO401" s="218"/>
      <c r="BP401" s="218"/>
      <c r="BQ401" s="218"/>
      <c r="BR401" s="218"/>
      <c r="BS401" s="218"/>
      <c r="BT401" s="218"/>
      <c r="BU401" s="218"/>
      <c r="BV401" s="218"/>
      <c r="BW401" s="218"/>
      <c r="BX401" s="218"/>
      <c r="BY401" s="218"/>
      <c r="BZ401" s="218"/>
      <c r="CA401" s="218"/>
      <c r="CB401" s="218"/>
      <c r="CC401" s="218"/>
      <c r="CD401" s="218"/>
      <c r="CE401" s="218"/>
      <c r="CF401" s="218"/>
      <c r="CG401" s="218"/>
      <c r="CH401" s="218"/>
      <c r="CI401" s="218"/>
      <c r="CJ401" s="218"/>
      <c r="CK401" s="218"/>
      <c r="CL401" s="218"/>
      <c r="CM401" s="218"/>
      <c r="CN401" s="218"/>
      <c r="CO401" s="218"/>
      <c r="CP401" s="218"/>
      <c r="CQ401" s="218"/>
      <c r="CR401" s="218"/>
      <c r="CS401" s="218"/>
      <c r="CT401" s="218"/>
      <c r="CU401" s="218"/>
      <c r="CV401" s="218"/>
      <c r="CW401" s="218"/>
      <c r="CX401" s="218"/>
      <c r="CY401" s="218"/>
      <c r="CZ401" s="218"/>
      <c r="DA401" s="218"/>
      <c r="DB401" s="218"/>
      <c r="DC401" s="218"/>
      <c r="DD401" s="218"/>
      <c r="DE401" s="218"/>
      <c r="DF401" s="218"/>
      <c r="DG401" s="218"/>
      <c r="DH401" s="218"/>
      <c r="DI401" s="218"/>
      <c r="DJ401" s="218"/>
      <c r="DK401" s="218"/>
      <c r="DL401" s="218"/>
      <c r="DM401" s="218"/>
      <c r="DN401" s="218"/>
      <c r="DO401" s="218"/>
      <c r="DP401" s="218"/>
      <c r="DQ401" s="218"/>
      <c r="DR401" s="218"/>
      <c r="DS401" s="218"/>
      <c r="DT401" s="218"/>
      <c r="DU401" s="218"/>
      <c r="DV401" s="218"/>
      <c r="DW401" s="218"/>
      <c r="DX401" s="218"/>
      <c r="DY401" s="218"/>
      <c r="DZ401" s="218"/>
      <c r="EA401" s="218"/>
      <c r="EB401" s="218"/>
      <c r="EC401" s="218"/>
      <c r="ED401" s="218"/>
      <c r="EE401" s="218"/>
      <c r="EF401" s="218"/>
      <c r="EG401" s="218"/>
      <c r="EH401" s="218"/>
      <c r="EI401" s="218"/>
      <c r="EJ401" s="218"/>
      <c r="EK401" s="218"/>
      <c r="EL401" s="218"/>
      <c r="EM401" s="218"/>
      <c r="EN401" s="218"/>
      <c r="EO401" s="218"/>
      <c r="EP401" s="218"/>
      <c r="EQ401" s="218"/>
      <c r="ER401" s="218"/>
      <c r="ES401" s="218"/>
      <c r="ET401" s="218"/>
      <c r="EU401" s="218"/>
      <c r="EV401" s="218"/>
      <c r="EW401" s="218"/>
      <c r="EX401" s="218"/>
      <c r="EY401" s="218"/>
      <c r="EZ401" s="218"/>
      <c r="FA401" s="218"/>
      <c r="FB401" s="218"/>
      <c r="FC401" s="218"/>
      <c r="FD401" s="218"/>
      <c r="FE401" s="218"/>
      <c r="FF401" s="218"/>
      <c r="FG401" s="218"/>
      <c r="FH401" s="218"/>
      <c r="FI401" s="218"/>
      <c r="FJ401" s="218"/>
      <c r="FK401" s="218"/>
      <c r="FL401" s="218"/>
      <c r="FM401" s="218"/>
      <c r="FN401" s="218"/>
    </row>
    <row r="402" spans="2:170">
      <c r="B402" s="218"/>
      <c r="C402" s="304"/>
      <c r="D402" s="218"/>
      <c r="F402" s="218"/>
      <c r="G402" s="218"/>
      <c r="H402" s="218"/>
      <c r="I402" s="218"/>
      <c r="J402" s="218"/>
      <c r="K402" s="218"/>
      <c r="L402" s="218"/>
      <c r="M402" s="218"/>
      <c r="N402" s="218"/>
      <c r="O402" s="218"/>
      <c r="P402" s="218"/>
      <c r="Q402" s="218"/>
      <c r="R402" s="218"/>
      <c r="S402" s="218"/>
      <c r="T402" s="218"/>
      <c r="U402" s="218"/>
      <c r="V402" s="218"/>
      <c r="W402" s="218"/>
      <c r="X402" s="218"/>
      <c r="Y402" s="218"/>
      <c r="Z402" s="218"/>
      <c r="AA402" s="218"/>
      <c r="AB402" s="218"/>
      <c r="AC402" s="218"/>
      <c r="AD402" s="218"/>
      <c r="AE402" s="218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18"/>
      <c r="AP402" s="218"/>
      <c r="AQ402" s="218"/>
      <c r="AR402" s="218"/>
      <c r="AS402" s="218"/>
      <c r="AT402" s="218"/>
      <c r="AU402" s="218"/>
      <c r="AV402" s="218"/>
      <c r="AW402" s="218"/>
      <c r="AX402" s="218"/>
      <c r="AY402" s="218"/>
      <c r="AZ402" s="218"/>
      <c r="BA402" s="218"/>
      <c r="BB402" s="218"/>
      <c r="BC402" s="218"/>
      <c r="BD402" s="218"/>
      <c r="BE402" s="218"/>
      <c r="BF402" s="218"/>
      <c r="BG402" s="218"/>
      <c r="BH402" s="218"/>
      <c r="BI402" s="218"/>
      <c r="BJ402" s="218"/>
      <c r="BK402" s="218"/>
      <c r="BL402" s="218"/>
      <c r="BM402" s="218"/>
      <c r="BN402" s="218"/>
      <c r="BO402" s="218"/>
      <c r="BP402" s="218"/>
      <c r="BQ402" s="218"/>
      <c r="BR402" s="218"/>
      <c r="BS402" s="218"/>
      <c r="BT402" s="218"/>
      <c r="BU402" s="218"/>
      <c r="BV402" s="218"/>
      <c r="BW402" s="218"/>
      <c r="BX402" s="218"/>
      <c r="BY402" s="218"/>
      <c r="BZ402" s="218"/>
      <c r="CA402" s="218"/>
      <c r="CB402" s="218"/>
      <c r="CC402" s="218"/>
      <c r="CD402" s="218"/>
      <c r="CE402" s="218"/>
      <c r="CF402" s="218"/>
      <c r="CG402" s="218"/>
      <c r="CH402" s="218"/>
      <c r="CI402" s="218"/>
      <c r="CJ402" s="218"/>
      <c r="CK402" s="218"/>
      <c r="CL402" s="218"/>
      <c r="CM402" s="218"/>
      <c r="CN402" s="218"/>
      <c r="CO402" s="218"/>
      <c r="CP402" s="218"/>
      <c r="CQ402" s="218"/>
      <c r="CR402" s="218"/>
      <c r="CS402" s="218"/>
      <c r="CT402" s="218"/>
      <c r="CU402" s="218"/>
      <c r="CV402" s="218"/>
      <c r="CW402" s="218"/>
      <c r="CX402" s="218"/>
      <c r="CY402" s="218"/>
      <c r="CZ402" s="218"/>
      <c r="DA402" s="218"/>
      <c r="DB402" s="218"/>
      <c r="DC402" s="218"/>
      <c r="DD402" s="218"/>
      <c r="DE402" s="218"/>
      <c r="DF402" s="218"/>
      <c r="DG402" s="218"/>
      <c r="DH402" s="218"/>
      <c r="DI402" s="218"/>
      <c r="DJ402" s="218"/>
      <c r="DK402" s="218"/>
      <c r="DL402" s="218"/>
      <c r="DM402" s="218"/>
      <c r="DN402" s="218"/>
      <c r="DO402" s="218"/>
      <c r="DP402" s="218"/>
      <c r="DQ402" s="218"/>
      <c r="DR402" s="218"/>
      <c r="DS402" s="218"/>
      <c r="DT402" s="218"/>
      <c r="DU402" s="218"/>
      <c r="DV402" s="218"/>
      <c r="DW402" s="218"/>
      <c r="DX402" s="218"/>
      <c r="DY402" s="218"/>
      <c r="DZ402" s="218"/>
      <c r="EA402" s="218"/>
      <c r="EB402" s="218"/>
      <c r="EC402" s="218"/>
      <c r="ED402" s="218"/>
      <c r="EE402" s="218"/>
      <c r="EF402" s="218"/>
      <c r="EG402" s="218"/>
      <c r="EH402" s="218"/>
      <c r="EI402" s="218"/>
      <c r="EJ402" s="218"/>
      <c r="EK402" s="218"/>
      <c r="EL402" s="218"/>
      <c r="EM402" s="218"/>
      <c r="EN402" s="218"/>
      <c r="EO402" s="218"/>
      <c r="EP402" s="218"/>
      <c r="EQ402" s="218"/>
      <c r="ER402" s="218"/>
      <c r="ES402" s="218"/>
      <c r="ET402" s="218"/>
      <c r="EU402" s="218"/>
      <c r="EV402" s="218"/>
      <c r="EW402" s="218"/>
      <c r="EX402" s="218"/>
      <c r="EY402" s="218"/>
      <c r="EZ402" s="218"/>
      <c r="FA402" s="218"/>
      <c r="FB402" s="218"/>
      <c r="FC402" s="218"/>
      <c r="FD402" s="218"/>
      <c r="FE402" s="218"/>
      <c r="FF402" s="218"/>
      <c r="FG402" s="218"/>
      <c r="FH402" s="218"/>
      <c r="FI402" s="218"/>
      <c r="FJ402" s="218"/>
      <c r="FK402" s="218"/>
      <c r="FL402" s="218"/>
      <c r="FM402" s="218"/>
      <c r="FN402" s="218"/>
    </row>
    <row r="403" spans="2:170">
      <c r="B403" s="218"/>
      <c r="C403" s="304"/>
      <c r="D403" s="218"/>
      <c r="F403" s="218"/>
      <c r="G403" s="218"/>
      <c r="H403" s="218"/>
      <c r="I403" s="218"/>
      <c r="J403" s="218"/>
      <c r="K403" s="218"/>
      <c r="L403" s="218"/>
      <c r="M403" s="218"/>
      <c r="N403" s="218"/>
      <c r="O403" s="218"/>
      <c r="P403" s="218"/>
      <c r="Q403" s="218"/>
      <c r="R403" s="218"/>
      <c r="S403" s="218"/>
      <c r="T403" s="218"/>
      <c r="U403" s="218"/>
      <c r="V403" s="218"/>
      <c r="W403" s="218"/>
      <c r="X403" s="218"/>
      <c r="Y403" s="218"/>
      <c r="Z403" s="218"/>
      <c r="AA403" s="218"/>
      <c r="AB403" s="218"/>
      <c r="AC403" s="218"/>
      <c r="AD403" s="218"/>
      <c r="AE403" s="218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18"/>
      <c r="AP403" s="218"/>
      <c r="AQ403" s="218"/>
      <c r="AR403" s="218"/>
      <c r="AS403" s="218"/>
      <c r="AT403" s="218"/>
      <c r="AU403" s="218"/>
      <c r="AV403" s="218"/>
      <c r="AW403" s="218"/>
      <c r="AX403" s="218"/>
      <c r="AY403" s="218"/>
      <c r="AZ403" s="218"/>
      <c r="BA403" s="218"/>
      <c r="BB403" s="218"/>
      <c r="BC403" s="218"/>
      <c r="BD403" s="218"/>
      <c r="BE403" s="218"/>
      <c r="BF403" s="218"/>
      <c r="BG403" s="218"/>
      <c r="BH403" s="218"/>
      <c r="BI403" s="218"/>
      <c r="BJ403" s="218"/>
      <c r="BK403" s="218"/>
      <c r="BL403" s="218"/>
      <c r="BM403" s="218"/>
      <c r="BN403" s="218"/>
      <c r="BO403" s="218"/>
      <c r="BP403" s="218"/>
      <c r="BQ403" s="218"/>
      <c r="BR403" s="218"/>
      <c r="BS403" s="218"/>
      <c r="BT403" s="218"/>
      <c r="BU403" s="218"/>
      <c r="BV403" s="218"/>
      <c r="BW403" s="218"/>
      <c r="BX403" s="218"/>
      <c r="BY403" s="218"/>
      <c r="BZ403" s="218"/>
      <c r="CA403" s="218"/>
      <c r="CB403" s="218"/>
      <c r="CC403" s="218"/>
      <c r="CD403" s="218"/>
      <c r="CE403" s="218"/>
      <c r="CF403" s="218"/>
      <c r="CG403" s="218"/>
      <c r="CH403" s="218"/>
      <c r="CI403" s="218"/>
      <c r="CJ403" s="218"/>
      <c r="CK403" s="218"/>
      <c r="CL403" s="218"/>
      <c r="CM403" s="218"/>
      <c r="CN403" s="218"/>
      <c r="CO403" s="218"/>
      <c r="CP403" s="218"/>
      <c r="CQ403" s="218"/>
      <c r="CR403" s="218"/>
      <c r="CS403" s="218"/>
      <c r="CT403" s="218"/>
      <c r="CU403" s="218"/>
      <c r="CV403" s="218"/>
      <c r="CW403" s="218"/>
      <c r="CX403" s="218"/>
      <c r="CY403" s="218"/>
      <c r="CZ403" s="218"/>
      <c r="DA403" s="218"/>
      <c r="DB403" s="218"/>
      <c r="DC403" s="218"/>
      <c r="DD403" s="218"/>
      <c r="DE403" s="218"/>
      <c r="DF403" s="218"/>
      <c r="DG403" s="218"/>
      <c r="DH403" s="218"/>
      <c r="DI403" s="218"/>
      <c r="DJ403" s="218"/>
      <c r="DK403" s="218"/>
      <c r="DL403" s="218"/>
      <c r="DM403" s="218"/>
      <c r="DN403" s="218"/>
      <c r="DO403" s="218"/>
      <c r="DP403" s="218"/>
      <c r="DQ403" s="218"/>
      <c r="DR403" s="218"/>
      <c r="DS403" s="218"/>
      <c r="DT403" s="218"/>
      <c r="DU403" s="218"/>
      <c r="DV403" s="218"/>
      <c r="DW403" s="218"/>
      <c r="DX403" s="218"/>
      <c r="DY403" s="218"/>
      <c r="DZ403" s="218"/>
      <c r="EA403" s="218"/>
      <c r="EB403" s="218"/>
      <c r="EC403" s="218"/>
      <c r="ED403" s="218"/>
      <c r="EE403" s="218"/>
      <c r="EF403" s="218"/>
      <c r="EG403" s="218"/>
      <c r="EH403" s="218"/>
      <c r="EI403" s="218"/>
      <c r="EJ403" s="218"/>
      <c r="EK403" s="218"/>
      <c r="EL403" s="218"/>
      <c r="EM403" s="218"/>
      <c r="EN403" s="218"/>
      <c r="EO403" s="218"/>
      <c r="EP403" s="218"/>
      <c r="EQ403" s="218"/>
      <c r="ER403" s="218"/>
      <c r="ES403" s="218"/>
      <c r="ET403" s="218"/>
      <c r="EU403" s="218"/>
      <c r="EV403" s="218"/>
      <c r="EW403" s="218"/>
      <c r="EX403" s="218"/>
      <c r="EY403" s="218"/>
      <c r="EZ403" s="218"/>
      <c r="FA403" s="218"/>
      <c r="FB403" s="218"/>
      <c r="FC403" s="218"/>
      <c r="FD403" s="218"/>
      <c r="FE403" s="218"/>
      <c r="FF403" s="218"/>
      <c r="FG403" s="218"/>
      <c r="FH403" s="218"/>
      <c r="FI403" s="218"/>
      <c r="FJ403" s="218"/>
      <c r="FK403" s="218"/>
      <c r="FL403" s="218"/>
      <c r="FM403" s="218"/>
      <c r="FN403" s="218"/>
    </row>
    <row r="404" spans="2:170">
      <c r="B404" s="218"/>
      <c r="C404" s="304"/>
      <c r="D404" s="218"/>
      <c r="F404" s="218"/>
      <c r="G404" s="218"/>
      <c r="H404" s="218"/>
      <c r="I404" s="218"/>
      <c r="J404" s="218"/>
      <c r="K404" s="218"/>
      <c r="L404" s="218"/>
      <c r="M404" s="218"/>
      <c r="N404" s="218"/>
      <c r="O404" s="218"/>
      <c r="P404" s="218"/>
      <c r="Q404" s="218"/>
      <c r="R404" s="218"/>
      <c r="S404" s="218"/>
      <c r="T404" s="218"/>
      <c r="U404" s="218"/>
      <c r="V404" s="218"/>
      <c r="W404" s="218"/>
      <c r="X404" s="218"/>
      <c r="Y404" s="218"/>
      <c r="Z404" s="218"/>
      <c r="AA404" s="218"/>
      <c r="AB404" s="218"/>
      <c r="AC404" s="218"/>
      <c r="AD404" s="218"/>
      <c r="AE404" s="218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18"/>
      <c r="AP404" s="218"/>
      <c r="AQ404" s="218"/>
      <c r="AR404" s="218"/>
      <c r="AS404" s="218"/>
      <c r="AT404" s="218"/>
      <c r="AU404" s="218"/>
      <c r="AV404" s="218"/>
      <c r="AW404" s="218"/>
      <c r="AX404" s="218"/>
      <c r="AY404" s="218"/>
      <c r="AZ404" s="218"/>
      <c r="BA404" s="218"/>
      <c r="BB404" s="218"/>
      <c r="BC404" s="218"/>
      <c r="BD404" s="218"/>
      <c r="BE404" s="218"/>
      <c r="BF404" s="218"/>
      <c r="BG404" s="218"/>
      <c r="BH404" s="218"/>
      <c r="BI404" s="218"/>
      <c r="BJ404" s="218"/>
      <c r="BK404" s="218"/>
      <c r="BL404" s="218"/>
      <c r="BM404" s="218"/>
      <c r="BN404" s="218"/>
      <c r="BO404" s="218"/>
      <c r="BP404" s="218"/>
      <c r="BQ404" s="218"/>
      <c r="BR404" s="218"/>
      <c r="BS404" s="218"/>
      <c r="BT404" s="218"/>
      <c r="BU404" s="218"/>
      <c r="BV404" s="218"/>
      <c r="BW404" s="218"/>
      <c r="BX404" s="218"/>
      <c r="BY404" s="218"/>
      <c r="BZ404" s="218"/>
      <c r="CA404" s="218"/>
      <c r="CB404" s="218"/>
      <c r="CC404" s="218"/>
      <c r="CD404" s="218"/>
      <c r="CE404" s="218"/>
      <c r="CF404" s="218"/>
      <c r="CG404" s="218"/>
      <c r="CH404" s="218"/>
      <c r="CI404" s="218"/>
      <c r="CJ404" s="218"/>
      <c r="CK404" s="218"/>
      <c r="CL404" s="218"/>
      <c r="CM404" s="218"/>
      <c r="CN404" s="218"/>
      <c r="CO404" s="218"/>
      <c r="CP404" s="218"/>
      <c r="CQ404" s="218"/>
      <c r="CR404" s="218"/>
      <c r="CS404" s="218"/>
      <c r="CT404" s="218"/>
      <c r="CU404" s="218"/>
      <c r="CV404" s="218"/>
      <c r="CW404" s="218"/>
      <c r="CX404" s="218"/>
      <c r="CY404" s="218"/>
      <c r="CZ404" s="218"/>
      <c r="DA404" s="218"/>
      <c r="DB404" s="218"/>
      <c r="DC404" s="218"/>
      <c r="DD404" s="218"/>
      <c r="DE404" s="218"/>
      <c r="DF404" s="218"/>
      <c r="DG404" s="218"/>
      <c r="DH404" s="218"/>
      <c r="DI404" s="218"/>
      <c r="DJ404" s="218"/>
      <c r="DK404" s="218"/>
      <c r="DL404" s="218"/>
      <c r="DM404" s="218"/>
      <c r="DN404" s="218"/>
      <c r="DO404" s="218"/>
      <c r="DP404" s="218"/>
      <c r="DQ404" s="218"/>
      <c r="DR404" s="218"/>
      <c r="DS404" s="218"/>
      <c r="DT404" s="218"/>
      <c r="DU404" s="218"/>
      <c r="DV404" s="218"/>
      <c r="DW404" s="218"/>
      <c r="DX404" s="218"/>
      <c r="DY404" s="218"/>
      <c r="DZ404" s="218"/>
      <c r="EA404" s="218"/>
      <c r="EB404" s="218"/>
      <c r="EC404" s="218"/>
      <c r="ED404" s="218"/>
      <c r="EE404" s="218"/>
      <c r="EF404" s="218"/>
      <c r="EG404" s="218"/>
      <c r="EH404" s="218"/>
      <c r="EI404" s="218"/>
      <c r="EJ404" s="218"/>
      <c r="EK404" s="218"/>
      <c r="EL404" s="218"/>
      <c r="EM404" s="218"/>
      <c r="EN404" s="218"/>
      <c r="EO404" s="218"/>
      <c r="EP404" s="218"/>
      <c r="EQ404" s="218"/>
      <c r="ER404" s="218"/>
      <c r="ES404" s="218"/>
      <c r="ET404" s="218"/>
      <c r="EU404" s="218"/>
      <c r="EV404" s="218"/>
      <c r="EW404" s="218"/>
      <c r="EX404" s="218"/>
      <c r="EY404" s="218"/>
      <c r="EZ404" s="218"/>
      <c r="FA404" s="218"/>
      <c r="FB404" s="218"/>
      <c r="FC404" s="218"/>
      <c r="FD404" s="218"/>
      <c r="FE404" s="218"/>
      <c r="FF404" s="218"/>
      <c r="FG404" s="218"/>
      <c r="FH404" s="218"/>
      <c r="FI404" s="218"/>
      <c r="FJ404" s="218"/>
      <c r="FK404" s="218"/>
      <c r="FL404" s="218"/>
      <c r="FM404" s="218"/>
      <c r="FN404" s="218"/>
    </row>
    <row r="405" spans="2:170">
      <c r="B405" s="218"/>
      <c r="C405" s="304"/>
      <c r="D405" s="218"/>
      <c r="F405" s="218"/>
      <c r="G405" s="218"/>
      <c r="H405" s="218"/>
      <c r="I405" s="218"/>
      <c r="J405" s="218"/>
      <c r="K405" s="218"/>
      <c r="L405" s="218"/>
      <c r="M405" s="218"/>
      <c r="N405" s="218"/>
      <c r="O405" s="218"/>
      <c r="P405" s="218"/>
      <c r="Q405" s="218"/>
      <c r="R405" s="218"/>
      <c r="S405" s="218"/>
      <c r="T405" s="218"/>
      <c r="U405" s="218"/>
      <c r="V405" s="218"/>
      <c r="W405" s="218"/>
      <c r="X405" s="218"/>
      <c r="Y405" s="218"/>
      <c r="Z405" s="218"/>
      <c r="AA405" s="218"/>
      <c r="AB405" s="218"/>
      <c r="AC405" s="218"/>
      <c r="AD405" s="218"/>
      <c r="AE405" s="218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18"/>
      <c r="AP405" s="218"/>
      <c r="AQ405" s="218"/>
      <c r="AR405" s="218"/>
      <c r="AS405" s="218"/>
      <c r="AT405" s="218"/>
      <c r="AU405" s="218"/>
      <c r="AV405" s="218"/>
      <c r="AW405" s="218"/>
      <c r="AX405" s="218"/>
      <c r="AY405" s="218"/>
      <c r="AZ405" s="218"/>
      <c r="BA405" s="218"/>
      <c r="BB405" s="218"/>
      <c r="BC405" s="218"/>
      <c r="BD405" s="218"/>
      <c r="BE405" s="218"/>
      <c r="BF405" s="218"/>
      <c r="BG405" s="218"/>
      <c r="BH405" s="218"/>
      <c r="BI405" s="218"/>
      <c r="BJ405" s="218"/>
      <c r="BK405" s="218"/>
      <c r="BL405" s="218"/>
      <c r="BM405" s="218"/>
      <c r="BN405" s="218"/>
      <c r="BO405" s="218"/>
      <c r="BP405" s="218"/>
      <c r="BQ405" s="218"/>
      <c r="BR405" s="218"/>
      <c r="BS405" s="218"/>
      <c r="BT405" s="218"/>
      <c r="BU405" s="218"/>
      <c r="BV405" s="218"/>
      <c r="BW405" s="218"/>
      <c r="BX405" s="218"/>
      <c r="BY405" s="218"/>
      <c r="BZ405" s="218"/>
      <c r="CA405" s="218"/>
      <c r="CB405" s="218"/>
      <c r="CC405" s="218"/>
      <c r="CD405" s="218"/>
      <c r="CE405" s="218"/>
      <c r="CF405" s="218"/>
      <c r="CG405" s="218"/>
      <c r="CH405" s="218"/>
      <c r="CI405" s="218"/>
      <c r="CJ405" s="218"/>
      <c r="CK405" s="218"/>
      <c r="CL405" s="218"/>
      <c r="CM405" s="218"/>
      <c r="CN405" s="218"/>
      <c r="CO405" s="218"/>
      <c r="CP405" s="218"/>
      <c r="CQ405" s="218"/>
      <c r="CR405" s="218"/>
      <c r="CS405" s="218"/>
      <c r="CT405" s="218"/>
      <c r="CU405" s="218"/>
      <c r="CV405" s="218"/>
      <c r="CW405" s="218"/>
      <c r="CX405" s="218"/>
      <c r="CY405" s="218"/>
      <c r="CZ405" s="218"/>
      <c r="DA405" s="218"/>
      <c r="DB405" s="218"/>
      <c r="DC405" s="218"/>
      <c r="DD405" s="218"/>
      <c r="DE405" s="218"/>
      <c r="DF405" s="218"/>
      <c r="DG405" s="218"/>
      <c r="DH405" s="218"/>
      <c r="DI405" s="218"/>
      <c r="DJ405" s="218"/>
      <c r="DK405" s="218"/>
      <c r="DL405" s="218"/>
      <c r="DM405" s="218"/>
      <c r="DN405" s="218"/>
      <c r="DO405" s="218"/>
      <c r="DP405" s="218"/>
      <c r="DQ405" s="218"/>
      <c r="DR405" s="218"/>
      <c r="DS405" s="218"/>
      <c r="DT405" s="218"/>
      <c r="DU405" s="218"/>
      <c r="DV405" s="218"/>
      <c r="DW405" s="218"/>
      <c r="DX405" s="218"/>
      <c r="DY405" s="218"/>
      <c r="DZ405" s="218"/>
      <c r="EA405" s="218"/>
      <c r="EB405" s="218"/>
      <c r="EC405" s="218"/>
      <c r="ED405" s="218"/>
      <c r="EE405" s="218"/>
      <c r="EF405" s="218"/>
      <c r="EG405" s="218"/>
      <c r="EH405" s="218"/>
      <c r="EI405" s="218"/>
      <c r="EJ405" s="218"/>
      <c r="EK405" s="218"/>
      <c r="EL405" s="218"/>
      <c r="EM405" s="218"/>
      <c r="EN405" s="218"/>
      <c r="EO405" s="218"/>
      <c r="EP405" s="218"/>
      <c r="EQ405" s="218"/>
      <c r="ER405" s="218"/>
      <c r="ES405" s="218"/>
      <c r="ET405" s="218"/>
      <c r="EU405" s="218"/>
      <c r="EV405" s="218"/>
      <c r="EW405" s="218"/>
      <c r="EX405" s="218"/>
      <c r="EY405" s="218"/>
      <c r="EZ405" s="218"/>
      <c r="FA405" s="218"/>
      <c r="FB405" s="218"/>
      <c r="FC405" s="218"/>
      <c r="FD405" s="218"/>
      <c r="FE405" s="218"/>
      <c r="FF405" s="218"/>
      <c r="FG405" s="218"/>
      <c r="FH405" s="218"/>
      <c r="FI405" s="218"/>
      <c r="FJ405" s="218"/>
      <c r="FK405" s="218"/>
      <c r="FL405" s="218"/>
      <c r="FM405" s="218"/>
      <c r="FN405" s="218"/>
    </row>
    <row r="406" spans="2:170">
      <c r="B406" s="218"/>
      <c r="C406" s="304"/>
      <c r="D406" s="218"/>
      <c r="F406" s="218"/>
      <c r="G406" s="218"/>
      <c r="H406" s="218"/>
      <c r="I406" s="218"/>
      <c r="J406" s="218"/>
      <c r="K406" s="218"/>
      <c r="L406" s="218"/>
      <c r="M406" s="218"/>
      <c r="N406" s="218"/>
      <c r="O406" s="218"/>
      <c r="P406" s="218"/>
      <c r="Q406" s="218"/>
      <c r="R406" s="218"/>
      <c r="S406" s="218"/>
      <c r="T406" s="218"/>
      <c r="U406" s="218"/>
      <c r="V406" s="218"/>
      <c r="W406" s="218"/>
      <c r="X406" s="218"/>
      <c r="Y406" s="218"/>
      <c r="Z406" s="218"/>
      <c r="AA406" s="218"/>
      <c r="AB406" s="218"/>
      <c r="AC406" s="218"/>
      <c r="AD406" s="218"/>
      <c r="AE406" s="218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18"/>
      <c r="AP406" s="218"/>
      <c r="AQ406" s="218"/>
      <c r="AR406" s="218"/>
      <c r="AS406" s="218"/>
      <c r="AT406" s="218"/>
      <c r="AU406" s="218"/>
      <c r="AV406" s="218"/>
      <c r="AW406" s="218"/>
      <c r="AX406" s="218"/>
      <c r="AY406" s="218"/>
      <c r="AZ406" s="218"/>
      <c r="BA406" s="218"/>
      <c r="BB406" s="218"/>
      <c r="BC406" s="218"/>
      <c r="BD406" s="218"/>
      <c r="BE406" s="218"/>
      <c r="BF406" s="218"/>
      <c r="BG406" s="218"/>
      <c r="BH406" s="218"/>
      <c r="BI406" s="218"/>
      <c r="BJ406" s="218"/>
      <c r="BK406" s="218"/>
      <c r="BL406" s="218"/>
      <c r="BM406" s="218"/>
      <c r="BN406" s="218"/>
      <c r="BO406" s="218"/>
      <c r="BP406" s="218"/>
      <c r="BQ406" s="218"/>
      <c r="BR406" s="218"/>
      <c r="BS406" s="218"/>
      <c r="BT406" s="218"/>
      <c r="BU406" s="218"/>
      <c r="BV406" s="218"/>
      <c r="BW406" s="218"/>
      <c r="BX406" s="218"/>
      <c r="BY406" s="218"/>
      <c r="BZ406" s="218"/>
      <c r="CA406" s="218"/>
      <c r="CB406" s="218"/>
      <c r="CC406" s="218"/>
      <c r="CD406" s="218"/>
      <c r="CE406" s="218"/>
      <c r="CF406" s="218"/>
      <c r="CG406" s="218"/>
      <c r="CH406" s="218"/>
      <c r="CI406" s="218"/>
      <c r="CJ406" s="218"/>
      <c r="CK406" s="218"/>
      <c r="CL406" s="218"/>
      <c r="CM406" s="218"/>
      <c r="CN406" s="218"/>
      <c r="CO406" s="218"/>
      <c r="CP406" s="218"/>
      <c r="CQ406" s="218"/>
      <c r="CR406" s="218"/>
      <c r="CS406" s="218"/>
      <c r="CT406" s="218"/>
      <c r="CU406" s="218"/>
      <c r="CV406" s="218"/>
      <c r="CW406" s="218"/>
      <c r="CX406" s="218"/>
      <c r="CY406" s="218"/>
      <c r="CZ406" s="218"/>
      <c r="DA406" s="218"/>
      <c r="DB406" s="218"/>
      <c r="DC406" s="218"/>
      <c r="DD406" s="218"/>
      <c r="DE406" s="218"/>
      <c r="DF406" s="218"/>
      <c r="DG406" s="218"/>
      <c r="DH406" s="218"/>
      <c r="DI406" s="218"/>
      <c r="DJ406" s="218"/>
      <c r="DK406" s="218"/>
      <c r="DL406" s="218"/>
      <c r="DM406" s="218"/>
      <c r="DN406" s="218"/>
      <c r="DO406" s="218"/>
      <c r="DP406" s="218"/>
      <c r="DQ406" s="218"/>
      <c r="DR406" s="218"/>
      <c r="DS406" s="218"/>
      <c r="DT406" s="218"/>
      <c r="DU406" s="218"/>
      <c r="DV406" s="218"/>
      <c r="DW406" s="218"/>
      <c r="DX406" s="218"/>
      <c r="DY406" s="218"/>
      <c r="DZ406" s="218"/>
      <c r="EA406" s="218"/>
      <c r="EB406" s="218"/>
      <c r="EC406" s="218"/>
      <c r="ED406" s="218"/>
      <c r="EE406" s="218"/>
      <c r="EF406" s="218"/>
      <c r="EG406" s="218"/>
      <c r="EH406" s="218"/>
      <c r="EI406" s="218"/>
      <c r="EJ406" s="218"/>
      <c r="EK406" s="218"/>
      <c r="EL406" s="218"/>
      <c r="EM406" s="218"/>
      <c r="EN406" s="218"/>
      <c r="EO406" s="218"/>
      <c r="EP406" s="218"/>
      <c r="EQ406" s="218"/>
      <c r="ER406" s="218"/>
      <c r="ES406" s="218"/>
      <c r="ET406" s="218"/>
      <c r="EU406" s="218"/>
      <c r="EV406" s="218"/>
      <c r="EW406" s="218"/>
      <c r="EX406" s="218"/>
      <c r="EY406" s="218"/>
      <c r="EZ406" s="218"/>
      <c r="FA406" s="218"/>
      <c r="FB406" s="218"/>
      <c r="FC406" s="218"/>
      <c r="FD406" s="218"/>
      <c r="FE406" s="218"/>
      <c r="FF406" s="218"/>
      <c r="FG406" s="218"/>
      <c r="FH406" s="218"/>
      <c r="FI406" s="218"/>
      <c r="FJ406" s="218"/>
      <c r="FK406" s="218"/>
      <c r="FL406" s="218"/>
      <c r="FM406" s="218"/>
      <c r="FN406" s="218"/>
    </row>
    <row r="407" spans="2:170">
      <c r="B407" s="218"/>
      <c r="C407" s="304"/>
      <c r="D407" s="218"/>
      <c r="F407" s="218"/>
      <c r="G407" s="218"/>
      <c r="H407" s="218"/>
      <c r="I407" s="218"/>
      <c r="J407" s="218"/>
      <c r="K407" s="218"/>
      <c r="L407" s="218"/>
      <c r="M407" s="218"/>
      <c r="N407" s="218"/>
      <c r="O407" s="218"/>
      <c r="P407" s="218"/>
      <c r="Q407" s="218"/>
      <c r="R407" s="218"/>
      <c r="S407" s="218"/>
      <c r="T407" s="218"/>
      <c r="U407" s="218"/>
      <c r="V407" s="218"/>
      <c r="W407" s="218"/>
      <c r="X407" s="218"/>
      <c r="Y407" s="218"/>
      <c r="Z407" s="218"/>
      <c r="AA407" s="218"/>
      <c r="AB407" s="218"/>
      <c r="AC407" s="218"/>
      <c r="AD407" s="218"/>
      <c r="AE407" s="218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18"/>
      <c r="AP407" s="218"/>
      <c r="AQ407" s="218"/>
      <c r="AR407" s="218"/>
      <c r="AS407" s="218"/>
      <c r="AT407" s="218"/>
      <c r="AU407" s="218"/>
      <c r="AV407" s="218"/>
      <c r="AW407" s="218"/>
      <c r="AX407" s="218"/>
      <c r="AY407" s="218"/>
      <c r="AZ407" s="218"/>
      <c r="BA407" s="218"/>
      <c r="BB407" s="218"/>
      <c r="BC407" s="218"/>
      <c r="BD407" s="218"/>
      <c r="BE407" s="218"/>
      <c r="BF407" s="218"/>
      <c r="BG407" s="218"/>
      <c r="BH407" s="218"/>
      <c r="BI407" s="218"/>
      <c r="BJ407" s="218"/>
      <c r="BK407" s="218"/>
      <c r="BL407" s="218"/>
      <c r="BM407" s="218"/>
      <c r="BN407" s="218"/>
      <c r="BO407" s="218"/>
      <c r="BP407" s="218"/>
      <c r="BQ407" s="218"/>
      <c r="BR407" s="218"/>
      <c r="BS407" s="218"/>
      <c r="BT407" s="218"/>
      <c r="BU407" s="218"/>
      <c r="BV407" s="218"/>
      <c r="BW407" s="218"/>
      <c r="BX407" s="218"/>
      <c r="BY407" s="218"/>
      <c r="BZ407" s="218"/>
      <c r="CA407" s="218"/>
      <c r="CB407" s="218"/>
      <c r="CC407" s="218"/>
      <c r="CD407" s="218"/>
      <c r="CE407" s="218"/>
      <c r="CF407" s="218"/>
      <c r="CG407" s="218"/>
      <c r="CH407" s="218"/>
      <c r="CI407" s="218"/>
      <c r="CJ407" s="218"/>
      <c r="CK407" s="218"/>
      <c r="CL407" s="218"/>
      <c r="CM407" s="218"/>
      <c r="CN407" s="218"/>
      <c r="CO407" s="218"/>
      <c r="CP407" s="218"/>
      <c r="CQ407" s="218"/>
      <c r="CR407" s="218"/>
      <c r="CS407" s="218"/>
      <c r="CT407" s="218"/>
      <c r="CU407" s="218"/>
      <c r="CV407" s="218"/>
      <c r="CW407" s="218"/>
      <c r="CX407" s="218"/>
      <c r="CY407" s="218"/>
      <c r="CZ407" s="218"/>
      <c r="DA407" s="218"/>
      <c r="DB407" s="218"/>
      <c r="DC407" s="218"/>
      <c r="DD407" s="218"/>
      <c r="DE407" s="218"/>
      <c r="DF407" s="218"/>
      <c r="DG407" s="218"/>
      <c r="DH407" s="218"/>
      <c r="DI407" s="218"/>
      <c r="DJ407" s="218"/>
      <c r="DK407" s="218"/>
      <c r="DL407" s="218"/>
      <c r="DM407" s="218"/>
      <c r="DN407" s="218"/>
      <c r="DO407" s="218"/>
      <c r="DP407" s="218"/>
      <c r="DQ407" s="218"/>
      <c r="DR407" s="218"/>
      <c r="DS407" s="218"/>
      <c r="DT407" s="218"/>
      <c r="DU407" s="218"/>
      <c r="DV407" s="218"/>
      <c r="DW407" s="218"/>
      <c r="DX407" s="218"/>
      <c r="DY407" s="218"/>
      <c r="DZ407" s="218"/>
      <c r="EA407" s="218"/>
      <c r="EB407" s="218"/>
      <c r="EC407" s="218"/>
      <c r="ED407" s="218"/>
      <c r="EE407" s="218"/>
      <c r="EF407" s="218"/>
      <c r="EG407" s="218"/>
      <c r="EH407" s="218"/>
      <c r="EI407" s="218"/>
      <c r="EJ407" s="218"/>
      <c r="EK407" s="218"/>
      <c r="EL407" s="218"/>
      <c r="EM407" s="218"/>
      <c r="EN407" s="218"/>
      <c r="EO407" s="218"/>
      <c r="EP407" s="218"/>
      <c r="EQ407" s="218"/>
      <c r="ER407" s="218"/>
      <c r="ES407" s="218"/>
      <c r="ET407" s="218"/>
      <c r="EU407" s="218"/>
      <c r="EV407" s="218"/>
      <c r="EW407" s="218"/>
      <c r="EX407" s="218"/>
      <c r="EY407" s="218"/>
      <c r="EZ407" s="218"/>
      <c r="FA407" s="218"/>
      <c r="FB407" s="218"/>
      <c r="FC407" s="218"/>
      <c r="FD407" s="218"/>
      <c r="FE407" s="218"/>
      <c r="FF407" s="218"/>
      <c r="FG407" s="218"/>
      <c r="FH407" s="218"/>
      <c r="FI407" s="218"/>
      <c r="FJ407" s="218"/>
      <c r="FK407" s="218"/>
      <c r="FL407" s="218"/>
      <c r="FM407" s="218"/>
      <c r="FN407" s="218"/>
    </row>
    <row r="408" spans="2:170">
      <c r="B408" s="218"/>
      <c r="C408" s="304"/>
      <c r="D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8"/>
      <c r="CI408" s="218"/>
      <c r="CJ408" s="218"/>
      <c r="CK408" s="218"/>
      <c r="CL408" s="218"/>
      <c r="CM408" s="218"/>
      <c r="CN408" s="218"/>
      <c r="CO408" s="218"/>
      <c r="CP408" s="218"/>
      <c r="CQ408" s="218"/>
      <c r="CR408" s="218"/>
      <c r="CS408" s="218"/>
      <c r="CT408" s="218"/>
      <c r="CU408" s="218"/>
      <c r="CV408" s="218"/>
      <c r="CW408" s="218"/>
      <c r="CX408" s="218"/>
      <c r="CY408" s="218"/>
      <c r="CZ408" s="218"/>
      <c r="DA408" s="218"/>
      <c r="DB408" s="218"/>
      <c r="DC408" s="218"/>
      <c r="DD408" s="218"/>
      <c r="DE408" s="218"/>
      <c r="DF408" s="218"/>
      <c r="DG408" s="218"/>
      <c r="DH408" s="218"/>
      <c r="DI408" s="218"/>
      <c r="DJ408" s="218"/>
      <c r="DK408" s="218"/>
      <c r="DL408" s="218"/>
      <c r="DM408" s="218"/>
      <c r="DN408" s="218"/>
      <c r="DO408" s="218"/>
      <c r="DP408" s="218"/>
      <c r="DQ408" s="218"/>
      <c r="DR408" s="218"/>
      <c r="DS408" s="218"/>
      <c r="DT408" s="218"/>
      <c r="DU408" s="218"/>
      <c r="DV408" s="218"/>
      <c r="DW408" s="218"/>
      <c r="DX408" s="218"/>
      <c r="DY408" s="218"/>
      <c r="DZ408" s="218"/>
      <c r="EA408" s="218"/>
      <c r="EB408" s="218"/>
      <c r="EC408" s="218"/>
      <c r="ED408" s="218"/>
      <c r="EE408" s="218"/>
      <c r="EF408" s="218"/>
      <c r="EG408" s="218"/>
      <c r="EH408" s="218"/>
      <c r="EI408" s="218"/>
      <c r="EJ408" s="218"/>
      <c r="EK408" s="218"/>
      <c r="EL408" s="218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</row>
    <row r="409" spans="2:170">
      <c r="B409" s="218"/>
      <c r="C409" s="304"/>
      <c r="D409" s="218"/>
      <c r="F409" s="218"/>
      <c r="G409" s="218"/>
      <c r="H409" s="218"/>
      <c r="I409" s="218"/>
      <c r="J409" s="218"/>
      <c r="K409" s="218"/>
      <c r="L409" s="218"/>
      <c r="M409" s="218"/>
      <c r="N409" s="218"/>
      <c r="O409" s="218"/>
      <c r="P409" s="218"/>
      <c r="Q409" s="218"/>
      <c r="R409" s="218"/>
      <c r="S409" s="218"/>
      <c r="T409" s="218"/>
      <c r="U409" s="218"/>
      <c r="V409" s="218"/>
      <c r="W409" s="218"/>
      <c r="X409" s="218"/>
      <c r="Y409" s="218"/>
      <c r="Z409" s="218"/>
      <c r="AA409" s="218"/>
      <c r="AB409" s="218"/>
      <c r="AC409" s="218"/>
      <c r="AD409" s="218"/>
      <c r="AE409" s="218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18"/>
      <c r="AP409" s="218"/>
      <c r="AQ409" s="218"/>
      <c r="AR409" s="218"/>
      <c r="AS409" s="218"/>
      <c r="AT409" s="218"/>
      <c r="AU409" s="218"/>
      <c r="AV409" s="218"/>
      <c r="AW409" s="218"/>
      <c r="AX409" s="218"/>
      <c r="AY409" s="218"/>
      <c r="AZ409" s="218"/>
      <c r="BA409" s="218"/>
      <c r="BB409" s="218"/>
      <c r="BC409" s="218"/>
      <c r="BD409" s="218"/>
      <c r="BE409" s="218"/>
      <c r="BF409" s="218"/>
      <c r="BG409" s="218"/>
      <c r="BH409" s="218"/>
      <c r="BI409" s="218"/>
      <c r="BJ409" s="218"/>
      <c r="BK409" s="218"/>
      <c r="BL409" s="218"/>
      <c r="BM409" s="218"/>
      <c r="BN409" s="218"/>
      <c r="BO409" s="218"/>
      <c r="BP409" s="218"/>
      <c r="BQ409" s="218"/>
      <c r="BR409" s="218"/>
      <c r="BS409" s="218"/>
      <c r="BT409" s="218"/>
      <c r="BU409" s="218"/>
      <c r="BV409" s="218"/>
      <c r="BW409" s="218"/>
      <c r="BX409" s="218"/>
      <c r="BY409" s="218"/>
      <c r="BZ409" s="218"/>
      <c r="CA409" s="218"/>
      <c r="CB409" s="218"/>
      <c r="CC409" s="218"/>
      <c r="CD409" s="218"/>
      <c r="CE409" s="218"/>
      <c r="CF409" s="218"/>
      <c r="CG409" s="218"/>
      <c r="CH409" s="218"/>
      <c r="CI409" s="218"/>
      <c r="CJ409" s="218"/>
      <c r="CK409" s="218"/>
      <c r="CL409" s="218"/>
      <c r="CM409" s="218"/>
      <c r="CN409" s="218"/>
      <c r="CO409" s="218"/>
      <c r="CP409" s="218"/>
      <c r="CQ409" s="218"/>
      <c r="CR409" s="218"/>
      <c r="CS409" s="218"/>
      <c r="CT409" s="218"/>
      <c r="CU409" s="218"/>
      <c r="CV409" s="218"/>
      <c r="CW409" s="218"/>
      <c r="CX409" s="218"/>
      <c r="CY409" s="218"/>
      <c r="CZ409" s="218"/>
      <c r="DA409" s="218"/>
      <c r="DB409" s="218"/>
      <c r="DC409" s="218"/>
      <c r="DD409" s="218"/>
      <c r="DE409" s="218"/>
      <c r="DF409" s="218"/>
      <c r="DG409" s="218"/>
      <c r="DH409" s="218"/>
      <c r="DI409" s="218"/>
      <c r="DJ409" s="218"/>
      <c r="DK409" s="218"/>
      <c r="DL409" s="218"/>
      <c r="DM409" s="218"/>
      <c r="DN409" s="218"/>
      <c r="DO409" s="218"/>
      <c r="DP409" s="218"/>
      <c r="DQ409" s="218"/>
      <c r="DR409" s="218"/>
      <c r="DS409" s="218"/>
      <c r="DT409" s="218"/>
      <c r="DU409" s="218"/>
      <c r="DV409" s="218"/>
      <c r="DW409" s="218"/>
      <c r="DX409" s="218"/>
      <c r="DY409" s="218"/>
      <c r="DZ409" s="218"/>
      <c r="EA409" s="218"/>
      <c r="EB409" s="218"/>
      <c r="EC409" s="218"/>
      <c r="ED409" s="218"/>
      <c r="EE409" s="218"/>
      <c r="EF409" s="218"/>
      <c r="EG409" s="218"/>
      <c r="EH409" s="218"/>
      <c r="EI409" s="218"/>
      <c r="EJ409" s="218"/>
      <c r="EK409" s="218"/>
      <c r="EL409" s="218"/>
      <c r="EM409" s="218"/>
      <c r="EN409" s="218"/>
      <c r="EO409" s="218"/>
      <c r="EP409" s="218"/>
      <c r="EQ409" s="218"/>
      <c r="ER409" s="218"/>
      <c r="ES409" s="218"/>
      <c r="ET409" s="218"/>
      <c r="EU409" s="218"/>
      <c r="EV409" s="218"/>
      <c r="EW409" s="218"/>
      <c r="EX409" s="218"/>
      <c r="EY409" s="218"/>
      <c r="EZ409" s="218"/>
      <c r="FA409" s="218"/>
      <c r="FB409" s="218"/>
      <c r="FC409" s="218"/>
      <c r="FD409" s="218"/>
      <c r="FE409" s="218"/>
      <c r="FF409" s="218"/>
      <c r="FG409" s="218"/>
      <c r="FH409" s="218"/>
      <c r="FI409" s="218"/>
      <c r="FJ409" s="218"/>
      <c r="FK409" s="218"/>
      <c r="FL409" s="218"/>
      <c r="FM409" s="218"/>
      <c r="FN409" s="218"/>
    </row>
    <row r="410" spans="2:170">
      <c r="B410" s="218"/>
      <c r="C410" s="304"/>
      <c r="D410" s="218"/>
      <c r="F410" s="218"/>
      <c r="G410" s="218"/>
      <c r="H410" s="218"/>
      <c r="I410" s="218"/>
      <c r="J410" s="218"/>
      <c r="K410" s="218"/>
      <c r="L410" s="218"/>
      <c r="M410" s="218"/>
      <c r="N410" s="218"/>
      <c r="O410" s="218"/>
      <c r="P410" s="218"/>
      <c r="Q410" s="218"/>
      <c r="R410" s="218"/>
      <c r="S410" s="218"/>
      <c r="T410" s="218"/>
      <c r="U410" s="218"/>
      <c r="V410" s="218"/>
      <c r="W410" s="218"/>
      <c r="X410" s="218"/>
      <c r="Y410" s="218"/>
      <c r="Z410" s="218"/>
      <c r="AA410" s="218"/>
      <c r="AB410" s="218"/>
      <c r="AC410" s="218"/>
      <c r="AD410" s="218"/>
      <c r="AE410" s="218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18"/>
      <c r="AP410" s="218"/>
      <c r="AQ410" s="218"/>
      <c r="AR410" s="218"/>
      <c r="AS410" s="218"/>
      <c r="AT410" s="218"/>
      <c r="AU410" s="218"/>
      <c r="AV410" s="218"/>
      <c r="AW410" s="218"/>
      <c r="AX410" s="218"/>
      <c r="AY410" s="218"/>
      <c r="AZ410" s="218"/>
      <c r="BA410" s="218"/>
      <c r="BB410" s="218"/>
      <c r="BC410" s="218"/>
      <c r="BD410" s="218"/>
      <c r="BE410" s="218"/>
      <c r="BF410" s="218"/>
      <c r="BG410" s="218"/>
      <c r="BH410" s="218"/>
      <c r="BI410" s="218"/>
      <c r="BJ410" s="218"/>
      <c r="BK410" s="218"/>
      <c r="BL410" s="218"/>
      <c r="BM410" s="218"/>
      <c r="BN410" s="218"/>
      <c r="BO410" s="218"/>
      <c r="BP410" s="218"/>
      <c r="BQ410" s="218"/>
      <c r="BR410" s="218"/>
      <c r="BS410" s="218"/>
      <c r="BT410" s="218"/>
      <c r="BU410" s="218"/>
      <c r="BV410" s="218"/>
      <c r="BW410" s="218"/>
      <c r="BX410" s="218"/>
      <c r="BY410" s="218"/>
      <c r="BZ410" s="218"/>
      <c r="CA410" s="218"/>
      <c r="CB410" s="218"/>
      <c r="CC410" s="218"/>
      <c r="CD410" s="218"/>
      <c r="CE410" s="218"/>
      <c r="CF410" s="218"/>
      <c r="CG410" s="218"/>
      <c r="CH410" s="218"/>
      <c r="CI410" s="218"/>
      <c r="CJ410" s="218"/>
      <c r="CK410" s="218"/>
      <c r="CL410" s="218"/>
      <c r="CM410" s="218"/>
      <c r="CN410" s="218"/>
      <c r="CO410" s="218"/>
      <c r="CP410" s="218"/>
      <c r="CQ410" s="218"/>
      <c r="CR410" s="218"/>
      <c r="CS410" s="218"/>
      <c r="CT410" s="218"/>
      <c r="CU410" s="218"/>
      <c r="CV410" s="218"/>
      <c r="CW410" s="218"/>
      <c r="CX410" s="218"/>
      <c r="CY410" s="218"/>
      <c r="CZ410" s="218"/>
      <c r="DA410" s="218"/>
      <c r="DB410" s="218"/>
      <c r="DC410" s="218"/>
      <c r="DD410" s="218"/>
      <c r="DE410" s="218"/>
      <c r="DF410" s="218"/>
      <c r="DG410" s="218"/>
      <c r="DH410" s="218"/>
      <c r="DI410" s="218"/>
      <c r="DJ410" s="218"/>
      <c r="DK410" s="218"/>
      <c r="DL410" s="218"/>
      <c r="DM410" s="218"/>
      <c r="DN410" s="218"/>
      <c r="DO410" s="218"/>
      <c r="DP410" s="218"/>
      <c r="DQ410" s="218"/>
      <c r="DR410" s="218"/>
      <c r="DS410" s="218"/>
      <c r="DT410" s="218"/>
      <c r="DU410" s="218"/>
      <c r="DV410" s="218"/>
      <c r="DW410" s="218"/>
      <c r="DX410" s="218"/>
      <c r="DY410" s="218"/>
      <c r="DZ410" s="218"/>
      <c r="EA410" s="218"/>
      <c r="EB410" s="218"/>
      <c r="EC410" s="218"/>
      <c r="ED410" s="218"/>
      <c r="EE410" s="218"/>
      <c r="EF410" s="218"/>
      <c r="EG410" s="218"/>
      <c r="EH410" s="218"/>
      <c r="EI410" s="218"/>
      <c r="EJ410" s="218"/>
      <c r="EK410" s="218"/>
      <c r="EL410" s="218"/>
      <c r="EM410" s="218"/>
      <c r="EN410" s="218"/>
      <c r="EO410" s="218"/>
      <c r="EP410" s="218"/>
      <c r="EQ410" s="218"/>
      <c r="ER410" s="218"/>
      <c r="ES410" s="218"/>
      <c r="ET410" s="218"/>
      <c r="EU410" s="218"/>
      <c r="EV410" s="218"/>
      <c r="EW410" s="218"/>
      <c r="EX410" s="218"/>
      <c r="EY410" s="218"/>
      <c r="EZ410" s="218"/>
      <c r="FA410" s="218"/>
      <c r="FB410" s="218"/>
      <c r="FC410" s="218"/>
      <c r="FD410" s="218"/>
      <c r="FE410" s="218"/>
      <c r="FF410" s="218"/>
      <c r="FG410" s="218"/>
      <c r="FH410" s="218"/>
      <c r="FI410" s="218"/>
      <c r="FJ410" s="218"/>
      <c r="FK410" s="218"/>
      <c r="FL410" s="218"/>
      <c r="FM410" s="218"/>
      <c r="FN410" s="218"/>
    </row>
    <row r="411" spans="2:170">
      <c r="B411" s="218"/>
      <c r="C411" s="304"/>
      <c r="D411" s="218"/>
      <c r="F411" s="218"/>
      <c r="G411" s="218"/>
      <c r="H411" s="218"/>
      <c r="I411" s="218"/>
      <c r="J411" s="218"/>
      <c r="K411" s="218"/>
      <c r="L411" s="218"/>
      <c r="M411" s="218"/>
      <c r="N411" s="218"/>
      <c r="O411" s="218"/>
      <c r="P411" s="218"/>
      <c r="Q411" s="218"/>
      <c r="R411" s="218"/>
      <c r="S411" s="218"/>
      <c r="T411" s="218"/>
      <c r="U411" s="218"/>
      <c r="V411" s="218"/>
      <c r="W411" s="218"/>
      <c r="X411" s="218"/>
      <c r="Y411" s="218"/>
      <c r="Z411" s="218"/>
      <c r="AA411" s="218"/>
      <c r="AB411" s="218"/>
      <c r="AC411" s="218"/>
      <c r="AD411" s="218"/>
      <c r="AE411" s="218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18"/>
      <c r="AP411" s="218"/>
      <c r="AQ411" s="218"/>
      <c r="AR411" s="218"/>
      <c r="AS411" s="218"/>
      <c r="AT411" s="218"/>
      <c r="AU411" s="218"/>
      <c r="AV411" s="218"/>
      <c r="AW411" s="218"/>
      <c r="AX411" s="218"/>
      <c r="AY411" s="218"/>
      <c r="AZ411" s="218"/>
      <c r="BA411" s="218"/>
      <c r="BB411" s="218"/>
      <c r="BC411" s="218"/>
      <c r="BD411" s="218"/>
      <c r="BE411" s="218"/>
      <c r="BF411" s="218"/>
      <c r="BG411" s="218"/>
      <c r="BH411" s="218"/>
      <c r="BI411" s="218"/>
      <c r="BJ411" s="218"/>
      <c r="BK411" s="218"/>
      <c r="BL411" s="218"/>
      <c r="BM411" s="218"/>
      <c r="BN411" s="218"/>
      <c r="BO411" s="218"/>
      <c r="BP411" s="218"/>
      <c r="BQ411" s="218"/>
      <c r="BR411" s="218"/>
      <c r="BS411" s="218"/>
      <c r="BT411" s="218"/>
      <c r="BU411" s="218"/>
      <c r="BV411" s="218"/>
      <c r="BW411" s="218"/>
      <c r="BX411" s="218"/>
      <c r="BY411" s="218"/>
      <c r="BZ411" s="218"/>
      <c r="CA411" s="218"/>
      <c r="CB411" s="218"/>
      <c r="CC411" s="218"/>
      <c r="CD411" s="218"/>
      <c r="CE411" s="218"/>
      <c r="CF411" s="218"/>
      <c r="CG411" s="218"/>
      <c r="CH411" s="218"/>
      <c r="CI411" s="218"/>
      <c r="CJ411" s="218"/>
      <c r="CK411" s="218"/>
      <c r="CL411" s="218"/>
      <c r="CM411" s="218"/>
      <c r="CN411" s="218"/>
      <c r="CO411" s="218"/>
      <c r="CP411" s="218"/>
      <c r="CQ411" s="218"/>
      <c r="CR411" s="218"/>
      <c r="CS411" s="218"/>
      <c r="CT411" s="218"/>
      <c r="CU411" s="218"/>
      <c r="CV411" s="218"/>
      <c r="CW411" s="218"/>
      <c r="CX411" s="218"/>
      <c r="CY411" s="218"/>
      <c r="CZ411" s="218"/>
      <c r="DA411" s="218"/>
      <c r="DB411" s="218"/>
      <c r="DC411" s="218"/>
      <c r="DD411" s="218"/>
      <c r="DE411" s="218"/>
      <c r="DF411" s="218"/>
      <c r="DG411" s="218"/>
      <c r="DH411" s="218"/>
      <c r="DI411" s="218"/>
      <c r="DJ411" s="218"/>
      <c r="DK411" s="218"/>
      <c r="DL411" s="218"/>
      <c r="DM411" s="218"/>
      <c r="DN411" s="218"/>
      <c r="DO411" s="218"/>
      <c r="DP411" s="218"/>
      <c r="DQ411" s="218"/>
      <c r="DR411" s="218"/>
      <c r="DS411" s="218"/>
      <c r="DT411" s="218"/>
      <c r="DU411" s="218"/>
      <c r="DV411" s="218"/>
      <c r="DW411" s="218"/>
      <c r="DX411" s="218"/>
      <c r="DY411" s="218"/>
      <c r="DZ411" s="218"/>
      <c r="EA411" s="218"/>
      <c r="EB411" s="218"/>
      <c r="EC411" s="218"/>
      <c r="ED411" s="218"/>
      <c r="EE411" s="218"/>
      <c r="EF411" s="218"/>
      <c r="EG411" s="218"/>
      <c r="EH411" s="218"/>
      <c r="EI411" s="218"/>
      <c r="EJ411" s="218"/>
      <c r="EK411" s="218"/>
      <c r="EL411" s="218"/>
      <c r="EM411" s="218"/>
      <c r="EN411" s="218"/>
      <c r="EO411" s="218"/>
      <c r="EP411" s="218"/>
      <c r="EQ411" s="218"/>
      <c r="ER411" s="218"/>
      <c r="ES411" s="218"/>
      <c r="ET411" s="218"/>
      <c r="EU411" s="218"/>
      <c r="EV411" s="218"/>
      <c r="EW411" s="218"/>
      <c r="EX411" s="218"/>
      <c r="EY411" s="218"/>
      <c r="EZ411" s="218"/>
      <c r="FA411" s="218"/>
      <c r="FB411" s="218"/>
      <c r="FC411" s="218"/>
      <c r="FD411" s="218"/>
      <c r="FE411" s="218"/>
      <c r="FF411" s="218"/>
      <c r="FG411" s="218"/>
      <c r="FH411" s="218"/>
      <c r="FI411" s="218"/>
      <c r="FJ411" s="218"/>
      <c r="FK411" s="218"/>
      <c r="FL411" s="218"/>
      <c r="FM411" s="218"/>
      <c r="FN411" s="218"/>
    </row>
    <row r="412" spans="2:170">
      <c r="B412" s="218"/>
      <c r="C412" s="304"/>
      <c r="D412" s="218"/>
      <c r="F412" s="218"/>
      <c r="G412" s="218"/>
      <c r="H412" s="218"/>
      <c r="I412" s="218"/>
      <c r="J412" s="218"/>
      <c r="K412" s="218"/>
      <c r="L412" s="218"/>
      <c r="M412" s="218"/>
      <c r="N412" s="218"/>
      <c r="O412" s="218"/>
      <c r="P412" s="218"/>
      <c r="Q412" s="218"/>
      <c r="R412" s="218"/>
      <c r="S412" s="218"/>
      <c r="T412" s="218"/>
      <c r="U412" s="218"/>
      <c r="V412" s="218"/>
      <c r="W412" s="218"/>
      <c r="X412" s="218"/>
      <c r="Y412" s="218"/>
      <c r="Z412" s="218"/>
      <c r="AA412" s="218"/>
      <c r="AB412" s="218"/>
      <c r="AC412" s="218"/>
      <c r="AD412" s="218"/>
      <c r="AE412" s="218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18"/>
      <c r="AP412" s="218"/>
      <c r="AQ412" s="218"/>
      <c r="AR412" s="218"/>
      <c r="AS412" s="218"/>
      <c r="AT412" s="218"/>
      <c r="AU412" s="218"/>
      <c r="AV412" s="218"/>
      <c r="AW412" s="218"/>
      <c r="AX412" s="218"/>
      <c r="AY412" s="218"/>
      <c r="AZ412" s="218"/>
      <c r="BA412" s="218"/>
      <c r="BB412" s="218"/>
      <c r="BC412" s="218"/>
      <c r="BD412" s="218"/>
      <c r="BE412" s="218"/>
      <c r="BF412" s="218"/>
      <c r="BG412" s="218"/>
      <c r="BH412" s="218"/>
      <c r="BI412" s="218"/>
      <c r="BJ412" s="218"/>
      <c r="BK412" s="218"/>
      <c r="BL412" s="218"/>
      <c r="BM412" s="218"/>
      <c r="BN412" s="218"/>
      <c r="BO412" s="218"/>
      <c r="BP412" s="218"/>
      <c r="BQ412" s="218"/>
      <c r="BR412" s="218"/>
      <c r="BS412" s="218"/>
      <c r="BT412" s="218"/>
      <c r="BU412" s="218"/>
      <c r="BV412" s="218"/>
      <c r="BW412" s="218"/>
      <c r="BX412" s="218"/>
      <c r="BY412" s="218"/>
      <c r="BZ412" s="218"/>
      <c r="CA412" s="218"/>
      <c r="CB412" s="218"/>
      <c r="CC412" s="218"/>
      <c r="CD412" s="218"/>
      <c r="CE412" s="218"/>
      <c r="CF412" s="218"/>
      <c r="CG412" s="218"/>
      <c r="CH412" s="218"/>
      <c r="CI412" s="218"/>
      <c r="CJ412" s="218"/>
      <c r="CK412" s="218"/>
      <c r="CL412" s="218"/>
      <c r="CM412" s="218"/>
      <c r="CN412" s="218"/>
      <c r="CO412" s="218"/>
      <c r="CP412" s="218"/>
      <c r="CQ412" s="218"/>
      <c r="CR412" s="218"/>
      <c r="CS412" s="218"/>
      <c r="CT412" s="218"/>
      <c r="CU412" s="218"/>
      <c r="CV412" s="218"/>
      <c r="CW412" s="218"/>
      <c r="CX412" s="218"/>
      <c r="CY412" s="218"/>
      <c r="CZ412" s="218"/>
      <c r="DA412" s="218"/>
      <c r="DB412" s="218"/>
      <c r="DC412" s="218"/>
      <c r="DD412" s="218"/>
      <c r="DE412" s="218"/>
      <c r="DF412" s="218"/>
      <c r="DG412" s="218"/>
      <c r="DH412" s="218"/>
      <c r="DI412" s="218"/>
      <c r="DJ412" s="218"/>
      <c r="DK412" s="218"/>
      <c r="DL412" s="218"/>
      <c r="DM412" s="218"/>
      <c r="DN412" s="218"/>
      <c r="DO412" s="218"/>
      <c r="DP412" s="218"/>
      <c r="DQ412" s="218"/>
      <c r="DR412" s="218"/>
      <c r="DS412" s="218"/>
      <c r="DT412" s="218"/>
      <c r="DU412" s="218"/>
      <c r="DV412" s="218"/>
      <c r="DW412" s="218"/>
      <c r="DX412" s="218"/>
      <c r="DY412" s="218"/>
      <c r="DZ412" s="218"/>
      <c r="EA412" s="218"/>
      <c r="EB412" s="218"/>
      <c r="EC412" s="218"/>
      <c r="ED412" s="218"/>
      <c r="EE412" s="218"/>
      <c r="EF412" s="218"/>
      <c r="EG412" s="218"/>
      <c r="EH412" s="218"/>
      <c r="EI412" s="218"/>
      <c r="EJ412" s="218"/>
      <c r="EK412" s="218"/>
      <c r="EL412" s="218"/>
      <c r="EM412" s="218"/>
      <c r="EN412" s="218"/>
      <c r="EO412" s="218"/>
      <c r="EP412" s="218"/>
      <c r="EQ412" s="218"/>
      <c r="ER412" s="218"/>
      <c r="ES412" s="218"/>
      <c r="ET412" s="218"/>
      <c r="EU412" s="218"/>
      <c r="EV412" s="218"/>
      <c r="EW412" s="218"/>
      <c r="EX412" s="218"/>
      <c r="EY412" s="218"/>
      <c r="EZ412" s="218"/>
      <c r="FA412" s="218"/>
      <c r="FB412" s="218"/>
      <c r="FC412" s="218"/>
      <c r="FD412" s="218"/>
      <c r="FE412" s="218"/>
      <c r="FF412" s="218"/>
      <c r="FG412" s="218"/>
      <c r="FH412" s="218"/>
      <c r="FI412" s="218"/>
      <c r="FJ412" s="218"/>
      <c r="FK412" s="218"/>
      <c r="FL412" s="218"/>
      <c r="FM412" s="218"/>
      <c r="FN412" s="218"/>
    </row>
    <row r="413" spans="2:170">
      <c r="B413" s="218"/>
      <c r="C413" s="304"/>
      <c r="D413" s="218"/>
      <c r="F413" s="218"/>
      <c r="G413" s="218"/>
      <c r="H413" s="218"/>
      <c r="I413" s="218"/>
      <c r="J413" s="218"/>
      <c r="K413" s="218"/>
      <c r="L413" s="218"/>
      <c r="M413" s="218"/>
      <c r="N413" s="218"/>
      <c r="O413" s="218"/>
      <c r="P413" s="218"/>
      <c r="Q413" s="218"/>
      <c r="R413" s="218"/>
      <c r="S413" s="218"/>
      <c r="T413" s="218"/>
      <c r="U413" s="218"/>
      <c r="V413" s="218"/>
      <c r="W413" s="218"/>
      <c r="X413" s="218"/>
      <c r="Y413" s="218"/>
      <c r="Z413" s="218"/>
      <c r="AA413" s="218"/>
      <c r="AB413" s="218"/>
      <c r="AC413" s="218"/>
      <c r="AD413" s="218"/>
      <c r="AE413" s="218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18"/>
      <c r="AP413" s="218"/>
      <c r="AQ413" s="218"/>
      <c r="AR413" s="218"/>
      <c r="AS413" s="218"/>
      <c r="AT413" s="218"/>
      <c r="AU413" s="218"/>
      <c r="AV413" s="218"/>
      <c r="AW413" s="218"/>
      <c r="AX413" s="218"/>
      <c r="AY413" s="218"/>
      <c r="AZ413" s="218"/>
      <c r="BA413" s="218"/>
      <c r="BB413" s="218"/>
      <c r="BC413" s="218"/>
      <c r="BD413" s="218"/>
      <c r="BE413" s="218"/>
      <c r="BF413" s="218"/>
      <c r="BG413" s="218"/>
      <c r="BH413" s="218"/>
      <c r="BI413" s="218"/>
      <c r="BJ413" s="218"/>
      <c r="BK413" s="218"/>
      <c r="BL413" s="218"/>
      <c r="BM413" s="218"/>
      <c r="BN413" s="218"/>
      <c r="BO413" s="218"/>
      <c r="BP413" s="218"/>
      <c r="BQ413" s="218"/>
      <c r="BR413" s="218"/>
      <c r="BS413" s="218"/>
      <c r="BT413" s="218"/>
      <c r="BU413" s="218"/>
      <c r="BV413" s="218"/>
      <c r="BW413" s="218"/>
      <c r="BX413" s="218"/>
      <c r="BY413" s="218"/>
      <c r="BZ413" s="218"/>
      <c r="CA413" s="218"/>
      <c r="CB413" s="218"/>
      <c r="CC413" s="218"/>
      <c r="CD413" s="218"/>
      <c r="CE413" s="218"/>
      <c r="CF413" s="218"/>
      <c r="CG413" s="218"/>
      <c r="CH413" s="218"/>
      <c r="CI413" s="218"/>
      <c r="CJ413" s="218"/>
      <c r="CK413" s="218"/>
      <c r="CL413" s="218"/>
      <c r="CM413" s="218"/>
      <c r="CN413" s="218"/>
      <c r="CO413" s="218"/>
      <c r="CP413" s="218"/>
      <c r="CQ413" s="218"/>
      <c r="CR413" s="218"/>
      <c r="CS413" s="218"/>
      <c r="CT413" s="218"/>
      <c r="CU413" s="218"/>
      <c r="CV413" s="218"/>
      <c r="CW413" s="218"/>
      <c r="CX413" s="218"/>
      <c r="CY413" s="218"/>
      <c r="CZ413" s="218"/>
      <c r="DA413" s="218"/>
      <c r="DB413" s="218"/>
      <c r="DC413" s="218"/>
      <c r="DD413" s="218"/>
      <c r="DE413" s="218"/>
      <c r="DF413" s="218"/>
      <c r="DG413" s="218"/>
      <c r="DH413" s="218"/>
      <c r="DI413" s="218"/>
      <c r="DJ413" s="218"/>
      <c r="DK413" s="218"/>
      <c r="DL413" s="218"/>
      <c r="DM413" s="218"/>
      <c r="DN413" s="218"/>
      <c r="DO413" s="218"/>
      <c r="DP413" s="218"/>
      <c r="DQ413" s="218"/>
      <c r="DR413" s="218"/>
      <c r="DS413" s="218"/>
      <c r="DT413" s="218"/>
      <c r="DU413" s="218"/>
      <c r="DV413" s="218"/>
      <c r="DW413" s="218"/>
      <c r="DX413" s="218"/>
      <c r="DY413" s="218"/>
      <c r="DZ413" s="218"/>
      <c r="EA413" s="218"/>
      <c r="EB413" s="218"/>
      <c r="EC413" s="218"/>
      <c r="ED413" s="218"/>
      <c r="EE413" s="218"/>
      <c r="EF413" s="218"/>
      <c r="EG413" s="218"/>
      <c r="EH413" s="218"/>
      <c r="EI413" s="218"/>
      <c r="EJ413" s="218"/>
      <c r="EK413" s="218"/>
      <c r="EL413" s="218"/>
      <c r="EM413" s="218"/>
      <c r="EN413" s="218"/>
      <c r="EO413" s="218"/>
      <c r="EP413" s="218"/>
      <c r="EQ413" s="218"/>
      <c r="ER413" s="218"/>
      <c r="ES413" s="218"/>
      <c r="ET413" s="218"/>
      <c r="EU413" s="218"/>
      <c r="EV413" s="218"/>
      <c r="EW413" s="218"/>
      <c r="EX413" s="218"/>
      <c r="EY413" s="218"/>
      <c r="EZ413" s="218"/>
      <c r="FA413" s="218"/>
      <c r="FB413" s="218"/>
      <c r="FC413" s="218"/>
      <c r="FD413" s="218"/>
      <c r="FE413" s="218"/>
      <c r="FF413" s="218"/>
      <c r="FG413" s="218"/>
      <c r="FH413" s="218"/>
      <c r="FI413" s="218"/>
      <c r="FJ413" s="218"/>
      <c r="FK413" s="218"/>
      <c r="FL413" s="218"/>
      <c r="FM413" s="218"/>
      <c r="FN413" s="218"/>
    </row>
    <row r="414" spans="2:170">
      <c r="B414" s="218"/>
      <c r="C414" s="304"/>
      <c r="D414" s="218"/>
      <c r="F414" s="218"/>
      <c r="G414" s="218"/>
      <c r="H414" s="218"/>
      <c r="I414" s="218"/>
      <c r="J414" s="218"/>
      <c r="K414" s="218"/>
      <c r="L414" s="218"/>
      <c r="M414" s="218"/>
      <c r="N414" s="218"/>
      <c r="O414" s="218"/>
      <c r="P414" s="218"/>
      <c r="Q414" s="218"/>
      <c r="R414" s="218"/>
      <c r="S414" s="218"/>
      <c r="T414" s="218"/>
      <c r="U414" s="218"/>
      <c r="V414" s="218"/>
      <c r="W414" s="218"/>
      <c r="X414" s="218"/>
      <c r="Y414" s="218"/>
      <c r="Z414" s="218"/>
      <c r="AA414" s="218"/>
      <c r="AB414" s="218"/>
      <c r="AC414" s="218"/>
      <c r="AD414" s="218"/>
      <c r="AE414" s="218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18"/>
      <c r="AP414" s="218"/>
      <c r="AQ414" s="218"/>
      <c r="AR414" s="218"/>
      <c r="AS414" s="218"/>
      <c r="AT414" s="218"/>
      <c r="AU414" s="218"/>
      <c r="AV414" s="218"/>
      <c r="AW414" s="218"/>
      <c r="AX414" s="218"/>
      <c r="AY414" s="218"/>
      <c r="AZ414" s="218"/>
      <c r="BA414" s="218"/>
      <c r="BB414" s="218"/>
      <c r="BC414" s="218"/>
      <c r="BD414" s="218"/>
      <c r="BE414" s="218"/>
      <c r="BF414" s="218"/>
      <c r="BG414" s="218"/>
      <c r="BH414" s="218"/>
      <c r="BI414" s="218"/>
      <c r="BJ414" s="218"/>
      <c r="BK414" s="218"/>
      <c r="BL414" s="218"/>
      <c r="BM414" s="218"/>
      <c r="BN414" s="218"/>
      <c r="BO414" s="218"/>
      <c r="BP414" s="218"/>
      <c r="BQ414" s="218"/>
      <c r="BR414" s="218"/>
      <c r="BS414" s="218"/>
      <c r="BT414" s="218"/>
      <c r="BU414" s="218"/>
      <c r="BV414" s="218"/>
      <c r="BW414" s="218"/>
      <c r="BX414" s="218"/>
      <c r="BY414" s="218"/>
      <c r="BZ414" s="218"/>
      <c r="CA414" s="218"/>
      <c r="CB414" s="218"/>
      <c r="CC414" s="218"/>
      <c r="CD414" s="218"/>
      <c r="CE414" s="218"/>
      <c r="CF414" s="218"/>
      <c r="CG414" s="218"/>
      <c r="CH414" s="218"/>
      <c r="CI414" s="218"/>
      <c r="CJ414" s="218"/>
      <c r="CK414" s="218"/>
      <c r="CL414" s="218"/>
      <c r="CM414" s="218"/>
      <c r="CN414" s="218"/>
      <c r="CO414" s="218"/>
      <c r="CP414" s="218"/>
      <c r="CQ414" s="218"/>
      <c r="CR414" s="218"/>
      <c r="CS414" s="218"/>
      <c r="CT414" s="218"/>
      <c r="CU414" s="218"/>
      <c r="CV414" s="218"/>
      <c r="CW414" s="218"/>
      <c r="CX414" s="218"/>
      <c r="CY414" s="218"/>
      <c r="CZ414" s="218"/>
      <c r="DA414" s="218"/>
      <c r="DB414" s="218"/>
      <c r="DC414" s="218"/>
      <c r="DD414" s="218"/>
      <c r="DE414" s="218"/>
      <c r="DF414" s="218"/>
      <c r="DG414" s="218"/>
      <c r="DH414" s="218"/>
      <c r="DI414" s="218"/>
      <c r="DJ414" s="218"/>
      <c r="DK414" s="218"/>
      <c r="DL414" s="218"/>
      <c r="DM414" s="218"/>
      <c r="DN414" s="218"/>
      <c r="DO414" s="218"/>
      <c r="DP414" s="218"/>
      <c r="DQ414" s="218"/>
      <c r="DR414" s="218"/>
      <c r="DS414" s="218"/>
      <c r="DT414" s="218"/>
      <c r="DU414" s="218"/>
      <c r="DV414" s="218"/>
      <c r="DW414" s="218"/>
      <c r="DX414" s="218"/>
      <c r="DY414" s="218"/>
      <c r="DZ414" s="218"/>
      <c r="EA414" s="218"/>
      <c r="EB414" s="218"/>
      <c r="EC414" s="218"/>
      <c r="ED414" s="218"/>
      <c r="EE414" s="218"/>
      <c r="EF414" s="218"/>
      <c r="EG414" s="218"/>
      <c r="EH414" s="218"/>
      <c r="EI414" s="218"/>
      <c r="EJ414" s="218"/>
      <c r="EK414" s="218"/>
      <c r="EL414" s="218"/>
      <c r="EM414" s="218"/>
      <c r="EN414" s="218"/>
      <c r="EO414" s="218"/>
      <c r="EP414" s="218"/>
      <c r="EQ414" s="218"/>
      <c r="ER414" s="218"/>
      <c r="ES414" s="218"/>
      <c r="ET414" s="218"/>
      <c r="EU414" s="218"/>
      <c r="EV414" s="218"/>
      <c r="EW414" s="218"/>
      <c r="EX414" s="218"/>
      <c r="EY414" s="218"/>
      <c r="EZ414" s="218"/>
      <c r="FA414" s="218"/>
      <c r="FB414" s="218"/>
      <c r="FC414" s="218"/>
      <c r="FD414" s="218"/>
      <c r="FE414" s="218"/>
      <c r="FF414" s="218"/>
      <c r="FG414" s="218"/>
      <c r="FH414" s="218"/>
      <c r="FI414" s="218"/>
      <c r="FJ414" s="218"/>
      <c r="FK414" s="218"/>
      <c r="FL414" s="218"/>
      <c r="FM414" s="218"/>
      <c r="FN414" s="218"/>
    </row>
    <row r="415" spans="2:170">
      <c r="B415" s="218"/>
      <c r="C415" s="304"/>
      <c r="D415" s="218"/>
      <c r="F415" s="218"/>
      <c r="G415" s="218"/>
      <c r="H415" s="218"/>
      <c r="I415" s="218"/>
      <c r="J415" s="218"/>
      <c r="K415" s="218"/>
      <c r="L415" s="218"/>
      <c r="M415" s="218"/>
      <c r="N415" s="218"/>
      <c r="O415" s="218"/>
      <c r="P415" s="218"/>
      <c r="Q415" s="218"/>
      <c r="R415" s="218"/>
      <c r="S415" s="218"/>
      <c r="T415" s="218"/>
      <c r="U415" s="218"/>
      <c r="V415" s="218"/>
      <c r="W415" s="218"/>
      <c r="X415" s="218"/>
      <c r="Y415" s="218"/>
      <c r="Z415" s="218"/>
      <c r="AA415" s="218"/>
      <c r="AB415" s="218"/>
      <c r="AC415" s="218"/>
      <c r="AD415" s="218"/>
      <c r="AE415" s="218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18"/>
      <c r="AP415" s="218"/>
      <c r="AQ415" s="218"/>
      <c r="AR415" s="218"/>
      <c r="AS415" s="218"/>
      <c r="AT415" s="218"/>
      <c r="AU415" s="218"/>
      <c r="AV415" s="218"/>
      <c r="AW415" s="218"/>
      <c r="AX415" s="218"/>
      <c r="AY415" s="218"/>
      <c r="AZ415" s="218"/>
      <c r="BA415" s="218"/>
      <c r="BB415" s="218"/>
      <c r="BC415" s="218"/>
      <c r="BD415" s="218"/>
      <c r="BE415" s="218"/>
      <c r="BF415" s="218"/>
      <c r="BG415" s="218"/>
      <c r="BH415" s="218"/>
      <c r="BI415" s="218"/>
      <c r="BJ415" s="218"/>
      <c r="BK415" s="218"/>
      <c r="BL415" s="218"/>
      <c r="BM415" s="218"/>
      <c r="BN415" s="218"/>
      <c r="BO415" s="218"/>
      <c r="BP415" s="218"/>
      <c r="BQ415" s="218"/>
      <c r="BR415" s="218"/>
      <c r="BS415" s="218"/>
      <c r="BT415" s="218"/>
      <c r="BU415" s="218"/>
      <c r="BV415" s="218"/>
      <c r="BW415" s="218"/>
      <c r="BX415" s="218"/>
      <c r="BY415" s="218"/>
      <c r="BZ415" s="218"/>
      <c r="CA415" s="218"/>
      <c r="CB415" s="218"/>
      <c r="CC415" s="218"/>
      <c r="CD415" s="218"/>
      <c r="CE415" s="218"/>
      <c r="CF415" s="218"/>
      <c r="CG415" s="218"/>
      <c r="CH415" s="218"/>
      <c r="CI415" s="218"/>
      <c r="CJ415" s="218"/>
      <c r="CK415" s="218"/>
      <c r="CL415" s="218"/>
      <c r="CM415" s="218"/>
      <c r="CN415" s="218"/>
      <c r="CO415" s="218"/>
      <c r="CP415" s="218"/>
      <c r="CQ415" s="218"/>
      <c r="CR415" s="218"/>
      <c r="CS415" s="218"/>
      <c r="CT415" s="218"/>
      <c r="CU415" s="218"/>
      <c r="CV415" s="218"/>
      <c r="CW415" s="218"/>
      <c r="CX415" s="218"/>
      <c r="CY415" s="218"/>
      <c r="CZ415" s="218"/>
      <c r="DA415" s="218"/>
      <c r="DB415" s="218"/>
      <c r="DC415" s="218"/>
      <c r="DD415" s="218"/>
      <c r="DE415" s="218"/>
      <c r="DF415" s="218"/>
      <c r="DG415" s="218"/>
      <c r="DH415" s="218"/>
      <c r="DI415" s="218"/>
      <c r="DJ415" s="218"/>
      <c r="DK415" s="218"/>
      <c r="DL415" s="218"/>
      <c r="DM415" s="218"/>
      <c r="DN415" s="218"/>
      <c r="DO415" s="218"/>
      <c r="DP415" s="218"/>
      <c r="DQ415" s="218"/>
      <c r="DR415" s="218"/>
      <c r="DS415" s="218"/>
      <c r="DT415" s="218"/>
      <c r="DU415" s="218"/>
      <c r="DV415" s="218"/>
      <c r="DW415" s="218"/>
      <c r="DX415" s="218"/>
      <c r="DY415" s="218"/>
      <c r="DZ415" s="218"/>
      <c r="EA415" s="218"/>
      <c r="EB415" s="218"/>
      <c r="EC415" s="218"/>
      <c r="ED415" s="218"/>
      <c r="EE415" s="218"/>
      <c r="EF415" s="218"/>
      <c r="EG415" s="218"/>
      <c r="EH415" s="218"/>
      <c r="EI415" s="218"/>
      <c r="EJ415" s="218"/>
      <c r="EK415" s="218"/>
      <c r="EL415" s="218"/>
      <c r="EM415" s="218"/>
      <c r="EN415" s="218"/>
      <c r="EO415" s="218"/>
      <c r="EP415" s="218"/>
      <c r="EQ415" s="218"/>
      <c r="ER415" s="218"/>
      <c r="ES415" s="218"/>
      <c r="ET415" s="218"/>
      <c r="EU415" s="218"/>
      <c r="EV415" s="218"/>
      <c r="EW415" s="218"/>
      <c r="EX415" s="218"/>
      <c r="EY415" s="218"/>
      <c r="EZ415" s="218"/>
      <c r="FA415" s="218"/>
      <c r="FB415" s="218"/>
      <c r="FC415" s="218"/>
      <c r="FD415" s="218"/>
      <c r="FE415" s="218"/>
      <c r="FF415" s="218"/>
      <c r="FG415" s="218"/>
      <c r="FH415" s="218"/>
      <c r="FI415" s="218"/>
      <c r="FJ415" s="218"/>
      <c r="FK415" s="218"/>
      <c r="FL415" s="218"/>
      <c r="FM415" s="218"/>
      <c r="FN415" s="218"/>
    </row>
    <row r="416" spans="2:170">
      <c r="B416" s="218"/>
      <c r="C416" s="304"/>
      <c r="D416" s="218"/>
      <c r="F416" s="218"/>
      <c r="G416" s="218"/>
      <c r="H416" s="218"/>
      <c r="I416" s="218"/>
      <c r="J416" s="218"/>
      <c r="K416" s="218"/>
      <c r="L416" s="218"/>
      <c r="M416" s="218"/>
      <c r="N416" s="218"/>
      <c r="O416" s="218"/>
      <c r="P416" s="218"/>
      <c r="Q416" s="218"/>
      <c r="R416" s="218"/>
      <c r="S416" s="218"/>
      <c r="T416" s="218"/>
      <c r="U416" s="218"/>
      <c r="V416" s="218"/>
      <c r="W416" s="218"/>
      <c r="X416" s="218"/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18"/>
      <c r="AP416" s="218"/>
      <c r="AQ416" s="218"/>
      <c r="AR416" s="218"/>
      <c r="AS416" s="218"/>
      <c r="AT416" s="218"/>
      <c r="AU416" s="218"/>
      <c r="AV416" s="218"/>
      <c r="AW416" s="218"/>
      <c r="AX416" s="218"/>
      <c r="AY416" s="218"/>
      <c r="AZ416" s="218"/>
      <c r="BA416" s="218"/>
      <c r="BB416" s="218"/>
      <c r="BC416" s="218"/>
      <c r="BD416" s="218"/>
      <c r="BE416" s="218"/>
      <c r="BF416" s="218"/>
      <c r="BG416" s="218"/>
      <c r="BH416" s="218"/>
      <c r="BI416" s="218"/>
      <c r="BJ416" s="218"/>
      <c r="BK416" s="218"/>
      <c r="BL416" s="218"/>
      <c r="BM416" s="218"/>
      <c r="BN416" s="218"/>
      <c r="BO416" s="218"/>
      <c r="BP416" s="218"/>
      <c r="BQ416" s="218"/>
      <c r="BR416" s="218"/>
      <c r="BS416" s="218"/>
      <c r="BT416" s="218"/>
      <c r="BU416" s="218"/>
      <c r="BV416" s="218"/>
      <c r="BW416" s="218"/>
      <c r="BX416" s="218"/>
      <c r="BY416" s="218"/>
      <c r="BZ416" s="218"/>
      <c r="CA416" s="218"/>
      <c r="CB416" s="218"/>
      <c r="CC416" s="218"/>
      <c r="CD416" s="218"/>
      <c r="CE416" s="218"/>
      <c r="CF416" s="218"/>
      <c r="CG416" s="218"/>
      <c r="CH416" s="218"/>
      <c r="CI416" s="218"/>
      <c r="CJ416" s="218"/>
      <c r="CK416" s="218"/>
      <c r="CL416" s="218"/>
      <c r="CM416" s="218"/>
      <c r="CN416" s="218"/>
      <c r="CO416" s="218"/>
      <c r="CP416" s="218"/>
      <c r="CQ416" s="218"/>
      <c r="CR416" s="218"/>
      <c r="CS416" s="218"/>
      <c r="CT416" s="218"/>
      <c r="CU416" s="218"/>
      <c r="CV416" s="218"/>
      <c r="CW416" s="218"/>
      <c r="CX416" s="218"/>
      <c r="CY416" s="218"/>
      <c r="CZ416" s="218"/>
      <c r="DA416" s="218"/>
      <c r="DB416" s="218"/>
      <c r="DC416" s="218"/>
      <c r="DD416" s="218"/>
      <c r="DE416" s="218"/>
      <c r="DF416" s="218"/>
      <c r="DG416" s="218"/>
      <c r="DH416" s="218"/>
      <c r="DI416" s="218"/>
      <c r="DJ416" s="218"/>
      <c r="DK416" s="218"/>
      <c r="DL416" s="218"/>
      <c r="DM416" s="218"/>
      <c r="DN416" s="218"/>
      <c r="DO416" s="218"/>
      <c r="DP416" s="218"/>
      <c r="DQ416" s="218"/>
      <c r="DR416" s="218"/>
      <c r="DS416" s="218"/>
      <c r="DT416" s="218"/>
      <c r="DU416" s="218"/>
      <c r="DV416" s="218"/>
      <c r="DW416" s="218"/>
      <c r="DX416" s="218"/>
      <c r="DY416" s="218"/>
      <c r="DZ416" s="218"/>
      <c r="EA416" s="218"/>
      <c r="EB416" s="218"/>
      <c r="EC416" s="218"/>
      <c r="ED416" s="218"/>
      <c r="EE416" s="218"/>
      <c r="EF416" s="218"/>
      <c r="EG416" s="218"/>
      <c r="EH416" s="218"/>
      <c r="EI416" s="218"/>
      <c r="EJ416" s="218"/>
      <c r="EK416" s="218"/>
      <c r="EL416" s="218"/>
      <c r="EM416" s="218"/>
      <c r="EN416" s="218"/>
      <c r="EO416" s="218"/>
      <c r="EP416" s="218"/>
      <c r="EQ416" s="218"/>
      <c r="ER416" s="218"/>
      <c r="ES416" s="218"/>
      <c r="ET416" s="218"/>
      <c r="EU416" s="218"/>
      <c r="EV416" s="218"/>
      <c r="EW416" s="218"/>
      <c r="EX416" s="218"/>
      <c r="EY416" s="218"/>
      <c r="EZ416" s="218"/>
      <c r="FA416" s="218"/>
      <c r="FB416" s="218"/>
      <c r="FC416" s="218"/>
      <c r="FD416" s="218"/>
      <c r="FE416" s="218"/>
      <c r="FF416" s="218"/>
      <c r="FG416" s="218"/>
      <c r="FH416" s="218"/>
      <c r="FI416" s="218"/>
      <c r="FJ416" s="218"/>
      <c r="FK416" s="218"/>
      <c r="FL416" s="218"/>
      <c r="FM416" s="218"/>
      <c r="FN416" s="218"/>
    </row>
    <row r="417" spans="2:170">
      <c r="B417" s="218"/>
      <c r="C417" s="304"/>
      <c r="D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21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218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218"/>
      <c r="BV417" s="218"/>
      <c r="BW417" s="218"/>
      <c r="BX417" s="218"/>
      <c r="BY417" s="218"/>
      <c r="BZ417" s="218"/>
      <c r="CA417" s="218"/>
      <c r="CB417" s="218"/>
      <c r="CC417" s="218"/>
      <c r="CD417" s="218"/>
      <c r="CE417" s="218"/>
      <c r="CF417" s="218"/>
      <c r="CG417" s="218"/>
      <c r="CH417" s="218"/>
      <c r="CI417" s="218"/>
      <c r="CJ417" s="218"/>
      <c r="CK417" s="218"/>
      <c r="CL417" s="218"/>
      <c r="CM417" s="218"/>
      <c r="CN417" s="218"/>
      <c r="CO417" s="218"/>
      <c r="CP417" s="218"/>
      <c r="CQ417" s="218"/>
      <c r="CR417" s="218"/>
      <c r="CS417" s="218"/>
      <c r="CT417" s="218"/>
      <c r="CU417" s="218"/>
      <c r="CV417" s="218"/>
      <c r="CW417" s="218"/>
      <c r="CX417" s="218"/>
      <c r="CY417" s="218"/>
      <c r="CZ417" s="218"/>
      <c r="DA417" s="218"/>
      <c r="DB417" s="218"/>
      <c r="DC417" s="218"/>
      <c r="DD417" s="218"/>
      <c r="DE417" s="218"/>
      <c r="DF417" s="218"/>
      <c r="DG417" s="218"/>
      <c r="DH417" s="218"/>
      <c r="DI417" s="218"/>
      <c r="DJ417" s="218"/>
      <c r="DK417" s="218"/>
      <c r="DL417" s="218"/>
      <c r="DM417" s="218"/>
      <c r="DN417" s="218"/>
      <c r="DO417" s="218"/>
      <c r="DP417" s="218"/>
      <c r="DQ417" s="218"/>
      <c r="DR417" s="218"/>
      <c r="DS417" s="218"/>
      <c r="DT417" s="218"/>
      <c r="DU417" s="218"/>
      <c r="DV417" s="218"/>
      <c r="DW417" s="218"/>
      <c r="DX417" s="218"/>
      <c r="DY417" s="218"/>
      <c r="DZ417" s="218"/>
      <c r="EA417" s="218"/>
      <c r="EB417" s="218"/>
      <c r="EC417" s="218"/>
      <c r="ED417" s="218"/>
      <c r="EE417" s="218"/>
      <c r="EF417" s="218"/>
      <c r="EG417" s="218"/>
      <c r="EH417" s="218"/>
      <c r="EI417" s="218"/>
      <c r="EJ417" s="218"/>
      <c r="EK417" s="218"/>
      <c r="EL417" s="218"/>
      <c r="EM417" s="218"/>
      <c r="EN417" s="218"/>
      <c r="EO417" s="218"/>
      <c r="EP417" s="218"/>
      <c r="EQ417" s="218"/>
      <c r="ER417" s="218"/>
      <c r="ES417" s="218"/>
      <c r="ET417" s="218"/>
      <c r="EU417" s="218"/>
      <c r="EV417" s="218"/>
      <c r="EW417" s="218"/>
      <c r="EX417" s="218"/>
      <c r="EY417" s="218"/>
      <c r="EZ417" s="218"/>
      <c r="FA417" s="218"/>
      <c r="FB417" s="218"/>
      <c r="FC417" s="218"/>
      <c r="FD417" s="218"/>
      <c r="FE417" s="218"/>
      <c r="FF417" s="218"/>
      <c r="FG417" s="218"/>
      <c r="FH417" s="218"/>
      <c r="FI417" s="218"/>
      <c r="FJ417" s="218"/>
      <c r="FK417" s="218"/>
      <c r="FL417" s="218"/>
      <c r="FM417" s="218"/>
      <c r="FN417" s="218"/>
    </row>
    <row r="418" spans="2:170">
      <c r="B418" s="218"/>
      <c r="C418" s="304"/>
      <c r="D418" s="218"/>
      <c r="F418" s="218"/>
      <c r="G418" s="218"/>
      <c r="H418" s="218"/>
      <c r="I418" s="218"/>
      <c r="J418" s="218"/>
      <c r="K418" s="218"/>
      <c r="L418" s="218"/>
      <c r="M418" s="218"/>
      <c r="N418" s="218"/>
      <c r="O418" s="218"/>
      <c r="P418" s="218"/>
      <c r="Q418" s="218"/>
      <c r="R418" s="218"/>
      <c r="S418" s="218"/>
      <c r="T418" s="218"/>
      <c r="U418" s="218"/>
      <c r="V418" s="218"/>
      <c r="W418" s="218"/>
      <c r="X418" s="218"/>
      <c r="Y418" s="218"/>
      <c r="Z418" s="218"/>
      <c r="AA418" s="218"/>
      <c r="AB418" s="218"/>
      <c r="AC418" s="218"/>
      <c r="AD418" s="218"/>
      <c r="AE418" s="218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18"/>
      <c r="AP418" s="218"/>
      <c r="AQ418" s="218"/>
      <c r="AR418" s="218"/>
      <c r="AS418" s="218"/>
      <c r="AT418" s="218"/>
      <c r="AU418" s="218"/>
      <c r="AV418" s="218"/>
      <c r="AW418" s="218"/>
      <c r="AX418" s="218"/>
      <c r="AY418" s="218"/>
      <c r="AZ418" s="218"/>
      <c r="BA418" s="218"/>
      <c r="BB418" s="218"/>
      <c r="BC418" s="218"/>
      <c r="BD418" s="218"/>
      <c r="BE418" s="218"/>
      <c r="BF418" s="218"/>
      <c r="BG418" s="218"/>
      <c r="BH418" s="218"/>
      <c r="BI418" s="218"/>
      <c r="BJ418" s="218"/>
      <c r="BK418" s="218"/>
      <c r="BL418" s="218"/>
      <c r="BM418" s="218"/>
      <c r="BN418" s="218"/>
      <c r="BO418" s="218"/>
      <c r="BP418" s="218"/>
      <c r="BQ418" s="218"/>
      <c r="BR418" s="218"/>
      <c r="BS418" s="218"/>
      <c r="BT418" s="218"/>
      <c r="BU418" s="218"/>
      <c r="BV418" s="218"/>
      <c r="BW418" s="218"/>
      <c r="BX418" s="218"/>
      <c r="BY418" s="218"/>
      <c r="BZ418" s="218"/>
      <c r="CA418" s="218"/>
      <c r="CB418" s="218"/>
      <c r="CC418" s="218"/>
      <c r="CD418" s="218"/>
      <c r="CE418" s="218"/>
      <c r="CF418" s="218"/>
      <c r="CG418" s="218"/>
      <c r="CH418" s="218"/>
      <c r="CI418" s="218"/>
      <c r="CJ418" s="218"/>
      <c r="CK418" s="218"/>
      <c r="CL418" s="218"/>
      <c r="CM418" s="218"/>
      <c r="CN418" s="218"/>
      <c r="CO418" s="218"/>
      <c r="CP418" s="218"/>
      <c r="CQ418" s="218"/>
      <c r="CR418" s="218"/>
      <c r="CS418" s="218"/>
      <c r="CT418" s="218"/>
      <c r="CU418" s="218"/>
      <c r="CV418" s="218"/>
      <c r="CW418" s="218"/>
      <c r="CX418" s="218"/>
      <c r="CY418" s="218"/>
      <c r="CZ418" s="218"/>
      <c r="DA418" s="218"/>
      <c r="DB418" s="218"/>
      <c r="DC418" s="218"/>
      <c r="DD418" s="218"/>
      <c r="DE418" s="218"/>
      <c r="DF418" s="218"/>
      <c r="DG418" s="218"/>
      <c r="DH418" s="218"/>
      <c r="DI418" s="218"/>
      <c r="DJ418" s="218"/>
      <c r="DK418" s="218"/>
      <c r="DL418" s="218"/>
      <c r="DM418" s="218"/>
      <c r="DN418" s="218"/>
      <c r="DO418" s="218"/>
      <c r="DP418" s="218"/>
      <c r="DQ418" s="218"/>
      <c r="DR418" s="218"/>
      <c r="DS418" s="218"/>
      <c r="DT418" s="218"/>
      <c r="DU418" s="218"/>
      <c r="DV418" s="218"/>
      <c r="DW418" s="218"/>
      <c r="DX418" s="218"/>
      <c r="DY418" s="218"/>
      <c r="DZ418" s="218"/>
      <c r="EA418" s="218"/>
      <c r="EB418" s="218"/>
      <c r="EC418" s="218"/>
      <c r="ED418" s="218"/>
      <c r="EE418" s="218"/>
      <c r="EF418" s="218"/>
      <c r="EG418" s="218"/>
      <c r="EH418" s="218"/>
      <c r="EI418" s="218"/>
      <c r="EJ418" s="218"/>
      <c r="EK418" s="218"/>
      <c r="EL418" s="218"/>
      <c r="EM418" s="218"/>
      <c r="EN418" s="218"/>
      <c r="EO418" s="218"/>
      <c r="EP418" s="218"/>
      <c r="EQ418" s="218"/>
      <c r="ER418" s="218"/>
      <c r="ES418" s="218"/>
      <c r="ET418" s="218"/>
      <c r="EU418" s="218"/>
      <c r="EV418" s="218"/>
      <c r="EW418" s="218"/>
      <c r="EX418" s="218"/>
      <c r="EY418" s="218"/>
      <c r="EZ418" s="218"/>
      <c r="FA418" s="218"/>
      <c r="FB418" s="218"/>
      <c r="FC418" s="218"/>
      <c r="FD418" s="218"/>
      <c r="FE418" s="218"/>
      <c r="FF418" s="218"/>
      <c r="FG418" s="218"/>
      <c r="FH418" s="218"/>
      <c r="FI418" s="218"/>
      <c r="FJ418" s="218"/>
      <c r="FK418" s="218"/>
      <c r="FL418" s="218"/>
      <c r="FM418" s="218"/>
      <c r="FN418" s="218"/>
    </row>
    <row r="419" spans="2:170">
      <c r="B419" s="218"/>
      <c r="C419" s="304"/>
      <c r="D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8"/>
      <c r="CI419" s="218"/>
      <c r="CJ419" s="218"/>
      <c r="CK419" s="218"/>
      <c r="CL419" s="218"/>
      <c r="CM419" s="218"/>
      <c r="CN419" s="218"/>
      <c r="CO419" s="218"/>
      <c r="CP419" s="218"/>
      <c r="CQ419" s="218"/>
      <c r="CR419" s="218"/>
      <c r="CS419" s="218"/>
      <c r="CT419" s="218"/>
      <c r="CU419" s="218"/>
      <c r="CV419" s="218"/>
      <c r="CW419" s="218"/>
      <c r="CX419" s="218"/>
      <c r="CY419" s="218"/>
      <c r="CZ419" s="218"/>
      <c r="DA419" s="218"/>
      <c r="DB419" s="218"/>
      <c r="DC419" s="218"/>
      <c r="DD419" s="218"/>
      <c r="DE419" s="218"/>
      <c r="DF419" s="218"/>
      <c r="DG419" s="218"/>
      <c r="DH419" s="218"/>
      <c r="DI419" s="218"/>
      <c r="DJ419" s="218"/>
      <c r="DK419" s="218"/>
      <c r="DL419" s="218"/>
      <c r="DM419" s="218"/>
      <c r="DN419" s="218"/>
      <c r="DO419" s="218"/>
      <c r="DP419" s="218"/>
      <c r="DQ419" s="218"/>
      <c r="DR419" s="218"/>
      <c r="DS419" s="218"/>
      <c r="DT419" s="218"/>
      <c r="DU419" s="218"/>
      <c r="DV419" s="218"/>
      <c r="DW419" s="218"/>
      <c r="DX419" s="218"/>
      <c r="DY419" s="218"/>
      <c r="DZ419" s="218"/>
      <c r="EA419" s="218"/>
      <c r="EB419" s="218"/>
      <c r="EC419" s="218"/>
      <c r="ED419" s="218"/>
      <c r="EE419" s="218"/>
      <c r="EF419" s="218"/>
      <c r="EG419" s="218"/>
      <c r="EH419" s="218"/>
      <c r="EI419" s="218"/>
      <c r="EJ419" s="218"/>
      <c r="EK419" s="218"/>
      <c r="EL419" s="218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</row>
    <row r="420" spans="2:170">
      <c r="B420" s="218"/>
      <c r="C420" s="304"/>
      <c r="D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8"/>
      <c r="CI420" s="218"/>
      <c r="CJ420" s="218"/>
      <c r="CK420" s="218"/>
      <c r="CL420" s="218"/>
      <c r="CM420" s="218"/>
      <c r="CN420" s="218"/>
      <c r="CO420" s="218"/>
      <c r="CP420" s="218"/>
      <c r="CQ420" s="218"/>
      <c r="CR420" s="218"/>
      <c r="CS420" s="218"/>
      <c r="CT420" s="218"/>
      <c r="CU420" s="218"/>
      <c r="CV420" s="218"/>
      <c r="CW420" s="218"/>
      <c r="CX420" s="218"/>
      <c r="CY420" s="218"/>
      <c r="CZ420" s="218"/>
      <c r="DA420" s="218"/>
      <c r="DB420" s="218"/>
      <c r="DC420" s="218"/>
      <c r="DD420" s="218"/>
      <c r="DE420" s="218"/>
      <c r="DF420" s="218"/>
      <c r="DG420" s="218"/>
      <c r="DH420" s="218"/>
      <c r="DI420" s="218"/>
      <c r="DJ420" s="218"/>
      <c r="DK420" s="218"/>
      <c r="DL420" s="218"/>
      <c r="DM420" s="218"/>
      <c r="DN420" s="218"/>
      <c r="DO420" s="218"/>
      <c r="DP420" s="218"/>
      <c r="DQ420" s="218"/>
      <c r="DR420" s="218"/>
      <c r="DS420" s="218"/>
      <c r="DT420" s="218"/>
      <c r="DU420" s="218"/>
      <c r="DV420" s="218"/>
      <c r="DW420" s="218"/>
      <c r="DX420" s="218"/>
      <c r="DY420" s="218"/>
      <c r="DZ420" s="218"/>
      <c r="EA420" s="218"/>
      <c r="EB420" s="218"/>
      <c r="EC420" s="218"/>
      <c r="ED420" s="218"/>
      <c r="EE420" s="218"/>
      <c r="EF420" s="218"/>
      <c r="EG420" s="218"/>
      <c r="EH420" s="218"/>
      <c r="EI420" s="218"/>
      <c r="EJ420" s="218"/>
      <c r="EK420" s="218"/>
      <c r="EL420" s="218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</row>
    <row r="421" spans="2:170">
      <c r="B421" s="218"/>
      <c r="C421" s="304"/>
      <c r="D421" s="218"/>
      <c r="F421" s="218"/>
      <c r="G421" s="218"/>
      <c r="H421" s="218"/>
      <c r="I421" s="218"/>
      <c r="J421" s="218"/>
      <c r="K421" s="218"/>
      <c r="L421" s="218"/>
      <c r="M421" s="218"/>
      <c r="N421" s="218"/>
      <c r="O421" s="218"/>
      <c r="P421" s="218"/>
      <c r="Q421" s="218"/>
      <c r="R421" s="218"/>
      <c r="S421" s="218"/>
      <c r="T421" s="218"/>
      <c r="U421" s="218"/>
      <c r="V421" s="218"/>
      <c r="W421" s="218"/>
      <c r="X421" s="218"/>
      <c r="Y421" s="218"/>
      <c r="Z421" s="218"/>
      <c r="AA421" s="218"/>
      <c r="AB421" s="218"/>
      <c r="AC421" s="218"/>
      <c r="AD421" s="218"/>
      <c r="AE421" s="218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18"/>
      <c r="AP421" s="218"/>
      <c r="AQ421" s="218"/>
      <c r="AR421" s="218"/>
      <c r="AS421" s="218"/>
      <c r="AT421" s="218"/>
      <c r="AU421" s="218"/>
      <c r="AV421" s="218"/>
      <c r="AW421" s="218"/>
      <c r="AX421" s="218"/>
      <c r="AY421" s="218"/>
      <c r="AZ421" s="218"/>
      <c r="BA421" s="218"/>
      <c r="BB421" s="218"/>
      <c r="BC421" s="218"/>
      <c r="BD421" s="218"/>
      <c r="BE421" s="218"/>
      <c r="BF421" s="218"/>
      <c r="BG421" s="218"/>
      <c r="BH421" s="218"/>
      <c r="BI421" s="218"/>
      <c r="BJ421" s="218"/>
      <c r="BK421" s="218"/>
      <c r="BL421" s="218"/>
      <c r="BM421" s="218"/>
      <c r="BN421" s="218"/>
      <c r="BO421" s="218"/>
      <c r="BP421" s="218"/>
      <c r="BQ421" s="218"/>
      <c r="BR421" s="218"/>
      <c r="BS421" s="218"/>
      <c r="BT421" s="218"/>
      <c r="BU421" s="218"/>
      <c r="BV421" s="218"/>
      <c r="BW421" s="218"/>
      <c r="BX421" s="218"/>
      <c r="BY421" s="218"/>
      <c r="BZ421" s="218"/>
      <c r="CA421" s="218"/>
      <c r="CB421" s="218"/>
      <c r="CC421" s="218"/>
      <c r="CD421" s="218"/>
      <c r="CE421" s="218"/>
      <c r="CF421" s="218"/>
      <c r="CG421" s="218"/>
      <c r="CH421" s="218"/>
      <c r="CI421" s="218"/>
      <c r="CJ421" s="218"/>
      <c r="CK421" s="218"/>
      <c r="CL421" s="218"/>
      <c r="CM421" s="218"/>
      <c r="CN421" s="218"/>
      <c r="CO421" s="218"/>
      <c r="CP421" s="218"/>
      <c r="CQ421" s="218"/>
      <c r="CR421" s="218"/>
      <c r="CS421" s="218"/>
      <c r="CT421" s="218"/>
      <c r="CU421" s="218"/>
      <c r="CV421" s="218"/>
      <c r="CW421" s="218"/>
      <c r="CX421" s="218"/>
      <c r="CY421" s="218"/>
      <c r="CZ421" s="218"/>
      <c r="DA421" s="218"/>
      <c r="DB421" s="218"/>
      <c r="DC421" s="218"/>
      <c r="DD421" s="218"/>
      <c r="DE421" s="218"/>
      <c r="DF421" s="218"/>
      <c r="DG421" s="218"/>
      <c r="DH421" s="218"/>
      <c r="DI421" s="218"/>
      <c r="DJ421" s="218"/>
      <c r="DK421" s="218"/>
      <c r="DL421" s="218"/>
      <c r="DM421" s="218"/>
      <c r="DN421" s="218"/>
      <c r="DO421" s="218"/>
      <c r="DP421" s="218"/>
      <c r="DQ421" s="218"/>
      <c r="DR421" s="218"/>
      <c r="DS421" s="218"/>
      <c r="DT421" s="218"/>
      <c r="DU421" s="218"/>
      <c r="DV421" s="218"/>
      <c r="DW421" s="218"/>
      <c r="DX421" s="218"/>
      <c r="DY421" s="218"/>
      <c r="DZ421" s="218"/>
      <c r="EA421" s="218"/>
      <c r="EB421" s="218"/>
      <c r="EC421" s="218"/>
      <c r="ED421" s="218"/>
      <c r="EE421" s="218"/>
      <c r="EF421" s="218"/>
      <c r="EG421" s="218"/>
      <c r="EH421" s="218"/>
      <c r="EI421" s="218"/>
      <c r="EJ421" s="218"/>
      <c r="EK421" s="218"/>
      <c r="EL421" s="218"/>
      <c r="EM421" s="218"/>
      <c r="EN421" s="218"/>
      <c r="EO421" s="218"/>
      <c r="EP421" s="218"/>
      <c r="EQ421" s="218"/>
      <c r="ER421" s="218"/>
      <c r="ES421" s="218"/>
      <c r="ET421" s="218"/>
      <c r="EU421" s="218"/>
      <c r="EV421" s="218"/>
      <c r="EW421" s="218"/>
      <c r="EX421" s="218"/>
      <c r="EY421" s="218"/>
      <c r="EZ421" s="218"/>
      <c r="FA421" s="218"/>
      <c r="FB421" s="218"/>
      <c r="FC421" s="218"/>
      <c r="FD421" s="218"/>
      <c r="FE421" s="218"/>
      <c r="FF421" s="218"/>
      <c r="FG421" s="218"/>
      <c r="FH421" s="218"/>
      <c r="FI421" s="218"/>
      <c r="FJ421" s="218"/>
      <c r="FK421" s="218"/>
      <c r="FL421" s="218"/>
      <c r="FM421" s="218"/>
      <c r="FN421" s="218"/>
    </row>
    <row r="422" spans="2:170">
      <c r="B422" s="218"/>
      <c r="C422" s="304"/>
      <c r="D422" s="218"/>
      <c r="F422" s="218"/>
      <c r="G422" s="218"/>
      <c r="H422" s="218"/>
      <c r="I422" s="218"/>
      <c r="J422" s="218"/>
      <c r="K422" s="218"/>
      <c r="L422" s="218"/>
      <c r="M422" s="218"/>
      <c r="N422" s="218"/>
      <c r="O422" s="218"/>
      <c r="P422" s="218"/>
      <c r="Q422" s="218"/>
      <c r="R422" s="218"/>
      <c r="S422" s="218"/>
      <c r="T422" s="218"/>
      <c r="U422" s="218"/>
      <c r="V422" s="218"/>
      <c r="W422" s="218"/>
      <c r="X422" s="218"/>
      <c r="Y422" s="218"/>
      <c r="Z422" s="218"/>
      <c r="AA422" s="218"/>
      <c r="AB422" s="218"/>
      <c r="AC422" s="218"/>
      <c r="AD422" s="218"/>
      <c r="AE422" s="218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18"/>
      <c r="AP422" s="218"/>
      <c r="AQ422" s="218"/>
      <c r="AR422" s="218"/>
      <c r="AS422" s="218"/>
      <c r="AT422" s="218"/>
      <c r="AU422" s="218"/>
      <c r="AV422" s="218"/>
      <c r="AW422" s="218"/>
      <c r="AX422" s="218"/>
      <c r="AY422" s="218"/>
      <c r="AZ422" s="218"/>
      <c r="BA422" s="218"/>
      <c r="BB422" s="218"/>
      <c r="BC422" s="218"/>
      <c r="BD422" s="218"/>
      <c r="BE422" s="218"/>
      <c r="BF422" s="218"/>
      <c r="BG422" s="218"/>
      <c r="BH422" s="218"/>
      <c r="BI422" s="218"/>
      <c r="BJ422" s="218"/>
      <c r="BK422" s="218"/>
      <c r="BL422" s="218"/>
      <c r="BM422" s="218"/>
      <c r="BN422" s="218"/>
      <c r="BO422" s="218"/>
      <c r="BP422" s="218"/>
      <c r="BQ422" s="218"/>
      <c r="BR422" s="218"/>
      <c r="BS422" s="218"/>
      <c r="BT422" s="218"/>
      <c r="BU422" s="218"/>
      <c r="BV422" s="218"/>
      <c r="BW422" s="218"/>
      <c r="BX422" s="218"/>
      <c r="BY422" s="218"/>
      <c r="BZ422" s="218"/>
      <c r="CA422" s="218"/>
      <c r="CB422" s="218"/>
      <c r="CC422" s="218"/>
      <c r="CD422" s="218"/>
      <c r="CE422" s="218"/>
      <c r="CF422" s="218"/>
      <c r="CG422" s="218"/>
      <c r="CH422" s="218"/>
      <c r="CI422" s="218"/>
      <c r="CJ422" s="218"/>
      <c r="CK422" s="218"/>
      <c r="CL422" s="218"/>
      <c r="CM422" s="218"/>
      <c r="CN422" s="218"/>
      <c r="CO422" s="218"/>
      <c r="CP422" s="218"/>
      <c r="CQ422" s="218"/>
      <c r="CR422" s="218"/>
      <c r="CS422" s="218"/>
      <c r="CT422" s="218"/>
      <c r="CU422" s="218"/>
      <c r="CV422" s="218"/>
      <c r="CW422" s="218"/>
      <c r="CX422" s="218"/>
      <c r="CY422" s="218"/>
      <c r="CZ422" s="218"/>
      <c r="DA422" s="218"/>
      <c r="DB422" s="218"/>
      <c r="DC422" s="218"/>
      <c r="DD422" s="218"/>
      <c r="DE422" s="218"/>
      <c r="DF422" s="218"/>
      <c r="DG422" s="218"/>
      <c r="DH422" s="218"/>
      <c r="DI422" s="218"/>
      <c r="DJ422" s="218"/>
      <c r="DK422" s="218"/>
      <c r="DL422" s="218"/>
      <c r="DM422" s="218"/>
      <c r="DN422" s="218"/>
      <c r="DO422" s="218"/>
      <c r="DP422" s="218"/>
      <c r="DQ422" s="218"/>
      <c r="DR422" s="218"/>
      <c r="DS422" s="218"/>
      <c r="DT422" s="218"/>
      <c r="DU422" s="218"/>
      <c r="DV422" s="218"/>
      <c r="DW422" s="218"/>
      <c r="DX422" s="218"/>
      <c r="DY422" s="218"/>
      <c r="DZ422" s="218"/>
      <c r="EA422" s="218"/>
      <c r="EB422" s="218"/>
      <c r="EC422" s="218"/>
      <c r="ED422" s="218"/>
      <c r="EE422" s="218"/>
      <c r="EF422" s="218"/>
      <c r="EG422" s="218"/>
      <c r="EH422" s="218"/>
      <c r="EI422" s="218"/>
      <c r="EJ422" s="218"/>
      <c r="EK422" s="218"/>
      <c r="EL422" s="218"/>
      <c r="EM422" s="218"/>
      <c r="EN422" s="218"/>
      <c r="EO422" s="218"/>
      <c r="EP422" s="218"/>
      <c r="EQ422" s="218"/>
      <c r="ER422" s="218"/>
      <c r="ES422" s="218"/>
      <c r="ET422" s="218"/>
      <c r="EU422" s="218"/>
      <c r="EV422" s="218"/>
      <c r="EW422" s="218"/>
      <c r="EX422" s="218"/>
      <c r="EY422" s="218"/>
      <c r="EZ422" s="218"/>
      <c r="FA422" s="218"/>
      <c r="FB422" s="218"/>
      <c r="FC422" s="218"/>
      <c r="FD422" s="218"/>
      <c r="FE422" s="218"/>
      <c r="FF422" s="218"/>
      <c r="FG422" s="218"/>
      <c r="FH422" s="218"/>
      <c r="FI422" s="218"/>
      <c r="FJ422" s="218"/>
      <c r="FK422" s="218"/>
      <c r="FL422" s="218"/>
      <c r="FM422" s="218"/>
      <c r="FN422" s="218"/>
    </row>
    <row r="423" spans="2:170">
      <c r="B423" s="218"/>
      <c r="C423" s="304"/>
      <c r="D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  <c r="Q423" s="218"/>
      <c r="R423" s="218"/>
      <c r="S423" s="218"/>
      <c r="T423" s="218"/>
      <c r="U423" s="218"/>
      <c r="V423" s="218"/>
      <c r="W423" s="218"/>
      <c r="X423" s="218"/>
      <c r="Y423" s="218"/>
      <c r="Z423" s="218"/>
      <c r="AA423" s="218"/>
      <c r="AB423" s="218"/>
      <c r="AC423" s="218"/>
      <c r="AD423" s="218"/>
      <c r="AE423" s="218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18"/>
      <c r="AP423" s="218"/>
      <c r="AQ423" s="218"/>
      <c r="AR423" s="218"/>
      <c r="AS423" s="218"/>
      <c r="AT423" s="218"/>
      <c r="AU423" s="218"/>
      <c r="AV423" s="218"/>
      <c r="AW423" s="218"/>
      <c r="AX423" s="218"/>
      <c r="AY423" s="218"/>
      <c r="AZ423" s="218"/>
      <c r="BA423" s="218"/>
      <c r="BB423" s="218"/>
      <c r="BC423" s="218"/>
      <c r="BD423" s="218"/>
      <c r="BE423" s="218"/>
      <c r="BF423" s="218"/>
      <c r="BG423" s="218"/>
      <c r="BH423" s="218"/>
      <c r="BI423" s="218"/>
      <c r="BJ423" s="218"/>
      <c r="BK423" s="218"/>
      <c r="BL423" s="218"/>
      <c r="BM423" s="218"/>
      <c r="BN423" s="218"/>
      <c r="BO423" s="218"/>
      <c r="BP423" s="218"/>
      <c r="BQ423" s="218"/>
      <c r="BR423" s="218"/>
      <c r="BS423" s="218"/>
      <c r="BT423" s="218"/>
      <c r="BU423" s="218"/>
      <c r="BV423" s="218"/>
      <c r="BW423" s="218"/>
      <c r="BX423" s="218"/>
      <c r="BY423" s="218"/>
      <c r="BZ423" s="218"/>
      <c r="CA423" s="218"/>
      <c r="CB423" s="218"/>
      <c r="CC423" s="218"/>
      <c r="CD423" s="218"/>
      <c r="CE423" s="218"/>
      <c r="CF423" s="218"/>
      <c r="CG423" s="218"/>
      <c r="CH423" s="218"/>
      <c r="CI423" s="218"/>
      <c r="CJ423" s="218"/>
      <c r="CK423" s="218"/>
      <c r="CL423" s="218"/>
      <c r="CM423" s="218"/>
      <c r="CN423" s="218"/>
      <c r="CO423" s="218"/>
      <c r="CP423" s="218"/>
      <c r="CQ423" s="218"/>
      <c r="CR423" s="218"/>
      <c r="CS423" s="218"/>
      <c r="CT423" s="218"/>
      <c r="CU423" s="218"/>
      <c r="CV423" s="218"/>
      <c r="CW423" s="218"/>
      <c r="CX423" s="218"/>
      <c r="CY423" s="218"/>
      <c r="CZ423" s="218"/>
      <c r="DA423" s="218"/>
      <c r="DB423" s="218"/>
      <c r="DC423" s="218"/>
      <c r="DD423" s="218"/>
      <c r="DE423" s="218"/>
      <c r="DF423" s="218"/>
      <c r="DG423" s="218"/>
      <c r="DH423" s="218"/>
      <c r="DI423" s="218"/>
      <c r="DJ423" s="218"/>
      <c r="DK423" s="218"/>
      <c r="DL423" s="218"/>
      <c r="DM423" s="218"/>
      <c r="DN423" s="218"/>
      <c r="DO423" s="218"/>
      <c r="DP423" s="218"/>
      <c r="DQ423" s="218"/>
      <c r="DR423" s="218"/>
      <c r="DS423" s="218"/>
      <c r="DT423" s="218"/>
      <c r="DU423" s="218"/>
      <c r="DV423" s="218"/>
      <c r="DW423" s="218"/>
      <c r="DX423" s="218"/>
      <c r="DY423" s="218"/>
      <c r="DZ423" s="218"/>
      <c r="EA423" s="218"/>
      <c r="EB423" s="218"/>
      <c r="EC423" s="218"/>
      <c r="ED423" s="218"/>
      <c r="EE423" s="218"/>
      <c r="EF423" s="218"/>
      <c r="EG423" s="218"/>
      <c r="EH423" s="218"/>
      <c r="EI423" s="218"/>
      <c r="EJ423" s="218"/>
      <c r="EK423" s="218"/>
      <c r="EL423" s="218"/>
      <c r="EM423" s="218"/>
      <c r="EN423" s="218"/>
      <c r="EO423" s="218"/>
      <c r="EP423" s="218"/>
      <c r="EQ423" s="218"/>
      <c r="ER423" s="218"/>
      <c r="ES423" s="218"/>
      <c r="ET423" s="218"/>
      <c r="EU423" s="218"/>
      <c r="EV423" s="218"/>
      <c r="EW423" s="218"/>
      <c r="EX423" s="218"/>
      <c r="EY423" s="218"/>
      <c r="EZ423" s="218"/>
      <c r="FA423" s="218"/>
      <c r="FB423" s="218"/>
      <c r="FC423" s="218"/>
      <c r="FD423" s="218"/>
      <c r="FE423" s="218"/>
      <c r="FF423" s="218"/>
      <c r="FG423" s="218"/>
      <c r="FH423" s="218"/>
      <c r="FI423" s="218"/>
      <c r="FJ423" s="218"/>
      <c r="FK423" s="218"/>
      <c r="FL423" s="218"/>
      <c r="FM423" s="218"/>
      <c r="FN423" s="218"/>
    </row>
    <row r="424" spans="2:170">
      <c r="B424" s="218"/>
      <c r="C424" s="304"/>
      <c r="D424" s="218"/>
      <c r="F424" s="218"/>
      <c r="G424" s="218"/>
      <c r="H424" s="218"/>
      <c r="I424" s="218"/>
      <c r="J424" s="218"/>
      <c r="K424" s="218"/>
      <c r="L424" s="218"/>
      <c r="M424" s="218"/>
      <c r="N424" s="218"/>
      <c r="O424" s="218"/>
      <c r="P424" s="218"/>
      <c r="Q424" s="218"/>
      <c r="R424" s="218"/>
      <c r="S424" s="218"/>
      <c r="T424" s="218"/>
      <c r="U424" s="218"/>
      <c r="V424" s="218"/>
      <c r="W424" s="218"/>
      <c r="X424" s="218"/>
      <c r="Y424" s="218"/>
      <c r="Z424" s="218"/>
      <c r="AA424" s="218"/>
      <c r="AB424" s="218"/>
      <c r="AC424" s="218"/>
      <c r="AD424" s="218"/>
      <c r="AE424" s="218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18"/>
      <c r="AP424" s="218"/>
      <c r="AQ424" s="218"/>
      <c r="AR424" s="218"/>
      <c r="AS424" s="218"/>
      <c r="AT424" s="218"/>
      <c r="AU424" s="218"/>
      <c r="AV424" s="218"/>
      <c r="AW424" s="218"/>
      <c r="AX424" s="218"/>
      <c r="AY424" s="218"/>
      <c r="AZ424" s="218"/>
      <c r="BA424" s="218"/>
      <c r="BB424" s="218"/>
      <c r="BC424" s="218"/>
      <c r="BD424" s="218"/>
      <c r="BE424" s="218"/>
      <c r="BF424" s="218"/>
      <c r="BG424" s="218"/>
      <c r="BH424" s="218"/>
      <c r="BI424" s="218"/>
      <c r="BJ424" s="218"/>
      <c r="BK424" s="218"/>
      <c r="BL424" s="218"/>
      <c r="BM424" s="218"/>
      <c r="BN424" s="218"/>
      <c r="BO424" s="218"/>
      <c r="BP424" s="218"/>
      <c r="BQ424" s="218"/>
      <c r="BR424" s="218"/>
      <c r="BS424" s="218"/>
      <c r="BT424" s="218"/>
      <c r="BU424" s="218"/>
      <c r="BV424" s="218"/>
      <c r="BW424" s="218"/>
      <c r="BX424" s="218"/>
      <c r="BY424" s="218"/>
      <c r="BZ424" s="218"/>
      <c r="CA424" s="218"/>
      <c r="CB424" s="218"/>
      <c r="CC424" s="218"/>
      <c r="CD424" s="218"/>
      <c r="CE424" s="218"/>
      <c r="CF424" s="218"/>
      <c r="CG424" s="218"/>
      <c r="CH424" s="218"/>
      <c r="CI424" s="218"/>
      <c r="CJ424" s="218"/>
      <c r="CK424" s="218"/>
      <c r="CL424" s="218"/>
      <c r="CM424" s="218"/>
      <c r="CN424" s="218"/>
      <c r="CO424" s="218"/>
      <c r="CP424" s="218"/>
      <c r="CQ424" s="218"/>
      <c r="CR424" s="218"/>
      <c r="CS424" s="218"/>
      <c r="CT424" s="218"/>
      <c r="CU424" s="218"/>
      <c r="CV424" s="218"/>
      <c r="CW424" s="218"/>
      <c r="CX424" s="218"/>
      <c r="CY424" s="218"/>
      <c r="CZ424" s="218"/>
      <c r="DA424" s="218"/>
      <c r="DB424" s="218"/>
      <c r="DC424" s="218"/>
      <c r="DD424" s="218"/>
      <c r="DE424" s="218"/>
      <c r="DF424" s="218"/>
      <c r="DG424" s="218"/>
      <c r="DH424" s="218"/>
      <c r="DI424" s="218"/>
      <c r="DJ424" s="218"/>
      <c r="DK424" s="218"/>
      <c r="DL424" s="218"/>
      <c r="DM424" s="218"/>
      <c r="DN424" s="218"/>
      <c r="DO424" s="218"/>
      <c r="DP424" s="218"/>
      <c r="DQ424" s="218"/>
      <c r="DR424" s="218"/>
      <c r="DS424" s="218"/>
      <c r="DT424" s="218"/>
      <c r="DU424" s="218"/>
      <c r="DV424" s="218"/>
      <c r="DW424" s="218"/>
      <c r="DX424" s="218"/>
      <c r="DY424" s="218"/>
      <c r="DZ424" s="218"/>
      <c r="EA424" s="218"/>
      <c r="EB424" s="218"/>
      <c r="EC424" s="218"/>
      <c r="ED424" s="218"/>
      <c r="EE424" s="218"/>
      <c r="EF424" s="218"/>
      <c r="EG424" s="218"/>
      <c r="EH424" s="218"/>
      <c r="EI424" s="218"/>
      <c r="EJ424" s="218"/>
      <c r="EK424" s="218"/>
      <c r="EL424" s="218"/>
      <c r="EM424" s="218"/>
      <c r="EN424" s="218"/>
      <c r="EO424" s="218"/>
      <c r="EP424" s="218"/>
      <c r="EQ424" s="218"/>
      <c r="ER424" s="218"/>
      <c r="ES424" s="218"/>
      <c r="ET424" s="218"/>
      <c r="EU424" s="218"/>
      <c r="EV424" s="218"/>
      <c r="EW424" s="218"/>
      <c r="EX424" s="218"/>
      <c r="EY424" s="218"/>
      <c r="EZ424" s="218"/>
      <c r="FA424" s="218"/>
      <c r="FB424" s="218"/>
      <c r="FC424" s="218"/>
      <c r="FD424" s="218"/>
      <c r="FE424" s="218"/>
      <c r="FF424" s="218"/>
      <c r="FG424" s="218"/>
      <c r="FH424" s="218"/>
      <c r="FI424" s="218"/>
      <c r="FJ424" s="218"/>
      <c r="FK424" s="218"/>
      <c r="FL424" s="218"/>
      <c r="FM424" s="218"/>
      <c r="FN424" s="218"/>
    </row>
    <row r="425" spans="2:170">
      <c r="B425" s="218"/>
      <c r="C425" s="304"/>
      <c r="D425" s="218"/>
      <c r="F425" s="218"/>
      <c r="G425" s="218"/>
      <c r="H425" s="218"/>
      <c r="I425" s="218"/>
      <c r="J425" s="218"/>
      <c r="K425" s="218"/>
      <c r="L425" s="218"/>
      <c r="M425" s="218"/>
      <c r="N425" s="218"/>
      <c r="O425" s="218"/>
      <c r="P425" s="218"/>
      <c r="Q425" s="218"/>
      <c r="R425" s="218"/>
      <c r="S425" s="218"/>
      <c r="T425" s="218"/>
      <c r="U425" s="218"/>
      <c r="V425" s="218"/>
      <c r="W425" s="218"/>
      <c r="X425" s="218"/>
      <c r="Y425" s="218"/>
      <c r="Z425" s="218"/>
      <c r="AA425" s="218"/>
      <c r="AB425" s="218"/>
      <c r="AC425" s="218"/>
      <c r="AD425" s="218"/>
      <c r="AE425" s="218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18"/>
      <c r="AP425" s="218"/>
      <c r="AQ425" s="218"/>
      <c r="AR425" s="218"/>
      <c r="AS425" s="218"/>
      <c r="AT425" s="218"/>
      <c r="AU425" s="218"/>
      <c r="AV425" s="218"/>
      <c r="AW425" s="218"/>
      <c r="AX425" s="218"/>
      <c r="AY425" s="218"/>
      <c r="AZ425" s="218"/>
      <c r="BA425" s="218"/>
      <c r="BB425" s="218"/>
      <c r="BC425" s="218"/>
      <c r="BD425" s="218"/>
      <c r="BE425" s="218"/>
      <c r="BF425" s="218"/>
      <c r="BG425" s="218"/>
      <c r="BH425" s="218"/>
      <c r="BI425" s="218"/>
      <c r="BJ425" s="218"/>
      <c r="BK425" s="218"/>
      <c r="BL425" s="218"/>
      <c r="BM425" s="218"/>
      <c r="BN425" s="218"/>
      <c r="BO425" s="218"/>
      <c r="BP425" s="218"/>
      <c r="BQ425" s="218"/>
      <c r="BR425" s="218"/>
      <c r="BS425" s="218"/>
      <c r="BT425" s="218"/>
      <c r="BU425" s="218"/>
      <c r="BV425" s="218"/>
      <c r="BW425" s="218"/>
      <c r="BX425" s="218"/>
      <c r="BY425" s="218"/>
      <c r="BZ425" s="218"/>
      <c r="CA425" s="218"/>
      <c r="CB425" s="218"/>
      <c r="CC425" s="218"/>
      <c r="CD425" s="218"/>
      <c r="CE425" s="218"/>
      <c r="CF425" s="218"/>
      <c r="CG425" s="218"/>
      <c r="CH425" s="218"/>
      <c r="CI425" s="218"/>
      <c r="CJ425" s="218"/>
      <c r="CK425" s="218"/>
      <c r="CL425" s="218"/>
      <c r="CM425" s="218"/>
      <c r="CN425" s="218"/>
      <c r="CO425" s="218"/>
      <c r="CP425" s="218"/>
      <c r="CQ425" s="218"/>
      <c r="CR425" s="218"/>
      <c r="CS425" s="218"/>
      <c r="CT425" s="218"/>
      <c r="CU425" s="218"/>
      <c r="CV425" s="218"/>
      <c r="CW425" s="218"/>
      <c r="CX425" s="218"/>
      <c r="CY425" s="218"/>
      <c r="CZ425" s="218"/>
      <c r="DA425" s="218"/>
      <c r="DB425" s="218"/>
      <c r="DC425" s="218"/>
      <c r="DD425" s="218"/>
      <c r="DE425" s="218"/>
      <c r="DF425" s="218"/>
      <c r="DG425" s="218"/>
      <c r="DH425" s="218"/>
      <c r="DI425" s="218"/>
      <c r="DJ425" s="218"/>
      <c r="DK425" s="218"/>
      <c r="DL425" s="218"/>
      <c r="DM425" s="218"/>
      <c r="DN425" s="218"/>
      <c r="DO425" s="218"/>
      <c r="DP425" s="218"/>
      <c r="DQ425" s="218"/>
      <c r="DR425" s="218"/>
      <c r="DS425" s="218"/>
      <c r="DT425" s="218"/>
      <c r="DU425" s="218"/>
      <c r="DV425" s="218"/>
      <c r="DW425" s="218"/>
      <c r="DX425" s="218"/>
      <c r="DY425" s="218"/>
      <c r="DZ425" s="218"/>
      <c r="EA425" s="218"/>
      <c r="EB425" s="218"/>
      <c r="EC425" s="218"/>
      <c r="ED425" s="218"/>
      <c r="EE425" s="218"/>
      <c r="EF425" s="218"/>
      <c r="EG425" s="218"/>
      <c r="EH425" s="218"/>
      <c r="EI425" s="218"/>
      <c r="EJ425" s="218"/>
      <c r="EK425" s="218"/>
      <c r="EL425" s="218"/>
      <c r="EM425" s="218"/>
      <c r="EN425" s="218"/>
      <c r="EO425" s="218"/>
      <c r="EP425" s="218"/>
      <c r="EQ425" s="218"/>
      <c r="ER425" s="218"/>
      <c r="ES425" s="218"/>
      <c r="ET425" s="218"/>
      <c r="EU425" s="218"/>
      <c r="EV425" s="218"/>
      <c r="EW425" s="218"/>
      <c r="EX425" s="218"/>
      <c r="EY425" s="218"/>
      <c r="EZ425" s="218"/>
      <c r="FA425" s="218"/>
      <c r="FB425" s="218"/>
      <c r="FC425" s="218"/>
      <c r="FD425" s="218"/>
      <c r="FE425" s="218"/>
      <c r="FF425" s="218"/>
      <c r="FG425" s="218"/>
      <c r="FH425" s="218"/>
      <c r="FI425" s="218"/>
      <c r="FJ425" s="218"/>
      <c r="FK425" s="218"/>
      <c r="FL425" s="218"/>
      <c r="FM425" s="218"/>
      <c r="FN425" s="218"/>
    </row>
    <row r="426" spans="2:170">
      <c r="B426" s="218"/>
      <c r="C426" s="304"/>
      <c r="D426" s="218"/>
      <c r="F426" s="218"/>
      <c r="G426" s="218"/>
      <c r="H426" s="218"/>
      <c r="I426" s="218"/>
      <c r="J426" s="218"/>
      <c r="K426" s="218"/>
      <c r="L426" s="218"/>
      <c r="M426" s="218"/>
      <c r="N426" s="218"/>
      <c r="O426" s="218"/>
      <c r="P426" s="218"/>
      <c r="Q426" s="218"/>
      <c r="R426" s="218"/>
      <c r="S426" s="218"/>
      <c r="T426" s="218"/>
      <c r="U426" s="218"/>
      <c r="V426" s="218"/>
      <c r="W426" s="218"/>
      <c r="X426" s="218"/>
      <c r="Y426" s="218"/>
      <c r="Z426" s="218"/>
      <c r="AA426" s="218"/>
      <c r="AB426" s="218"/>
      <c r="AC426" s="218"/>
      <c r="AD426" s="218"/>
      <c r="AE426" s="218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18"/>
      <c r="AP426" s="218"/>
      <c r="AQ426" s="218"/>
      <c r="AR426" s="218"/>
      <c r="AS426" s="218"/>
      <c r="AT426" s="218"/>
      <c r="AU426" s="218"/>
      <c r="AV426" s="218"/>
      <c r="AW426" s="218"/>
      <c r="AX426" s="218"/>
      <c r="AY426" s="218"/>
      <c r="AZ426" s="218"/>
      <c r="BA426" s="218"/>
      <c r="BB426" s="218"/>
      <c r="BC426" s="218"/>
      <c r="BD426" s="218"/>
      <c r="BE426" s="218"/>
      <c r="BF426" s="218"/>
      <c r="BG426" s="218"/>
      <c r="BH426" s="218"/>
      <c r="BI426" s="218"/>
      <c r="BJ426" s="218"/>
      <c r="BK426" s="218"/>
      <c r="BL426" s="218"/>
      <c r="BM426" s="218"/>
      <c r="BN426" s="218"/>
      <c r="BO426" s="218"/>
      <c r="BP426" s="218"/>
      <c r="BQ426" s="218"/>
      <c r="BR426" s="218"/>
      <c r="BS426" s="218"/>
      <c r="BT426" s="218"/>
      <c r="BU426" s="218"/>
      <c r="BV426" s="218"/>
      <c r="BW426" s="218"/>
      <c r="BX426" s="218"/>
      <c r="BY426" s="218"/>
      <c r="BZ426" s="218"/>
      <c r="CA426" s="218"/>
      <c r="CB426" s="218"/>
      <c r="CC426" s="218"/>
      <c r="CD426" s="218"/>
      <c r="CE426" s="218"/>
      <c r="CF426" s="218"/>
      <c r="CG426" s="218"/>
      <c r="CH426" s="218"/>
      <c r="CI426" s="218"/>
      <c r="CJ426" s="218"/>
      <c r="CK426" s="218"/>
      <c r="CL426" s="218"/>
      <c r="CM426" s="218"/>
      <c r="CN426" s="218"/>
      <c r="CO426" s="218"/>
      <c r="CP426" s="218"/>
      <c r="CQ426" s="218"/>
      <c r="CR426" s="218"/>
      <c r="CS426" s="218"/>
      <c r="CT426" s="218"/>
      <c r="CU426" s="218"/>
      <c r="CV426" s="218"/>
      <c r="CW426" s="218"/>
      <c r="CX426" s="218"/>
      <c r="CY426" s="218"/>
      <c r="CZ426" s="218"/>
      <c r="DA426" s="218"/>
      <c r="DB426" s="218"/>
      <c r="DC426" s="218"/>
      <c r="DD426" s="218"/>
      <c r="DE426" s="218"/>
      <c r="DF426" s="218"/>
      <c r="DG426" s="218"/>
      <c r="DH426" s="218"/>
      <c r="DI426" s="218"/>
      <c r="DJ426" s="218"/>
      <c r="DK426" s="218"/>
      <c r="DL426" s="218"/>
      <c r="DM426" s="218"/>
      <c r="DN426" s="218"/>
      <c r="DO426" s="218"/>
      <c r="DP426" s="218"/>
      <c r="DQ426" s="218"/>
      <c r="DR426" s="218"/>
      <c r="DS426" s="218"/>
      <c r="DT426" s="218"/>
      <c r="DU426" s="218"/>
      <c r="DV426" s="218"/>
      <c r="DW426" s="218"/>
      <c r="DX426" s="218"/>
      <c r="DY426" s="218"/>
      <c r="DZ426" s="218"/>
      <c r="EA426" s="218"/>
      <c r="EB426" s="218"/>
      <c r="EC426" s="218"/>
      <c r="ED426" s="218"/>
      <c r="EE426" s="218"/>
      <c r="EF426" s="218"/>
      <c r="EG426" s="218"/>
      <c r="EH426" s="218"/>
      <c r="EI426" s="218"/>
      <c r="EJ426" s="218"/>
      <c r="EK426" s="218"/>
      <c r="EL426" s="218"/>
      <c r="EM426" s="218"/>
      <c r="EN426" s="218"/>
      <c r="EO426" s="218"/>
      <c r="EP426" s="218"/>
      <c r="EQ426" s="218"/>
      <c r="ER426" s="218"/>
      <c r="ES426" s="218"/>
      <c r="ET426" s="218"/>
      <c r="EU426" s="218"/>
      <c r="EV426" s="218"/>
      <c r="EW426" s="218"/>
      <c r="EX426" s="218"/>
      <c r="EY426" s="218"/>
      <c r="EZ426" s="218"/>
      <c r="FA426" s="218"/>
      <c r="FB426" s="218"/>
      <c r="FC426" s="218"/>
      <c r="FD426" s="218"/>
      <c r="FE426" s="218"/>
      <c r="FF426" s="218"/>
      <c r="FG426" s="218"/>
      <c r="FH426" s="218"/>
      <c r="FI426" s="218"/>
      <c r="FJ426" s="218"/>
      <c r="FK426" s="218"/>
      <c r="FL426" s="218"/>
      <c r="FM426" s="218"/>
      <c r="FN426" s="218"/>
    </row>
    <row r="427" spans="2:170">
      <c r="B427" s="218"/>
      <c r="C427" s="304"/>
      <c r="D427" s="218"/>
      <c r="F427" s="218"/>
      <c r="G427" s="218"/>
      <c r="H427" s="218"/>
      <c r="I427" s="218"/>
      <c r="J427" s="218"/>
      <c r="K427" s="218"/>
      <c r="L427" s="218"/>
      <c r="M427" s="218"/>
      <c r="N427" s="218"/>
      <c r="O427" s="218"/>
      <c r="P427" s="218"/>
      <c r="Q427" s="218"/>
      <c r="R427" s="218"/>
      <c r="S427" s="218"/>
      <c r="T427" s="218"/>
      <c r="U427" s="218"/>
      <c r="V427" s="218"/>
      <c r="W427" s="218"/>
      <c r="X427" s="218"/>
      <c r="Y427" s="218"/>
      <c r="Z427" s="218"/>
      <c r="AA427" s="218"/>
      <c r="AB427" s="218"/>
      <c r="AC427" s="218"/>
      <c r="AD427" s="218"/>
      <c r="AE427" s="218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18"/>
      <c r="AP427" s="218"/>
      <c r="AQ427" s="218"/>
      <c r="AR427" s="218"/>
      <c r="AS427" s="218"/>
      <c r="AT427" s="218"/>
      <c r="AU427" s="218"/>
      <c r="AV427" s="218"/>
      <c r="AW427" s="218"/>
      <c r="AX427" s="218"/>
      <c r="AY427" s="218"/>
      <c r="AZ427" s="218"/>
      <c r="BA427" s="218"/>
      <c r="BB427" s="218"/>
      <c r="BC427" s="218"/>
      <c r="BD427" s="218"/>
      <c r="BE427" s="218"/>
      <c r="BF427" s="218"/>
      <c r="BG427" s="218"/>
      <c r="BH427" s="218"/>
      <c r="BI427" s="218"/>
      <c r="BJ427" s="218"/>
      <c r="BK427" s="218"/>
      <c r="BL427" s="218"/>
      <c r="BM427" s="218"/>
      <c r="BN427" s="218"/>
      <c r="BO427" s="218"/>
      <c r="BP427" s="218"/>
      <c r="BQ427" s="218"/>
      <c r="BR427" s="218"/>
      <c r="BS427" s="218"/>
      <c r="BT427" s="218"/>
      <c r="BU427" s="218"/>
      <c r="BV427" s="218"/>
      <c r="BW427" s="218"/>
      <c r="BX427" s="218"/>
      <c r="BY427" s="218"/>
      <c r="BZ427" s="218"/>
      <c r="CA427" s="218"/>
      <c r="CB427" s="218"/>
      <c r="CC427" s="218"/>
      <c r="CD427" s="218"/>
      <c r="CE427" s="218"/>
      <c r="CF427" s="218"/>
      <c r="CG427" s="218"/>
      <c r="CH427" s="218"/>
      <c r="CI427" s="218"/>
      <c r="CJ427" s="218"/>
      <c r="CK427" s="218"/>
      <c r="CL427" s="218"/>
      <c r="CM427" s="218"/>
      <c r="CN427" s="218"/>
      <c r="CO427" s="218"/>
      <c r="CP427" s="218"/>
      <c r="CQ427" s="218"/>
      <c r="CR427" s="218"/>
      <c r="CS427" s="218"/>
      <c r="CT427" s="218"/>
      <c r="CU427" s="218"/>
      <c r="CV427" s="218"/>
      <c r="CW427" s="218"/>
      <c r="CX427" s="218"/>
      <c r="CY427" s="218"/>
      <c r="CZ427" s="218"/>
      <c r="DA427" s="218"/>
      <c r="DB427" s="218"/>
      <c r="DC427" s="218"/>
      <c r="DD427" s="218"/>
      <c r="DE427" s="218"/>
      <c r="DF427" s="218"/>
      <c r="DG427" s="218"/>
      <c r="DH427" s="218"/>
      <c r="DI427" s="218"/>
      <c r="DJ427" s="218"/>
      <c r="DK427" s="218"/>
      <c r="DL427" s="218"/>
      <c r="DM427" s="218"/>
      <c r="DN427" s="218"/>
      <c r="DO427" s="218"/>
      <c r="DP427" s="218"/>
      <c r="DQ427" s="218"/>
      <c r="DR427" s="218"/>
      <c r="DS427" s="218"/>
      <c r="DT427" s="218"/>
      <c r="DU427" s="218"/>
      <c r="DV427" s="218"/>
      <c r="DW427" s="218"/>
      <c r="DX427" s="218"/>
      <c r="DY427" s="218"/>
      <c r="DZ427" s="218"/>
      <c r="EA427" s="218"/>
      <c r="EB427" s="218"/>
      <c r="EC427" s="218"/>
      <c r="ED427" s="218"/>
      <c r="EE427" s="218"/>
      <c r="EF427" s="218"/>
      <c r="EG427" s="218"/>
      <c r="EH427" s="218"/>
      <c r="EI427" s="218"/>
      <c r="EJ427" s="218"/>
      <c r="EK427" s="218"/>
      <c r="EL427" s="218"/>
      <c r="EM427" s="218"/>
      <c r="EN427" s="218"/>
      <c r="EO427" s="218"/>
      <c r="EP427" s="218"/>
      <c r="EQ427" s="218"/>
      <c r="ER427" s="218"/>
      <c r="ES427" s="218"/>
      <c r="ET427" s="218"/>
      <c r="EU427" s="218"/>
      <c r="EV427" s="218"/>
      <c r="EW427" s="218"/>
      <c r="EX427" s="218"/>
      <c r="EY427" s="218"/>
      <c r="EZ427" s="218"/>
      <c r="FA427" s="218"/>
      <c r="FB427" s="218"/>
      <c r="FC427" s="218"/>
      <c r="FD427" s="218"/>
      <c r="FE427" s="218"/>
      <c r="FF427" s="218"/>
      <c r="FG427" s="218"/>
      <c r="FH427" s="218"/>
      <c r="FI427" s="218"/>
      <c r="FJ427" s="218"/>
      <c r="FK427" s="218"/>
      <c r="FL427" s="218"/>
      <c r="FM427" s="218"/>
      <c r="FN427" s="218"/>
    </row>
    <row r="428" spans="2:170">
      <c r="B428" s="218"/>
      <c r="C428" s="304"/>
      <c r="D428" s="218"/>
      <c r="F428" s="218"/>
      <c r="G428" s="218"/>
      <c r="H428" s="218"/>
      <c r="I428" s="218"/>
      <c r="J428" s="218"/>
      <c r="K428" s="218"/>
      <c r="L428" s="218"/>
      <c r="M428" s="218"/>
      <c r="N428" s="218"/>
      <c r="O428" s="218"/>
      <c r="P428" s="218"/>
      <c r="Q428" s="218"/>
      <c r="R428" s="218"/>
      <c r="S428" s="218"/>
      <c r="T428" s="218"/>
      <c r="U428" s="218"/>
      <c r="V428" s="218"/>
      <c r="W428" s="218"/>
      <c r="X428" s="218"/>
      <c r="Y428" s="218"/>
      <c r="Z428" s="218"/>
      <c r="AA428" s="218"/>
      <c r="AB428" s="218"/>
      <c r="AC428" s="218"/>
      <c r="AD428" s="218"/>
      <c r="AE428" s="218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18"/>
      <c r="AP428" s="218"/>
      <c r="AQ428" s="218"/>
      <c r="AR428" s="218"/>
      <c r="AS428" s="218"/>
      <c r="AT428" s="218"/>
      <c r="AU428" s="218"/>
      <c r="AV428" s="218"/>
      <c r="AW428" s="218"/>
      <c r="AX428" s="218"/>
      <c r="AY428" s="218"/>
      <c r="AZ428" s="218"/>
      <c r="BA428" s="218"/>
      <c r="BB428" s="218"/>
      <c r="BC428" s="218"/>
      <c r="BD428" s="218"/>
      <c r="BE428" s="218"/>
      <c r="BF428" s="218"/>
      <c r="BG428" s="218"/>
      <c r="BH428" s="218"/>
      <c r="BI428" s="218"/>
      <c r="BJ428" s="218"/>
      <c r="BK428" s="218"/>
      <c r="BL428" s="218"/>
      <c r="BM428" s="218"/>
      <c r="BN428" s="218"/>
      <c r="BO428" s="218"/>
      <c r="BP428" s="218"/>
      <c r="BQ428" s="218"/>
      <c r="BR428" s="218"/>
      <c r="BS428" s="218"/>
      <c r="BT428" s="218"/>
      <c r="BU428" s="218"/>
      <c r="BV428" s="218"/>
      <c r="BW428" s="218"/>
      <c r="BX428" s="218"/>
      <c r="BY428" s="218"/>
      <c r="BZ428" s="218"/>
      <c r="CA428" s="218"/>
      <c r="CB428" s="218"/>
      <c r="CC428" s="218"/>
      <c r="CD428" s="218"/>
      <c r="CE428" s="218"/>
      <c r="CF428" s="218"/>
      <c r="CG428" s="218"/>
      <c r="CH428" s="218"/>
      <c r="CI428" s="218"/>
      <c r="CJ428" s="218"/>
      <c r="CK428" s="218"/>
      <c r="CL428" s="218"/>
      <c r="CM428" s="218"/>
      <c r="CN428" s="218"/>
      <c r="CO428" s="218"/>
      <c r="CP428" s="218"/>
      <c r="CQ428" s="218"/>
      <c r="CR428" s="218"/>
      <c r="CS428" s="218"/>
      <c r="CT428" s="218"/>
      <c r="CU428" s="218"/>
      <c r="CV428" s="218"/>
      <c r="CW428" s="218"/>
      <c r="CX428" s="218"/>
      <c r="CY428" s="218"/>
      <c r="CZ428" s="218"/>
      <c r="DA428" s="218"/>
      <c r="DB428" s="218"/>
      <c r="DC428" s="218"/>
      <c r="DD428" s="218"/>
      <c r="DE428" s="218"/>
      <c r="DF428" s="218"/>
      <c r="DG428" s="218"/>
      <c r="DH428" s="218"/>
      <c r="DI428" s="218"/>
      <c r="DJ428" s="218"/>
      <c r="DK428" s="218"/>
      <c r="DL428" s="218"/>
      <c r="DM428" s="218"/>
      <c r="DN428" s="218"/>
      <c r="DO428" s="218"/>
      <c r="DP428" s="218"/>
      <c r="DQ428" s="218"/>
      <c r="DR428" s="218"/>
      <c r="DS428" s="218"/>
      <c r="DT428" s="218"/>
      <c r="DU428" s="218"/>
      <c r="DV428" s="218"/>
      <c r="DW428" s="218"/>
      <c r="DX428" s="218"/>
      <c r="DY428" s="218"/>
      <c r="DZ428" s="218"/>
      <c r="EA428" s="218"/>
      <c r="EB428" s="218"/>
      <c r="EC428" s="218"/>
      <c r="ED428" s="218"/>
      <c r="EE428" s="218"/>
      <c r="EF428" s="218"/>
      <c r="EG428" s="218"/>
      <c r="EH428" s="218"/>
      <c r="EI428" s="218"/>
      <c r="EJ428" s="218"/>
      <c r="EK428" s="218"/>
      <c r="EL428" s="218"/>
      <c r="EM428" s="218"/>
      <c r="EN428" s="218"/>
      <c r="EO428" s="218"/>
      <c r="EP428" s="218"/>
      <c r="EQ428" s="218"/>
      <c r="ER428" s="218"/>
      <c r="ES428" s="218"/>
      <c r="ET428" s="218"/>
      <c r="EU428" s="218"/>
      <c r="EV428" s="218"/>
      <c r="EW428" s="218"/>
      <c r="EX428" s="218"/>
      <c r="EY428" s="218"/>
      <c r="EZ428" s="218"/>
      <c r="FA428" s="218"/>
      <c r="FB428" s="218"/>
      <c r="FC428" s="218"/>
      <c r="FD428" s="218"/>
      <c r="FE428" s="218"/>
      <c r="FF428" s="218"/>
      <c r="FG428" s="218"/>
      <c r="FH428" s="218"/>
      <c r="FI428" s="218"/>
      <c r="FJ428" s="218"/>
      <c r="FK428" s="218"/>
      <c r="FL428" s="218"/>
      <c r="FM428" s="218"/>
      <c r="FN428" s="218"/>
    </row>
    <row r="429" spans="2:170">
      <c r="B429" s="218"/>
      <c r="C429" s="304"/>
      <c r="D429" s="218"/>
      <c r="F429" s="218"/>
      <c r="G429" s="218"/>
      <c r="H429" s="218"/>
      <c r="I429" s="218"/>
      <c r="J429" s="218"/>
      <c r="K429" s="218"/>
      <c r="L429" s="218"/>
      <c r="M429" s="218"/>
      <c r="N429" s="218"/>
      <c r="O429" s="218"/>
      <c r="P429" s="218"/>
      <c r="Q429" s="218"/>
      <c r="R429" s="218"/>
      <c r="S429" s="218"/>
      <c r="T429" s="218"/>
      <c r="U429" s="218"/>
      <c r="V429" s="218"/>
      <c r="W429" s="218"/>
      <c r="X429" s="218"/>
      <c r="Y429" s="218"/>
      <c r="Z429" s="218"/>
      <c r="AA429" s="218"/>
      <c r="AB429" s="218"/>
      <c r="AC429" s="218"/>
      <c r="AD429" s="218"/>
      <c r="AE429" s="218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18"/>
      <c r="AP429" s="218"/>
      <c r="AQ429" s="218"/>
      <c r="AR429" s="218"/>
      <c r="AS429" s="218"/>
      <c r="AT429" s="218"/>
      <c r="AU429" s="218"/>
      <c r="AV429" s="218"/>
      <c r="AW429" s="218"/>
      <c r="AX429" s="218"/>
      <c r="AY429" s="218"/>
      <c r="AZ429" s="218"/>
      <c r="BA429" s="218"/>
      <c r="BB429" s="218"/>
      <c r="BC429" s="218"/>
      <c r="BD429" s="218"/>
      <c r="BE429" s="218"/>
      <c r="BF429" s="218"/>
      <c r="BG429" s="218"/>
      <c r="BH429" s="218"/>
      <c r="BI429" s="218"/>
      <c r="BJ429" s="218"/>
      <c r="BK429" s="218"/>
      <c r="BL429" s="218"/>
      <c r="BM429" s="218"/>
      <c r="BN429" s="218"/>
      <c r="BO429" s="218"/>
      <c r="BP429" s="218"/>
      <c r="BQ429" s="218"/>
      <c r="BR429" s="218"/>
      <c r="BS429" s="218"/>
      <c r="BT429" s="218"/>
      <c r="BU429" s="218"/>
      <c r="BV429" s="218"/>
      <c r="BW429" s="218"/>
      <c r="BX429" s="218"/>
      <c r="BY429" s="218"/>
      <c r="BZ429" s="218"/>
      <c r="CA429" s="218"/>
      <c r="CB429" s="218"/>
      <c r="CC429" s="218"/>
      <c r="CD429" s="218"/>
      <c r="CE429" s="218"/>
      <c r="CF429" s="218"/>
      <c r="CG429" s="218"/>
      <c r="CH429" s="218"/>
      <c r="CI429" s="218"/>
      <c r="CJ429" s="218"/>
      <c r="CK429" s="218"/>
      <c r="CL429" s="218"/>
      <c r="CM429" s="218"/>
      <c r="CN429" s="218"/>
      <c r="CO429" s="218"/>
      <c r="CP429" s="218"/>
      <c r="CQ429" s="218"/>
      <c r="CR429" s="218"/>
      <c r="CS429" s="218"/>
      <c r="CT429" s="218"/>
      <c r="CU429" s="218"/>
      <c r="CV429" s="218"/>
      <c r="CW429" s="218"/>
      <c r="CX429" s="218"/>
      <c r="CY429" s="218"/>
      <c r="CZ429" s="218"/>
      <c r="DA429" s="218"/>
      <c r="DB429" s="218"/>
      <c r="DC429" s="218"/>
      <c r="DD429" s="218"/>
      <c r="DE429" s="218"/>
      <c r="DF429" s="218"/>
      <c r="DG429" s="218"/>
      <c r="DH429" s="218"/>
      <c r="DI429" s="218"/>
      <c r="DJ429" s="218"/>
      <c r="DK429" s="218"/>
      <c r="DL429" s="218"/>
      <c r="DM429" s="218"/>
      <c r="DN429" s="218"/>
      <c r="DO429" s="218"/>
      <c r="DP429" s="218"/>
      <c r="DQ429" s="218"/>
      <c r="DR429" s="218"/>
      <c r="DS429" s="218"/>
      <c r="DT429" s="218"/>
      <c r="DU429" s="218"/>
      <c r="DV429" s="218"/>
      <c r="DW429" s="218"/>
      <c r="DX429" s="218"/>
      <c r="DY429" s="218"/>
      <c r="DZ429" s="218"/>
      <c r="EA429" s="218"/>
      <c r="EB429" s="218"/>
      <c r="EC429" s="218"/>
      <c r="ED429" s="218"/>
      <c r="EE429" s="218"/>
      <c r="EF429" s="218"/>
      <c r="EG429" s="218"/>
      <c r="EH429" s="218"/>
      <c r="EI429" s="218"/>
      <c r="EJ429" s="218"/>
      <c r="EK429" s="218"/>
      <c r="EL429" s="218"/>
      <c r="EM429" s="218"/>
      <c r="EN429" s="218"/>
      <c r="EO429" s="218"/>
      <c r="EP429" s="218"/>
      <c r="EQ429" s="218"/>
      <c r="ER429" s="218"/>
      <c r="ES429" s="218"/>
      <c r="ET429" s="218"/>
      <c r="EU429" s="218"/>
      <c r="EV429" s="218"/>
      <c r="EW429" s="218"/>
      <c r="EX429" s="218"/>
      <c r="EY429" s="218"/>
      <c r="EZ429" s="218"/>
      <c r="FA429" s="218"/>
      <c r="FB429" s="218"/>
      <c r="FC429" s="218"/>
      <c r="FD429" s="218"/>
      <c r="FE429" s="218"/>
      <c r="FF429" s="218"/>
      <c r="FG429" s="218"/>
      <c r="FH429" s="218"/>
      <c r="FI429" s="218"/>
      <c r="FJ429" s="218"/>
      <c r="FK429" s="218"/>
      <c r="FL429" s="218"/>
      <c r="FM429" s="218"/>
      <c r="FN429" s="218"/>
    </row>
    <row r="430" spans="2:170">
      <c r="B430" s="218"/>
      <c r="C430" s="304"/>
      <c r="D430" s="218"/>
      <c r="F430" s="218"/>
      <c r="G430" s="218"/>
      <c r="H430" s="218"/>
      <c r="I430" s="218"/>
      <c r="J430" s="218"/>
      <c r="K430" s="218"/>
      <c r="L430" s="218"/>
      <c r="M430" s="218"/>
      <c r="N430" s="218"/>
      <c r="O430" s="218"/>
      <c r="P430" s="218"/>
      <c r="Q430" s="218"/>
      <c r="R430" s="218"/>
      <c r="S430" s="218"/>
      <c r="T430" s="218"/>
      <c r="U430" s="218"/>
      <c r="V430" s="218"/>
      <c r="W430" s="218"/>
      <c r="X430" s="218"/>
      <c r="Y430" s="218"/>
      <c r="Z430" s="218"/>
      <c r="AA430" s="218"/>
      <c r="AB430" s="218"/>
      <c r="AC430" s="218"/>
      <c r="AD430" s="218"/>
      <c r="AE430" s="218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18"/>
      <c r="AP430" s="218"/>
      <c r="AQ430" s="218"/>
      <c r="AR430" s="218"/>
      <c r="AS430" s="218"/>
      <c r="AT430" s="218"/>
      <c r="AU430" s="218"/>
      <c r="AV430" s="218"/>
      <c r="AW430" s="218"/>
      <c r="AX430" s="218"/>
      <c r="AY430" s="218"/>
      <c r="AZ430" s="218"/>
      <c r="BA430" s="218"/>
      <c r="BB430" s="218"/>
      <c r="BC430" s="218"/>
      <c r="BD430" s="218"/>
      <c r="BE430" s="218"/>
      <c r="BF430" s="218"/>
      <c r="BG430" s="218"/>
      <c r="BH430" s="218"/>
      <c r="BI430" s="218"/>
      <c r="BJ430" s="218"/>
      <c r="BK430" s="218"/>
      <c r="BL430" s="218"/>
      <c r="BM430" s="218"/>
      <c r="BN430" s="218"/>
      <c r="BO430" s="218"/>
      <c r="BP430" s="218"/>
      <c r="BQ430" s="218"/>
      <c r="BR430" s="218"/>
      <c r="BS430" s="218"/>
      <c r="BT430" s="218"/>
      <c r="BU430" s="218"/>
      <c r="BV430" s="218"/>
      <c r="BW430" s="218"/>
      <c r="BX430" s="218"/>
      <c r="BY430" s="218"/>
      <c r="BZ430" s="218"/>
      <c r="CA430" s="218"/>
      <c r="CB430" s="218"/>
      <c r="CC430" s="218"/>
      <c r="CD430" s="218"/>
      <c r="CE430" s="218"/>
      <c r="CF430" s="218"/>
      <c r="CG430" s="218"/>
      <c r="CH430" s="218"/>
      <c r="CI430" s="218"/>
      <c r="CJ430" s="218"/>
      <c r="CK430" s="218"/>
      <c r="CL430" s="218"/>
      <c r="CM430" s="218"/>
      <c r="CN430" s="218"/>
      <c r="CO430" s="218"/>
      <c r="CP430" s="218"/>
      <c r="CQ430" s="218"/>
      <c r="CR430" s="218"/>
      <c r="CS430" s="218"/>
      <c r="CT430" s="218"/>
      <c r="CU430" s="218"/>
      <c r="CV430" s="218"/>
      <c r="CW430" s="218"/>
      <c r="CX430" s="218"/>
      <c r="CY430" s="218"/>
      <c r="CZ430" s="218"/>
      <c r="DA430" s="218"/>
      <c r="DB430" s="218"/>
      <c r="DC430" s="218"/>
      <c r="DD430" s="218"/>
      <c r="DE430" s="218"/>
      <c r="DF430" s="218"/>
      <c r="DG430" s="218"/>
      <c r="DH430" s="218"/>
      <c r="DI430" s="218"/>
      <c r="DJ430" s="218"/>
      <c r="DK430" s="218"/>
      <c r="DL430" s="218"/>
      <c r="DM430" s="218"/>
      <c r="DN430" s="218"/>
      <c r="DO430" s="218"/>
      <c r="DP430" s="218"/>
      <c r="DQ430" s="218"/>
      <c r="DR430" s="218"/>
      <c r="DS430" s="218"/>
      <c r="DT430" s="218"/>
      <c r="DU430" s="218"/>
      <c r="DV430" s="218"/>
      <c r="DW430" s="218"/>
      <c r="DX430" s="218"/>
      <c r="DY430" s="218"/>
      <c r="DZ430" s="218"/>
      <c r="EA430" s="218"/>
      <c r="EB430" s="218"/>
      <c r="EC430" s="218"/>
      <c r="ED430" s="218"/>
      <c r="EE430" s="218"/>
      <c r="EF430" s="218"/>
      <c r="EG430" s="218"/>
      <c r="EH430" s="218"/>
      <c r="EI430" s="218"/>
      <c r="EJ430" s="218"/>
      <c r="EK430" s="218"/>
      <c r="EL430" s="218"/>
      <c r="EM430" s="218"/>
      <c r="EN430" s="218"/>
      <c r="EO430" s="218"/>
      <c r="EP430" s="218"/>
      <c r="EQ430" s="218"/>
      <c r="ER430" s="218"/>
      <c r="ES430" s="218"/>
      <c r="ET430" s="218"/>
      <c r="EU430" s="218"/>
      <c r="EV430" s="218"/>
      <c r="EW430" s="218"/>
      <c r="EX430" s="218"/>
      <c r="EY430" s="218"/>
      <c r="EZ430" s="218"/>
      <c r="FA430" s="218"/>
      <c r="FB430" s="218"/>
      <c r="FC430" s="218"/>
      <c r="FD430" s="218"/>
      <c r="FE430" s="218"/>
      <c r="FF430" s="218"/>
      <c r="FG430" s="218"/>
      <c r="FH430" s="218"/>
      <c r="FI430" s="218"/>
      <c r="FJ430" s="218"/>
      <c r="FK430" s="218"/>
      <c r="FL430" s="218"/>
      <c r="FM430" s="218"/>
      <c r="FN430" s="218"/>
    </row>
    <row r="431" spans="2:170">
      <c r="B431" s="218"/>
      <c r="C431" s="304"/>
      <c r="D431" s="218"/>
      <c r="F431" s="218"/>
      <c r="G431" s="218"/>
      <c r="H431" s="218"/>
      <c r="I431" s="218"/>
      <c r="J431" s="218"/>
      <c r="K431" s="218"/>
      <c r="L431" s="218"/>
      <c r="M431" s="218"/>
      <c r="N431" s="218"/>
      <c r="O431" s="218"/>
      <c r="P431" s="218"/>
      <c r="Q431" s="218"/>
      <c r="R431" s="218"/>
      <c r="S431" s="218"/>
      <c r="T431" s="218"/>
      <c r="U431" s="218"/>
      <c r="V431" s="218"/>
      <c r="W431" s="218"/>
      <c r="X431" s="218"/>
      <c r="Y431" s="218"/>
      <c r="Z431" s="218"/>
      <c r="AA431" s="218"/>
      <c r="AB431" s="218"/>
      <c r="AC431" s="218"/>
      <c r="AD431" s="218"/>
      <c r="AE431" s="218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18"/>
      <c r="AP431" s="218"/>
      <c r="AQ431" s="218"/>
      <c r="AR431" s="218"/>
      <c r="AS431" s="218"/>
      <c r="AT431" s="218"/>
      <c r="AU431" s="218"/>
      <c r="AV431" s="218"/>
      <c r="AW431" s="218"/>
      <c r="AX431" s="218"/>
      <c r="AY431" s="218"/>
      <c r="AZ431" s="218"/>
      <c r="BA431" s="218"/>
      <c r="BB431" s="218"/>
      <c r="BC431" s="218"/>
      <c r="BD431" s="218"/>
      <c r="BE431" s="218"/>
      <c r="BF431" s="218"/>
      <c r="BG431" s="218"/>
      <c r="BH431" s="218"/>
      <c r="BI431" s="218"/>
      <c r="BJ431" s="218"/>
      <c r="BK431" s="218"/>
      <c r="BL431" s="218"/>
      <c r="BM431" s="218"/>
      <c r="BN431" s="218"/>
      <c r="BO431" s="218"/>
      <c r="BP431" s="218"/>
      <c r="BQ431" s="218"/>
      <c r="BR431" s="218"/>
      <c r="BS431" s="218"/>
      <c r="BT431" s="218"/>
      <c r="BU431" s="218"/>
      <c r="BV431" s="218"/>
      <c r="BW431" s="218"/>
      <c r="BX431" s="218"/>
      <c r="BY431" s="218"/>
      <c r="BZ431" s="218"/>
      <c r="CA431" s="218"/>
      <c r="CB431" s="218"/>
      <c r="CC431" s="218"/>
      <c r="CD431" s="218"/>
      <c r="CE431" s="218"/>
      <c r="CF431" s="218"/>
      <c r="CG431" s="218"/>
      <c r="CH431" s="218"/>
      <c r="CI431" s="218"/>
      <c r="CJ431" s="218"/>
      <c r="CK431" s="218"/>
      <c r="CL431" s="218"/>
      <c r="CM431" s="218"/>
      <c r="CN431" s="218"/>
      <c r="CO431" s="218"/>
      <c r="CP431" s="218"/>
      <c r="CQ431" s="218"/>
      <c r="CR431" s="218"/>
      <c r="CS431" s="218"/>
      <c r="CT431" s="218"/>
      <c r="CU431" s="218"/>
      <c r="CV431" s="218"/>
      <c r="CW431" s="218"/>
      <c r="CX431" s="218"/>
      <c r="CY431" s="218"/>
      <c r="CZ431" s="218"/>
      <c r="DA431" s="218"/>
      <c r="DB431" s="218"/>
      <c r="DC431" s="218"/>
      <c r="DD431" s="218"/>
      <c r="DE431" s="218"/>
      <c r="DF431" s="218"/>
      <c r="DG431" s="218"/>
      <c r="DH431" s="218"/>
      <c r="DI431" s="218"/>
      <c r="DJ431" s="218"/>
      <c r="DK431" s="218"/>
      <c r="DL431" s="218"/>
      <c r="DM431" s="218"/>
      <c r="DN431" s="218"/>
      <c r="DO431" s="218"/>
      <c r="DP431" s="218"/>
      <c r="DQ431" s="218"/>
      <c r="DR431" s="218"/>
      <c r="DS431" s="218"/>
      <c r="DT431" s="218"/>
      <c r="DU431" s="218"/>
      <c r="DV431" s="218"/>
      <c r="DW431" s="218"/>
      <c r="DX431" s="218"/>
      <c r="DY431" s="218"/>
      <c r="DZ431" s="218"/>
      <c r="EA431" s="218"/>
      <c r="EB431" s="218"/>
      <c r="EC431" s="218"/>
      <c r="ED431" s="218"/>
      <c r="EE431" s="218"/>
      <c r="EF431" s="218"/>
      <c r="EG431" s="218"/>
      <c r="EH431" s="218"/>
      <c r="EI431" s="218"/>
      <c r="EJ431" s="218"/>
      <c r="EK431" s="218"/>
      <c r="EL431" s="218"/>
      <c r="EM431" s="218"/>
      <c r="EN431" s="218"/>
      <c r="EO431" s="218"/>
      <c r="EP431" s="218"/>
      <c r="EQ431" s="218"/>
      <c r="ER431" s="218"/>
      <c r="ES431" s="218"/>
      <c r="ET431" s="218"/>
      <c r="EU431" s="218"/>
      <c r="EV431" s="218"/>
      <c r="EW431" s="218"/>
      <c r="EX431" s="218"/>
      <c r="EY431" s="218"/>
      <c r="EZ431" s="218"/>
      <c r="FA431" s="218"/>
      <c r="FB431" s="218"/>
      <c r="FC431" s="218"/>
      <c r="FD431" s="218"/>
      <c r="FE431" s="218"/>
      <c r="FF431" s="218"/>
      <c r="FG431" s="218"/>
      <c r="FH431" s="218"/>
      <c r="FI431" s="218"/>
      <c r="FJ431" s="218"/>
      <c r="FK431" s="218"/>
      <c r="FL431" s="218"/>
      <c r="FM431" s="218"/>
      <c r="FN431" s="218"/>
    </row>
    <row r="432" spans="2:170">
      <c r="B432" s="218"/>
      <c r="C432" s="304"/>
      <c r="D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8"/>
      <c r="CI432" s="218"/>
      <c r="CJ432" s="218"/>
      <c r="CK432" s="218"/>
      <c r="CL432" s="218"/>
      <c r="CM432" s="218"/>
      <c r="CN432" s="218"/>
      <c r="CO432" s="218"/>
      <c r="CP432" s="218"/>
      <c r="CQ432" s="218"/>
      <c r="CR432" s="218"/>
      <c r="CS432" s="218"/>
      <c r="CT432" s="218"/>
      <c r="CU432" s="218"/>
      <c r="CV432" s="218"/>
      <c r="CW432" s="218"/>
      <c r="CX432" s="218"/>
      <c r="CY432" s="218"/>
      <c r="CZ432" s="218"/>
      <c r="DA432" s="218"/>
      <c r="DB432" s="218"/>
      <c r="DC432" s="218"/>
      <c r="DD432" s="218"/>
      <c r="DE432" s="218"/>
      <c r="DF432" s="218"/>
      <c r="DG432" s="218"/>
      <c r="DH432" s="218"/>
      <c r="DI432" s="218"/>
      <c r="DJ432" s="218"/>
      <c r="DK432" s="218"/>
      <c r="DL432" s="218"/>
      <c r="DM432" s="218"/>
      <c r="DN432" s="218"/>
      <c r="DO432" s="218"/>
      <c r="DP432" s="218"/>
      <c r="DQ432" s="218"/>
      <c r="DR432" s="218"/>
      <c r="DS432" s="218"/>
      <c r="DT432" s="218"/>
      <c r="DU432" s="218"/>
      <c r="DV432" s="218"/>
      <c r="DW432" s="218"/>
      <c r="DX432" s="218"/>
      <c r="DY432" s="218"/>
      <c r="DZ432" s="218"/>
      <c r="EA432" s="218"/>
      <c r="EB432" s="218"/>
      <c r="EC432" s="218"/>
      <c r="ED432" s="218"/>
      <c r="EE432" s="218"/>
      <c r="EF432" s="218"/>
      <c r="EG432" s="218"/>
      <c r="EH432" s="218"/>
      <c r="EI432" s="218"/>
      <c r="EJ432" s="218"/>
      <c r="EK432" s="218"/>
      <c r="EL432" s="218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</row>
    <row r="433" spans="2:170">
      <c r="B433" s="218"/>
      <c r="C433" s="304"/>
      <c r="D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8"/>
      <c r="CI433" s="218"/>
      <c r="CJ433" s="218"/>
      <c r="CK433" s="218"/>
      <c r="CL433" s="218"/>
      <c r="CM433" s="218"/>
      <c r="CN433" s="218"/>
      <c r="CO433" s="218"/>
      <c r="CP433" s="218"/>
      <c r="CQ433" s="218"/>
      <c r="CR433" s="218"/>
      <c r="CS433" s="218"/>
      <c r="CT433" s="218"/>
      <c r="CU433" s="218"/>
      <c r="CV433" s="218"/>
      <c r="CW433" s="218"/>
      <c r="CX433" s="218"/>
      <c r="CY433" s="218"/>
      <c r="CZ433" s="218"/>
      <c r="DA433" s="218"/>
      <c r="DB433" s="218"/>
      <c r="DC433" s="218"/>
      <c r="DD433" s="218"/>
      <c r="DE433" s="218"/>
      <c r="DF433" s="218"/>
      <c r="DG433" s="218"/>
      <c r="DH433" s="218"/>
      <c r="DI433" s="218"/>
      <c r="DJ433" s="218"/>
      <c r="DK433" s="218"/>
      <c r="DL433" s="218"/>
      <c r="DM433" s="218"/>
      <c r="DN433" s="218"/>
      <c r="DO433" s="218"/>
      <c r="DP433" s="218"/>
      <c r="DQ433" s="218"/>
      <c r="DR433" s="218"/>
      <c r="DS433" s="218"/>
      <c r="DT433" s="218"/>
      <c r="DU433" s="218"/>
      <c r="DV433" s="218"/>
      <c r="DW433" s="218"/>
      <c r="DX433" s="218"/>
      <c r="DY433" s="218"/>
      <c r="DZ433" s="218"/>
      <c r="EA433" s="218"/>
      <c r="EB433" s="218"/>
      <c r="EC433" s="218"/>
      <c r="ED433" s="218"/>
      <c r="EE433" s="218"/>
      <c r="EF433" s="218"/>
      <c r="EG433" s="218"/>
      <c r="EH433" s="218"/>
      <c r="EI433" s="218"/>
      <c r="EJ433" s="218"/>
      <c r="EK433" s="218"/>
      <c r="EL433" s="218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</row>
    <row r="434" spans="2:170">
      <c r="B434" s="218"/>
      <c r="C434" s="304"/>
      <c r="D434" s="218"/>
      <c r="F434" s="218"/>
      <c r="G434" s="218"/>
      <c r="H434" s="218"/>
      <c r="I434" s="218"/>
      <c r="J434" s="218"/>
      <c r="K434" s="218"/>
      <c r="L434" s="218"/>
      <c r="M434" s="218"/>
      <c r="N434" s="218"/>
      <c r="O434" s="218"/>
      <c r="P434" s="218"/>
      <c r="Q434" s="218"/>
      <c r="R434" s="218"/>
      <c r="S434" s="218"/>
      <c r="T434" s="218"/>
      <c r="U434" s="218"/>
      <c r="V434" s="218"/>
      <c r="W434" s="218"/>
      <c r="X434" s="218"/>
      <c r="Y434" s="218"/>
      <c r="Z434" s="218"/>
      <c r="AA434" s="218"/>
      <c r="AB434" s="218"/>
      <c r="AC434" s="218"/>
      <c r="AD434" s="218"/>
      <c r="AE434" s="218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18"/>
      <c r="AP434" s="218"/>
      <c r="AQ434" s="218"/>
      <c r="AR434" s="218"/>
      <c r="AS434" s="218"/>
      <c r="AT434" s="218"/>
      <c r="AU434" s="218"/>
      <c r="AV434" s="218"/>
      <c r="AW434" s="218"/>
      <c r="AX434" s="218"/>
      <c r="AY434" s="218"/>
      <c r="AZ434" s="218"/>
      <c r="BA434" s="218"/>
      <c r="BB434" s="218"/>
      <c r="BC434" s="218"/>
      <c r="BD434" s="218"/>
      <c r="BE434" s="218"/>
      <c r="BF434" s="218"/>
      <c r="BG434" s="218"/>
      <c r="BH434" s="218"/>
      <c r="BI434" s="218"/>
      <c r="BJ434" s="218"/>
      <c r="BK434" s="218"/>
      <c r="BL434" s="218"/>
      <c r="BM434" s="218"/>
      <c r="BN434" s="218"/>
      <c r="BO434" s="218"/>
      <c r="BP434" s="218"/>
      <c r="BQ434" s="218"/>
      <c r="BR434" s="218"/>
      <c r="BS434" s="218"/>
      <c r="BT434" s="218"/>
      <c r="BU434" s="218"/>
      <c r="BV434" s="218"/>
      <c r="BW434" s="218"/>
      <c r="BX434" s="218"/>
      <c r="BY434" s="218"/>
      <c r="BZ434" s="218"/>
      <c r="CA434" s="218"/>
      <c r="CB434" s="218"/>
      <c r="CC434" s="218"/>
      <c r="CD434" s="218"/>
      <c r="CE434" s="218"/>
      <c r="CF434" s="218"/>
      <c r="CG434" s="218"/>
      <c r="CH434" s="218"/>
      <c r="CI434" s="218"/>
      <c r="CJ434" s="218"/>
      <c r="CK434" s="218"/>
      <c r="CL434" s="218"/>
      <c r="CM434" s="218"/>
      <c r="CN434" s="218"/>
      <c r="CO434" s="218"/>
      <c r="CP434" s="218"/>
      <c r="CQ434" s="218"/>
      <c r="CR434" s="218"/>
      <c r="CS434" s="218"/>
      <c r="CT434" s="218"/>
      <c r="CU434" s="218"/>
      <c r="CV434" s="218"/>
      <c r="CW434" s="218"/>
      <c r="CX434" s="218"/>
      <c r="CY434" s="218"/>
      <c r="CZ434" s="218"/>
      <c r="DA434" s="218"/>
      <c r="DB434" s="218"/>
      <c r="DC434" s="218"/>
      <c r="DD434" s="218"/>
      <c r="DE434" s="218"/>
      <c r="DF434" s="218"/>
      <c r="DG434" s="218"/>
      <c r="DH434" s="218"/>
      <c r="DI434" s="218"/>
      <c r="DJ434" s="218"/>
      <c r="DK434" s="218"/>
      <c r="DL434" s="218"/>
      <c r="DM434" s="218"/>
      <c r="DN434" s="218"/>
      <c r="DO434" s="218"/>
      <c r="DP434" s="218"/>
      <c r="DQ434" s="218"/>
      <c r="DR434" s="218"/>
      <c r="DS434" s="218"/>
      <c r="DT434" s="218"/>
      <c r="DU434" s="218"/>
      <c r="DV434" s="218"/>
      <c r="DW434" s="218"/>
      <c r="DX434" s="218"/>
      <c r="DY434" s="218"/>
      <c r="DZ434" s="218"/>
      <c r="EA434" s="218"/>
      <c r="EB434" s="218"/>
      <c r="EC434" s="218"/>
      <c r="ED434" s="218"/>
      <c r="EE434" s="218"/>
      <c r="EF434" s="218"/>
      <c r="EG434" s="218"/>
      <c r="EH434" s="218"/>
      <c r="EI434" s="218"/>
      <c r="EJ434" s="218"/>
      <c r="EK434" s="218"/>
      <c r="EL434" s="218"/>
      <c r="EM434" s="218"/>
      <c r="EN434" s="218"/>
      <c r="EO434" s="218"/>
      <c r="EP434" s="218"/>
      <c r="EQ434" s="218"/>
      <c r="ER434" s="218"/>
      <c r="ES434" s="218"/>
      <c r="ET434" s="218"/>
      <c r="EU434" s="218"/>
      <c r="EV434" s="218"/>
      <c r="EW434" s="218"/>
      <c r="EX434" s="218"/>
      <c r="EY434" s="218"/>
      <c r="EZ434" s="218"/>
      <c r="FA434" s="218"/>
      <c r="FB434" s="218"/>
      <c r="FC434" s="218"/>
      <c r="FD434" s="218"/>
      <c r="FE434" s="218"/>
      <c r="FF434" s="218"/>
      <c r="FG434" s="218"/>
      <c r="FH434" s="218"/>
      <c r="FI434" s="218"/>
      <c r="FJ434" s="218"/>
      <c r="FK434" s="218"/>
      <c r="FL434" s="218"/>
      <c r="FM434" s="218"/>
      <c r="FN434" s="218"/>
    </row>
    <row r="435" spans="2:170">
      <c r="B435" s="218"/>
      <c r="C435" s="304"/>
      <c r="D435" s="218"/>
      <c r="F435" s="218"/>
      <c r="G435" s="218"/>
      <c r="H435" s="218"/>
      <c r="I435" s="218"/>
      <c r="J435" s="218"/>
      <c r="K435" s="218"/>
      <c r="L435" s="218"/>
      <c r="M435" s="218"/>
      <c r="N435" s="218"/>
      <c r="O435" s="218"/>
      <c r="P435" s="218"/>
      <c r="Q435" s="218"/>
      <c r="R435" s="218"/>
      <c r="S435" s="218"/>
      <c r="T435" s="218"/>
      <c r="U435" s="218"/>
      <c r="V435" s="218"/>
      <c r="W435" s="218"/>
      <c r="X435" s="218"/>
      <c r="Y435" s="218"/>
      <c r="Z435" s="218"/>
      <c r="AA435" s="218"/>
      <c r="AB435" s="218"/>
      <c r="AC435" s="218"/>
      <c r="AD435" s="218"/>
      <c r="AE435" s="218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18"/>
      <c r="AP435" s="218"/>
      <c r="AQ435" s="218"/>
      <c r="AR435" s="218"/>
      <c r="AS435" s="218"/>
      <c r="AT435" s="218"/>
      <c r="AU435" s="218"/>
      <c r="AV435" s="218"/>
      <c r="AW435" s="218"/>
      <c r="AX435" s="218"/>
      <c r="AY435" s="218"/>
      <c r="AZ435" s="218"/>
      <c r="BA435" s="218"/>
      <c r="BB435" s="218"/>
      <c r="BC435" s="218"/>
      <c r="BD435" s="218"/>
      <c r="BE435" s="218"/>
      <c r="BF435" s="218"/>
      <c r="BG435" s="218"/>
      <c r="BH435" s="218"/>
      <c r="BI435" s="218"/>
      <c r="BJ435" s="218"/>
      <c r="BK435" s="218"/>
      <c r="BL435" s="218"/>
      <c r="BM435" s="218"/>
      <c r="BN435" s="218"/>
      <c r="BO435" s="218"/>
      <c r="BP435" s="218"/>
      <c r="BQ435" s="218"/>
      <c r="BR435" s="218"/>
      <c r="BS435" s="218"/>
      <c r="BT435" s="218"/>
      <c r="BU435" s="218"/>
      <c r="BV435" s="218"/>
      <c r="BW435" s="218"/>
      <c r="BX435" s="218"/>
      <c r="BY435" s="218"/>
      <c r="BZ435" s="218"/>
      <c r="CA435" s="218"/>
      <c r="CB435" s="218"/>
      <c r="CC435" s="218"/>
      <c r="CD435" s="218"/>
      <c r="CE435" s="218"/>
      <c r="CF435" s="218"/>
      <c r="CG435" s="218"/>
      <c r="CH435" s="218"/>
      <c r="CI435" s="218"/>
      <c r="CJ435" s="218"/>
      <c r="CK435" s="218"/>
      <c r="CL435" s="218"/>
      <c r="CM435" s="218"/>
      <c r="CN435" s="218"/>
      <c r="CO435" s="218"/>
      <c r="CP435" s="218"/>
      <c r="CQ435" s="218"/>
      <c r="CR435" s="218"/>
      <c r="CS435" s="218"/>
      <c r="CT435" s="218"/>
      <c r="CU435" s="218"/>
      <c r="CV435" s="218"/>
      <c r="CW435" s="218"/>
      <c r="CX435" s="218"/>
      <c r="CY435" s="218"/>
      <c r="CZ435" s="218"/>
      <c r="DA435" s="218"/>
      <c r="DB435" s="218"/>
      <c r="DC435" s="218"/>
      <c r="DD435" s="218"/>
      <c r="DE435" s="218"/>
      <c r="DF435" s="218"/>
      <c r="DG435" s="218"/>
      <c r="DH435" s="218"/>
      <c r="DI435" s="218"/>
      <c r="DJ435" s="218"/>
      <c r="DK435" s="218"/>
      <c r="DL435" s="218"/>
      <c r="DM435" s="218"/>
      <c r="DN435" s="218"/>
      <c r="DO435" s="218"/>
      <c r="DP435" s="218"/>
      <c r="DQ435" s="218"/>
      <c r="DR435" s="218"/>
      <c r="DS435" s="218"/>
      <c r="DT435" s="218"/>
      <c r="DU435" s="218"/>
      <c r="DV435" s="218"/>
      <c r="DW435" s="218"/>
      <c r="DX435" s="218"/>
      <c r="DY435" s="218"/>
      <c r="DZ435" s="218"/>
      <c r="EA435" s="218"/>
      <c r="EB435" s="218"/>
      <c r="EC435" s="218"/>
      <c r="ED435" s="218"/>
      <c r="EE435" s="218"/>
      <c r="EF435" s="218"/>
      <c r="EG435" s="218"/>
      <c r="EH435" s="218"/>
      <c r="EI435" s="218"/>
      <c r="EJ435" s="218"/>
      <c r="EK435" s="218"/>
      <c r="EL435" s="218"/>
      <c r="EM435" s="218"/>
      <c r="EN435" s="218"/>
      <c r="EO435" s="218"/>
      <c r="EP435" s="218"/>
      <c r="EQ435" s="218"/>
      <c r="ER435" s="218"/>
      <c r="ES435" s="218"/>
      <c r="ET435" s="218"/>
      <c r="EU435" s="218"/>
      <c r="EV435" s="218"/>
      <c r="EW435" s="218"/>
      <c r="EX435" s="218"/>
      <c r="EY435" s="218"/>
      <c r="EZ435" s="218"/>
      <c r="FA435" s="218"/>
      <c r="FB435" s="218"/>
      <c r="FC435" s="218"/>
      <c r="FD435" s="218"/>
      <c r="FE435" s="218"/>
      <c r="FF435" s="218"/>
      <c r="FG435" s="218"/>
      <c r="FH435" s="218"/>
      <c r="FI435" s="218"/>
      <c r="FJ435" s="218"/>
      <c r="FK435" s="218"/>
      <c r="FL435" s="218"/>
      <c r="FM435" s="218"/>
      <c r="FN435" s="218"/>
    </row>
    <row r="436" spans="2:170">
      <c r="B436" s="218"/>
      <c r="C436" s="304"/>
      <c r="D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218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218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218"/>
      <c r="BV436" s="218"/>
      <c r="BW436" s="218"/>
      <c r="BX436" s="218"/>
      <c r="BY436" s="218"/>
      <c r="BZ436" s="218"/>
      <c r="CA436" s="218"/>
      <c r="CB436" s="218"/>
      <c r="CC436" s="218"/>
      <c r="CD436" s="218"/>
      <c r="CE436" s="218"/>
      <c r="CF436" s="218"/>
      <c r="CG436" s="218"/>
      <c r="CH436" s="218"/>
      <c r="CI436" s="218"/>
      <c r="CJ436" s="218"/>
      <c r="CK436" s="218"/>
      <c r="CL436" s="218"/>
      <c r="CM436" s="218"/>
      <c r="CN436" s="218"/>
      <c r="CO436" s="218"/>
      <c r="CP436" s="218"/>
      <c r="CQ436" s="218"/>
      <c r="CR436" s="218"/>
      <c r="CS436" s="218"/>
      <c r="CT436" s="218"/>
      <c r="CU436" s="218"/>
      <c r="CV436" s="218"/>
      <c r="CW436" s="218"/>
      <c r="CX436" s="218"/>
      <c r="CY436" s="218"/>
      <c r="CZ436" s="218"/>
      <c r="DA436" s="218"/>
      <c r="DB436" s="218"/>
      <c r="DC436" s="218"/>
      <c r="DD436" s="218"/>
      <c r="DE436" s="218"/>
      <c r="DF436" s="218"/>
      <c r="DG436" s="218"/>
      <c r="DH436" s="218"/>
      <c r="DI436" s="218"/>
      <c r="DJ436" s="218"/>
      <c r="DK436" s="218"/>
      <c r="DL436" s="218"/>
      <c r="DM436" s="218"/>
      <c r="DN436" s="218"/>
      <c r="DO436" s="218"/>
      <c r="DP436" s="218"/>
      <c r="DQ436" s="218"/>
      <c r="DR436" s="218"/>
      <c r="DS436" s="218"/>
      <c r="DT436" s="218"/>
      <c r="DU436" s="218"/>
      <c r="DV436" s="218"/>
      <c r="DW436" s="218"/>
      <c r="DX436" s="218"/>
      <c r="DY436" s="218"/>
      <c r="DZ436" s="218"/>
      <c r="EA436" s="218"/>
      <c r="EB436" s="218"/>
      <c r="EC436" s="218"/>
      <c r="ED436" s="218"/>
      <c r="EE436" s="218"/>
      <c r="EF436" s="218"/>
      <c r="EG436" s="218"/>
      <c r="EH436" s="218"/>
      <c r="EI436" s="218"/>
      <c r="EJ436" s="218"/>
      <c r="EK436" s="218"/>
      <c r="EL436" s="218"/>
      <c r="EM436" s="218"/>
      <c r="EN436" s="218"/>
      <c r="EO436" s="218"/>
      <c r="EP436" s="218"/>
      <c r="EQ436" s="218"/>
      <c r="ER436" s="218"/>
      <c r="ES436" s="218"/>
      <c r="ET436" s="218"/>
      <c r="EU436" s="218"/>
      <c r="EV436" s="218"/>
      <c r="EW436" s="218"/>
      <c r="EX436" s="218"/>
      <c r="EY436" s="218"/>
      <c r="EZ436" s="218"/>
      <c r="FA436" s="218"/>
      <c r="FB436" s="218"/>
      <c r="FC436" s="218"/>
      <c r="FD436" s="218"/>
      <c r="FE436" s="218"/>
      <c r="FF436" s="218"/>
      <c r="FG436" s="218"/>
      <c r="FH436" s="218"/>
      <c r="FI436" s="218"/>
      <c r="FJ436" s="218"/>
      <c r="FK436" s="218"/>
      <c r="FL436" s="218"/>
      <c r="FM436" s="218"/>
      <c r="FN436" s="218"/>
    </row>
    <row r="437" spans="2:170">
      <c r="B437" s="218"/>
      <c r="C437" s="304"/>
      <c r="D437" s="218"/>
      <c r="F437" s="218"/>
      <c r="G437" s="218"/>
      <c r="H437" s="218"/>
      <c r="I437" s="218"/>
      <c r="J437" s="218"/>
      <c r="K437" s="218"/>
      <c r="L437" s="218"/>
      <c r="M437" s="218"/>
      <c r="N437" s="218"/>
      <c r="O437" s="218"/>
      <c r="P437" s="218"/>
      <c r="Q437" s="218"/>
      <c r="R437" s="218"/>
      <c r="S437" s="218"/>
      <c r="T437" s="218"/>
      <c r="U437" s="218"/>
      <c r="V437" s="218"/>
      <c r="W437" s="218"/>
      <c r="X437" s="218"/>
      <c r="Y437" s="218"/>
      <c r="Z437" s="218"/>
      <c r="AA437" s="218"/>
      <c r="AB437" s="218"/>
      <c r="AC437" s="218"/>
      <c r="AD437" s="218"/>
      <c r="AE437" s="218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18"/>
      <c r="AP437" s="218"/>
      <c r="AQ437" s="218"/>
      <c r="AR437" s="218"/>
      <c r="AS437" s="218"/>
      <c r="AT437" s="218"/>
      <c r="AU437" s="218"/>
      <c r="AV437" s="218"/>
      <c r="AW437" s="218"/>
      <c r="AX437" s="218"/>
      <c r="AY437" s="218"/>
      <c r="AZ437" s="218"/>
      <c r="BA437" s="218"/>
      <c r="BB437" s="218"/>
      <c r="BC437" s="218"/>
      <c r="BD437" s="218"/>
      <c r="BE437" s="218"/>
      <c r="BF437" s="218"/>
      <c r="BG437" s="218"/>
      <c r="BH437" s="218"/>
      <c r="BI437" s="218"/>
      <c r="BJ437" s="218"/>
      <c r="BK437" s="218"/>
      <c r="BL437" s="218"/>
      <c r="BM437" s="218"/>
      <c r="BN437" s="218"/>
      <c r="BO437" s="218"/>
      <c r="BP437" s="218"/>
      <c r="BQ437" s="218"/>
      <c r="BR437" s="218"/>
      <c r="BS437" s="218"/>
      <c r="BT437" s="218"/>
      <c r="BU437" s="218"/>
      <c r="BV437" s="218"/>
      <c r="BW437" s="218"/>
      <c r="BX437" s="218"/>
      <c r="BY437" s="218"/>
      <c r="BZ437" s="218"/>
      <c r="CA437" s="218"/>
      <c r="CB437" s="218"/>
      <c r="CC437" s="218"/>
      <c r="CD437" s="218"/>
      <c r="CE437" s="218"/>
      <c r="CF437" s="218"/>
      <c r="CG437" s="218"/>
      <c r="CH437" s="218"/>
      <c r="CI437" s="218"/>
      <c r="CJ437" s="218"/>
      <c r="CK437" s="218"/>
      <c r="CL437" s="218"/>
      <c r="CM437" s="218"/>
      <c r="CN437" s="218"/>
      <c r="CO437" s="218"/>
      <c r="CP437" s="218"/>
      <c r="CQ437" s="218"/>
      <c r="CR437" s="218"/>
      <c r="CS437" s="218"/>
      <c r="CT437" s="218"/>
      <c r="CU437" s="218"/>
      <c r="CV437" s="218"/>
      <c r="CW437" s="218"/>
      <c r="CX437" s="218"/>
      <c r="CY437" s="218"/>
      <c r="CZ437" s="218"/>
      <c r="DA437" s="218"/>
      <c r="DB437" s="218"/>
      <c r="DC437" s="218"/>
      <c r="DD437" s="218"/>
      <c r="DE437" s="218"/>
      <c r="DF437" s="218"/>
      <c r="DG437" s="218"/>
      <c r="DH437" s="218"/>
      <c r="DI437" s="218"/>
      <c r="DJ437" s="218"/>
      <c r="DK437" s="218"/>
      <c r="DL437" s="218"/>
      <c r="DM437" s="218"/>
      <c r="DN437" s="218"/>
      <c r="DO437" s="218"/>
      <c r="DP437" s="218"/>
      <c r="DQ437" s="218"/>
      <c r="DR437" s="218"/>
      <c r="DS437" s="218"/>
      <c r="DT437" s="218"/>
      <c r="DU437" s="218"/>
      <c r="DV437" s="218"/>
      <c r="DW437" s="218"/>
      <c r="DX437" s="218"/>
      <c r="DY437" s="218"/>
      <c r="DZ437" s="218"/>
      <c r="EA437" s="218"/>
      <c r="EB437" s="218"/>
      <c r="EC437" s="218"/>
      <c r="ED437" s="218"/>
      <c r="EE437" s="218"/>
      <c r="EF437" s="218"/>
      <c r="EG437" s="218"/>
      <c r="EH437" s="218"/>
      <c r="EI437" s="218"/>
      <c r="EJ437" s="218"/>
      <c r="EK437" s="218"/>
      <c r="EL437" s="218"/>
      <c r="EM437" s="218"/>
      <c r="EN437" s="218"/>
      <c r="EO437" s="218"/>
      <c r="EP437" s="218"/>
      <c r="EQ437" s="218"/>
      <c r="ER437" s="218"/>
      <c r="ES437" s="218"/>
      <c r="ET437" s="218"/>
      <c r="EU437" s="218"/>
      <c r="EV437" s="218"/>
      <c r="EW437" s="218"/>
      <c r="EX437" s="218"/>
      <c r="EY437" s="218"/>
      <c r="EZ437" s="218"/>
      <c r="FA437" s="218"/>
      <c r="FB437" s="218"/>
      <c r="FC437" s="218"/>
      <c r="FD437" s="218"/>
      <c r="FE437" s="218"/>
      <c r="FF437" s="218"/>
      <c r="FG437" s="218"/>
      <c r="FH437" s="218"/>
      <c r="FI437" s="218"/>
      <c r="FJ437" s="218"/>
      <c r="FK437" s="218"/>
      <c r="FL437" s="218"/>
      <c r="FM437" s="218"/>
      <c r="FN437" s="218"/>
    </row>
    <row r="438" spans="2:170">
      <c r="B438" s="218"/>
      <c r="C438" s="304"/>
      <c r="D438" s="218"/>
      <c r="F438" s="218"/>
      <c r="G438" s="218"/>
      <c r="H438" s="218"/>
      <c r="I438" s="218"/>
      <c r="J438" s="218"/>
      <c r="K438" s="218"/>
      <c r="L438" s="218"/>
      <c r="M438" s="218"/>
      <c r="N438" s="218"/>
      <c r="O438" s="218"/>
      <c r="P438" s="218"/>
      <c r="Q438" s="218"/>
      <c r="R438" s="218"/>
      <c r="S438" s="218"/>
      <c r="T438" s="218"/>
      <c r="U438" s="218"/>
      <c r="V438" s="218"/>
      <c r="W438" s="218"/>
      <c r="X438" s="218"/>
      <c r="Y438" s="218"/>
      <c r="Z438" s="218"/>
      <c r="AA438" s="218"/>
      <c r="AB438" s="218"/>
      <c r="AC438" s="218"/>
      <c r="AD438" s="218"/>
      <c r="AE438" s="218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18"/>
      <c r="AP438" s="218"/>
      <c r="AQ438" s="218"/>
      <c r="AR438" s="218"/>
      <c r="AS438" s="218"/>
      <c r="AT438" s="218"/>
      <c r="AU438" s="218"/>
      <c r="AV438" s="218"/>
      <c r="AW438" s="218"/>
      <c r="AX438" s="218"/>
      <c r="AY438" s="218"/>
      <c r="AZ438" s="218"/>
      <c r="BA438" s="218"/>
      <c r="BB438" s="218"/>
      <c r="BC438" s="218"/>
      <c r="BD438" s="218"/>
      <c r="BE438" s="218"/>
      <c r="BF438" s="218"/>
      <c r="BG438" s="218"/>
      <c r="BH438" s="218"/>
      <c r="BI438" s="218"/>
      <c r="BJ438" s="218"/>
      <c r="BK438" s="218"/>
      <c r="BL438" s="218"/>
      <c r="BM438" s="218"/>
      <c r="BN438" s="218"/>
      <c r="BO438" s="218"/>
      <c r="BP438" s="218"/>
      <c r="BQ438" s="218"/>
      <c r="BR438" s="218"/>
      <c r="BS438" s="218"/>
      <c r="BT438" s="218"/>
      <c r="BU438" s="218"/>
      <c r="BV438" s="218"/>
      <c r="BW438" s="218"/>
      <c r="BX438" s="218"/>
      <c r="BY438" s="218"/>
      <c r="BZ438" s="218"/>
      <c r="CA438" s="218"/>
      <c r="CB438" s="218"/>
      <c r="CC438" s="218"/>
      <c r="CD438" s="218"/>
      <c r="CE438" s="218"/>
      <c r="CF438" s="218"/>
      <c r="CG438" s="218"/>
      <c r="CH438" s="218"/>
      <c r="CI438" s="218"/>
      <c r="CJ438" s="218"/>
      <c r="CK438" s="218"/>
      <c r="CL438" s="218"/>
      <c r="CM438" s="218"/>
      <c r="CN438" s="218"/>
      <c r="CO438" s="218"/>
      <c r="CP438" s="218"/>
      <c r="CQ438" s="218"/>
      <c r="CR438" s="218"/>
      <c r="CS438" s="218"/>
      <c r="CT438" s="218"/>
      <c r="CU438" s="218"/>
      <c r="CV438" s="218"/>
      <c r="CW438" s="218"/>
      <c r="CX438" s="218"/>
      <c r="CY438" s="218"/>
      <c r="CZ438" s="218"/>
      <c r="DA438" s="218"/>
      <c r="DB438" s="218"/>
      <c r="DC438" s="218"/>
      <c r="DD438" s="218"/>
      <c r="DE438" s="218"/>
      <c r="DF438" s="218"/>
      <c r="DG438" s="218"/>
      <c r="DH438" s="218"/>
      <c r="DI438" s="218"/>
      <c r="DJ438" s="218"/>
      <c r="DK438" s="218"/>
      <c r="DL438" s="218"/>
      <c r="DM438" s="218"/>
      <c r="DN438" s="218"/>
      <c r="DO438" s="218"/>
      <c r="DP438" s="218"/>
      <c r="DQ438" s="218"/>
      <c r="DR438" s="218"/>
      <c r="DS438" s="218"/>
      <c r="DT438" s="218"/>
      <c r="DU438" s="218"/>
      <c r="DV438" s="218"/>
      <c r="DW438" s="218"/>
      <c r="DX438" s="218"/>
      <c r="DY438" s="218"/>
      <c r="DZ438" s="218"/>
      <c r="EA438" s="218"/>
      <c r="EB438" s="218"/>
      <c r="EC438" s="218"/>
      <c r="ED438" s="218"/>
      <c r="EE438" s="218"/>
      <c r="EF438" s="218"/>
      <c r="EG438" s="218"/>
      <c r="EH438" s="218"/>
      <c r="EI438" s="218"/>
      <c r="EJ438" s="218"/>
      <c r="EK438" s="218"/>
      <c r="EL438" s="218"/>
      <c r="EM438" s="218"/>
      <c r="EN438" s="218"/>
      <c r="EO438" s="218"/>
      <c r="EP438" s="218"/>
      <c r="EQ438" s="218"/>
      <c r="ER438" s="218"/>
      <c r="ES438" s="218"/>
      <c r="ET438" s="218"/>
      <c r="EU438" s="218"/>
      <c r="EV438" s="218"/>
      <c r="EW438" s="218"/>
      <c r="EX438" s="218"/>
      <c r="EY438" s="218"/>
      <c r="EZ438" s="218"/>
      <c r="FA438" s="218"/>
      <c r="FB438" s="218"/>
      <c r="FC438" s="218"/>
      <c r="FD438" s="218"/>
      <c r="FE438" s="218"/>
      <c r="FF438" s="218"/>
      <c r="FG438" s="218"/>
      <c r="FH438" s="218"/>
      <c r="FI438" s="218"/>
      <c r="FJ438" s="218"/>
      <c r="FK438" s="218"/>
      <c r="FL438" s="218"/>
      <c r="FM438" s="218"/>
      <c r="FN438" s="218"/>
    </row>
    <row r="439" spans="2:170">
      <c r="B439" s="218"/>
      <c r="C439" s="304"/>
      <c r="D439" s="218"/>
      <c r="F439" s="218"/>
      <c r="G439" s="218"/>
      <c r="H439" s="218"/>
      <c r="I439" s="218"/>
      <c r="J439" s="218"/>
      <c r="K439" s="218"/>
      <c r="L439" s="218"/>
      <c r="M439" s="218"/>
      <c r="N439" s="218"/>
      <c r="O439" s="218"/>
      <c r="P439" s="218"/>
      <c r="Q439" s="218"/>
      <c r="R439" s="218"/>
      <c r="S439" s="218"/>
      <c r="T439" s="218"/>
      <c r="U439" s="218"/>
      <c r="V439" s="218"/>
      <c r="W439" s="218"/>
      <c r="X439" s="218"/>
      <c r="Y439" s="218"/>
      <c r="Z439" s="218"/>
      <c r="AA439" s="218"/>
      <c r="AB439" s="218"/>
      <c r="AC439" s="218"/>
      <c r="AD439" s="218"/>
      <c r="AE439" s="218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18"/>
      <c r="AP439" s="218"/>
      <c r="AQ439" s="218"/>
      <c r="AR439" s="218"/>
      <c r="AS439" s="218"/>
      <c r="AT439" s="218"/>
      <c r="AU439" s="218"/>
      <c r="AV439" s="218"/>
      <c r="AW439" s="218"/>
      <c r="AX439" s="218"/>
      <c r="AY439" s="218"/>
      <c r="AZ439" s="218"/>
      <c r="BA439" s="218"/>
      <c r="BB439" s="218"/>
      <c r="BC439" s="218"/>
      <c r="BD439" s="218"/>
      <c r="BE439" s="218"/>
      <c r="BF439" s="218"/>
      <c r="BG439" s="218"/>
      <c r="BH439" s="218"/>
      <c r="BI439" s="218"/>
      <c r="BJ439" s="218"/>
      <c r="BK439" s="218"/>
      <c r="BL439" s="218"/>
      <c r="BM439" s="218"/>
      <c r="BN439" s="218"/>
      <c r="BO439" s="218"/>
      <c r="BP439" s="218"/>
      <c r="BQ439" s="218"/>
      <c r="BR439" s="218"/>
      <c r="BS439" s="218"/>
      <c r="BT439" s="218"/>
      <c r="BU439" s="218"/>
      <c r="BV439" s="218"/>
      <c r="BW439" s="218"/>
      <c r="BX439" s="218"/>
      <c r="BY439" s="218"/>
      <c r="BZ439" s="218"/>
      <c r="CA439" s="218"/>
      <c r="CB439" s="218"/>
      <c r="CC439" s="218"/>
      <c r="CD439" s="218"/>
      <c r="CE439" s="218"/>
      <c r="CF439" s="218"/>
      <c r="CG439" s="218"/>
      <c r="CH439" s="218"/>
      <c r="CI439" s="218"/>
      <c r="CJ439" s="218"/>
      <c r="CK439" s="218"/>
      <c r="CL439" s="218"/>
      <c r="CM439" s="218"/>
      <c r="CN439" s="218"/>
      <c r="CO439" s="218"/>
      <c r="CP439" s="218"/>
      <c r="CQ439" s="218"/>
      <c r="CR439" s="218"/>
      <c r="CS439" s="218"/>
      <c r="CT439" s="218"/>
      <c r="CU439" s="218"/>
      <c r="CV439" s="218"/>
      <c r="CW439" s="218"/>
      <c r="CX439" s="218"/>
      <c r="CY439" s="218"/>
      <c r="CZ439" s="218"/>
      <c r="DA439" s="218"/>
      <c r="DB439" s="218"/>
      <c r="DC439" s="218"/>
      <c r="DD439" s="218"/>
      <c r="DE439" s="218"/>
      <c r="DF439" s="218"/>
      <c r="DG439" s="218"/>
      <c r="DH439" s="218"/>
      <c r="DI439" s="218"/>
      <c r="DJ439" s="218"/>
      <c r="DK439" s="218"/>
      <c r="DL439" s="218"/>
      <c r="DM439" s="218"/>
      <c r="DN439" s="218"/>
      <c r="DO439" s="218"/>
      <c r="DP439" s="218"/>
      <c r="DQ439" s="218"/>
      <c r="DR439" s="218"/>
      <c r="DS439" s="218"/>
      <c r="DT439" s="218"/>
      <c r="DU439" s="218"/>
      <c r="DV439" s="218"/>
      <c r="DW439" s="218"/>
      <c r="DX439" s="218"/>
      <c r="DY439" s="218"/>
      <c r="DZ439" s="218"/>
      <c r="EA439" s="218"/>
      <c r="EB439" s="218"/>
      <c r="EC439" s="218"/>
      <c r="ED439" s="218"/>
      <c r="EE439" s="218"/>
      <c r="EF439" s="218"/>
      <c r="EG439" s="218"/>
      <c r="EH439" s="218"/>
      <c r="EI439" s="218"/>
      <c r="EJ439" s="218"/>
      <c r="EK439" s="218"/>
      <c r="EL439" s="218"/>
      <c r="EM439" s="218"/>
      <c r="EN439" s="218"/>
      <c r="EO439" s="218"/>
      <c r="EP439" s="218"/>
      <c r="EQ439" s="218"/>
      <c r="ER439" s="218"/>
      <c r="ES439" s="218"/>
      <c r="ET439" s="218"/>
      <c r="EU439" s="218"/>
      <c r="EV439" s="218"/>
      <c r="EW439" s="218"/>
      <c r="EX439" s="218"/>
      <c r="EY439" s="218"/>
      <c r="EZ439" s="218"/>
      <c r="FA439" s="218"/>
      <c r="FB439" s="218"/>
      <c r="FC439" s="218"/>
      <c r="FD439" s="218"/>
      <c r="FE439" s="218"/>
      <c r="FF439" s="218"/>
      <c r="FG439" s="218"/>
      <c r="FH439" s="218"/>
      <c r="FI439" s="218"/>
      <c r="FJ439" s="218"/>
      <c r="FK439" s="218"/>
      <c r="FL439" s="218"/>
      <c r="FM439" s="218"/>
      <c r="FN439" s="218"/>
    </row>
    <row r="440" spans="2:170">
      <c r="B440" s="218"/>
      <c r="C440" s="304"/>
      <c r="D440" s="218"/>
      <c r="F440" s="218"/>
      <c r="G440" s="218"/>
      <c r="H440" s="218"/>
      <c r="I440" s="218"/>
      <c r="J440" s="218"/>
      <c r="K440" s="218"/>
      <c r="L440" s="218"/>
      <c r="M440" s="218"/>
      <c r="N440" s="218"/>
      <c r="O440" s="218"/>
      <c r="P440" s="218"/>
      <c r="Q440" s="218"/>
      <c r="R440" s="218"/>
      <c r="S440" s="218"/>
      <c r="T440" s="218"/>
      <c r="U440" s="218"/>
      <c r="V440" s="218"/>
      <c r="W440" s="218"/>
      <c r="X440" s="218"/>
      <c r="Y440" s="218"/>
      <c r="Z440" s="218"/>
      <c r="AA440" s="218"/>
      <c r="AB440" s="218"/>
      <c r="AC440" s="218"/>
      <c r="AD440" s="218"/>
      <c r="AE440" s="218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18"/>
      <c r="AP440" s="218"/>
      <c r="AQ440" s="218"/>
      <c r="AR440" s="218"/>
      <c r="AS440" s="218"/>
      <c r="AT440" s="218"/>
      <c r="AU440" s="218"/>
      <c r="AV440" s="218"/>
      <c r="AW440" s="218"/>
      <c r="AX440" s="218"/>
      <c r="AY440" s="218"/>
      <c r="AZ440" s="218"/>
      <c r="BA440" s="218"/>
      <c r="BB440" s="218"/>
      <c r="BC440" s="218"/>
      <c r="BD440" s="218"/>
      <c r="BE440" s="218"/>
      <c r="BF440" s="218"/>
      <c r="BG440" s="218"/>
      <c r="BH440" s="218"/>
      <c r="BI440" s="218"/>
      <c r="BJ440" s="218"/>
      <c r="BK440" s="218"/>
      <c r="BL440" s="218"/>
      <c r="BM440" s="218"/>
      <c r="BN440" s="218"/>
      <c r="BO440" s="218"/>
      <c r="BP440" s="218"/>
      <c r="BQ440" s="218"/>
      <c r="BR440" s="218"/>
      <c r="BS440" s="218"/>
      <c r="BT440" s="218"/>
      <c r="BU440" s="218"/>
      <c r="BV440" s="218"/>
      <c r="BW440" s="218"/>
      <c r="BX440" s="218"/>
      <c r="BY440" s="218"/>
      <c r="BZ440" s="218"/>
      <c r="CA440" s="218"/>
      <c r="CB440" s="218"/>
      <c r="CC440" s="218"/>
      <c r="CD440" s="218"/>
      <c r="CE440" s="218"/>
      <c r="CF440" s="218"/>
      <c r="CG440" s="218"/>
      <c r="CH440" s="218"/>
      <c r="CI440" s="218"/>
      <c r="CJ440" s="218"/>
      <c r="CK440" s="218"/>
      <c r="CL440" s="218"/>
      <c r="CM440" s="218"/>
      <c r="CN440" s="218"/>
      <c r="CO440" s="218"/>
      <c r="CP440" s="218"/>
      <c r="CQ440" s="218"/>
      <c r="CR440" s="218"/>
      <c r="CS440" s="218"/>
      <c r="CT440" s="218"/>
      <c r="CU440" s="218"/>
      <c r="CV440" s="218"/>
      <c r="CW440" s="218"/>
      <c r="CX440" s="218"/>
      <c r="CY440" s="218"/>
      <c r="CZ440" s="218"/>
      <c r="DA440" s="218"/>
      <c r="DB440" s="218"/>
      <c r="DC440" s="218"/>
      <c r="DD440" s="218"/>
      <c r="DE440" s="218"/>
      <c r="DF440" s="218"/>
      <c r="DG440" s="218"/>
      <c r="DH440" s="218"/>
      <c r="DI440" s="218"/>
      <c r="DJ440" s="218"/>
      <c r="DK440" s="218"/>
      <c r="DL440" s="218"/>
      <c r="DM440" s="218"/>
      <c r="DN440" s="218"/>
      <c r="DO440" s="218"/>
      <c r="DP440" s="218"/>
      <c r="DQ440" s="218"/>
      <c r="DR440" s="218"/>
      <c r="DS440" s="218"/>
      <c r="DT440" s="218"/>
      <c r="DU440" s="218"/>
      <c r="DV440" s="218"/>
      <c r="DW440" s="218"/>
      <c r="DX440" s="218"/>
      <c r="DY440" s="218"/>
      <c r="DZ440" s="218"/>
      <c r="EA440" s="218"/>
      <c r="EB440" s="218"/>
      <c r="EC440" s="218"/>
      <c r="ED440" s="218"/>
      <c r="EE440" s="218"/>
      <c r="EF440" s="218"/>
      <c r="EG440" s="218"/>
      <c r="EH440" s="218"/>
      <c r="EI440" s="218"/>
      <c r="EJ440" s="218"/>
      <c r="EK440" s="218"/>
      <c r="EL440" s="218"/>
      <c r="EM440" s="218"/>
      <c r="EN440" s="218"/>
      <c r="EO440" s="218"/>
      <c r="EP440" s="218"/>
      <c r="EQ440" s="218"/>
      <c r="ER440" s="218"/>
      <c r="ES440" s="218"/>
      <c r="ET440" s="218"/>
      <c r="EU440" s="218"/>
      <c r="EV440" s="218"/>
      <c r="EW440" s="218"/>
      <c r="EX440" s="218"/>
      <c r="EY440" s="218"/>
      <c r="EZ440" s="218"/>
      <c r="FA440" s="218"/>
      <c r="FB440" s="218"/>
      <c r="FC440" s="218"/>
      <c r="FD440" s="218"/>
      <c r="FE440" s="218"/>
      <c r="FF440" s="218"/>
      <c r="FG440" s="218"/>
      <c r="FH440" s="218"/>
      <c r="FI440" s="218"/>
      <c r="FJ440" s="218"/>
      <c r="FK440" s="218"/>
      <c r="FL440" s="218"/>
      <c r="FM440" s="218"/>
      <c r="FN440" s="218"/>
    </row>
    <row r="441" spans="2:170">
      <c r="B441" s="218"/>
      <c r="C441" s="304"/>
      <c r="D441" s="218"/>
      <c r="F441" s="218"/>
      <c r="G441" s="218"/>
      <c r="H441" s="218"/>
      <c r="I441" s="218"/>
      <c r="J441" s="218"/>
      <c r="K441" s="218"/>
      <c r="L441" s="218"/>
      <c r="M441" s="218"/>
      <c r="N441" s="218"/>
      <c r="O441" s="218"/>
      <c r="P441" s="218"/>
      <c r="Q441" s="218"/>
      <c r="R441" s="218"/>
      <c r="S441" s="218"/>
      <c r="T441" s="218"/>
      <c r="U441" s="218"/>
      <c r="V441" s="218"/>
      <c r="W441" s="218"/>
      <c r="X441" s="218"/>
      <c r="Y441" s="218"/>
      <c r="Z441" s="218"/>
      <c r="AA441" s="218"/>
      <c r="AB441" s="218"/>
      <c r="AC441" s="218"/>
      <c r="AD441" s="218"/>
      <c r="AE441" s="218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18"/>
      <c r="AP441" s="218"/>
      <c r="AQ441" s="218"/>
      <c r="AR441" s="218"/>
      <c r="AS441" s="218"/>
      <c r="AT441" s="218"/>
      <c r="AU441" s="218"/>
      <c r="AV441" s="218"/>
      <c r="AW441" s="218"/>
      <c r="AX441" s="218"/>
      <c r="AY441" s="218"/>
      <c r="AZ441" s="218"/>
      <c r="BA441" s="218"/>
      <c r="BB441" s="218"/>
      <c r="BC441" s="218"/>
      <c r="BD441" s="218"/>
      <c r="BE441" s="218"/>
      <c r="BF441" s="218"/>
      <c r="BG441" s="218"/>
      <c r="BH441" s="218"/>
      <c r="BI441" s="218"/>
      <c r="BJ441" s="218"/>
      <c r="BK441" s="218"/>
      <c r="BL441" s="218"/>
      <c r="BM441" s="218"/>
      <c r="BN441" s="218"/>
      <c r="BO441" s="218"/>
      <c r="BP441" s="218"/>
      <c r="BQ441" s="218"/>
      <c r="BR441" s="218"/>
      <c r="BS441" s="218"/>
      <c r="BT441" s="218"/>
      <c r="BU441" s="218"/>
      <c r="BV441" s="218"/>
      <c r="BW441" s="218"/>
      <c r="BX441" s="218"/>
      <c r="BY441" s="218"/>
      <c r="BZ441" s="218"/>
      <c r="CA441" s="218"/>
      <c r="CB441" s="218"/>
      <c r="CC441" s="218"/>
      <c r="CD441" s="218"/>
      <c r="CE441" s="218"/>
      <c r="CF441" s="218"/>
      <c r="CG441" s="218"/>
      <c r="CH441" s="218"/>
      <c r="CI441" s="218"/>
      <c r="CJ441" s="218"/>
      <c r="CK441" s="218"/>
      <c r="CL441" s="218"/>
      <c r="CM441" s="218"/>
      <c r="CN441" s="218"/>
      <c r="CO441" s="218"/>
      <c r="CP441" s="218"/>
      <c r="CQ441" s="218"/>
      <c r="CR441" s="218"/>
      <c r="CS441" s="218"/>
      <c r="CT441" s="218"/>
      <c r="CU441" s="218"/>
      <c r="CV441" s="218"/>
      <c r="CW441" s="218"/>
      <c r="CX441" s="218"/>
      <c r="CY441" s="218"/>
      <c r="CZ441" s="218"/>
      <c r="DA441" s="218"/>
      <c r="DB441" s="218"/>
      <c r="DC441" s="218"/>
      <c r="DD441" s="218"/>
      <c r="DE441" s="218"/>
      <c r="DF441" s="218"/>
      <c r="DG441" s="218"/>
      <c r="DH441" s="218"/>
      <c r="DI441" s="218"/>
      <c r="DJ441" s="218"/>
      <c r="DK441" s="218"/>
      <c r="DL441" s="218"/>
      <c r="DM441" s="218"/>
      <c r="DN441" s="218"/>
      <c r="DO441" s="218"/>
      <c r="DP441" s="218"/>
      <c r="DQ441" s="218"/>
      <c r="DR441" s="218"/>
      <c r="DS441" s="218"/>
      <c r="DT441" s="218"/>
      <c r="DU441" s="218"/>
      <c r="DV441" s="218"/>
      <c r="DW441" s="218"/>
      <c r="DX441" s="218"/>
      <c r="DY441" s="218"/>
      <c r="DZ441" s="218"/>
      <c r="EA441" s="218"/>
      <c r="EB441" s="218"/>
      <c r="EC441" s="218"/>
      <c r="ED441" s="218"/>
      <c r="EE441" s="218"/>
      <c r="EF441" s="218"/>
      <c r="EG441" s="218"/>
      <c r="EH441" s="218"/>
      <c r="EI441" s="218"/>
      <c r="EJ441" s="218"/>
      <c r="EK441" s="218"/>
      <c r="EL441" s="218"/>
      <c r="EM441" s="218"/>
      <c r="EN441" s="218"/>
      <c r="EO441" s="218"/>
      <c r="EP441" s="218"/>
      <c r="EQ441" s="218"/>
      <c r="ER441" s="218"/>
      <c r="ES441" s="218"/>
      <c r="ET441" s="218"/>
      <c r="EU441" s="218"/>
      <c r="EV441" s="218"/>
      <c r="EW441" s="218"/>
      <c r="EX441" s="218"/>
      <c r="EY441" s="218"/>
      <c r="EZ441" s="218"/>
      <c r="FA441" s="218"/>
      <c r="FB441" s="218"/>
      <c r="FC441" s="218"/>
      <c r="FD441" s="218"/>
      <c r="FE441" s="218"/>
      <c r="FF441" s="218"/>
      <c r="FG441" s="218"/>
      <c r="FH441" s="218"/>
      <c r="FI441" s="218"/>
      <c r="FJ441" s="218"/>
      <c r="FK441" s="218"/>
      <c r="FL441" s="218"/>
      <c r="FM441" s="218"/>
      <c r="FN441" s="218"/>
    </row>
    <row r="442" spans="2:170">
      <c r="B442" s="218"/>
      <c r="C442" s="304"/>
      <c r="D442" s="218"/>
      <c r="F442" s="218"/>
      <c r="G442" s="218"/>
      <c r="H442" s="218"/>
      <c r="I442" s="218"/>
      <c r="J442" s="218"/>
      <c r="K442" s="218"/>
      <c r="L442" s="218"/>
      <c r="M442" s="218"/>
      <c r="N442" s="218"/>
      <c r="O442" s="218"/>
      <c r="P442" s="218"/>
      <c r="Q442" s="218"/>
      <c r="R442" s="218"/>
      <c r="S442" s="218"/>
      <c r="T442" s="218"/>
      <c r="U442" s="218"/>
      <c r="V442" s="218"/>
      <c r="W442" s="218"/>
      <c r="X442" s="218"/>
      <c r="Y442" s="218"/>
      <c r="Z442" s="218"/>
      <c r="AA442" s="218"/>
      <c r="AB442" s="218"/>
      <c r="AC442" s="218"/>
      <c r="AD442" s="218"/>
      <c r="AE442" s="218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18"/>
      <c r="AP442" s="218"/>
      <c r="AQ442" s="218"/>
      <c r="AR442" s="218"/>
      <c r="AS442" s="218"/>
      <c r="AT442" s="218"/>
      <c r="AU442" s="218"/>
      <c r="AV442" s="218"/>
      <c r="AW442" s="218"/>
      <c r="AX442" s="218"/>
      <c r="AY442" s="218"/>
      <c r="AZ442" s="218"/>
      <c r="BA442" s="218"/>
      <c r="BB442" s="218"/>
      <c r="BC442" s="218"/>
      <c r="BD442" s="218"/>
      <c r="BE442" s="218"/>
      <c r="BF442" s="218"/>
      <c r="BG442" s="218"/>
      <c r="BH442" s="218"/>
      <c r="BI442" s="218"/>
      <c r="BJ442" s="218"/>
      <c r="BK442" s="218"/>
      <c r="BL442" s="218"/>
      <c r="BM442" s="218"/>
      <c r="BN442" s="218"/>
      <c r="BO442" s="218"/>
      <c r="BP442" s="218"/>
      <c r="BQ442" s="218"/>
      <c r="BR442" s="218"/>
      <c r="BS442" s="218"/>
      <c r="BT442" s="218"/>
      <c r="BU442" s="218"/>
      <c r="BV442" s="218"/>
      <c r="BW442" s="218"/>
      <c r="BX442" s="218"/>
      <c r="BY442" s="218"/>
      <c r="BZ442" s="218"/>
      <c r="CA442" s="218"/>
      <c r="CB442" s="218"/>
      <c r="CC442" s="218"/>
      <c r="CD442" s="218"/>
      <c r="CE442" s="218"/>
      <c r="CF442" s="218"/>
      <c r="CG442" s="218"/>
      <c r="CH442" s="218"/>
      <c r="CI442" s="218"/>
      <c r="CJ442" s="218"/>
      <c r="CK442" s="218"/>
      <c r="CL442" s="218"/>
      <c r="CM442" s="218"/>
      <c r="CN442" s="218"/>
      <c r="CO442" s="218"/>
      <c r="CP442" s="218"/>
      <c r="CQ442" s="218"/>
      <c r="CR442" s="218"/>
      <c r="CS442" s="218"/>
      <c r="CT442" s="218"/>
      <c r="CU442" s="218"/>
      <c r="CV442" s="218"/>
      <c r="CW442" s="218"/>
      <c r="CX442" s="218"/>
      <c r="CY442" s="218"/>
      <c r="CZ442" s="218"/>
      <c r="DA442" s="218"/>
      <c r="DB442" s="218"/>
      <c r="DC442" s="218"/>
      <c r="DD442" s="218"/>
      <c r="DE442" s="218"/>
      <c r="DF442" s="218"/>
      <c r="DG442" s="218"/>
      <c r="DH442" s="218"/>
      <c r="DI442" s="218"/>
      <c r="DJ442" s="218"/>
      <c r="DK442" s="218"/>
      <c r="DL442" s="218"/>
      <c r="DM442" s="218"/>
      <c r="DN442" s="218"/>
      <c r="DO442" s="218"/>
      <c r="DP442" s="218"/>
      <c r="DQ442" s="218"/>
      <c r="DR442" s="218"/>
      <c r="DS442" s="218"/>
      <c r="DT442" s="218"/>
      <c r="DU442" s="218"/>
      <c r="DV442" s="218"/>
      <c r="DW442" s="218"/>
      <c r="DX442" s="218"/>
      <c r="DY442" s="218"/>
      <c r="DZ442" s="218"/>
      <c r="EA442" s="218"/>
      <c r="EB442" s="218"/>
      <c r="EC442" s="218"/>
      <c r="ED442" s="218"/>
      <c r="EE442" s="218"/>
      <c r="EF442" s="218"/>
      <c r="EG442" s="218"/>
      <c r="EH442" s="218"/>
      <c r="EI442" s="218"/>
      <c r="EJ442" s="218"/>
      <c r="EK442" s="218"/>
      <c r="EL442" s="218"/>
      <c r="EM442" s="218"/>
      <c r="EN442" s="218"/>
      <c r="EO442" s="218"/>
      <c r="EP442" s="218"/>
      <c r="EQ442" s="218"/>
      <c r="ER442" s="218"/>
      <c r="ES442" s="218"/>
      <c r="ET442" s="218"/>
      <c r="EU442" s="218"/>
      <c r="EV442" s="218"/>
      <c r="EW442" s="218"/>
      <c r="EX442" s="218"/>
      <c r="EY442" s="218"/>
      <c r="EZ442" s="218"/>
      <c r="FA442" s="218"/>
      <c r="FB442" s="218"/>
      <c r="FC442" s="218"/>
      <c r="FD442" s="218"/>
      <c r="FE442" s="218"/>
      <c r="FF442" s="218"/>
      <c r="FG442" s="218"/>
      <c r="FH442" s="218"/>
      <c r="FI442" s="218"/>
      <c r="FJ442" s="218"/>
      <c r="FK442" s="218"/>
      <c r="FL442" s="218"/>
      <c r="FM442" s="218"/>
      <c r="FN442" s="218"/>
    </row>
    <row r="443" spans="2:170">
      <c r="B443" s="218"/>
      <c r="C443" s="304"/>
      <c r="D443" s="218"/>
      <c r="F443" s="218"/>
      <c r="G443" s="218"/>
      <c r="H443" s="218"/>
      <c r="I443" s="218"/>
      <c r="J443" s="218"/>
      <c r="K443" s="218"/>
      <c r="L443" s="218"/>
      <c r="M443" s="218"/>
      <c r="N443" s="218"/>
      <c r="O443" s="218"/>
      <c r="P443" s="218"/>
      <c r="Q443" s="218"/>
      <c r="R443" s="218"/>
      <c r="S443" s="218"/>
      <c r="T443" s="218"/>
      <c r="U443" s="218"/>
      <c r="V443" s="218"/>
      <c r="W443" s="218"/>
      <c r="X443" s="218"/>
      <c r="Y443" s="218"/>
      <c r="Z443" s="218"/>
      <c r="AA443" s="218"/>
      <c r="AB443" s="218"/>
      <c r="AC443" s="218"/>
      <c r="AD443" s="218"/>
      <c r="AE443" s="218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18"/>
      <c r="AP443" s="218"/>
      <c r="AQ443" s="218"/>
      <c r="AR443" s="218"/>
      <c r="AS443" s="218"/>
      <c r="AT443" s="218"/>
      <c r="AU443" s="218"/>
      <c r="AV443" s="218"/>
      <c r="AW443" s="218"/>
      <c r="AX443" s="218"/>
      <c r="AY443" s="218"/>
      <c r="AZ443" s="218"/>
      <c r="BA443" s="218"/>
      <c r="BB443" s="218"/>
      <c r="BC443" s="218"/>
      <c r="BD443" s="218"/>
      <c r="BE443" s="218"/>
      <c r="BF443" s="218"/>
      <c r="BG443" s="218"/>
      <c r="BH443" s="218"/>
      <c r="BI443" s="218"/>
      <c r="BJ443" s="218"/>
      <c r="BK443" s="218"/>
      <c r="BL443" s="218"/>
      <c r="BM443" s="218"/>
      <c r="BN443" s="218"/>
      <c r="BO443" s="218"/>
      <c r="BP443" s="218"/>
      <c r="BQ443" s="218"/>
      <c r="BR443" s="218"/>
      <c r="BS443" s="218"/>
      <c r="BT443" s="218"/>
      <c r="BU443" s="218"/>
      <c r="BV443" s="218"/>
      <c r="BW443" s="218"/>
      <c r="BX443" s="218"/>
      <c r="BY443" s="218"/>
      <c r="BZ443" s="218"/>
      <c r="CA443" s="218"/>
      <c r="CB443" s="218"/>
      <c r="CC443" s="218"/>
      <c r="CD443" s="218"/>
      <c r="CE443" s="218"/>
      <c r="CF443" s="218"/>
      <c r="CG443" s="218"/>
      <c r="CH443" s="218"/>
      <c r="CI443" s="218"/>
      <c r="CJ443" s="218"/>
      <c r="CK443" s="218"/>
      <c r="CL443" s="218"/>
      <c r="CM443" s="218"/>
      <c r="CN443" s="218"/>
      <c r="CO443" s="218"/>
      <c r="CP443" s="218"/>
      <c r="CQ443" s="218"/>
      <c r="CR443" s="218"/>
      <c r="CS443" s="218"/>
      <c r="CT443" s="218"/>
      <c r="CU443" s="218"/>
      <c r="CV443" s="218"/>
      <c r="CW443" s="218"/>
      <c r="CX443" s="218"/>
      <c r="CY443" s="218"/>
      <c r="CZ443" s="218"/>
      <c r="DA443" s="218"/>
      <c r="DB443" s="218"/>
      <c r="DC443" s="218"/>
      <c r="DD443" s="218"/>
      <c r="DE443" s="218"/>
      <c r="DF443" s="218"/>
      <c r="DG443" s="218"/>
      <c r="DH443" s="218"/>
      <c r="DI443" s="218"/>
      <c r="DJ443" s="218"/>
      <c r="DK443" s="218"/>
      <c r="DL443" s="218"/>
      <c r="DM443" s="218"/>
      <c r="DN443" s="218"/>
      <c r="DO443" s="218"/>
      <c r="DP443" s="218"/>
      <c r="DQ443" s="218"/>
      <c r="DR443" s="218"/>
      <c r="DS443" s="218"/>
      <c r="DT443" s="218"/>
      <c r="DU443" s="218"/>
      <c r="DV443" s="218"/>
      <c r="DW443" s="218"/>
      <c r="DX443" s="218"/>
      <c r="DY443" s="218"/>
      <c r="DZ443" s="218"/>
      <c r="EA443" s="218"/>
      <c r="EB443" s="218"/>
      <c r="EC443" s="218"/>
      <c r="ED443" s="218"/>
      <c r="EE443" s="218"/>
      <c r="EF443" s="218"/>
      <c r="EG443" s="218"/>
      <c r="EH443" s="218"/>
      <c r="EI443" s="218"/>
      <c r="EJ443" s="218"/>
      <c r="EK443" s="218"/>
      <c r="EL443" s="218"/>
      <c r="EM443" s="218"/>
      <c r="EN443" s="218"/>
      <c r="EO443" s="218"/>
      <c r="EP443" s="218"/>
      <c r="EQ443" s="218"/>
      <c r="ER443" s="218"/>
      <c r="ES443" s="218"/>
      <c r="ET443" s="218"/>
      <c r="EU443" s="218"/>
      <c r="EV443" s="218"/>
      <c r="EW443" s="218"/>
      <c r="EX443" s="218"/>
      <c r="EY443" s="218"/>
      <c r="EZ443" s="218"/>
      <c r="FA443" s="218"/>
      <c r="FB443" s="218"/>
      <c r="FC443" s="218"/>
      <c r="FD443" s="218"/>
      <c r="FE443" s="218"/>
      <c r="FF443" s="218"/>
      <c r="FG443" s="218"/>
      <c r="FH443" s="218"/>
      <c r="FI443" s="218"/>
      <c r="FJ443" s="218"/>
      <c r="FK443" s="218"/>
      <c r="FL443" s="218"/>
      <c r="FM443" s="218"/>
      <c r="FN443" s="218"/>
    </row>
    <row r="444" spans="2:170">
      <c r="B444" s="218"/>
      <c r="C444" s="304"/>
      <c r="D444" s="218"/>
      <c r="F444" s="218"/>
      <c r="G444" s="218"/>
      <c r="H444" s="218"/>
      <c r="I444" s="218"/>
      <c r="J444" s="218"/>
      <c r="K444" s="218"/>
      <c r="L444" s="218"/>
      <c r="M444" s="218"/>
      <c r="N444" s="218"/>
      <c r="O444" s="218"/>
      <c r="P444" s="218"/>
      <c r="Q444" s="218"/>
      <c r="R444" s="218"/>
      <c r="S444" s="218"/>
      <c r="T444" s="218"/>
      <c r="U444" s="218"/>
      <c r="V444" s="218"/>
      <c r="W444" s="218"/>
      <c r="X444" s="218"/>
      <c r="Y444" s="218"/>
      <c r="Z444" s="218"/>
      <c r="AA444" s="218"/>
      <c r="AB444" s="218"/>
      <c r="AC444" s="218"/>
      <c r="AD444" s="218"/>
      <c r="AE444" s="218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18"/>
      <c r="AP444" s="218"/>
      <c r="AQ444" s="218"/>
      <c r="AR444" s="218"/>
      <c r="AS444" s="218"/>
      <c r="AT444" s="218"/>
      <c r="AU444" s="218"/>
      <c r="AV444" s="218"/>
      <c r="AW444" s="218"/>
      <c r="AX444" s="218"/>
      <c r="AY444" s="218"/>
      <c r="AZ444" s="218"/>
      <c r="BA444" s="218"/>
      <c r="BB444" s="218"/>
      <c r="BC444" s="218"/>
      <c r="BD444" s="218"/>
      <c r="BE444" s="218"/>
      <c r="BF444" s="218"/>
      <c r="BG444" s="218"/>
      <c r="BH444" s="218"/>
      <c r="BI444" s="218"/>
      <c r="BJ444" s="218"/>
      <c r="BK444" s="218"/>
      <c r="BL444" s="218"/>
      <c r="BM444" s="218"/>
      <c r="BN444" s="218"/>
      <c r="BO444" s="218"/>
      <c r="BP444" s="218"/>
      <c r="BQ444" s="218"/>
      <c r="BR444" s="218"/>
      <c r="BS444" s="218"/>
      <c r="BT444" s="218"/>
      <c r="BU444" s="218"/>
      <c r="BV444" s="218"/>
      <c r="BW444" s="218"/>
      <c r="BX444" s="218"/>
      <c r="BY444" s="218"/>
      <c r="BZ444" s="218"/>
      <c r="CA444" s="218"/>
      <c r="CB444" s="218"/>
      <c r="CC444" s="218"/>
      <c r="CD444" s="218"/>
      <c r="CE444" s="218"/>
      <c r="CF444" s="218"/>
      <c r="CG444" s="218"/>
      <c r="CH444" s="218"/>
      <c r="CI444" s="218"/>
      <c r="CJ444" s="218"/>
      <c r="CK444" s="218"/>
      <c r="CL444" s="218"/>
      <c r="CM444" s="218"/>
      <c r="CN444" s="218"/>
      <c r="CO444" s="218"/>
      <c r="CP444" s="218"/>
      <c r="CQ444" s="218"/>
      <c r="CR444" s="218"/>
      <c r="CS444" s="218"/>
      <c r="CT444" s="218"/>
      <c r="CU444" s="218"/>
      <c r="CV444" s="218"/>
      <c r="CW444" s="218"/>
      <c r="CX444" s="218"/>
      <c r="CY444" s="218"/>
      <c r="CZ444" s="218"/>
      <c r="DA444" s="218"/>
      <c r="DB444" s="218"/>
      <c r="DC444" s="218"/>
      <c r="DD444" s="218"/>
      <c r="DE444" s="218"/>
      <c r="DF444" s="218"/>
      <c r="DG444" s="218"/>
      <c r="DH444" s="218"/>
      <c r="DI444" s="218"/>
      <c r="DJ444" s="218"/>
      <c r="DK444" s="218"/>
      <c r="DL444" s="218"/>
      <c r="DM444" s="218"/>
      <c r="DN444" s="218"/>
      <c r="DO444" s="218"/>
      <c r="DP444" s="218"/>
      <c r="DQ444" s="218"/>
      <c r="DR444" s="218"/>
      <c r="DS444" s="218"/>
      <c r="DT444" s="218"/>
      <c r="DU444" s="218"/>
      <c r="DV444" s="218"/>
      <c r="DW444" s="218"/>
      <c r="DX444" s="218"/>
      <c r="DY444" s="218"/>
      <c r="DZ444" s="218"/>
      <c r="EA444" s="218"/>
      <c r="EB444" s="218"/>
      <c r="EC444" s="218"/>
      <c r="ED444" s="218"/>
      <c r="EE444" s="218"/>
      <c r="EF444" s="218"/>
      <c r="EG444" s="218"/>
      <c r="EH444" s="218"/>
      <c r="EI444" s="218"/>
      <c r="EJ444" s="218"/>
      <c r="EK444" s="218"/>
      <c r="EL444" s="218"/>
      <c r="EM444" s="218"/>
      <c r="EN444" s="218"/>
      <c r="EO444" s="218"/>
      <c r="EP444" s="218"/>
      <c r="EQ444" s="218"/>
      <c r="ER444" s="218"/>
      <c r="ES444" s="218"/>
      <c r="ET444" s="218"/>
      <c r="EU444" s="218"/>
      <c r="EV444" s="218"/>
      <c r="EW444" s="218"/>
      <c r="EX444" s="218"/>
      <c r="EY444" s="218"/>
      <c r="EZ444" s="218"/>
      <c r="FA444" s="218"/>
      <c r="FB444" s="218"/>
      <c r="FC444" s="218"/>
      <c r="FD444" s="218"/>
      <c r="FE444" s="218"/>
      <c r="FF444" s="218"/>
      <c r="FG444" s="218"/>
      <c r="FH444" s="218"/>
      <c r="FI444" s="218"/>
      <c r="FJ444" s="218"/>
      <c r="FK444" s="218"/>
      <c r="FL444" s="218"/>
      <c r="FM444" s="218"/>
      <c r="FN444" s="218"/>
    </row>
    <row r="445" spans="2:170">
      <c r="B445" s="218"/>
      <c r="C445" s="304"/>
      <c r="D445" s="218"/>
      <c r="F445" s="218"/>
      <c r="G445" s="218"/>
      <c r="H445" s="218"/>
      <c r="I445" s="218"/>
      <c r="J445" s="218"/>
      <c r="K445" s="218"/>
      <c r="L445" s="218"/>
      <c r="M445" s="218"/>
      <c r="N445" s="218"/>
      <c r="O445" s="218"/>
      <c r="P445" s="218"/>
      <c r="Q445" s="218"/>
      <c r="R445" s="218"/>
      <c r="S445" s="218"/>
      <c r="T445" s="218"/>
      <c r="U445" s="218"/>
      <c r="V445" s="218"/>
      <c r="W445" s="218"/>
      <c r="X445" s="218"/>
      <c r="Y445" s="218"/>
      <c r="Z445" s="218"/>
      <c r="AA445" s="218"/>
      <c r="AB445" s="218"/>
      <c r="AC445" s="218"/>
      <c r="AD445" s="218"/>
      <c r="AE445" s="218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18"/>
      <c r="AP445" s="218"/>
      <c r="AQ445" s="218"/>
      <c r="AR445" s="218"/>
      <c r="AS445" s="218"/>
      <c r="AT445" s="218"/>
      <c r="AU445" s="218"/>
      <c r="AV445" s="218"/>
      <c r="AW445" s="218"/>
      <c r="AX445" s="218"/>
      <c r="AY445" s="218"/>
      <c r="AZ445" s="218"/>
      <c r="BA445" s="218"/>
      <c r="BB445" s="218"/>
      <c r="BC445" s="218"/>
      <c r="BD445" s="218"/>
      <c r="BE445" s="218"/>
      <c r="BF445" s="218"/>
      <c r="BG445" s="218"/>
      <c r="BH445" s="218"/>
      <c r="BI445" s="218"/>
      <c r="BJ445" s="218"/>
      <c r="BK445" s="218"/>
      <c r="BL445" s="218"/>
      <c r="BM445" s="218"/>
      <c r="BN445" s="218"/>
      <c r="BO445" s="218"/>
      <c r="BP445" s="218"/>
      <c r="BQ445" s="218"/>
      <c r="BR445" s="218"/>
      <c r="BS445" s="218"/>
      <c r="BT445" s="218"/>
      <c r="BU445" s="218"/>
      <c r="BV445" s="218"/>
      <c r="BW445" s="218"/>
      <c r="BX445" s="218"/>
      <c r="BY445" s="218"/>
      <c r="BZ445" s="218"/>
      <c r="CA445" s="218"/>
      <c r="CB445" s="218"/>
      <c r="CC445" s="218"/>
      <c r="CD445" s="218"/>
      <c r="CE445" s="218"/>
      <c r="CF445" s="218"/>
      <c r="CG445" s="218"/>
      <c r="CH445" s="218"/>
      <c r="CI445" s="218"/>
      <c r="CJ445" s="218"/>
      <c r="CK445" s="218"/>
      <c r="CL445" s="218"/>
      <c r="CM445" s="218"/>
      <c r="CN445" s="218"/>
      <c r="CO445" s="218"/>
      <c r="CP445" s="218"/>
      <c r="CQ445" s="218"/>
      <c r="CR445" s="218"/>
      <c r="CS445" s="218"/>
      <c r="CT445" s="218"/>
      <c r="CU445" s="218"/>
      <c r="CV445" s="218"/>
      <c r="CW445" s="218"/>
      <c r="CX445" s="218"/>
      <c r="CY445" s="218"/>
      <c r="CZ445" s="218"/>
      <c r="DA445" s="218"/>
      <c r="DB445" s="218"/>
      <c r="DC445" s="218"/>
      <c r="DD445" s="218"/>
      <c r="DE445" s="218"/>
      <c r="DF445" s="218"/>
      <c r="DG445" s="218"/>
      <c r="DH445" s="218"/>
      <c r="DI445" s="218"/>
      <c r="DJ445" s="218"/>
      <c r="DK445" s="218"/>
      <c r="DL445" s="218"/>
      <c r="DM445" s="218"/>
      <c r="DN445" s="218"/>
      <c r="DO445" s="218"/>
      <c r="DP445" s="218"/>
      <c r="DQ445" s="218"/>
      <c r="DR445" s="218"/>
      <c r="DS445" s="218"/>
      <c r="DT445" s="218"/>
      <c r="DU445" s="218"/>
      <c r="DV445" s="218"/>
      <c r="DW445" s="218"/>
      <c r="DX445" s="218"/>
      <c r="DY445" s="218"/>
      <c r="DZ445" s="218"/>
      <c r="EA445" s="218"/>
      <c r="EB445" s="218"/>
      <c r="EC445" s="218"/>
      <c r="ED445" s="218"/>
      <c r="EE445" s="218"/>
      <c r="EF445" s="218"/>
      <c r="EG445" s="218"/>
      <c r="EH445" s="218"/>
      <c r="EI445" s="218"/>
      <c r="EJ445" s="218"/>
      <c r="EK445" s="218"/>
      <c r="EL445" s="218"/>
      <c r="EM445" s="218"/>
      <c r="EN445" s="218"/>
      <c r="EO445" s="218"/>
      <c r="EP445" s="218"/>
      <c r="EQ445" s="218"/>
      <c r="ER445" s="218"/>
      <c r="ES445" s="218"/>
      <c r="ET445" s="218"/>
      <c r="EU445" s="218"/>
      <c r="EV445" s="218"/>
      <c r="EW445" s="218"/>
      <c r="EX445" s="218"/>
      <c r="EY445" s="218"/>
      <c r="EZ445" s="218"/>
      <c r="FA445" s="218"/>
      <c r="FB445" s="218"/>
      <c r="FC445" s="218"/>
      <c r="FD445" s="218"/>
      <c r="FE445" s="218"/>
      <c r="FF445" s="218"/>
      <c r="FG445" s="218"/>
      <c r="FH445" s="218"/>
      <c r="FI445" s="218"/>
      <c r="FJ445" s="218"/>
      <c r="FK445" s="218"/>
      <c r="FL445" s="218"/>
      <c r="FM445" s="218"/>
      <c r="FN445" s="218"/>
    </row>
    <row r="446" spans="2:170">
      <c r="B446" s="218"/>
      <c r="C446" s="304"/>
      <c r="D446" s="218"/>
      <c r="F446" s="218"/>
      <c r="G446" s="218"/>
      <c r="H446" s="218"/>
      <c r="I446" s="218"/>
      <c r="J446" s="218"/>
      <c r="K446" s="218"/>
      <c r="L446" s="218"/>
      <c r="M446" s="218"/>
      <c r="N446" s="218"/>
      <c r="O446" s="218"/>
      <c r="P446" s="218"/>
      <c r="Q446" s="218"/>
      <c r="R446" s="218"/>
      <c r="S446" s="218"/>
      <c r="T446" s="218"/>
      <c r="U446" s="218"/>
      <c r="V446" s="218"/>
      <c r="W446" s="218"/>
      <c r="X446" s="218"/>
      <c r="Y446" s="218"/>
      <c r="Z446" s="218"/>
      <c r="AA446" s="218"/>
      <c r="AB446" s="218"/>
      <c r="AC446" s="218"/>
      <c r="AD446" s="218"/>
      <c r="AE446" s="218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18"/>
      <c r="AP446" s="218"/>
      <c r="AQ446" s="218"/>
      <c r="AR446" s="218"/>
      <c r="AS446" s="218"/>
      <c r="AT446" s="218"/>
      <c r="AU446" s="218"/>
      <c r="AV446" s="218"/>
      <c r="AW446" s="218"/>
      <c r="AX446" s="218"/>
      <c r="AY446" s="218"/>
      <c r="AZ446" s="218"/>
      <c r="BA446" s="218"/>
      <c r="BB446" s="218"/>
      <c r="BC446" s="218"/>
      <c r="BD446" s="218"/>
      <c r="BE446" s="218"/>
      <c r="BF446" s="218"/>
      <c r="BG446" s="218"/>
      <c r="BH446" s="218"/>
      <c r="BI446" s="218"/>
      <c r="BJ446" s="218"/>
      <c r="BK446" s="218"/>
      <c r="BL446" s="218"/>
      <c r="BM446" s="218"/>
      <c r="BN446" s="218"/>
      <c r="BO446" s="218"/>
      <c r="BP446" s="218"/>
      <c r="BQ446" s="218"/>
      <c r="BR446" s="218"/>
      <c r="BS446" s="218"/>
      <c r="BT446" s="218"/>
      <c r="BU446" s="218"/>
      <c r="BV446" s="218"/>
      <c r="BW446" s="218"/>
      <c r="BX446" s="218"/>
      <c r="BY446" s="218"/>
      <c r="BZ446" s="218"/>
      <c r="CA446" s="218"/>
      <c r="CB446" s="218"/>
      <c r="CC446" s="218"/>
      <c r="CD446" s="218"/>
      <c r="CE446" s="218"/>
      <c r="CF446" s="218"/>
      <c r="CG446" s="218"/>
      <c r="CH446" s="218"/>
      <c r="CI446" s="218"/>
      <c r="CJ446" s="218"/>
      <c r="CK446" s="218"/>
      <c r="CL446" s="218"/>
      <c r="CM446" s="218"/>
      <c r="CN446" s="218"/>
      <c r="CO446" s="218"/>
      <c r="CP446" s="218"/>
      <c r="CQ446" s="218"/>
      <c r="CR446" s="218"/>
      <c r="CS446" s="218"/>
      <c r="CT446" s="218"/>
      <c r="CU446" s="218"/>
      <c r="CV446" s="218"/>
      <c r="CW446" s="218"/>
      <c r="CX446" s="218"/>
      <c r="CY446" s="218"/>
      <c r="CZ446" s="218"/>
      <c r="DA446" s="218"/>
      <c r="DB446" s="218"/>
      <c r="DC446" s="218"/>
      <c r="DD446" s="218"/>
      <c r="DE446" s="218"/>
      <c r="DF446" s="218"/>
      <c r="DG446" s="218"/>
      <c r="DH446" s="218"/>
      <c r="DI446" s="218"/>
      <c r="DJ446" s="218"/>
      <c r="DK446" s="218"/>
      <c r="DL446" s="218"/>
      <c r="DM446" s="218"/>
      <c r="DN446" s="218"/>
      <c r="DO446" s="218"/>
      <c r="DP446" s="218"/>
      <c r="DQ446" s="218"/>
      <c r="DR446" s="218"/>
      <c r="DS446" s="218"/>
      <c r="DT446" s="218"/>
      <c r="DU446" s="218"/>
      <c r="DV446" s="218"/>
      <c r="DW446" s="218"/>
      <c r="DX446" s="218"/>
      <c r="DY446" s="218"/>
      <c r="DZ446" s="218"/>
      <c r="EA446" s="218"/>
      <c r="EB446" s="218"/>
      <c r="EC446" s="218"/>
      <c r="ED446" s="218"/>
      <c r="EE446" s="218"/>
      <c r="EF446" s="218"/>
      <c r="EG446" s="218"/>
      <c r="EH446" s="218"/>
      <c r="EI446" s="218"/>
      <c r="EJ446" s="218"/>
      <c r="EK446" s="218"/>
      <c r="EL446" s="218"/>
      <c r="EM446" s="218"/>
      <c r="EN446" s="218"/>
      <c r="EO446" s="218"/>
      <c r="EP446" s="218"/>
      <c r="EQ446" s="218"/>
      <c r="ER446" s="218"/>
      <c r="ES446" s="218"/>
      <c r="ET446" s="218"/>
      <c r="EU446" s="218"/>
      <c r="EV446" s="218"/>
      <c r="EW446" s="218"/>
      <c r="EX446" s="218"/>
      <c r="EY446" s="218"/>
      <c r="EZ446" s="218"/>
      <c r="FA446" s="218"/>
      <c r="FB446" s="218"/>
      <c r="FC446" s="218"/>
      <c r="FD446" s="218"/>
      <c r="FE446" s="218"/>
      <c r="FF446" s="218"/>
      <c r="FG446" s="218"/>
      <c r="FH446" s="218"/>
      <c r="FI446" s="218"/>
      <c r="FJ446" s="218"/>
      <c r="FK446" s="218"/>
      <c r="FL446" s="218"/>
      <c r="FM446" s="218"/>
      <c r="FN446" s="218"/>
    </row>
    <row r="447" spans="2:170">
      <c r="B447" s="218"/>
      <c r="C447" s="304"/>
      <c r="D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  <c r="Q447" s="218"/>
      <c r="R447" s="218"/>
      <c r="S447" s="218"/>
      <c r="T447" s="218"/>
      <c r="U447" s="218"/>
      <c r="V447" s="218"/>
      <c r="W447" s="218"/>
      <c r="X447" s="218"/>
      <c r="Y447" s="218"/>
      <c r="Z447" s="218"/>
      <c r="AA447" s="218"/>
      <c r="AB447" s="218"/>
      <c r="AC447" s="218"/>
      <c r="AD447" s="218"/>
      <c r="AE447" s="218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18"/>
      <c r="AP447" s="218"/>
      <c r="AQ447" s="218"/>
      <c r="AR447" s="218"/>
      <c r="AS447" s="218"/>
      <c r="AT447" s="218"/>
      <c r="AU447" s="218"/>
      <c r="AV447" s="218"/>
      <c r="AW447" s="218"/>
      <c r="AX447" s="218"/>
      <c r="AY447" s="218"/>
      <c r="AZ447" s="218"/>
      <c r="BA447" s="218"/>
      <c r="BB447" s="218"/>
      <c r="BC447" s="218"/>
      <c r="BD447" s="218"/>
      <c r="BE447" s="218"/>
      <c r="BF447" s="218"/>
      <c r="BG447" s="218"/>
      <c r="BH447" s="218"/>
      <c r="BI447" s="218"/>
      <c r="BJ447" s="218"/>
      <c r="BK447" s="218"/>
      <c r="BL447" s="218"/>
      <c r="BM447" s="218"/>
      <c r="BN447" s="218"/>
      <c r="BO447" s="218"/>
      <c r="BP447" s="218"/>
      <c r="BQ447" s="218"/>
      <c r="BR447" s="218"/>
      <c r="BS447" s="218"/>
      <c r="BT447" s="218"/>
      <c r="BU447" s="218"/>
      <c r="BV447" s="218"/>
      <c r="BW447" s="218"/>
      <c r="BX447" s="218"/>
      <c r="BY447" s="218"/>
      <c r="BZ447" s="218"/>
      <c r="CA447" s="218"/>
      <c r="CB447" s="218"/>
      <c r="CC447" s="218"/>
      <c r="CD447" s="218"/>
      <c r="CE447" s="218"/>
      <c r="CF447" s="218"/>
      <c r="CG447" s="218"/>
      <c r="CH447" s="218"/>
      <c r="CI447" s="218"/>
      <c r="CJ447" s="218"/>
      <c r="CK447" s="218"/>
      <c r="CL447" s="218"/>
      <c r="CM447" s="218"/>
      <c r="CN447" s="218"/>
      <c r="CO447" s="218"/>
      <c r="CP447" s="218"/>
      <c r="CQ447" s="218"/>
      <c r="CR447" s="218"/>
      <c r="CS447" s="218"/>
      <c r="CT447" s="218"/>
      <c r="CU447" s="218"/>
      <c r="CV447" s="218"/>
      <c r="CW447" s="218"/>
      <c r="CX447" s="218"/>
      <c r="CY447" s="218"/>
      <c r="CZ447" s="218"/>
      <c r="DA447" s="218"/>
      <c r="DB447" s="218"/>
      <c r="DC447" s="218"/>
      <c r="DD447" s="218"/>
      <c r="DE447" s="218"/>
      <c r="DF447" s="218"/>
      <c r="DG447" s="218"/>
      <c r="DH447" s="218"/>
      <c r="DI447" s="218"/>
      <c r="DJ447" s="218"/>
      <c r="DK447" s="218"/>
      <c r="DL447" s="218"/>
      <c r="DM447" s="218"/>
      <c r="DN447" s="218"/>
      <c r="DO447" s="218"/>
      <c r="DP447" s="218"/>
      <c r="DQ447" s="218"/>
      <c r="DR447" s="218"/>
      <c r="DS447" s="218"/>
      <c r="DT447" s="218"/>
      <c r="DU447" s="218"/>
      <c r="DV447" s="218"/>
      <c r="DW447" s="218"/>
      <c r="DX447" s="218"/>
      <c r="DY447" s="218"/>
      <c r="DZ447" s="218"/>
      <c r="EA447" s="218"/>
      <c r="EB447" s="218"/>
      <c r="EC447" s="218"/>
      <c r="ED447" s="218"/>
      <c r="EE447" s="218"/>
      <c r="EF447" s="218"/>
      <c r="EG447" s="218"/>
      <c r="EH447" s="218"/>
      <c r="EI447" s="218"/>
      <c r="EJ447" s="218"/>
      <c r="EK447" s="218"/>
      <c r="EL447" s="218"/>
      <c r="EM447" s="218"/>
      <c r="EN447" s="218"/>
      <c r="EO447" s="218"/>
      <c r="EP447" s="218"/>
      <c r="EQ447" s="218"/>
      <c r="ER447" s="218"/>
      <c r="ES447" s="218"/>
      <c r="ET447" s="218"/>
      <c r="EU447" s="218"/>
      <c r="EV447" s="218"/>
      <c r="EW447" s="218"/>
      <c r="EX447" s="218"/>
      <c r="EY447" s="218"/>
      <c r="EZ447" s="218"/>
      <c r="FA447" s="218"/>
      <c r="FB447" s="218"/>
      <c r="FC447" s="218"/>
      <c r="FD447" s="218"/>
      <c r="FE447" s="218"/>
      <c r="FF447" s="218"/>
      <c r="FG447" s="218"/>
      <c r="FH447" s="218"/>
      <c r="FI447" s="218"/>
      <c r="FJ447" s="218"/>
      <c r="FK447" s="218"/>
      <c r="FL447" s="218"/>
      <c r="FM447" s="218"/>
      <c r="FN447" s="218"/>
    </row>
    <row r="448" spans="2:170">
      <c r="B448" s="218"/>
      <c r="C448" s="304"/>
      <c r="D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  <c r="AA448" s="218"/>
      <c r="AB448" s="218"/>
      <c r="AC448" s="218"/>
      <c r="AD448" s="218"/>
      <c r="AE448" s="218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18"/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  <c r="BA448" s="218"/>
      <c r="BB448" s="218"/>
      <c r="BC448" s="218"/>
      <c r="BD448" s="218"/>
      <c r="BE448" s="218"/>
      <c r="BF448" s="218"/>
      <c r="BG448" s="218"/>
      <c r="BH448" s="218"/>
      <c r="BI448" s="218"/>
      <c r="BJ448" s="218"/>
      <c r="BK448" s="218"/>
      <c r="BL448" s="218"/>
      <c r="BM448" s="218"/>
      <c r="BN448" s="218"/>
      <c r="BO448" s="218"/>
      <c r="BP448" s="218"/>
      <c r="BQ448" s="218"/>
      <c r="BR448" s="218"/>
      <c r="BS448" s="218"/>
      <c r="BT448" s="218"/>
      <c r="BU448" s="218"/>
      <c r="BV448" s="218"/>
      <c r="BW448" s="218"/>
      <c r="BX448" s="218"/>
      <c r="BY448" s="218"/>
      <c r="BZ448" s="218"/>
      <c r="CA448" s="218"/>
      <c r="CB448" s="218"/>
      <c r="CC448" s="218"/>
      <c r="CD448" s="218"/>
      <c r="CE448" s="218"/>
      <c r="CF448" s="218"/>
      <c r="CG448" s="218"/>
      <c r="CH448" s="218"/>
      <c r="CI448" s="218"/>
      <c r="CJ448" s="218"/>
      <c r="CK448" s="218"/>
      <c r="CL448" s="218"/>
      <c r="CM448" s="218"/>
      <c r="CN448" s="218"/>
      <c r="CO448" s="218"/>
      <c r="CP448" s="218"/>
      <c r="CQ448" s="218"/>
      <c r="CR448" s="218"/>
      <c r="CS448" s="218"/>
      <c r="CT448" s="218"/>
      <c r="CU448" s="218"/>
      <c r="CV448" s="218"/>
      <c r="CW448" s="218"/>
      <c r="CX448" s="218"/>
      <c r="CY448" s="218"/>
      <c r="CZ448" s="218"/>
      <c r="DA448" s="218"/>
      <c r="DB448" s="218"/>
      <c r="DC448" s="218"/>
      <c r="DD448" s="218"/>
      <c r="DE448" s="218"/>
      <c r="DF448" s="218"/>
      <c r="DG448" s="218"/>
      <c r="DH448" s="218"/>
      <c r="DI448" s="218"/>
      <c r="DJ448" s="218"/>
      <c r="DK448" s="218"/>
      <c r="DL448" s="218"/>
      <c r="DM448" s="218"/>
      <c r="DN448" s="218"/>
      <c r="DO448" s="218"/>
      <c r="DP448" s="218"/>
      <c r="DQ448" s="218"/>
      <c r="DR448" s="218"/>
      <c r="DS448" s="218"/>
      <c r="DT448" s="218"/>
      <c r="DU448" s="218"/>
      <c r="DV448" s="218"/>
      <c r="DW448" s="218"/>
      <c r="DX448" s="218"/>
      <c r="DY448" s="218"/>
      <c r="DZ448" s="218"/>
      <c r="EA448" s="218"/>
      <c r="EB448" s="218"/>
      <c r="EC448" s="218"/>
      <c r="ED448" s="218"/>
      <c r="EE448" s="218"/>
      <c r="EF448" s="218"/>
      <c r="EG448" s="218"/>
      <c r="EH448" s="218"/>
      <c r="EI448" s="218"/>
      <c r="EJ448" s="218"/>
      <c r="EK448" s="218"/>
      <c r="EL448" s="218"/>
      <c r="EM448" s="218"/>
      <c r="EN448" s="218"/>
      <c r="EO448" s="218"/>
      <c r="EP448" s="218"/>
      <c r="EQ448" s="218"/>
      <c r="ER448" s="218"/>
      <c r="ES448" s="218"/>
      <c r="ET448" s="218"/>
      <c r="EU448" s="218"/>
      <c r="EV448" s="218"/>
      <c r="EW448" s="218"/>
      <c r="EX448" s="218"/>
      <c r="EY448" s="218"/>
      <c r="EZ448" s="218"/>
      <c r="FA448" s="218"/>
      <c r="FB448" s="218"/>
      <c r="FC448" s="218"/>
      <c r="FD448" s="218"/>
      <c r="FE448" s="218"/>
      <c r="FF448" s="218"/>
      <c r="FG448" s="218"/>
      <c r="FH448" s="218"/>
      <c r="FI448" s="218"/>
      <c r="FJ448" s="218"/>
      <c r="FK448" s="218"/>
      <c r="FL448" s="218"/>
      <c r="FM448" s="218"/>
      <c r="FN448" s="218"/>
    </row>
    <row r="449" spans="2:170">
      <c r="B449" s="218"/>
      <c r="C449" s="304"/>
      <c r="D449" s="218"/>
      <c r="F449" s="218"/>
      <c r="G449" s="218"/>
      <c r="H449" s="218"/>
      <c r="I449" s="218"/>
      <c r="J449" s="218"/>
      <c r="K449" s="218"/>
      <c r="L449" s="218"/>
      <c r="M449" s="218"/>
      <c r="N449" s="218"/>
      <c r="O449" s="218"/>
      <c r="P449" s="218"/>
      <c r="Q449" s="218"/>
      <c r="R449" s="218"/>
      <c r="S449" s="218"/>
      <c r="T449" s="218"/>
      <c r="U449" s="218"/>
      <c r="V449" s="218"/>
      <c r="W449" s="218"/>
      <c r="X449" s="218"/>
      <c r="Y449" s="218"/>
      <c r="Z449" s="218"/>
      <c r="AA449" s="218"/>
      <c r="AB449" s="218"/>
      <c r="AC449" s="218"/>
      <c r="AD449" s="218"/>
      <c r="AE449" s="218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18"/>
      <c r="AP449" s="218"/>
      <c r="AQ449" s="218"/>
      <c r="AR449" s="218"/>
      <c r="AS449" s="218"/>
      <c r="AT449" s="218"/>
      <c r="AU449" s="218"/>
      <c r="AV449" s="218"/>
      <c r="AW449" s="218"/>
      <c r="AX449" s="218"/>
      <c r="AY449" s="218"/>
      <c r="AZ449" s="218"/>
      <c r="BA449" s="218"/>
      <c r="BB449" s="218"/>
      <c r="BC449" s="218"/>
      <c r="BD449" s="218"/>
      <c r="BE449" s="218"/>
      <c r="BF449" s="218"/>
      <c r="BG449" s="218"/>
      <c r="BH449" s="218"/>
      <c r="BI449" s="218"/>
      <c r="BJ449" s="218"/>
      <c r="BK449" s="218"/>
      <c r="BL449" s="218"/>
      <c r="BM449" s="218"/>
      <c r="BN449" s="218"/>
      <c r="BO449" s="218"/>
      <c r="BP449" s="218"/>
      <c r="BQ449" s="218"/>
      <c r="BR449" s="218"/>
      <c r="BS449" s="218"/>
      <c r="BT449" s="218"/>
      <c r="BU449" s="218"/>
      <c r="BV449" s="218"/>
      <c r="BW449" s="218"/>
      <c r="BX449" s="218"/>
      <c r="BY449" s="218"/>
      <c r="BZ449" s="218"/>
      <c r="CA449" s="218"/>
      <c r="CB449" s="218"/>
      <c r="CC449" s="218"/>
      <c r="CD449" s="218"/>
      <c r="CE449" s="218"/>
      <c r="CF449" s="218"/>
      <c r="CG449" s="218"/>
      <c r="CH449" s="218"/>
      <c r="CI449" s="218"/>
      <c r="CJ449" s="218"/>
      <c r="CK449" s="218"/>
      <c r="CL449" s="218"/>
      <c r="CM449" s="218"/>
      <c r="CN449" s="218"/>
      <c r="CO449" s="218"/>
      <c r="CP449" s="218"/>
      <c r="CQ449" s="218"/>
      <c r="CR449" s="218"/>
      <c r="CS449" s="218"/>
      <c r="CT449" s="218"/>
      <c r="CU449" s="218"/>
      <c r="CV449" s="218"/>
      <c r="CW449" s="218"/>
      <c r="CX449" s="218"/>
      <c r="CY449" s="218"/>
      <c r="CZ449" s="218"/>
      <c r="DA449" s="218"/>
      <c r="DB449" s="218"/>
      <c r="DC449" s="218"/>
      <c r="DD449" s="218"/>
      <c r="DE449" s="218"/>
      <c r="DF449" s="218"/>
      <c r="DG449" s="218"/>
      <c r="DH449" s="218"/>
      <c r="DI449" s="218"/>
      <c r="DJ449" s="218"/>
      <c r="DK449" s="218"/>
      <c r="DL449" s="218"/>
      <c r="DM449" s="218"/>
      <c r="DN449" s="218"/>
      <c r="DO449" s="218"/>
      <c r="DP449" s="218"/>
      <c r="DQ449" s="218"/>
      <c r="DR449" s="218"/>
      <c r="DS449" s="218"/>
      <c r="DT449" s="218"/>
      <c r="DU449" s="218"/>
      <c r="DV449" s="218"/>
      <c r="DW449" s="218"/>
      <c r="DX449" s="218"/>
      <c r="DY449" s="218"/>
      <c r="DZ449" s="218"/>
      <c r="EA449" s="218"/>
      <c r="EB449" s="218"/>
      <c r="EC449" s="218"/>
      <c r="ED449" s="218"/>
      <c r="EE449" s="218"/>
      <c r="EF449" s="218"/>
      <c r="EG449" s="218"/>
      <c r="EH449" s="218"/>
      <c r="EI449" s="218"/>
      <c r="EJ449" s="218"/>
      <c r="EK449" s="218"/>
      <c r="EL449" s="218"/>
      <c r="EM449" s="218"/>
      <c r="EN449" s="218"/>
      <c r="EO449" s="218"/>
      <c r="EP449" s="218"/>
      <c r="EQ449" s="218"/>
      <c r="ER449" s="218"/>
      <c r="ES449" s="218"/>
      <c r="ET449" s="218"/>
      <c r="EU449" s="218"/>
      <c r="EV449" s="218"/>
      <c r="EW449" s="218"/>
      <c r="EX449" s="218"/>
      <c r="EY449" s="218"/>
      <c r="EZ449" s="218"/>
      <c r="FA449" s="218"/>
      <c r="FB449" s="218"/>
      <c r="FC449" s="218"/>
      <c r="FD449" s="218"/>
      <c r="FE449" s="218"/>
      <c r="FF449" s="218"/>
      <c r="FG449" s="218"/>
      <c r="FH449" s="218"/>
      <c r="FI449" s="218"/>
      <c r="FJ449" s="218"/>
      <c r="FK449" s="218"/>
      <c r="FL449" s="218"/>
      <c r="FM449" s="218"/>
      <c r="FN449" s="218"/>
    </row>
    <row r="450" spans="2:170">
      <c r="B450" s="218"/>
      <c r="C450" s="304"/>
      <c r="D450" s="218"/>
      <c r="F450" s="218"/>
      <c r="G450" s="218"/>
      <c r="H450" s="218"/>
      <c r="I450" s="218"/>
      <c r="J450" s="218"/>
      <c r="K450" s="218"/>
      <c r="L450" s="218"/>
      <c r="M450" s="218"/>
      <c r="N450" s="218"/>
      <c r="O450" s="218"/>
      <c r="P450" s="218"/>
      <c r="Q450" s="218"/>
      <c r="R450" s="218"/>
      <c r="S450" s="218"/>
      <c r="T450" s="218"/>
      <c r="U450" s="218"/>
      <c r="V450" s="218"/>
      <c r="W450" s="218"/>
      <c r="X450" s="218"/>
      <c r="Y450" s="218"/>
      <c r="Z450" s="218"/>
      <c r="AA450" s="218"/>
      <c r="AB450" s="218"/>
      <c r="AC450" s="218"/>
      <c r="AD450" s="218"/>
      <c r="AE450" s="218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18"/>
      <c r="AP450" s="218"/>
      <c r="AQ450" s="218"/>
      <c r="AR450" s="218"/>
      <c r="AS450" s="218"/>
      <c r="AT450" s="218"/>
      <c r="AU450" s="218"/>
      <c r="AV450" s="218"/>
      <c r="AW450" s="218"/>
      <c r="AX450" s="218"/>
      <c r="AY450" s="218"/>
      <c r="AZ450" s="218"/>
      <c r="BA450" s="218"/>
      <c r="BB450" s="218"/>
      <c r="BC450" s="218"/>
      <c r="BD450" s="218"/>
      <c r="BE450" s="218"/>
      <c r="BF450" s="218"/>
      <c r="BG450" s="218"/>
      <c r="BH450" s="218"/>
      <c r="BI450" s="218"/>
      <c r="BJ450" s="218"/>
      <c r="BK450" s="218"/>
      <c r="BL450" s="218"/>
      <c r="BM450" s="218"/>
      <c r="BN450" s="218"/>
      <c r="BO450" s="218"/>
      <c r="BP450" s="218"/>
      <c r="BQ450" s="218"/>
      <c r="BR450" s="218"/>
      <c r="BS450" s="218"/>
      <c r="BT450" s="218"/>
      <c r="BU450" s="218"/>
      <c r="BV450" s="218"/>
      <c r="BW450" s="218"/>
      <c r="BX450" s="218"/>
      <c r="BY450" s="218"/>
      <c r="BZ450" s="218"/>
      <c r="CA450" s="218"/>
      <c r="CB450" s="218"/>
      <c r="CC450" s="218"/>
      <c r="CD450" s="218"/>
      <c r="CE450" s="218"/>
      <c r="CF450" s="218"/>
      <c r="CG450" s="218"/>
      <c r="CH450" s="218"/>
      <c r="CI450" s="218"/>
      <c r="CJ450" s="218"/>
      <c r="CK450" s="218"/>
      <c r="CL450" s="218"/>
      <c r="CM450" s="218"/>
      <c r="CN450" s="218"/>
      <c r="CO450" s="218"/>
      <c r="CP450" s="218"/>
      <c r="CQ450" s="218"/>
      <c r="CR450" s="218"/>
      <c r="CS450" s="218"/>
      <c r="CT450" s="218"/>
      <c r="CU450" s="218"/>
      <c r="CV450" s="218"/>
      <c r="CW450" s="218"/>
      <c r="CX450" s="218"/>
      <c r="CY450" s="218"/>
      <c r="CZ450" s="218"/>
      <c r="DA450" s="218"/>
      <c r="DB450" s="218"/>
      <c r="DC450" s="218"/>
      <c r="DD450" s="218"/>
      <c r="DE450" s="218"/>
      <c r="DF450" s="218"/>
      <c r="DG450" s="218"/>
      <c r="DH450" s="218"/>
      <c r="DI450" s="218"/>
      <c r="DJ450" s="218"/>
      <c r="DK450" s="218"/>
      <c r="DL450" s="218"/>
      <c r="DM450" s="218"/>
      <c r="DN450" s="218"/>
      <c r="DO450" s="218"/>
      <c r="DP450" s="218"/>
      <c r="DQ450" s="218"/>
      <c r="DR450" s="218"/>
      <c r="DS450" s="218"/>
      <c r="DT450" s="218"/>
      <c r="DU450" s="218"/>
      <c r="DV450" s="218"/>
      <c r="DW450" s="218"/>
      <c r="DX450" s="218"/>
      <c r="DY450" s="218"/>
      <c r="DZ450" s="218"/>
      <c r="EA450" s="218"/>
      <c r="EB450" s="218"/>
      <c r="EC450" s="218"/>
      <c r="ED450" s="218"/>
      <c r="EE450" s="218"/>
      <c r="EF450" s="218"/>
      <c r="EG450" s="218"/>
      <c r="EH450" s="218"/>
      <c r="EI450" s="218"/>
      <c r="EJ450" s="218"/>
      <c r="EK450" s="218"/>
      <c r="EL450" s="218"/>
      <c r="EM450" s="218"/>
      <c r="EN450" s="218"/>
      <c r="EO450" s="218"/>
      <c r="EP450" s="218"/>
      <c r="EQ450" s="218"/>
      <c r="ER450" s="218"/>
      <c r="ES450" s="218"/>
      <c r="ET450" s="218"/>
      <c r="EU450" s="218"/>
      <c r="EV450" s="218"/>
      <c r="EW450" s="218"/>
      <c r="EX450" s="218"/>
      <c r="EY450" s="218"/>
      <c r="EZ450" s="218"/>
      <c r="FA450" s="218"/>
      <c r="FB450" s="218"/>
      <c r="FC450" s="218"/>
      <c r="FD450" s="218"/>
      <c r="FE450" s="218"/>
      <c r="FF450" s="218"/>
      <c r="FG450" s="218"/>
      <c r="FH450" s="218"/>
      <c r="FI450" s="218"/>
      <c r="FJ450" s="218"/>
      <c r="FK450" s="218"/>
      <c r="FL450" s="218"/>
      <c r="FM450" s="218"/>
      <c r="FN450" s="218"/>
    </row>
    <row r="451" spans="2:170">
      <c r="B451" s="218"/>
      <c r="C451" s="304"/>
      <c r="D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</row>
    <row r="452" spans="2:170">
      <c r="B452" s="218"/>
      <c r="C452" s="304"/>
      <c r="D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  <c r="Q452" s="218"/>
      <c r="R452" s="218"/>
      <c r="S452" s="218"/>
      <c r="T452" s="218"/>
      <c r="U452" s="218"/>
      <c r="V452" s="218"/>
      <c r="W452" s="218"/>
      <c r="X452" s="218"/>
      <c r="Y452" s="218"/>
      <c r="Z452" s="218"/>
      <c r="AA452" s="218"/>
      <c r="AB452" s="218"/>
      <c r="AC452" s="218"/>
      <c r="AD452" s="218"/>
      <c r="AE452" s="218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18"/>
      <c r="AP452" s="218"/>
      <c r="AQ452" s="218"/>
      <c r="AR452" s="218"/>
      <c r="AS452" s="218"/>
      <c r="AT452" s="218"/>
      <c r="AU452" s="218"/>
      <c r="AV452" s="218"/>
      <c r="AW452" s="218"/>
      <c r="AX452" s="218"/>
      <c r="AY452" s="218"/>
      <c r="AZ452" s="218"/>
      <c r="BA452" s="218"/>
      <c r="BB452" s="218"/>
      <c r="BC452" s="218"/>
      <c r="BD452" s="218"/>
      <c r="BE452" s="218"/>
      <c r="BF452" s="218"/>
      <c r="BG452" s="218"/>
      <c r="BH452" s="218"/>
      <c r="BI452" s="218"/>
      <c r="BJ452" s="218"/>
      <c r="BK452" s="218"/>
      <c r="BL452" s="218"/>
      <c r="BM452" s="218"/>
      <c r="BN452" s="218"/>
      <c r="BO452" s="218"/>
      <c r="BP452" s="218"/>
      <c r="BQ452" s="218"/>
      <c r="BR452" s="218"/>
      <c r="BS452" s="218"/>
      <c r="BT452" s="218"/>
      <c r="BU452" s="218"/>
      <c r="BV452" s="218"/>
      <c r="BW452" s="218"/>
      <c r="BX452" s="218"/>
      <c r="BY452" s="218"/>
      <c r="BZ452" s="218"/>
      <c r="CA452" s="218"/>
      <c r="CB452" s="218"/>
      <c r="CC452" s="218"/>
      <c r="CD452" s="218"/>
      <c r="CE452" s="218"/>
      <c r="CF452" s="218"/>
      <c r="CG452" s="218"/>
      <c r="CH452" s="218"/>
      <c r="CI452" s="218"/>
      <c r="CJ452" s="218"/>
      <c r="CK452" s="218"/>
      <c r="CL452" s="218"/>
      <c r="CM452" s="218"/>
      <c r="CN452" s="218"/>
      <c r="CO452" s="218"/>
      <c r="CP452" s="218"/>
      <c r="CQ452" s="218"/>
      <c r="CR452" s="218"/>
      <c r="CS452" s="218"/>
      <c r="CT452" s="218"/>
      <c r="CU452" s="218"/>
      <c r="CV452" s="218"/>
      <c r="CW452" s="218"/>
      <c r="CX452" s="218"/>
      <c r="CY452" s="218"/>
      <c r="CZ452" s="218"/>
      <c r="DA452" s="218"/>
      <c r="DB452" s="218"/>
      <c r="DC452" s="218"/>
      <c r="DD452" s="218"/>
      <c r="DE452" s="218"/>
      <c r="DF452" s="218"/>
      <c r="DG452" s="218"/>
      <c r="DH452" s="218"/>
      <c r="DI452" s="218"/>
      <c r="DJ452" s="218"/>
      <c r="DK452" s="218"/>
      <c r="DL452" s="218"/>
      <c r="DM452" s="218"/>
      <c r="DN452" s="218"/>
      <c r="DO452" s="218"/>
      <c r="DP452" s="218"/>
      <c r="DQ452" s="218"/>
      <c r="DR452" s="218"/>
      <c r="DS452" s="218"/>
      <c r="DT452" s="218"/>
      <c r="DU452" s="218"/>
      <c r="DV452" s="218"/>
      <c r="DW452" s="218"/>
      <c r="DX452" s="218"/>
      <c r="DY452" s="218"/>
      <c r="DZ452" s="218"/>
      <c r="EA452" s="218"/>
      <c r="EB452" s="218"/>
      <c r="EC452" s="218"/>
      <c r="ED452" s="218"/>
      <c r="EE452" s="218"/>
      <c r="EF452" s="218"/>
      <c r="EG452" s="218"/>
      <c r="EH452" s="218"/>
      <c r="EI452" s="218"/>
      <c r="EJ452" s="218"/>
      <c r="EK452" s="218"/>
      <c r="EL452" s="218"/>
      <c r="EM452" s="218"/>
      <c r="EN452" s="218"/>
      <c r="EO452" s="218"/>
      <c r="EP452" s="218"/>
      <c r="EQ452" s="218"/>
      <c r="ER452" s="218"/>
      <c r="ES452" s="218"/>
      <c r="ET452" s="218"/>
      <c r="EU452" s="218"/>
      <c r="EV452" s="218"/>
      <c r="EW452" s="218"/>
      <c r="EX452" s="218"/>
      <c r="EY452" s="218"/>
      <c r="EZ452" s="218"/>
      <c r="FA452" s="218"/>
      <c r="FB452" s="218"/>
      <c r="FC452" s="218"/>
      <c r="FD452" s="218"/>
      <c r="FE452" s="218"/>
      <c r="FF452" s="218"/>
      <c r="FG452" s="218"/>
      <c r="FH452" s="218"/>
      <c r="FI452" s="218"/>
      <c r="FJ452" s="218"/>
      <c r="FK452" s="218"/>
      <c r="FL452" s="218"/>
      <c r="FM452" s="218"/>
      <c r="FN452" s="218"/>
    </row>
    <row r="453" spans="2:170">
      <c r="B453" s="218"/>
      <c r="C453" s="304"/>
      <c r="D453" s="218"/>
      <c r="F453" s="218"/>
      <c r="G453" s="218"/>
      <c r="H453" s="218"/>
      <c r="I453" s="218"/>
      <c r="J453" s="218"/>
      <c r="K453" s="218"/>
      <c r="L453" s="218"/>
      <c r="M453" s="218"/>
      <c r="N453" s="218"/>
      <c r="O453" s="218"/>
      <c r="P453" s="218"/>
      <c r="Q453" s="218"/>
      <c r="R453" s="218"/>
      <c r="S453" s="218"/>
      <c r="T453" s="218"/>
      <c r="U453" s="218"/>
      <c r="V453" s="218"/>
      <c r="W453" s="218"/>
      <c r="X453" s="218"/>
      <c r="Y453" s="218"/>
      <c r="Z453" s="218"/>
      <c r="AA453" s="218"/>
      <c r="AB453" s="218"/>
      <c r="AC453" s="218"/>
      <c r="AD453" s="218"/>
      <c r="AE453" s="218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18"/>
      <c r="AP453" s="218"/>
      <c r="AQ453" s="218"/>
      <c r="AR453" s="218"/>
      <c r="AS453" s="218"/>
      <c r="AT453" s="218"/>
      <c r="AU453" s="218"/>
      <c r="AV453" s="218"/>
      <c r="AW453" s="218"/>
      <c r="AX453" s="218"/>
      <c r="AY453" s="218"/>
      <c r="AZ453" s="218"/>
      <c r="BA453" s="218"/>
      <c r="BB453" s="218"/>
      <c r="BC453" s="218"/>
      <c r="BD453" s="218"/>
      <c r="BE453" s="218"/>
      <c r="BF453" s="218"/>
      <c r="BG453" s="218"/>
      <c r="BH453" s="218"/>
      <c r="BI453" s="218"/>
      <c r="BJ453" s="218"/>
      <c r="BK453" s="218"/>
      <c r="BL453" s="218"/>
      <c r="BM453" s="218"/>
      <c r="BN453" s="218"/>
      <c r="BO453" s="218"/>
      <c r="BP453" s="218"/>
      <c r="BQ453" s="218"/>
      <c r="BR453" s="218"/>
      <c r="BS453" s="218"/>
      <c r="BT453" s="218"/>
      <c r="BU453" s="218"/>
      <c r="BV453" s="218"/>
      <c r="BW453" s="218"/>
      <c r="BX453" s="218"/>
      <c r="BY453" s="218"/>
      <c r="BZ453" s="218"/>
      <c r="CA453" s="218"/>
      <c r="CB453" s="218"/>
      <c r="CC453" s="218"/>
      <c r="CD453" s="218"/>
      <c r="CE453" s="218"/>
      <c r="CF453" s="218"/>
      <c r="CG453" s="218"/>
      <c r="CH453" s="218"/>
      <c r="CI453" s="218"/>
      <c r="CJ453" s="218"/>
      <c r="CK453" s="218"/>
      <c r="CL453" s="218"/>
      <c r="CM453" s="218"/>
      <c r="CN453" s="218"/>
      <c r="CO453" s="218"/>
      <c r="CP453" s="218"/>
      <c r="CQ453" s="218"/>
      <c r="CR453" s="218"/>
      <c r="CS453" s="218"/>
      <c r="CT453" s="218"/>
      <c r="CU453" s="218"/>
      <c r="CV453" s="218"/>
      <c r="CW453" s="218"/>
      <c r="CX453" s="218"/>
      <c r="CY453" s="218"/>
      <c r="CZ453" s="218"/>
      <c r="DA453" s="218"/>
      <c r="DB453" s="218"/>
      <c r="DC453" s="218"/>
      <c r="DD453" s="218"/>
      <c r="DE453" s="218"/>
      <c r="DF453" s="218"/>
      <c r="DG453" s="218"/>
      <c r="DH453" s="218"/>
      <c r="DI453" s="218"/>
      <c r="DJ453" s="218"/>
      <c r="DK453" s="218"/>
      <c r="DL453" s="218"/>
      <c r="DM453" s="218"/>
      <c r="DN453" s="218"/>
      <c r="DO453" s="218"/>
      <c r="DP453" s="218"/>
      <c r="DQ453" s="218"/>
      <c r="DR453" s="218"/>
      <c r="DS453" s="218"/>
      <c r="DT453" s="218"/>
      <c r="DU453" s="218"/>
      <c r="DV453" s="218"/>
      <c r="DW453" s="218"/>
      <c r="DX453" s="218"/>
      <c r="DY453" s="218"/>
      <c r="DZ453" s="218"/>
      <c r="EA453" s="218"/>
      <c r="EB453" s="218"/>
      <c r="EC453" s="218"/>
      <c r="ED453" s="218"/>
      <c r="EE453" s="218"/>
      <c r="EF453" s="218"/>
      <c r="EG453" s="218"/>
      <c r="EH453" s="218"/>
      <c r="EI453" s="218"/>
      <c r="EJ453" s="218"/>
      <c r="EK453" s="218"/>
      <c r="EL453" s="218"/>
      <c r="EM453" s="218"/>
      <c r="EN453" s="218"/>
      <c r="EO453" s="218"/>
      <c r="EP453" s="218"/>
      <c r="EQ453" s="218"/>
      <c r="ER453" s="218"/>
      <c r="ES453" s="218"/>
      <c r="ET453" s="218"/>
      <c r="EU453" s="218"/>
      <c r="EV453" s="218"/>
      <c r="EW453" s="218"/>
      <c r="EX453" s="218"/>
      <c r="EY453" s="218"/>
      <c r="EZ453" s="218"/>
      <c r="FA453" s="218"/>
      <c r="FB453" s="218"/>
      <c r="FC453" s="218"/>
      <c r="FD453" s="218"/>
      <c r="FE453" s="218"/>
      <c r="FF453" s="218"/>
      <c r="FG453" s="218"/>
      <c r="FH453" s="218"/>
      <c r="FI453" s="218"/>
      <c r="FJ453" s="218"/>
      <c r="FK453" s="218"/>
      <c r="FL453" s="218"/>
      <c r="FM453" s="218"/>
      <c r="FN453" s="218"/>
    </row>
    <row r="454" spans="2:170">
      <c r="B454" s="218"/>
      <c r="C454" s="304"/>
      <c r="D454" s="218"/>
      <c r="F454" s="218"/>
      <c r="G454" s="218"/>
      <c r="H454" s="218"/>
      <c r="I454" s="218"/>
      <c r="J454" s="218"/>
      <c r="K454" s="218"/>
      <c r="L454" s="218"/>
      <c r="M454" s="218"/>
      <c r="N454" s="218"/>
      <c r="O454" s="218"/>
      <c r="P454" s="218"/>
      <c r="Q454" s="218"/>
      <c r="R454" s="218"/>
      <c r="S454" s="218"/>
      <c r="T454" s="218"/>
      <c r="U454" s="218"/>
      <c r="V454" s="218"/>
      <c r="W454" s="218"/>
      <c r="X454" s="218"/>
      <c r="Y454" s="218"/>
      <c r="Z454" s="218"/>
      <c r="AA454" s="218"/>
      <c r="AB454" s="218"/>
      <c r="AC454" s="218"/>
      <c r="AD454" s="218"/>
      <c r="AE454" s="218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18"/>
      <c r="AP454" s="218"/>
      <c r="AQ454" s="218"/>
      <c r="AR454" s="218"/>
      <c r="AS454" s="218"/>
      <c r="AT454" s="218"/>
      <c r="AU454" s="218"/>
      <c r="AV454" s="218"/>
      <c r="AW454" s="218"/>
      <c r="AX454" s="218"/>
      <c r="AY454" s="218"/>
      <c r="AZ454" s="218"/>
      <c r="BA454" s="218"/>
      <c r="BB454" s="218"/>
      <c r="BC454" s="218"/>
      <c r="BD454" s="218"/>
      <c r="BE454" s="218"/>
      <c r="BF454" s="218"/>
      <c r="BG454" s="218"/>
      <c r="BH454" s="218"/>
      <c r="BI454" s="218"/>
      <c r="BJ454" s="218"/>
      <c r="BK454" s="218"/>
      <c r="BL454" s="218"/>
      <c r="BM454" s="218"/>
      <c r="BN454" s="218"/>
      <c r="BO454" s="218"/>
      <c r="BP454" s="218"/>
      <c r="BQ454" s="218"/>
      <c r="BR454" s="218"/>
      <c r="BS454" s="218"/>
      <c r="BT454" s="218"/>
      <c r="BU454" s="218"/>
      <c r="BV454" s="218"/>
      <c r="BW454" s="218"/>
      <c r="BX454" s="218"/>
      <c r="BY454" s="218"/>
      <c r="BZ454" s="218"/>
      <c r="CA454" s="218"/>
      <c r="CB454" s="218"/>
      <c r="CC454" s="218"/>
      <c r="CD454" s="218"/>
      <c r="CE454" s="218"/>
      <c r="CF454" s="218"/>
      <c r="CG454" s="218"/>
      <c r="CH454" s="218"/>
      <c r="CI454" s="218"/>
      <c r="CJ454" s="218"/>
      <c r="CK454" s="218"/>
      <c r="CL454" s="218"/>
      <c r="CM454" s="218"/>
      <c r="CN454" s="218"/>
      <c r="CO454" s="218"/>
      <c r="CP454" s="218"/>
      <c r="CQ454" s="218"/>
      <c r="CR454" s="218"/>
      <c r="CS454" s="218"/>
      <c r="CT454" s="218"/>
      <c r="CU454" s="218"/>
      <c r="CV454" s="218"/>
      <c r="CW454" s="218"/>
      <c r="CX454" s="218"/>
      <c r="CY454" s="218"/>
      <c r="CZ454" s="218"/>
      <c r="DA454" s="218"/>
      <c r="DB454" s="218"/>
      <c r="DC454" s="218"/>
      <c r="DD454" s="218"/>
      <c r="DE454" s="218"/>
      <c r="DF454" s="218"/>
      <c r="DG454" s="218"/>
      <c r="DH454" s="218"/>
      <c r="DI454" s="218"/>
      <c r="DJ454" s="218"/>
      <c r="DK454" s="218"/>
      <c r="DL454" s="218"/>
      <c r="DM454" s="218"/>
      <c r="DN454" s="218"/>
      <c r="DO454" s="218"/>
      <c r="DP454" s="218"/>
      <c r="DQ454" s="218"/>
      <c r="DR454" s="218"/>
      <c r="DS454" s="218"/>
      <c r="DT454" s="218"/>
      <c r="DU454" s="218"/>
      <c r="DV454" s="218"/>
      <c r="DW454" s="218"/>
      <c r="DX454" s="218"/>
      <c r="DY454" s="218"/>
      <c r="DZ454" s="218"/>
      <c r="EA454" s="218"/>
      <c r="EB454" s="218"/>
      <c r="EC454" s="218"/>
      <c r="ED454" s="218"/>
      <c r="EE454" s="218"/>
      <c r="EF454" s="218"/>
      <c r="EG454" s="218"/>
      <c r="EH454" s="218"/>
      <c r="EI454" s="218"/>
      <c r="EJ454" s="218"/>
      <c r="EK454" s="218"/>
      <c r="EL454" s="218"/>
      <c r="EM454" s="218"/>
      <c r="EN454" s="218"/>
      <c r="EO454" s="218"/>
      <c r="EP454" s="218"/>
      <c r="EQ454" s="218"/>
      <c r="ER454" s="218"/>
      <c r="ES454" s="218"/>
      <c r="ET454" s="218"/>
      <c r="EU454" s="218"/>
      <c r="EV454" s="218"/>
      <c r="EW454" s="218"/>
      <c r="EX454" s="218"/>
      <c r="EY454" s="218"/>
      <c r="EZ454" s="218"/>
      <c r="FA454" s="218"/>
      <c r="FB454" s="218"/>
      <c r="FC454" s="218"/>
      <c r="FD454" s="218"/>
      <c r="FE454" s="218"/>
      <c r="FF454" s="218"/>
      <c r="FG454" s="218"/>
      <c r="FH454" s="218"/>
      <c r="FI454" s="218"/>
      <c r="FJ454" s="218"/>
      <c r="FK454" s="218"/>
      <c r="FL454" s="218"/>
      <c r="FM454" s="218"/>
      <c r="FN454" s="218"/>
    </row>
    <row r="455" spans="2:170">
      <c r="B455" s="218"/>
      <c r="C455" s="304"/>
      <c r="D455" s="218"/>
      <c r="F455" s="218"/>
      <c r="G455" s="218"/>
      <c r="H455" s="218"/>
      <c r="I455" s="218"/>
      <c r="J455" s="218"/>
      <c r="K455" s="218"/>
      <c r="L455" s="218"/>
      <c r="M455" s="218"/>
      <c r="N455" s="218"/>
      <c r="O455" s="218"/>
      <c r="P455" s="218"/>
      <c r="Q455" s="218"/>
      <c r="R455" s="218"/>
      <c r="S455" s="218"/>
      <c r="T455" s="218"/>
      <c r="U455" s="218"/>
      <c r="V455" s="218"/>
      <c r="W455" s="218"/>
      <c r="X455" s="218"/>
      <c r="Y455" s="218"/>
      <c r="Z455" s="218"/>
      <c r="AA455" s="218"/>
      <c r="AB455" s="218"/>
      <c r="AC455" s="218"/>
      <c r="AD455" s="218"/>
      <c r="AE455" s="218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18"/>
      <c r="AP455" s="218"/>
      <c r="AQ455" s="218"/>
      <c r="AR455" s="218"/>
      <c r="AS455" s="218"/>
      <c r="AT455" s="218"/>
      <c r="AU455" s="218"/>
      <c r="AV455" s="218"/>
      <c r="AW455" s="218"/>
      <c r="AX455" s="218"/>
      <c r="AY455" s="218"/>
      <c r="AZ455" s="218"/>
      <c r="BA455" s="218"/>
      <c r="BB455" s="218"/>
      <c r="BC455" s="218"/>
      <c r="BD455" s="218"/>
      <c r="BE455" s="218"/>
      <c r="BF455" s="218"/>
      <c r="BG455" s="218"/>
      <c r="BH455" s="218"/>
      <c r="BI455" s="218"/>
      <c r="BJ455" s="218"/>
      <c r="BK455" s="218"/>
      <c r="BL455" s="218"/>
      <c r="BM455" s="218"/>
      <c r="BN455" s="218"/>
      <c r="BO455" s="218"/>
      <c r="BP455" s="218"/>
      <c r="BQ455" s="218"/>
      <c r="BR455" s="218"/>
      <c r="BS455" s="218"/>
      <c r="BT455" s="218"/>
      <c r="BU455" s="218"/>
      <c r="BV455" s="218"/>
      <c r="BW455" s="218"/>
      <c r="BX455" s="218"/>
      <c r="BY455" s="218"/>
      <c r="BZ455" s="218"/>
      <c r="CA455" s="218"/>
      <c r="CB455" s="218"/>
      <c r="CC455" s="218"/>
      <c r="CD455" s="218"/>
      <c r="CE455" s="218"/>
      <c r="CF455" s="218"/>
      <c r="CG455" s="218"/>
      <c r="CH455" s="218"/>
      <c r="CI455" s="218"/>
      <c r="CJ455" s="218"/>
      <c r="CK455" s="218"/>
      <c r="CL455" s="218"/>
      <c r="CM455" s="218"/>
      <c r="CN455" s="218"/>
      <c r="CO455" s="218"/>
      <c r="CP455" s="218"/>
      <c r="CQ455" s="218"/>
      <c r="CR455" s="218"/>
      <c r="CS455" s="218"/>
      <c r="CT455" s="218"/>
      <c r="CU455" s="218"/>
      <c r="CV455" s="218"/>
      <c r="CW455" s="218"/>
      <c r="CX455" s="218"/>
      <c r="CY455" s="218"/>
      <c r="CZ455" s="218"/>
      <c r="DA455" s="218"/>
      <c r="DB455" s="218"/>
      <c r="DC455" s="218"/>
      <c r="DD455" s="218"/>
      <c r="DE455" s="218"/>
      <c r="DF455" s="218"/>
      <c r="DG455" s="218"/>
      <c r="DH455" s="218"/>
      <c r="DI455" s="218"/>
      <c r="DJ455" s="218"/>
      <c r="DK455" s="218"/>
      <c r="DL455" s="218"/>
      <c r="DM455" s="218"/>
      <c r="DN455" s="218"/>
      <c r="DO455" s="218"/>
      <c r="DP455" s="218"/>
      <c r="DQ455" s="218"/>
      <c r="DR455" s="218"/>
      <c r="DS455" s="218"/>
      <c r="DT455" s="218"/>
      <c r="DU455" s="218"/>
      <c r="DV455" s="218"/>
      <c r="DW455" s="218"/>
      <c r="DX455" s="218"/>
      <c r="DY455" s="218"/>
      <c r="DZ455" s="218"/>
      <c r="EA455" s="218"/>
      <c r="EB455" s="218"/>
      <c r="EC455" s="218"/>
      <c r="ED455" s="218"/>
      <c r="EE455" s="218"/>
      <c r="EF455" s="218"/>
      <c r="EG455" s="218"/>
      <c r="EH455" s="218"/>
      <c r="EI455" s="218"/>
      <c r="EJ455" s="218"/>
      <c r="EK455" s="218"/>
      <c r="EL455" s="218"/>
      <c r="EM455" s="218"/>
      <c r="EN455" s="218"/>
      <c r="EO455" s="218"/>
      <c r="EP455" s="218"/>
      <c r="EQ455" s="218"/>
      <c r="ER455" s="218"/>
      <c r="ES455" s="218"/>
      <c r="ET455" s="218"/>
      <c r="EU455" s="218"/>
      <c r="EV455" s="218"/>
      <c r="EW455" s="218"/>
      <c r="EX455" s="218"/>
      <c r="EY455" s="218"/>
      <c r="EZ455" s="218"/>
      <c r="FA455" s="218"/>
      <c r="FB455" s="218"/>
      <c r="FC455" s="218"/>
      <c r="FD455" s="218"/>
      <c r="FE455" s="218"/>
      <c r="FF455" s="218"/>
      <c r="FG455" s="218"/>
      <c r="FH455" s="218"/>
      <c r="FI455" s="218"/>
      <c r="FJ455" s="218"/>
      <c r="FK455" s="218"/>
      <c r="FL455" s="218"/>
      <c r="FM455" s="218"/>
      <c r="FN455" s="218"/>
    </row>
    <row r="456" spans="2:170">
      <c r="B456" s="218"/>
      <c r="C456" s="304"/>
      <c r="D456" s="218"/>
      <c r="F456" s="218"/>
      <c r="G456" s="218"/>
      <c r="H456" s="218"/>
      <c r="I456" s="218"/>
      <c r="J456" s="218"/>
      <c r="K456" s="218"/>
      <c r="L456" s="218"/>
      <c r="M456" s="218"/>
      <c r="N456" s="218"/>
      <c r="O456" s="218"/>
      <c r="P456" s="218"/>
      <c r="Q456" s="218"/>
      <c r="R456" s="218"/>
      <c r="S456" s="218"/>
      <c r="T456" s="218"/>
      <c r="U456" s="218"/>
      <c r="V456" s="218"/>
      <c r="W456" s="218"/>
      <c r="X456" s="218"/>
      <c r="Y456" s="218"/>
      <c r="Z456" s="218"/>
      <c r="AA456" s="218"/>
      <c r="AB456" s="218"/>
      <c r="AC456" s="218"/>
      <c r="AD456" s="218"/>
      <c r="AE456" s="218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18"/>
      <c r="AP456" s="218"/>
      <c r="AQ456" s="218"/>
      <c r="AR456" s="218"/>
      <c r="AS456" s="218"/>
      <c r="AT456" s="218"/>
      <c r="AU456" s="218"/>
      <c r="AV456" s="218"/>
      <c r="AW456" s="218"/>
      <c r="AX456" s="218"/>
      <c r="AY456" s="218"/>
      <c r="AZ456" s="218"/>
      <c r="BA456" s="218"/>
      <c r="BB456" s="218"/>
      <c r="BC456" s="218"/>
      <c r="BD456" s="218"/>
      <c r="BE456" s="218"/>
      <c r="BF456" s="218"/>
      <c r="BG456" s="218"/>
      <c r="BH456" s="218"/>
      <c r="BI456" s="218"/>
      <c r="BJ456" s="218"/>
      <c r="BK456" s="218"/>
      <c r="BL456" s="218"/>
      <c r="BM456" s="218"/>
      <c r="BN456" s="218"/>
      <c r="BO456" s="218"/>
      <c r="BP456" s="218"/>
      <c r="BQ456" s="218"/>
      <c r="BR456" s="218"/>
      <c r="BS456" s="218"/>
      <c r="BT456" s="218"/>
      <c r="BU456" s="218"/>
      <c r="BV456" s="218"/>
      <c r="BW456" s="218"/>
      <c r="BX456" s="218"/>
      <c r="BY456" s="218"/>
      <c r="BZ456" s="218"/>
      <c r="CA456" s="218"/>
      <c r="CB456" s="218"/>
      <c r="CC456" s="218"/>
      <c r="CD456" s="218"/>
      <c r="CE456" s="218"/>
      <c r="CF456" s="218"/>
      <c r="CG456" s="218"/>
      <c r="CH456" s="218"/>
      <c r="CI456" s="218"/>
      <c r="CJ456" s="218"/>
      <c r="CK456" s="218"/>
      <c r="CL456" s="218"/>
      <c r="CM456" s="218"/>
      <c r="CN456" s="218"/>
      <c r="CO456" s="218"/>
      <c r="CP456" s="218"/>
      <c r="CQ456" s="218"/>
      <c r="CR456" s="218"/>
      <c r="CS456" s="218"/>
      <c r="CT456" s="218"/>
      <c r="CU456" s="218"/>
      <c r="CV456" s="218"/>
      <c r="CW456" s="218"/>
      <c r="CX456" s="218"/>
      <c r="CY456" s="218"/>
      <c r="CZ456" s="218"/>
      <c r="DA456" s="218"/>
      <c r="DB456" s="218"/>
      <c r="DC456" s="218"/>
      <c r="DD456" s="218"/>
      <c r="DE456" s="218"/>
      <c r="DF456" s="218"/>
      <c r="DG456" s="218"/>
      <c r="DH456" s="218"/>
      <c r="DI456" s="218"/>
      <c r="DJ456" s="218"/>
      <c r="DK456" s="218"/>
      <c r="DL456" s="218"/>
      <c r="DM456" s="218"/>
      <c r="DN456" s="218"/>
      <c r="DO456" s="218"/>
      <c r="DP456" s="218"/>
      <c r="DQ456" s="218"/>
      <c r="DR456" s="218"/>
      <c r="DS456" s="218"/>
      <c r="DT456" s="218"/>
      <c r="DU456" s="218"/>
      <c r="DV456" s="218"/>
      <c r="DW456" s="218"/>
      <c r="DX456" s="218"/>
      <c r="DY456" s="218"/>
      <c r="DZ456" s="218"/>
      <c r="EA456" s="218"/>
      <c r="EB456" s="218"/>
      <c r="EC456" s="218"/>
      <c r="ED456" s="218"/>
      <c r="EE456" s="218"/>
      <c r="EF456" s="218"/>
      <c r="EG456" s="218"/>
      <c r="EH456" s="218"/>
      <c r="EI456" s="218"/>
      <c r="EJ456" s="218"/>
      <c r="EK456" s="218"/>
      <c r="EL456" s="218"/>
      <c r="EM456" s="218"/>
      <c r="EN456" s="218"/>
      <c r="EO456" s="218"/>
      <c r="EP456" s="218"/>
      <c r="EQ456" s="218"/>
      <c r="ER456" s="218"/>
      <c r="ES456" s="218"/>
      <c r="ET456" s="218"/>
      <c r="EU456" s="218"/>
      <c r="EV456" s="218"/>
      <c r="EW456" s="218"/>
      <c r="EX456" s="218"/>
      <c r="EY456" s="218"/>
      <c r="EZ456" s="218"/>
      <c r="FA456" s="218"/>
      <c r="FB456" s="218"/>
      <c r="FC456" s="218"/>
      <c r="FD456" s="218"/>
      <c r="FE456" s="218"/>
      <c r="FF456" s="218"/>
      <c r="FG456" s="218"/>
      <c r="FH456" s="218"/>
      <c r="FI456" s="218"/>
      <c r="FJ456" s="218"/>
      <c r="FK456" s="218"/>
      <c r="FL456" s="218"/>
      <c r="FM456" s="218"/>
      <c r="FN456" s="218"/>
    </row>
    <row r="457" spans="2:170">
      <c r="B457" s="218"/>
      <c r="C457" s="304"/>
      <c r="D457" s="218"/>
      <c r="F457" s="218"/>
      <c r="G457" s="218"/>
      <c r="H457" s="218"/>
      <c r="I457" s="218"/>
      <c r="J457" s="218"/>
      <c r="K457" s="218"/>
      <c r="L457" s="218"/>
      <c r="M457" s="218"/>
      <c r="N457" s="218"/>
      <c r="O457" s="218"/>
      <c r="P457" s="218"/>
      <c r="Q457" s="218"/>
      <c r="R457" s="218"/>
      <c r="S457" s="218"/>
      <c r="T457" s="218"/>
      <c r="U457" s="218"/>
      <c r="V457" s="218"/>
      <c r="W457" s="218"/>
      <c r="X457" s="218"/>
      <c r="Y457" s="218"/>
      <c r="Z457" s="218"/>
      <c r="AA457" s="218"/>
      <c r="AB457" s="218"/>
      <c r="AC457" s="218"/>
      <c r="AD457" s="218"/>
      <c r="AE457" s="218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18"/>
      <c r="AP457" s="218"/>
      <c r="AQ457" s="218"/>
      <c r="AR457" s="218"/>
      <c r="AS457" s="218"/>
      <c r="AT457" s="218"/>
      <c r="AU457" s="218"/>
      <c r="AV457" s="218"/>
      <c r="AW457" s="218"/>
      <c r="AX457" s="218"/>
      <c r="AY457" s="218"/>
      <c r="AZ457" s="218"/>
      <c r="BA457" s="218"/>
      <c r="BB457" s="218"/>
      <c r="BC457" s="218"/>
      <c r="BD457" s="218"/>
      <c r="BE457" s="218"/>
      <c r="BF457" s="218"/>
      <c r="BG457" s="218"/>
      <c r="BH457" s="218"/>
      <c r="BI457" s="218"/>
      <c r="BJ457" s="218"/>
      <c r="BK457" s="218"/>
      <c r="BL457" s="218"/>
      <c r="BM457" s="218"/>
      <c r="BN457" s="218"/>
      <c r="BO457" s="218"/>
      <c r="BP457" s="218"/>
      <c r="BQ457" s="218"/>
      <c r="BR457" s="218"/>
      <c r="BS457" s="218"/>
      <c r="BT457" s="218"/>
      <c r="BU457" s="218"/>
      <c r="BV457" s="218"/>
      <c r="BW457" s="218"/>
      <c r="BX457" s="218"/>
      <c r="BY457" s="218"/>
      <c r="BZ457" s="218"/>
      <c r="CA457" s="218"/>
      <c r="CB457" s="218"/>
      <c r="CC457" s="218"/>
      <c r="CD457" s="218"/>
      <c r="CE457" s="218"/>
      <c r="CF457" s="218"/>
      <c r="CG457" s="218"/>
      <c r="CH457" s="218"/>
      <c r="CI457" s="218"/>
      <c r="CJ457" s="218"/>
      <c r="CK457" s="218"/>
      <c r="CL457" s="218"/>
      <c r="CM457" s="218"/>
      <c r="CN457" s="218"/>
      <c r="CO457" s="218"/>
      <c r="CP457" s="218"/>
      <c r="CQ457" s="218"/>
      <c r="CR457" s="218"/>
      <c r="CS457" s="218"/>
      <c r="CT457" s="218"/>
      <c r="CU457" s="218"/>
      <c r="CV457" s="218"/>
      <c r="CW457" s="218"/>
      <c r="CX457" s="218"/>
      <c r="CY457" s="218"/>
      <c r="CZ457" s="218"/>
      <c r="DA457" s="218"/>
      <c r="DB457" s="218"/>
      <c r="DC457" s="218"/>
      <c r="DD457" s="218"/>
      <c r="DE457" s="218"/>
      <c r="DF457" s="218"/>
      <c r="DG457" s="218"/>
      <c r="DH457" s="218"/>
      <c r="DI457" s="218"/>
      <c r="DJ457" s="218"/>
      <c r="DK457" s="218"/>
      <c r="DL457" s="218"/>
      <c r="DM457" s="218"/>
      <c r="DN457" s="218"/>
      <c r="DO457" s="218"/>
      <c r="DP457" s="218"/>
      <c r="DQ457" s="218"/>
      <c r="DR457" s="218"/>
      <c r="DS457" s="218"/>
      <c r="DT457" s="218"/>
      <c r="DU457" s="218"/>
      <c r="DV457" s="218"/>
      <c r="DW457" s="218"/>
      <c r="DX457" s="218"/>
      <c r="DY457" s="218"/>
      <c r="DZ457" s="218"/>
      <c r="EA457" s="218"/>
      <c r="EB457" s="218"/>
      <c r="EC457" s="218"/>
      <c r="ED457" s="218"/>
      <c r="EE457" s="218"/>
      <c r="EF457" s="218"/>
      <c r="EG457" s="218"/>
      <c r="EH457" s="218"/>
      <c r="EI457" s="218"/>
      <c r="EJ457" s="218"/>
      <c r="EK457" s="218"/>
      <c r="EL457" s="218"/>
      <c r="EM457" s="218"/>
      <c r="EN457" s="218"/>
      <c r="EO457" s="218"/>
      <c r="EP457" s="218"/>
      <c r="EQ457" s="218"/>
      <c r="ER457" s="218"/>
      <c r="ES457" s="218"/>
      <c r="ET457" s="218"/>
      <c r="EU457" s="218"/>
      <c r="EV457" s="218"/>
      <c r="EW457" s="218"/>
      <c r="EX457" s="218"/>
      <c r="EY457" s="218"/>
      <c r="EZ457" s="218"/>
      <c r="FA457" s="218"/>
      <c r="FB457" s="218"/>
      <c r="FC457" s="218"/>
      <c r="FD457" s="218"/>
      <c r="FE457" s="218"/>
      <c r="FF457" s="218"/>
      <c r="FG457" s="218"/>
      <c r="FH457" s="218"/>
      <c r="FI457" s="218"/>
      <c r="FJ457" s="218"/>
      <c r="FK457" s="218"/>
      <c r="FL457" s="218"/>
      <c r="FM457" s="218"/>
      <c r="FN457" s="218"/>
    </row>
    <row r="458" spans="2:170">
      <c r="B458" s="218"/>
      <c r="C458" s="304"/>
      <c r="D458" s="218"/>
      <c r="F458" s="218"/>
      <c r="G458" s="218"/>
      <c r="H458" s="218"/>
      <c r="I458" s="218"/>
      <c r="J458" s="218"/>
      <c r="K458" s="218"/>
      <c r="L458" s="218"/>
      <c r="M458" s="218"/>
      <c r="N458" s="218"/>
      <c r="O458" s="218"/>
      <c r="P458" s="218"/>
      <c r="Q458" s="218"/>
      <c r="R458" s="218"/>
      <c r="S458" s="218"/>
      <c r="T458" s="218"/>
      <c r="U458" s="218"/>
      <c r="V458" s="218"/>
      <c r="W458" s="218"/>
      <c r="X458" s="218"/>
      <c r="Y458" s="218"/>
      <c r="Z458" s="218"/>
      <c r="AA458" s="218"/>
      <c r="AB458" s="218"/>
      <c r="AC458" s="218"/>
      <c r="AD458" s="218"/>
      <c r="AE458" s="218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18"/>
      <c r="AP458" s="218"/>
      <c r="AQ458" s="218"/>
      <c r="AR458" s="218"/>
      <c r="AS458" s="218"/>
      <c r="AT458" s="218"/>
      <c r="AU458" s="218"/>
      <c r="AV458" s="218"/>
      <c r="AW458" s="218"/>
      <c r="AX458" s="218"/>
      <c r="AY458" s="218"/>
      <c r="AZ458" s="218"/>
      <c r="BA458" s="218"/>
      <c r="BB458" s="218"/>
      <c r="BC458" s="218"/>
      <c r="BD458" s="218"/>
      <c r="BE458" s="218"/>
      <c r="BF458" s="218"/>
      <c r="BG458" s="218"/>
      <c r="BH458" s="218"/>
      <c r="BI458" s="218"/>
      <c r="BJ458" s="218"/>
      <c r="BK458" s="218"/>
      <c r="BL458" s="218"/>
      <c r="BM458" s="218"/>
      <c r="BN458" s="218"/>
      <c r="BO458" s="218"/>
      <c r="BP458" s="218"/>
      <c r="BQ458" s="218"/>
      <c r="BR458" s="218"/>
      <c r="BS458" s="218"/>
      <c r="BT458" s="218"/>
      <c r="BU458" s="218"/>
      <c r="BV458" s="218"/>
      <c r="BW458" s="218"/>
      <c r="BX458" s="218"/>
      <c r="BY458" s="218"/>
      <c r="BZ458" s="218"/>
      <c r="CA458" s="218"/>
      <c r="CB458" s="218"/>
      <c r="CC458" s="218"/>
      <c r="CD458" s="218"/>
      <c r="CE458" s="218"/>
      <c r="CF458" s="218"/>
      <c r="CG458" s="218"/>
      <c r="CH458" s="218"/>
      <c r="CI458" s="218"/>
      <c r="CJ458" s="218"/>
      <c r="CK458" s="218"/>
      <c r="CL458" s="218"/>
      <c r="CM458" s="218"/>
      <c r="CN458" s="218"/>
      <c r="CO458" s="218"/>
      <c r="CP458" s="218"/>
      <c r="CQ458" s="218"/>
      <c r="CR458" s="218"/>
      <c r="CS458" s="218"/>
      <c r="CT458" s="218"/>
      <c r="CU458" s="218"/>
      <c r="CV458" s="218"/>
      <c r="CW458" s="218"/>
      <c r="CX458" s="218"/>
      <c r="CY458" s="218"/>
      <c r="CZ458" s="218"/>
      <c r="DA458" s="218"/>
      <c r="DB458" s="218"/>
      <c r="DC458" s="218"/>
      <c r="DD458" s="218"/>
      <c r="DE458" s="218"/>
      <c r="DF458" s="218"/>
      <c r="DG458" s="218"/>
      <c r="DH458" s="218"/>
      <c r="DI458" s="218"/>
      <c r="DJ458" s="218"/>
      <c r="DK458" s="218"/>
      <c r="DL458" s="218"/>
      <c r="DM458" s="218"/>
      <c r="DN458" s="218"/>
      <c r="DO458" s="218"/>
      <c r="DP458" s="218"/>
      <c r="DQ458" s="218"/>
      <c r="DR458" s="218"/>
      <c r="DS458" s="218"/>
      <c r="DT458" s="218"/>
      <c r="DU458" s="218"/>
      <c r="DV458" s="218"/>
      <c r="DW458" s="218"/>
      <c r="DX458" s="218"/>
      <c r="DY458" s="218"/>
      <c r="DZ458" s="218"/>
      <c r="EA458" s="218"/>
      <c r="EB458" s="218"/>
      <c r="EC458" s="218"/>
      <c r="ED458" s="218"/>
      <c r="EE458" s="218"/>
      <c r="EF458" s="218"/>
      <c r="EG458" s="218"/>
      <c r="EH458" s="218"/>
      <c r="EI458" s="218"/>
      <c r="EJ458" s="218"/>
      <c r="EK458" s="218"/>
      <c r="EL458" s="218"/>
      <c r="EM458" s="218"/>
      <c r="EN458" s="218"/>
      <c r="EO458" s="218"/>
      <c r="EP458" s="218"/>
      <c r="EQ458" s="218"/>
      <c r="ER458" s="218"/>
      <c r="ES458" s="218"/>
      <c r="ET458" s="218"/>
      <c r="EU458" s="218"/>
      <c r="EV458" s="218"/>
      <c r="EW458" s="218"/>
      <c r="EX458" s="218"/>
      <c r="EY458" s="218"/>
      <c r="EZ458" s="218"/>
      <c r="FA458" s="218"/>
      <c r="FB458" s="218"/>
      <c r="FC458" s="218"/>
      <c r="FD458" s="218"/>
      <c r="FE458" s="218"/>
      <c r="FF458" s="218"/>
      <c r="FG458" s="218"/>
      <c r="FH458" s="218"/>
      <c r="FI458" s="218"/>
      <c r="FJ458" s="218"/>
      <c r="FK458" s="218"/>
      <c r="FL458" s="218"/>
      <c r="FM458" s="218"/>
      <c r="FN458" s="218"/>
    </row>
    <row r="459" spans="2:170">
      <c r="B459" s="218"/>
      <c r="C459" s="304"/>
      <c r="D459" s="218"/>
      <c r="F459" s="218"/>
      <c r="G459" s="218"/>
      <c r="H459" s="218"/>
      <c r="I459" s="218"/>
      <c r="J459" s="218"/>
      <c r="K459" s="218"/>
      <c r="L459" s="218"/>
      <c r="M459" s="218"/>
      <c r="N459" s="218"/>
      <c r="O459" s="218"/>
      <c r="P459" s="218"/>
      <c r="Q459" s="218"/>
      <c r="R459" s="218"/>
      <c r="S459" s="218"/>
      <c r="T459" s="218"/>
      <c r="U459" s="218"/>
      <c r="V459" s="218"/>
      <c r="W459" s="218"/>
      <c r="X459" s="218"/>
      <c r="Y459" s="218"/>
      <c r="Z459" s="218"/>
      <c r="AA459" s="218"/>
      <c r="AB459" s="218"/>
      <c r="AC459" s="218"/>
      <c r="AD459" s="218"/>
      <c r="AE459" s="218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18"/>
      <c r="AP459" s="218"/>
      <c r="AQ459" s="218"/>
      <c r="AR459" s="218"/>
      <c r="AS459" s="218"/>
      <c r="AT459" s="218"/>
      <c r="AU459" s="218"/>
      <c r="AV459" s="218"/>
      <c r="AW459" s="218"/>
      <c r="AX459" s="218"/>
      <c r="AY459" s="218"/>
      <c r="AZ459" s="218"/>
      <c r="BA459" s="218"/>
      <c r="BB459" s="218"/>
      <c r="BC459" s="218"/>
      <c r="BD459" s="218"/>
      <c r="BE459" s="218"/>
      <c r="BF459" s="218"/>
      <c r="BG459" s="218"/>
      <c r="BH459" s="218"/>
      <c r="BI459" s="218"/>
      <c r="BJ459" s="218"/>
      <c r="BK459" s="218"/>
      <c r="BL459" s="218"/>
      <c r="BM459" s="218"/>
      <c r="BN459" s="218"/>
      <c r="BO459" s="218"/>
      <c r="BP459" s="218"/>
      <c r="BQ459" s="218"/>
      <c r="BR459" s="218"/>
      <c r="BS459" s="218"/>
      <c r="BT459" s="218"/>
      <c r="BU459" s="218"/>
      <c r="BV459" s="218"/>
      <c r="BW459" s="218"/>
      <c r="BX459" s="218"/>
      <c r="BY459" s="218"/>
      <c r="BZ459" s="218"/>
      <c r="CA459" s="218"/>
      <c r="CB459" s="218"/>
      <c r="CC459" s="218"/>
      <c r="CD459" s="218"/>
      <c r="CE459" s="218"/>
      <c r="CF459" s="218"/>
      <c r="CG459" s="218"/>
      <c r="CH459" s="218"/>
      <c r="CI459" s="218"/>
      <c r="CJ459" s="218"/>
      <c r="CK459" s="218"/>
      <c r="CL459" s="218"/>
      <c r="CM459" s="218"/>
      <c r="CN459" s="218"/>
      <c r="CO459" s="218"/>
      <c r="CP459" s="218"/>
      <c r="CQ459" s="218"/>
      <c r="CR459" s="218"/>
      <c r="CS459" s="218"/>
      <c r="CT459" s="218"/>
      <c r="CU459" s="218"/>
      <c r="CV459" s="218"/>
      <c r="CW459" s="218"/>
      <c r="CX459" s="218"/>
      <c r="CY459" s="218"/>
      <c r="CZ459" s="218"/>
      <c r="DA459" s="218"/>
      <c r="DB459" s="218"/>
      <c r="DC459" s="218"/>
      <c r="DD459" s="218"/>
      <c r="DE459" s="218"/>
      <c r="DF459" s="218"/>
      <c r="DG459" s="218"/>
      <c r="DH459" s="218"/>
      <c r="DI459" s="218"/>
      <c r="DJ459" s="218"/>
      <c r="DK459" s="218"/>
      <c r="DL459" s="218"/>
      <c r="DM459" s="218"/>
      <c r="DN459" s="218"/>
      <c r="DO459" s="218"/>
      <c r="DP459" s="218"/>
      <c r="DQ459" s="218"/>
      <c r="DR459" s="218"/>
      <c r="DS459" s="218"/>
      <c r="DT459" s="218"/>
      <c r="DU459" s="218"/>
      <c r="DV459" s="218"/>
      <c r="DW459" s="218"/>
      <c r="DX459" s="218"/>
      <c r="DY459" s="218"/>
      <c r="DZ459" s="218"/>
      <c r="EA459" s="218"/>
      <c r="EB459" s="218"/>
      <c r="EC459" s="218"/>
      <c r="ED459" s="218"/>
      <c r="EE459" s="218"/>
      <c r="EF459" s="218"/>
      <c r="EG459" s="218"/>
      <c r="EH459" s="218"/>
      <c r="EI459" s="218"/>
      <c r="EJ459" s="218"/>
      <c r="EK459" s="218"/>
      <c r="EL459" s="218"/>
      <c r="EM459" s="218"/>
      <c r="EN459" s="218"/>
      <c r="EO459" s="218"/>
      <c r="EP459" s="218"/>
      <c r="EQ459" s="218"/>
      <c r="ER459" s="218"/>
      <c r="ES459" s="218"/>
      <c r="ET459" s="218"/>
      <c r="EU459" s="218"/>
      <c r="EV459" s="218"/>
      <c r="EW459" s="218"/>
      <c r="EX459" s="218"/>
      <c r="EY459" s="218"/>
      <c r="EZ459" s="218"/>
      <c r="FA459" s="218"/>
      <c r="FB459" s="218"/>
      <c r="FC459" s="218"/>
      <c r="FD459" s="218"/>
      <c r="FE459" s="218"/>
      <c r="FF459" s="218"/>
      <c r="FG459" s="218"/>
      <c r="FH459" s="218"/>
      <c r="FI459" s="218"/>
      <c r="FJ459" s="218"/>
      <c r="FK459" s="218"/>
      <c r="FL459" s="218"/>
      <c r="FM459" s="218"/>
      <c r="FN459" s="218"/>
    </row>
    <row r="460" spans="2:170">
      <c r="B460" s="218"/>
      <c r="C460" s="304"/>
      <c r="D460" s="218"/>
      <c r="F460" s="218"/>
      <c r="G460" s="218"/>
      <c r="H460" s="218"/>
      <c r="I460" s="218"/>
      <c r="J460" s="218"/>
      <c r="K460" s="218"/>
      <c r="L460" s="218"/>
      <c r="M460" s="218"/>
      <c r="N460" s="218"/>
      <c r="O460" s="218"/>
      <c r="P460" s="218"/>
      <c r="Q460" s="218"/>
      <c r="R460" s="218"/>
      <c r="S460" s="218"/>
      <c r="T460" s="218"/>
      <c r="U460" s="218"/>
      <c r="V460" s="218"/>
      <c r="W460" s="218"/>
      <c r="X460" s="218"/>
      <c r="Y460" s="218"/>
      <c r="Z460" s="218"/>
      <c r="AA460" s="218"/>
      <c r="AB460" s="218"/>
      <c r="AC460" s="218"/>
      <c r="AD460" s="218"/>
      <c r="AE460" s="218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18"/>
      <c r="AP460" s="218"/>
      <c r="AQ460" s="218"/>
      <c r="AR460" s="218"/>
      <c r="AS460" s="218"/>
      <c r="AT460" s="218"/>
      <c r="AU460" s="218"/>
      <c r="AV460" s="218"/>
      <c r="AW460" s="218"/>
      <c r="AX460" s="218"/>
      <c r="AY460" s="218"/>
      <c r="AZ460" s="218"/>
      <c r="BA460" s="218"/>
      <c r="BB460" s="218"/>
      <c r="BC460" s="218"/>
      <c r="BD460" s="218"/>
      <c r="BE460" s="218"/>
      <c r="BF460" s="218"/>
      <c r="BG460" s="218"/>
      <c r="BH460" s="218"/>
      <c r="BI460" s="218"/>
      <c r="BJ460" s="218"/>
      <c r="BK460" s="218"/>
      <c r="BL460" s="218"/>
      <c r="BM460" s="218"/>
      <c r="BN460" s="218"/>
      <c r="BO460" s="218"/>
      <c r="BP460" s="218"/>
      <c r="BQ460" s="218"/>
      <c r="BR460" s="218"/>
      <c r="BS460" s="218"/>
      <c r="BT460" s="218"/>
      <c r="BU460" s="218"/>
      <c r="BV460" s="218"/>
      <c r="BW460" s="218"/>
      <c r="BX460" s="218"/>
      <c r="BY460" s="218"/>
      <c r="BZ460" s="218"/>
      <c r="CA460" s="218"/>
      <c r="CB460" s="218"/>
      <c r="CC460" s="218"/>
      <c r="CD460" s="218"/>
      <c r="CE460" s="218"/>
      <c r="CF460" s="218"/>
      <c r="CG460" s="218"/>
      <c r="CH460" s="218"/>
      <c r="CI460" s="218"/>
      <c r="CJ460" s="218"/>
      <c r="CK460" s="218"/>
      <c r="CL460" s="218"/>
      <c r="CM460" s="218"/>
      <c r="CN460" s="218"/>
      <c r="CO460" s="218"/>
      <c r="CP460" s="218"/>
      <c r="CQ460" s="218"/>
      <c r="CR460" s="218"/>
      <c r="CS460" s="218"/>
      <c r="CT460" s="218"/>
      <c r="CU460" s="218"/>
      <c r="CV460" s="218"/>
      <c r="CW460" s="218"/>
      <c r="CX460" s="218"/>
      <c r="CY460" s="218"/>
      <c r="CZ460" s="218"/>
      <c r="DA460" s="218"/>
      <c r="DB460" s="218"/>
      <c r="DC460" s="218"/>
      <c r="DD460" s="218"/>
      <c r="DE460" s="218"/>
      <c r="DF460" s="218"/>
      <c r="DG460" s="218"/>
      <c r="DH460" s="218"/>
      <c r="DI460" s="218"/>
      <c r="DJ460" s="218"/>
      <c r="DK460" s="218"/>
      <c r="DL460" s="218"/>
      <c r="DM460" s="218"/>
      <c r="DN460" s="218"/>
      <c r="DO460" s="218"/>
      <c r="DP460" s="218"/>
      <c r="DQ460" s="218"/>
      <c r="DR460" s="218"/>
      <c r="DS460" s="218"/>
      <c r="DT460" s="218"/>
      <c r="DU460" s="218"/>
      <c r="DV460" s="218"/>
      <c r="DW460" s="218"/>
      <c r="DX460" s="218"/>
      <c r="DY460" s="218"/>
      <c r="DZ460" s="218"/>
      <c r="EA460" s="218"/>
      <c r="EB460" s="218"/>
      <c r="EC460" s="218"/>
      <c r="ED460" s="218"/>
      <c r="EE460" s="218"/>
      <c r="EF460" s="218"/>
      <c r="EG460" s="218"/>
      <c r="EH460" s="218"/>
      <c r="EI460" s="218"/>
      <c r="EJ460" s="218"/>
      <c r="EK460" s="218"/>
      <c r="EL460" s="218"/>
      <c r="EM460" s="218"/>
      <c r="EN460" s="218"/>
      <c r="EO460" s="218"/>
      <c r="EP460" s="218"/>
      <c r="EQ460" s="218"/>
      <c r="ER460" s="218"/>
      <c r="ES460" s="218"/>
      <c r="ET460" s="218"/>
      <c r="EU460" s="218"/>
      <c r="EV460" s="218"/>
      <c r="EW460" s="218"/>
      <c r="EX460" s="218"/>
      <c r="EY460" s="218"/>
      <c r="EZ460" s="218"/>
      <c r="FA460" s="218"/>
      <c r="FB460" s="218"/>
      <c r="FC460" s="218"/>
      <c r="FD460" s="218"/>
      <c r="FE460" s="218"/>
      <c r="FF460" s="218"/>
      <c r="FG460" s="218"/>
      <c r="FH460" s="218"/>
      <c r="FI460" s="218"/>
      <c r="FJ460" s="218"/>
      <c r="FK460" s="218"/>
      <c r="FL460" s="218"/>
      <c r="FM460" s="218"/>
      <c r="FN460" s="218"/>
    </row>
    <row r="461" spans="2:170">
      <c r="B461" s="218"/>
      <c r="C461" s="304"/>
      <c r="D461" s="218"/>
      <c r="F461" s="218"/>
      <c r="G461" s="218"/>
      <c r="H461" s="218"/>
      <c r="I461" s="218"/>
      <c r="J461" s="218"/>
      <c r="K461" s="218"/>
      <c r="L461" s="218"/>
      <c r="M461" s="218"/>
      <c r="N461" s="218"/>
      <c r="O461" s="218"/>
      <c r="P461" s="218"/>
      <c r="Q461" s="218"/>
      <c r="R461" s="218"/>
      <c r="S461" s="218"/>
      <c r="T461" s="218"/>
      <c r="U461" s="218"/>
      <c r="V461" s="218"/>
      <c r="W461" s="218"/>
      <c r="X461" s="218"/>
      <c r="Y461" s="218"/>
      <c r="Z461" s="218"/>
      <c r="AA461" s="218"/>
      <c r="AB461" s="218"/>
      <c r="AC461" s="218"/>
      <c r="AD461" s="218"/>
      <c r="AE461" s="218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18"/>
      <c r="AP461" s="218"/>
      <c r="AQ461" s="218"/>
      <c r="AR461" s="218"/>
      <c r="AS461" s="218"/>
      <c r="AT461" s="218"/>
      <c r="AU461" s="218"/>
      <c r="AV461" s="218"/>
      <c r="AW461" s="218"/>
      <c r="AX461" s="218"/>
      <c r="AY461" s="218"/>
      <c r="AZ461" s="218"/>
      <c r="BA461" s="218"/>
      <c r="BB461" s="218"/>
      <c r="BC461" s="218"/>
      <c r="BD461" s="218"/>
      <c r="BE461" s="218"/>
      <c r="BF461" s="218"/>
      <c r="BG461" s="218"/>
      <c r="BH461" s="218"/>
      <c r="BI461" s="218"/>
      <c r="BJ461" s="218"/>
      <c r="BK461" s="218"/>
      <c r="BL461" s="218"/>
      <c r="BM461" s="218"/>
      <c r="BN461" s="218"/>
      <c r="BO461" s="218"/>
      <c r="BP461" s="218"/>
      <c r="BQ461" s="218"/>
      <c r="BR461" s="218"/>
      <c r="BS461" s="218"/>
      <c r="BT461" s="218"/>
      <c r="BU461" s="218"/>
      <c r="BV461" s="218"/>
      <c r="BW461" s="218"/>
      <c r="BX461" s="218"/>
      <c r="BY461" s="218"/>
      <c r="BZ461" s="218"/>
      <c r="CA461" s="218"/>
      <c r="CB461" s="218"/>
      <c r="CC461" s="218"/>
      <c r="CD461" s="218"/>
      <c r="CE461" s="218"/>
      <c r="CF461" s="218"/>
      <c r="CG461" s="218"/>
      <c r="CH461" s="218"/>
      <c r="CI461" s="218"/>
      <c r="CJ461" s="218"/>
      <c r="CK461" s="218"/>
      <c r="CL461" s="218"/>
      <c r="CM461" s="218"/>
      <c r="CN461" s="218"/>
      <c r="CO461" s="218"/>
      <c r="CP461" s="218"/>
      <c r="CQ461" s="218"/>
      <c r="CR461" s="218"/>
      <c r="CS461" s="218"/>
      <c r="CT461" s="218"/>
      <c r="CU461" s="218"/>
      <c r="CV461" s="218"/>
      <c r="CW461" s="218"/>
      <c r="CX461" s="218"/>
      <c r="CY461" s="218"/>
      <c r="CZ461" s="218"/>
      <c r="DA461" s="218"/>
      <c r="DB461" s="218"/>
      <c r="DC461" s="218"/>
      <c r="DD461" s="218"/>
      <c r="DE461" s="218"/>
      <c r="DF461" s="218"/>
      <c r="DG461" s="218"/>
      <c r="DH461" s="218"/>
      <c r="DI461" s="218"/>
      <c r="DJ461" s="218"/>
      <c r="DK461" s="218"/>
      <c r="DL461" s="218"/>
      <c r="DM461" s="218"/>
      <c r="DN461" s="218"/>
      <c r="DO461" s="218"/>
      <c r="DP461" s="218"/>
      <c r="DQ461" s="218"/>
      <c r="DR461" s="218"/>
      <c r="DS461" s="218"/>
      <c r="DT461" s="218"/>
      <c r="DU461" s="218"/>
      <c r="DV461" s="218"/>
      <c r="DW461" s="218"/>
      <c r="DX461" s="218"/>
      <c r="DY461" s="218"/>
      <c r="DZ461" s="218"/>
      <c r="EA461" s="218"/>
      <c r="EB461" s="218"/>
      <c r="EC461" s="218"/>
      <c r="ED461" s="218"/>
      <c r="EE461" s="218"/>
      <c r="EF461" s="218"/>
      <c r="EG461" s="218"/>
      <c r="EH461" s="218"/>
      <c r="EI461" s="218"/>
      <c r="EJ461" s="218"/>
      <c r="EK461" s="218"/>
      <c r="EL461" s="218"/>
      <c r="EM461" s="218"/>
      <c r="EN461" s="218"/>
      <c r="EO461" s="218"/>
      <c r="EP461" s="218"/>
      <c r="EQ461" s="218"/>
      <c r="ER461" s="218"/>
      <c r="ES461" s="218"/>
      <c r="ET461" s="218"/>
      <c r="EU461" s="218"/>
      <c r="EV461" s="218"/>
      <c r="EW461" s="218"/>
      <c r="EX461" s="218"/>
      <c r="EY461" s="218"/>
      <c r="EZ461" s="218"/>
      <c r="FA461" s="218"/>
      <c r="FB461" s="218"/>
      <c r="FC461" s="218"/>
      <c r="FD461" s="218"/>
      <c r="FE461" s="218"/>
      <c r="FF461" s="218"/>
      <c r="FG461" s="218"/>
      <c r="FH461" s="218"/>
      <c r="FI461" s="218"/>
      <c r="FJ461" s="218"/>
      <c r="FK461" s="218"/>
      <c r="FL461" s="218"/>
      <c r="FM461" s="218"/>
      <c r="FN461" s="218"/>
    </row>
    <row r="462" spans="2:170">
      <c r="B462" s="218"/>
      <c r="C462" s="304"/>
      <c r="D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</row>
    <row r="463" spans="2:170">
      <c r="B463" s="218"/>
      <c r="C463" s="304"/>
      <c r="D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</row>
    <row r="464" spans="2:170">
      <c r="B464" s="218"/>
      <c r="C464" s="304"/>
      <c r="D464" s="218"/>
      <c r="F464" s="218"/>
      <c r="G464" s="218"/>
      <c r="H464" s="218"/>
      <c r="I464" s="218"/>
      <c r="J464" s="218"/>
      <c r="K464" s="218"/>
      <c r="L464" s="218"/>
      <c r="M464" s="218"/>
      <c r="N464" s="218"/>
      <c r="O464" s="218"/>
      <c r="P464" s="218"/>
      <c r="Q464" s="218"/>
      <c r="R464" s="218"/>
      <c r="S464" s="218"/>
      <c r="T464" s="218"/>
      <c r="U464" s="218"/>
      <c r="V464" s="218"/>
      <c r="W464" s="218"/>
      <c r="X464" s="218"/>
      <c r="Y464" s="218"/>
      <c r="Z464" s="218"/>
      <c r="AA464" s="218"/>
      <c r="AB464" s="218"/>
      <c r="AC464" s="218"/>
      <c r="AD464" s="218"/>
      <c r="AE464" s="218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18"/>
      <c r="AP464" s="218"/>
      <c r="AQ464" s="218"/>
      <c r="AR464" s="218"/>
      <c r="AS464" s="218"/>
      <c r="AT464" s="218"/>
      <c r="AU464" s="218"/>
      <c r="AV464" s="218"/>
      <c r="AW464" s="218"/>
      <c r="AX464" s="218"/>
      <c r="AY464" s="218"/>
      <c r="AZ464" s="218"/>
      <c r="BA464" s="218"/>
      <c r="BB464" s="218"/>
      <c r="BC464" s="218"/>
      <c r="BD464" s="218"/>
      <c r="BE464" s="218"/>
      <c r="BF464" s="218"/>
      <c r="BG464" s="218"/>
      <c r="BH464" s="218"/>
      <c r="BI464" s="218"/>
      <c r="BJ464" s="218"/>
      <c r="BK464" s="218"/>
      <c r="BL464" s="218"/>
      <c r="BM464" s="218"/>
      <c r="BN464" s="218"/>
      <c r="BO464" s="218"/>
      <c r="BP464" s="218"/>
      <c r="BQ464" s="218"/>
      <c r="BR464" s="218"/>
      <c r="BS464" s="218"/>
      <c r="BT464" s="218"/>
      <c r="BU464" s="218"/>
      <c r="BV464" s="218"/>
      <c r="BW464" s="218"/>
      <c r="BX464" s="218"/>
      <c r="BY464" s="218"/>
      <c r="BZ464" s="218"/>
      <c r="CA464" s="218"/>
      <c r="CB464" s="218"/>
      <c r="CC464" s="218"/>
      <c r="CD464" s="218"/>
      <c r="CE464" s="218"/>
      <c r="CF464" s="218"/>
      <c r="CG464" s="218"/>
      <c r="CH464" s="218"/>
      <c r="CI464" s="218"/>
      <c r="CJ464" s="218"/>
      <c r="CK464" s="218"/>
      <c r="CL464" s="218"/>
      <c r="CM464" s="218"/>
      <c r="CN464" s="218"/>
      <c r="CO464" s="218"/>
      <c r="CP464" s="218"/>
      <c r="CQ464" s="218"/>
      <c r="CR464" s="218"/>
      <c r="CS464" s="218"/>
      <c r="CT464" s="218"/>
      <c r="CU464" s="218"/>
      <c r="CV464" s="218"/>
      <c r="CW464" s="218"/>
      <c r="CX464" s="218"/>
      <c r="CY464" s="218"/>
      <c r="CZ464" s="218"/>
      <c r="DA464" s="218"/>
      <c r="DB464" s="218"/>
      <c r="DC464" s="218"/>
      <c r="DD464" s="218"/>
      <c r="DE464" s="218"/>
      <c r="DF464" s="218"/>
      <c r="DG464" s="218"/>
      <c r="DH464" s="218"/>
      <c r="DI464" s="218"/>
      <c r="DJ464" s="218"/>
      <c r="DK464" s="218"/>
      <c r="DL464" s="218"/>
      <c r="DM464" s="218"/>
      <c r="DN464" s="218"/>
      <c r="DO464" s="218"/>
      <c r="DP464" s="218"/>
      <c r="DQ464" s="218"/>
      <c r="DR464" s="218"/>
      <c r="DS464" s="218"/>
      <c r="DT464" s="218"/>
      <c r="DU464" s="218"/>
      <c r="DV464" s="218"/>
      <c r="DW464" s="218"/>
      <c r="DX464" s="218"/>
      <c r="DY464" s="218"/>
      <c r="DZ464" s="218"/>
      <c r="EA464" s="218"/>
      <c r="EB464" s="218"/>
      <c r="EC464" s="218"/>
      <c r="ED464" s="218"/>
      <c r="EE464" s="218"/>
      <c r="EF464" s="218"/>
      <c r="EG464" s="218"/>
      <c r="EH464" s="218"/>
      <c r="EI464" s="218"/>
      <c r="EJ464" s="218"/>
      <c r="EK464" s="218"/>
      <c r="EL464" s="218"/>
      <c r="EM464" s="218"/>
      <c r="EN464" s="218"/>
      <c r="EO464" s="218"/>
      <c r="EP464" s="218"/>
      <c r="EQ464" s="218"/>
      <c r="ER464" s="218"/>
      <c r="ES464" s="218"/>
      <c r="ET464" s="218"/>
      <c r="EU464" s="218"/>
      <c r="EV464" s="218"/>
      <c r="EW464" s="218"/>
      <c r="EX464" s="218"/>
      <c r="EY464" s="218"/>
      <c r="EZ464" s="218"/>
      <c r="FA464" s="218"/>
      <c r="FB464" s="218"/>
      <c r="FC464" s="218"/>
      <c r="FD464" s="218"/>
      <c r="FE464" s="218"/>
      <c r="FF464" s="218"/>
      <c r="FG464" s="218"/>
      <c r="FH464" s="218"/>
      <c r="FI464" s="218"/>
      <c r="FJ464" s="218"/>
      <c r="FK464" s="218"/>
      <c r="FL464" s="218"/>
      <c r="FM464" s="218"/>
      <c r="FN464" s="218"/>
    </row>
    <row r="465" spans="2:170">
      <c r="B465" s="218"/>
      <c r="C465" s="304"/>
      <c r="D465" s="218"/>
      <c r="F465" s="218"/>
      <c r="G465" s="218"/>
      <c r="H465" s="218"/>
      <c r="I465" s="218"/>
      <c r="J465" s="218"/>
      <c r="K465" s="218"/>
      <c r="L465" s="218"/>
      <c r="M465" s="218"/>
      <c r="N465" s="218"/>
      <c r="O465" s="218"/>
      <c r="P465" s="218"/>
      <c r="Q465" s="218"/>
      <c r="R465" s="218"/>
      <c r="S465" s="218"/>
      <c r="T465" s="218"/>
      <c r="U465" s="218"/>
      <c r="V465" s="218"/>
      <c r="W465" s="218"/>
      <c r="X465" s="218"/>
      <c r="Y465" s="218"/>
      <c r="Z465" s="218"/>
      <c r="AA465" s="218"/>
      <c r="AB465" s="218"/>
      <c r="AC465" s="218"/>
      <c r="AD465" s="218"/>
      <c r="AE465" s="218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18"/>
      <c r="AP465" s="218"/>
      <c r="AQ465" s="218"/>
      <c r="AR465" s="218"/>
      <c r="AS465" s="218"/>
      <c r="AT465" s="218"/>
      <c r="AU465" s="218"/>
      <c r="AV465" s="218"/>
      <c r="AW465" s="218"/>
      <c r="AX465" s="218"/>
      <c r="AY465" s="218"/>
      <c r="AZ465" s="218"/>
      <c r="BA465" s="218"/>
      <c r="BB465" s="218"/>
      <c r="BC465" s="218"/>
      <c r="BD465" s="218"/>
      <c r="BE465" s="218"/>
      <c r="BF465" s="218"/>
      <c r="BG465" s="218"/>
      <c r="BH465" s="218"/>
      <c r="BI465" s="218"/>
      <c r="BJ465" s="218"/>
      <c r="BK465" s="218"/>
      <c r="BL465" s="218"/>
      <c r="BM465" s="218"/>
      <c r="BN465" s="218"/>
      <c r="BO465" s="218"/>
      <c r="BP465" s="218"/>
      <c r="BQ465" s="218"/>
      <c r="BR465" s="218"/>
      <c r="BS465" s="218"/>
      <c r="BT465" s="218"/>
      <c r="BU465" s="218"/>
      <c r="BV465" s="218"/>
      <c r="BW465" s="218"/>
      <c r="BX465" s="218"/>
      <c r="BY465" s="218"/>
      <c r="BZ465" s="218"/>
      <c r="CA465" s="218"/>
      <c r="CB465" s="218"/>
      <c r="CC465" s="218"/>
      <c r="CD465" s="218"/>
      <c r="CE465" s="218"/>
      <c r="CF465" s="218"/>
      <c r="CG465" s="218"/>
      <c r="CH465" s="218"/>
      <c r="CI465" s="218"/>
      <c r="CJ465" s="218"/>
      <c r="CK465" s="218"/>
      <c r="CL465" s="218"/>
      <c r="CM465" s="218"/>
      <c r="CN465" s="218"/>
      <c r="CO465" s="218"/>
      <c r="CP465" s="218"/>
      <c r="CQ465" s="218"/>
      <c r="CR465" s="218"/>
      <c r="CS465" s="218"/>
      <c r="CT465" s="218"/>
      <c r="CU465" s="218"/>
      <c r="CV465" s="218"/>
      <c r="CW465" s="218"/>
      <c r="CX465" s="218"/>
      <c r="CY465" s="218"/>
      <c r="CZ465" s="218"/>
      <c r="DA465" s="218"/>
      <c r="DB465" s="218"/>
      <c r="DC465" s="218"/>
      <c r="DD465" s="218"/>
      <c r="DE465" s="218"/>
      <c r="DF465" s="218"/>
      <c r="DG465" s="218"/>
      <c r="DH465" s="218"/>
      <c r="DI465" s="218"/>
      <c r="DJ465" s="218"/>
      <c r="DK465" s="218"/>
      <c r="DL465" s="218"/>
      <c r="DM465" s="218"/>
      <c r="DN465" s="218"/>
      <c r="DO465" s="218"/>
      <c r="DP465" s="218"/>
      <c r="DQ465" s="218"/>
      <c r="DR465" s="218"/>
      <c r="DS465" s="218"/>
      <c r="DT465" s="218"/>
      <c r="DU465" s="218"/>
      <c r="DV465" s="218"/>
      <c r="DW465" s="218"/>
      <c r="DX465" s="218"/>
      <c r="DY465" s="218"/>
      <c r="DZ465" s="218"/>
      <c r="EA465" s="218"/>
      <c r="EB465" s="218"/>
      <c r="EC465" s="218"/>
      <c r="ED465" s="218"/>
      <c r="EE465" s="218"/>
      <c r="EF465" s="218"/>
      <c r="EG465" s="218"/>
      <c r="EH465" s="218"/>
      <c r="EI465" s="218"/>
      <c r="EJ465" s="218"/>
      <c r="EK465" s="218"/>
      <c r="EL465" s="218"/>
      <c r="EM465" s="218"/>
      <c r="EN465" s="218"/>
      <c r="EO465" s="218"/>
      <c r="EP465" s="218"/>
      <c r="EQ465" s="218"/>
      <c r="ER465" s="218"/>
      <c r="ES465" s="218"/>
      <c r="ET465" s="218"/>
      <c r="EU465" s="218"/>
      <c r="EV465" s="218"/>
      <c r="EW465" s="218"/>
      <c r="EX465" s="218"/>
      <c r="EY465" s="218"/>
      <c r="EZ465" s="218"/>
      <c r="FA465" s="218"/>
      <c r="FB465" s="218"/>
      <c r="FC465" s="218"/>
      <c r="FD465" s="218"/>
      <c r="FE465" s="218"/>
      <c r="FF465" s="218"/>
      <c r="FG465" s="218"/>
      <c r="FH465" s="218"/>
      <c r="FI465" s="218"/>
      <c r="FJ465" s="218"/>
      <c r="FK465" s="218"/>
      <c r="FL465" s="218"/>
      <c r="FM465" s="218"/>
      <c r="FN465" s="218"/>
    </row>
    <row r="466" spans="2:170">
      <c r="B466" s="218"/>
      <c r="C466" s="304"/>
      <c r="D466" s="218"/>
      <c r="F466" s="218"/>
      <c r="G466" s="218"/>
      <c r="H466" s="218"/>
      <c r="I466" s="218"/>
      <c r="J466" s="218"/>
      <c r="K466" s="218"/>
      <c r="L466" s="218"/>
      <c r="M466" s="218"/>
      <c r="N466" s="218"/>
      <c r="O466" s="218"/>
      <c r="P466" s="218"/>
      <c r="Q466" s="218"/>
      <c r="R466" s="218"/>
      <c r="S466" s="218"/>
      <c r="T466" s="218"/>
      <c r="U466" s="218"/>
      <c r="V466" s="218"/>
      <c r="W466" s="218"/>
      <c r="X466" s="218"/>
      <c r="Y466" s="218"/>
      <c r="Z466" s="218"/>
      <c r="AA466" s="218"/>
      <c r="AB466" s="218"/>
      <c r="AC466" s="218"/>
      <c r="AD466" s="218"/>
      <c r="AE466" s="218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18"/>
      <c r="AP466" s="218"/>
      <c r="AQ466" s="218"/>
      <c r="AR466" s="218"/>
      <c r="AS466" s="218"/>
      <c r="AT466" s="218"/>
      <c r="AU466" s="218"/>
      <c r="AV466" s="218"/>
      <c r="AW466" s="218"/>
      <c r="AX466" s="218"/>
      <c r="AY466" s="218"/>
      <c r="AZ466" s="218"/>
      <c r="BA466" s="218"/>
      <c r="BB466" s="218"/>
      <c r="BC466" s="218"/>
      <c r="BD466" s="218"/>
      <c r="BE466" s="218"/>
      <c r="BF466" s="218"/>
      <c r="BG466" s="218"/>
      <c r="BH466" s="218"/>
      <c r="BI466" s="218"/>
      <c r="BJ466" s="218"/>
      <c r="BK466" s="218"/>
      <c r="BL466" s="218"/>
      <c r="BM466" s="218"/>
      <c r="BN466" s="218"/>
      <c r="BO466" s="218"/>
      <c r="BP466" s="218"/>
      <c r="BQ466" s="218"/>
      <c r="BR466" s="218"/>
      <c r="BS466" s="218"/>
      <c r="BT466" s="218"/>
      <c r="BU466" s="218"/>
      <c r="BV466" s="218"/>
      <c r="BW466" s="218"/>
      <c r="BX466" s="218"/>
      <c r="BY466" s="218"/>
      <c r="BZ466" s="218"/>
      <c r="CA466" s="218"/>
      <c r="CB466" s="218"/>
      <c r="CC466" s="218"/>
      <c r="CD466" s="218"/>
      <c r="CE466" s="218"/>
      <c r="CF466" s="218"/>
      <c r="CG466" s="218"/>
      <c r="CH466" s="218"/>
      <c r="CI466" s="218"/>
      <c r="CJ466" s="218"/>
      <c r="CK466" s="218"/>
      <c r="CL466" s="218"/>
      <c r="CM466" s="218"/>
      <c r="CN466" s="218"/>
      <c r="CO466" s="218"/>
      <c r="CP466" s="218"/>
      <c r="CQ466" s="218"/>
      <c r="CR466" s="218"/>
      <c r="CS466" s="218"/>
      <c r="CT466" s="218"/>
      <c r="CU466" s="218"/>
      <c r="CV466" s="218"/>
      <c r="CW466" s="218"/>
      <c r="CX466" s="218"/>
      <c r="CY466" s="218"/>
      <c r="CZ466" s="218"/>
      <c r="DA466" s="218"/>
      <c r="DB466" s="218"/>
      <c r="DC466" s="218"/>
      <c r="DD466" s="218"/>
      <c r="DE466" s="218"/>
      <c r="DF466" s="218"/>
      <c r="DG466" s="218"/>
      <c r="DH466" s="218"/>
      <c r="DI466" s="218"/>
      <c r="DJ466" s="218"/>
      <c r="DK466" s="218"/>
      <c r="DL466" s="218"/>
      <c r="DM466" s="218"/>
      <c r="DN466" s="218"/>
      <c r="DO466" s="218"/>
      <c r="DP466" s="218"/>
      <c r="DQ466" s="218"/>
      <c r="DR466" s="218"/>
      <c r="DS466" s="218"/>
      <c r="DT466" s="218"/>
      <c r="DU466" s="218"/>
      <c r="DV466" s="218"/>
      <c r="DW466" s="218"/>
      <c r="DX466" s="218"/>
      <c r="DY466" s="218"/>
      <c r="DZ466" s="218"/>
      <c r="EA466" s="218"/>
      <c r="EB466" s="218"/>
      <c r="EC466" s="218"/>
      <c r="ED466" s="218"/>
      <c r="EE466" s="218"/>
      <c r="EF466" s="218"/>
      <c r="EG466" s="218"/>
      <c r="EH466" s="218"/>
      <c r="EI466" s="218"/>
      <c r="EJ466" s="218"/>
      <c r="EK466" s="218"/>
      <c r="EL466" s="218"/>
      <c r="EM466" s="218"/>
      <c r="EN466" s="218"/>
      <c r="EO466" s="218"/>
      <c r="EP466" s="218"/>
      <c r="EQ466" s="218"/>
      <c r="ER466" s="218"/>
      <c r="ES466" s="218"/>
      <c r="ET466" s="218"/>
      <c r="EU466" s="218"/>
      <c r="EV466" s="218"/>
      <c r="EW466" s="218"/>
      <c r="EX466" s="218"/>
      <c r="EY466" s="218"/>
      <c r="EZ466" s="218"/>
      <c r="FA466" s="218"/>
      <c r="FB466" s="218"/>
      <c r="FC466" s="218"/>
      <c r="FD466" s="218"/>
      <c r="FE466" s="218"/>
      <c r="FF466" s="218"/>
      <c r="FG466" s="218"/>
      <c r="FH466" s="218"/>
      <c r="FI466" s="218"/>
      <c r="FJ466" s="218"/>
      <c r="FK466" s="218"/>
      <c r="FL466" s="218"/>
      <c r="FM466" s="218"/>
      <c r="FN466" s="218"/>
    </row>
    <row r="467" spans="2:170">
      <c r="B467" s="218"/>
      <c r="C467" s="304"/>
      <c r="D467" s="218"/>
      <c r="F467" s="218"/>
      <c r="G467" s="218"/>
      <c r="H467" s="218"/>
      <c r="I467" s="218"/>
      <c r="J467" s="218"/>
      <c r="K467" s="218"/>
      <c r="L467" s="218"/>
      <c r="M467" s="218"/>
      <c r="N467" s="218"/>
      <c r="O467" s="218"/>
      <c r="P467" s="218"/>
      <c r="Q467" s="218"/>
      <c r="R467" s="218"/>
      <c r="S467" s="218"/>
      <c r="T467" s="218"/>
      <c r="U467" s="218"/>
      <c r="V467" s="218"/>
      <c r="W467" s="218"/>
      <c r="X467" s="218"/>
      <c r="Y467" s="218"/>
      <c r="Z467" s="218"/>
      <c r="AA467" s="218"/>
      <c r="AB467" s="218"/>
      <c r="AC467" s="218"/>
      <c r="AD467" s="218"/>
      <c r="AE467" s="218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18"/>
      <c r="AP467" s="218"/>
      <c r="AQ467" s="218"/>
      <c r="AR467" s="218"/>
      <c r="AS467" s="218"/>
      <c r="AT467" s="218"/>
      <c r="AU467" s="218"/>
      <c r="AV467" s="218"/>
      <c r="AW467" s="218"/>
      <c r="AX467" s="218"/>
      <c r="AY467" s="218"/>
      <c r="AZ467" s="218"/>
      <c r="BA467" s="218"/>
      <c r="BB467" s="218"/>
      <c r="BC467" s="218"/>
      <c r="BD467" s="218"/>
      <c r="BE467" s="218"/>
      <c r="BF467" s="218"/>
      <c r="BG467" s="218"/>
      <c r="BH467" s="218"/>
      <c r="BI467" s="218"/>
      <c r="BJ467" s="218"/>
      <c r="BK467" s="218"/>
      <c r="BL467" s="218"/>
      <c r="BM467" s="218"/>
      <c r="BN467" s="218"/>
      <c r="BO467" s="218"/>
      <c r="BP467" s="218"/>
      <c r="BQ467" s="218"/>
      <c r="BR467" s="218"/>
      <c r="BS467" s="218"/>
      <c r="BT467" s="218"/>
      <c r="BU467" s="218"/>
      <c r="BV467" s="218"/>
      <c r="BW467" s="218"/>
      <c r="BX467" s="218"/>
      <c r="BY467" s="218"/>
      <c r="BZ467" s="218"/>
      <c r="CA467" s="218"/>
      <c r="CB467" s="218"/>
      <c r="CC467" s="218"/>
      <c r="CD467" s="218"/>
      <c r="CE467" s="218"/>
      <c r="CF467" s="218"/>
      <c r="CG467" s="218"/>
      <c r="CH467" s="218"/>
      <c r="CI467" s="218"/>
      <c r="CJ467" s="218"/>
      <c r="CK467" s="218"/>
      <c r="CL467" s="218"/>
      <c r="CM467" s="218"/>
      <c r="CN467" s="218"/>
      <c r="CO467" s="218"/>
      <c r="CP467" s="218"/>
      <c r="CQ467" s="218"/>
      <c r="CR467" s="218"/>
      <c r="CS467" s="218"/>
      <c r="CT467" s="218"/>
      <c r="CU467" s="218"/>
      <c r="CV467" s="218"/>
      <c r="CW467" s="218"/>
      <c r="CX467" s="218"/>
      <c r="CY467" s="218"/>
      <c r="CZ467" s="218"/>
      <c r="DA467" s="218"/>
      <c r="DB467" s="218"/>
      <c r="DC467" s="218"/>
      <c r="DD467" s="218"/>
      <c r="DE467" s="218"/>
      <c r="DF467" s="218"/>
      <c r="DG467" s="218"/>
      <c r="DH467" s="218"/>
      <c r="DI467" s="218"/>
      <c r="DJ467" s="218"/>
      <c r="DK467" s="218"/>
      <c r="DL467" s="218"/>
      <c r="DM467" s="218"/>
      <c r="DN467" s="218"/>
      <c r="DO467" s="218"/>
      <c r="DP467" s="218"/>
      <c r="DQ467" s="218"/>
      <c r="DR467" s="218"/>
      <c r="DS467" s="218"/>
      <c r="DT467" s="218"/>
      <c r="DU467" s="218"/>
      <c r="DV467" s="218"/>
      <c r="DW467" s="218"/>
      <c r="DX467" s="218"/>
      <c r="DY467" s="218"/>
      <c r="DZ467" s="218"/>
      <c r="EA467" s="218"/>
      <c r="EB467" s="218"/>
      <c r="EC467" s="218"/>
      <c r="ED467" s="218"/>
      <c r="EE467" s="218"/>
      <c r="EF467" s="218"/>
      <c r="EG467" s="218"/>
      <c r="EH467" s="218"/>
      <c r="EI467" s="218"/>
      <c r="EJ467" s="218"/>
      <c r="EK467" s="218"/>
      <c r="EL467" s="218"/>
      <c r="EM467" s="218"/>
      <c r="EN467" s="218"/>
      <c r="EO467" s="218"/>
      <c r="EP467" s="218"/>
      <c r="EQ467" s="218"/>
      <c r="ER467" s="218"/>
      <c r="ES467" s="218"/>
      <c r="ET467" s="218"/>
      <c r="EU467" s="218"/>
      <c r="EV467" s="218"/>
      <c r="EW467" s="218"/>
      <c r="EX467" s="218"/>
      <c r="EY467" s="218"/>
      <c r="EZ467" s="218"/>
      <c r="FA467" s="218"/>
      <c r="FB467" s="218"/>
      <c r="FC467" s="218"/>
      <c r="FD467" s="218"/>
      <c r="FE467" s="218"/>
      <c r="FF467" s="218"/>
      <c r="FG467" s="218"/>
      <c r="FH467" s="218"/>
      <c r="FI467" s="218"/>
      <c r="FJ467" s="218"/>
      <c r="FK467" s="218"/>
      <c r="FL467" s="218"/>
      <c r="FM467" s="218"/>
      <c r="FN467" s="218"/>
    </row>
    <row r="468" spans="2:170">
      <c r="B468" s="218"/>
      <c r="C468" s="304"/>
      <c r="D468" s="218"/>
      <c r="F468" s="218"/>
      <c r="G468" s="218"/>
      <c r="H468" s="218"/>
      <c r="I468" s="218"/>
      <c r="J468" s="218"/>
      <c r="K468" s="218"/>
      <c r="L468" s="218"/>
      <c r="M468" s="218"/>
      <c r="N468" s="218"/>
      <c r="O468" s="218"/>
      <c r="P468" s="218"/>
      <c r="Q468" s="218"/>
      <c r="R468" s="218"/>
      <c r="S468" s="218"/>
      <c r="T468" s="218"/>
      <c r="U468" s="218"/>
      <c r="V468" s="218"/>
      <c r="W468" s="218"/>
      <c r="X468" s="218"/>
      <c r="Y468" s="218"/>
      <c r="Z468" s="218"/>
      <c r="AA468" s="218"/>
      <c r="AB468" s="218"/>
      <c r="AC468" s="218"/>
      <c r="AD468" s="218"/>
      <c r="AE468" s="218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18"/>
      <c r="AP468" s="218"/>
      <c r="AQ468" s="218"/>
      <c r="AR468" s="218"/>
      <c r="AS468" s="218"/>
      <c r="AT468" s="218"/>
      <c r="AU468" s="218"/>
      <c r="AV468" s="218"/>
      <c r="AW468" s="218"/>
      <c r="AX468" s="218"/>
      <c r="AY468" s="218"/>
      <c r="AZ468" s="218"/>
      <c r="BA468" s="218"/>
      <c r="BB468" s="218"/>
      <c r="BC468" s="218"/>
      <c r="BD468" s="218"/>
      <c r="BE468" s="218"/>
      <c r="BF468" s="218"/>
      <c r="BG468" s="218"/>
      <c r="BH468" s="218"/>
      <c r="BI468" s="218"/>
      <c r="BJ468" s="218"/>
      <c r="BK468" s="218"/>
      <c r="BL468" s="218"/>
      <c r="BM468" s="218"/>
      <c r="BN468" s="218"/>
      <c r="BO468" s="218"/>
      <c r="BP468" s="218"/>
      <c r="BQ468" s="218"/>
      <c r="BR468" s="218"/>
      <c r="BS468" s="218"/>
      <c r="BT468" s="218"/>
      <c r="BU468" s="218"/>
      <c r="BV468" s="218"/>
      <c r="BW468" s="218"/>
      <c r="BX468" s="218"/>
      <c r="BY468" s="218"/>
      <c r="BZ468" s="218"/>
      <c r="CA468" s="218"/>
      <c r="CB468" s="218"/>
      <c r="CC468" s="218"/>
      <c r="CD468" s="218"/>
      <c r="CE468" s="218"/>
      <c r="CF468" s="218"/>
      <c r="CG468" s="218"/>
      <c r="CH468" s="218"/>
      <c r="CI468" s="218"/>
      <c r="CJ468" s="218"/>
      <c r="CK468" s="218"/>
      <c r="CL468" s="218"/>
      <c r="CM468" s="218"/>
      <c r="CN468" s="218"/>
      <c r="CO468" s="218"/>
      <c r="CP468" s="218"/>
      <c r="CQ468" s="218"/>
      <c r="CR468" s="218"/>
      <c r="CS468" s="218"/>
      <c r="CT468" s="218"/>
      <c r="CU468" s="218"/>
      <c r="CV468" s="218"/>
      <c r="CW468" s="218"/>
      <c r="CX468" s="218"/>
      <c r="CY468" s="218"/>
      <c r="CZ468" s="218"/>
      <c r="DA468" s="218"/>
      <c r="DB468" s="218"/>
      <c r="DC468" s="218"/>
      <c r="DD468" s="218"/>
      <c r="DE468" s="218"/>
      <c r="DF468" s="218"/>
      <c r="DG468" s="218"/>
      <c r="DH468" s="218"/>
      <c r="DI468" s="218"/>
      <c r="DJ468" s="218"/>
      <c r="DK468" s="218"/>
      <c r="DL468" s="218"/>
      <c r="DM468" s="218"/>
      <c r="DN468" s="218"/>
      <c r="DO468" s="218"/>
      <c r="DP468" s="218"/>
      <c r="DQ468" s="218"/>
      <c r="DR468" s="218"/>
      <c r="DS468" s="218"/>
      <c r="DT468" s="218"/>
      <c r="DU468" s="218"/>
      <c r="DV468" s="218"/>
      <c r="DW468" s="218"/>
      <c r="DX468" s="218"/>
      <c r="DY468" s="218"/>
      <c r="DZ468" s="218"/>
      <c r="EA468" s="218"/>
      <c r="EB468" s="218"/>
      <c r="EC468" s="218"/>
      <c r="ED468" s="218"/>
      <c r="EE468" s="218"/>
      <c r="EF468" s="218"/>
      <c r="EG468" s="218"/>
      <c r="EH468" s="218"/>
      <c r="EI468" s="218"/>
      <c r="EJ468" s="218"/>
      <c r="EK468" s="218"/>
      <c r="EL468" s="218"/>
      <c r="EM468" s="218"/>
      <c r="EN468" s="218"/>
      <c r="EO468" s="218"/>
      <c r="EP468" s="218"/>
      <c r="EQ468" s="218"/>
      <c r="ER468" s="218"/>
      <c r="ES468" s="218"/>
      <c r="ET468" s="218"/>
      <c r="EU468" s="218"/>
      <c r="EV468" s="218"/>
      <c r="EW468" s="218"/>
      <c r="EX468" s="218"/>
      <c r="EY468" s="218"/>
      <c r="EZ468" s="218"/>
      <c r="FA468" s="218"/>
      <c r="FB468" s="218"/>
      <c r="FC468" s="218"/>
      <c r="FD468" s="218"/>
      <c r="FE468" s="218"/>
      <c r="FF468" s="218"/>
      <c r="FG468" s="218"/>
      <c r="FH468" s="218"/>
      <c r="FI468" s="218"/>
      <c r="FJ468" s="218"/>
      <c r="FK468" s="218"/>
      <c r="FL468" s="218"/>
      <c r="FM468" s="218"/>
      <c r="FN468" s="218"/>
    </row>
    <row r="469" spans="2:170">
      <c r="B469" s="218"/>
      <c r="C469" s="304"/>
      <c r="D469" s="218"/>
      <c r="F469" s="218"/>
      <c r="G469" s="218"/>
      <c r="H469" s="218"/>
      <c r="I469" s="218"/>
      <c r="J469" s="218"/>
      <c r="K469" s="218"/>
      <c r="L469" s="218"/>
      <c r="M469" s="218"/>
      <c r="N469" s="218"/>
      <c r="O469" s="218"/>
      <c r="P469" s="218"/>
      <c r="Q469" s="218"/>
      <c r="R469" s="218"/>
      <c r="S469" s="218"/>
      <c r="T469" s="218"/>
      <c r="U469" s="218"/>
      <c r="V469" s="218"/>
      <c r="W469" s="218"/>
      <c r="X469" s="218"/>
      <c r="Y469" s="218"/>
      <c r="Z469" s="218"/>
      <c r="AA469" s="218"/>
      <c r="AB469" s="218"/>
      <c r="AC469" s="218"/>
      <c r="AD469" s="218"/>
      <c r="AE469" s="218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18"/>
      <c r="AP469" s="218"/>
      <c r="AQ469" s="218"/>
      <c r="AR469" s="218"/>
      <c r="AS469" s="218"/>
      <c r="AT469" s="218"/>
      <c r="AU469" s="218"/>
      <c r="AV469" s="218"/>
      <c r="AW469" s="218"/>
      <c r="AX469" s="218"/>
      <c r="AY469" s="218"/>
      <c r="AZ469" s="218"/>
      <c r="BA469" s="218"/>
      <c r="BB469" s="218"/>
      <c r="BC469" s="218"/>
      <c r="BD469" s="218"/>
      <c r="BE469" s="218"/>
      <c r="BF469" s="218"/>
      <c r="BG469" s="218"/>
      <c r="BH469" s="218"/>
      <c r="BI469" s="218"/>
      <c r="BJ469" s="218"/>
      <c r="BK469" s="218"/>
      <c r="BL469" s="218"/>
      <c r="BM469" s="218"/>
      <c r="BN469" s="218"/>
      <c r="BO469" s="218"/>
      <c r="BP469" s="218"/>
      <c r="BQ469" s="218"/>
      <c r="BR469" s="218"/>
      <c r="BS469" s="218"/>
      <c r="BT469" s="218"/>
      <c r="BU469" s="218"/>
      <c r="BV469" s="218"/>
      <c r="BW469" s="218"/>
      <c r="BX469" s="218"/>
      <c r="BY469" s="218"/>
      <c r="BZ469" s="218"/>
      <c r="CA469" s="218"/>
      <c r="CB469" s="218"/>
      <c r="CC469" s="218"/>
      <c r="CD469" s="218"/>
      <c r="CE469" s="218"/>
      <c r="CF469" s="218"/>
      <c r="CG469" s="218"/>
      <c r="CH469" s="218"/>
      <c r="CI469" s="218"/>
      <c r="CJ469" s="218"/>
      <c r="CK469" s="218"/>
      <c r="CL469" s="218"/>
      <c r="CM469" s="218"/>
      <c r="CN469" s="218"/>
      <c r="CO469" s="218"/>
      <c r="CP469" s="218"/>
      <c r="CQ469" s="218"/>
      <c r="CR469" s="218"/>
      <c r="CS469" s="218"/>
      <c r="CT469" s="218"/>
      <c r="CU469" s="218"/>
      <c r="CV469" s="218"/>
      <c r="CW469" s="218"/>
      <c r="CX469" s="218"/>
      <c r="CY469" s="218"/>
      <c r="CZ469" s="218"/>
      <c r="DA469" s="218"/>
      <c r="DB469" s="218"/>
      <c r="DC469" s="218"/>
      <c r="DD469" s="218"/>
      <c r="DE469" s="218"/>
      <c r="DF469" s="218"/>
      <c r="DG469" s="218"/>
      <c r="DH469" s="218"/>
      <c r="DI469" s="218"/>
      <c r="DJ469" s="218"/>
      <c r="DK469" s="218"/>
      <c r="DL469" s="218"/>
      <c r="DM469" s="218"/>
      <c r="DN469" s="218"/>
      <c r="DO469" s="218"/>
      <c r="DP469" s="218"/>
      <c r="DQ469" s="218"/>
      <c r="DR469" s="218"/>
      <c r="DS469" s="218"/>
      <c r="DT469" s="218"/>
      <c r="DU469" s="218"/>
      <c r="DV469" s="218"/>
      <c r="DW469" s="218"/>
      <c r="DX469" s="218"/>
      <c r="DY469" s="218"/>
      <c r="DZ469" s="218"/>
      <c r="EA469" s="218"/>
      <c r="EB469" s="218"/>
      <c r="EC469" s="218"/>
      <c r="ED469" s="218"/>
      <c r="EE469" s="218"/>
      <c r="EF469" s="218"/>
      <c r="EG469" s="218"/>
      <c r="EH469" s="218"/>
      <c r="EI469" s="218"/>
      <c r="EJ469" s="218"/>
      <c r="EK469" s="218"/>
      <c r="EL469" s="218"/>
      <c r="EM469" s="218"/>
      <c r="EN469" s="218"/>
      <c r="EO469" s="218"/>
      <c r="EP469" s="218"/>
      <c r="EQ469" s="218"/>
      <c r="ER469" s="218"/>
      <c r="ES469" s="218"/>
      <c r="ET469" s="218"/>
      <c r="EU469" s="218"/>
      <c r="EV469" s="218"/>
      <c r="EW469" s="218"/>
      <c r="EX469" s="218"/>
      <c r="EY469" s="218"/>
      <c r="EZ469" s="218"/>
      <c r="FA469" s="218"/>
      <c r="FB469" s="218"/>
      <c r="FC469" s="218"/>
      <c r="FD469" s="218"/>
      <c r="FE469" s="218"/>
      <c r="FF469" s="218"/>
      <c r="FG469" s="218"/>
      <c r="FH469" s="218"/>
      <c r="FI469" s="218"/>
      <c r="FJ469" s="218"/>
      <c r="FK469" s="218"/>
      <c r="FL469" s="218"/>
      <c r="FM469" s="218"/>
      <c r="FN469" s="218"/>
    </row>
    <row r="470" spans="2:170">
      <c r="B470" s="218"/>
      <c r="C470" s="304"/>
      <c r="D470" s="218"/>
      <c r="F470" s="218"/>
      <c r="G470" s="218"/>
      <c r="H470" s="218"/>
      <c r="I470" s="218"/>
      <c r="J470" s="218"/>
      <c r="K470" s="218"/>
      <c r="L470" s="218"/>
      <c r="M470" s="218"/>
      <c r="N470" s="218"/>
      <c r="O470" s="218"/>
      <c r="P470" s="218"/>
      <c r="Q470" s="218"/>
      <c r="R470" s="218"/>
      <c r="S470" s="218"/>
      <c r="T470" s="218"/>
      <c r="U470" s="218"/>
      <c r="V470" s="218"/>
      <c r="W470" s="218"/>
      <c r="X470" s="218"/>
      <c r="Y470" s="218"/>
      <c r="Z470" s="218"/>
      <c r="AA470" s="218"/>
      <c r="AB470" s="218"/>
      <c r="AC470" s="218"/>
      <c r="AD470" s="218"/>
      <c r="AE470" s="218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18"/>
      <c r="AP470" s="218"/>
      <c r="AQ470" s="218"/>
      <c r="AR470" s="218"/>
      <c r="AS470" s="218"/>
      <c r="AT470" s="218"/>
      <c r="AU470" s="218"/>
      <c r="AV470" s="218"/>
      <c r="AW470" s="218"/>
      <c r="AX470" s="218"/>
      <c r="AY470" s="218"/>
      <c r="AZ470" s="218"/>
      <c r="BA470" s="218"/>
      <c r="BB470" s="218"/>
      <c r="BC470" s="218"/>
      <c r="BD470" s="218"/>
      <c r="BE470" s="218"/>
      <c r="BF470" s="218"/>
      <c r="BG470" s="218"/>
      <c r="BH470" s="218"/>
      <c r="BI470" s="218"/>
      <c r="BJ470" s="218"/>
      <c r="BK470" s="218"/>
      <c r="BL470" s="218"/>
      <c r="BM470" s="218"/>
      <c r="BN470" s="218"/>
      <c r="BO470" s="218"/>
      <c r="BP470" s="218"/>
      <c r="BQ470" s="218"/>
      <c r="BR470" s="218"/>
      <c r="BS470" s="218"/>
      <c r="BT470" s="218"/>
      <c r="BU470" s="218"/>
      <c r="BV470" s="218"/>
      <c r="BW470" s="218"/>
      <c r="BX470" s="218"/>
      <c r="BY470" s="218"/>
      <c r="BZ470" s="218"/>
      <c r="CA470" s="218"/>
      <c r="CB470" s="218"/>
      <c r="CC470" s="218"/>
      <c r="CD470" s="218"/>
      <c r="CE470" s="218"/>
      <c r="CF470" s="218"/>
      <c r="CG470" s="218"/>
      <c r="CH470" s="218"/>
      <c r="CI470" s="218"/>
      <c r="CJ470" s="218"/>
      <c r="CK470" s="218"/>
      <c r="CL470" s="218"/>
      <c r="CM470" s="218"/>
      <c r="CN470" s="218"/>
      <c r="CO470" s="218"/>
      <c r="CP470" s="218"/>
      <c r="CQ470" s="218"/>
      <c r="CR470" s="218"/>
      <c r="CS470" s="218"/>
      <c r="CT470" s="218"/>
      <c r="CU470" s="218"/>
      <c r="CV470" s="218"/>
      <c r="CW470" s="218"/>
      <c r="CX470" s="218"/>
      <c r="CY470" s="218"/>
      <c r="CZ470" s="218"/>
      <c r="DA470" s="218"/>
      <c r="DB470" s="218"/>
      <c r="DC470" s="218"/>
      <c r="DD470" s="218"/>
      <c r="DE470" s="218"/>
      <c r="DF470" s="218"/>
      <c r="DG470" s="218"/>
      <c r="DH470" s="218"/>
      <c r="DI470" s="218"/>
      <c r="DJ470" s="218"/>
      <c r="DK470" s="218"/>
      <c r="DL470" s="218"/>
      <c r="DM470" s="218"/>
      <c r="DN470" s="218"/>
      <c r="DO470" s="218"/>
      <c r="DP470" s="218"/>
      <c r="DQ470" s="218"/>
      <c r="DR470" s="218"/>
      <c r="DS470" s="218"/>
      <c r="DT470" s="218"/>
      <c r="DU470" s="218"/>
      <c r="DV470" s="218"/>
      <c r="DW470" s="218"/>
      <c r="DX470" s="218"/>
      <c r="DY470" s="218"/>
      <c r="DZ470" s="218"/>
      <c r="EA470" s="218"/>
      <c r="EB470" s="218"/>
      <c r="EC470" s="218"/>
      <c r="ED470" s="218"/>
      <c r="EE470" s="218"/>
      <c r="EF470" s="218"/>
      <c r="EG470" s="218"/>
      <c r="EH470" s="218"/>
      <c r="EI470" s="218"/>
      <c r="EJ470" s="218"/>
      <c r="EK470" s="218"/>
      <c r="EL470" s="218"/>
      <c r="EM470" s="218"/>
      <c r="EN470" s="218"/>
      <c r="EO470" s="218"/>
      <c r="EP470" s="218"/>
      <c r="EQ470" s="218"/>
      <c r="ER470" s="218"/>
      <c r="ES470" s="218"/>
      <c r="ET470" s="218"/>
      <c r="EU470" s="218"/>
      <c r="EV470" s="218"/>
      <c r="EW470" s="218"/>
      <c r="EX470" s="218"/>
      <c r="EY470" s="218"/>
      <c r="EZ470" s="218"/>
      <c r="FA470" s="218"/>
      <c r="FB470" s="218"/>
      <c r="FC470" s="218"/>
      <c r="FD470" s="218"/>
      <c r="FE470" s="218"/>
      <c r="FF470" s="218"/>
      <c r="FG470" s="218"/>
      <c r="FH470" s="218"/>
      <c r="FI470" s="218"/>
      <c r="FJ470" s="218"/>
      <c r="FK470" s="218"/>
      <c r="FL470" s="218"/>
      <c r="FM470" s="218"/>
      <c r="FN470" s="218"/>
    </row>
    <row r="471" spans="2:170">
      <c r="B471" s="218"/>
      <c r="C471" s="304"/>
      <c r="D471" s="218"/>
      <c r="F471" s="218"/>
      <c r="G471" s="218"/>
      <c r="H471" s="218"/>
      <c r="I471" s="218"/>
      <c r="J471" s="218"/>
      <c r="K471" s="218"/>
      <c r="L471" s="218"/>
      <c r="M471" s="218"/>
      <c r="N471" s="218"/>
      <c r="O471" s="218"/>
      <c r="P471" s="218"/>
      <c r="Q471" s="218"/>
      <c r="R471" s="218"/>
      <c r="S471" s="218"/>
      <c r="T471" s="218"/>
      <c r="U471" s="218"/>
      <c r="V471" s="218"/>
      <c r="W471" s="218"/>
      <c r="X471" s="218"/>
      <c r="Y471" s="218"/>
      <c r="Z471" s="218"/>
      <c r="AA471" s="218"/>
      <c r="AB471" s="218"/>
      <c r="AC471" s="218"/>
      <c r="AD471" s="218"/>
      <c r="AE471" s="218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18"/>
      <c r="AP471" s="218"/>
      <c r="AQ471" s="218"/>
      <c r="AR471" s="218"/>
      <c r="AS471" s="218"/>
      <c r="AT471" s="218"/>
      <c r="AU471" s="218"/>
      <c r="AV471" s="218"/>
      <c r="AW471" s="218"/>
      <c r="AX471" s="218"/>
      <c r="AY471" s="218"/>
      <c r="AZ471" s="218"/>
      <c r="BA471" s="218"/>
      <c r="BB471" s="218"/>
      <c r="BC471" s="218"/>
      <c r="BD471" s="218"/>
      <c r="BE471" s="218"/>
      <c r="BF471" s="218"/>
      <c r="BG471" s="218"/>
      <c r="BH471" s="218"/>
      <c r="BI471" s="218"/>
      <c r="BJ471" s="218"/>
      <c r="BK471" s="218"/>
      <c r="BL471" s="218"/>
      <c r="BM471" s="218"/>
      <c r="BN471" s="218"/>
      <c r="BO471" s="218"/>
      <c r="BP471" s="218"/>
      <c r="BQ471" s="218"/>
      <c r="BR471" s="218"/>
      <c r="BS471" s="218"/>
      <c r="BT471" s="218"/>
      <c r="BU471" s="218"/>
      <c r="BV471" s="218"/>
      <c r="BW471" s="218"/>
      <c r="BX471" s="218"/>
      <c r="BY471" s="218"/>
      <c r="BZ471" s="218"/>
      <c r="CA471" s="218"/>
      <c r="CB471" s="218"/>
      <c r="CC471" s="218"/>
      <c r="CD471" s="218"/>
      <c r="CE471" s="218"/>
      <c r="CF471" s="218"/>
      <c r="CG471" s="218"/>
      <c r="CH471" s="218"/>
      <c r="CI471" s="218"/>
      <c r="CJ471" s="218"/>
      <c r="CK471" s="218"/>
      <c r="CL471" s="218"/>
      <c r="CM471" s="218"/>
      <c r="CN471" s="218"/>
      <c r="CO471" s="218"/>
      <c r="CP471" s="218"/>
      <c r="CQ471" s="218"/>
      <c r="CR471" s="218"/>
      <c r="CS471" s="218"/>
      <c r="CT471" s="218"/>
      <c r="CU471" s="218"/>
      <c r="CV471" s="218"/>
      <c r="CW471" s="218"/>
      <c r="CX471" s="218"/>
      <c r="CY471" s="218"/>
      <c r="CZ471" s="218"/>
      <c r="DA471" s="218"/>
      <c r="DB471" s="218"/>
      <c r="DC471" s="218"/>
      <c r="DD471" s="218"/>
      <c r="DE471" s="218"/>
      <c r="DF471" s="218"/>
      <c r="DG471" s="218"/>
      <c r="DH471" s="218"/>
      <c r="DI471" s="218"/>
      <c r="DJ471" s="218"/>
      <c r="DK471" s="218"/>
      <c r="DL471" s="218"/>
      <c r="DM471" s="218"/>
      <c r="DN471" s="218"/>
      <c r="DO471" s="218"/>
      <c r="DP471" s="218"/>
      <c r="DQ471" s="218"/>
      <c r="DR471" s="218"/>
      <c r="DS471" s="218"/>
      <c r="DT471" s="218"/>
      <c r="DU471" s="218"/>
      <c r="DV471" s="218"/>
      <c r="DW471" s="218"/>
      <c r="DX471" s="218"/>
      <c r="DY471" s="218"/>
      <c r="DZ471" s="218"/>
      <c r="EA471" s="218"/>
      <c r="EB471" s="218"/>
      <c r="EC471" s="218"/>
      <c r="ED471" s="218"/>
      <c r="EE471" s="218"/>
      <c r="EF471" s="218"/>
      <c r="EG471" s="218"/>
      <c r="EH471" s="218"/>
      <c r="EI471" s="218"/>
      <c r="EJ471" s="218"/>
      <c r="EK471" s="218"/>
      <c r="EL471" s="218"/>
      <c r="EM471" s="218"/>
      <c r="EN471" s="218"/>
      <c r="EO471" s="218"/>
      <c r="EP471" s="218"/>
      <c r="EQ471" s="218"/>
      <c r="ER471" s="218"/>
      <c r="ES471" s="218"/>
      <c r="ET471" s="218"/>
      <c r="EU471" s="218"/>
      <c r="EV471" s="218"/>
      <c r="EW471" s="218"/>
      <c r="EX471" s="218"/>
      <c r="EY471" s="218"/>
      <c r="EZ471" s="218"/>
      <c r="FA471" s="218"/>
      <c r="FB471" s="218"/>
      <c r="FC471" s="218"/>
      <c r="FD471" s="218"/>
      <c r="FE471" s="218"/>
      <c r="FF471" s="218"/>
      <c r="FG471" s="218"/>
      <c r="FH471" s="218"/>
      <c r="FI471" s="218"/>
      <c r="FJ471" s="218"/>
      <c r="FK471" s="218"/>
      <c r="FL471" s="218"/>
      <c r="FM471" s="218"/>
      <c r="FN471" s="218"/>
    </row>
    <row r="472" spans="2:170">
      <c r="B472" s="218"/>
      <c r="C472" s="304"/>
      <c r="D472" s="218"/>
      <c r="F472" s="218"/>
      <c r="G472" s="218"/>
      <c r="H472" s="218"/>
      <c r="I472" s="218"/>
      <c r="J472" s="218"/>
      <c r="K472" s="218"/>
      <c r="L472" s="218"/>
      <c r="M472" s="218"/>
      <c r="N472" s="218"/>
      <c r="O472" s="218"/>
      <c r="P472" s="218"/>
      <c r="Q472" s="218"/>
      <c r="R472" s="218"/>
      <c r="S472" s="218"/>
      <c r="T472" s="218"/>
      <c r="U472" s="218"/>
      <c r="V472" s="218"/>
      <c r="W472" s="218"/>
      <c r="X472" s="218"/>
      <c r="Y472" s="218"/>
      <c r="Z472" s="218"/>
      <c r="AA472" s="218"/>
      <c r="AB472" s="218"/>
      <c r="AC472" s="218"/>
      <c r="AD472" s="218"/>
      <c r="AE472" s="218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18"/>
      <c r="AP472" s="218"/>
      <c r="AQ472" s="218"/>
      <c r="AR472" s="218"/>
      <c r="AS472" s="218"/>
      <c r="AT472" s="218"/>
      <c r="AU472" s="218"/>
      <c r="AV472" s="218"/>
      <c r="AW472" s="218"/>
      <c r="AX472" s="218"/>
      <c r="AY472" s="218"/>
      <c r="AZ472" s="218"/>
      <c r="BA472" s="218"/>
      <c r="BB472" s="218"/>
      <c r="BC472" s="218"/>
      <c r="BD472" s="218"/>
      <c r="BE472" s="218"/>
      <c r="BF472" s="218"/>
      <c r="BG472" s="218"/>
      <c r="BH472" s="218"/>
      <c r="BI472" s="218"/>
      <c r="BJ472" s="218"/>
      <c r="BK472" s="218"/>
      <c r="BL472" s="218"/>
      <c r="BM472" s="218"/>
      <c r="BN472" s="218"/>
      <c r="BO472" s="218"/>
      <c r="BP472" s="218"/>
      <c r="BQ472" s="218"/>
      <c r="BR472" s="218"/>
      <c r="BS472" s="218"/>
      <c r="BT472" s="218"/>
      <c r="BU472" s="218"/>
      <c r="BV472" s="218"/>
      <c r="BW472" s="218"/>
      <c r="BX472" s="218"/>
      <c r="BY472" s="218"/>
      <c r="BZ472" s="218"/>
      <c r="CA472" s="218"/>
      <c r="CB472" s="218"/>
      <c r="CC472" s="218"/>
      <c r="CD472" s="218"/>
      <c r="CE472" s="218"/>
      <c r="CF472" s="218"/>
      <c r="CG472" s="218"/>
      <c r="CH472" s="218"/>
      <c r="CI472" s="218"/>
      <c r="CJ472" s="218"/>
      <c r="CK472" s="218"/>
      <c r="CL472" s="218"/>
      <c r="CM472" s="218"/>
      <c r="CN472" s="218"/>
      <c r="CO472" s="218"/>
      <c r="CP472" s="218"/>
      <c r="CQ472" s="218"/>
      <c r="CR472" s="218"/>
      <c r="CS472" s="218"/>
      <c r="CT472" s="218"/>
      <c r="CU472" s="218"/>
      <c r="CV472" s="218"/>
      <c r="CW472" s="218"/>
      <c r="CX472" s="218"/>
      <c r="CY472" s="218"/>
      <c r="CZ472" s="218"/>
      <c r="DA472" s="218"/>
      <c r="DB472" s="218"/>
      <c r="DC472" s="218"/>
      <c r="DD472" s="218"/>
      <c r="DE472" s="218"/>
      <c r="DF472" s="218"/>
      <c r="DG472" s="218"/>
      <c r="DH472" s="218"/>
      <c r="DI472" s="218"/>
      <c r="DJ472" s="218"/>
      <c r="DK472" s="218"/>
      <c r="DL472" s="218"/>
      <c r="DM472" s="218"/>
      <c r="DN472" s="218"/>
      <c r="DO472" s="218"/>
      <c r="DP472" s="218"/>
      <c r="DQ472" s="218"/>
      <c r="DR472" s="218"/>
      <c r="DS472" s="218"/>
      <c r="DT472" s="218"/>
      <c r="DU472" s="218"/>
      <c r="DV472" s="218"/>
      <c r="DW472" s="218"/>
      <c r="DX472" s="218"/>
      <c r="DY472" s="218"/>
      <c r="DZ472" s="218"/>
      <c r="EA472" s="218"/>
      <c r="EB472" s="218"/>
      <c r="EC472" s="218"/>
      <c r="ED472" s="218"/>
      <c r="EE472" s="218"/>
      <c r="EF472" s="218"/>
      <c r="EG472" s="218"/>
      <c r="EH472" s="218"/>
      <c r="EI472" s="218"/>
      <c r="EJ472" s="218"/>
      <c r="EK472" s="218"/>
      <c r="EL472" s="218"/>
      <c r="EM472" s="218"/>
      <c r="EN472" s="218"/>
      <c r="EO472" s="218"/>
      <c r="EP472" s="218"/>
      <c r="EQ472" s="218"/>
      <c r="ER472" s="218"/>
      <c r="ES472" s="218"/>
      <c r="ET472" s="218"/>
      <c r="EU472" s="218"/>
      <c r="EV472" s="218"/>
      <c r="EW472" s="218"/>
      <c r="EX472" s="218"/>
      <c r="EY472" s="218"/>
      <c r="EZ472" s="218"/>
      <c r="FA472" s="218"/>
      <c r="FB472" s="218"/>
      <c r="FC472" s="218"/>
      <c r="FD472" s="218"/>
      <c r="FE472" s="218"/>
      <c r="FF472" s="218"/>
      <c r="FG472" s="218"/>
      <c r="FH472" s="218"/>
      <c r="FI472" s="218"/>
      <c r="FJ472" s="218"/>
      <c r="FK472" s="218"/>
      <c r="FL472" s="218"/>
      <c r="FM472" s="218"/>
      <c r="FN472" s="218"/>
    </row>
    <row r="473" spans="2:170">
      <c r="B473" s="218"/>
      <c r="C473" s="304"/>
      <c r="D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  <c r="Q473" s="218"/>
      <c r="R473" s="218"/>
      <c r="S473" s="218"/>
      <c r="T473" s="218"/>
      <c r="U473" s="218"/>
      <c r="V473" s="218"/>
      <c r="W473" s="218"/>
      <c r="X473" s="218"/>
      <c r="Y473" s="218"/>
      <c r="Z473" s="218"/>
      <c r="AA473" s="218"/>
      <c r="AB473" s="218"/>
      <c r="AC473" s="218"/>
      <c r="AD473" s="218"/>
      <c r="AE473" s="218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18"/>
      <c r="AP473" s="218"/>
      <c r="AQ473" s="218"/>
      <c r="AR473" s="218"/>
      <c r="AS473" s="218"/>
      <c r="AT473" s="218"/>
      <c r="AU473" s="218"/>
      <c r="AV473" s="218"/>
      <c r="AW473" s="218"/>
      <c r="AX473" s="218"/>
      <c r="AY473" s="218"/>
      <c r="AZ473" s="218"/>
      <c r="BA473" s="218"/>
      <c r="BB473" s="218"/>
      <c r="BC473" s="218"/>
      <c r="BD473" s="218"/>
      <c r="BE473" s="218"/>
      <c r="BF473" s="218"/>
      <c r="BG473" s="218"/>
      <c r="BH473" s="218"/>
      <c r="BI473" s="218"/>
      <c r="BJ473" s="218"/>
      <c r="BK473" s="218"/>
      <c r="BL473" s="218"/>
      <c r="BM473" s="218"/>
      <c r="BN473" s="218"/>
      <c r="BO473" s="218"/>
      <c r="BP473" s="218"/>
      <c r="BQ473" s="218"/>
      <c r="BR473" s="218"/>
      <c r="BS473" s="218"/>
      <c r="BT473" s="218"/>
      <c r="BU473" s="218"/>
      <c r="BV473" s="218"/>
      <c r="BW473" s="218"/>
      <c r="BX473" s="218"/>
      <c r="BY473" s="218"/>
      <c r="BZ473" s="218"/>
      <c r="CA473" s="218"/>
      <c r="CB473" s="218"/>
      <c r="CC473" s="218"/>
      <c r="CD473" s="218"/>
      <c r="CE473" s="218"/>
      <c r="CF473" s="218"/>
      <c r="CG473" s="218"/>
      <c r="CH473" s="218"/>
      <c r="CI473" s="218"/>
      <c r="CJ473" s="218"/>
      <c r="CK473" s="218"/>
      <c r="CL473" s="218"/>
      <c r="CM473" s="218"/>
      <c r="CN473" s="218"/>
      <c r="CO473" s="218"/>
      <c r="CP473" s="218"/>
      <c r="CQ473" s="218"/>
      <c r="CR473" s="218"/>
      <c r="CS473" s="218"/>
      <c r="CT473" s="218"/>
      <c r="CU473" s="218"/>
      <c r="CV473" s="218"/>
      <c r="CW473" s="218"/>
      <c r="CX473" s="218"/>
      <c r="CY473" s="218"/>
      <c r="CZ473" s="218"/>
      <c r="DA473" s="218"/>
      <c r="DB473" s="218"/>
      <c r="DC473" s="218"/>
      <c r="DD473" s="218"/>
      <c r="DE473" s="218"/>
      <c r="DF473" s="218"/>
      <c r="DG473" s="218"/>
      <c r="DH473" s="218"/>
      <c r="DI473" s="218"/>
      <c r="DJ473" s="218"/>
      <c r="DK473" s="218"/>
      <c r="DL473" s="218"/>
      <c r="DM473" s="218"/>
      <c r="DN473" s="218"/>
      <c r="DO473" s="218"/>
      <c r="DP473" s="218"/>
      <c r="DQ473" s="218"/>
      <c r="DR473" s="218"/>
      <c r="DS473" s="218"/>
      <c r="DT473" s="218"/>
      <c r="DU473" s="218"/>
      <c r="DV473" s="218"/>
      <c r="DW473" s="218"/>
      <c r="DX473" s="218"/>
      <c r="DY473" s="218"/>
      <c r="DZ473" s="218"/>
      <c r="EA473" s="218"/>
      <c r="EB473" s="218"/>
      <c r="EC473" s="218"/>
      <c r="ED473" s="218"/>
      <c r="EE473" s="218"/>
      <c r="EF473" s="218"/>
      <c r="EG473" s="218"/>
      <c r="EH473" s="218"/>
      <c r="EI473" s="218"/>
      <c r="EJ473" s="218"/>
      <c r="EK473" s="218"/>
      <c r="EL473" s="218"/>
      <c r="EM473" s="218"/>
      <c r="EN473" s="218"/>
      <c r="EO473" s="218"/>
      <c r="EP473" s="218"/>
      <c r="EQ473" s="218"/>
      <c r="ER473" s="218"/>
      <c r="ES473" s="218"/>
      <c r="ET473" s="218"/>
      <c r="EU473" s="218"/>
      <c r="EV473" s="218"/>
      <c r="EW473" s="218"/>
      <c r="EX473" s="218"/>
      <c r="EY473" s="218"/>
      <c r="EZ473" s="218"/>
      <c r="FA473" s="218"/>
      <c r="FB473" s="218"/>
      <c r="FC473" s="218"/>
      <c r="FD473" s="218"/>
      <c r="FE473" s="218"/>
      <c r="FF473" s="218"/>
      <c r="FG473" s="218"/>
      <c r="FH473" s="218"/>
      <c r="FI473" s="218"/>
      <c r="FJ473" s="218"/>
      <c r="FK473" s="218"/>
      <c r="FL473" s="218"/>
      <c r="FM473" s="218"/>
      <c r="FN473" s="218"/>
    </row>
    <row r="474" spans="2:170">
      <c r="B474" s="218"/>
      <c r="C474" s="304"/>
      <c r="D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  <c r="Q474" s="218"/>
      <c r="R474" s="218"/>
      <c r="S474" s="218"/>
      <c r="T474" s="218"/>
      <c r="U474" s="218"/>
      <c r="V474" s="218"/>
      <c r="W474" s="218"/>
      <c r="X474" s="218"/>
      <c r="Y474" s="218"/>
      <c r="Z474" s="218"/>
      <c r="AA474" s="218"/>
      <c r="AB474" s="218"/>
      <c r="AC474" s="218"/>
      <c r="AD474" s="218"/>
      <c r="AE474" s="218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18"/>
      <c r="AP474" s="218"/>
      <c r="AQ474" s="218"/>
      <c r="AR474" s="218"/>
      <c r="AS474" s="218"/>
      <c r="AT474" s="218"/>
      <c r="AU474" s="218"/>
      <c r="AV474" s="218"/>
      <c r="AW474" s="218"/>
      <c r="AX474" s="218"/>
      <c r="AY474" s="218"/>
      <c r="AZ474" s="218"/>
      <c r="BA474" s="218"/>
      <c r="BB474" s="218"/>
      <c r="BC474" s="218"/>
      <c r="BD474" s="218"/>
      <c r="BE474" s="218"/>
      <c r="BF474" s="218"/>
      <c r="BG474" s="218"/>
      <c r="BH474" s="218"/>
      <c r="BI474" s="218"/>
      <c r="BJ474" s="218"/>
      <c r="BK474" s="218"/>
      <c r="BL474" s="218"/>
      <c r="BM474" s="218"/>
      <c r="BN474" s="218"/>
      <c r="BO474" s="218"/>
      <c r="BP474" s="218"/>
      <c r="BQ474" s="218"/>
      <c r="BR474" s="218"/>
      <c r="BS474" s="218"/>
      <c r="BT474" s="218"/>
      <c r="BU474" s="218"/>
      <c r="BV474" s="218"/>
      <c r="BW474" s="218"/>
      <c r="BX474" s="218"/>
      <c r="BY474" s="218"/>
      <c r="BZ474" s="218"/>
      <c r="CA474" s="218"/>
      <c r="CB474" s="218"/>
      <c r="CC474" s="218"/>
      <c r="CD474" s="218"/>
      <c r="CE474" s="218"/>
      <c r="CF474" s="218"/>
      <c r="CG474" s="218"/>
      <c r="CH474" s="218"/>
      <c r="CI474" s="218"/>
      <c r="CJ474" s="218"/>
      <c r="CK474" s="218"/>
      <c r="CL474" s="218"/>
      <c r="CM474" s="218"/>
      <c r="CN474" s="218"/>
      <c r="CO474" s="218"/>
      <c r="CP474" s="218"/>
      <c r="CQ474" s="218"/>
      <c r="CR474" s="218"/>
      <c r="CS474" s="218"/>
      <c r="CT474" s="218"/>
      <c r="CU474" s="218"/>
      <c r="CV474" s="218"/>
      <c r="CW474" s="218"/>
      <c r="CX474" s="218"/>
      <c r="CY474" s="218"/>
      <c r="CZ474" s="218"/>
      <c r="DA474" s="218"/>
      <c r="DB474" s="218"/>
      <c r="DC474" s="218"/>
      <c r="DD474" s="218"/>
      <c r="DE474" s="218"/>
      <c r="DF474" s="218"/>
      <c r="DG474" s="218"/>
      <c r="DH474" s="218"/>
      <c r="DI474" s="218"/>
      <c r="DJ474" s="218"/>
      <c r="DK474" s="218"/>
      <c r="DL474" s="218"/>
      <c r="DM474" s="218"/>
      <c r="DN474" s="218"/>
      <c r="DO474" s="218"/>
      <c r="DP474" s="218"/>
      <c r="DQ474" s="218"/>
      <c r="DR474" s="218"/>
      <c r="DS474" s="218"/>
      <c r="DT474" s="218"/>
      <c r="DU474" s="218"/>
      <c r="DV474" s="218"/>
      <c r="DW474" s="218"/>
      <c r="DX474" s="218"/>
      <c r="DY474" s="218"/>
      <c r="DZ474" s="218"/>
      <c r="EA474" s="218"/>
      <c r="EB474" s="218"/>
      <c r="EC474" s="218"/>
      <c r="ED474" s="218"/>
      <c r="EE474" s="218"/>
      <c r="EF474" s="218"/>
      <c r="EG474" s="218"/>
      <c r="EH474" s="218"/>
      <c r="EI474" s="218"/>
      <c r="EJ474" s="218"/>
      <c r="EK474" s="218"/>
      <c r="EL474" s="218"/>
      <c r="EM474" s="218"/>
      <c r="EN474" s="218"/>
      <c r="EO474" s="218"/>
      <c r="EP474" s="218"/>
      <c r="EQ474" s="218"/>
      <c r="ER474" s="218"/>
      <c r="ES474" s="218"/>
      <c r="ET474" s="218"/>
      <c r="EU474" s="218"/>
      <c r="EV474" s="218"/>
      <c r="EW474" s="218"/>
      <c r="EX474" s="218"/>
      <c r="EY474" s="218"/>
      <c r="EZ474" s="218"/>
      <c r="FA474" s="218"/>
      <c r="FB474" s="218"/>
      <c r="FC474" s="218"/>
      <c r="FD474" s="218"/>
      <c r="FE474" s="218"/>
      <c r="FF474" s="218"/>
      <c r="FG474" s="218"/>
      <c r="FH474" s="218"/>
      <c r="FI474" s="218"/>
      <c r="FJ474" s="218"/>
      <c r="FK474" s="218"/>
      <c r="FL474" s="218"/>
      <c r="FM474" s="218"/>
      <c r="FN474" s="218"/>
    </row>
    <row r="475" spans="2:170">
      <c r="B475" s="218"/>
      <c r="C475" s="304"/>
      <c r="D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</row>
    <row r="476" spans="2:170">
      <c r="B476" s="218"/>
      <c r="C476" s="304"/>
      <c r="D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</row>
    <row r="477" spans="2:170">
      <c r="B477" s="218"/>
      <c r="C477" s="304"/>
      <c r="D477" s="218"/>
      <c r="F477" s="218"/>
      <c r="G477" s="218"/>
      <c r="H477" s="218"/>
      <c r="I477" s="218"/>
      <c r="J477" s="218"/>
      <c r="K477" s="218"/>
      <c r="L477" s="218"/>
      <c r="M477" s="218"/>
      <c r="N477" s="218"/>
      <c r="O477" s="218"/>
      <c r="P477" s="218"/>
      <c r="Q477" s="218"/>
      <c r="R477" s="218"/>
      <c r="S477" s="218"/>
      <c r="T477" s="218"/>
      <c r="U477" s="218"/>
      <c r="V477" s="218"/>
      <c r="W477" s="218"/>
      <c r="X477" s="218"/>
      <c r="Y477" s="218"/>
      <c r="Z477" s="218"/>
      <c r="AA477" s="218"/>
      <c r="AB477" s="218"/>
      <c r="AC477" s="218"/>
      <c r="AD477" s="218"/>
      <c r="AE477" s="218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18"/>
      <c r="AP477" s="218"/>
      <c r="AQ477" s="218"/>
      <c r="AR477" s="218"/>
      <c r="AS477" s="218"/>
      <c r="AT477" s="218"/>
      <c r="AU477" s="218"/>
      <c r="AV477" s="218"/>
      <c r="AW477" s="218"/>
      <c r="AX477" s="218"/>
      <c r="AY477" s="218"/>
      <c r="AZ477" s="218"/>
      <c r="BA477" s="218"/>
      <c r="BB477" s="218"/>
      <c r="BC477" s="218"/>
      <c r="BD477" s="218"/>
      <c r="BE477" s="218"/>
      <c r="BF477" s="218"/>
      <c r="BG477" s="218"/>
      <c r="BH477" s="218"/>
      <c r="BI477" s="218"/>
      <c r="BJ477" s="218"/>
      <c r="BK477" s="218"/>
      <c r="BL477" s="218"/>
      <c r="BM477" s="218"/>
      <c r="BN477" s="218"/>
      <c r="BO477" s="218"/>
      <c r="BP477" s="218"/>
      <c r="BQ477" s="218"/>
      <c r="BR477" s="218"/>
      <c r="BS477" s="218"/>
      <c r="BT477" s="218"/>
      <c r="BU477" s="218"/>
      <c r="BV477" s="218"/>
      <c r="BW477" s="218"/>
      <c r="BX477" s="218"/>
      <c r="BY477" s="218"/>
      <c r="BZ477" s="218"/>
      <c r="CA477" s="218"/>
      <c r="CB477" s="218"/>
      <c r="CC477" s="218"/>
      <c r="CD477" s="218"/>
      <c r="CE477" s="218"/>
      <c r="CF477" s="218"/>
      <c r="CG477" s="218"/>
      <c r="CH477" s="218"/>
      <c r="CI477" s="218"/>
      <c r="CJ477" s="218"/>
      <c r="CK477" s="218"/>
      <c r="CL477" s="218"/>
      <c r="CM477" s="218"/>
      <c r="CN477" s="218"/>
      <c r="CO477" s="218"/>
      <c r="CP477" s="218"/>
      <c r="CQ477" s="218"/>
      <c r="CR477" s="218"/>
      <c r="CS477" s="218"/>
      <c r="CT477" s="218"/>
      <c r="CU477" s="218"/>
      <c r="CV477" s="218"/>
      <c r="CW477" s="218"/>
      <c r="CX477" s="218"/>
      <c r="CY477" s="218"/>
      <c r="CZ477" s="218"/>
      <c r="DA477" s="218"/>
      <c r="DB477" s="218"/>
      <c r="DC477" s="218"/>
      <c r="DD477" s="218"/>
      <c r="DE477" s="218"/>
      <c r="DF477" s="218"/>
      <c r="DG477" s="218"/>
      <c r="DH477" s="218"/>
      <c r="DI477" s="218"/>
      <c r="DJ477" s="218"/>
      <c r="DK477" s="218"/>
      <c r="DL477" s="218"/>
      <c r="DM477" s="218"/>
      <c r="DN477" s="218"/>
      <c r="DO477" s="218"/>
      <c r="DP477" s="218"/>
      <c r="DQ477" s="218"/>
      <c r="DR477" s="218"/>
      <c r="DS477" s="218"/>
      <c r="DT477" s="218"/>
      <c r="DU477" s="218"/>
      <c r="DV477" s="218"/>
      <c r="DW477" s="218"/>
      <c r="DX477" s="218"/>
      <c r="DY477" s="218"/>
      <c r="DZ477" s="218"/>
      <c r="EA477" s="218"/>
      <c r="EB477" s="218"/>
      <c r="EC477" s="218"/>
      <c r="ED477" s="218"/>
      <c r="EE477" s="218"/>
      <c r="EF477" s="218"/>
      <c r="EG477" s="218"/>
      <c r="EH477" s="218"/>
      <c r="EI477" s="218"/>
      <c r="EJ477" s="218"/>
      <c r="EK477" s="218"/>
      <c r="EL477" s="218"/>
      <c r="EM477" s="218"/>
      <c r="EN477" s="218"/>
      <c r="EO477" s="218"/>
      <c r="EP477" s="218"/>
      <c r="EQ477" s="218"/>
      <c r="ER477" s="218"/>
      <c r="ES477" s="218"/>
      <c r="ET477" s="218"/>
      <c r="EU477" s="218"/>
      <c r="EV477" s="218"/>
      <c r="EW477" s="218"/>
      <c r="EX477" s="218"/>
      <c r="EY477" s="218"/>
      <c r="EZ477" s="218"/>
      <c r="FA477" s="218"/>
      <c r="FB477" s="218"/>
      <c r="FC477" s="218"/>
      <c r="FD477" s="218"/>
      <c r="FE477" s="218"/>
      <c r="FF477" s="218"/>
      <c r="FG477" s="218"/>
      <c r="FH477" s="218"/>
      <c r="FI477" s="218"/>
      <c r="FJ477" s="218"/>
      <c r="FK477" s="218"/>
      <c r="FL477" s="218"/>
      <c r="FM477" s="218"/>
      <c r="FN477" s="218"/>
    </row>
    <row r="478" spans="2:170">
      <c r="B478" s="218"/>
      <c r="C478" s="304"/>
      <c r="D478" s="218"/>
      <c r="F478" s="218"/>
      <c r="G478" s="218"/>
      <c r="H478" s="218"/>
      <c r="I478" s="218"/>
      <c r="J478" s="218"/>
      <c r="K478" s="218"/>
      <c r="L478" s="218"/>
      <c r="M478" s="218"/>
      <c r="N478" s="218"/>
      <c r="O478" s="218"/>
      <c r="P478" s="218"/>
      <c r="Q478" s="218"/>
      <c r="R478" s="218"/>
      <c r="S478" s="218"/>
      <c r="T478" s="218"/>
      <c r="U478" s="218"/>
      <c r="V478" s="218"/>
      <c r="W478" s="218"/>
      <c r="X478" s="218"/>
      <c r="Y478" s="218"/>
      <c r="Z478" s="218"/>
      <c r="AA478" s="218"/>
      <c r="AB478" s="218"/>
      <c r="AC478" s="218"/>
      <c r="AD478" s="218"/>
      <c r="AE478" s="218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18"/>
      <c r="AP478" s="218"/>
      <c r="AQ478" s="218"/>
      <c r="AR478" s="218"/>
      <c r="AS478" s="218"/>
      <c r="AT478" s="218"/>
      <c r="AU478" s="218"/>
      <c r="AV478" s="218"/>
      <c r="AW478" s="218"/>
      <c r="AX478" s="218"/>
      <c r="AY478" s="218"/>
      <c r="AZ478" s="218"/>
      <c r="BA478" s="218"/>
      <c r="BB478" s="218"/>
      <c r="BC478" s="218"/>
      <c r="BD478" s="218"/>
      <c r="BE478" s="218"/>
      <c r="BF478" s="218"/>
      <c r="BG478" s="218"/>
      <c r="BH478" s="218"/>
      <c r="BI478" s="218"/>
      <c r="BJ478" s="218"/>
      <c r="BK478" s="218"/>
      <c r="BL478" s="218"/>
      <c r="BM478" s="218"/>
      <c r="BN478" s="218"/>
      <c r="BO478" s="218"/>
      <c r="BP478" s="218"/>
      <c r="BQ478" s="218"/>
      <c r="BR478" s="218"/>
      <c r="BS478" s="218"/>
      <c r="BT478" s="218"/>
      <c r="BU478" s="218"/>
      <c r="BV478" s="218"/>
      <c r="BW478" s="218"/>
      <c r="BX478" s="218"/>
      <c r="BY478" s="218"/>
      <c r="BZ478" s="218"/>
      <c r="CA478" s="218"/>
      <c r="CB478" s="218"/>
      <c r="CC478" s="218"/>
      <c r="CD478" s="218"/>
      <c r="CE478" s="218"/>
      <c r="CF478" s="218"/>
      <c r="CG478" s="218"/>
      <c r="CH478" s="218"/>
      <c r="CI478" s="218"/>
      <c r="CJ478" s="218"/>
      <c r="CK478" s="218"/>
      <c r="CL478" s="218"/>
      <c r="CM478" s="218"/>
      <c r="CN478" s="218"/>
      <c r="CO478" s="218"/>
      <c r="CP478" s="218"/>
      <c r="CQ478" s="218"/>
      <c r="CR478" s="218"/>
      <c r="CS478" s="218"/>
      <c r="CT478" s="218"/>
      <c r="CU478" s="218"/>
      <c r="CV478" s="218"/>
      <c r="CW478" s="218"/>
      <c r="CX478" s="218"/>
      <c r="CY478" s="218"/>
      <c r="CZ478" s="218"/>
      <c r="DA478" s="218"/>
      <c r="DB478" s="218"/>
      <c r="DC478" s="218"/>
      <c r="DD478" s="218"/>
      <c r="DE478" s="218"/>
      <c r="DF478" s="218"/>
      <c r="DG478" s="218"/>
      <c r="DH478" s="218"/>
      <c r="DI478" s="218"/>
      <c r="DJ478" s="218"/>
      <c r="DK478" s="218"/>
      <c r="DL478" s="218"/>
      <c r="DM478" s="218"/>
      <c r="DN478" s="218"/>
      <c r="DO478" s="218"/>
      <c r="DP478" s="218"/>
      <c r="DQ478" s="218"/>
      <c r="DR478" s="218"/>
      <c r="DS478" s="218"/>
      <c r="DT478" s="218"/>
      <c r="DU478" s="218"/>
      <c r="DV478" s="218"/>
      <c r="DW478" s="218"/>
      <c r="DX478" s="218"/>
      <c r="DY478" s="218"/>
      <c r="DZ478" s="218"/>
      <c r="EA478" s="218"/>
      <c r="EB478" s="218"/>
      <c r="EC478" s="218"/>
      <c r="ED478" s="218"/>
      <c r="EE478" s="218"/>
      <c r="EF478" s="218"/>
      <c r="EG478" s="218"/>
      <c r="EH478" s="218"/>
      <c r="EI478" s="218"/>
      <c r="EJ478" s="218"/>
      <c r="EK478" s="218"/>
      <c r="EL478" s="218"/>
      <c r="EM478" s="218"/>
      <c r="EN478" s="218"/>
      <c r="EO478" s="218"/>
      <c r="EP478" s="218"/>
      <c r="EQ478" s="218"/>
      <c r="ER478" s="218"/>
      <c r="ES478" s="218"/>
      <c r="ET478" s="218"/>
      <c r="EU478" s="218"/>
      <c r="EV478" s="218"/>
      <c r="EW478" s="218"/>
      <c r="EX478" s="218"/>
      <c r="EY478" s="218"/>
      <c r="EZ478" s="218"/>
      <c r="FA478" s="218"/>
      <c r="FB478" s="218"/>
      <c r="FC478" s="218"/>
      <c r="FD478" s="218"/>
      <c r="FE478" s="218"/>
      <c r="FF478" s="218"/>
      <c r="FG478" s="218"/>
      <c r="FH478" s="218"/>
      <c r="FI478" s="218"/>
      <c r="FJ478" s="218"/>
      <c r="FK478" s="218"/>
      <c r="FL478" s="218"/>
      <c r="FM478" s="218"/>
      <c r="FN478" s="218"/>
    </row>
    <row r="479" spans="2:170">
      <c r="B479" s="218"/>
      <c r="C479" s="304"/>
      <c r="D479" s="218"/>
      <c r="F479" s="218"/>
      <c r="G479" s="218"/>
      <c r="H479" s="218"/>
      <c r="I479" s="218"/>
      <c r="J479" s="218"/>
      <c r="K479" s="218"/>
      <c r="L479" s="218"/>
      <c r="M479" s="218"/>
      <c r="N479" s="218"/>
      <c r="O479" s="218"/>
      <c r="P479" s="218"/>
      <c r="Q479" s="218"/>
      <c r="R479" s="218"/>
      <c r="S479" s="218"/>
      <c r="T479" s="218"/>
      <c r="U479" s="218"/>
      <c r="V479" s="218"/>
      <c r="W479" s="218"/>
      <c r="X479" s="218"/>
      <c r="Y479" s="218"/>
      <c r="Z479" s="218"/>
      <c r="AA479" s="218"/>
      <c r="AB479" s="218"/>
      <c r="AC479" s="218"/>
      <c r="AD479" s="218"/>
      <c r="AE479" s="218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18"/>
      <c r="AP479" s="218"/>
      <c r="AQ479" s="218"/>
      <c r="AR479" s="218"/>
      <c r="AS479" s="218"/>
      <c r="AT479" s="218"/>
      <c r="AU479" s="218"/>
      <c r="AV479" s="218"/>
      <c r="AW479" s="218"/>
      <c r="AX479" s="218"/>
      <c r="AY479" s="218"/>
      <c r="AZ479" s="218"/>
      <c r="BA479" s="218"/>
      <c r="BB479" s="218"/>
      <c r="BC479" s="218"/>
      <c r="BD479" s="218"/>
      <c r="BE479" s="218"/>
      <c r="BF479" s="218"/>
      <c r="BG479" s="218"/>
      <c r="BH479" s="218"/>
      <c r="BI479" s="218"/>
      <c r="BJ479" s="218"/>
      <c r="BK479" s="218"/>
      <c r="BL479" s="218"/>
      <c r="BM479" s="218"/>
      <c r="BN479" s="218"/>
      <c r="BO479" s="218"/>
      <c r="BP479" s="218"/>
      <c r="BQ479" s="218"/>
      <c r="BR479" s="218"/>
      <c r="BS479" s="218"/>
      <c r="BT479" s="218"/>
      <c r="BU479" s="218"/>
      <c r="BV479" s="218"/>
      <c r="BW479" s="218"/>
      <c r="BX479" s="218"/>
      <c r="BY479" s="218"/>
      <c r="BZ479" s="218"/>
      <c r="CA479" s="218"/>
      <c r="CB479" s="218"/>
      <c r="CC479" s="218"/>
      <c r="CD479" s="218"/>
      <c r="CE479" s="218"/>
      <c r="CF479" s="218"/>
      <c r="CG479" s="218"/>
      <c r="CH479" s="218"/>
      <c r="CI479" s="218"/>
      <c r="CJ479" s="218"/>
      <c r="CK479" s="218"/>
      <c r="CL479" s="218"/>
      <c r="CM479" s="218"/>
      <c r="CN479" s="218"/>
      <c r="CO479" s="218"/>
      <c r="CP479" s="218"/>
      <c r="CQ479" s="218"/>
      <c r="CR479" s="218"/>
      <c r="CS479" s="218"/>
      <c r="CT479" s="218"/>
      <c r="CU479" s="218"/>
      <c r="CV479" s="218"/>
      <c r="CW479" s="218"/>
      <c r="CX479" s="218"/>
      <c r="CY479" s="218"/>
      <c r="CZ479" s="218"/>
      <c r="DA479" s="218"/>
      <c r="DB479" s="218"/>
      <c r="DC479" s="218"/>
      <c r="DD479" s="218"/>
      <c r="DE479" s="218"/>
      <c r="DF479" s="218"/>
      <c r="DG479" s="218"/>
      <c r="DH479" s="218"/>
      <c r="DI479" s="218"/>
      <c r="DJ479" s="218"/>
      <c r="DK479" s="218"/>
      <c r="DL479" s="218"/>
      <c r="DM479" s="218"/>
      <c r="DN479" s="218"/>
      <c r="DO479" s="218"/>
      <c r="DP479" s="218"/>
      <c r="DQ479" s="218"/>
      <c r="DR479" s="218"/>
      <c r="DS479" s="218"/>
      <c r="DT479" s="218"/>
      <c r="DU479" s="218"/>
      <c r="DV479" s="218"/>
      <c r="DW479" s="218"/>
      <c r="DX479" s="218"/>
      <c r="DY479" s="218"/>
      <c r="DZ479" s="218"/>
      <c r="EA479" s="218"/>
      <c r="EB479" s="218"/>
      <c r="EC479" s="218"/>
      <c r="ED479" s="218"/>
      <c r="EE479" s="218"/>
      <c r="EF479" s="218"/>
      <c r="EG479" s="218"/>
      <c r="EH479" s="218"/>
      <c r="EI479" s="218"/>
      <c r="EJ479" s="218"/>
      <c r="EK479" s="218"/>
      <c r="EL479" s="218"/>
      <c r="EM479" s="218"/>
      <c r="EN479" s="218"/>
      <c r="EO479" s="218"/>
      <c r="EP479" s="218"/>
      <c r="EQ479" s="218"/>
      <c r="ER479" s="218"/>
      <c r="ES479" s="218"/>
      <c r="ET479" s="218"/>
      <c r="EU479" s="218"/>
      <c r="EV479" s="218"/>
      <c r="EW479" s="218"/>
      <c r="EX479" s="218"/>
      <c r="EY479" s="218"/>
      <c r="EZ479" s="218"/>
      <c r="FA479" s="218"/>
      <c r="FB479" s="218"/>
      <c r="FC479" s="218"/>
      <c r="FD479" s="218"/>
      <c r="FE479" s="218"/>
      <c r="FF479" s="218"/>
      <c r="FG479" s="218"/>
      <c r="FH479" s="218"/>
      <c r="FI479" s="218"/>
      <c r="FJ479" s="218"/>
      <c r="FK479" s="218"/>
      <c r="FL479" s="218"/>
      <c r="FM479" s="218"/>
      <c r="FN479" s="218"/>
    </row>
    <row r="480" spans="2:170">
      <c r="B480" s="218"/>
      <c r="C480" s="304"/>
      <c r="D480" s="218"/>
      <c r="F480" s="218"/>
      <c r="G480" s="218"/>
      <c r="H480" s="218"/>
      <c r="I480" s="218"/>
      <c r="J480" s="218"/>
      <c r="K480" s="218"/>
      <c r="L480" s="218"/>
      <c r="M480" s="218"/>
      <c r="N480" s="218"/>
      <c r="O480" s="218"/>
      <c r="P480" s="218"/>
      <c r="Q480" s="218"/>
      <c r="R480" s="218"/>
      <c r="S480" s="218"/>
      <c r="T480" s="218"/>
      <c r="U480" s="218"/>
      <c r="V480" s="218"/>
      <c r="W480" s="218"/>
      <c r="X480" s="218"/>
      <c r="Y480" s="218"/>
      <c r="Z480" s="218"/>
      <c r="AA480" s="218"/>
      <c r="AB480" s="218"/>
      <c r="AC480" s="218"/>
      <c r="AD480" s="218"/>
      <c r="AE480" s="218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18"/>
      <c r="AP480" s="218"/>
      <c r="AQ480" s="218"/>
      <c r="AR480" s="218"/>
      <c r="AS480" s="218"/>
      <c r="AT480" s="218"/>
      <c r="AU480" s="218"/>
      <c r="AV480" s="218"/>
      <c r="AW480" s="218"/>
      <c r="AX480" s="218"/>
      <c r="AY480" s="218"/>
      <c r="AZ480" s="218"/>
      <c r="BA480" s="218"/>
      <c r="BB480" s="218"/>
      <c r="BC480" s="218"/>
      <c r="BD480" s="218"/>
      <c r="BE480" s="218"/>
      <c r="BF480" s="218"/>
      <c r="BG480" s="218"/>
      <c r="BH480" s="218"/>
      <c r="BI480" s="218"/>
      <c r="BJ480" s="218"/>
      <c r="BK480" s="218"/>
      <c r="BL480" s="218"/>
      <c r="BM480" s="218"/>
      <c r="BN480" s="218"/>
      <c r="BO480" s="218"/>
      <c r="BP480" s="218"/>
      <c r="BQ480" s="218"/>
      <c r="BR480" s="218"/>
      <c r="BS480" s="218"/>
      <c r="BT480" s="218"/>
      <c r="BU480" s="218"/>
      <c r="BV480" s="218"/>
      <c r="BW480" s="218"/>
      <c r="BX480" s="218"/>
      <c r="BY480" s="218"/>
      <c r="BZ480" s="218"/>
      <c r="CA480" s="218"/>
      <c r="CB480" s="218"/>
      <c r="CC480" s="218"/>
      <c r="CD480" s="218"/>
      <c r="CE480" s="218"/>
      <c r="CF480" s="218"/>
      <c r="CG480" s="218"/>
      <c r="CH480" s="218"/>
      <c r="CI480" s="218"/>
      <c r="CJ480" s="218"/>
      <c r="CK480" s="218"/>
      <c r="CL480" s="218"/>
      <c r="CM480" s="218"/>
      <c r="CN480" s="218"/>
      <c r="CO480" s="218"/>
      <c r="CP480" s="218"/>
      <c r="CQ480" s="218"/>
      <c r="CR480" s="218"/>
      <c r="CS480" s="218"/>
      <c r="CT480" s="218"/>
      <c r="CU480" s="218"/>
      <c r="CV480" s="218"/>
      <c r="CW480" s="218"/>
      <c r="CX480" s="218"/>
      <c r="CY480" s="218"/>
      <c r="CZ480" s="218"/>
      <c r="DA480" s="218"/>
      <c r="DB480" s="218"/>
      <c r="DC480" s="218"/>
      <c r="DD480" s="218"/>
      <c r="DE480" s="218"/>
      <c r="DF480" s="218"/>
      <c r="DG480" s="218"/>
      <c r="DH480" s="218"/>
      <c r="DI480" s="218"/>
      <c r="DJ480" s="218"/>
      <c r="DK480" s="218"/>
      <c r="DL480" s="218"/>
      <c r="DM480" s="218"/>
      <c r="DN480" s="218"/>
      <c r="DO480" s="218"/>
      <c r="DP480" s="218"/>
      <c r="DQ480" s="218"/>
      <c r="DR480" s="218"/>
      <c r="DS480" s="218"/>
      <c r="DT480" s="218"/>
      <c r="DU480" s="218"/>
      <c r="DV480" s="218"/>
      <c r="DW480" s="218"/>
      <c r="DX480" s="218"/>
      <c r="DY480" s="218"/>
      <c r="DZ480" s="218"/>
      <c r="EA480" s="218"/>
      <c r="EB480" s="218"/>
      <c r="EC480" s="218"/>
      <c r="ED480" s="218"/>
      <c r="EE480" s="218"/>
      <c r="EF480" s="218"/>
      <c r="EG480" s="218"/>
      <c r="EH480" s="218"/>
      <c r="EI480" s="218"/>
      <c r="EJ480" s="218"/>
      <c r="EK480" s="218"/>
      <c r="EL480" s="218"/>
      <c r="EM480" s="218"/>
      <c r="EN480" s="218"/>
      <c r="EO480" s="218"/>
      <c r="EP480" s="218"/>
      <c r="EQ480" s="218"/>
      <c r="ER480" s="218"/>
      <c r="ES480" s="218"/>
      <c r="ET480" s="218"/>
      <c r="EU480" s="218"/>
      <c r="EV480" s="218"/>
      <c r="EW480" s="218"/>
      <c r="EX480" s="218"/>
      <c r="EY480" s="218"/>
      <c r="EZ480" s="218"/>
      <c r="FA480" s="218"/>
      <c r="FB480" s="218"/>
      <c r="FC480" s="218"/>
      <c r="FD480" s="218"/>
      <c r="FE480" s="218"/>
      <c r="FF480" s="218"/>
      <c r="FG480" s="218"/>
      <c r="FH480" s="218"/>
      <c r="FI480" s="218"/>
      <c r="FJ480" s="218"/>
      <c r="FK480" s="218"/>
      <c r="FL480" s="218"/>
      <c r="FM480" s="218"/>
      <c r="FN480" s="218"/>
    </row>
    <row r="481" spans="2:170">
      <c r="B481" s="218"/>
      <c r="C481" s="304"/>
      <c r="D481" s="218"/>
      <c r="F481" s="218"/>
      <c r="G481" s="218"/>
      <c r="H481" s="218"/>
      <c r="I481" s="218"/>
      <c r="J481" s="218"/>
      <c r="K481" s="218"/>
      <c r="L481" s="218"/>
      <c r="M481" s="218"/>
      <c r="N481" s="218"/>
      <c r="O481" s="218"/>
      <c r="P481" s="218"/>
      <c r="Q481" s="218"/>
      <c r="R481" s="218"/>
      <c r="S481" s="218"/>
      <c r="T481" s="218"/>
      <c r="U481" s="218"/>
      <c r="V481" s="218"/>
      <c r="W481" s="218"/>
      <c r="X481" s="218"/>
      <c r="Y481" s="218"/>
      <c r="Z481" s="218"/>
      <c r="AA481" s="218"/>
      <c r="AB481" s="218"/>
      <c r="AC481" s="218"/>
      <c r="AD481" s="218"/>
      <c r="AE481" s="218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18"/>
      <c r="AP481" s="218"/>
      <c r="AQ481" s="218"/>
      <c r="AR481" s="218"/>
      <c r="AS481" s="218"/>
      <c r="AT481" s="218"/>
      <c r="AU481" s="218"/>
      <c r="AV481" s="218"/>
      <c r="AW481" s="218"/>
      <c r="AX481" s="218"/>
      <c r="AY481" s="218"/>
      <c r="AZ481" s="218"/>
      <c r="BA481" s="218"/>
      <c r="BB481" s="218"/>
      <c r="BC481" s="218"/>
      <c r="BD481" s="218"/>
      <c r="BE481" s="218"/>
      <c r="BF481" s="218"/>
      <c r="BG481" s="218"/>
      <c r="BH481" s="218"/>
      <c r="BI481" s="218"/>
      <c r="BJ481" s="218"/>
      <c r="BK481" s="218"/>
      <c r="BL481" s="218"/>
      <c r="BM481" s="218"/>
      <c r="BN481" s="218"/>
      <c r="BO481" s="218"/>
      <c r="BP481" s="218"/>
      <c r="BQ481" s="218"/>
      <c r="BR481" s="218"/>
      <c r="BS481" s="218"/>
      <c r="BT481" s="218"/>
      <c r="BU481" s="218"/>
      <c r="BV481" s="218"/>
      <c r="BW481" s="218"/>
      <c r="BX481" s="218"/>
      <c r="BY481" s="218"/>
      <c r="BZ481" s="218"/>
      <c r="CA481" s="218"/>
      <c r="CB481" s="218"/>
      <c r="CC481" s="218"/>
      <c r="CD481" s="218"/>
      <c r="CE481" s="218"/>
      <c r="CF481" s="218"/>
      <c r="CG481" s="218"/>
      <c r="CH481" s="218"/>
      <c r="CI481" s="218"/>
      <c r="CJ481" s="218"/>
      <c r="CK481" s="218"/>
      <c r="CL481" s="218"/>
      <c r="CM481" s="218"/>
      <c r="CN481" s="218"/>
      <c r="CO481" s="218"/>
      <c r="CP481" s="218"/>
      <c r="CQ481" s="218"/>
      <c r="CR481" s="218"/>
      <c r="CS481" s="218"/>
      <c r="CT481" s="218"/>
      <c r="CU481" s="218"/>
      <c r="CV481" s="218"/>
      <c r="CW481" s="218"/>
      <c r="CX481" s="218"/>
      <c r="CY481" s="218"/>
      <c r="CZ481" s="218"/>
      <c r="DA481" s="218"/>
      <c r="DB481" s="218"/>
      <c r="DC481" s="218"/>
      <c r="DD481" s="218"/>
      <c r="DE481" s="218"/>
      <c r="DF481" s="218"/>
      <c r="DG481" s="218"/>
      <c r="DH481" s="218"/>
      <c r="DI481" s="218"/>
      <c r="DJ481" s="218"/>
      <c r="DK481" s="218"/>
      <c r="DL481" s="218"/>
      <c r="DM481" s="218"/>
      <c r="DN481" s="218"/>
      <c r="DO481" s="218"/>
      <c r="DP481" s="218"/>
      <c r="DQ481" s="218"/>
      <c r="DR481" s="218"/>
      <c r="DS481" s="218"/>
      <c r="DT481" s="218"/>
      <c r="DU481" s="218"/>
      <c r="DV481" s="218"/>
      <c r="DW481" s="218"/>
      <c r="DX481" s="218"/>
      <c r="DY481" s="218"/>
      <c r="DZ481" s="218"/>
      <c r="EA481" s="218"/>
      <c r="EB481" s="218"/>
      <c r="EC481" s="218"/>
      <c r="ED481" s="218"/>
      <c r="EE481" s="218"/>
      <c r="EF481" s="218"/>
      <c r="EG481" s="218"/>
      <c r="EH481" s="218"/>
      <c r="EI481" s="218"/>
      <c r="EJ481" s="218"/>
      <c r="EK481" s="218"/>
      <c r="EL481" s="218"/>
      <c r="EM481" s="218"/>
      <c r="EN481" s="218"/>
      <c r="EO481" s="218"/>
      <c r="EP481" s="218"/>
      <c r="EQ481" s="218"/>
      <c r="ER481" s="218"/>
      <c r="ES481" s="218"/>
      <c r="ET481" s="218"/>
      <c r="EU481" s="218"/>
      <c r="EV481" s="218"/>
      <c r="EW481" s="218"/>
      <c r="EX481" s="218"/>
      <c r="EY481" s="218"/>
      <c r="EZ481" s="218"/>
      <c r="FA481" s="218"/>
      <c r="FB481" s="218"/>
      <c r="FC481" s="218"/>
      <c r="FD481" s="218"/>
      <c r="FE481" s="218"/>
      <c r="FF481" s="218"/>
      <c r="FG481" s="218"/>
      <c r="FH481" s="218"/>
      <c r="FI481" s="218"/>
      <c r="FJ481" s="218"/>
      <c r="FK481" s="218"/>
      <c r="FL481" s="218"/>
      <c r="FM481" s="218"/>
      <c r="FN481" s="218"/>
    </row>
    <row r="482" spans="2:170">
      <c r="B482" s="218"/>
      <c r="C482" s="304"/>
      <c r="D482" s="218"/>
      <c r="F482" s="218"/>
      <c r="G482" s="218"/>
      <c r="H482" s="218"/>
      <c r="I482" s="218"/>
      <c r="J482" s="218"/>
      <c r="K482" s="218"/>
      <c r="L482" s="218"/>
      <c r="M482" s="218"/>
      <c r="N482" s="218"/>
      <c r="O482" s="218"/>
      <c r="P482" s="218"/>
      <c r="Q482" s="218"/>
      <c r="R482" s="218"/>
      <c r="S482" s="218"/>
      <c r="T482" s="218"/>
      <c r="U482" s="218"/>
      <c r="V482" s="218"/>
      <c r="W482" s="218"/>
      <c r="X482" s="218"/>
      <c r="Y482" s="218"/>
      <c r="Z482" s="218"/>
      <c r="AA482" s="218"/>
      <c r="AB482" s="218"/>
      <c r="AC482" s="218"/>
      <c r="AD482" s="218"/>
      <c r="AE482" s="218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18"/>
      <c r="AP482" s="218"/>
      <c r="AQ482" s="218"/>
      <c r="AR482" s="218"/>
      <c r="AS482" s="218"/>
      <c r="AT482" s="218"/>
      <c r="AU482" s="218"/>
      <c r="AV482" s="218"/>
      <c r="AW482" s="218"/>
      <c r="AX482" s="218"/>
      <c r="AY482" s="218"/>
      <c r="AZ482" s="218"/>
      <c r="BA482" s="218"/>
      <c r="BB482" s="218"/>
      <c r="BC482" s="218"/>
      <c r="BD482" s="218"/>
      <c r="BE482" s="218"/>
      <c r="BF482" s="218"/>
      <c r="BG482" s="218"/>
      <c r="BH482" s="218"/>
      <c r="BI482" s="218"/>
      <c r="BJ482" s="218"/>
      <c r="BK482" s="218"/>
      <c r="BL482" s="218"/>
      <c r="BM482" s="218"/>
      <c r="BN482" s="218"/>
      <c r="BO482" s="218"/>
      <c r="BP482" s="218"/>
      <c r="BQ482" s="218"/>
      <c r="BR482" s="218"/>
      <c r="BS482" s="218"/>
      <c r="BT482" s="218"/>
      <c r="BU482" s="218"/>
      <c r="BV482" s="218"/>
      <c r="BW482" s="218"/>
      <c r="BX482" s="218"/>
      <c r="BY482" s="218"/>
      <c r="BZ482" s="218"/>
      <c r="CA482" s="218"/>
      <c r="CB482" s="218"/>
      <c r="CC482" s="218"/>
      <c r="CD482" s="218"/>
      <c r="CE482" s="218"/>
      <c r="CF482" s="218"/>
      <c r="CG482" s="218"/>
      <c r="CH482" s="218"/>
      <c r="CI482" s="218"/>
      <c r="CJ482" s="218"/>
      <c r="CK482" s="218"/>
      <c r="CL482" s="218"/>
      <c r="CM482" s="218"/>
      <c r="CN482" s="218"/>
      <c r="CO482" s="218"/>
      <c r="CP482" s="218"/>
      <c r="CQ482" s="218"/>
      <c r="CR482" s="218"/>
      <c r="CS482" s="218"/>
      <c r="CT482" s="218"/>
      <c r="CU482" s="218"/>
      <c r="CV482" s="218"/>
      <c r="CW482" s="218"/>
      <c r="CX482" s="218"/>
      <c r="CY482" s="218"/>
      <c r="CZ482" s="218"/>
      <c r="DA482" s="218"/>
      <c r="DB482" s="218"/>
      <c r="DC482" s="218"/>
      <c r="DD482" s="218"/>
      <c r="DE482" s="218"/>
      <c r="DF482" s="218"/>
      <c r="DG482" s="218"/>
      <c r="DH482" s="218"/>
      <c r="DI482" s="218"/>
      <c r="DJ482" s="218"/>
      <c r="DK482" s="218"/>
      <c r="DL482" s="218"/>
      <c r="DM482" s="218"/>
      <c r="DN482" s="218"/>
      <c r="DO482" s="218"/>
      <c r="DP482" s="218"/>
      <c r="DQ482" s="218"/>
      <c r="DR482" s="218"/>
      <c r="DS482" s="218"/>
      <c r="DT482" s="218"/>
      <c r="DU482" s="218"/>
      <c r="DV482" s="218"/>
      <c r="DW482" s="218"/>
      <c r="DX482" s="218"/>
      <c r="DY482" s="218"/>
      <c r="DZ482" s="218"/>
      <c r="EA482" s="218"/>
      <c r="EB482" s="218"/>
      <c r="EC482" s="218"/>
      <c r="ED482" s="218"/>
      <c r="EE482" s="218"/>
      <c r="EF482" s="218"/>
      <c r="EG482" s="218"/>
      <c r="EH482" s="218"/>
      <c r="EI482" s="218"/>
      <c r="EJ482" s="218"/>
      <c r="EK482" s="218"/>
      <c r="EL482" s="218"/>
      <c r="EM482" s="218"/>
      <c r="EN482" s="218"/>
      <c r="EO482" s="218"/>
      <c r="EP482" s="218"/>
      <c r="EQ482" s="218"/>
      <c r="ER482" s="218"/>
      <c r="ES482" s="218"/>
      <c r="ET482" s="218"/>
      <c r="EU482" s="218"/>
      <c r="EV482" s="218"/>
      <c r="EW482" s="218"/>
      <c r="EX482" s="218"/>
      <c r="EY482" s="218"/>
      <c r="EZ482" s="218"/>
      <c r="FA482" s="218"/>
      <c r="FB482" s="218"/>
      <c r="FC482" s="218"/>
      <c r="FD482" s="218"/>
      <c r="FE482" s="218"/>
      <c r="FF482" s="218"/>
      <c r="FG482" s="218"/>
      <c r="FH482" s="218"/>
      <c r="FI482" s="218"/>
      <c r="FJ482" s="218"/>
      <c r="FK482" s="218"/>
      <c r="FL482" s="218"/>
      <c r="FM482" s="218"/>
      <c r="FN482" s="218"/>
    </row>
    <row r="483" spans="2:170">
      <c r="B483" s="218"/>
      <c r="C483" s="304"/>
      <c r="D483" s="218"/>
      <c r="F483" s="218"/>
      <c r="G483" s="218"/>
      <c r="H483" s="218"/>
      <c r="I483" s="218"/>
      <c r="J483" s="218"/>
      <c r="K483" s="218"/>
      <c r="L483" s="218"/>
      <c r="M483" s="218"/>
      <c r="N483" s="218"/>
      <c r="O483" s="218"/>
      <c r="P483" s="218"/>
      <c r="Q483" s="218"/>
      <c r="R483" s="218"/>
      <c r="S483" s="218"/>
      <c r="T483" s="218"/>
      <c r="U483" s="218"/>
      <c r="V483" s="218"/>
      <c r="W483" s="218"/>
      <c r="X483" s="218"/>
      <c r="Y483" s="218"/>
      <c r="Z483" s="218"/>
      <c r="AA483" s="218"/>
      <c r="AB483" s="218"/>
      <c r="AC483" s="218"/>
      <c r="AD483" s="218"/>
      <c r="AE483" s="218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18"/>
      <c r="AP483" s="218"/>
      <c r="AQ483" s="218"/>
      <c r="AR483" s="218"/>
      <c r="AS483" s="218"/>
      <c r="AT483" s="218"/>
      <c r="AU483" s="218"/>
      <c r="AV483" s="218"/>
      <c r="AW483" s="218"/>
      <c r="AX483" s="218"/>
      <c r="AY483" s="218"/>
      <c r="AZ483" s="218"/>
      <c r="BA483" s="218"/>
      <c r="BB483" s="218"/>
      <c r="BC483" s="218"/>
      <c r="BD483" s="218"/>
      <c r="BE483" s="218"/>
      <c r="BF483" s="218"/>
      <c r="BG483" s="218"/>
      <c r="BH483" s="218"/>
      <c r="BI483" s="218"/>
      <c r="BJ483" s="218"/>
      <c r="BK483" s="218"/>
      <c r="BL483" s="218"/>
      <c r="BM483" s="218"/>
      <c r="BN483" s="218"/>
      <c r="BO483" s="218"/>
      <c r="BP483" s="218"/>
      <c r="BQ483" s="218"/>
      <c r="BR483" s="218"/>
      <c r="BS483" s="218"/>
      <c r="BT483" s="218"/>
      <c r="BU483" s="218"/>
      <c r="BV483" s="218"/>
      <c r="BW483" s="218"/>
      <c r="BX483" s="218"/>
      <c r="BY483" s="218"/>
      <c r="BZ483" s="218"/>
      <c r="CA483" s="218"/>
      <c r="CB483" s="218"/>
      <c r="CC483" s="218"/>
      <c r="CD483" s="218"/>
      <c r="CE483" s="218"/>
      <c r="CF483" s="218"/>
      <c r="CG483" s="218"/>
      <c r="CH483" s="218"/>
      <c r="CI483" s="218"/>
      <c r="CJ483" s="218"/>
      <c r="CK483" s="218"/>
      <c r="CL483" s="218"/>
      <c r="CM483" s="218"/>
      <c r="CN483" s="218"/>
      <c r="CO483" s="218"/>
      <c r="CP483" s="218"/>
      <c r="CQ483" s="218"/>
      <c r="CR483" s="218"/>
      <c r="CS483" s="218"/>
      <c r="CT483" s="218"/>
      <c r="CU483" s="218"/>
      <c r="CV483" s="218"/>
      <c r="CW483" s="218"/>
      <c r="CX483" s="218"/>
      <c r="CY483" s="218"/>
      <c r="CZ483" s="218"/>
      <c r="DA483" s="218"/>
      <c r="DB483" s="218"/>
      <c r="DC483" s="218"/>
      <c r="DD483" s="218"/>
      <c r="DE483" s="218"/>
      <c r="DF483" s="218"/>
      <c r="DG483" s="218"/>
      <c r="DH483" s="218"/>
      <c r="DI483" s="218"/>
      <c r="DJ483" s="218"/>
      <c r="DK483" s="218"/>
      <c r="DL483" s="218"/>
      <c r="DM483" s="218"/>
      <c r="DN483" s="218"/>
      <c r="DO483" s="218"/>
      <c r="DP483" s="218"/>
      <c r="DQ483" s="218"/>
      <c r="DR483" s="218"/>
      <c r="DS483" s="218"/>
      <c r="DT483" s="218"/>
      <c r="DU483" s="218"/>
      <c r="DV483" s="218"/>
      <c r="DW483" s="218"/>
      <c r="DX483" s="218"/>
      <c r="DY483" s="218"/>
      <c r="DZ483" s="218"/>
      <c r="EA483" s="218"/>
      <c r="EB483" s="218"/>
      <c r="EC483" s="218"/>
      <c r="ED483" s="218"/>
      <c r="EE483" s="218"/>
      <c r="EF483" s="218"/>
      <c r="EG483" s="218"/>
      <c r="EH483" s="218"/>
      <c r="EI483" s="218"/>
      <c r="EJ483" s="218"/>
      <c r="EK483" s="218"/>
      <c r="EL483" s="218"/>
      <c r="EM483" s="218"/>
      <c r="EN483" s="218"/>
      <c r="EO483" s="218"/>
      <c r="EP483" s="218"/>
      <c r="EQ483" s="218"/>
      <c r="ER483" s="218"/>
      <c r="ES483" s="218"/>
      <c r="ET483" s="218"/>
      <c r="EU483" s="218"/>
      <c r="EV483" s="218"/>
      <c r="EW483" s="218"/>
      <c r="EX483" s="218"/>
      <c r="EY483" s="218"/>
      <c r="EZ483" s="218"/>
      <c r="FA483" s="218"/>
      <c r="FB483" s="218"/>
      <c r="FC483" s="218"/>
      <c r="FD483" s="218"/>
      <c r="FE483" s="218"/>
      <c r="FF483" s="218"/>
      <c r="FG483" s="218"/>
      <c r="FH483" s="218"/>
      <c r="FI483" s="218"/>
      <c r="FJ483" s="218"/>
      <c r="FK483" s="218"/>
      <c r="FL483" s="218"/>
      <c r="FM483" s="218"/>
      <c r="FN483" s="218"/>
    </row>
    <row r="484" spans="2:170">
      <c r="B484" s="218"/>
      <c r="C484" s="304"/>
      <c r="D484" s="218"/>
      <c r="F484" s="218"/>
      <c r="G484" s="218"/>
      <c r="H484" s="218"/>
      <c r="I484" s="218"/>
      <c r="J484" s="218"/>
      <c r="K484" s="218"/>
      <c r="L484" s="218"/>
      <c r="M484" s="218"/>
      <c r="N484" s="218"/>
      <c r="O484" s="218"/>
      <c r="P484" s="218"/>
      <c r="Q484" s="218"/>
      <c r="R484" s="218"/>
      <c r="S484" s="218"/>
      <c r="T484" s="218"/>
      <c r="U484" s="218"/>
      <c r="V484" s="218"/>
      <c r="W484" s="218"/>
      <c r="X484" s="218"/>
      <c r="Y484" s="218"/>
      <c r="Z484" s="218"/>
      <c r="AA484" s="218"/>
      <c r="AB484" s="218"/>
      <c r="AC484" s="218"/>
      <c r="AD484" s="218"/>
      <c r="AE484" s="218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18"/>
      <c r="AP484" s="218"/>
      <c r="AQ484" s="218"/>
      <c r="AR484" s="218"/>
      <c r="AS484" s="218"/>
      <c r="AT484" s="218"/>
      <c r="AU484" s="218"/>
      <c r="AV484" s="218"/>
      <c r="AW484" s="218"/>
      <c r="AX484" s="218"/>
      <c r="AY484" s="218"/>
      <c r="AZ484" s="218"/>
      <c r="BA484" s="218"/>
      <c r="BB484" s="218"/>
      <c r="BC484" s="218"/>
      <c r="BD484" s="218"/>
      <c r="BE484" s="218"/>
      <c r="BF484" s="218"/>
      <c r="BG484" s="218"/>
      <c r="BH484" s="218"/>
      <c r="BI484" s="218"/>
      <c r="BJ484" s="218"/>
      <c r="BK484" s="218"/>
      <c r="BL484" s="218"/>
      <c r="BM484" s="218"/>
      <c r="BN484" s="218"/>
      <c r="BO484" s="218"/>
      <c r="BP484" s="218"/>
      <c r="BQ484" s="218"/>
      <c r="BR484" s="218"/>
      <c r="BS484" s="218"/>
      <c r="BT484" s="218"/>
      <c r="BU484" s="218"/>
      <c r="BV484" s="218"/>
      <c r="BW484" s="218"/>
      <c r="BX484" s="218"/>
      <c r="BY484" s="218"/>
      <c r="BZ484" s="218"/>
      <c r="CA484" s="218"/>
      <c r="CB484" s="218"/>
      <c r="CC484" s="218"/>
      <c r="CD484" s="218"/>
      <c r="CE484" s="218"/>
      <c r="CF484" s="218"/>
      <c r="CG484" s="218"/>
      <c r="CH484" s="218"/>
      <c r="CI484" s="218"/>
      <c r="CJ484" s="218"/>
      <c r="CK484" s="218"/>
      <c r="CL484" s="218"/>
      <c r="CM484" s="218"/>
      <c r="CN484" s="218"/>
      <c r="CO484" s="218"/>
      <c r="CP484" s="218"/>
      <c r="CQ484" s="218"/>
      <c r="CR484" s="218"/>
      <c r="CS484" s="218"/>
      <c r="CT484" s="218"/>
      <c r="CU484" s="218"/>
      <c r="CV484" s="218"/>
      <c r="CW484" s="218"/>
      <c r="CX484" s="218"/>
      <c r="CY484" s="218"/>
      <c r="CZ484" s="218"/>
      <c r="DA484" s="218"/>
      <c r="DB484" s="218"/>
      <c r="DC484" s="218"/>
      <c r="DD484" s="218"/>
      <c r="DE484" s="218"/>
      <c r="DF484" s="218"/>
      <c r="DG484" s="218"/>
      <c r="DH484" s="218"/>
      <c r="DI484" s="218"/>
      <c r="DJ484" s="218"/>
      <c r="DK484" s="218"/>
      <c r="DL484" s="218"/>
      <c r="DM484" s="218"/>
      <c r="DN484" s="218"/>
      <c r="DO484" s="218"/>
      <c r="DP484" s="218"/>
      <c r="DQ484" s="218"/>
      <c r="DR484" s="218"/>
      <c r="DS484" s="218"/>
      <c r="DT484" s="218"/>
      <c r="DU484" s="218"/>
      <c r="DV484" s="218"/>
      <c r="DW484" s="218"/>
      <c r="DX484" s="218"/>
      <c r="DY484" s="218"/>
      <c r="DZ484" s="218"/>
      <c r="EA484" s="218"/>
      <c r="EB484" s="218"/>
      <c r="EC484" s="218"/>
      <c r="ED484" s="218"/>
      <c r="EE484" s="218"/>
      <c r="EF484" s="218"/>
      <c r="EG484" s="218"/>
      <c r="EH484" s="218"/>
      <c r="EI484" s="218"/>
      <c r="EJ484" s="218"/>
      <c r="EK484" s="218"/>
      <c r="EL484" s="218"/>
      <c r="EM484" s="218"/>
      <c r="EN484" s="218"/>
      <c r="EO484" s="218"/>
      <c r="EP484" s="218"/>
      <c r="EQ484" s="218"/>
      <c r="ER484" s="218"/>
      <c r="ES484" s="218"/>
      <c r="ET484" s="218"/>
      <c r="EU484" s="218"/>
      <c r="EV484" s="218"/>
      <c r="EW484" s="218"/>
      <c r="EX484" s="218"/>
      <c r="EY484" s="218"/>
      <c r="EZ484" s="218"/>
      <c r="FA484" s="218"/>
      <c r="FB484" s="218"/>
      <c r="FC484" s="218"/>
      <c r="FD484" s="218"/>
      <c r="FE484" s="218"/>
      <c r="FF484" s="218"/>
      <c r="FG484" s="218"/>
      <c r="FH484" s="218"/>
      <c r="FI484" s="218"/>
      <c r="FJ484" s="218"/>
      <c r="FK484" s="218"/>
      <c r="FL484" s="218"/>
      <c r="FM484" s="218"/>
      <c r="FN484" s="218"/>
    </row>
    <row r="485" spans="2:170">
      <c r="B485" s="218"/>
      <c r="C485" s="304"/>
      <c r="D485" s="218"/>
      <c r="F485" s="218"/>
      <c r="G485" s="218"/>
      <c r="H485" s="218"/>
      <c r="I485" s="218"/>
      <c r="J485" s="218"/>
      <c r="K485" s="218"/>
      <c r="L485" s="218"/>
      <c r="M485" s="218"/>
      <c r="N485" s="218"/>
      <c r="O485" s="218"/>
      <c r="P485" s="218"/>
      <c r="Q485" s="218"/>
      <c r="R485" s="218"/>
      <c r="S485" s="218"/>
      <c r="T485" s="218"/>
      <c r="U485" s="218"/>
      <c r="V485" s="218"/>
      <c r="W485" s="218"/>
      <c r="X485" s="218"/>
      <c r="Y485" s="218"/>
      <c r="Z485" s="218"/>
      <c r="AA485" s="218"/>
      <c r="AB485" s="218"/>
      <c r="AC485" s="218"/>
      <c r="AD485" s="218"/>
      <c r="AE485" s="218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18"/>
      <c r="AP485" s="218"/>
      <c r="AQ485" s="218"/>
      <c r="AR485" s="218"/>
      <c r="AS485" s="218"/>
      <c r="AT485" s="218"/>
      <c r="AU485" s="218"/>
      <c r="AV485" s="218"/>
      <c r="AW485" s="218"/>
      <c r="AX485" s="218"/>
      <c r="AY485" s="218"/>
      <c r="AZ485" s="218"/>
      <c r="BA485" s="218"/>
      <c r="BB485" s="218"/>
      <c r="BC485" s="218"/>
      <c r="BD485" s="218"/>
      <c r="BE485" s="218"/>
      <c r="BF485" s="218"/>
      <c r="BG485" s="218"/>
      <c r="BH485" s="218"/>
      <c r="BI485" s="218"/>
      <c r="BJ485" s="218"/>
      <c r="BK485" s="218"/>
      <c r="BL485" s="218"/>
      <c r="BM485" s="218"/>
      <c r="BN485" s="218"/>
      <c r="BO485" s="218"/>
      <c r="BP485" s="218"/>
      <c r="BQ485" s="218"/>
      <c r="BR485" s="218"/>
      <c r="BS485" s="218"/>
      <c r="BT485" s="218"/>
      <c r="BU485" s="218"/>
      <c r="BV485" s="218"/>
      <c r="BW485" s="218"/>
      <c r="BX485" s="218"/>
      <c r="BY485" s="218"/>
      <c r="BZ485" s="218"/>
      <c r="CA485" s="218"/>
      <c r="CB485" s="218"/>
      <c r="CC485" s="218"/>
      <c r="CD485" s="218"/>
      <c r="CE485" s="218"/>
      <c r="CF485" s="218"/>
      <c r="CG485" s="218"/>
      <c r="CH485" s="218"/>
      <c r="CI485" s="218"/>
      <c r="CJ485" s="218"/>
      <c r="CK485" s="218"/>
      <c r="CL485" s="218"/>
      <c r="CM485" s="218"/>
      <c r="CN485" s="218"/>
      <c r="CO485" s="218"/>
      <c r="CP485" s="218"/>
      <c r="CQ485" s="218"/>
      <c r="CR485" s="218"/>
      <c r="CS485" s="218"/>
      <c r="CT485" s="218"/>
      <c r="CU485" s="218"/>
      <c r="CV485" s="218"/>
      <c r="CW485" s="218"/>
      <c r="CX485" s="218"/>
      <c r="CY485" s="218"/>
      <c r="CZ485" s="218"/>
      <c r="DA485" s="218"/>
      <c r="DB485" s="218"/>
      <c r="DC485" s="218"/>
      <c r="DD485" s="218"/>
      <c r="DE485" s="218"/>
      <c r="DF485" s="218"/>
      <c r="DG485" s="218"/>
      <c r="DH485" s="218"/>
      <c r="DI485" s="218"/>
      <c r="DJ485" s="218"/>
      <c r="DK485" s="218"/>
      <c r="DL485" s="218"/>
      <c r="DM485" s="218"/>
      <c r="DN485" s="218"/>
      <c r="DO485" s="218"/>
      <c r="DP485" s="218"/>
      <c r="DQ485" s="218"/>
      <c r="DR485" s="218"/>
      <c r="DS485" s="218"/>
      <c r="DT485" s="218"/>
      <c r="DU485" s="218"/>
      <c r="DV485" s="218"/>
      <c r="DW485" s="218"/>
      <c r="DX485" s="218"/>
      <c r="DY485" s="218"/>
      <c r="DZ485" s="218"/>
      <c r="EA485" s="218"/>
      <c r="EB485" s="218"/>
      <c r="EC485" s="218"/>
      <c r="ED485" s="218"/>
      <c r="EE485" s="218"/>
      <c r="EF485" s="218"/>
      <c r="EG485" s="218"/>
      <c r="EH485" s="218"/>
      <c r="EI485" s="218"/>
      <c r="EJ485" s="218"/>
      <c r="EK485" s="218"/>
      <c r="EL485" s="218"/>
      <c r="EM485" s="218"/>
      <c r="EN485" s="218"/>
      <c r="EO485" s="218"/>
      <c r="EP485" s="218"/>
      <c r="EQ485" s="218"/>
      <c r="ER485" s="218"/>
      <c r="ES485" s="218"/>
      <c r="ET485" s="218"/>
      <c r="EU485" s="218"/>
      <c r="EV485" s="218"/>
      <c r="EW485" s="218"/>
      <c r="EX485" s="218"/>
      <c r="EY485" s="218"/>
      <c r="EZ485" s="218"/>
      <c r="FA485" s="218"/>
      <c r="FB485" s="218"/>
      <c r="FC485" s="218"/>
      <c r="FD485" s="218"/>
      <c r="FE485" s="218"/>
      <c r="FF485" s="218"/>
      <c r="FG485" s="218"/>
      <c r="FH485" s="218"/>
      <c r="FI485" s="218"/>
      <c r="FJ485" s="218"/>
      <c r="FK485" s="218"/>
      <c r="FL485" s="218"/>
      <c r="FM485" s="218"/>
      <c r="FN485" s="218"/>
    </row>
    <row r="486" spans="2:170">
      <c r="B486" s="218"/>
      <c r="C486" s="304"/>
      <c r="D486" s="218"/>
      <c r="F486" s="218"/>
      <c r="G486" s="218"/>
      <c r="H486" s="218"/>
      <c r="I486" s="218"/>
      <c r="J486" s="218"/>
      <c r="K486" s="218"/>
      <c r="L486" s="218"/>
      <c r="M486" s="218"/>
      <c r="N486" s="218"/>
      <c r="O486" s="218"/>
      <c r="P486" s="218"/>
      <c r="Q486" s="218"/>
      <c r="R486" s="218"/>
      <c r="S486" s="218"/>
      <c r="T486" s="218"/>
      <c r="U486" s="218"/>
      <c r="V486" s="218"/>
      <c r="W486" s="218"/>
      <c r="X486" s="218"/>
      <c r="Y486" s="218"/>
      <c r="Z486" s="218"/>
      <c r="AA486" s="218"/>
      <c r="AB486" s="218"/>
      <c r="AC486" s="218"/>
      <c r="AD486" s="218"/>
      <c r="AE486" s="218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18"/>
      <c r="AP486" s="218"/>
      <c r="AQ486" s="218"/>
      <c r="AR486" s="218"/>
      <c r="AS486" s="218"/>
      <c r="AT486" s="218"/>
      <c r="AU486" s="218"/>
      <c r="AV486" s="218"/>
      <c r="AW486" s="218"/>
      <c r="AX486" s="218"/>
      <c r="AY486" s="218"/>
      <c r="AZ486" s="218"/>
      <c r="BA486" s="218"/>
      <c r="BB486" s="218"/>
      <c r="BC486" s="218"/>
      <c r="BD486" s="218"/>
      <c r="BE486" s="218"/>
      <c r="BF486" s="218"/>
      <c r="BG486" s="218"/>
      <c r="BH486" s="218"/>
      <c r="BI486" s="218"/>
      <c r="BJ486" s="218"/>
      <c r="BK486" s="218"/>
      <c r="BL486" s="218"/>
      <c r="BM486" s="218"/>
      <c r="BN486" s="218"/>
      <c r="BO486" s="218"/>
      <c r="BP486" s="218"/>
      <c r="BQ486" s="218"/>
      <c r="BR486" s="218"/>
      <c r="BS486" s="218"/>
      <c r="BT486" s="218"/>
      <c r="BU486" s="218"/>
      <c r="BV486" s="218"/>
      <c r="BW486" s="218"/>
      <c r="BX486" s="218"/>
      <c r="BY486" s="218"/>
      <c r="BZ486" s="218"/>
      <c r="CA486" s="218"/>
      <c r="CB486" s="218"/>
      <c r="CC486" s="218"/>
      <c r="CD486" s="218"/>
      <c r="CE486" s="218"/>
      <c r="CF486" s="218"/>
      <c r="CG486" s="218"/>
      <c r="CH486" s="218"/>
      <c r="CI486" s="218"/>
      <c r="CJ486" s="218"/>
      <c r="CK486" s="218"/>
      <c r="CL486" s="218"/>
      <c r="CM486" s="218"/>
      <c r="CN486" s="218"/>
      <c r="CO486" s="218"/>
      <c r="CP486" s="218"/>
      <c r="CQ486" s="218"/>
      <c r="CR486" s="218"/>
      <c r="CS486" s="218"/>
      <c r="CT486" s="218"/>
      <c r="CU486" s="218"/>
      <c r="CV486" s="218"/>
      <c r="CW486" s="218"/>
      <c r="CX486" s="218"/>
      <c r="CY486" s="218"/>
      <c r="CZ486" s="218"/>
      <c r="DA486" s="218"/>
      <c r="DB486" s="218"/>
      <c r="DC486" s="218"/>
      <c r="DD486" s="218"/>
      <c r="DE486" s="218"/>
      <c r="DF486" s="218"/>
      <c r="DG486" s="218"/>
      <c r="DH486" s="218"/>
      <c r="DI486" s="218"/>
      <c r="DJ486" s="218"/>
      <c r="DK486" s="218"/>
      <c r="DL486" s="218"/>
      <c r="DM486" s="218"/>
      <c r="DN486" s="218"/>
      <c r="DO486" s="218"/>
      <c r="DP486" s="218"/>
      <c r="DQ486" s="218"/>
      <c r="DR486" s="218"/>
      <c r="DS486" s="218"/>
      <c r="DT486" s="218"/>
      <c r="DU486" s="218"/>
      <c r="DV486" s="218"/>
      <c r="DW486" s="218"/>
      <c r="DX486" s="218"/>
      <c r="DY486" s="218"/>
      <c r="DZ486" s="218"/>
      <c r="EA486" s="218"/>
      <c r="EB486" s="218"/>
      <c r="EC486" s="218"/>
      <c r="ED486" s="218"/>
      <c r="EE486" s="218"/>
      <c r="EF486" s="218"/>
      <c r="EG486" s="218"/>
      <c r="EH486" s="218"/>
      <c r="EI486" s="218"/>
      <c r="EJ486" s="218"/>
      <c r="EK486" s="218"/>
      <c r="EL486" s="218"/>
      <c r="EM486" s="218"/>
      <c r="EN486" s="218"/>
      <c r="EO486" s="218"/>
      <c r="EP486" s="218"/>
      <c r="EQ486" s="218"/>
      <c r="ER486" s="218"/>
      <c r="ES486" s="218"/>
      <c r="ET486" s="218"/>
      <c r="EU486" s="218"/>
      <c r="EV486" s="218"/>
      <c r="EW486" s="218"/>
      <c r="EX486" s="218"/>
      <c r="EY486" s="218"/>
      <c r="EZ486" s="218"/>
      <c r="FA486" s="218"/>
      <c r="FB486" s="218"/>
      <c r="FC486" s="218"/>
      <c r="FD486" s="218"/>
      <c r="FE486" s="218"/>
      <c r="FF486" s="218"/>
      <c r="FG486" s="218"/>
      <c r="FH486" s="218"/>
      <c r="FI486" s="218"/>
      <c r="FJ486" s="218"/>
      <c r="FK486" s="218"/>
      <c r="FL486" s="218"/>
      <c r="FM486" s="218"/>
      <c r="FN486" s="218"/>
    </row>
    <row r="487" spans="2:170">
      <c r="B487" s="218"/>
      <c r="C487" s="304"/>
      <c r="D487" s="218"/>
      <c r="F487" s="218"/>
      <c r="G487" s="218"/>
      <c r="H487" s="218"/>
      <c r="I487" s="218"/>
      <c r="J487" s="218"/>
      <c r="K487" s="218"/>
      <c r="L487" s="218"/>
      <c r="M487" s="218"/>
      <c r="N487" s="218"/>
      <c r="O487" s="218"/>
      <c r="P487" s="218"/>
      <c r="Q487" s="218"/>
      <c r="R487" s="218"/>
      <c r="S487" s="218"/>
      <c r="T487" s="218"/>
      <c r="U487" s="218"/>
      <c r="V487" s="218"/>
      <c r="W487" s="218"/>
      <c r="X487" s="218"/>
      <c r="Y487" s="218"/>
      <c r="Z487" s="218"/>
      <c r="AA487" s="218"/>
      <c r="AB487" s="218"/>
      <c r="AC487" s="218"/>
      <c r="AD487" s="218"/>
      <c r="AE487" s="218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18"/>
      <c r="AP487" s="218"/>
      <c r="AQ487" s="218"/>
      <c r="AR487" s="218"/>
      <c r="AS487" s="218"/>
      <c r="AT487" s="218"/>
      <c r="AU487" s="218"/>
      <c r="AV487" s="218"/>
      <c r="AW487" s="218"/>
      <c r="AX487" s="218"/>
      <c r="AY487" s="218"/>
      <c r="AZ487" s="218"/>
      <c r="BA487" s="218"/>
      <c r="BB487" s="218"/>
      <c r="BC487" s="218"/>
      <c r="BD487" s="218"/>
      <c r="BE487" s="218"/>
      <c r="BF487" s="218"/>
      <c r="BG487" s="218"/>
      <c r="BH487" s="218"/>
      <c r="BI487" s="218"/>
      <c r="BJ487" s="218"/>
      <c r="BK487" s="218"/>
      <c r="BL487" s="218"/>
      <c r="BM487" s="218"/>
      <c r="BN487" s="218"/>
      <c r="BO487" s="218"/>
      <c r="BP487" s="218"/>
      <c r="BQ487" s="218"/>
      <c r="BR487" s="218"/>
      <c r="BS487" s="218"/>
      <c r="BT487" s="218"/>
      <c r="BU487" s="218"/>
      <c r="BV487" s="218"/>
      <c r="BW487" s="218"/>
      <c r="BX487" s="218"/>
      <c r="BY487" s="218"/>
      <c r="BZ487" s="218"/>
      <c r="CA487" s="218"/>
      <c r="CB487" s="218"/>
      <c r="CC487" s="218"/>
      <c r="CD487" s="218"/>
      <c r="CE487" s="218"/>
      <c r="CF487" s="218"/>
      <c r="CG487" s="218"/>
      <c r="CH487" s="218"/>
      <c r="CI487" s="218"/>
      <c r="CJ487" s="218"/>
      <c r="CK487" s="218"/>
      <c r="CL487" s="218"/>
      <c r="CM487" s="218"/>
      <c r="CN487" s="218"/>
      <c r="CO487" s="218"/>
      <c r="CP487" s="218"/>
      <c r="CQ487" s="218"/>
      <c r="CR487" s="218"/>
      <c r="CS487" s="218"/>
      <c r="CT487" s="218"/>
      <c r="CU487" s="218"/>
      <c r="CV487" s="218"/>
      <c r="CW487" s="218"/>
      <c r="CX487" s="218"/>
      <c r="CY487" s="218"/>
      <c r="CZ487" s="218"/>
      <c r="DA487" s="218"/>
      <c r="DB487" s="218"/>
      <c r="DC487" s="218"/>
      <c r="DD487" s="218"/>
      <c r="DE487" s="218"/>
      <c r="DF487" s="218"/>
      <c r="DG487" s="218"/>
      <c r="DH487" s="218"/>
      <c r="DI487" s="218"/>
      <c r="DJ487" s="218"/>
      <c r="DK487" s="218"/>
      <c r="DL487" s="218"/>
      <c r="DM487" s="218"/>
      <c r="DN487" s="218"/>
      <c r="DO487" s="218"/>
      <c r="DP487" s="218"/>
      <c r="DQ487" s="218"/>
      <c r="DR487" s="218"/>
      <c r="DS487" s="218"/>
      <c r="DT487" s="218"/>
      <c r="DU487" s="218"/>
      <c r="DV487" s="218"/>
      <c r="DW487" s="218"/>
      <c r="DX487" s="218"/>
      <c r="DY487" s="218"/>
      <c r="DZ487" s="218"/>
      <c r="EA487" s="218"/>
      <c r="EB487" s="218"/>
      <c r="EC487" s="218"/>
      <c r="ED487" s="218"/>
      <c r="EE487" s="218"/>
      <c r="EF487" s="218"/>
      <c r="EG487" s="218"/>
      <c r="EH487" s="218"/>
      <c r="EI487" s="218"/>
      <c r="EJ487" s="218"/>
      <c r="EK487" s="218"/>
      <c r="EL487" s="218"/>
      <c r="EM487" s="218"/>
      <c r="EN487" s="218"/>
      <c r="EO487" s="218"/>
      <c r="EP487" s="218"/>
      <c r="EQ487" s="218"/>
      <c r="ER487" s="218"/>
      <c r="ES487" s="218"/>
      <c r="ET487" s="218"/>
      <c r="EU487" s="218"/>
      <c r="EV487" s="218"/>
      <c r="EW487" s="218"/>
      <c r="EX487" s="218"/>
      <c r="EY487" s="218"/>
      <c r="EZ487" s="218"/>
      <c r="FA487" s="218"/>
      <c r="FB487" s="218"/>
      <c r="FC487" s="218"/>
      <c r="FD487" s="218"/>
      <c r="FE487" s="218"/>
      <c r="FF487" s="218"/>
      <c r="FG487" s="218"/>
      <c r="FH487" s="218"/>
      <c r="FI487" s="218"/>
      <c r="FJ487" s="218"/>
      <c r="FK487" s="218"/>
      <c r="FL487" s="218"/>
      <c r="FM487" s="218"/>
      <c r="FN487" s="218"/>
    </row>
    <row r="488" spans="2:170">
      <c r="B488" s="218"/>
      <c r="C488" s="304"/>
      <c r="D488" s="218"/>
      <c r="F488" s="218"/>
      <c r="G488" s="218"/>
      <c r="H488" s="218"/>
      <c r="I488" s="218"/>
      <c r="J488" s="218"/>
      <c r="K488" s="218"/>
      <c r="L488" s="218"/>
      <c r="M488" s="218"/>
      <c r="N488" s="218"/>
      <c r="O488" s="218"/>
      <c r="P488" s="218"/>
      <c r="Q488" s="218"/>
      <c r="R488" s="218"/>
      <c r="S488" s="218"/>
      <c r="T488" s="218"/>
      <c r="U488" s="218"/>
      <c r="V488" s="218"/>
      <c r="W488" s="218"/>
      <c r="X488" s="218"/>
      <c r="Y488" s="218"/>
      <c r="Z488" s="218"/>
      <c r="AA488" s="218"/>
      <c r="AB488" s="218"/>
      <c r="AC488" s="218"/>
      <c r="AD488" s="218"/>
      <c r="AE488" s="218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18"/>
      <c r="AP488" s="218"/>
      <c r="AQ488" s="218"/>
      <c r="AR488" s="218"/>
      <c r="AS488" s="218"/>
      <c r="AT488" s="218"/>
      <c r="AU488" s="218"/>
      <c r="AV488" s="218"/>
      <c r="AW488" s="218"/>
      <c r="AX488" s="218"/>
      <c r="AY488" s="218"/>
      <c r="AZ488" s="218"/>
      <c r="BA488" s="218"/>
      <c r="BB488" s="218"/>
      <c r="BC488" s="218"/>
      <c r="BD488" s="218"/>
      <c r="BE488" s="218"/>
      <c r="BF488" s="218"/>
      <c r="BG488" s="218"/>
      <c r="BH488" s="218"/>
      <c r="BI488" s="218"/>
      <c r="BJ488" s="218"/>
      <c r="BK488" s="218"/>
      <c r="BL488" s="218"/>
      <c r="BM488" s="218"/>
      <c r="BN488" s="218"/>
      <c r="BO488" s="218"/>
      <c r="BP488" s="218"/>
      <c r="BQ488" s="218"/>
      <c r="BR488" s="218"/>
      <c r="BS488" s="218"/>
      <c r="BT488" s="218"/>
      <c r="BU488" s="218"/>
      <c r="BV488" s="218"/>
      <c r="BW488" s="218"/>
      <c r="BX488" s="218"/>
      <c r="BY488" s="218"/>
      <c r="BZ488" s="218"/>
      <c r="CA488" s="218"/>
      <c r="CB488" s="218"/>
      <c r="CC488" s="218"/>
      <c r="CD488" s="218"/>
      <c r="CE488" s="218"/>
      <c r="CF488" s="218"/>
      <c r="CG488" s="218"/>
      <c r="CH488" s="218"/>
      <c r="CI488" s="218"/>
      <c r="CJ488" s="218"/>
      <c r="CK488" s="218"/>
      <c r="CL488" s="218"/>
      <c r="CM488" s="218"/>
      <c r="CN488" s="218"/>
      <c r="CO488" s="218"/>
      <c r="CP488" s="218"/>
      <c r="CQ488" s="218"/>
      <c r="CR488" s="218"/>
      <c r="CS488" s="218"/>
      <c r="CT488" s="218"/>
      <c r="CU488" s="218"/>
      <c r="CV488" s="218"/>
      <c r="CW488" s="218"/>
      <c r="CX488" s="218"/>
      <c r="CY488" s="218"/>
      <c r="CZ488" s="218"/>
      <c r="DA488" s="218"/>
      <c r="DB488" s="218"/>
      <c r="DC488" s="218"/>
      <c r="DD488" s="218"/>
      <c r="DE488" s="218"/>
      <c r="DF488" s="218"/>
      <c r="DG488" s="218"/>
      <c r="DH488" s="218"/>
      <c r="DI488" s="218"/>
      <c r="DJ488" s="218"/>
      <c r="DK488" s="218"/>
      <c r="DL488" s="218"/>
      <c r="DM488" s="218"/>
      <c r="DN488" s="218"/>
      <c r="DO488" s="218"/>
      <c r="DP488" s="218"/>
      <c r="DQ488" s="218"/>
      <c r="DR488" s="218"/>
      <c r="DS488" s="218"/>
      <c r="DT488" s="218"/>
      <c r="DU488" s="218"/>
      <c r="DV488" s="218"/>
      <c r="DW488" s="218"/>
      <c r="DX488" s="218"/>
      <c r="DY488" s="218"/>
      <c r="DZ488" s="218"/>
      <c r="EA488" s="218"/>
      <c r="EB488" s="218"/>
      <c r="EC488" s="218"/>
      <c r="ED488" s="218"/>
      <c r="EE488" s="218"/>
      <c r="EF488" s="218"/>
      <c r="EG488" s="218"/>
      <c r="EH488" s="218"/>
      <c r="EI488" s="218"/>
      <c r="EJ488" s="218"/>
      <c r="EK488" s="218"/>
      <c r="EL488" s="218"/>
      <c r="EM488" s="218"/>
      <c r="EN488" s="218"/>
      <c r="EO488" s="218"/>
      <c r="EP488" s="218"/>
      <c r="EQ488" s="218"/>
      <c r="ER488" s="218"/>
      <c r="ES488" s="218"/>
      <c r="ET488" s="218"/>
      <c r="EU488" s="218"/>
      <c r="EV488" s="218"/>
      <c r="EW488" s="218"/>
      <c r="EX488" s="218"/>
      <c r="EY488" s="218"/>
      <c r="EZ488" s="218"/>
      <c r="FA488" s="218"/>
      <c r="FB488" s="218"/>
      <c r="FC488" s="218"/>
      <c r="FD488" s="218"/>
      <c r="FE488" s="218"/>
      <c r="FF488" s="218"/>
      <c r="FG488" s="218"/>
      <c r="FH488" s="218"/>
      <c r="FI488" s="218"/>
      <c r="FJ488" s="218"/>
      <c r="FK488" s="218"/>
      <c r="FL488" s="218"/>
      <c r="FM488" s="218"/>
      <c r="FN488" s="218"/>
    </row>
    <row r="489" spans="2:170">
      <c r="B489" s="218"/>
      <c r="C489" s="304"/>
      <c r="D489" s="218"/>
      <c r="F489" s="218"/>
      <c r="G489" s="218"/>
      <c r="H489" s="218"/>
      <c r="I489" s="218"/>
      <c r="J489" s="218"/>
      <c r="K489" s="218"/>
      <c r="L489" s="218"/>
      <c r="M489" s="218"/>
      <c r="N489" s="218"/>
      <c r="O489" s="218"/>
      <c r="P489" s="218"/>
      <c r="Q489" s="218"/>
      <c r="R489" s="218"/>
      <c r="S489" s="218"/>
      <c r="T489" s="218"/>
      <c r="U489" s="218"/>
      <c r="V489" s="218"/>
      <c r="W489" s="218"/>
      <c r="X489" s="218"/>
      <c r="Y489" s="218"/>
      <c r="Z489" s="218"/>
      <c r="AA489" s="218"/>
      <c r="AB489" s="218"/>
      <c r="AC489" s="218"/>
      <c r="AD489" s="218"/>
      <c r="AE489" s="218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18"/>
      <c r="AP489" s="218"/>
      <c r="AQ489" s="218"/>
      <c r="AR489" s="218"/>
      <c r="AS489" s="218"/>
      <c r="AT489" s="218"/>
      <c r="AU489" s="218"/>
      <c r="AV489" s="218"/>
      <c r="AW489" s="218"/>
      <c r="AX489" s="218"/>
      <c r="AY489" s="218"/>
      <c r="AZ489" s="218"/>
      <c r="BA489" s="218"/>
      <c r="BB489" s="218"/>
      <c r="BC489" s="218"/>
      <c r="BD489" s="218"/>
      <c r="BE489" s="218"/>
      <c r="BF489" s="218"/>
      <c r="BG489" s="218"/>
      <c r="BH489" s="218"/>
      <c r="BI489" s="218"/>
      <c r="BJ489" s="218"/>
      <c r="BK489" s="218"/>
      <c r="BL489" s="218"/>
      <c r="BM489" s="218"/>
      <c r="BN489" s="218"/>
      <c r="BO489" s="218"/>
      <c r="BP489" s="218"/>
      <c r="BQ489" s="218"/>
      <c r="BR489" s="218"/>
      <c r="BS489" s="218"/>
      <c r="BT489" s="218"/>
      <c r="BU489" s="218"/>
      <c r="BV489" s="218"/>
      <c r="BW489" s="218"/>
      <c r="BX489" s="218"/>
      <c r="BY489" s="218"/>
      <c r="BZ489" s="218"/>
      <c r="CA489" s="218"/>
      <c r="CB489" s="218"/>
      <c r="CC489" s="218"/>
      <c r="CD489" s="218"/>
      <c r="CE489" s="218"/>
      <c r="CF489" s="218"/>
      <c r="CG489" s="218"/>
      <c r="CH489" s="218"/>
      <c r="CI489" s="218"/>
      <c r="CJ489" s="218"/>
      <c r="CK489" s="218"/>
      <c r="CL489" s="218"/>
      <c r="CM489" s="218"/>
      <c r="CN489" s="218"/>
      <c r="CO489" s="218"/>
      <c r="CP489" s="218"/>
      <c r="CQ489" s="218"/>
      <c r="CR489" s="218"/>
      <c r="CS489" s="218"/>
      <c r="CT489" s="218"/>
      <c r="CU489" s="218"/>
      <c r="CV489" s="218"/>
      <c r="CW489" s="218"/>
      <c r="CX489" s="218"/>
      <c r="CY489" s="218"/>
      <c r="CZ489" s="218"/>
      <c r="DA489" s="218"/>
      <c r="DB489" s="218"/>
      <c r="DC489" s="218"/>
      <c r="DD489" s="218"/>
      <c r="DE489" s="218"/>
      <c r="DF489" s="218"/>
      <c r="DG489" s="218"/>
      <c r="DH489" s="218"/>
      <c r="DI489" s="218"/>
      <c r="DJ489" s="218"/>
      <c r="DK489" s="218"/>
      <c r="DL489" s="218"/>
      <c r="DM489" s="218"/>
      <c r="DN489" s="218"/>
      <c r="DO489" s="218"/>
      <c r="DP489" s="218"/>
      <c r="DQ489" s="218"/>
      <c r="DR489" s="218"/>
      <c r="DS489" s="218"/>
      <c r="DT489" s="218"/>
      <c r="DU489" s="218"/>
      <c r="DV489" s="218"/>
      <c r="DW489" s="218"/>
      <c r="DX489" s="218"/>
      <c r="DY489" s="218"/>
      <c r="DZ489" s="218"/>
      <c r="EA489" s="218"/>
      <c r="EB489" s="218"/>
      <c r="EC489" s="218"/>
      <c r="ED489" s="218"/>
      <c r="EE489" s="218"/>
      <c r="EF489" s="218"/>
      <c r="EG489" s="218"/>
      <c r="EH489" s="218"/>
      <c r="EI489" s="218"/>
      <c r="EJ489" s="218"/>
      <c r="EK489" s="218"/>
      <c r="EL489" s="218"/>
      <c r="EM489" s="218"/>
      <c r="EN489" s="218"/>
      <c r="EO489" s="218"/>
      <c r="EP489" s="218"/>
      <c r="EQ489" s="218"/>
      <c r="ER489" s="218"/>
      <c r="ES489" s="218"/>
      <c r="ET489" s="218"/>
      <c r="EU489" s="218"/>
      <c r="EV489" s="218"/>
      <c r="EW489" s="218"/>
      <c r="EX489" s="218"/>
      <c r="EY489" s="218"/>
      <c r="EZ489" s="218"/>
      <c r="FA489" s="218"/>
      <c r="FB489" s="218"/>
      <c r="FC489" s="218"/>
      <c r="FD489" s="218"/>
      <c r="FE489" s="218"/>
      <c r="FF489" s="218"/>
      <c r="FG489" s="218"/>
      <c r="FH489" s="218"/>
      <c r="FI489" s="218"/>
      <c r="FJ489" s="218"/>
      <c r="FK489" s="218"/>
      <c r="FL489" s="218"/>
      <c r="FM489" s="218"/>
      <c r="FN489" s="218"/>
    </row>
    <row r="490" spans="2:170">
      <c r="B490" s="218"/>
      <c r="C490" s="304"/>
      <c r="D490" s="218"/>
      <c r="F490" s="218"/>
      <c r="G490" s="218"/>
      <c r="H490" s="218"/>
      <c r="I490" s="218"/>
      <c r="J490" s="218"/>
      <c r="K490" s="218"/>
      <c r="L490" s="218"/>
      <c r="M490" s="218"/>
      <c r="N490" s="218"/>
      <c r="O490" s="218"/>
      <c r="P490" s="218"/>
      <c r="Q490" s="218"/>
      <c r="R490" s="218"/>
      <c r="S490" s="218"/>
      <c r="T490" s="218"/>
      <c r="U490" s="218"/>
      <c r="V490" s="218"/>
      <c r="W490" s="218"/>
      <c r="X490" s="218"/>
      <c r="Y490" s="218"/>
      <c r="Z490" s="218"/>
      <c r="AA490" s="218"/>
      <c r="AB490" s="218"/>
      <c r="AC490" s="218"/>
      <c r="AD490" s="218"/>
      <c r="AE490" s="218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18"/>
      <c r="AP490" s="218"/>
      <c r="AQ490" s="218"/>
      <c r="AR490" s="218"/>
      <c r="AS490" s="218"/>
      <c r="AT490" s="218"/>
      <c r="AU490" s="218"/>
      <c r="AV490" s="218"/>
      <c r="AW490" s="218"/>
      <c r="AX490" s="218"/>
      <c r="AY490" s="218"/>
      <c r="AZ490" s="218"/>
      <c r="BA490" s="218"/>
      <c r="BB490" s="218"/>
      <c r="BC490" s="218"/>
      <c r="BD490" s="218"/>
      <c r="BE490" s="218"/>
      <c r="BF490" s="218"/>
      <c r="BG490" s="218"/>
      <c r="BH490" s="218"/>
      <c r="BI490" s="218"/>
      <c r="BJ490" s="218"/>
      <c r="BK490" s="218"/>
      <c r="BL490" s="218"/>
      <c r="BM490" s="218"/>
      <c r="BN490" s="218"/>
      <c r="BO490" s="218"/>
      <c r="BP490" s="218"/>
      <c r="BQ490" s="218"/>
      <c r="BR490" s="218"/>
      <c r="BS490" s="218"/>
      <c r="BT490" s="218"/>
      <c r="BU490" s="218"/>
      <c r="BV490" s="218"/>
      <c r="BW490" s="218"/>
      <c r="BX490" s="218"/>
      <c r="BY490" s="218"/>
      <c r="BZ490" s="218"/>
      <c r="CA490" s="218"/>
      <c r="CB490" s="218"/>
      <c r="CC490" s="218"/>
      <c r="CD490" s="218"/>
      <c r="CE490" s="218"/>
      <c r="CF490" s="218"/>
      <c r="CG490" s="218"/>
      <c r="CH490" s="218"/>
      <c r="CI490" s="218"/>
      <c r="CJ490" s="218"/>
      <c r="CK490" s="218"/>
      <c r="CL490" s="218"/>
      <c r="CM490" s="218"/>
      <c r="CN490" s="218"/>
      <c r="CO490" s="218"/>
      <c r="CP490" s="218"/>
      <c r="CQ490" s="218"/>
      <c r="CR490" s="218"/>
      <c r="CS490" s="218"/>
      <c r="CT490" s="218"/>
      <c r="CU490" s="218"/>
      <c r="CV490" s="218"/>
      <c r="CW490" s="218"/>
      <c r="CX490" s="218"/>
      <c r="CY490" s="218"/>
      <c r="CZ490" s="218"/>
      <c r="DA490" s="218"/>
      <c r="DB490" s="218"/>
      <c r="DC490" s="218"/>
      <c r="DD490" s="218"/>
      <c r="DE490" s="218"/>
      <c r="DF490" s="218"/>
      <c r="DG490" s="218"/>
      <c r="DH490" s="218"/>
      <c r="DI490" s="218"/>
      <c r="DJ490" s="218"/>
      <c r="DK490" s="218"/>
      <c r="DL490" s="218"/>
      <c r="DM490" s="218"/>
      <c r="DN490" s="218"/>
      <c r="DO490" s="218"/>
      <c r="DP490" s="218"/>
      <c r="DQ490" s="218"/>
      <c r="DR490" s="218"/>
      <c r="DS490" s="218"/>
      <c r="DT490" s="218"/>
      <c r="DU490" s="218"/>
      <c r="DV490" s="218"/>
      <c r="DW490" s="218"/>
      <c r="DX490" s="218"/>
      <c r="DY490" s="218"/>
      <c r="DZ490" s="218"/>
      <c r="EA490" s="218"/>
      <c r="EB490" s="218"/>
      <c r="EC490" s="218"/>
      <c r="ED490" s="218"/>
      <c r="EE490" s="218"/>
      <c r="EF490" s="218"/>
      <c r="EG490" s="218"/>
      <c r="EH490" s="218"/>
      <c r="EI490" s="218"/>
      <c r="EJ490" s="218"/>
      <c r="EK490" s="218"/>
      <c r="EL490" s="218"/>
      <c r="EM490" s="218"/>
      <c r="EN490" s="218"/>
      <c r="EO490" s="218"/>
      <c r="EP490" s="218"/>
      <c r="EQ490" s="218"/>
      <c r="ER490" s="218"/>
      <c r="ES490" s="218"/>
      <c r="ET490" s="218"/>
      <c r="EU490" s="218"/>
      <c r="EV490" s="218"/>
      <c r="EW490" s="218"/>
      <c r="EX490" s="218"/>
      <c r="EY490" s="218"/>
      <c r="EZ490" s="218"/>
      <c r="FA490" s="218"/>
      <c r="FB490" s="218"/>
      <c r="FC490" s="218"/>
      <c r="FD490" s="218"/>
      <c r="FE490" s="218"/>
      <c r="FF490" s="218"/>
      <c r="FG490" s="218"/>
      <c r="FH490" s="218"/>
      <c r="FI490" s="218"/>
      <c r="FJ490" s="218"/>
      <c r="FK490" s="218"/>
      <c r="FL490" s="218"/>
      <c r="FM490" s="218"/>
      <c r="FN490" s="218"/>
    </row>
    <row r="491" spans="2:170">
      <c r="B491" s="218"/>
      <c r="C491" s="304"/>
      <c r="D491" s="218"/>
      <c r="F491" s="218"/>
      <c r="G491" s="218"/>
      <c r="H491" s="218"/>
      <c r="I491" s="218"/>
      <c r="J491" s="218"/>
      <c r="K491" s="218"/>
      <c r="L491" s="218"/>
      <c r="M491" s="218"/>
      <c r="N491" s="218"/>
      <c r="O491" s="218"/>
      <c r="P491" s="218"/>
      <c r="Q491" s="218"/>
      <c r="R491" s="218"/>
      <c r="S491" s="218"/>
      <c r="T491" s="218"/>
      <c r="U491" s="218"/>
      <c r="V491" s="218"/>
      <c r="W491" s="218"/>
      <c r="X491" s="218"/>
      <c r="Y491" s="218"/>
      <c r="Z491" s="218"/>
      <c r="AA491" s="218"/>
      <c r="AB491" s="218"/>
      <c r="AC491" s="218"/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218"/>
      <c r="BJ491" s="218"/>
      <c r="BK491" s="218"/>
      <c r="BL491" s="218"/>
      <c r="BM491" s="218"/>
      <c r="BN491" s="218"/>
      <c r="BO491" s="218"/>
      <c r="BP491" s="218"/>
      <c r="BQ491" s="218"/>
      <c r="BR491" s="218"/>
      <c r="BS491" s="218"/>
      <c r="BT491" s="218"/>
      <c r="BU491" s="218"/>
      <c r="BV491" s="218"/>
      <c r="BW491" s="218"/>
      <c r="BX491" s="218"/>
      <c r="BY491" s="218"/>
      <c r="BZ491" s="218"/>
      <c r="CA491" s="218"/>
      <c r="CB491" s="218"/>
      <c r="CC491" s="218"/>
      <c r="CD491" s="218"/>
      <c r="CE491" s="218"/>
      <c r="CF491" s="218"/>
      <c r="CG491" s="218"/>
      <c r="CH491" s="218"/>
      <c r="CI491" s="218"/>
      <c r="CJ491" s="218"/>
      <c r="CK491" s="218"/>
      <c r="CL491" s="218"/>
      <c r="CM491" s="218"/>
      <c r="CN491" s="218"/>
      <c r="CO491" s="218"/>
      <c r="CP491" s="218"/>
      <c r="CQ491" s="218"/>
      <c r="CR491" s="218"/>
      <c r="CS491" s="218"/>
      <c r="CT491" s="218"/>
      <c r="CU491" s="218"/>
      <c r="CV491" s="218"/>
      <c r="CW491" s="218"/>
      <c r="CX491" s="218"/>
      <c r="CY491" s="218"/>
      <c r="CZ491" s="218"/>
      <c r="DA491" s="218"/>
      <c r="DB491" s="218"/>
      <c r="DC491" s="218"/>
      <c r="DD491" s="218"/>
      <c r="DE491" s="218"/>
      <c r="DF491" s="218"/>
      <c r="DG491" s="218"/>
      <c r="DH491" s="218"/>
      <c r="DI491" s="218"/>
      <c r="DJ491" s="218"/>
      <c r="DK491" s="218"/>
      <c r="DL491" s="218"/>
      <c r="DM491" s="218"/>
      <c r="DN491" s="218"/>
      <c r="DO491" s="218"/>
      <c r="DP491" s="218"/>
      <c r="DQ491" s="218"/>
      <c r="DR491" s="218"/>
      <c r="DS491" s="218"/>
      <c r="DT491" s="218"/>
      <c r="DU491" s="218"/>
      <c r="DV491" s="218"/>
      <c r="DW491" s="218"/>
      <c r="DX491" s="218"/>
      <c r="DY491" s="218"/>
      <c r="DZ491" s="218"/>
      <c r="EA491" s="218"/>
      <c r="EB491" s="218"/>
      <c r="EC491" s="218"/>
      <c r="ED491" s="218"/>
      <c r="EE491" s="218"/>
      <c r="EF491" s="218"/>
      <c r="EG491" s="218"/>
      <c r="EH491" s="218"/>
      <c r="EI491" s="218"/>
      <c r="EJ491" s="218"/>
      <c r="EK491" s="218"/>
      <c r="EL491" s="218"/>
      <c r="EM491" s="218"/>
      <c r="EN491" s="218"/>
      <c r="EO491" s="218"/>
      <c r="EP491" s="218"/>
      <c r="EQ491" s="218"/>
      <c r="ER491" s="218"/>
      <c r="ES491" s="218"/>
      <c r="ET491" s="218"/>
      <c r="EU491" s="218"/>
      <c r="EV491" s="218"/>
      <c r="EW491" s="218"/>
      <c r="EX491" s="218"/>
      <c r="EY491" s="218"/>
      <c r="EZ491" s="218"/>
      <c r="FA491" s="218"/>
      <c r="FB491" s="218"/>
      <c r="FC491" s="218"/>
      <c r="FD491" s="218"/>
      <c r="FE491" s="218"/>
      <c r="FF491" s="218"/>
      <c r="FG491" s="218"/>
      <c r="FH491" s="218"/>
      <c r="FI491" s="218"/>
      <c r="FJ491" s="218"/>
      <c r="FK491" s="218"/>
      <c r="FL491" s="218"/>
      <c r="FM491" s="218"/>
      <c r="FN491" s="218"/>
    </row>
    <row r="492" spans="2:170">
      <c r="B492" s="218"/>
      <c r="C492" s="304"/>
      <c r="D492" s="218"/>
      <c r="F492" s="218"/>
      <c r="G492" s="218"/>
      <c r="H492" s="218"/>
      <c r="I492" s="218"/>
      <c r="J492" s="218"/>
      <c r="K492" s="218"/>
      <c r="L492" s="218"/>
      <c r="M492" s="218"/>
      <c r="N492" s="218"/>
      <c r="O492" s="218"/>
      <c r="P492" s="218"/>
      <c r="Q492" s="218"/>
      <c r="R492" s="218"/>
      <c r="S492" s="218"/>
      <c r="T492" s="218"/>
      <c r="U492" s="218"/>
      <c r="V492" s="218"/>
      <c r="W492" s="218"/>
      <c r="X492" s="218"/>
      <c r="Y492" s="218"/>
      <c r="Z492" s="218"/>
      <c r="AA492" s="218"/>
      <c r="AB492" s="218"/>
      <c r="AC492" s="218"/>
      <c r="AD492" s="218"/>
      <c r="AE492" s="218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18"/>
      <c r="AP492" s="218"/>
      <c r="AQ492" s="218"/>
      <c r="AR492" s="218"/>
      <c r="AS492" s="218"/>
      <c r="AT492" s="218"/>
      <c r="AU492" s="218"/>
      <c r="AV492" s="218"/>
      <c r="AW492" s="218"/>
      <c r="AX492" s="218"/>
      <c r="AY492" s="218"/>
      <c r="AZ492" s="218"/>
      <c r="BA492" s="218"/>
      <c r="BB492" s="218"/>
      <c r="BC492" s="218"/>
      <c r="BD492" s="218"/>
      <c r="BE492" s="218"/>
      <c r="BF492" s="218"/>
      <c r="BG492" s="218"/>
      <c r="BH492" s="218"/>
      <c r="BI492" s="218"/>
      <c r="BJ492" s="218"/>
      <c r="BK492" s="218"/>
      <c r="BL492" s="218"/>
      <c r="BM492" s="218"/>
      <c r="BN492" s="218"/>
      <c r="BO492" s="218"/>
      <c r="BP492" s="218"/>
      <c r="BQ492" s="218"/>
      <c r="BR492" s="218"/>
      <c r="BS492" s="218"/>
      <c r="BT492" s="218"/>
      <c r="BU492" s="218"/>
      <c r="BV492" s="218"/>
      <c r="BW492" s="218"/>
      <c r="BX492" s="218"/>
      <c r="BY492" s="218"/>
      <c r="BZ492" s="218"/>
      <c r="CA492" s="218"/>
      <c r="CB492" s="218"/>
      <c r="CC492" s="218"/>
      <c r="CD492" s="218"/>
      <c r="CE492" s="218"/>
      <c r="CF492" s="218"/>
      <c r="CG492" s="218"/>
      <c r="CH492" s="218"/>
      <c r="CI492" s="218"/>
      <c r="CJ492" s="218"/>
      <c r="CK492" s="218"/>
      <c r="CL492" s="218"/>
      <c r="CM492" s="218"/>
      <c r="CN492" s="218"/>
      <c r="CO492" s="218"/>
      <c r="CP492" s="218"/>
      <c r="CQ492" s="218"/>
      <c r="CR492" s="218"/>
      <c r="CS492" s="218"/>
      <c r="CT492" s="218"/>
      <c r="CU492" s="218"/>
      <c r="CV492" s="218"/>
      <c r="CW492" s="218"/>
      <c r="CX492" s="218"/>
      <c r="CY492" s="218"/>
      <c r="CZ492" s="218"/>
      <c r="DA492" s="218"/>
      <c r="DB492" s="218"/>
      <c r="DC492" s="218"/>
      <c r="DD492" s="218"/>
      <c r="DE492" s="218"/>
      <c r="DF492" s="218"/>
      <c r="DG492" s="218"/>
      <c r="DH492" s="218"/>
      <c r="DI492" s="218"/>
      <c r="DJ492" s="218"/>
      <c r="DK492" s="218"/>
      <c r="DL492" s="218"/>
      <c r="DM492" s="218"/>
      <c r="DN492" s="218"/>
      <c r="DO492" s="218"/>
      <c r="DP492" s="218"/>
      <c r="DQ492" s="218"/>
      <c r="DR492" s="218"/>
      <c r="DS492" s="218"/>
      <c r="DT492" s="218"/>
      <c r="DU492" s="218"/>
      <c r="DV492" s="218"/>
      <c r="DW492" s="218"/>
      <c r="DX492" s="218"/>
      <c r="DY492" s="218"/>
      <c r="DZ492" s="218"/>
      <c r="EA492" s="218"/>
      <c r="EB492" s="218"/>
      <c r="EC492" s="218"/>
      <c r="ED492" s="218"/>
      <c r="EE492" s="218"/>
      <c r="EF492" s="218"/>
      <c r="EG492" s="218"/>
      <c r="EH492" s="218"/>
      <c r="EI492" s="218"/>
      <c r="EJ492" s="218"/>
      <c r="EK492" s="218"/>
      <c r="EL492" s="218"/>
      <c r="EM492" s="218"/>
      <c r="EN492" s="218"/>
      <c r="EO492" s="218"/>
      <c r="EP492" s="218"/>
      <c r="EQ492" s="218"/>
      <c r="ER492" s="218"/>
      <c r="ES492" s="218"/>
      <c r="ET492" s="218"/>
      <c r="EU492" s="218"/>
      <c r="EV492" s="218"/>
      <c r="EW492" s="218"/>
      <c r="EX492" s="218"/>
      <c r="EY492" s="218"/>
      <c r="EZ492" s="218"/>
      <c r="FA492" s="218"/>
      <c r="FB492" s="218"/>
      <c r="FC492" s="218"/>
      <c r="FD492" s="218"/>
      <c r="FE492" s="218"/>
      <c r="FF492" s="218"/>
      <c r="FG492" s="218"/>
      <c r="FH492" s="218"/>
      <c r="FI492" s="218"/>
      <c r="FJ492" s="218"/>
      <c r="FK492" s="218"/>
      <c r="FL492" s="218"/>
      <c r="FM492" s="218"/>
      <c r="FN492" s="218"/>
    </row>
    <row r="493" spans="2:170">
      <c r="B493" s="218"/>
      <c r="C493" s="304"/>
      <c r="D493" s="218"/>
      <c r="F493" s="218"/>
      <c r="G493" s="218"/>
      <c r="H493" s="218"/>
      <c r="I493" s="218"/>
      <c r="J493" s="218"/>
      <c r="K493" s="218"/>
      <c r="L493" s="218"/>
      <c r="M493" s="218"/>
      <c r="N493" s="218"/>
      <c r="O493" s="218"/>
      <c r="P493" s="218"/>
      <c r="Q493" s="218"/>
      <c r="R493" s="218"/>
      <c r="S493" s="218"/>
      <c r="T493" s="218"/>
      <c r="U493" s="218"/>
      <c r="V493" s="218"/>
      <c r="W493" s="218"/>
      <c r="X493" s="218"/>
      <c r="Y493" s="218"/>
      <c r="Z493" s="218"/>
      <c r="AA493" s="218"/>
      <c r="AB493" s="218"/>
      <c r="AC493" s="218"/>
      <c r="AD493" s="218"/>
      <c r="AE493" s="218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18"/>
      <c r="AP493" s="218"/>
      <c r="AQ493" s="218"/>
      <c r="AR493" s="218"/>
      <c r="AS493" s="218"/>
      <c r="AT493" s="218"/>
      <c r="AU493" s="218"/>
      <c r="AV493" s="218"/>
      <c r="AW493" s="218"/>
      <c r="AX493" s="218"/>
      <c r="AY493" s="218"/>
      <c r="AZ493" s="218"/>
      <c r="BA493" s="218"/>
      <c r="BB493" s="218"/>
      <c r="BC493" s="218"/>
      <c r="BD493" s="218"/>
      <c r="BE493" s="218"/>
      <c r="BF493" s="218"/>
      <c r="BG493" s="218"/>
      <c r="BH493" s="218"/>
      <c r="BI493" s="218"/>
      <c r="BJ493" s="218"/>
      <c r="BK493" s="218"/>
      <c r="BL493" s="218"/>
      <c r="BM493" s="218"/>
      <c r="BN493" s="218"/>
      <c r="BO493" s="218"/>
      <c r="BP493" s="218"/>
      <c r="BQ493" s="218"/>
      <c r="BR493" s="218"/>
      <c r="BS493" s="218"/>
      <c r="BT493" s="218"/>
      <c r="BU493" s="218"/>
      <c r="BV493" s="218"/>
      <c r="BW493" s="218"/>
      <c r="BX493" s="218"/>
      <c r="BY493" s="218"/>
      <c r="BZ493" s="218"/>
      <c r="CA493" s="218"/>
      <c r="CB493" s="218"/>
      <c r="CC493" s="218"/>
      <c r="CD493" s="218"/>
      <c r="CE493" s="218"/>
      <c r="CF493" s="218"/>
      <c r="CG493" s="218"/>
      <c r="CH493" s="218"/>
      <c r="CI493" s="218"/>
      <c r="CJ493" s="218"/>
      <c r="CK493" s="218"/>
      <c r="CL493" s="218"/>
      <c r="CM493" s="218"/>
      <c r="CN493" s="218"/>
      <c r="CO493" s="218"/>
      <c r="CP493" s="218"/>
      <c r="CQ493" s="218"/>
      <c r="CR493" s="218"/>
      <c r="CS493" s="218"/>
      <c r="CT493" s="218"/>
      <c r="CU493" s="218"/>
      <c r="CV493" s="218"/>
      <c r="CW493" s="218"/>
      <c r="CX493" s="218"/>
      <c r="CY493" s="218"/>
      <c r="CZ493" s="218"/>
      <c r="DA493" s="218"/>
      <c r="DB493" s="218"/>
      <c r="DC493" s="218"/>
      <c r="DD493" s="218"/>
      <c r="DE493" s="218"/>
      <c r="DF493" s="218"/>
      <c r="DG493" s="218"/>
      <c r="DH493" s="218"/>
      <c r="DI493" s="218"/>
      <c r="DJ493" s="218"/>
      <c r="DK493" s="218"/>
      <c r="DL493" s="218"/>
      <c r="DM493" s="218"/>
      <c r="DN493" s="218"/>
      <c r="DO493" s="218"/>
      <c r="DP493" s="218"/>
      <c r="DQ493" s="218"/>
      <c r="DR493" s="218"/>
      <c r="DS493" s="218"/>
      <c r="DT493" s="218"/>
      <c r="DU493" s="218"/>
      <c r="DV493" s="218"/>
      <c r="DW493" s="218"/>
      <c r="DX493" s="218"/>
      <c r="DY493" s="218"/>
      <c r="DZ493" s="218"/>
      <c r="EA493" s="218"/>
      <c r="EB493" s="218"/>
      <c r="EC493" s="218"/>
      <c r="ED493" s="218"/>
      <c r="EE493" s="218"/>
      <c r="EF493" s="218"/>
      <c r="EG493" s="218"/>
      <c r="EH493" s="218"/>
      <c r="EI493" s="218"/>
      <c r="EJ493" s="218"/>
      <c r="EK493" s="218"/>
      <c r="EL493" s="218"/>
      <c r="EM493" s="218"/>
      <c r="EN493" s="218"/>
      <c r="EO493" s="218"/>
      <c r="EP493" s="218"/>
      <c r="EQ493" s="218"/>
      <c r="ER493" s="218"/>
      <c r="ES493" s="218"/>
      <c r="ET493" s="218"/>
      <c r="EU493" s="218"/>
      <c r="EV493" s="218"/>
      <c r="EW493" s="218"/>
      <c r="EX493" s="218"/>
      <c r="EY493" s="218"/>
      <c r="EZ493" s="218"/>
      <c r="FA493" s="218"/>
      <c r="FB493" s="218"/>
      <c r="FC493" s="218"/>
      <c r="FD493" s="218"/>
      <c r="FE493" s="218"/>
      <c r="FF493" s="218"/>
      <c r="FG493" s="218"/>
      <c r="FH493" s="218"/>
      <c r="FI493" s="218"/>
      <c r="FJ493" s="218"/>
      <c r="FK493" s="218"/>
      <c r="FL493" s="218"/>
      <c r="FM493" s="218"/>
      <c r="FN493" s="218"/>
    </row>
    <row r="494" spans="2:170">
      <c r="B494" s="218"/>
      <c r="C494" s="304"/>
      <c r="D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/>
      <c r="AC494" s="218"/>
      <c r="AD494" s="218"/>
      <c r="AE494" s="218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18"/>
      <c r="AP494" s="218"/>
      <c r="AQ494" s="218"/>
      <c r="AR494" s="218"/>
      <c r="AS494" s="218"/>
      <c r="AT494" s="218"/>
      <c r="AU494" s="218"/>
      <c r="AV494" s="218"/>
      <c r="AW494" s="218"/>
      <c r="AX494" s="218"/>
      <c r="AY494" s="218"/>
      <c r="AZ494" s="218"/>
      <c r="BA494" s="218"/>
      <c r="BB494" s="218"/>
      <c r="BC494" s="218"/>
      <c r="BD494" s="218"/>
      <c r="BE494" s="218"/>
      <c r="BF494" s="218"/>
      <c r="BG494" s="218"/>
      <c r="BH494" s="218"/>
      <c r="BI494" s="218"/>
      <c r="BJ494" s="218"/>
      <c r="BK494" s="218"/>
      <c r="BL494" s="218"/>
      <c r="BM494" s="218"/>
      <c r="BN494" s="218"/>
      <c r="BO494" s="218"/>
      <c r="BP494" s="218"/>
      <c r="BQ494" s="218"/>
      <c r="BR494" s="218"/>
      <c r="BS494" s="218"/>
      <c r="BT494" s="218"/>
      <c r="BU494" s="218"/>
      <c r="BV494" s="218"/>
      <c r="BW494" s="218"/>
      <c r="BX494" s="218"/>
      <c r="BY494" s="218"/>
      <c r="BZ494" s="218"/>
      <c r="CA494" s="218"/>
      <c r="CB494" s="218"/>
      <c r="CC494" s="218"/>
      <c r="CD494" s="218"/>
      <c r="CE494" s="218"/>
      <c r="CF494" s="218"/>
      <c r="CG494" s="218"/>
      <c r="CH494" s="218"/>
      <c r="CI494" s="218"/>
      <c r="CJ494" s="218"/>
      <c r="CK494" s="218"/>
      <c r="CL494" s="218"/>
      <c r="CM494" s="218"/>
      <c r="CN494" s="218"/>
      <c r="CO494" s="218"/>
      <c r="CP494" s="218"/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</row>
    <row r="495" spans="2:170">
      <c r="B495" s="218"/>
      <c r="C495" s="304"/>
      <c r="D495" s="218"/>
      <c r="F495" s="218"/>
      <c r="G495" s="218"/>
      <c r="H495" s="218"/>
      <c r="I495" s="218"/>
      <c r="J495" s="218"/>
      <c r="K495" s="218"/>
      <c r="L495" s="218"/>
      <c r="M495" s="218"/>
      <c r="N495" s="218"/>
      <c r="O495" s="218"/>
      <c r="P495" s="218"/>
      <c r="Q495" s="218"/>
      <c r="R495" s="218"/>
      <c r="S495" s="218"/>
      <c r="T495" s="218"/>
      <c r="U495" s="218"/>
      <c r="V495" s="218"/>
      <c r="W495" s="218"/>
      <c r="X495" s="218"/>
      <c r="Y495" s="218"/>
      <c r="Z495" s="218"/>
      <c r="AA495" s="218"/>
      <c r="AB495" s="218"/>
      <c r="AC495" s="218"/>
      <c r="AD495" s="218"/>
      <c r="AE495" s="218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18"/>
      <c r="AP495" s="218"/>
      <c r="AQ495" s="218"/>
      <c r="AR495" s="218"/>
      <c r="AS495" s="218"/>
      <c r="AT495" s="218"/>
      <c r="AU495" s="218"/>
      <c r="AV495" s="218"/>
      <c r="AW495" s="218"/>
      <c r="AX495" s="218"/>
      <c r="AY495" s="218"/>
      <c r="AZ495" s="218"/>
      <c r="BA495" s="218"/>
      <c r="BB495" s="218"/>
      <c r="BC495" s="218"/>
      <c r="BD495" s="218"/>
      <c r="BE495" s="218"/>
      <c r="BF495" s="218"/>
      <c r="BG495" s="218"/>
      <c r="BH495" s="218"/>
      <c r="BI495" s="218"/>
      <c r="BJ495" s="218"/>
      <c r="BK495" s="218"/>
      <c r="BL495" s="218"/>
      <c r="BM495" s="218"/>
      <c r="BN495" s="218"/>
      <c r="BO495" s="218"/>
      <c r="BP495" s="218"/>
      <c r="BQ495" s="218"/>
      <c r="BR495" s="218"/>
      <c r="BS495" s="218"/>
      <c r="BT495" s="218"/>
      <c r="BU495" s="218"/>
      <c r="BV495" s="218"/>
      <c r="BW495" s="218"/>
      <c r="BX495" s="218"/>
      <c r="BY495" s="218"/>
      <c r="BZ495" s="218"/>
      <c r="CA495" s="218"/>
      <c r="CB495" s="218"/>
      <c r="CC495" s="218"/>
      <c r="CD495" s="218"/>
      <c r="CE495" s="218"/>
      <c r="CF495" s="218"/>
      <c r="CG495" s="218"/>
      <c r="CH495" s="218"/>
      <c r="CI495" s="218"/>
      <c r="CJ495" s="218"/>
      <c r="CK495" s="218"/>
      <c r="CL495" s="218"/>
      <c r="CM495" s="218"/>
      <c r="CN495" s="218"/>
      <c r="CO495" s="218"/>
      <c r="CP495" s="218"/>
      <c r="CQ495" s="218"/>
      <c r="CR495" s="218"/>
      <c r="CS495" s="218"/>
      <c r="CT495" s="218"/>
      <c r="CU495" s="218"/>
      <c r="CV495" s="218"/>
      <c r="CW495" s="218"/>
      <c r="CX495" s="218"/>
      <c r="CY495" s="218"/>
      <c r="CZ495" s="218"/>
      <c r="DA495" s="218"/>
      <c r="DB495" s="218"/>
      <c r="DC495" s="218"/>
      <c r="DD495" s="218"/>
      <c r="DE495" s="218"/>
      <c r="DF495" s="218"/>
      <c r="DG495" s="218"/>
      <c r="DH495" s="218"/>
      <c r="DI495" s="218"/>
      <c r="DJ495" s="218"/>
      <c r="DK495" s="218"/>
      <c r="DL495" s="218"/>
      <c r="DM495" s="218"/>
      <c r="DN495" s="218"/>
      <c r="DO495" s="218"/>
      <c r="DP495" s="218"/>
      <c r="DQ495" s="218"/>
      <c r="DR495" s="218"/>
      <c r="DS495" s="218"/>
      <c r="DT495" s="218"/>
      <c r="DU495" s="218"/>
      <c r="DV495" s="218"/>
      <c r="DW495" s="218"/>
      <c r="DX495" s="218"/>
      <c r="DY495" s="218"/>
      <c r="DZ495" s="218"/>
      <c r="EA495" s="218"/>
      <c r="EB495" s="218"/>
      <c r="EC495" s="218"/>
      <c r="ED495" s="218"/>
      <c r="EE495" s="218"/>
      <c r="EF495" s="218"/>
      <c r="EG495" s="218"/>
      <c r="EH495" s="218"/>
      <c r="EI495" s="218"/>
      <c r="EJ495" s="218"/>
      <c r="EK495" s="218"/>
      <c r="EL495" s="218"/>
      <c r="EM495" s="218"/>
      <c r="EN495" s="218"/>
      <c r="EO495" s="218"/>
      <c r="EP495" s="218"/>
      <c r="EQ495" s="218"/>
      <c r="ER495" s="218"/>
      <c r="ES495" s="218"/>
      <c r="ET495" s="218"/>
      <c r="EU495" s="218"/>
      <c r="EV495" s="218"/>
      <c r="EW495" s="218"/>
      <c r="EX495" s="218"/>
      <c r="EY495" s="218"/>
      <c r="EZ495" s="218"/>
      <c r="FA495" s="218"/>
      <c r="FB495" s="218"/>
      <c r="FC495" s="218"/>
      <c r="FD495" s="218"/>
      <c r="FE495" s="218"/>
      <c r="FF495" s="218"/>
      <c r="FG495" s="218"/>
      <c r="FH495" s="218"/>
      <c r="FI495" s="218"/>
      <c r="FJ495" s="218"/>
      <c r="FK495" s="218"/>
      <c r="FL495" s="218"/>
      <c r="FM495" s="218"/>
      <c r="FN495" s="218"/>
    </row>
    <row r="496" spans="2:170">
      <c r="B496" s="218"/>
      <c r="C496" s="304"/>
      <c r="D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218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218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218"/>
      <c r="BV496" s="218"/>
      <c r="BW496" s="218"/>
      <c r="BX496" s="218"/>
      <c r="BY496" s="218"/>
      <c r="BZ496" s="218"/>
      <c r="CA496" s="218"/>
      <c r="CB496" s="218"/>
      <c r="CC496" s="218"/>
      <c r="CD496" s="218"/>
      <c r="CE496" s="218"/>
      <c r="CF496" s="218"/>
      <c r="CG496" s="218"/>
      <c r="CH496" s="218"/>
      <c r="CI496" s="218"/>
      <c r="CJ496" s="218"/>
      <c r="CK496" s="218"/>
      <c r="CL496" s="218"/>
      <c r="CM496" s="218"/>
      <c r="CN496" s="218"/>
      <c r="CO496" s="218"/>
      <c r="CP496" s="218"/>
      <c r="CQ496" s="218"/>
      <c r="CR496" s="218"/>
      <c r="CS496" s="218"/>
      <c r="CT496" s="218"/>
      <c r="CU496" s="218"/>
      <c r="CV496" s="218"/>
      <c r="CW496" s="218"/>
      <c r="CX496" s="218"/>
      <c r="CY496" s="218"/>
      <c r="CZ496" s="218"/>
      <c r="DA496" s="218"/>
      <c r="DB496" s="218"/>
      <c r="DC496" s="218"/>
      <c r="DD496" s="218"/>
      <c r="DE496" s="218"/>
      <c r="DF496" s="218"/>
      <c r="DG496" s="218"/>
      <c r="DH496" s="218"/>
      <c r="DI496" s="218"/>
      <c r="DJ496" s="218"/>
      <c r="DK496" s="218"/>
      <c r="DL496" s="218"/>
      <c r="DM496" s="218"/>
      <c r="DN496" s="218"/>
      <c r="DO496" s="218"/>
      <c r="DP496" s="218"/>
      <c r="DQ496" s="218"/>
      <c r="DR496" s="218"/>
      <c r="DS496" s="218"/>
      <c r="DT496" s="218"/>
      <c r="DU496" s="218"/>
      <c r="DV496" s="218"/>
      <c r="DW496" s="218"/>
      <c r="DX496" s="218"/>
      <c r="DY496" s="218"/>
      <c r="DZ496" s="218"/>
      <c r="EA496" s="218"/>
      <c r="EB496" s="218"/>
      <c r="EC496" s="218"/>
      <c r="ED496" s="218"/>
      <c r="EE496" s="218"/>
      <c r="EF496" s="218"/>
      <c r="EG496" s="218"/>
      <c r="EH496" s="218"/>
      <c r="EI496" s="218"/>
      <c r="EJ496" s="218"/>
      <c r="EK496" s="218"/>
      <c r="EL496" s="218"/>
      <c r="EM496" s="218"/>
      <c r="EN496" s="218"/>
      <c r="EO496" s="218"/>
      <c r="EP496" s="218"/>
      <c r="EQ496" s="218"/>
      <c r="ER496" s="218"/>
      <c r="ES496" s="218"/>
      <c r="ET496" s="218"/>
      <c r="EU496" s="218"/>
      <c r="EV496" s="218"/>
      <c r="EW496" s="218"/>
      <c r="EX496" s="218"/>
      <c r="EY496" s="218"/>
      <c r="EZ496" s="218"/>
      <c r="FA496" s="218"/>
      <c r="FB496" s="218"/>
      <c r="FC496" s="218"/>
      <c r="FD496" s="218"/>
      <c r="FE496" s="218"/>
      <c r="FF496" s="218"/>
      <c r="FG496" s="218"/>
      <c r="FH496" s="218"/>
      <c r="FI496" s="218"/>
      <c r="FJ496" s="218"/>
      <c r="FK496" s="218"/>
      <c r="FL496" s="218"/>
      <c r="FM496" s="218"/>
      <c r="FN496" s="218"/>
    </row>
    <row r="497" spans="2:170">
      <c r="B497" s="218"/>
      <c r="C497" s="304"/>
      <c r="D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218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218"/>
      <c r="BV497" s="218"/>
      <c r="BW497" s="218"/>
      <c r="BX497" s="218"/>
      <c r="BY497" s="218"/>
      <c r="BZ497" s="218"/>
      <c r="CA497" s="218"/>
      <c r="CB497" s="218"/>
      <c r="CC497" s="218"/>
      <c r="CD497" s="218"/>
      <c r="CE497" s="218"/>
      <c r="CF497" s="218"/>
      <c r="CG497" s="218"/>
      <c r="CH497" s="218"/>
      <c r="CI497" s="218"/>
      <c r="CJ497" s="218"/>
      <c r="CK497" s="218"/>
      <c r="CL497" s="218"/>
      <c r="CM497" s="218"/>
      <c r="CN497" s="218"/>
      <c r="CO497" s="218"/>
      <c r="CP497" s="218"/>
      <c r="CQ497" s="218"/>
      <c r="CR497" s="218"/>
      <c r="CS497" s="218"/>
      <c r="CT497" s="218"/>
      <c r="CU497" s="218"/>
      <c r="CV497" s="218"/>
      <c r="CW497" s="218"/>
      <c r="CX497" s="218"/>
      <c r="CY497" s="218"/>
      <c r="CZ497" s="218"/>
      <c r="DA497" s="218"/>
      <c r="DB497" s="218"/>
      <c r="DC497" s="218"/>
      <c r="DD497" s="218"/>
      <c r="DE497" s="218"/>
      <c r="DF497" s="218"/>
      <c r="DG497" s="218"/>
      <c r="DH497" s="218"/>
      <c r="DI497" s="218"/>
      <c r="DJ497" s="218"/>
      <c r="DK497" s="218"/>
      <c r="DL497" s="218"/>
      <c r="DM497" s="218"/>
      <c r="DN497" s="218"/>
      <c r="DO497" s="218"/>
      <c r="DP497" s="218"/>
      <c r="DQ497" s="218"/>
      <c r="DR497" s="218"/>
      <c r="DS497" s="218"/>
      <c r="DT497" s="218"/>
      <c r="DU497" s="218"/>
      <c r="DV497" s="218"/>
      <c r="DW497" s="218"/>
      <c r="DX497" s="218"/>
      <c r="DY497" s="218"/>
      <c r="DZ497" s="218"/>
      <c r="EA497" s="218"/>
      <c r="EB497" s="218"/>
      <c r="EC497" s="218"/>
      <c r="ED497" s="218"/>
      <c r="EE497" s="218"/>
      <c r="EF497" s="218"/>
      <c r="EG497" s="218"/>
      <c r="EH497" s="218"/>
      <c r="EI497" s="218"/>
      <c r="EJ497" s="218"/>
      <c r="EK497" s="218"/>
      <c r="EL497" s="218"/>
      <c r="EM497" s="218"/>
      <c r="EN497" s="218"/>
      <c r="EO497" s="218"/>
      <c r="EP497" s="218"/>
      <c r="EQ497" s="218"/>
      <c r="ER497" s="218"/>
      <c r="ES497" s="218"/>
      <c r="ET497" s="218"/>
      <c r="EU497" s="218"/>
      <c r="EV497" s="218"/>
      <c r="EW497" s="218"/>
      <c r="EX497" s="218"/>
      <c r="EY497" s="218"/>
      <c r="EZ497" s="218"/>
      <c r="FA497" s="218"/>
      <c r="FB497" s="218"/>
      <c r="FC497" s="218"/>
      <c r="FD497" s="218"/>
      <c r="FE497" s="218"/>
      <c r="FF497" s="218"/>
      <c r="FG497" s="218"/>
      <c r="FH497" s="218"/>
      <c r="FI497" s="218"/>
      <c r="FJ497" s="218"/>
      <c r="FK497" s="218"/>
      <c r="FL497" s="218"/>
      <c r="FM497" s="218"/>
      <c r="FN497" s="218"/>
    </row>
    <row r="498" spans="2:170">
      <c r="B498" s="218"/>
      <c r="C498" s="304"/>
      <c r="D498" s="218"/>
      <c r="F498" s="218"/>
      <c r="G498" s="218"/>
      <c r="H498" s="218"/>
      <c r="I498" s="218"/>
      <c r="J498" s="218"/>
      <c r="K498" s="218"/>
      <c r="L498" s="218"/>
      <c r="M498" s="218"/>
      <c r="N498" s="218"/>
      <c r="O498" s="218"/>
      <c r="P498" s="218"/>
      <c r="Q498" s="218"/>
      <c r="R498" s="218"/>
      <c r="S498" s="218"/>
      <c r="T498" s="218"/>
      <c r="U498" s="218"/>
      <c r="V498" s="218"/>
      <c r="W498" s="218"/>
      <c r="X498" s="218"/>
      <c r="Y498" s="218"/>
      <c r="Z498" s="218"/>
      <c r="AA498" s="218"/>
      <c r="AB498" s="218"/>
      <c r="AC498" s="218"/>
      <c r="AD498" s="218"/>
      <c r="AE498" s="218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18"/>
      <c r="AP498" s="218"/>
      <c r="AQ498" s="218"/>
      <c r="AR498" s="218"/>
      <c r="AS498" s="218"/>
      <c r="AT498" s="218"/>
      <c r="AU498" s="218"/>
      <c r="AV498" s="218"/>
      <c r="AW498" s="218"/>
      <c r="AX498" s="218"/>
      <c r="AY498" s="218"/>
      <c r="AZ498" s="218"/>
      <c r="BA498" s="218"/>
      <c r="BB498" s="218"/>
      <c r="BC498" s="218"/>
      <c r="BD498" s="218"/>
      <c r="BE498" s="218"/>
      <c r="BF498" s="218"/>
      <c r="BG498" s="218"/>
      <c r="BH498" s="218"/>
      <c r="BI498" s="218"/>
      <c r="BJ498" s="218"/>
      <c r="BK498" s="218"/>
      <c r="BL498" s="218"/>
      <c r="BM498" s="218"/>
      <c r="BN498" s="218"/>
      <c r="BO498" s="218"/>
      <c r="BP498" s="218"/>
      <c r="BQ498" s="218"/>
      <c r="BR498" s="218"/>
      <c r="BS498" s="218"/>
      <c r="BT498" s="218"/>
      <c r="BU498" s="218"/>
      <c r="BV498" s="218"/>
      <c r="BW498" s="218"/>
      <c r="BX498" s="218"/>
      <c r="BY498" s="218"/>
      <c r="BZ498" s="218"/>
      <c r="CA498" s="218"/>
      <c r="CB498" s="218"/>
      <c r="CC498" s="218"/>
      <c r="CD498" s="218"/>
      <c r="CE498" s="218"/>
      <c r="CF498" s="218"/>
      <c r="CG498" s="218"/>
      <c r="CH498" s="218"/>
      <c r="CI498" s="218"/>
      <c r="CJ498" s="218"/>
      <c r="CK498" s="218"/>
      <c r="CL498" s="218"/>
      <c r="CM498" s="218"/>
      <c r="CN498" s="218"/>
      <c r="CO498" s="218"/>
      <c r="CP498" s="218"/>
      <c r="CQ498" s="218"/>
      <c r="CR498" s="218"/>
      <c r="CS498" s="218"/>
      <c r="CT498" s="218"/>
      <c r="CU498" s="218"/>
      <c r="CV498" s="218"/>
      <c r="CW498" s="218"/>
      <c r="CX498" s="218"/>
      <c r="CY498" s="218"/>
      <c r="CZ498" s="218"/>
      <c r="DA498" s="218"/>
      <c r="DB498" s="218"/>
      <c r="DC498" s="218"/>
      <c r="DD498" s="218"/>
      <c r="DE498" s="218"/>
      <c r="DF498" s="218"/>
      <c r="DG498" s="218"/>
      <c r="DH498" s="218"/>
      <c r="DI498" s="218"/>
      <c r="DJ498" s="218"/>
      <c r="DK498" s="218"/>
      <c r="DL498" s="218"/>
      <c r="DM498" s="218"/>
      <c r="DN498" s="218"/>
      <c r="DO498" s="218"/>
      <c r="DP498" s="218"/>
      <c r="DQ498" s="218"/>
      <c r="DR498" s="218"/>
      <c r="DS498" s="218"/>
      <c r="DT498" s="218"/>
      <c r="DU498" s="218"/>
      <c r="DV498" s="218"/>
      <c r="DW498" s="218"/>
      <c r="DX498" s="218"/>
      <c r="DY498" s="218"/>
      <c r="DZ498" s="218"/>
      <c r="EA498" s="218"/>
      <c r="EB498" s="218"/>
      <c r="EC498" s="218"/>
      <c r="ED498" s="218"/>
      <c r="EE498" s="218"/>
      <c r="EF498" s="218"/>
      <c r="EG498" s="218"/>
      <c r="EH498" s="218"/>
      <c r="EI498" s="218"/>
      <c r="EJ498" s="218"/>
      <c r="EK498" s="218"/>
      <c r="EL498" s="218"/>
      <c r="EM498" s="218"/>
      <c r="EN498" s="218"/>
      <c r="EO498" s="218"/>
      <c r="EP498" s="218"/>
      <c r="EQ498" s="218"/>
      <c r="ER498" s="218"/>
      <c r="ES498" s="218"/>
      <c r="ET498" s="218"/>
      <c r="EU498" s="218"/>
      <c r="EV498" s="218"/>
      <c r="EW498" s="218"/>
      <c r="EX498" s="218"/>
      <c r="EY498" s="218"/>
      <c r="EZ498" s="218"/>
      <c r="FA498" s="218"/>
      <c r="FB498" s="218"/>
      <c r="FC498" s="218"/>
      <c r="FD498" s="218"/>
      <c r="FE498" s="218"/>
      <c r="FF498" s="218"/>
      <c r="FG498" s="218"/>
      <c r="FH498" s="218"/>
      <c r="FI498" s="218"/>
      <c r="FJ498" s="218"/>
      <c r="FK498" s="218"/>
      <c r="FL498" s="218"/>
      <c r="FM498" s="218"/>
      <c r="FN498" s="218"/>
    </row>
    <row r="499" spans="2:170">
      <c r="B499" s="218"/>
      <c r="C499" s="304"/>
      <c r="D499" s="218"/>
      <c r="F499" s="218"/>
      <c r="G499" s="218"/>
      <c r="H499" s="218"/>
      <c r="I499" s="218"/>
      <c r="J499" s="218"/>
      <c r="K499" s="218"/>
      <c r="L499" s="218"/>
      <c r="M499" s="218"/>
      <c r="N499" s="218"/>
      <c r="O499" s="218"/>
      <c r="P499" s="218"/>
      <c r="Q499" s="218"/>
      <c r="R499" s="218"/>
      <c r="S499" s="218"/>
      <c r="T499" s="218"/>
      <c r="U499" s="218"/>
      <c r="V499" s="218"/>
      <c r="W499" s="218"/>
      <c r="X499" s="218"/>
      <c r="Y499" s="218"/>
      <c r="Z499" s="218"/>
      <c r="AA499" s="218"/>
      <c r="AB499" s="218"/>
      <c r="AC499" s="218"/>
      <c r="AD499" s="218"/>
      <c r="AE499" s="218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18"/>
      <c r="AP499" s="218"/>
      <c r="AQ499" s="218"/>
      <c r="AR499" s="218"/>
      <c r="AS499" s="218"/>
      <c r="AT499" s="218"/>
      <c r="AU499" s="218"/>
      <c r="AV499" s="218"/>
      <c r="AW499" s="218"/>
      <c r="AX499" s="218"/>
      <c r="AY499" s="218"/>
      <c r="AZ499" s="218"/>
      <c r="BA499" s="218"/>
      <c r="BB499" s="218"/>
      <c r="BC499" s="218"/>
      <c r="BD499" s="218"/>
      <c r="BE499" s="218"/>
      <c r="BF499" s="218"/>
      <c r="BG499" s="218"/>
      <c r="BH499" s="218"/>
      <c r="BI499" s="218"/>
      <c r="BJ499" s="218"/>
      <c r="BK499" s="218"/>
      <c r="BL499" s="218"/>
      <c r="BM499" s="218"/>
      <c r="BN499" s="218"/>
      <c r="BO499" s="218"/>
      <c r="BP499" s="218"/>
      <c r="BQ499" s="218"/>
      <c r="BR499" s="218"/>
      <c r="BS499" s="218"/>
      <c r="BT499" s="218"/>
      <c r="BU499" s="218"/>
      <c r="BV499" s="218"/>
      <c r="BW499" s="218"/>
      <c r="BX499" s="218"/>
      <c r="BY499" s="218"/>
      <c r="BZ499" s="218"/>
      <c r="CA499" s="218"/>
      <c r="CB499" s="218"/>
      <c r="CC499" s="218"/>
      <c r="CD499" s="218"/>
      <c r="CE499" s="218"/>
      <c r="CF499" s="218"/>
      <c r="CG499" s="218"/>
      <c r="CH499" s="218"/>
      <c r="CI499" s="218"/>
      <c r="CJ499" s="218"/>
      <c r="CK499" s="218"/>
      <c r="CL499" s="218"/>
      <c r="CM499" s="218"/>
      <c r="CN499" s="218"/>
      <c r="CO499" s="218"/>
      <c r="CP499" s="218"/>
      <c r="CQ499" s="218"/>
      <c r="CR499" s="218"/>
      <c r="CS499" s="218"/>
      <c r="CT499" s="218"/>
      <c r="CU499" s="218"/>
      <c r="CV499" s="218"/>
      <c r="CW499" s="218"/>
      <c r="CX499" s="218"/>
      <c r="CY499" s="218"/>
      <c r="CZ499" s="218"/>
      <c r="DA499" s="218"/>
      <c r="DB499" s="218"/>
      <c r="DC499" s="218"/>
      <c r="DD499" s="218"/>
      <c r="DE499" s="218"/>
      <c r="DF499" s="218"/>
      <c r="DG499" s="218"/>
      <c r="DH499" s="218"/>
      <c r="DI499" s="218"/>
      <c r="DJ499" s="218"/>
      <c r="DK499" s="218"/>
      <c r="DL499" s="218"/>
      <c r="DM499" s="218"/>
      <c r="DN499" s="218"/>
      <c r="DO499" s="218"/>
      <c r="DP499" s="218"/>
      <c r="DQ499" s="218"/>
      <c r="DR499" s="218"/>
      <c r="DS499" s="218"/>
      <c r="DT499" s="218"/>
      <c r="DU499" s="218"/>
      <c r="DV499" s="218"/>
      <c r="DW499" s="218"/>
      <c r="DX499" s="218"/>
      <c r="DY499" s="218"/>
      <c r="DZ499" s="218"/>
      <c r="EA499" s="218"/>
      <c r="EB499" s="218"/>
      <c r="EC499" s="218"/>
      <c r="ED499" s="218"/>
      <c r="EE499" s="218"/>
      <c r="EF499" s="218"/>
      <c r="EG499" s="218"/>
      <c r="EH499" s="218"/>
      <c r="EI499" s="218"/>
      <c r="EJ499" s="218"/>
      <c r="EK499" s="218"/>
      <c r="EL499" s="218"/>
      <c r="EM499" s="218"/>
      <c r="EN499" s="218"/>
      <c r="EO499" s="218"/>
      <c r="EP499" s="218"/>
      <c r="EQ499" s="218"/>
      <c r="ER499" s="218"/>
      <c r="ES499" s="218"/>
      <c r="ET499" s="218"/>
      <c r="EU499" s="218"/>
      <c r="EV499" s="218"/>
      <c r="EW499" s="218"/>
      <c r="EX499" s="218"/>
      <c r="EY499" s="218"/>
      <c r="EZ499" s="218"/>
      <c r="FA499" s="218"/>
      <c r="FB499" s="218"/>
      <c r="FC499" s="218"/>
      <c r="FD499" s="218"/>
      <c r="FE499" s="218"/>
      <c r="FF499" s="218"/>
      <c r="FG499" s="218"/>
      <c r="FH499" s="218"/>
      <c r="FI499" s="218"/>
      <c r="FJ499" s="218"/>
      <c r="FK499" s="218"/>
      <c r="FL499" s="218"/>
      <c r="FM499" s="218"/>
      <c r="FN499" s="218"/>
    </row>
    <row r="500" spans="2:170">
      <c r="B500" s="218"/>
      <c r="C500" s="304"/>
      <c r="D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  <c r="AA500" s="218"/>
      <c r="AB500" s="218"/>
      <c r="AC500" s="218"/>
      <c r="AD500" s="218"/>
      <c r="AE500" s="218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18"/>
      <c r="AP500" s="218"/>
      <c r="AQ500" s="218"/>
      <c r="AR500" s="218"/>
      <c r="AS500" s="218"/>
      <c r="AT500" s="218"/>
      <c r="AU500" s="218"/>
      <c r="AV500" s="218"/>
      <c r="AW500" s="218"/>
      <c r="AX500" s="218"/>
      <c r="AY500" s="218"/>
      <c r="AZ500" s="218"/>
      <c r="BA500" s="218"/>
      <c r="BB500" s="218"/>
      <c r="BC500" s="218"/>
      <c r="BD500" s="218"/>
      <c r="BE500" s="218"/>
      <c r="BF500" s="218"/>
      <c r="BG500" s="218"/>
      <c r="BH500" s="218"/>
      <c r="BI500" s="218"/>
      <c r="BJ500" s="218"/>
      <c r="BK500" s="218"/>
      <c r="BL500" s="218"/>
      <c r="BM500" s="218"/>
      <c r="BN500" s="218"/>
      <c r="BO500" s="218"/>
      <c r="BP500" s="218"/>
      <c r="BQ500" s="218"/>
      <c r="BR500" s="218"/>
      <c r="BS500" s="218"/>
      <c r="BT500" s="218"/>
      <c r="BU500" s="218"/>
      <c r="BV500" s="218"/>
      <c r="BW500" s="218"/>
      <c r="BX500" s="218"/>
      <c r="BY500" s="218"/>
      <c r="BZ500" s="218"/>
      <c r="CA500" s="218"/>
      <c r="CB500" s="218"/>
      <c r="CC500" s="218"/>
      <c r="CD500" s="218"/>
      <c r="CE500" s="218"/>
      <c r="CF500" s="218"/>
      <c r="CG500" s="218"/>
      <c r="CH500" s="218"/>
      <c r="CI500" s="218"/>
      <c r="CJ500" s="218"/>
      <c r="CK500" s="218"/>
      <c r="CL500" s="218"/>
      <c r="CM500" s="218"/>
      <c r="CN500" s="218"/>
      <c r="CO500" s="218"/>
      <c r="CP500" s="218"/>
      <c r="CQ500" s="218"/>
      <c r="CR500" s="218"/>
      <c r="CS500" s="218"/>
      <c r="CT500" s="218"/>
      <c r="CU500" s="218"/>
      <c r="CV500" s="218"/>
      <c r="CW500" s="218"/>
      <c r="CX500" s="218"/>
      <c r="CY500" s="218"/>
      <c r="CZ500" s="218"/>
      <c r="DA500" s="218"/>
      <c r="DB500" s="218"/>
      <c r="DC500" s="218"/>
      <c r="DD500" s="218"/>
      <c r="DE500" s="218"/>
      <c r="DF500" s="218"/>
      <c r="DG500" s="218"/>
      <c r="DH500" s="218"/>
      <c r="DI500" s="218"/>
      <c r="DJ500" s="218"/>
      <c r="DK500" s="218"/>
      <c r="DL500" s="218"/>
      <c r="DM500" s="218"/>
      <c r="DN500" s="218"/>
      <c r="DO500" s="218"/>
      <c r="DP500" s="218"/>
      <c r="DQ500" s="218"/>
      <c r="DR500" s="218"/>
      <c r="DS500" s="218"/>
      <c r="DT500" s="218"/>
      <c r="DU500" s="218"/>
      <c r="DV500" s="218"/>
      <c r="DW500" s="218"/>
      <c r="DX500" s="218"/>
      <c r="DY500" s="218"/>
      <c r="DZ500" s="218"/>
      <c r="EA500" s="218"/>
      <c r="EB500" s="218"/>
      <c r="EC500" s="218"/>
      <c r="ED500" s="218"/>
      <c r="EE500" s="218"/>
      <c r="EF500" s="218"/>
      <c r="EG500" s="218"/>
      <c r="EH500" s="218"/>
      <c r="EI500" s="218"/>
      <c r="EJ500" s="218"/>
      <c r="EK500" s="218"/>
      <c r="EL500" s="218"/>
      <c r="EM500" s="218"/>
      <c r="EN500" s="218"/>
      <c r="EO500" s="218"/>
      <c r="EP500" s="218"/>
      <c r="EQ500" s="218"/>
      <c r="ER500" s="218"/>
      <c r="ES500" s="218"/>
      <c r="ET500" s="218"/>
      <c r="EU500" s="218"/>
      <c r="EV500" s="218"/>
      <c r="EW500" s="218"/>
      <c r="EX500" s="218"/>
      <c r="EY500" s="218"/>
      <c r="EZ500" s="218"/>
      <c r="FA500" s="218"/>
      <c r="FB500" s="218"/>
      <c r="FC500" s="218"/>
      <c r="FD500" s="218"/>
      <c r="FE500" s="218"/>
      <c r="FF500" s="218"/>
      <c r="FG500" s="218"/>
      <c r="FH500" s="218"/>
      <c r="FI500" s="218"/>
      <c r="FJ500" s="218"/>
      <c r="FK500" s="218"/>
      <c r="FL500" s="218"/>
      <c r="FM500" s="218"/>
      <c r="FN500" s="218"/>
    </row>
    <row r="501" spans="2:170">
      <c r="B501" s="218"/>
      <c r="C501" s="304"/>
      <c r="D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  <c r="AA501" s="218"/>
      <c r="AB501" s="218"/>
      <c r="AC501" s="218"/>
      <c r="AD501" s="218"/>
      <c r="AE501" s="218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18"/>
      <c r="AP501" s="218"/>
      <c r="AQ501" s="218"/>
      <c r="AR501" s="218"/>
      <c r="AS501" s="218"/>
      <c r="AT501" s="218"/>
      <c r="AU501" s="218"/>
      <c r="AV501" s="218"/>
      <c r="AW501" s="218"/>
      <c r="AX501" s="218"/>
      <c r="AY501" s="218"/>
      <c r="AZ501" s="218"/>
      <c r="BA501" s="218"/>
      <c r="BB501" s="218"/>
      <c r="BC501" s="218"/>
      <c r="BD501" s="218"/>
      <c r="BE501" s="218"/>
      <c r="BF501" s="218"/>
      <c r="BG501" s="218"/>
      <c r="BH501" s="218"/>
      <c r="BI501" s="218"/>
      <c r="BJ501" s="218"/>
      <c r="BK501" s="218"/>
      <c r="BL501" s="218"/>
      <c r="BM501" s="218"/>
      <c r="BN501" s="218"/>
      <c r="BO501" s="218"/>
      <c r="BP501" s="218"/>
      <c r="BQ501" s="218"/>
      <c r="BR501" s="218"/>
      <c r="BS501" s="218"/>
      <c r="BT501" s="218"/>
      <c r="BU501" s="218"/>
      <c r="BV501" s="218"/>
      <c r="BW501" s="218"/>
      <c r="BX501" s="218"/>
      <c r="BY501" s="218"/>
      <c r="BZ501" s="218"/>
      <c r="CA501" s="218"/>
      <c r="CB501" s="218"/>
      <c r="CC501" s="218"/>
      <c r="CD501" s="218"/>
      <c r="CE501" s="218"/>
      <c r="CF501" s="218"/>
      <c r="CG501" s="218"/>
      <c r="CH501" s="218"/>
      <c r="CI501" s="218"/>
      <c r="CJ501" s="218"/>
      <c r="CK501" s="218"/>
      <c r="CL501" s="218"/>
      <c r="CM501" s="218"/>
      <c r="CN501" s="218"/>
      <c r="CO501" s="218"/>
      <c r="CP501" s="218"/>
      <c r="CQ501" s="218"/>
      <c r="CR501" s="218"/>
      <c r="CS501" s="218"/>
      <c r="CT501" s="218"/>
      <c r="CU501" s="218"/>
      <c r="CV501" s="218"/>
      <c r="CW501" s="218"/>
      <c r="CX501" s="218"/>
      <c r="CY501" s="218"/>
      <c r="CZ501" s="218"/>
      <c r="DA501" s="218"/>
      <c r="DB501" s="218"/>
      <c r="DC501" s="218"/>
      <c r="DD501" s="218"/>
      <c r="DE501" s="218"/>
      <c r="DF501" s="218"/>
      <c r="DG501" s="218"/>
      <c r="DH501" s="218"/>
      <c r="DI501" s="218"/>
      <c r="DJ501" s="218"/>
      <c r="DK501" s="218"/>
      <c r="DL501" s="218"/>
      <c r="DM501" s="218"/>
      <c r="DN501" s="218"/>
      <c r="DO501" s="218"/>
      <c r="DP501" s="218"/>
      <c r="DQ501" s="218"/>
      <c r="DR501" s="218"/>
      <c r="DS501" s="218"/>
      <c r="DT501" s="218"/>
      <c r="DU501" s="218"/>
      <c r="DV501" s="218"/>
      <c r="DW501" s="218"/>
      <c r="DX501" s="218"/>
      <c r="DY501" s="218"/>
      <c r="DZ501" s="218"/>
      <c r="EA501" s="218"/>
      <c r="EB501" s="218"/>
      <c r="EC501" s="218"/>
      <c r="ED501" s="218"/>
      <c r="EE501" s="218"/>
      <c r="EF501" s="218"/>
      <c r="EG501" s="218"/>
      <c r="EH501" s="218"/>
      <c r="EI501" s="218"/>
      <c r="EJ501" s="218"/>
      <c r="EK501" s="218"/>
      <c r="EL501" s="218"/>
      <c r="EM501" s="218"/>
      <c r="EN501" s="218"/>
      <c r="EO501" s="218"/>
      <c r="EP501" s="218"/>
      <c r="EQ501" s="218"/>
      <c r="ER501" s="218"/>
      <c r="ES501" s="218"/>
      <c r="ET501" s="218"/>
      <c r="EU501" s="218"/>
      <c r="EV501" s="218"/>
      <c r="EW501" s="218"/>
      <c r="EX501" s="218"/>
      <c r="EY501" s="218"/>
      <c r="EZ501" s="218"/>
      <c r="FA501" s="218"/>
      <c r="FB501" s="218"/>
      <c r="FC501" s="218"/>
      <c r="FD501" s="218"/>
      <c r="FE501" s="218"/>
      <c r="FF501" s="218"/>
      <c r="FG501" s="218"/>
      <c r="FH501" s="218"/>
      <c r="FI501" s="218"/>
      <c r="FJ501" s="218"/>
    </row>
    <row r="502" spans="2:170">
      <c r="B502" s="218"/>
      <c r="C502" s="304"/>
      <c r="D502" s="218"/>
      <c r="F502" s="218"/>
      <c r="G502" s="218"/>
      <c r="H502" s="218"/>
      <c r="I502" s="218"/>
      <c r="J502" s="218"/>
      <c r="K502" s="218"/>
      <c r="L502" s="218"/>
      <c r="M502" s="218"/>
      <c r="N502" s="218"/>
      <c r="O502" s="218"/>
      <c r="P502" s="218"/>
      <c r="Q502" s="218"/>
      <c r="R502" s="218"/>
      <c r="S502" s="218"/>
      <c r="T502" s="218"/>
      <c r="U502" s="218"/>
      <c r="V502" s="218"/>
      <c r="W502" s="218"/>
      <c r="X502" s="218"/>
      <c r="Y502" s="218"/>
      <c r="Z502" s="218"/>
      <c r="AA502" s="218"/>
      <c r="AB502" s="218"/>
      <c r="AC502" s="218"/>
      <c r="AD502" s="218"/>
      <c r="AE502" s="218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18"/>
      <c r="AP502" s="218"/>
      <c r="AQ502" s="218"/>
      <c r="AR502" s="218"/>
      <c r="AS502" s="218"/>
      <c r="AT502" s="218"/>
      <c r="AU502" s="218"/>
      <c r="AV502" s="218"/>
      <c r="AW502" s="218"/>
      <c r="AX502" s="218"/>
      <c r="AY502" s="218"/>
      <c r="AZ502" s="218"/>
      <c r="BA502" s="218"/>
      <c r="BB502" s="218"/>
      <c r="BC502" s="218"/>
      <c r="BD502" s="218"/>
      <c r="BE502" s="218"/>
      <c r="BF502" s="218"/>
      <c r="BG502" s="218"/>
      <c r="BH502" s="218"/>
      <c r="BI502" s="218"/>
      <c r="BJ502" s="218"/>
      <c r="BK502" s="218"/>
      <c r="BL502" s="218"/>
      <c r="BM502" s="218"/>
      <c r="BN502" s="218"/>
      <c r="BO502" s="218"/>
      <c r="BP502" s="218"/>
      <c r="BQ502" s="218"/>
      <c r="BR502" s="218"/>
      <c r="BS502" s="218"/>
      <c r="BT502" s="218"/>
      <c r="BU502" s="218"/>
      <c r="BV502" s="218"/>
      <c r="BW502" s="218"/>
      <c r="BX502" s="218"/>
      <c r="BY502" s="218"/>
      <c r="BZ502" s="218"/>
      <c r="CA502" s="218"/>
      <c r="CB502" s="218"/>
      <c r="CC502" s="218"/>
      <c r="CD502" s="218"/>
      <c r="CE502" s="218"/>
      <c r="CF502" s="218"/>
      <c r="CG502" s="218"/>
      <c r="CH502" s="218"/>
      <c r="CI502" s="218"/>
      <c r="CJ502" s="218"/>
      <c r="CK502" s="218"/>
      <c r="CL502" s="218"/>
      <c r="CM502" s="218"/>
      <c r="CN502" s="218"/>
      <c r="CO502" s="218"/>
      <c r="CP502" s="218"/>
      <c r="CQ502" s="218"/>
      <c r="CR502" s="218"/>
      <c r="CS502" s="218"/>
      <c r="CT502" s="218"/>
      <c r="CU502" s="218"/>
      <c r="CV502" s="218"/>
      <c r="CW502" s="218"/>
      <c r="CX502" s="218"/>
      <c r="CY502" s="218"/>
      <c r="CZ502" s="218"/>
      <c r="DA502" s="218"/>
      <c r="DB502" s="218"/>
      <c r="DC502" s="218"/>
      <c r="DD502" s="218"/>
      <c r="DE502" s="218"/>
      <c r="DF502" s="218"/>
      <c r="DG502" s="218"/>
      <c r="DH502" s="218"/>
      <c r="DI502" s="218"/>
      <c r="DJ502" s="218"/>
      <c r="DK502" s="218"/>
      <c r="DL502" s="218"/>
      <c r="DM502" s="218"/>
      <c r="DN502" s="218"/>
      <c r="DO502" s="218"/>
      <c r="DP502" s="218"/>
      <c r="DQ502" s="218"/>
      <c r="DR502" s="218"/>
      <c r="DS502" s="218"/>
      <c r="DT502" s="218"/>
      <c r="DU502" s="218"/>
      <c r="DV502" s="218"/>
      <c r="DW502" s="218"/>
      <c r="DX502" s="218"/>
      <c r="DY502" s="218"/>
      <c r="DZ502" s="218"/>
      <c r="EA502" s="218"/>
      <c r="EB502" s="218"/>
      <c r="EC502" s="218"/>
      <c r="ED502" s="218"/>
      <c r="EE502" s="218"/>
      <c r="EF502" s="218"/>
      <c r="EG502" s="218"/>
      <c r="EH502" s="218"/>
      <c r="EI502" s="218"/>
      <c r="EJ502" s="218"/>
      <c r="EK502" s="218"/>
      <c r="EL502" s="218"/>
      <c r="EM502" s="218"/>
      <c r="EN502" s="218"/>
      <c r="EO502" s="218"/>
      <c r="EP502" s="218"/>
      <c r="EQ502" s="218"/>
      <c r="ER502" s="218"/>
      <c r="ES502" s="218"/>
      <c r="ET502" s="218"/>
      <c r="EU502" s="218"/>
      <c r="EV502" s="218"/>
      <c r="EW502" s="218"/>
      <c r="EX502" s="218"/>
      <c r="EY502" s="218"/>
      <c r="EZ502" s="218"/>
      <c r="FA502" s="218"/>
      <c r="FB502" s="218"/>
      <c r="FC502" s="218"/>
      <c r="FD502" s="218"/>
      <c r="FE502" s="218"/>
      <c r="FF502" s="218"/>
      <c r="FG502" s="218"/>
      <c r="FH502" s="218"/>
      <c r="FI502" s="218"/>
      <c r="FJ502" s="218"/>
    </row>
    <row r="503" spans="2:170">
      <c r="B503" s="218"/>
      <c r="C503" s="304"/>
      <c r="D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  <c r="Q503" s="218"/>
      <c r="R503" s="218"/>
      <c r="S503" s="218"/>
      <c r="T503" s="218"/>
      <c r="U503" s="218"/>
      <c r="V503" s="218"/>
      <c r="W503" s="218"/>
      <c r="X503" s="218"/>
      <c r="Y503" s="218"/>
      <c r="Z503" s="218"/>
      <c r="AA503" s="218"/>
      <c r="AB503" s="218"/>
      <c r="AC503" s="218"/>
      <c r="AD503" s="218"/>
      <c r="AE503" s="218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18"/>
      <c r="AP503" s="218"/>
      <c r="AQ503" s="218"/>
      <c r="AR503" s="218"/>
      <c r="AS503" s="218"/>
      <c r="AT503" s="218"/>
      <c r="AU503" s="218"/>
      <c r="AV503" s="218"/>
      <c r="AW503" s="218"/>
      <c r="AX503" s="218"/>
      <c r="AY503" s="218"/>
      <c r="AZ503" s="218"/>
      <c r="BA503" s="218"/>
      <c r="BB503" s="218"/>
      <c r="BC503" s="218"/>
      <c r="BD503" s="218"/>
      <c r="BE503" s="218"/>
      <c r="BF503" s="218"/>
      <c r="BG503" s="218"/>
      <c r="BH503" s="218"/>
      <c r="BI503" s="218"/>
      <c r="BJ503" s="218"/>
      <c r="BK503" s="218"/>
      <c r="BL503" s="218"/>
      <c r="BM503" s="218"/>
      <c r="BN503" s="218"/>
      <c r="BO503" s="218"/>
      <c r="BP503" s="218"/>
      <c r="BQ503" s="218"/>
      <c r="BR503" s="218"/>
      <c r="BS503" s="218"/>
      <c r="BT503" s="218"/>
      <c r="BU503" s="218"/>
      <c r="BV503" s="218"/>
      <c r="BW503" s="218"/>
      <c r="BX503" s="218"/>
      <c r="BY503" s="218"/>
      <c r="BZ503" s="218"/>
      <c r="CA503" s="218"/>
      <c r="CB503" s="218"/>
      <c r="CC503" s="218"/>
      <c r="CD503" s="218"/>
      <c r="CE503" s="218"/>
      <c r="CF503" s="218"/>
      <c r="CG503" s="218"/>
      <c r="CH503" s="218"/>
      <c r="CI503" s="218"/>
      <c r="CJ503" s="218"/>
      <c r="CK503" s="218"/>
      <c r="CL503" s="218"/>
      <c r="CM503" s="218"/>
      <c r="CN503" s="218"/>
      <c r="CO503" s="218"/>
      <c r="CP503" s="218"/>
      <c r="CQ503" s="218"/>
      <c r="CR503" s="218"/>
      <c r="CS503" s="218"/>
      <c r="CT503" s="218"/>
      <c r="CU503" s="218"/>
      <c r="CV503" s="218"/>
      <c r="CW503" s="218"/>
      <c r="CX503" s="218"/>
      <c r="CY503" s="218"/>
      <c r="CZ503" s="218"/>
      <c r="DA503" s="218"/>
      <c r="DB503" s="218"/>
      <c r="DC503" s="218"/>
      <c r="DD503" s="218"/>
      <c r="DE503" s="218"/>
      <c r="DF503" s="218"/>
      <c r="DG503" s="218"/>
      <c r="DH503" s="218"/>
      <c r="DI503" s="218"/>
      <c r="DJ503" s="218"/>
      <c r="DK503" s="218"/>
      <c r="DL503" s="218"/>
      <c r="DM503" s="218"/>
      <c r="DN503" s="218"/>
      <c r="DO503" s="218"/>
      <c r="DP503" s="218"/>
      <c r="DQ503" s="218"/>
      <c r="DR503" s="218"/>
      <c r="DS503" s="218"/>
      <c r="DT503" s="218"/>
      <c r="DU503" s="218"/>
      <c r="DV503" s="218"/>
      <c r="DW503" s="218"/>
      <c r="DX503" s="218"/>
      <c r="DY503" s="218"/>
      <c r="DZ503" s="218"/>
      <c r="EA503" s="218"/>
      <c r="EB503" s="218"/>
      <c r="EC503" s="218"/>
      <c r="ED503" s="218"/>
      <c r="EE503" s="218"/>
      <c r="EF503" s="218"/>
      <c r="EG503" s="218"/>
      <c r="EH503" s="218"/>
      <c r="EI503" s="218"/>
      <c r="EJ503" s="218"/>
      <c r="EK503" s="218"/>
      <c r="EL503" s="218"/>
      <c r="EM503" s="218"/>
      <c r="EN503" s="218"/>
      <c r="EO503" s="218"/>
      <c r="EP503" s="218"/>
      <c r="EQ503" s="218"/>
      <c r="ER503" s="218"/>
      <c r="ES503" s="218"/>
      <c r="ET503" s="218"/>
      <c r="EU503" s="218"/>
      <c r="EV503" s="218"/>
      <c r="EW503" s="218"/>
      <c r="EX503" s="218"/>
      <c r="EY503" s="218"/>
      <c r="EZ503" s="218"/>
      <c r="FA503" s="218"/>
      <c r="FB503" s="218"/>
      <c r="FC503" s="218"/>
      <c r="FD503" s="218"/>
      <c r="FE503" s="218"/>
      <c r="FF503" s="218"/>
      <c r="FG503" s="218"/>
      <c r="FH503" s="218"/>
      <c r="FI503" s="218"/>
      <c r="FJ503" s="218"/>
    </row>
    <row r="504" spans="2:170">
      <c r="B504" s="218"/>
      <c r="C504" s="304"/>
      <c r="D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  <c r="AA504" s="218"/>
      <c r="AB504" s="218"/>
      <c r="AC504" s="218"/>
      <c r="AD504" s="218"/>
      <c r="AE504" s="218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18"/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8"/>
      <c r="BJ504" s="218"/>
      <c r="BK504" s="218"/>
      <c r="BL504" s="218"/>
      <c r="BM504" s="218"/>
      <c r="BN504" s="218"/>
      <c r="BO504" s="218"/>
      <c r="BP504" s="218"/>
      <c r="BQ504" s="218"/>
      <c r="BR504" s="218"/>
      <c r="BS504" s="218"/>
      <c r="BT504" s="218"/>
      <c r="BU504" s="218"/>
      <c r="BV504" s="218"/>
      <c r="BW504" s="218"/>
      <c r="BX504" s="218"/>
      <c r="BY504" s="218"/>
      <c r="BZ504" s="218"/>
      <c r="CA504" s="218"/>
      <c r="CB504" s="218"/>
      <c r="CC504" s="218"/>
      <c r="CD504" s="218"/>
      <c r="CE504" s="218"/>
      <c r="CF504" s="218"/>
      <c r="CG504" s="218"/>
      <c r="CH504" s="218"/>
      <c r="CI504" s="218"/>
      <c r="CJ504" s="218"/>
      <c r="CK504" s="218"/>
      <c r="CL504" s="218"/>
      <c r="CM504" s="218"/>
      <c r="CN504" s="218"/>
      <c r="CO504" s="218"/>
      <c r="CP504" s="218"/>
      <c r="CQ504" s="218"/>
      <c r="CR504" s="218"/>
      <c r="CS504" s="218"/>
      <c r="CT504" s="218"/>
      <c r="CU504" s="218"/>
      <c r="CV504" s="218"/>
      <c r="CW504" s="218"/>
      <c r="CX504" s="218"/>
      <c r="CY504" s="218"/>
      <c r="CZ504" s="218"/>
      <c r="DA504" s="218"/>
      <c r="DB504" s="218"/>
      <c r="DC504" s="218"/>
      <c r="DD504" s="218"/>
      <c r="DE504" s="218"/>
      <c r="DF504" s="218"/>
      <c r="DG504" s="218"/>
      <c r="DH504" s="218"/>
      <c r="DI504" s="218"/>
      <c r="DJ504" s="218"/>
      <c r="DK504" s="218"/>
      <c r="DL504" s="218"/>
      <c r="DM504" s="218"/>
      <c r="DN504" s="218"/>
      <c r="DO504" s="218"/>
      <c r="DP504" s="218"/>
      <c r="DQ504" s="218"/>
      <c r="DR504" s="218"/>
      <c r="DS504" s="218"/>
      <c r="DT504" s="218"/>
      <c r="DU504" s="218"/>
      <c r="DV504" s="218"/>
      <c r="DW504" s="218"/>
      <c r="DX504" s="218"/>
      <c r="DY504" s="218"/>
      <c r="DZ504" s="218"/>
      <c r="EA504" s="218"/>
      <c r="EB504" s="218"/>
      <c r="EC504" s="218"/>
      <c r="ED504" s="218"/>
      <c r="EE504" s="218"/>
      <c r="EF504" s="218"/>
      <c r="EG504" s="218"/>
      <c r="EH504" s="218"/>
      <c r="EI504" s="218"/>
      <c r="EJ504" s="218"/>
      <c r="EK504" s="218"/>
      <c r="EL504" s="218"/>
      <c r="EM504" s="218"/>
      <c r="EN504" s="218"/>
      <c r="EO504" s="218"/>
      <c r="EP504" s="218"/>
      <c r="EQ504" s="218"/>
      <c r="ER504" s="218"/>
      <c r="ES504" s="218"/>
      <c r="ET504" s="218"/>
      <c r="EU504" s="218"/>
      <c r="EV504" s="218"/>
      <c r="EW504" s="218"/>
      <c r="EX504" s="218"/>
      <c r="EY504" s="218"/>
      <c r="EZ504" s="218"/>
      <c r="FA504" s="218"/>
      <c r="FB504" s="218"/>
      <c r="FC504" s="218"/>
      <c r="FD504" s="218"/>
      <c r="FE504" s="218"/>
      <c r="FF504" s="218"/>
      <c r="FG504" s="218"/>
      <c r="FH504" s="218"/>
      <c r="FI504" s="218"/>
      <c r="FJ504" s="218"/>
    </row>
    <row r="505" spans="2:170">
      <c r="B505" s="218"/>
      <c r="C505" s="304"/>
      <c r="D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/>
      <c r="AC505" s="218"/>
      <c r="AD505" s="218"/>
      <c r="AE505" s="218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18"/>
      <c r="AP505" s="218"/>
      <c r="AQ505" s="218"/>
      <c r="AR505" s="218"/>
      <c r="AS505" s="218"/>
      <c r="AT505" s="218"/>
      <c r="AU505" s="218"/>
      <c r="AV505" s="218"/>
      <c r="AW505" s="218"/>
      <c r="AX505" s="218"/>
      <c r="AY505" s="218"/>
      <c r="AZ505" s="218"/>
      <c r="BA505" s="218"/>
      <c r="BB505" s="218"/>
      <c r="BC505" s="218"/>
      <c r="BD505" s="218"/>
      <c r="BE505" s="218"/>
      <c r="BF505" s="218"/>
      <c r="BG505" s="218"/>
      <c r="BH505" s="218"/>
      <c r="BI505" s="218"/>
      <c r="BJ505" s="218"/>
      <c r="BK505" s="218"/>
      <c r="BL505" s="218"/>
      <c r="BM505" s="218"/>
      <c r="BN505" s="218"/>
      <c r="BO505" s="218"/>
      <c r="BP505" s="218"/>
      <c r="BQ505" s="218"/>
      <c r="BR505" s="218"/>
      <c r="BS505" s="218"/>
      <c r="BT505" s="218"/>
      <c r="BU505" s="218"/>
      <c r="BV505" s="218"/>
      <c r="BW505" s="218"/>
      <c r="BX505" s="218"/>
      <c r="BY505" s="218"/>
      <c r="BZ505" s="218"/>
      <c r="CA505" s="218"/>
      <c r="CB505" s="218"/>
      <c r="CC505" s="218"/>
      <c r="CD505" s="218"/>
      <c r="CE505" s="218"/>
      <c r="CF505" s="218"/>
      <c r="CG505" s="218"/>
      <c r="CH505" s="218"/>
      <c r="CI505" s="218"/>
      <c r="CJ505" s="218"/>
      <c r="CK505" s="218"/>
      <c r="CL505" s="218"/>
      <c r="CM505" s="218"/>
      <c r="CN505" s="218"/>
      <c r="CO505" s="218"/>
      <c r="CP505" s="218"/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</row>
    <row r="506" spans="2:170">
      <c r="B506" s="218"/>
      <c r="C506" s="304"/>
      <c r="D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/>
      <c r="AC506" s="218"/>
      <c r="AD506" s="218"/>
      <c r="AE506" s="218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18"/>
      <c r="AP506" s="218"/>
      <c r="AQ506" s="218"/>
      <c r="AR506" s="218"/>
      <c r="AS506" s="218"/>
      <c r="AT506" s="218"/>
      <c r="AU506" s="218"/>
      <c r="AV506" s="218"/>
      <c r="AW506" s="218"/>
      <c r="AX506" s="218"/>
      <c r="AY506" s="218"/>
      <c r="AZ506" s="218"/>
      <c r="BA506" s="218"/>
      <c r="BB506" s="218"/>
      <c r="BC506" s="218"/>
      <c r="BD506" s="218"/>
      <c r="BE506" s="218"/>
      <c r="BF506" s="218"/>
      <c r="BG506" s="218"/>
      <c r="BH506" s="218"/>
      <c r="BI506" s="218"/>
      <c r="BJ506" s="218"/>
      <c r="BK506" s="218"/>
      <c r="BL506" s="218"/>
      <c r="BM506" s="218"/>
      <c r="BN506" s="218"/>
      <c r="BO506" s="218"/>
      <c r="BP506" s="218"/>
      <c r="BQ506" s="218"/>
      <c r="BR506" s="218"/>
      <c r="BS506" s="218"/>
      <c r="BT506" s="218"/>
      <c r="BU506" s="218"/>
      <c r="BV506" s="218"/>
      <c r="BW506" s="218"/>
      <c r="BX506" s="218"/>
      <c r="BY506" s="218"/>
      <c r="BZ506" s="218"/>
      <c r="CA506" s="218"/>
      <c r="CB506" s="218"/>
      <c r="CC506" s="218"/>
      <c r="CD506" s="218"/>
      <c r="CE506" s="218"/>
      <c r="CF506" s="218"/>
      <c r="CG506" s="218"/>
      <c r="CH506" s="218"/>
      <c r="CI506" s="218"/>
      <c r="CJ506" s="218"/>
      <c r="CK506" s="218"/>
      <c r="CL506" s="218"/>
      <c r="CM506" s="218"/>
      <c r="CN506" s="218"/>
      <c r="CO506" s="218"/>
      <c r="CP506" s="218"/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</row>
    <row r="507" spans="2:170">
      <c r="B507" s="218"/>
      <c r="C507" s="304"/>
      <c r="D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  <c r="AA507" s="218"/>
      <c r="AB507" s="218"/>
      <c r="AC507" s="218"/>
      <c r="AD507" s="218"/>
      <c r="AE507" s="218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18"/>
      <c r="AP507" s="218"/>
      <c r="AQ507" s="218"/>
      <c r="AR507" s="218"/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/>
      <c r="BF507" s="218"/>
      <c r="BG507" s="218"/>
      <c r="BH507" s="218"/>
      <c r="BI507" s="218"/>
      <c r="BJ507" s="218"/>
      <c r="BK507" s="218"/>
      <c r="BL507" s="218"/>
      <c r="BM507" s="218"/>
      <c r="BN507" s="218"/>
      <c r="BO507" s="218"/>
      <c r="BP507" s="218"/>
      <c r="BQ507" s="218"/>
      <c r="BR507" s="218"/>
      <c r="BS507" s="218"/>
      <c r="BT507" s="218"/>
      <c r="BU507" s="218"/>
      <c r="BV507" s="218"/>
      <c r="BW507" s="218"/>
      <c r="BX507" s="218"/>
      <c r="BY507" s="218"/>
      <c r="BZ507" s="218"/>
      <c r="CA507" s="218"/>
      <c r="CB507" s="218"/>
      <c r="CC507" s="218"/>
      <c r="CD507" s="218"/>
      <c r="CE507" s="218"/>
      <c r="CF507" s="218"/>
      <c r="CG507" s="218"/>
      <c r="CH507" s="218"/>
      <c r="CI507" s="218"/>
      <c r="CJ507" s="218"/>
      <c r="CK507" s="218"/>
      <c r="CL507" s="218"/>
      <c r="CM507" s="218"/>
      <c r="CN507" s="218"/>
      <c r="CO507" s="218"/>
      <c r="CP507" s="218"/>
      <c r="CQ507" s="218"/>
      <c r="CR507" s="218"/>
      <c r="CS507" s="218"/>
      <c r="CT507" s="218"/>
      <c r="CU507" s="218"/>
      <c r="CV507" s="218"/>
      <c r="CW507" s="218"/>
      <c r="CX507" s="218"/>
      <c r="CY507" s="218"/>
      <c r="CZ507" s="218"/>
      <c r="DA507" s="218"/>
      <c r="DB507" s="218"/>
      <c r="DC507" s="218"/>
      <c r="DD507" s="218"/>
      <c r="DE507" s="218"/>
      <c r="DF507" s="218"/>
      <c r="DG507" s="218"/>
      <c r="DH507" s="218"/>
      <c r="DI507" s="218"/>
      <c r="DJ507" s="218"/>
      <c r="DK507" s="218"/>
      <c r="DL507" s="218"/>
      <c r="DM507" s="218"/>
      <c r="DN507" s="218"/>
      <c r="DO507" s="218"/>
      <c r="DP507" s="218"/>
      <c r="DQ507" s="218"/>
      <c r="DR507" s="218"/>
      <c r="DS507" s="218"/>
      <c r="DT507" s="218"/>
      <c r="DU507" s="218"/>
      <c r="DV507" s="218"/>
      <c r="DW507" s="218"/>
      <c r="DX507" s="218"/>
      <c r="DY507" s="218"/>
      <c r="DZ507" s="218"/>
      <c r="EA507" s="218"/>
      <c r="EB507" s="218"/>
      <c r="EC507" s="218"/>
      <c r="ED507" s="218"/>
      <c r="EE507" s="218"/>
      <c r="EF507" s="218"/>
      <c r="EG507" s="218"/>
      <c r="EH507" s="218"/>
    </row>
    <row r="508" spans="2:170">
      <c r="B508" s="218"/>
      <c r="C508" s="304"/>
      <c r="D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  <c r="AA508" s="218"/>
      <c r="AB508" s="218"/>
      <c r="AC508" s="218"/>
      <c r="AD508" s="218"/>
      <c r="AE508" s="218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18"/>
      <c r="AP508" s="218"/>
      <c r="AQ508" s="218"/>
      <c r="AR508" s="218"/>
      <c r="AS508" s="218"/>
      <c r="AT508" s="218"/>
      <c r="AU508" s="218"/>
      <c r="AV508" s="218"/>
      <c r="AW508" s="218"/>
      <c r="AX508" s="218"/>
      <c r="AY508" s="218"/>
      <c r="AZ508" s="218"/>
      <c r="BA508" s="218"/>
      <c r="BB508" s="218"/>
      <c r="BC508" s="218"/>
      <c r="BD508" s="218"/>
      <c r="BE508" s="218"/>
      <c r="BF508" s="218"/>
      <c r="BG508" s="218"/>
      <c r="BH508" s="218"/>
      <c r="BI508" s="218"/>
      <c r="BJ508" s="218"/>
      <c r="BK508" s="218"/>
      <c r="BL508" s="218"/>
      <c r="BM508" s="218"/>
      <c r="BN508" s="218"/>
      <c r="BO508" s="218"/>
      <c r="BP508" s="218"/>
      <c r="BQ508" s="218"/>
      <c r="BR508" s="218"/>
      <c r="BS508" s="218"/>
      <c r="BT508" s="218"/>
      <c r="BU508" s="218"/>
      <c r="BV508" s="218"/>
      <c r="BW508" s="218"/>
      <c r="BX508" s="218"/>
      <c r="BY508" s="218"/>
      <c r="BZ508" s="218"/>
      <c r="CA508" s="218"/>
      <c r="CB508" s="218"/>
      <c r="CC508" s="218"/>
      <c r="CD508" s="218"/>
      <c r="CE508" s="218"/>
      <c r="CF508" s="218"/>
      <c r="CG508" s="218"/>
      <c r="CH508" s="218"/>
      <c r="CI508" s="218"/>
      <c r="CJ508" s="218"/>
      <c r="CK508" s="218"/>
      <c r="CL508" s="218"/>
      <c r="CM508" s="218"/>
      <c r="CN508" s="218"/>
      <c r="CO508" s="218"/>
      <c r="CP508" s="218"/>
      <c r="CQ508" s="218"/>
      <c r="CR508" s="218"/>
      <c r="CS508" s="218"/>
      <c r="CT508" s="218"/>
      <c r="CU508" s="218"/>
      <c r="CV508" s="218"/>
      <c r="CW508" s="218"/>
      <c r="CX508" s="218"/>
      <c r="CY508" s="218"/>
      <c r="CZ508" s="218"/>
      <c r="DA508" s="218"/>
      <c r="DB508" s="218"/>
      <c r="DC508" s="218"/>
      <c r="DD508" s="218"/>
      <c r="DE508" s="218"/>
      <c r="DF508" s="218"/>
      <c r="DG508" s="218"/>
      <c r="DH508" s="218"/>
      <c r="DI508" s="218"/>
      <c r="DJ508" s="218"/>
      <c r="DK508" s="218"/>
      <c r="DL508" s="218"/>
      <c r="DM508" s="218"/>
      <c r="DN508" s="218"/>
      <c r="DO508" s="218"/>
      <c r="DP508" s="218"/>
      <c r="DQ508" s="218"/>
      <c r="DR508" s="218"/>
      <c r="DS508" s="218"/>
      <c r="DT508" s="218"/>
      <c r="DU508" s="218"/>
      <c r="DV508" s="218"/>
      <c r="DW508" s="218"/>
      <c r="DX508" s="218"/>
      <c r="DY508" s="218"/>
      <c r="DZ508" s="218"/>
      <c r="EA508" s="218"/>
      <c r="EB508" s="218"/>
      <c r="EC508" s="218"/>
      <c r="ED508" s="218"/>
      <c r="EE508" s="218"/>
      <c r="EF508" s="218"/>
      <c r="EG508" s="218"/>
      <c r="EH508" s="218"/>
    </row>
    <row r="509" spans="2:170">
      <c r="B509" s="218"/>
      <c r="C509" s="304"/>
      <c r="D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  <c r="AA509" s="218"/>
      <c r="AB509" s="218"/>
      <c r="AC509" s="218"/>
      <c r="AD509" s="218"/>
      <c r="AE509" s="218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18"/>
      <c r="AP509" s="218"/>
      <c r="AQ509" s="218"/>
      <c r="AR509" s="218"/>
      <c r="AS509" s="218"/>
      <c r="AT509" s="218"/>
      <c r="AU509" s="218"/>
      <c r="AV509" s="218"/>
      <c r="AW509" s="218"/>
      <c r="AX509" s="218"/>
      <c r="AY509" s="218"/>
      <c r="AZ509" s="218"/>
      <c r="BA509" s="218"/>
      <c r="BB509" s="218"/>
      <c r="BC509" s="218"/>
      <c r="BD509" s="218"/>
      <c r="BE509" s="218"/>
      <c r="BF509" s="218"/>
      <c r="BG509" s="218"/>
      <c r="BH509" s="218"/>
      <c r="BI509" s="218"/>
      <c r="BJ509" s="218"/>
      <c r="BK509" s="218"/>
      <c r="BL509" s="218"/>
      <c r="BM509" s="218"/>
      <c r="BN509" s="218"/>
      <c r="BO509" s="218"/>
      <c r="BP509" s="218"/>
      <c r="BQ509" s="218"/>
      <c r="BR509" s="218"/>
      <c r="BS509" s="218"/>
      <c r="BT509" s="218"/>
      <c r="BU509" s="218"/>
      <c r="BV509" s="218"/>
      <c r="BW509" s="218"/>
      <c r="BX509" s="218"/>
      <c r="BY509" s="218"/>
      <c r="BZ509" s="218"/>
      <c r="CA509" s="218"/>
      <c r="CB509" s="218"/>
      <c r="CC509" s="218"/>
      <c r="CD509" s="218"/>
      <c r="CE509" s="218"/>
      <c r="CF509" s="218"/>
      <c r="CG509" s="218"/>
      <c r="CH509" s="218"/>
      <c r="CI509" s="218"/>
      <c r="CJ509" s="218"/>
      <c r="CK509" s="218"/>
      <c r="CL509" s="218"/>
      <c r="CM509" s="218"/>
      <c r="CN509" s="218"/>
      <c r="CO509" s="218"/>
      <c r="CP509" s="218"/>
      <c r="CQ509" s="218"/>
      <c r="CR509" s="218"/>
      <c r="CS509" s="218"/>
      <c r="CT509" s="218"/>
      <c r="CU509" s="218"/>
      <c r="CV509" s="218"/>
      <c r="CW509" s="218"/>
      <c r="CX509" s="218"/>
      <c r="CY509" s="218"/>
      <c r="CZ509" s="218"/>
      <c r="DA509" s="218"/>
      <c r="DB509" s="218"/>
      <c r="DC509" s="218"/>
      <c r="DD509" s="218"/>
      <c r="DE509" s="218"/>
      <c r="DF509" s="218"/>
      <c r="DG509" s="218"/>
      <c r="DH509" s="218"/>
      <c r="DI509" s="218"/>
      <c r="DJ509" s="218"/>
      <c r="DK509" s="218"/>
      <c r="DL509" s="218"/>
      <c r="DM509" s="218"/>
      <c r="DN509" s="218"/>
      <c r="DO509" s="218"/>
      <c r="DP509" s="218"/>
      <c r="DQ509" s="218"/>
      <c r="DR509" s="218"/>
      <c r="DS509" s="218"/>
      <c r="DT509" s="218"/>
      <c r="DU509" s="218"/>
      <c r="DV509" s="218"/>
      <c r="DW509" s="218"/>
      <c r="DX509" s="218"/>
      <c r="DY509" s="218"/>
      <c r="DZ509" s="218"/>
      <c r="EA509" s="218"/>
      <c r="EB509" s="218"/>
      <c r="EC509" s="218"/>
      <c r="ED509" s="218"/>
      <c r="EE509" s="218"/>
      <c r="EF509" s="218"/>
      <c r="EG509" s="218"/>
      <c r="EH509" s="218"/>
    </row>
    <row r="510" spans="2:170">
      <c r="B510" s="218"/>
      <c r="C510" s="304"/>
      <c r="D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  <c r="AA510" s="218"/>
      <c r="AB510" s="218"/>
      <c r="AC510" s="218"/>
      <c r="AD510" s="218"/>
      <c r="AE510" s="218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18"/>
      <c r="AP510" s="218"/>
      <c r="AQ510" s="218"/>
      <c r="AR510" s="218"/>
      <c r="AS510" s="218"/>
      <c r="AT510" s="218"/>
      <c r="AU510" s="218"/>
      <c r="AV510" s="218"/>
      <c r="AW510" s="218"/>
      <c r="AX510" s="218"/>
      <c r="AY510" s="218"/>
      <c r="AZ510" s="218"/>
      <c r="BA510" s="218"/>
      <c r="BB510" s="218"/>
      <c r="BC510" s="218"/>
      <c r="BD510" s="218"/>
      <c r="BE510" s="218"/>
      <c r="BF510" s="218"/>
      <c r="BG510" s="218"/>
      <c r="BH510" s="218"/>
      <c r="BI510" s="218"/>
      <c r="BJ510" s="218"/>
      <c r="BK510" s="218"/>
      <c r="BL510" s="218"/>
      <c r="BM510" s="218"/>
      <c r="BN510" s="218"/>
      <c r="BO510" s="218"/>
      <c r="BP510" s="218"/>
      <c r="BQ510" s="218"/>
      <c r="BR510" s="218"/>
      <c r="BS510" s="218"/>
      <c r="BT510" s="218"/>
      <c r="BU510" s="218"/>
      <c r="BV510" s="218"/>
      <c r="BW510" s="218"/>
      <c r="BX510" s="218"/>
      <c r="BY510" s="218"/>
      <c r="BZ510" s="218"/>
      <c r="CA510" s="218"/>
      <c r="CB510" s="218"/>
      <c r="CC510" s="218"/>
      <c r="CD510" s="218"/>
      <c r="CE510" s="218"/>
      <c r="CF510" s="218"/>
      <c r="CG510" s="218"/>
      <c r="CH510" s="218"/>
      <c r="CI510" s="218"/>
      <c r="CJ510" s="218"/>
      <c r="CK510" s="218"/>
      <c r="CL510" s="218"/>
      <c r="CM510" s="218"/>
      <c r="CN510" s="218"/>
      <c r="CO510" s="218"/>
      <c r="CP510" s="218"/>
      <c r="CQ510" s="218"/>
      <c r="CR510" s="218"/>
      <c r="CS510" s="218"/>
      <c r="CT510" s="218"/>
      <c r="CU510" s="218"/>
      <c r="CV510" s="218"/>
      <c r="CW510" s="218"/>
      <c r="CX510" s="218"/>
      <c r="CY510" s="218"/>
      <c r="CZ510" s="218"/>
      <c r="DA510" s="218"/>
      <c r="DB510" s="218"/>
      <c r="DC510" s="218"/>
      <c r="DD510" s="218"/>
      <c r="DE510" s="218"/>
      <c r="DF510" s="218"/>
      <c r="DG510" s="218"/>
      <c r="DH510" s="218"/>
      <c r="DI510" s="218"/>
      <c r="DJ510" s="218"/>
      <c r="DK510" s="218"/>
      <c r="DL510" s="218"/>
      <c r="DM510" s="218"/>
      <c r="DN510" s="218"/>
      <c r="DO510" s="218"/>
      <c r="DP510" s="218"/>
      <c r="DQ510" s="218"/>
      <c r="DR510" s="218"/>
      <c r="DS510" s="218"/>
      <c r="DT510" s="218"/>
      <c r="DU510" s="218"/>
      <c r="DV510" s="218"/>
      <c r="DW510" s="218"/>
      <c r="DX510" s="218"/>
      <c r="DY510" s="218"/>
      <c r="DZ510" s="218"/>
      <c r="EA510" s="218"/>
      <c r="EB510" s="218"/>
      <c r="EC510" s="218"/>
      <c r="ED510" s="218"/>
      <c r="EE510" s="218"/>
      <c r="EF510" s="218"/>
      <c r="EG510" s="218"/>
      <c r="EH510" s="218"/>
    </row>
    <row r="511" spans="2:170">
      <c r="B511" s="218"/>
      <c r="C511" s="304"/>
      <c r="D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  <c r="AE511" s="218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18"/>
      <c r="AP511" s="218"/>
      <c r="AQ511" s="218"/>
      <c r="AR511" s="218"/>
      <c r="AS511" s="218"/>
      <c r="AT511" s="218"/>
      <c r="AU511" s="218"/>
      <c r="AV511" s="218"/>
      <c r="AW511" s="218"/>
      <c r="AX511" s="218"/>
      <c r="AY511" s="218"/>
      <c r="AZ511" s="218"/>
      <c r="BA511" s="218"/>
      <c r="BB511" s="218"/>
      <c r="BC511" s="218"/>
      <c r="BD511" s="218"/>
      <c r="BE511" s="218"/>
      <c r="BF511" s="218"/>
      <c r="BG511" s="218"/>
      <c r="BH511" s="218"/>
      <c r="BI511" s="218"/>
      <c r="BJ511" s="218"/>
      <c r="BK511" s="218"/>
      <c r="BL511" s="218"/>
      <c r="BM511" s="218"/>
      <c r="BN511" s="218"/>
      <c r="BO511" s="218"/>
      <c r="BP511" s="218"/>
      <c r="BQ511" s="218"/>
      <c r="BR511" s="218"/>
      <c r="BS511" s="218"/>
      <c r="BT511" s="218"/>
      <c r="BU511" s="218"/>
      <c r="BV511" s="218"/>
      <c r="BW511" s="218"/>
      <c r="BX511" s="218"/>
      <c r="BY511" s="218"/>
      <c r="BZ511" s="218"/>
      <c r="CA511" s="218"/>
      <c r="CB511" s="218"/>
      <c r="CC511" s="218"/>
      <c r="CD511" s="218"/>
      <c r="CE511" s="218"/>
      <c r="CF511" s="218"/>
      <c r="CG511" s="218"/>
      <c r="CH511" s="218"/>
      <c r="CI511" s="218"/>
      <c r="CJ511" s="218"/>
      <c r="CK511" s="218"/>
      <c r="CL511" s="218"/>
      <c r="CM511" s="218"/>
      <c r="CN511" s="218"/>
      <c r="CO511" s="218"/>
      <c r="CP511" s="218"/>
      <c r="CQ511" s="218"/>
      <c r="CR511" s="218"/>
      <c r="CS511" s="218"/>
      <c r="CT511" s="218"/>
      <c r="CU511" s="218"/>
      <c r="CV511" s="218"/>
      <c r="CW511" s="218"/>
      <c r="CX511" s="218"/>
      <c r="CY511" s="218"/>
      <c r="CZ511" s="218"/>
      <c r="DA511" s="218"/>
      <c r="DB511" s="218"/>
      <c r="DC511" s="218"/>
      <c r="DD511" s="218"/>
      <c r="DE511" s="218"/>
      <c r="DF511" s="218"/>
      <c r="DG511" s="218"/>
      <c r="DH511" s="218"/>
      <c r="DI511" s="218"/>
      <c r="DJ511" s="218"/>
      <c r="DK511" s="218"/>
      <c r="DL511" s="218"/>
      <c r="DM511" s="218"/>
      <c r="DN511" s="218"/>
      <c r="DO511" s="218"/>
      <c r="DP511" s="218"/>
      <c r="DQ511" s="218"/>
      <c r="DR511" s="218"/>
      <c r="DS511" s="218"/>
      <c r="DT511" s="218"/>
      <c r="DU511" s="218"/>
      <c r="DV511" s="218"/>
      <c r="DW511" s="218"/>
      <c r="DX511" s="218"/>
      <c r="DY511" s="218"/>
      <c r="DZ511" s="218"/>
      <c r="EA511" s="218"/>
      <c r="EB511" s="218"/>
      <c r="EC511" s="218"/>
      <c r="ED511" s="218"/>
      <c r="EE511" s="218"/>
      <c r="EF511" s="218"/>
      <c r="EG511" s="218"/>
      <c r="EH511" s="218"/>
    </row>
    <row r="512" spans="2:170">
      <c r="B512" s="218"/>
      <c r="C512" s="304"/>
      <c r="D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  <c r="AA512" s="218"/>
      <c r="AB512" s="218"/>
      <c r="AC512" s="218"/>
      <c r="AD512" s="218"/>
      <c r="AE512" s="218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18"/>
      <c r="AP512" s="218"/>
      <c r="AQ512" s="218"/>
      <c r="AR512" s="218"/>
      <c r="AS512" s="218"/>
      <c r="AT512" s="218"/>
      <c r="AU512" s="218"/>
      <c r="AV512" s="218"/>
      <c r="AW512" s="218"/>
      <c r="AX512" s="218"/>
      <c r="AY512" s="218"/>
      <c r="AZ512" s="218"/>
      <c r="BA512" s="218"/>
      <c r="BB512" s="218"/>
      <c r="BC512" s="218"/>
      <c r="BD512" s="218"/>
      <c r="BE512" s="218"/>
      <c r="BF512" s="218"/>
      <c r="BG512" s="218"/>
      <c r="BH512" s="218"/>
      <c r="BI512" s="218"/>
      <c r="BJ512" s="218"/>
      <c r="BK512" s="218"/>
      <c r="BL512" s="218"/>
      <c r="BM512" s="218"/>
      <c r="BN512" s="218"/>
      <c r="BO512" s="218"/>
      <c r="BP512" s="218"/>
      <c r="BQ512" s="218"/>
      <c r="BR512" s="218"/>
      <c r="BS512" s="218"/>
      <c r="BT512" s="218"/>
      <c r="BU512" s="218"/>
      <c r="BV512" s="218"/>
      <c r="BW512" s="218"/>
      <c r="BX512" s="218"/>
      <c r="BY512" s="218"/>
      <c r="BZ512" s="218"/>
      <c r="CA512" s="218"/>
      <c r="CB512" s="218"/>
      <c r="CC512" s="218"/>
      <c r="CD512" s="218"/>
      <c r="CE512" s="218"/>
      <c r="CF512" s="218"/>
      <c r="CG512" s="218"/>
      <c r="CH512" s="218"/>
      <c r="CI512" s="218"/>
      <c r="CJ512" s="218"/>
      <c r="CK512" s="218"/>
      <c r="CL512" s="218"/>
      <c r="CM512" s="218"/>
      <c r="CN512" s="218"/>
      <c r="CO512" s="218"/>
      <c r="CP512" s="218"/>
      <c r="CQ512" s="218"/>
      <c r="CR512" s="218"/>
      <c r="CS512" s="218"/>
      <c r="CT512" s="218"/>
      <c r="CU512" s="218"/>
      <c r="CV512" s="218"/>
      <c r="CW512" s="218"/>
      <c r="CX512" s="218"/>
      <c r="CY512" s="218"/>
      <c r="CZ512" s="218"/>
      <c r="DA512" s="218"/>
      <c r="DB512" s="218"/>
      <c r="DC512" s="218"/>
      <c r="DD512" s="218"/>
      <c r="DE512" s="218"/>
      <c r="DF512" s="218"/>
      <c r="DG512" s="218"/>
      <c r="DH512" s="218"/>
      <c r="DI512" s="218"/>
      <c r="DJ512" s="218"/>
      <c r="DK512" s="218"/>
      <c r="DL512" s="218"/>
      <c r="DM512" s="218"/>
      <c r="DN512" s="218"/>
      <c r="DO512" s="218"/>
      <c r="DP512" s="218"/>
      <c r="DQ512" s="218"/>
      <c r="DR512" s="218"/>
      <c r="DS512" s="218"/>
      <c r="DT512" s="218"/>
      <c r="DU512" s="218"/>
      <c r="DV512" s="218"/>
      <c r="DW512" s="218"/>
      <c r="DX512" s="218"/>
      <c r="DY512" s="218"/>
      <c r="DZ512" s="218"/>
      <c r="EA512" s="218"/>
      <c r="EB512" s="218"/>
      <c r="EC512" s="218"/>
      <c r="ED512" s="218"/>
      <c r="EE512" s="218"/>
      <c r="EF512" s="218"/>
      <c r="EG512" s="218"/>
      <c r="EH512" s="218"/>
    </row>
    <row r="513" spans="2:138">
      <c r="B513" s="218"/>
      <c r="C513" s="304"/>
      <c r="D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  <c r="AA513" s="218"/>
      <c r="AB513" s="218"/>
      <c r="AC513" s="218"/>
      <c r="AD513" s="218"/>
      <c r="AE513" s="218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18"/>
      <c r="AP513" s="218"/>
      <c r="AQ513" s="218"/>
      <c r="AR513" s="218"/>
      <c r="AS513" s="218"/>
      <c r="AT513" s="218"/>
      <c r="AU513" s="218"/>
      <c r="AV513" s="218"/>
      <c r="AW513" s="218"/>
      <c r="AX513" s="218"/>
      <c r="AY513" s="218"/>
      <c r="AZ513" s="218"/>
      <c r="BA513" s="218"/>
      <c r="BB513" s="218"/>
      <c r="BC513" s="218"/>
      <c r="BD513" s="218"/>
      <c r="BE513" s="218"/>
      <c r="BF513" s="218"/>
      <c r="BG513" s="218"/>
      <c r="BH513" s="218"/>
      <c r="BI513" s="218"/>
      <c r="BJ513" s="218"/>
      <c r="BK513" s="218"/>
      <c r="BL513" s="218"/>
      <c r="BM513" s="218"/>
      <c r="BN513" s="218"/>
      <c r="BO513" s="218"/>
      <c r="BP513" s="218"/>
      <c r="BQ513" s="218"/>
      <c r="BR513" s="218"/>
      <c r="BS513" s="218"/>
      <c r="BT513" s="218"/>
      <c r="BU513" s="218"/>
      <c r="BV513" s="218"/>
      <c r="BW513" s="218"/>
      <c r="BX513" s="218"/>
      <c r="BY513" s="218"/>
      <c r="BZ513" s="218"/>
      <c r="CA513" s="218"/>
      <c r="CB513" s="218"/>
      <c r="CC513" s="218"/>
      <c r="CD513" s="218"/>
      <c r="CE513" s="218"/>
      <c r="CF513" s="218"/>
      <c r="CG513" s="218"/>
      <c r="CH513" s="218"/>
      <c r="CI513" s="218"/>
      <c r="CJ513" s="218"/>
      <c r="CK513" s="218"/>
      <c r="CL513" s="218"/>
      <c r="CM513" s="218"/>
      <c r="CN513" s="218"/>
      <c r="CO513" s="218"/>
      <c r="CP513" s="218"/>
      <c r="CQ513" s="218"/>
      <c r="CR513" s="218"/>
      <c r="CS513" s="218"/>
      <c r="CT513" s="218"/>
      <c r="CU513" s="218"/>
      <c r="CV513" s="218"/>
      <c r="CW513" s="218"/>
      <c r="CX513" s="218"/>
      <c r="CY513" s="218"/>
      <c r="CZ513" s="218"/>
      <c r="DA513" s="218"/>
      <c r="DB513" s="218"/>
      <c r="DC513" s="218"/>
      <c r="DD513" s="218"/>
      <c r="DE513" s="218"/>
      <c r="DF513" s="218"/>
      <c r="DG513" s="218"/>
      <c r="DH513" s="218"/>
      <c r="DI513" s="218"/>
      <c r="DJ513" s="218"/>
      <c r="DK513" s="218"/>
      <c r="DL513" s="218"/>
      <c r="DM513" s="218"/>
      <c r="DN513" s="218"/>
      <c r="DO513" s="218"/>
      <c r="DP513" s="218"/>
      <c r="DQ513" s="218"/>
      <c r="DR513" s="218"/>
      <c r="DS513" s="218"/>
      <c r="DT513" s="218"/>
      <c r="DU513" s="218"/>
      <c r="DV513" s="218"/>
      <c r="DW513" s="218"/>
      <c r="DX513" s="218"/>
      <c r="DY513" s="218"/>
      <c r="DZ513" s="218"/>
      <c r="EA513" s="218"/>
      <c r="EB513" s="218"/>
      <c r="EC513" s="218"/>
      <c r="ED513" s="218"/>
      <c r="EE513" s="218"/>
      <c r="EF513" s="218"/>
      <c r="EG513" s="218"/>
      <c r="EH513" s="218"/>
    </row>
    <row r="514" spans="2:138">
      <c r="B514" s="218"/>
      <c r="C514" s="304"/>
      <c r="D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  <c r="AA514" s="218"/>
      <c r="AB514" s="218"/>
      <c r="AC514" s="218"/>
      <c r="AD514" s="218"/>
      <c r="AE514" s="218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18"/>
      <c r="AP514" s="218"/>
      <c r="AQ514" s="218"/>
      <c r="AR514" s="218"/>
      <c r="AS514" s="218"/>
      <c r="AT514" s="218"/>
      <c r="AU514" s="218"/>
      <c r="AV514" s="218"/>
      <c r="AW514" s="218"/>
      <c r="AX514" s="218"/>
      <c r="AY514" s="218"/>
      <c r="AZ514" s="218"/>
      <c r="BA514" s="218"/>
      <c r="BB514" s="218"/>
      <c r="BC514" s="218"/>
      <c r="BD514" s="218"/>
      <c r="BE514" s="218"/>
      <c r="BF514" s="218"/>
      <c r="BG514" s="218"/>
      <c r="BH514" s="218"/>
      <c r="BI514" s="218"/>
      <c r="BJ514" s="218"/>
      <c r="BK514" s="218"/>
      <c r="BL514" s="218"/>
      <c r="BM514" s="218"/>
      <c r="BN514" s="218"/>
      <c r="BO514" s="218"/>
      <c r="BP514" s="218"/>
      <c r="BQ514" s="218"/>
      <c r="BR514" s="218"/>
      <c r="BS514" s="218"/>
      <c r="BT514" s="218"/>
      <c r="BU514" s="218"/>
      <c r="BV514" s="218"/>
      <c r="BW514" s="218"/>
      <c r="BX514" s="218"/>
      <c r="BY514" s="218"/>
      <c r="BZ514" s="218"/>
      <c r="CA514" s="218"/>
      <c r="CB514" s="218"/>
      <c r="CC514" s="218"/>
      <c r="CD514" s="218"/>
      <c r="CE514" s="218"/>
      <c r="CF514" s="218"/>
      <c r="CG514" s="218"/>
      <c r="CH514" s="218"/>
      <c r="CI514" s="218"/>
      <c r="CJ514" s="218"/>
      <c r="CK514" s="218"/>
      <c r="CL514" s="218"/>
      <c r="CM514" s="218"/>
      <c r="CN514" s="218"/>
      <c r="CO514" s="218"/>
      <c r="CP514" s="218"/>
      <c r="CQ514" s="218"/>
      <c r="CR514" s="218"/>
      <c r="CS514" s="218"/>
      <c r="CT514" s="218"/>
      <c r="CU514" s="218"/>
      <c r="CV514" s="218"/>
      <c r="CW514" s="218"/>
      <c r="CX514" s="218"/>
      <c r="CY514" s="218"/>
      <c r="CZ514" s="218"/>
      <c r="DA514" s="218"/>
      <c r="DB514" s="218"/>
      <c r="DC514" s="218"/>
      <c r="DD514" s="218"/>
      <c r="DE514" s="218"/>
      <c r="DF514" s="218"/>
      <c r="DG514" s="218"/>
      <c r="DH514" s="218"/>
      <c r="DI514" s="218"/>
      <c r="DJ514" s="218"/>
      <c r="DK514" s="218"/>
      <c r="DL514" s="218"/>
      <c r="DM514" s="218"/>
      <c r="DN514" s="218"/>
      <c r="DO514" s="218"/>
      <c r="DP514" s="218"/>
      <c r="DQ514" s="218"/>
      <c r="DR514" s="218"/>
      <c r="DS514" s="218"/>
      <c r="DT514" s="218"/>
      <c r="DU514" s="218"/>
      <c r="DV514" s="218"/>
      <c r="DW514" s="218"/>
      <c r="DX514" s="218"/>
      <c r="DY514" s="218"/>
      <c r="DZ514" s="218"/>
      <c r="EA514" s="218"/>
      <c r="EB514" s="218"/>
      <c r="EC514" s="218"/>
      <c r="ED514" s="218"/>
      <c r="EE514" s="218"/>
      <c r="EF514" s="218"/>
      <c r="EG514" s="218"/>
      <c r="EH514" s="218"/>
    </row>
    <row r="515" spans="2:138">
      <c r="B515" s="218"/>
      <c r="C515" s="304"/>
      <c r="D515" s="218"/>
      <c r="F515" s="218"/>
      <c r="G515" s="218"/>
      <c r="H515" s="218"/>
      <c r="I515" s="218"/>
      <c r="J515" s="218"/>
      <c r="K515" s="218"/>
      <c r="L515" s="218"/>
      <c r="M515" s="218"/>
      <c r="N515" s="218"/>
      <c r="O515" s="218"/>
      <c r="P515" s="218"/>
      <c r="Q515" s="218"/>
      <c r="R515" s="218"/>
      <c r="S515" s="218"/>
      <c r="T515" s="218"/>
      <c r="U515" s="218"/>
      <c r="V515" s="218"/>
      <c r="W515" s="218"/>
      <c r="X515" s="218"/>
      <c r="Y515" s="218"/>
      <c r="Z515" s="218"/>
      <c r="AA515" s="218"/>
      <c r="AB515" s="218"/>
      <c r="AC515" s="218"/>
      <c r="AD515" s="218"/>
      <c r="AE515" s="218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18"/>
      <c r="AP515" s="218"/>
      <c r="AQ515" s="218"/>
      <c r="AR515" s="218"/>
      <c r="AS515" s="218"/>
      <c r="AT515" s="218"/>
      <c r="AU515" s="218"/>
      <c r="AV515" s="218"/>
      <c r="AW515" s="218"/>
      <c r="AX515" s="218"/>
      <c r="AY515" s="218"/>
      <c r="AZ515" s="218"/>
      <c r="BA515" s="218"/>
      <c r="BB515" s="218"/>
      <c r="BC515" s="218"/>
      <c r="BD515" s="218"/>
      <c r="BE515" s="218"/>
      <c r="BF515" s="218"/>
      <c r="BG515" s="218"/>
      <c r="BH515" s="218"/>
      <c r="BI515" s="218"/>
      <c r="BJ515" s="218"/>
      <c r="BK515" s="218"/>
      <c r="BL515" s="218"/>
      <c r="BM515" s="218"/>
      <c r="BN515" s="218"/>
      <c r="BO515" s="218"/>
      <c r="BP515" s="218"/>
      <c r="BQ515" s="218"/>
      <c r="BR515" s="218"/>
      <c r="BS515" s="218"/>
      <c r="BT515" s="218"/>
      <c r="BU515" s="218"/>
      <c r="BV515" s="218"/>
      <c r="BW515" s="218"/>
      <c r="BX515" s="218"/>
      <c r="BY515" s="218"/>
      <c r="BZ515" s="218"/>
      <c r="CA515" s="218"/>
      <c r="CB515" s="218"/>
      <c r="CC515" s="218"/>
      <c r="CD515" s="218"/>
      <c r="CE515" s="218"/>
      <c r="CF515" s="218"/>
      <c r="CG515" s="218"/>
      <c r="CH515" s="218"/>
      <c r="CI515" s="218"/>
      <c r="CJ515" s="218"/>
      <c r="CK515" s="218"/>
      <c r="CL515" s="218"/>
      <c r="CM515" s="218"/>
      <c r="CN515" s="218"/>
      <c r="CO515" s="218"/>
      <c r="CP515" s="218"/>
      <c r="CQ515" s="218"/>
      <c r="CR515" s="218"/>
      <c r="CS515" s="218"/>
      <c r="CT515" s="218"/>
      <c r="CU515" s="218"/>
      <c r="CV515" s="218"/>
      <c r="CW515" s="218"/>
      <c r="CX515" s="218"/>
      <c r="CY515" s="218"/>
      <c r="CZ515" s="218"/>
      <c r="DA515" s="218"/>
      <c r="DB515" s="218"/>
      <c r="DC515" s="218"/>
      <c r="DD515" s="218"/>
      <c r="DE515" s="218"/>
      <c r="DF515" s="218"/>
      <c r="DG515" s="218"/>
      <c r="DH515" s="218"/>
      <c r="DI515" s="218"/>
      <c r="DJ515" s="218"/>
      <c r="DK515" s="218"/>
      <c r="DL515" s="218"/>
      <c r="DM515" s="218"/>
      <c r="DN515" s="218"/>
      <c r="DO515" s="218"/>
      <c r="DP515" s="218"/>
      <c r="DQ515" s="218"/>
      <c r="DR515" s="218"/>
      <c r="DS515" s="218"/>
      <c r="DT515" s="218"/>
      <c r="DU515" s="218"/>
      <c r="DV515" s="218"/>
      <c r="DW515" s="218"/>
      <c r="DX515" s="218"/>
      <c r="DY515" s="218"/>
      <c r="DZ515" s="218"/>
      <c r="EA515" s="218"/>
      <c r="EB515" s="218"/>
      <c r="EC515" s="218"/>
      <c r="ED515" s="218"/>
      <c r="EE515" s="218"/>
      <c r="EF515" s="218"/>
      <c r="EG515" s="218"/>
      <c r="EH515" s="218"/>
    </row>
    <row r="516" spans="2:138">
      <c r="B516" s="218"/>
      <c r="C516" s="304"/>
      <c r="D516" s="218"/>
      <c r="F516" s="218"/>
      <c r="G516" s="218"/>
      <c r="H516" s="218"/>
      <c r="I516" s="218"/>
      <c r="J516" s="218"/>
      <c r="K516" s="218"/>
      <c r="L516" s="218"/>
      <c r="M516" s="218"/>
      <c r="N516" s="218"/>
      <c r="O516" s="218"/>
      <c r="P516" s="218"/>
      <c r="Q516" s="218"/>
      <c r="R516" s="218"/>
      <c r="S516" s="218"/>
      <c r="T516" s="218"/>
      <c r="U516" s="218"/>
      <c r="V516" s="218"/>
      <c r="W516" s="218"/>
      <c r="X516" s="218"/>
      <c r="Y516" s="218"/>
      <c r="Z516" s="218"/>
      <c r="AA516" s="218"/>
      <c r="AB516" s="218"/>
      <c r="AC516" s="218"/>
      <c r="AD516" s="218"/>
      <c r="AE516" s="218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18"/>
      <c r="AP516" s="218"/>
      <c r="AQ516" s="218"/>
      <c r="AR516" s="218"/>
      <c r="AS516" s="218"/>
      <c r="AT516" s="218"/>
      <c r="AU516" s="218"/>
      <c r="AV516" s="218"/>
      <c r="AW516" s="218"/>
      <c r="AX516" s="218"/>
      <c r="AY516" s="218"/>
      <c r="AZ516" s="218"/>
      <c r="BA516" s="218"/>
      <c r="BB516" s="218"/>
      <c r="BC516" s="218"/>
      <c r="BD516" s="218"/>
      <c r="BE516" s="218"/>
      <c r="BF516" s="218"/>
      <c r="BG516" s="218"/>
      <c r="BH516" s="218"/>
      <c r="BI516" s="218"/>
      <c r="BJ516" s="218"/>
      <c r="BK516" s="218"/>
      <c r="BL516" s="218"/>
      <c r="BM516" s="218"/>
      <c r="BN516" s="218"/>
      <c r="BO516" s="218"/>
      <c r="BP516" s="218"/>
      <c r="BQ516" s="218"/>
      <c r="BR516" s="218"/>
      <c r="BS516" s="218"/>
      <c r="BT516" s="218"/>
      <c r="BU516" s="218"/>
      <c r="BV516" s="218"/>
      <c r="BW516" s="218"/>
      <c r="BX516" s="218"/>
      <c r="BY516" s="218"/>
      <c r="BZ516" s="218"/>
      <c r="CA516" s="218"/>
      <c r="CB516" s="218"/>
      <c r="CC516" s="218"/>
      <c r="CD516" s="218"/>
      <c r="CE516" s="218"/>
      <c r="CF516" s="218"/>
      <c r="CG516" s="218"/>
      <c r="CH516" s="218"/>
      <c r="CI516" s="218"/>
      <c r="CJ516" s="218"/>
      <c r="CK516" s="218"/>
      <c r="CL516" s="218"/>
      <c r="CM516" s="218"/>
      <c r="CN516" s="218"/>
      <c r="CO516" s="218"/>
      <c r="CP516" s="218"/>
      <c r="CQ516" s="218"/>
      <c r="CR516" s="218"/>
      <c r="CS516" s="218"/>
      <c r="CT516" s="218"/>
      <c r="CU516" s="218"/>
      <c r="CV516" s="218"/>
      <c r="CW516" s="218"/>
      <c r="CX516" s="218"/>
      <c r="CY516" s="218"/>
      <c r="CZ516" s="218"/>
      <c r="DA516" s="218"/>
      <c r="DB516" s="218"/>
      <c r="DC516" s="218"/>
      <c r="DD516" s="218"/>
      <c r="DE516" s="218"/>
      <c r="DF516" s="218"/>
      <c r="DG516" s="218"/>
      <c r="DH516" s="218"/>
      <c r="DI516" s="218"/>
      <c r="DJ516" s="218"/>
      <c r="DK516" s="218"/>
      <c r="DL516" s="218"/>
      <c r="DM516" s="218"/>
      <c r="DN516" s="218"/>
      <c r="DO516" s="218"/>
      <c r="DP516" s="218"/>
      <c r="DQ516" s="218"/>
      <c r="DR516" s="218"/>
      <c r="DS516" s="218"/>
      <c r="DT516" s="218"/>
      <c r="DU516" s="218"/>
      <c r="DV516" s="218"/>
      <c r="DW516" s="218"/>
      <c r="DX516" s="218"/>
      <c r="DY516" s="218"/>
      <c r="DZ516" s="218"/>
      <c r="EA516" s="218"/>
      <c r="EB516" s="218"/>
      <c r="EC516" s="218"/>
      <c r="ED516" s="218"/>
      <c r="EE516" s="218"/>
      <c r="EF516" s="218"/>
      <c r="EG516" s="218"/>
      <c r="EH516" s="218"/>
    </row>
    <row r="517" spans="2:138">
      <c r="B517" s="218"/>
      <c r="C517" s="304"/>
      <c r="D517" s="218"/>
      <c r="F517" s="218"/>
      <c r="G517" s="218"/>
      <c r="H517" s="218"/>
      <c r="I517" s="218"/>
      <c r="J517" s="218"/>
      <c r="K517" s="218"/>
      <c r="L517" s="218"/>
      <c r="M517" s="218"/>
      <c r="N517" s="218"/>
      <c r="O517" s="218"/>
      <c r="P517" s="218"/>
      <c r="Q517" s="218"/>
      <c r="R517" s="218"/>
      <c r="S517" s="218"/>
      <c r="T517" s="218"/>
      <c r="U517" s="218"/>
      <c r="V517" s="218"/>
      <c r="W517" s="218"/>
      <c r="X517" s="218"/>
      <c r="Y517" s="218"/>
      <c r="Z517" s="218"/>
      <c r="AA517" s="218"/>
      <c r="AB517" s="218"/>
      <c r="AC517" s="218"/>
      <c r="AD517" s="218"/>
      <c r="AE517" s="218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18"/>
      <c r="AP517" s="218"/>
      <c r="AQ517" s="218"/>
      <c r="AR517" s="218"/>
      <c r="AS517" s="218"/>
      <c r="AT517" s="218"/>
      <c r="AU517" s="218"/>
      <c r="AV517" s="218"/>
      <c r="AW517" s="218"/>
      <c r="AX517" s="218"/>
      <c r="AY517" s="218"/>
      <c r="AZ517" s="218"/>
      <c r="BA517" s="218"/>
      <c r="BB517" s="218"/>
      <c r="BC517" s="218"/>
      <c r="BD517" s="218"/>
      <c r="BE517" s="218"/>
      <c r="BF517" s="218"/>
      <c r="BG517" s="218"/>
      <c r="BH517" s="218"/>
      <c r="BI517" s="218"/>
      <c r="BJ517" s="218"/>
      <c r="BK517" s="218"/>
      <c r="BL517" s="218"/>
      <c r="BM517" s="218"/>
      <c r="BN517" s="218"/>
      <c r="BO517" s="218"/>
      <c r="BP517" s="218"/>
      <c r="BQ517" s="218"/>
      <c r="BR517" s="218"/>
      <c r="BS517" s="218"/>
      <c r="BT517" s="218"/>
      <c r="BU517" s="218"/>
      <c r="BV517" s="218"/>
      <c r="BW517" s="218"/>
      <c r="BX517" s="218"/>
      <c r="BY517" s="218"/>
      <c r="BZ517" s="218"/>
      <c r="CA517" s="218"/>
      <c r="CB517" s="218"/>
      <c r="CC517" s="218"/>
      <c r="CD517" s="218"/>
      <c r="CE517" s="218"/>
      <c r="CF517" s="218"/>
      <c r="CG517" s="218"/>
      <c r="CH517" s="218"/>
      <c r="CI517" s="218"/>
      <c r="CJ517" s="218"/>
      <c r="CK517" s="218"/>
      <c r="CL517" s="218"/>
      <c r="CM517" s="218"/>
      <c r="CN517" s="218"/>
      <c r="CO517" s="218"/>
      <c r="CP517" s="218"/>
      <c r="CQ517" s="218"/>
      <c r="CR517" s="218"/>
      <c r="CS517" s="218"/>
      <c r="CT517" s="218"/>
      <c r="CU517" s="218"/>
      <c r="CV517" s="218"/>
      <c r="CW517" s="218"/>
      <c r="CX517" s="218"/>
      <c r="CY517" s="218"/>
      <c r="CZ517" s="218"/>
      <c r="DA517" s="218"/>
      <c r="DB517" s="218"/>
      <c r="DC517" s="218"/>
      <c r="DD517" s="218"/>
      <c r="DE517" s="218"/>
      <c r="DF517" s="218"/>
      <c r="DG517" s="218"/>
      <c r="DH517" s="218"/>
      <c r="DI517" s="218"/>
      <c r="DJ517" s="218"/>
      <c r="DK517" s="218"/>
      <c r="DL517" s="218"/>
      <c r="DM517" s="218"/>
      <c r="DN517" s="218"/>
      <c r="DO517" s="218"/>
      <c r="DP517" s="218"/>
      <c r="DQ517" s="218"/>
      <c r="DR517" s="218"/>
      <c r="DS517" s="218"/>
      <c r="DT517" s="218"/>
      <c r="DU517" s="218"/>
      <c r="DV517" s="218"/>
      <c r="DW517" s="218"/>
      <c r="DX517" s="218"/>
      <c r="DY517" s="218"/>
      <c r="DZ517" s="218"/>
      <c r="EA517" s="218"/>
      <c r="EB517" s="218"/>
      <c r="EC517" s="218"/>
      <c r="ED517" s="218"/>
      <c r="EE517" s="218"/>
      <c r="EF517" s="218"/>
      <c r="EG517" s="218"/>
      <c r="EH517" s="218"/>
    </row>
    <row r="518" spans="2:138">
      <c r="B518" s="218"/>
      <c r="C518" s="304"/>
      <c r="D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/>
      <c r="AC518" s="218"/>
      <c r="AD518" s="218"/>
      <c r="AE518" s="218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18"/>
      <c r="AP518" s="218"/>
      <c r="AQ518" s="218"/>
      <c r="AR518" s="218"/>
      <c r="AS518" s="218"/>
      <c r="AT518" s="218"/>
      <c r="AU518" s="218"/>
      <c r="AV518" s="218"/>
      <c r="AW518" s="218"/>
      <c r="AX518" s="218"/>
      <c r="AY518" s="218"/>
      <c r="AZ518" s="218"/>
      <c r="BA518" s="218"/>
      <c r="BB518" s="218"/>
      <c r="BC518" s="218"/>
      <c r="BD518" s="218"/>
      <c r="BE518" s="218"/>
      <c r="BF518" s="218"/>
      <c r="BG518" s="218"/>
      <c r="BH518" s="218"/>
      <c r="BI518" s="218"/>
      <c r="BJ518" s="218"/>
      <c r="BK518" s="218"/>
      <c r="BL518" s="218"/>
      <c r="BM518" s="218"/>
      <c r="BN518" s="218"/>
      <c r="BO518" s="218"/>
      <c r="BP518" s="218"/>
      <c r="BQ518" s="218"/>
      <c r="BR518" s="218"/>
      <c r="BS518" s="218"/>
      <c r="BT518" s="218"/>
      <c r="BU518" s="218"/>
      <c r="BV518" s="218"/>
      <c r="BW518" s="218"/>
      <c r="BX518" s="218"/>
      <c r="BY518" s="218"/>
      <c r="BZ518" s="218"/>
      <c r="CA518" s="218"/>
      <c r="CB518" s="218"/>
      <c r="CC518" s="218"/>
      <c r="CD518" s="218"/>
      <c r="CE518" s="218"/>
      <c r="CF518" s="218"/>
      <c r="CG518" s="218"/>
      <c r="CH518" s="218"/>
      <c r="CI518" s="218"/>
      <c r="CJ518" s="218"/>
      <c r="CK518" s="218"/>
      <c r="CL518" s="218"/>
      <c r="CM518" s="218"/>
      <c r="CN518" s="218"/>
      <c r="CO518" s="218"/>
      <c r="CP518" s="218"/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</row>
    <row r="519" spans="2:138">
      <c r="B519" s="218"/>
      <c r="C519" s="304"/>
      <c r="D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/>
      <c r="AC519" s="218"/>
      <c r="AD519" s="218"/>
      <c r="AE519" s="218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18"/>
      <c r="AP519" s="218"/>
      <c r="AQ519" s="218"/>
      <c r="AR519" s="218"/>
      <c r="AS519" s="218"/>
      <c r="AT519" s="218"/>
      <c r="AU519" s="218"/>
      <c r="AV519" s="218"/>
      <c r="AW519" s="218"/>
      <c r="AX519" s="218"/>
      <c r="AY519" s="218"/>
      <c r="AZ519" s="218"/>
      <c r="BA519" s="218"/>
      <c r="BB519" s="218"/>
      <c r="BC519" s="218"/>
      <c r="BD519" s="218"/>
      <c r="BE519" s="218"/>
      <c r="BF519" s="218"/>
      <c r="BG519" s="218"/>
      <c r="BH519" s="218"/>
      <c r="BI519" s="218"/>
      <c r="BJ519" s="218"/>
      <c r="BK519" s="218"/>
      <c r="BL519" s="218"/>
      <c r="BM519" s="218"/>
      <c r="BN519" s="218"/>
      <c r="BO519" s="218"/>
      <c r="BP519" s="218"/>
      <c r="BQ519" s="218"/>
      <c r="BR519" s="218"/>
      <c r="BS519" s="218"/>
      <c r="BT519" s="218"/>
      <c r="BU519" s="218"/>
      <c r="BV519" s="218"/>
      <c r="BW519" s="218"/>
      <c r="BX519" s="218"/>
      <c r="BY519" s="218"/>
      <c r="BZ519" s="218"/>
      <c r="CA519" s="218"/>
      <c r="CB519" s="218"/>
      <c r="CC519" s="218"/>
      <c r="CD519" s="218"/>
      <c r="CE519" s="218"/>
      <c r="CF519" s="218"/>
      <c r="CG519" s="218"/>
      <c r="CH519" s="218"/>
      <c r="CI519" s="218"/>
      <c r="CJ519" s="218"/>
      <c r="CK519" s="218"/>
      <c r="CL519" s="218"/>
      <c r="CM519" s="218"/>
      <c r="CN519" s="218"/>
      <c r="CO519" s="218"/>
      <c r="CP519" s="218"/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</row>
    <row r="520" spans="2:138">
      <c r="B520" s="218"/>
      <c r="C520" s="304"/>
      <c r="D520" s="218"/>
      <c r="F520" s="218"/>
      <c r="G520" s="218"/>
      <c r="H520" s="218"/>
      <c r="I520" s="218"/>
      <c r="J520" s="218"/>
      <c r="K520" s="218"/>
      <c r="L520" s="218"/>
      <c r="M520" s="218"/>
      <c r="N520" s="218"/>
      <c r="O520" s="218"/>
      <c r="P520" s="218"/>
      <c r="Q520" s="218"/>
      <c r="R520" s="218"/>
      <c r="S520" s="218"/>
      <c r="T520" s="218"/>
      <c r="U520" s="218"/>
      <c r="V520" s="218"/>
      <c r="W520" s="218"/>
      <c r="X520" s="218"/>
      <c r="Y520" s="218"/>
      <c r="Z520" s="218"/>
      <c r="AA520" s="218"/>
      <c r="AB520" s="218"/>
      <c r="AC520" s="218"/>
      <c r="AD520" s="218"/>
      <c r="AE520" s="218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18"/>
      <c r="AP520" s="218"/>
      <c r="AQ520" s="218"/>
      <c r="AR520" s="218"/>
      <c r="AS520" s="218"/>
      <c r="AT520" s="218"/>
      <c r="AU520" s="218"/>
      <c r="AV520" s="218"/>
      <c r="AW520" s="218"/>
      <c r="AX520" s="218"/>
      <c r="AY520" s="218"/>
      <c r="AZ520" s="218"/>
      <c r="BA520" s="218"/>
      <c r="BB520" s="218"/>
      <c r="BC520" s="218"/>
      <c r="BD520" s="218"/>
      <c r="BE520" s="218"/>
      <c r="BF520" s="218"/>
      <c r="BG520" s="218"/>
      <c r="BH520" s="218"/>
      <c r="BI520" s="218"/>
      <c r="BJ520" s="218"/>
      <c r="BK520" s="218"/>
      <c r="BL520" s="218"/>
      <c r="BM520" s="218"/>
      <c r="BN520" s="218"/>
      <c r="BO520" s="218"/>
      <c r="BP520" s="218"/>
      <c r="BQ520" s="218"/>
      <c r="BR520" s="218"/>
      <c r="BS520" s="218"/>
      <c r="BT520" s="218"/>
      <c r="BU520" s="218"/>
      <c r="BV520" s="218"/>
      <c r="BW520" s="218"/>
      <c r="BX520" s="218"/>
      <c r="BY520" s="218"/>
      <c r="BZ520" s="218"/>
      <c r="CA520" s="218"/>
      <c r="CB520" s="218"/>
      <c r="CC520" s="218"/>
      <c r="CD520" s="218"/>
      <c r="CE520" s="218"/>
      <c r="CF520" s="218"/>
      <c r="CG520" s="218"/>
      <c r="CH520" s="218"/>
      <c r="CI520" s="218"/>
      <c r="CJ520" s="218"/>
      <c r="CK520" s="218"/>
      <c r="CL520" s="218"/>
      <c r="CM520" s="218"/>
      <c r="CN520" s="218"/>
      <c r="CO520" s="218"/>
      <c r="CP520" s="218"/>
      <c r="CQ520" s="218"/>
      <c r="CR520" s="218"/>
      <c r="CS520" s="218"/>
      <c r="CT520" s="218"/>
      <c r="CU520" s="218"/>
      <c r="CV520" s="218"/>
      <c r="CW520" s="218"/>
      <c r="CX520" s="218"/>
      <c r="CY520" s="218"/>
      <c r="CZ520" s="218"/>
      <c r="DA520" s="218"/>
      <c r="DB520" s="218"/>
      <c r="DC520" s="218"/>
      <c r="DD520" s="218"/>
      <c r="DE520" s="218"/>
      <c r="DF520" s="218"/>
      <c r="DG520" s="218"/>
      <c r="DH520" s="218"/>
      <c r="DI520" s="218"/>
      <c r="DJ520" s="218"/>
      <c r="DK520" s="218"/>
      <c r="DL520" s="218"/>
      <c r="DM520" s="218"/>
      <c r="DN520" s="218"/>
      <c r="DO520" s="218"/>
      <c r="DP520" s="218"/>
      <c r="DQ520" s="218"/>
      <c r="DR520" s="218"/>
      <c r="DS520" s="218"/>
      <c r="DT520" s="218"/>
      <c r="DU520" s="218"/>
      <c r="DV520" s="218"/>
      <c r="DW520" s="218"/>
      <c r="DX520" s="218"/>
      <c r="DY520" s="218"/>
      <c r="DZ520" s="218"/>
      <c r="EA520" s="218"/>
      <c r="EB520" s="218"/>
      <c r="EC520" s="218"/>
      <c r="ED520" s="218"/>
      <c r="EE520" s="218"/>
      <c r="EF520" s="218"/>
      <c r="EG520" s="218"/>
      <c r="EH520" s="218"/>
    </row>
    <row r="521" spans="2:138">
      <c r="B521" s="218"/>
      <c r="C521" s="304"/>
      <c r="D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/>
      <c r="AE521" s="218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218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218"/>
      <c r="BV521" s="218"/>
      <c r="BW521" s="218"/>
      <c r="BX521" s="218"/>
      <c r="BY521" s="218"/>
      <c r="BZ521" s="218"/>
      <c r="CA521" s="218"/>
      <c r="CB521" s="218"/>
      <c r="CC521" s="218"/>
      <c r="CD521" s="218"/>
      <c r="CE521" s="218"/>
      <c r="CF521" s="218"/>
      <c r="CG521" s="218"/>
      <c r="CH521" s="218"/>
      <c r="CI521" s="218"/>
      <c r="CJ521" s="218"/>
      <c r="CK521" s="218"/>
      <c r="CL521" s="218"/>
      <c r="CM521" s="218"/>
      <c r="CN521" s="218"/>
      <c r="CO521" s="218"/>
      <c r="CP521" s="218"/>
      <c r="CQ521" s="218"/>
      <c r="CR521" s="218"/>
      <c r="CS521" s="218"/>
      <c r="CT521" s="218"/>
      <c r="CU521" s="218"/>
      <c r="CV521" s="218"/>
      <c r="CW521" s="218"/>
      <c r="CX521" s="218"/>
      <c r="CY521" s="218"/>
      <c r="CZ521" s="218"/>
      <c r="DA521" s="218"/>
      <c r="DB521" s="218"/>
      <c r="DC521" s="218"/>
      <c r="DD521" s="218"/>
      <c r="DE521" s="218"/>
      <c r="DF521" s="218"/>
      <c r="DG521" s="218"/>
      <c r="DH521" s="218"/>
      <c r="DI521" s="218"/>
      <c r="DJ521" s="218"/>
      <c r="DK521" s="218"/>
      <c r="DL521" s="218"/>
      <c r="DM521" s="218"/>
      <c r="DN521" s="218"/>
      <c r="DO521" s="218"/>
      <c r="DP521" s="218"/>
      <c r="DQ521" s="218"/>
      <c r="DR521" s="218"/>
      <c r="DS521" s="218"/>
      <c r="DT521" s="218"/>
      <c r="DU521" s="218"/>
      <c r="DV521" s="218"/>
      <c r="DW521" s="218"/>
      <c r="DX521" s="218"/>
      <c r="DY521" s="218"/>
      <c r="DZ521" s="218"/>
      <c r="EA521" s="218"/>
      <c r="EB521" s="218"/>
      <c r="EC521" s="218"/>
      <c r="ED521" s="218"/>
      <c r="EE521" s="218"/>
      <c r="EF521" s="218"/>
      <c r="EG521" s="218"/>
      <c r="EH521" s="218"/>
    </row>
    <row r="522" spans="2:138">
      <c r="B522" s="218"/>
      <c r="C522" s="304"/>
      <c r="D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218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/>
      <c r="AE522" s="218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218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218"/>
      <c r="BV522" s="218"/>
      <c r="BW522" s="218"/>
      <c r="BX522" s="218"/>
      <c r="BY522" s="218"/>
      <c r="BZ522" s="218"/>
      <c r="CA522" s="218"/>
      <c r="CB522" s="218"/>
      <c r="CC522" s="218"/>
      <c r="CD522" s="218"/>
      <c r="CE522" s="218"/>
      <c r="CF522" s="218"/>
      <c r="CG522" s="218"/>
      <c r="CH522" s="218"/>
      <c r="CI522" s="218"/>
      <c r="CJ522" s="218"/>
      <c r="CK522" s="218"/>
      <c r="CL522" s="218"/>
      <c r="CM522" s="218"/>
      <c r="CN522" s="218"/>
      <c r="CO522" s="218"/>
      <c r="CP522" s="218"/>
      <c r="CQ522" s="218"/>
      <c r="CR522" s="218"/>
      <c r="CS522" s="218"/>
      <c r="CT522" s="218"/>
      <c r="CU522" s="218"/>
      <c r="CV522" s="218"/>
      <c r="CW522" s="218"/>
      <c r="CX522" s="218"/>
      <c r="CY522" s="218"/>
      <c r="CZ522" s="218"/>
      <c r="DA522" s="218"/>
      <c r="DB522" s="218"/>
      <c r="DC522" s="218"/>
      <c r="DD522" s="218"/>
      <c r="DE522" s="218"/>
      <c r="DF522" s="218"/>
      <c r="DG522" s="218"/>
      <c r="DH522" s="218"/>
      <c r="DI522" s="218"/>
      <c r="DJ522" s="218"/>
      <c r="DK522" s="218"/>
      <c r="DL522" s="218"/>
      <c r="DM522" s="218"/>
      <c r="DN522" s="218"/>
      <c r="DO522" s="218"/>
      <c r="DP522" s="218"/>
      <c r="DQ522" s="218"/>
      <c r="DR522" s="218"/>
      <c r="DS522" s="218"/>
      <c r="DT522" s="218"/>
      <c r="DU522" s="218"/>
      <c r="DV522" s="218"/>
      <c r="DW522" s="218"/>
      <c r="DX522" s="218"/>
      <c r="DY522" s="218"/>
      <c r="DZ522" s="218"/>
      <c r="EA522" s="218"/>
      <c r="EB522" s="218"/>
      <c r="EC522" s="218"/>
      <c r="ED522" s="218"/>
      <c r="EE522" s="218"/>
      <c r="EF522" s="218"/>
      <c r="EG522" s="218"/>
      <c r="EH522" s="218"/>
    </row>
    <row r="523" spans="2:138">
      <c r="B523" s="218"/>
      <c r="C523" s="304"/>
      <c r="D523" s="218"/>
      <c r="F523" s="218"/>
      <c r="G523" s="218"/>
      <c r="H523" s="218"/>
      <c r="I523" s="218"/>
      <c r="J523" s="218"/>
      <c r="K523" s="218"/>
      <c r="L523" s="218"/>
      <c r="M523" s="218"/>
      <c r="N523" s="218"/>
      <c r="O523" s="218"/>
      <c r="P523" s="218"/>
      <c r="Q523" s="218"/>
      <c r="R523" s="218"/>
      <c r="S523" s="218"/>
      <c r="T523" s="218"/>
      <c r="U523" s="218"/>
      <c r="V523" s="218"/>
      <c r="W523" s="218"/>
      <c r="X523" s="218"/>
      <c r="Y523" s="218"/>
      <c r="Z523" s="218"/>
      <c r="AA523" s="218"/>
      <c r="AB523" s="218"/>
      <c r="AC523" s="218"/>
      <c r="AD523" s="218"/>
      <c r="AE523" s="218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18"/>
      <c r="AP523" s="218"/>
      <c r="AQ523" s="218"/>
      <c r="AR523" s="218"/>
      <c r="AS523" s="218"/>
      <c r="AT523" s="218"/>
      <c r="AU523" s="218"/>
      <c r="AV523" s="218"/>
      <c r="AW523" s="218"/>
      <c r="AX523" s="218"/>
      <c r="AY523" s="218"/>
      <c r="AZ523" s="218"/>
      <c r="BA523" s="218"/>
      <c r="BB523" s="218"/>
      <c r="BC523" s="218"/>
      <c r="BD523" s="218"/>
      <c r="BE523" s="218"/>
      <c r="BF523" s="218"/>
      <c r="BG523" s="218"/>
      <c r="BH523" s="218"/>
      <c r="BI523" s="218"/>
      <c r="BJ523" s="218"/>
      <c r="BK523" s="218"/>
      <c r="BL523" s="218"/>
      <c r="BM523" s="218"/>
      <c r="BN523" s="218"/>
      <c r="BO523" s="218"/>
      <c r="BP523" s="218"/>
      <c r="BQ523" s="218"/>
      <c r="BR523" s="218"/>
      <c r="BS523" s="218"/>
      <c r="BT523" s="218"/>
      <c r="BU523" s="218"/>
      <c r="BV523" s="218"/>
      <c r="BW523" s="218"/>
      <c r="BX523" s="218"/>
      <c r="BY523" s="218"/>
      <c r="BZ523" s="218"/>
      <c r="CA523" s="218"/>
      <c r="CB523" s="218"/>
      <c r="CC523" s="218"/>
      <c r="CD523" s="218"/>
      <c r="CE523" s="218"/>
      <c r="CF523" s="218"/>
      <c r="CG523" s="218"/>
      <c r="CH523" s="218"/>
      <c r="CI523" s="218"/>
      <c r="CJ523" s="218"/>
      <c r="CK523" s="218"/>
      <c r="CL523" s="218"/>
      <c r="CM523" s="218"/>
      <c r="CN523" s="218"/>
      <c r="CO523" s="218"/>
      <c r="CP523" s="218"/>
      <c r="CQ523" s="218"/>
      <c r="CR523" s="218"/>
      <c r="CS523" s="218"/>
      <c r="CT523" s="218"/>
      <c r="CU523" s="218"/>
      <c r="CV523" s="218"/>
      <c r="CW523" s="218"/>
      <c r="CX523" s="218"/>
      <c r="CY523" s="218"/>
      <c r="CZ523" s="218"/>
      <c r="DA523" s="218"/>
      <c r="DB523" s="218"/>
      <c r="DC523" s="218"/>
      <c r="DD523" s="218"/>
      <c r="DE523" s="218"/>
      <c r="DF523" s="218"/>
      <c r="DG523" s="218"/>
      <c r="DH523" s="218"/>
      <c r="DI523" s="218"/>
      <c r="DJ523" s="218"/>
      <c r="DK523" s="218"/>
      <c r="DL523" s="218"/>
      <c r="DM523" s="218"/>
      <c r="DN523" s="218"/>
      <c r="DO523" s="218"/>
      <c r="DP523" s="218"/>
      <c r="DQ523" s="218"/>
      <c r="DR523" s="218"/>
      <c r="DS523" s="218"/>
      <c r="DT523" s="218"/>
      <c r="DU523" s="218"/>
      <c r="DV523" s="218"/>
      <c r="DW523" s="218"/>
      <c r="DX523" s="218"/>
      <c r="DY523" s="218"/>
      <c r="DZ523" s="218"/>
      <c r="EA523" s="218"/>
      <c r="EB523" s="218"/>
      <c r="EC523" s="218"/>
      <c r="ED523" s="218"/>
      <c r="EE523" s="218"/>
      <c r="EF523" s="218"/>
      <c r="EG523" s="218"/>
      <c r="EH523" s="218"/>
    </row>
    <row r="524" spans="2:138">
      <c r="B524" s="218"/>
      <c r="C524" s="304"/>
      <c r="D524" s="218"/>
      <c r="F524" s="218"/>
      <c r="G524" s="218"/>
      <c r="H524" s="218"/>
      <c r="I524" s="218"/>
      <c r="J524" s="218"/>
      <c r="K524" s="218"/>
      <c r="L524" s="218"/>
      <c r="M524" s="218"/>
      <c r="N524" s="218"/>
      <c r="O524" s="218"/>
      <c r="P524" s="218"/>
      <c r="Q524" s="218"/>
      <c r="R524" s="218"/>
      <c r="S524" s="218"/>
      <c r="T524" s="218"/>
      <c r="U524" s="218"/>
      <c r="V524" s="218"/>
      <c r="W524" s="218"/>
      <c r="X524" s="218"/>
      <c r="Y524" s="218"/>
      <c r="Z524" s="218"/>
      <c r="AA524" s="218"/>
      <c r="AB524" s="218"/>
      <c r="AC524" s="218"/>
      <c r="AD524" s="218"/>
      <c r="AE524" s="218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18"/>
      <c r="AP524" s="218"/>
      <c r="AQ524" s="218"/>
      <c r="AR524" s="218"/>
      <c r="AS524" s="218"/>
      <c r="AT524" s="218"/>
      <c r="AU524" s="218"/>
      <c r="AV524" s="218"/>
      <c r="AW524" s="218"/>
      <c r="AX524" s="218"/>
      <c r="AY524" s="218"/>
      <c r="AZ524" s="218"/>
      <c r="BA524" s="218"/>
      <c r="BB524" s="218"/>
      <c r="BC524" s="218"/>
      <c r="BD524" s="218"/>
      <c r="BE524" s="218"/>
      <c r="BF524" s="218"/>
      <c r="BG524" s="218"/>
      <c r="BH524" s="218"/>
      <c r="BI524" s="218"/>
      <c r="BJ524" s="218"/>
      <c r="BK524" s="218"/>
      <c r="BL524" s="218"/>
      <c r="BM524" s="218"/>
      <c r="BN524" s="218"/>
      <c r="BO524" s="218"/>
      <c r="BP524" s="218"/>
      <c r="BQ524" s="218"/>
      <c r="BR524" s="218"/>
      <c r="BS524" s="218"/>
      <c r="BT524" s="218"/>
      <c r="BU524" s="218"/>
      <c r="BV524" s="218"/>
      <c r="BW524" s="218"/>
      <c r="BX524" s="218"/>
      <c r="BY524" s="218"/>
      <c r="BZ524" s="218"/>
      <c r="CA524" s="218"/>
      <c r="CB524" s="218"/>
      <c r="CC524" s="218"/>
      <c r="CD524" s="218"/>
      <c r="CE524" s="218"/>
      <c r="CF524" s="218"/>
      <c r="CG524" s="218"/>
      <c r="CH524" s="218"/>
      <c r="CI524" s="218"/>
      <c r="CJ524" s="218"/>
      <c r="CK524" s="218"/>
      <c r="CL524" s="218"/>
      <c r="CM524" s="218"/>
      <c r="CN524" s="218"/>
      <c r="CO524" s="218"/>
      <c r="CP524" s="218"/>
      <c r="CQ524" s="218"/>
      <c r="CR524" s="218"/>
      <c r="CS524" s="218"/>
      <c r="CT524" s="218"/>
      <c r="CU524" s="218"/>
      <c r="CV524" s="218"/>
      <c r="CW524" s="218"/>
      <c r="CX524" s="218"/>
      <c r="CY524" s="218"/>
      <c r="CZ524" s="218"/>
      <c r="DA524" s="218"/>
      <c r="DB524" s="218"/>
      <c r="DC524" s="218"/>
      <c r="DD524" s="218"/>
      <c r="DE524" s="218"/>
      <c r="DF524" s="218"/>
      <c r="DG524" s="218"/>
      <c r="DH524" s="218"/>
      <c r="DI524" s="218"/>
      <c r="DJ524" s="218"/>
      <c r="DK524" s="218"/>
      <c r="DL524" s="218"/>
      <c r="DM524" s="218"/>
      <c r="DN524" s="218"/>
      <c r="DO524" s="218"/>
      <c r="DP524" s="218"/>
      <c r="DQ524" s="218"/>
      <c r="DR524" s="218"/>
      <c r="DS524" s="218"/>
      <c r="DT524" s="218"/>
      <c r="DU524" s="218"/>
      <c r="DV524" s="218"/>
      <c r="DW524" s="218"/>
      <c r="DX524" s="218"/>
      <c r="DY524" s="218"/>
      <c r="DZ524" s="218"/>
      <c r="EA524" s="218"/>
      <c r="EB524" s="218"/>
      <c r="EC524" s="218"/>
      <c r="ED524" s="218"/>
      <c r="EE524" s="218"/>
      <c r="EF524" s="218"/>
      <c r="EG524" s="218"/>
      <c r="EH524" s="218"/>
    </row>
    <row r="525" spans="2:138">
      <c r="B525" s="218"/>
      <c r="C525" s="304"/>
      <c r="D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218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/>
      <c r="AE525" s="218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218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218"/>
      <c r="BV525" s="218"/>
      <c r="BW525" s="218"/>
      <c r="BX525" s="218"/>
      <c r="BY525" s="218"/>
      <c r="BZ525" s="218"/>
      <c r="CA525" s="218"/>
      <c r="CB525" s="218"/>
      <c r="CC525" s="218"/>
      <c r="CD525" s="218"/>
      <c r="CE525" s="218"/>
      <c r="CF525" s="218"/>
      <c r="CG525" s="218"/>
      <c r="CH525" s="218"/>
      <c r="CI525" s="218"/>
      <c r="CJ525" s="218"/>
      <c r="CK525" s="218"/>
      <c r="CL525" s="218"/>
      <c r="CM525" s="218"/>
      <c r="CN525" s="218"/>
      <c r="CO525" s="218"/>
      <c r="CP525" s="218"/>
      <c r="CQ525" s="218"/>
      <c r="CR525" s="218"/>
      <c r="CS525" s="218"/>
      <c r="CT525" s="218"/>
      <c r="CU525" s="218"/>
      <c r="CV525" s="218"/>
      <c r="CW525" s="218"/>
      <c r="CX525" s="218"/>
      <c r="CY525" s="218"/>
      <c r="CZ525" s="218"/>
      <c r="DA525" s="218"/>
      <c r="DB525" s="218"/>
      <c r="DC525" s="218"/>
      <c r="DD525" s="218"/>
      <c r="DE525" s="218"/>
      <c r="DF525" s="218"/>
      <c r="DG525" s="218"/>
      <c r="DH525" s="218"/>
      <c r="DI525" s="218"/>
      <c r="DJ525" s="218"/>
      <c r="DK525" s="218"/>
      <c r="DL525" s="218"/>
      <c r="DM525" s="218"/>
      <c r="DN525" s="218"/>
      <c r="DO525" s="218"/>
      <c r="DP525" s="218"/>
      <c r="DQ525" s="218"/>
      <c r="DR525" s="218"/>
      <c r="DS525" s="218"/>
      <c r="DT525" s="218"/>
      <c r="DU525" s="218"/>
      <c r="DV525" s="218"/>
      <c r="DW525" s="218"/>
      <c r="DX525" s="218"/>
      <c r="DY525" s="218"/>
      <c r="DZ525" s="218"/>
      <c r="EA525" s="218"/>
      <c r="EB525" s="218"/>
      <c r="EC525" s="218"/>
      <c r="ED525" s="218"/>
      <c r="EE525" s="218"/>
      <c r="EF525" s="218"/>
      <c r="EG525" s="218"/>
      <c r="EH525" s="218"/>
    </row>
    <row r="526" spans="2:138">
      <c r="B526" s="218"/>
      <c r="C526" s="304"/>
      <c r="D526" s="218"/>
      <c r="F526" s="218"/>
      <c r="G526" s="218"/>
      <c r="H526" s="218"/>
      <c r="I526" s="218"/>
      <c r="J526" s="218"/>
      <c r="K526" s="218"/>
      <c r="L526" s="218"/>
      <c r="M526" s="218"/>
      <c r="N526" s="218"/>
      <c r="O526" s="218"/>
      <c r="P526" s="218"/>
      <c r="Q526" s="218"/>
      <c r="R526" s="218"/>
      <c r="S526" s="218"/>
      <c r="T526" s="218"/>
      <c r="U526" s="218"/>
      <c r="V526" s="218"/>
      <c r="W526" s="218"/>
      <c r="X526" s="218"/>
      <c r="Y526" s="218"/>
      <c r="Z526" s="218"/>
      <c r="AA526" s="218"/>
      <c r="AB526" s="218"/>
      <c r="AC526" s="218"/>
      <c r="AD526" s="218"/>
      <c r="AE526" s="218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18"/>
      <c r="AP526" s="218"/>
      <c r="AQ526" s="218"/>
      <c r="AR526" s="218"/>
      <c r="AS526" s="218"/>
      <c r="AT526" s="218"/>
      <c r="AU526" s="218"/>
      <c r="AV526" s="218"/>
      <c r="AW526" s="218"/>
      <c r="AX526" s="218"/>
      <c r="AY526" s="218"/>
      <c r="AZ526" s="218"/>
      <c r="BA526" s="218"/>
      <c r="BB526" s="218"/>
      <c r="BC526" s="218"/>
      <c r="BD526" s="218"/>
      <c r="BE526" s="218"/>
      <c r="BF526" s="218"/>
      <c r="BG526" s="218"/>
      <c r="BH526" s="218"/>
      <c r="BI526" s="218"/>
      <c r="BJ526" s="218"/>
      <c r="BK526" s="218"/>
      <c r="BL526" s="218"/>
      <c r="BM526" s="218"/>
      <c r="BN526" s="218"/>
      <c r="BO526" s="218"/>
      <c r="BP526" s="218"/>
      <c r="BQ526" s="218"/>
      <c r="BR526" s="218"/>
      <c r="BS526" s="218"/>
      <c r="BT526" s="218"/>
      <c r="BU526" s="218"/>
      <c r="BV526" s="218"/>
      <c r="BW526" s="218"/>
      <c r="BX526" s="218"/>
      <c r="BY526" s="218"/>
      <c r="BZ526" s="218"/>
      <c r="CA526" s="218"/>
      <c r="CB526" s="218"/>
      <c r="CC526" s="218"/>
      <c r="CD526" s="218"/>
      <c r="CE526" s="218"/>
      <c r="CF526" s="218"/>
      <c r="CG526" s="218"/>
      <c r="CH526" s="218"/>
      <c r="CI526" s="218"/>
      <c r="CJ526" s="218"/>
      <c r="CK526" s="218"/>
      <c r="CL526" s="218"/>
      <c r="CM526" s="218"/>
      <c r="CN526" s="218"/>
      <c r="CO526" s="218"/>
      <c r="CP526" s="218"/>
      <c r="CQ526" s="218"/>
      <c r="CR526" s="218"/>
      <c r="CS526" s="218"/>
      <c r="CT526" s="218"/>
      <c r="CU526" s="218"/>
      <c r="CV526" s="218"/>
      <c r="CW526" s="218"/>
      <c r="CX526" s="218"/>
      <c r="CY526" s="218"/>
      <c r="CZ526" s="218"/>
      <c r="DA526" s="218"/>
      <c r="DB526" s="218"/>
      <c r="DC526" s="218"/>
      <c r="DD526" s="218"/>
      <c r="DE526" s="218"/>
      <c r="DF526" s="218"/>
      <c r="DG526" s="218"/>
      <c r="DH526" s="218"/>
      <c r="DI526" s="218"/>
      <c r="DJ526" s="218"/>
      <c r="DK526" s="218"/>
      <c r="DL526" s="218"/>
      <c r="DM526" s="218"/>
      <c r="DN526" s="218"/>
      <c r="DO526" s="218"/>
      <c r="DP526" s="218"/>
      <c r="DQ526" s="218"/>
      <c r="DR526" s="218"/>
      <c r="DS526" s="218"/>
      <c r="DT526" s="218"/>
      <c r="DU526" s="218"/>
      <c r="DV526" s="218"/>
      <c r="DW526" s="218"/>
      <c r="DX526" s="218"/>
      <c r="DY526" s="218"/>
      <c r="DZ526" s="218"/>
      <c r="EA526" s="218"/>
      <c r="EB526" s="218"/>
      <c r="EC526" s="218"/>
      <c r="ED526" s="218"/>
      <c r="EE526" s="218"/>
      <c r="EF526" s="218"/>
      <c r="EG526" s="218"/>
      <c r="EH526" s="218"/>
    </row>
    <row r="527" spans="2:138">
      <c r="B527" s="218"/>
      <c r="C527" s="304"/>
      <c r="D527" s="218"/>
      <c r="F527" s="218"/>
      <c r="G527" s="218"/>
      <c r="H527" s="218"/>
      <c r="I527" s="218"/>
      <c r="J527" s="218"/>
      <c r="K527" s="218"/>
      <c r="L527" s="218"/>
      <c r="M527" s="218"/>
      <c r="N527" s="218"/>
      <c r="O527" s="218"/>
      <c r="P527" s="218"/>
      <c r="Q527" s="218"/>
      <c r="R527" s="218"/>
      <c r="S527" s="218"/>
      <c r="T527" s="218"/>
      <c r="U527" s="218"/>
      <c r="V527" s="218"/>
      <c r="W527" s="218"/>
      <c r="X527" s="218"/>
      <c r="Y527" s="218"/>
      <c r="Z527" s="218"/>
      <c r="AA527" s="218"/>
      <c r="AB527" s="218"/>
      <c r="AC527" s="218"/>
      <c r="AD527" s="218"/>
      <c r="AE527" s="218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18"/>
      <c r="AP527" s="218"/>
      <c r="AQ527" s="218"/>
      <c r="AR527" s="218"/>
      <c r="AS527" s="218"/>
      <c r="AT527" s="218"/>
      <c r="AU527" s="218"/>
      <c r="AV527" s="218"/>
      <c r="AW527" s="218"/>
      <c r="AX527" s="218"/>
      <c r="AY527" s="218"/>
      <c r="AZ527" s="218"/>
      <c r="BA527" s="218"/>
      <c r="BB527" s="218"/>
      <c r="BC527" s="218"/>
      <c r="BD527" s="218"/>
      <c r="BE527" s="218"/>
      <c r="BF527" s="218"/>
      <c r="BG527" s="218"/>
      <c r="BH527" s="218"/>
      <c r="BI527" s="218"/>
      <c r="BJ527" s="218"/>
      <c r="BK527" s="218"/>
      <c r="BL527" s="218"/>
      <c r="BM527" s="218"/>
      <c r="BN527" s="218"/>
      <c r="BO527" s="218"/>
      <c r="BP527" s="218"/>
      <c r="BQ527" s="218"/>
      <c r="BR527" s="218"/>
      <c r="BS527" s="218"/>
      <c r="BT527" s="218"/>
      <c r="BU527" s="218"/>
      <c r="BV527" s="218"/>
      <c r="BW527" s="218"/>
      <c r="BX527" s="218"/>
      <c r="BY527" s="218"/>
      <c r="BZ527" s="218"/>
      <c r="CA527" s="218"/>
      <c r="CB527" s="218"/>
      <c r="CC527" s="218"/>
      <c r="CD527" s="218"/>
      <c r="CE527" s="218"/>
      <c r="CF527" s="218"/>
      <c r="CG527" s="218"/>
      <c r="CH527" s="218"/>
      <c r="CI527" s="218"/>
      <c r="CJ527" s="218"/>
      <c r="CK527" s="218"/>
      <c r="CL527" s="218"/>
      <c r="CM527" s="218"/>
      <c r="CN527" s="218"/>
      <c r="CO527" s="218"/>
      <c r="CP527" s="218"/>
      <c r="CQ527" s="218"/>
      <c r="CR527" s="218"/>
      <c r="CS527" s="218"/>
      <c r="CT527" s="218"/>
      <c r="CU527" s="218"/>
      <c r="CV527" s="218"/>
      <c r="CW527" s="218"/>
      <c r="CX527" s="218"/>
      <c r="CY527" s="218"/>
      <c r="CZ527" s="218"/>
      <c r="DA527" s="218"/>
      <c r="DB527" s="218"/>
      <c r="DC527" s="218"/>
      <c r="DD527" s="218"/>
      <c r="DE527" s="218"/>
      <c r="DF527" s="218"/>
      <c r="DG527" s="218"/>
      <c r="DH527" s="218"/>
      <c r="DI527" s="218"/>
      <c r="DJ527" s="218"/>
      <c r="DK527" s="218"/>
      <c r="DL527" s="218"/>
      <c r="DM527" s="218"/>
      <c r="DN527" s="218"/>
      <c r="DO527" s="218"/>
      <c r="DP527" s="218"/>
      <c r="DQ527" s="218"/>
      <c r="DR527" s="218"/>
      <c r="DS527" s="218"/>
      <c r="DT527" s="218"/>
      <c r="DU527" s="218"/>
      <c r="DV527" s="218"/>
      <c r="DW527" s="218"/>
      <c r="DX527" s="218"/>
      <c r="DY527" s="218"/>
      <c r="DZ527" s="218"/>
      <c r="EA527" s="218"/>
      <c r="EB527" s="218"/>
      <c r="EC527" s="218"/>
      <c r="ED527" s="218"/>
      <c r="EE527" s="218"/>
      <c r="EF527" s="218"/>
      <c r="EG527" s="218"/>
      <c r="EH527" s="218"/>
    </row>
    <row r="528" spans="2:138">
      <c r="B528" s="218"/>
      <c r="C528" s="304"/>
      <c r="D528" s="218"/>
      <c r="F528" s="218"/>
      <c r="G528" s="218"/>
      <c r="H528" s="218"/>
      <c r="I528" s="218"/>
      <c r="J528" s="218"/>
      <c r="K528" s="218"/>
      <c r="L528" s="218"/>
      <c r="M528" s="218"/>
      <c r="N528" s="218"/>
      <c r="O528" s="218"/>
      <c r="P528" s="218"/>
      <c r="Q528" s="218"/>
      <c r="R528" s="218"/>
      <c r="S528" s="218"/>
      <c r="T528" s="218"/>
      <c r="U528" s="218"/>
      <c r="V528" s="218"/>
      <c r="W528" s="218"/>
      <c r="X528" s="218"/>
      <c r="Y528" s="218"/>
      <c r="Z528" s="218"/>
      <c r="AA528" s="218"/>
      <c r="AB528" s="218"/>
      <c r="AC528" s="218"/>
      <c r="AD528" s="218"/>
      <c r="AE528" s="218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18"/>
      <c r="AP528" s="218"/>
      <c r="AQ528" s="218"/>
      <c r="AR528" s="218"/>
      <c r="AS528" s="218"/>
      <c r="AT528" s="218"/>
      <c r="AU528" s="218"/>
      <c r="AV528" s="218"/>
      <c r="AW528" s="218"/>
      <c r="AX528" s="218"/>
      <c r="AY528" s="218"/>
      <c r="AZ528" s="218"/>
      <c r="BA528" s="218"/>
      <c r="BB528" s="218"/>
      <c r="BC528" s="218"/>
      <c r="BD528" s="218"/>
      <c r="BE528" s="218"/>
      <c r="BF528" s="218"/>
      <c r="BG528" s="218"/>
      <c r="BH528" s="218"/>
      <c r="BI528" s="218"/>
      <c r="BJ528" s="218"/>
      <c r="BK528" s="218"/>
      <c r="BL528" s="218"/>
      <c r="BM528" s="218"/>
      <c r="BN528" s="218"/>
      <c r="BO528" s="218"/>
      <c r="BP528" s="218"/>
      <c r="BQ528" s="218"/>
      <c r="BR528" s="218"/>
      <c r="BS528" s="218"/>
      <c r="BT528" s="218"/>
      <c r="BU528" s="218"/>
      <c r="BV528" s="218"/>
      <c r="BW528" s="218"/>
      <c r="BX528" s="218"/>
      <c r="BY528" s="218"/>
      <c r="BZ528" s="218"/>
      <c r="CA528" s="218"/>
      <c r="CB528" s="218"/>
      <c r="CC528" s="218"/>
      <c r="CD528" s="218"/>
      <c r="CE528" s="218"/>
      <c r="CF528" s="218"/>
      <c r="CG528" s="218"/>
      <c r="CH528" s="218"/>
      <c r="CI528" s="218"/>
      <c r="CJ528" s="218"/>
      <c r="CK528" s="218"/>
      <c r="CL528" s="218"/>
      <c r="CM528" s="218"/>
      <c r="CN528" s="218"/>
      <c r="CO528" s="218"/>
      <c r="CP528" s="218"/>
      <c r="CQ528" s="218"/>
      <c r="CR528" s="218"/>
      <c r="CS528" s="218"/>
      <c r="CT528" s="218"/>
      <c r="CU528" s="218"/>
      <c r="CV528" s="218"/>
      <c r="CW528" s="218"/>
      <c r="CX528" s="218"/>
      <c r="CY528" s="218"/>
      <c r="CZ528" s="218"/>
      <c r="DA528" s="218"/>
      <c r="DB528" s="218"/>
      <c r="DC528" s="218"/>
      <c r="DD528" s="218"/>
      <c r="DE528" s="218"/>
      <c r="DF528" s="218"/>
      <c r="DG528" s="218"/>
      <c r="DH528" s="218"/>
      <c r="DI528" s="218"/>
      <c r="DJ528" s="218"/>
      <c r="DK528" s="218"/>
      <c r="DL528" s="218"/>
      <c r="DM528" s="218"/>
      <c r="DN528" s="218"/>
      <c r="DO528" s="218"/>
      <c r="DP528" s="218"/>
      <c r="DQ528" s="218"/>
      <c r="DR528" s="218"/>
      <c r="DS528" s="218"/>
      <c r="DT528" s="218"/>
      <c r="DU528" s="218"/>
      <c r="DV528" s="218"/>
      <c r="DW528" s="218"/>
      <c r="DX528" s="218"/>
      <c r="DY528" s="218"/>
      <c r="DZ528" s="218"/>
      <c r="EA528" s="218"/>
      <c r="EB528" s="218"/>
      <c r="EC528" s="218"/>
      <c r="ED528" s="218"/>
      <c r="EE528" s="218"/>
      <c r="EF528" s="218"/>
      <c r="EG528" s="218"/>
      <c r="EH528" s="218"/>
    </row>
    <row r="529" spans="2:138">
      <c r="B529" s="218"/>
      <c r="C529" s="304"/>
      <c r="D529" s="218"/>
      <c r="F529" s="218"/>
      <c r="G529" s="218"/>
      <c r="H529" s="218"/>
      <c r="I529" s="218"/>
      <c r="J529" s="218"/>
      <c r="K529" s="218"/>
      <c r="L529" s="218"/>
      <c r="M529" s="218"/>
      <c r="N529" s="218"/>
      <c r="O529" s="218"/>
      <c r="P529" s="218"/>
      <c r="Q529" s="218"/>
      <c r="R529" s="218"/>
      <c r="S529" s="218"/>
      <c r="T529" s="218"/>
      <c r="U529" s="218"/>
      <c r="V529" s="218"/>
      <c r="W529" s="218"/>
      <c r="X529" s="218"/>
      <c r="Y529" s="218"/>
      <c r="Z529" s="218"/>
      <c r="AA529" s="218"/>
      <c r="AB529" s="218"/>
      <c r="AC529" s="218"/>
      <c r="AD529" s="218"/>
      <c r="AE529" s="218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18"/>
      <c r="AP529" s="218"/>
      <c r="AQ529" s="218"/>
      <c r="AR529" s="218"/>
      <c r="AS529" s="218"/>
      <c r="AT529" s="218"/>
      <c r="AU529" s="218"/>
      <c r="AV529" s="218"/>
      <c r="AW529" s="218"/>
      <c r="AX529" s="218"/>
      <c r="AY529" s="218"/>
      <c r="AZ529" s="218"/>
      <c r="BA529" s="218"/>
      <c r="BB529" s="218"/>
      <c r="BC529" s="218"/>
      <c r="BD529" s="218"/>
      <c r="BE529" s="218"/>
      <c r="BF529" s="218"/>
      <c r="BG529" s="218"/>
      <c r="BH529" s="218"/>
      <c r="BI529" s="218"/>
      <c r="BJ529" s="218"/>
      <c r="BK529" s="218"/>
      <c r="BL529" s="218"/>
      <c r="BM529" s="218"/>
      <c r="BN529" s="218"/>
      <c r="BO529" s="218"/>
      <c r="BP529" s="218"/>
      <c r="BQ529" s="218"/>
      <c r="BR529" s="218"/>
      <c r="BS529" s="218"/>
      <c r="BT529" s="218"/>
      <c r="BU529" s="218"/>
      <c r="BV529" s="218"/>
      <c r="BW529" s="218"/>
      <c r="BX529" s="218"/>
      <c r="BY529" s="218"/>
      <c r="BZ529" s="218"/>
      <c r="CA529" s="218"/>
      <c r="CB529" s="218"/>
      <c r="CC529" s="218"/>
      <c r="CD529" s="218"/>
      <c r="CE529" s="218"/>
      <c r="CF529" s="218"/>
      <c r="CG529" s="218"/>
      <c r="CH529" s="218"/>
      <c r="CI529" s="218"/>
      <c r="CJ529" s="218"/>
      <c r="CK529" s="218"/>
      <c r="CL529" s="218"/>
      <c r="CM529" s="218"/>
      <c r="CN529" s="218"/>
      <c r="CO529" s="218"/>
      <c r="CP529" s="218"/>
      <c r="CQ529" s="218"/>
      <c r="CR529" s="218"/>
      <c r="CS529" s="218"/>
      <c r="CT529" s="218"/>
      <c r="CU529" s="218"/>
      <c r="CV529" s="218"/>
      <c r="CW529" s="218"/>
      <c r="CX529" s="218"/>
      <c r="CY529" s="218"/>
      <c r="CZ529" s="218"/>
      <c r="DA529" s="218"/>
      <c r="DB529" s="218"/>
      <c r="DC529" s="218"/>
      <c r="DD529" s="218"/>
      <c r="DE529" s="218"/>
      <c r="DF529" s="218"/>
      <c r="DG529" s="218"/>
      <c r="DH529" s="218"/>
      <c r="DI529" s="218"/>
      <c r="DJ529" s="218"/>
      <c r="DK529" s="218"/>
      <c r="DL529" s="218"/>
      <c r="DM529" s="218"/>
      <c r="DN529" s="218"/>
      <c r="DO529" s="218"/>
      <c r="DP529" s="218"/>
      <c r="DQ529" s="218"/>
      <c r="DR529" s="218"/>
      <c r="DS529" s="218"/>
      <c r="DT529" s="218"/>
      <c r="DU529" s="218"/>
      <c r="DV529" s="218"/>
      <c r="DW529" s="218"/>
      <c r="DX529" s="218"/>
      <c r="DY529" s="218"/>
      <c r="DZ529" s="218"/>
      <c r="EA529" s="218"/>
      <c r="EB529" s="218"/>
      <c r="EC529" s="218"/>
      <c r="ED529" s="218"/>
      <c r="EE529" s="218"/>
      <c r="EF529" s="218"/>
      <c r="EG529" s="218"/>
      <c r="EH529" s="218"/>
    </row>
    <row r="530" spans="2:138">
      <c r="B530" s="218"/>
      <c r="C530" s="304"/>
      <c r="D530" s="218"/>
      <c r="F530" s="218"/>
      <c r="G530" s="218"/>
      <c r="H530" s="218"/>
      <c r="I530" s="218"/>
      <c r="J530" s="218"/>
      <c r="K530" s="218"/>
      <c r="L530" s="218"/>
      <c r="M530" s="218"/>
      <c r="N530" s="218"/>
      <c r="O530" s="218"/>
      <c r="P530" s="218"/>
      <c r="Q530" s="218"/>
      <c r="R530" s="218"/>
      <c r="S530" s="218"/>
      <c r="T530" s="218"/>
      <c r="U530" s="218"/>
      <c r="V530" s="218"/>
      <c r="W530" s="218"/>
      <c r="X530" s="218"/>
      <c r="Y530" s="218"/>
      <c r="Z530" s="218"/>
      <c r="AA530" s="218"/>
      <c r="AB530" s="218"/>
      <c r="AC530" s="218"/>
      <c r="AD530" s="218"/>
      <c r="AE530" s="218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18"/>
      <c r="AP530" s="218"/>
      <c r="AQ530" s="218"/>
      <c r="AR530" s="218"/>
      <c r="AS530" s="218"/>
      <c r="AT530" s="218"/>
      <c r="AU530" s="218"/>
      <c r="AV530" s="218"/>
      <c r="AW530" s="218"/>
      <c r="AX530" s="218"/>
      <c r="AY530" s="218"/>
      <c r="AZ530" s="218"/>
      <c r="BA530" s="218"/>
      <c r="BB530" s="218"/>
      <c r="BC530" s="218"/>
      <c r="BD530" s="218"/>
      <c r="BE530" s="218"/>
      <c r="BF530" s="218"/>
      <c r="BG530" s="218"/>
      <c r="BH530" s="218"/>
      <c r="BI530" s="218"/>
      <c r="BJ530" s="218"/>
      <c r="BK530" s="218"/>
      <c r="BL530" s="218"/>
      <c r="BM530" s="218"/>
      <c r="BN530" s="218"/>
      <c r="BO530" s="218"/>
      <c r="BP530" s="218"/>
      <c r="BQ530" s="218"/>
      <c r="BR530" s="218"/>
      <c r="BS530" s="218"/>
      <c r="BT530" s="218"/>
      <c r="BU530" s="218"/>
      <c r="BV530" s="218"/>
      <c r="BW530" s="218"/>
      <c r="BX530" s="218"/>
      <c r="BY530" s="218"/>
      <c r="BZ530" s="218"/>
      <c r="CA530" s="218"/>
      <c r="CB530" s="218"/>
      <c r="CC530" s="218"/>
      <c r="CD530" s="218"/>
      <c r="CE530" s="218"/>
      <c r="CF530" s="218"/>
      <c r="CG530" s="218"/>
      <c r="CH530" s="218"/>
      <c r="CI530" s="218"/>
      <c r="CJ530" s="218"/>
      <c r="CK530" s="218"/>
      <c r="CL530" s="218"/>
      <c r="CM530" s="218"/>
      <c r="CN530" s="218"/>
      <c r="CO530" s="218"/>
      <c r="CP530" s="218"/>
      <c r="CQ530" s="218"/>
      <c r="CR530" s="218"/>
      <c r="CS530" s="218"/>
      <c r="CT530" s="218"/>
      <c r="CU530" s="218"/>
      <c r="CV530" s="218"/>
      <c r="CW530" s="218"/>
      <c r="CX530" s="218"/>
      <c r="CY530" s="218"/>
      <c r="CZ530" s="218"/>
      <c r="DA530" s="218"/>
      <c r="DB530" s="218"/>
      <c r="DC530" s="218"/>
      <c r="DD530" s="218"/>
      <c r="DE530" s="218"/>
      <c r="DF530" s="218"/>
      <c r="DK530" s="218"/>
      <c r="DL530" s="218"/>
      <c r="DM530" s="218"/>
      <c r="DN530" s="218"/>
      <c r="DO530" s="218"/>
      <c r="DP530" s="218"/>
      <c r="DQ530" s="218"/>
      <c r="DR530" s="218"/>
      <c r="DS530" s="218"/>
      <c r="DT530" s="218"/>
      <c r="DU530" s="218"/>
      <c r="DV530" s="218"/>
      <c r="DW530" s="218"/>
      <c r="DX530" s="218"/>
      <c r="DY530" s="218"/>
      <c r="DZ530" s="218"/>
      <c r="EA530" s="218"/>
      <c r="EB530" s="218"/>
      <c r="EC530" s="218"/>
      <c r="ED530" s="218"/>
      <c r="EE530" s="218"/>
      <c r="EF530" s="218"/>
      <c r="EG530" s="218"/>
      <c r="EH530" s="218"/>
    </row>
    <row r="531" spans="2:138">
      <c r="B531" s="218"/>
      <c r="C531" s="304"/>
      <c r="D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  <c r="Q531" s="218"/>
      <c r="R531" s="218"/>
      <c r="S531" s="218"/>
      <c r="T531" s="218"/>
      <c r="U531" s="218"/>
      <c r="V531" s="218"/>
      <c r="W531" s="218"/>
      <c r="X531" s="218"/>
      <c r="Y531" s="218"/>
      <c r="Z531" s="218"/>
      <c r="AA531" s="218"/>
      <c r="AB531" s="218"/>
      <c r="AC531" s="218"/>
      <c r="AD531" s="218"/>
      <c r="AE531" s="218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18"/>
      <c r="AP531" s="218"/>
      <c r="AQ531" s="218"/>
      <c r="AR531" s="218"/>
      <c r="AS531" s="218"/>
      <c r="AT531" s="218"/>
      <c r="AU531" s="218"/>
      <c r="AV531" s="218"/>
      <c r="AW531" s="218"/>
      <c r="AX531" s="218"/>
      <c r="AY531" s="218"/>
      <c r="AZ531" s="218"/>
      <c r="BA531" s="218"/>
      <c r="BB531" s="218"/>
      <c r="BC531" s="218"/>
      <c r="BD531" s="218"/>
      <c r="BE531" s="218"/>
      <c r="BF531" s="218"/>
      <c r="BG531" s="218"/>
      <c r="BH531" s="218"/>
      <c r="BI531" s="218"/>
      <c r="BJ531" s="218"/>
      <c r="BK531" s="218"/>
      <c r="BL531" s="218"/>
      <c r="BM531" s="218"/>
      <c r="BN531" s="218"/>
      <c r="BO531" s="218"/>
      <c r="BP531" s="218"/>
      <c r="BQ531" s="218"/>
      <c r="BR531" s="218"/>
      <c r="BS531" s="218"/>
      <c r="BT531" s="218"/>
      <c r="BU531" s="218"/>
      <c r="BV531" s="218"/>
      <c r="BW531" s="218"/>
      <c r="BX531" s="218"/>
      <c r="BY531" s="218"/>
      <c r="BZ531" s="218"/>
      <c r="CA531" s="218"/>
      <c r="CB531" s="218"/>
      <c r="CC531" s="218"/>
      <c r="CD531" s="218"/>
      <c r="CE531" s="218"/>
      <c r="CF531" s="218"/>
      <c r="CG531" s="218"/>
      <c r="CH531" s="218"/>
      <c r="CI531" s="218"/>
      <c r="CJ531" s="218"/>
      <c r="CK531" s="218"/>
      <c r="CL531" s="218"/>
      <c r="CM531" s="218"/>
      <c r="CN531" s="218"/>
      <c r="CO531" s="218"/>
      <c r="CP531" s="218"/>
      <c r="CQ531" s="218"/>
      <c r="CR531" s="218"/>
      <c r="CS531" s="218"/>
      <c r="CT531" s="218"/>
      <c r="CU531" s="218"/>
      <c r="CV531" s="218"/>
      <c r="CW531" s="218"/>
      <c r="CX531" s="218"/>
      <c r="CY531" s="218"/>
      <c r="CZ531" s="218"/>
      <c r="DA531" s="218"/>
      <c r="DB531" s="218"/>
      <c r="DC531" s="218"/>
      <c r="DD531" s="218"/>
      <c r="DE531" s="218"/>
      <c r="DF531" s="218"/>
      <c r="DK531" s="218"/>
      <c r="DL531" s="218"/>
      <c r="DM531" s="218"/>
      <c r="DN531" s="218"/>
      <c r="DO531" s="218"/>
      <c r="DP531" s="218"/>
      <c r="DQ531" s="218"/>
      <c r="DR531" s="218"/>
      <c r="DS531" s="218"/>
      <c r="DT531" s="218"/>
      <c r="DU531" s="218"/>
      <c r="DV531" s="218"/>
      <c r="DW531" s="218"/>
      <c r="DX531" s="218"/>
      <c r="DY531" s="218"/>
      <c r="DZ531" s="218"/>
      <c r="EA531" s="218"/>
      <c r="EB531" s="218"/>
      <c r="EC531" s="218"/>
      <c r="ED531" s="218"/>
      <c r="EE531" s="218"/>
      <c r="EF531" s="218"/>
      <c r="EG531" s="218"/>
      <c r="EH531" s="218"/>
    </row>
    <row r="532" spans="2:138">
      <c r="B532" s="218"/>
      <c r="C532" s="304"/>
      <c r="D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  <c r="Q532" s="218"/>
      <c r="R532" s="218"/>
      <c r="S532" s="218"/>
      <c r="T532" s="218"/>
      <c r="U532" s="218"/>
      <c r="V532" s="218"/>
      <c r="W532" s="218"/>
      <c r="X532" s="218"/>
      <c r="Y532" s="218"/>
      <c r="Z532" s="218"/>
      <c r="AA532" s="218"/>
      <c r="AB532" s="218"/>
      <c r="AC532" s="218"/>
      <c r="AD532" s="218"/>
      <c r="AE532" s="218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18"/>
      <c r="AP532" s="218"/>
      <c r="AQ532" s="218"/>
      <c r="AR532" s="218"/>
      <c r="AS532" s="218"/>
      <c r="AT532" s="218"/>
      <c r="AU532" s="218"/>
      <c r="AV532" s="218"/>
      <c r="AW532" s="218"/>
      <c r="AX532" s="218"/>
      <c r="AY532" s="218"/>
      <c r="AZ532" s="218"/>
      <c r="BA532" s="218"/>
      <c r="BB532" s="218"/>
      <c r="BC532" s="218"/>
      <c r="BD532" s="218"/>
      <c r="BE532" s="218"/>
      <c r="BF532" s="218"/>
      <c r="BG532" s="218"/>
      <c r="BH532" s="218"/>
      <c r="BI532" s="218"/>
      <c r="BJ532" s="218"/>
      <c r="BK532" s="218"/>
      <c r="BL532" s="218"/>
      <c r="BM532" s="218"/>
      <c r="BN532" s="218"/>
      <c r="BO532" s="218"/>
      <c r="BP532" s="218"/>
      <c r="BQ532" s="218"/>
      <c r="BR532" s="218"/>
      <c r="BS532" s="218"/>
      <c r="BT532" s="218"/>
      <c r="BU532" s="218"/>
      <c r="BV532" s="218"/>
      <c r="BW532" s="218"/>
      <c r="BX532" s="218"/>
      <c r="BY532" s="218"/>
      <c r="BZ532" s="218"/>
      <c r="CA532" s="218"/>
      <c r="CB532" s="218"/>
      <c r="CC532" s="218"/>
      <c r="CD532" s="218"/>
      <c r="CE532" s="218"/>
      <c r="CF532" s="218"/>
      <c r="CG532" s="218"/>
      <c r="CH532" s="218"/>
      <c r="CI532" s="218"/>
      <c r="CJ532" s="218"/>
      <c r="CK532" s="218"/>
      <c r="CL532" s="218"/>
      <c r="CM532" s="218"/>
      <c r="CN532" s="218"/>
      <c r="CO532" s="218"/>
      <c r="CP532" s="218"/>
      <c r="CQ532" s="218"/>
      <c r="CR532" s="218"/>
      <c r="CS532" s="218"/>
      <c r="CT532" s="218"/>
      <c r="CU532" s="218"/>
      <c r="CV532" s="218"/>
      <c r="CW532" s="218"/>
      <c r="CX532" s="218"/>
      <c r="CY532" s="218"/>
      <c r="CZ532" s="218"/>
      <c r="DA532" s="218"/>
      <c r="DB532" s="218"/>
      <c r="DC532" s="218"/>
      <c r="DD532" s="218"/>
      <c r="DE532" s="218"/>
      <c r="DF532" s="218"/>
      <c r="DK532" s="218"/>
      <c r="DL532" s="218"/>
      <c r="DM532" s="218"/>
      <c r="DN532" s="218"/>
      <c r="DO532" s="218"/>
      <c r="DP532" s="218"/>
      <c r="DQ532" s="218"/>
      <c r="DR532" s="218"/>
      <c r="DS532" s="218"/>
      <c r="DT532" s="218"/>
      <c r="DU532" s="218"/>
      <c r="DV532" s="218"/>
      <c r="DW532" s="218"/>
      <c r="DX532" s="218"/>
      <c r="DY532" s="218"/>
      <c r="DZ532" s="218"/>
      <c r="EA532" s="218"/>
      <c r="EB532" s="218"/>
      <c r="EC532" s="218"/>
      <c r="ED532" s="218"/>
      <c r="EE532" s="218"/>
      <c r="EF532" s="218"/>
      <c r="EG532" s="218"/>
      <c r="EH532" s="218"/>
    </row>
    <row r="533" spans="2:138">
      <c r="B533" s="218"/>
      <c r="C533" s="304"/>
      <c r="D533" s="218"/>
      <c r="F533" s="218"/>
      <c r="G533" s="218"/>
      <c r="H533" s="218"/>
      <c r="I533" s="218"/>
      <c r="J533" s="218"/>
      <c r="K533" s="218"/>
      <c r="L533" s="218"/>
      <c r="M533" s="218"/>
      <c r="N533" s="218"/>
      <c r="O533" s="218"/>
      <c r="P533" s="218"/>
      <c r="Q533" s="218"/>
      <c r="R533" s="218"/>
      <c r="S533" s="218"/>
      <c r="T533" s="218"/>
      <c r="U533" s="218"/>
      <c r="V533" s="218"/>
      <c r="W533" s="218"/>
      <c r="X533" s="218"/>
      <c r="Y533" s="218"/>
      <c r="Z533" s="218"/>
      <c r="AA533" s="218"/>
      <c r="AB533" s="218"/>
      <c r="AC533" s="218"/>
      <c r="AD533" s="218"/>
      <c r="AE533" s="218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18"/>
      <c r="AP533" s="218"/>
      <c r="AQ533" s="218"/>
      <c r="AR533" s="218"/>
      <c r="AS533" s="218"/>
      <c r="AT533" s="218"/>
      <c r="AU533" s="218"/>
      <c r="AV533" s="218"/>
      <c r="AW533" s="218"/>
      <c r="AX533" s="218"/>
      <c r="AY533" s="218"/>
      <c r="AZ533" s="218"/>
      <c r="BA533" s="218"/>
      <c r="BB533" s="218"/>
      <c r="BC533" s="218"/>
      <c r="BD533" s="218"/>
      <c r="BE533" s="218"/>
      <c r="BF533" s="218"/>
      <c r="BG533" s="218"/>
      <c r="BH533" s="218"/>
      <c r="BI533" s="218"/>
      <c r="BJ533" s="218"/>
      <c r="BK533" s="218"/>
      <c r="BL533" s="218"/>
      <c r="BM533" s="218"/>
      <c r="BN533" s="218"/>
      <c r="BO533" s="218"/>
      <c r="BP533" s="218"/>
      <c r="BQ533" s="218"/>
      <c r="BR533" s="218"/>
      <c r="BS533" s="218"/>
      <c r="BT533" s="218"/>
      <c r="BU533" s="218"/>
      <c r="BV533" s="218"/>
      <c r="BW533" s="218"/>
      <c r="BX533" s="218"/>
      <c r="BY533" s="218"/>
      <c r="BZ533" s="218"/>
      <c r="CA533" s="218"/>
      <c r="CB533" s="218"/>
      <c r="CC533" s="218"/>
      <c r="CD533" s="218"/>
      <c r="CE533" s="218"/>
      <c r="CF533" s="218"/>
      <c r="CG533" s="218"/>
      <c r="CH533" s="218"/>
      <c r="CI533" s="218"/>
      <c r="CJ533" s="218"/>
      <c r="CK533" s="218"/>
      <c r="CL533" s="218"/>
      <c r="CM533" s="218"/>
      <c r="CN533" s="218"/>
      <c r="CO533" s="218"/>
      <c r="CP533" s="218"/>
      <c r="CQ533" s="218"/>
      <c r="CR533" s="218"/>
      <c r="CS533" s="218"/>
      <c r="CT533" s="218"/>
      <c r="CU533" s="218"/>
      <c r="CV533" s="218"/>
      <c r="CW533" s="218"/>
      <c r="CX533" s="218"/>
      <c r="CY533" s="218"/>
      <c r="CZ533" s="218"/>
      <c r="DA533" s="218"/>
      <c r="DB533" s="218"/>
      <c r="DC533" s="218"/>
      <c r="DD533" s="218"/>
      <c r="DE533" s="218"/>
      <c r="DF533" s="218"/>
      <c r="DK533" s="218"/>
      <c r="DL533" s="218"/>
      <c r="DM533" s="218"/>
      <c r="DN533" s="218"/>
      <c r="DO533" s="218"/>
      <c r="DP533" s="218"/>
      <c r="DQ533" s="218"/>
      <c r="DR533" s="218"/>
      <c r="DS533" s="218"/>
      <c r="DT533" s="218"/>
      <c r="DU533" s="218"/>
      <c r="DV533" s="218"/>
      <c r="DW533" s="218"/>
      <c r="DX533" s="218"/>
      <c r="DY533" s="218"/>
      <c r="DZ533" s="218"/>
      <c r="EA533" s="218"/>
      <c r="EB533" s="218"/>
      <c r="EC533" s="218"/>
      <c r="ED533" s="218"/>
      <c r="EE533" s="218"/>
      <c r="EF533" s="218"/>
      <c r="EG533" s="218"/>
      <c r="EH533" s="218"/>
    </row>
    <row r="534" spans="2:138">
      <c r="B534" s="218"/>
      <c r="C534" s="304"/>
      <c r="D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218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218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218"/>
      <c r="BV534" s="218"/>
      <c r="BW534" s="218"/>
      <c r="BX534" s="218"/>
      <c r="BY534" s="218"/>
      <c r="BZ534" s="218"/>
      <c r="CA534" s="218"/>
      <c r="CB534" s="218"/>
      <c r="CC534" s="218"/>
      <c r="CD534" s="218"/>
      <c r="CE534" s="218"/>
      <c r="CF534" s="218"/>
      <c r="CG534" s="218"/>
      <c r="CH534" s="218"/>
      <c r="CI534" s="218"/>
      <c r="CJ534" s="218"/>
      <c r="CK534" s="218"/>
      <c r="CL534" s="218"/>
      <c r="CM534" s="218"/>
      <c r="CN534" s="218"/>
      <c r="CO534" s="218"/>
      <c r="CP534" s="218"/>
      <c r="CQ534" s="218"/>
      <c r="CR534" s="218"/>
      <c r="CS534" s="218"/>
      <c r="CT534" s="218"/>
      <c r="CU534" s="218"/>
      <c r="CV534" s="218"/>
      <c r="CW534" s="218"/>
      <c r="CX534" s="218"/>
      <c r="CY534" s="218"/>
      <c r="CZ534" s="218"/>
      <c r="DA534" s="218"/>
      <c r="DB534" s="218"/>
      <c r="DC534" s="218"/>
      <c r="DD534" s="218"/>
      <c r="DE534" s="218"/>
      <c r="DF534" s="218"/>
      <c r="DK534" s="218"/>
      <c r="DL534" s="218"/>
      <c r="DM534" s="218"/>
      <c r="DN534" s="218"/>
      <c r="DO534" s="218"/>
      <c r="DP534" s="218"/>
      <c r="DQ534" s="218"/>
      <c r="DR534" s="218"/>
      <c r="DS534" s="218"/>
      <c r="DT534" s="218"/>
      <c r="DU534" s="218"/>
      <c r="DV534" s="218"/>
      <c r="DW534" s="218"/>
      <c r="DX534" s="218"/>
      <c r="DY534" s="218"/>
      <c r="DZ534" s="218"/>
      <c r="EA534" s="218"/>
      <c r="EB534" s="218"/>
      <c r="EC534" s="218"/>
      <c r="ED534" s="218"/>
      <c r="EE534" s="218"/>
      <c r="EF534" s="218"/>
      <c r="EG534" s="218"/>
      <c r="EH534" s="218"/>
    </row>
    <row r="535" spans="2:138">
      <c r="B535" s="218"/>
      <c r="C535" s="304"/>
      <c r="D535" s="218"/>
      <c r="F535" s="218"/>
      <c r="G535" s="218"/>
      <c r="H535" s="218"/>
      <c r="I535" s="218"/>
      <c r="J535" s="218"/>
      <c r="K535" s="218"/>
      <c r="L535" s="218"/>
      <c r="M535" s="218"/>
      <c r="N535" s="218"/>
      <c r="O535" s="218"/>
      <c r="P535" s="218"/>
      <c r="Q535" s="218"/>
      <c r="R535" s="218"/>
      <c r="S535" s="218"/>
      <c r="T535" s="218"/>
      <c r="U535" s="218"/>
      <c r="V535" s="218"/>
      <c r="W535" s="218"/>
      <c r="X535" s="218"/>
      <c r="Y535" s="218"/>
      <c r="Z535" s="218"/>
      <c r="AA535" s="218"/>
      <c r="AB535" s="218"/>
      <c r="AC535" s="218"/>
      <c r="AD535" s="218"/>
      <c r="AE535" s="218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18"/>
      <c r="AP535" s="218"/>
      <c r="AQ535" s="218"/>
      <c r="AR535" s="218"/>
      <c r="AS535" s="218"/>
      <c r="AT535" s="218"/>
      <c r="AU535" s="218"/>
      <c r="AV535" s="218"/>
      <c r="AW535" s="218"/>
      <c r="AX535" s="218"/>
      <c r="AY535" s="218"/>
      <c r="AZ535" s="218"/>
      <c r="BA535" s="218"/>
      <c r="BB535" s="218"/>
      <c r="BC535" s="218"/>
      <c r="BD535" s="218"/>
      <c r="BE535" s="218"/>
      <c r="BF535" s="218"/>
      <c r="BG535" s="218"/>
      <c r="BH535" s="218"/>
      <c r="BI535" s="218"/>
      <c r="BJ535" s="218"/>
      <c r="BK535" s="218"/>
      <c r="BL535" s="218"/>
      <c r="BM535" s="218"/>
      <c r="BN535" s="218"/>
      <c r="BO535" s="218"/>
      <c r="BP535" s="218"/>
      <c r="BQ535" s="218"/>
      <c r="BR535" s="218"/>
      <c r="BS535" s="218"/>
      <c r="BT535" s="218"/>
      <c r="BU535" s="218"/>
      <c r="BV535" s="218"/>
      <c r="BW535" s="218"/>
      <c r="BX535" s="218"/>
      <c r="BY535" s="218"/>
      <c r="BZ535" s="218"/>
      <c r="CA535" s="218"/>
      <c r="CB535" s="218"/>
      <c r="CC535" s="218"/>
      <c r="CD535" s="218"/>
      <c r="CE535" s="218"/>
      <c r="CF535" s="218"/>
      <c r="CG535" s="218"/>
      <c r="CH535" s="218"/>
      <c r="CI535" s="218"/>
      <c r="CJ535" s="218"/>
      <c r="CK535" s="218"/>
      <c r="CL535" s="218"/>
      <c r="CM535" s="218"/>
      <c r="CN535" s="218"/>
      <c r="CO535" s="218"/>
      <c r="CP535" s="218"/>
      <c r="CQ535" s="218"/>
      <c r="CR535" s="218"/>
      <c r="CS535" s="218"/>
      <c r="CT535" s="218"/>
      <c r="CU535" s="218"/>
      <c r="CV535" s="218"/>
      <c r="CW535" s="218"/>
      <c r="CX535" s="218"/>
      <c r="CY535" s="218"/>
      <c r="CZ535" s="218"/>
      <c r="DA535" s="218"/>
      <c r="DB535" s="218"/>
      <c r="DC535" s="218"/>
      <c r="DD535" s="218"/>
      <c r="DE535" s="218"/>
      <c r="DF535" s="218"/>
      <c r="DK535" s="218"/>
      <c r="DL535" s="218"/>
      <c r="DM535" s="218"/>
      <c r="DN535" s="218"/>
      <c r="DO535" s="218"/>
      <c r="DP535" s="218"/>
      <c r="DQ535" s="218"/>
      <c r="DR535" s="218"/>
      <c r="DS535" s="218"/>
      <c r="DT535" s="218"/>
      <c r="DU535" s="218"/>
      <c r="DV535" s="218"/>
      <c r="DW535" s="218"/>
      <c r="DX535" s="218"/>
      <c r="DY535" s="218"/>
      <c r="DZ535" s="218"/>
      <c r="EA535" s="218"/>
      <c r="EB535" s="218"/>
      <c r="EC535" s="218"/>
      <c r="ED535" s="218"/>
      <c r="EE535" s="218"/>
      <c r="EF535" s="218"/>
      <c r="EG535" s="218"/>
      <c r="EH535" s="218"/>
    </row>
    <row r="536" spans="2:138">
      <c r="B536" s="218"/>
      <c r="C536" s="304"/>
      <c r="D536" s="218"/>
      <c r="F536" s="218"/>
      <c r="G536" s="218"/>
      <c r="H536" s="218"/>
      <c r="I536" s="218"/>
      <c r="J536" s="218"/>
      <c r="K536" s="218"/>
      <c r="L536" s="218"/>
      <c r="M536" s="218"/>
      <c r="N536" s="218"/>
      <c r="O536" s="218"/>
      <c r="P536" s="218"/>
      <c r="Q536" s="218"/>
      <c r="R536" s="218"/>
      <c r="S536" s="218"/>
      <c r="T536" s="218"/>
      <c r="U536" s="218"/>
      <c r="V536" s="218"/>
      <c r="W536" s="218"/>
      <c r="X536" s="218"/>
      <c r="Y536" s="218"/>
      <c r="Z536" s="218"/>
      <c r="AA536" s="218"/>
      <c r="AB536" s="218"/>
      <c r="AC536" s="218"/>
      <c r="AD536" s="218"/>
      <c r="AE536" s="218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18"/>
      <c r="AP536" s="218"/>
      <c r="AQ536" s="218"/>
      <c r="AR536" s="218"/>
      <c r="AS536" s="218"/>
      <c r="AT536" s="218"/>
      <c r="AU536" s="218"/>
      <c r="AV536" s="218"/>
      <c r="AW536" s="218"/>
      <c r="AX536" s="218"/>
      <c r="AY536" s="218"/>
      <c r="AZ536" s="218"/>
      <c r="BA536" s="218"/>
      <c r="BB536" s="218"/>
      <c r="BC536" s="218"/>
      <c r="BD536" s="218"/>
      <c r="BE536" s="218"/>
      <c r="BF536" s="218"/>
      <c r="BG536" s="218"/>
      <c r="BH536" s="218"/>
      <c r="BI536" s="218"/>
      <c r="BJ536" s="218"/>
      <c r="BK536" s="218"/>
      <c r="BL536" s="218"/>
      <c r="BM536" s="218"/>
      <c r="BN536" s="218"/>
      <c r="BO536" s="218"/>
      <c r="BP536" s="218"/>
      <c r="BQ536" s="218"/>
      <c r="BR536" s="218"/>
      <c r="BS536" s="218"/>
      <c r="BT536" s="218"/>
      <c r="BU536" s="218"/>
      <c r="BV536" s="218"/>
      <c r="BW536" s="218"/>
      <c r="BX536" s="218"/>
      <c r="BY536" s="218"/>
      <c r="BZ536" s="218"/>
      <c r="CA536" s="218"/>
      <c r="CB536" s="218"/>
      <c r="CC536" s="218"/>
      <c r="CD536" s="218"/>
      <c r="CE536" s="218"/>
      <c r="CF536" s="218"/>
      <c r="CG536" s="218"/>
      <c r="CH536" s="218"/>
      <c r="CI536" s="218"/>
      <c r="CJ536" s="218"/>
      <c r="CK536" s="218"/>
      <c r="CL536" s="218"/>
      <c r="CM536" s="218"/>
      <c r="CN536" s="218"/>
      <c r="CO536" s="218"/>
      <c r="CP536" s="218"/>
      <c r="CQ536" s="218"/>
      <c r="CR536" s="218"/>
      <c r="CS536" s="218"/>
      <c r="CT536" s="218"/>
      <c r="CU536" s="218"/>
      <c r="CV536" s="218"/>
      <c r="CW536" s="218"/>
      <c r="CX536" s="218"/>
      <c r="CY536" s="218"/>
      <c r="CZ536" s="218"/>
      <c r="DA536" s="218"/>
      <c r="DB536" s="218"/>
      <c r="DC536" s="218"/>
      <c r="DD536" s="218"/>
      <c r="DE536" s="218"/>
      <c r="DF536" s="218"/>
      <c r="DK536" s="218"/>
      <c r="DL536" s="218"/>
      <c r="DM536" s="218"/>
      <c r="DN536" s="218"/>
      <c r="DO536" s="218"/>
      <c r="DP536" s="218"/>
      <c r="DQ536" s="218"/>
      <c r="DR536" s="218"/>
      <c r="DS536" s="218"/>
      <c r="DT536" s="218"/>
      <c r="DU536" s="218"/>
      <c r="DV536" s="218"/>
      <c r="DW536" s="218"/>
      <c r="DX536" s="218"/>
      <c r="DY536" s="218"/>
      <c r="DZ536" s="218"/>
      <c r="EA536" s="218"/>
      <c r="EB536" s="218"/>
      <c r="EC536" s="218"/>
      <c r="ED536" s="218"/>
      <c r="EE536" s="218"/>
      <c r="EF536" s="218"/>
      <c r="EG536" s="218"/>
      <c r="EH536" s="218"/>
    </row>
    <row r="537" spans="2:138">
      <c r="B537" s="218"/>
      <c r="C537" s="304"/>
      <c r="D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/>
      <c r="AB537" s="218"/>
      <c r="AC537" s="218"/>
      <c r="AD537" s="218"/>
      <c r="AE537" s="218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18"/>
      <c r="AP537" s="218"/>
      <c r="AQ537" s="218"/>
      <c r="AR537" s="218"/>
      <c r="AS537" s="218"/>
      <c r="AT537" s="218"/>
      <c r="AU537" s="218"/>
      <c r="AV537" s="218"/>
      <c r="AW537" s="218"/>
      <c r="AX537" s="218"/>
      <c r="AY537" s="218"/>
      <c r="AZ537" s="218"/>
      <c r="BA537" s="218"/>
      <c r="BB537" s="218"/>
      <c r="BC537" s="218"/>
      <c r="BD537" s="218"/>
      <c r="BE537" s="218"/>
      <c r="BF537" s="218"/>
      <c r="BG537" s="218"/>
      <c r="BH537" s="218"/>
      <c r="BI537" s="218"/>
      <c r="BJ537" s="218"/>
      <c r="BK537" s="218"/>
      <c r="BL537" s="218"/>
      <c r="BM537" s="218"/>
      <c r="BN537" s="218"/>
      <c r="BO537" s="218"/>
      <c r="BP537" s="218"/>
      <c r="BQ537" s="218"/>
      <c r="BR537" s="218"/>
      <c r="BS537" s="218"/>
      <c r="BT537" s="218"/>
      <c r="BU537" s="218"/>
      <c r="BV537" s="218"/>
      <c r="BW537" s="218"/>
      <c r="BX537" s="218"/>
      <c r="BY537" s="218"/>
      <c r="BZ537" s="218"/>
      <c r="CA537" s="218"/>
      <c r="CB537" s="218"/>
      <c r="CC537" s="218"/>
      <c r="CD537" s="218"/>
      <c r="CE537" s="218"/>
      <c r="CF537" s="218"/>
      <c r="CG537" s="218"/>
      <c r="CH537" s="218"/>
      <c r="CI537" s="218"/>
      <c r="CJ537" s="218"/>
      <c r="CK537" s="218"/>
      <c r="CL537" s="218"/>
      <c r="CM537" s="218"/>
      <c r="CN537" s="218"/>
      <c r="CO537" s="218"/>
      <c r="CP537" s="218"/>
      <c r="CQ537" s="218"/>
      <c r="CR537" s="218"/>
      <c r="CS537" s="218"/>
      <c r="CT537" s="218"/>
      <c r="DK537" s="218"/>
      <c r="DL537" s="218"/>
      <c r="DM537" s="218"/>
      <c r="DN537" s="218"/>
      <c r="DO537" s="218"/>
      <c r="DP537" s="218"/>
      <c r="DQ537" s="218"/>
      <c r="DR537" s="218"/>
      <c r="DS537" s="218"/>
      <c r="DT537" s="218"/>
      <c r="DU537" s="218"/>
      <c r="DV537" s="218"/>
      <c r="DW537" s="218"/>
      <c r="DX537" s="218"/>
      <c r="DY537" s="218"/>
      <c r="DZ537" s="218"/>
      <c r="EA537" s="218"/>
      <c r="EB537" s="218"/>
      <c r="EC537" s="218"/>
      <c r="ED537" s="218"/>
      <c r="EE537" s="218"/>
      <c r="EF537" s="218"/>
      <c r="EG537" s="218"/>
      <c r="EH537" s="218"/>
    </row>
    <row r="538" spans="2:138">
      <c r="B538" s="218"/>
      <c r="C538" s="304"/>
      <c r="D538" s="218"/>
      <c r="F538" s="218"/>
      <c r="G538" s="218"/>
      <c r="H538" s="218"/>
      <c r="I538" s="218"/>
      <c r="J538" s="218"/>
      <c r="K538" s="218"/>
      <c r="L538" s="218"/>
      <c r="M538" s="218"/>
      <c r="N538" s="218"/>
      <c r="O538" s="218"/>
      <c r="P538" s="218"/>
      <c r="Q538" s="218"/>
      <c r="R538" s="218"/>
      <c r="S538" s="218"/>
      <c r="T538" s="218"/>
      <c r="U538" s="218"/>
      <c r="V538" s="218"/>
      <c r="W538" s="218"/>
      <c r="X538" s="218"/>
      <c r="Y538" s="218"/>
      <c r="Z538" s="218"/>
      <c r="AA538" s="218"/>
      <c r="AB538" s="218"/>
      <c r="AC538" s="218"/>
      <c r="AD538" s="218"/>
      <c r="AE538" s="218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18"/>
      <c r="AP538" s="218"/>
      <c r="AQ538" s="218"/>
      <c r="AR538" s="218"/>
      <c r="AS538" s="218"/>
      <c r="AT538" s="218"/>
      <c r="AU538" s="218"/>
      <c r="AV538" s="218"/>
      <c r="AW538" s="218"/>
      <c r="AX538" s="218"/>
      <c r="AY538" s="218"/>
      <c r="AZ538" s="218"/>
      <c r="BA538" s="218"/>
      <c r="BB538" s="218"/>
      <c r="BC538" s="218"/>
      <c r="BD538" s="218"/>
      <c r="BE538" s="218"/>
      <c r="BF538" s="218"/>
      <c r="BG538" s="218"/>
      <c r="BH538" s="218"/>
      <c r="BI538" s="218"/>
      <c r="BJ538" s="218"/>
      <c r="BK538" s="218"/>
      <c r="BL538" s="218"/>
      <c r="BM538" s="218"/>
      <c r="BN538" s="218"/>
      <c r="BO538" s="218"/>
      <c r="BP538" s="218"/>
      <c r="BQ538" s="218"/>
      <c r="BR538" s="218"/>
      <c r="BS538" s="218"/>
      <c r="BT538" s="218"/>
      <c r="BU538" s="218"/>
      <c r="BV538" s="218"/>
      <c r="BW538" s="218"/>
      <c r="BX538" s="218"/>
      <c r="BY538" s="218"/>
      <c r="BZ538" s="218"/>
      <c r="DK538" s="218"/>
      <c r="DL538" s="218"/>
      <c r="DM538" s="218"/>
      <c r="DN538" s="218"/>
      <c r="DO538" s="218"/>
      <c r="DP538" s="218"/>
      <c r="DQ538" s="218"/>
      <c r="DR538" s="218"/>
      <c r="DS538" s="218"/>
      <c r="DT538" s="218"/>
      <c r="DU538" s="218"/>
      <c r="DV538" s="218"/>
      <c r="DW538" s="218"/>
      <c r="DX538" s="218"/>
      <c r="DY538" s="218"/>
      <c r="DZ538" s="218"/>
      <c r="EA538" s="218"/>
      <c r="EB538" s="218"/>
      <c r="EC538" s="218"/>
      <c r="ED538" s="218"/>
      <c r="EE538" s="218"/>
      <c r="EF538" s="218"/>
      <c r="EG538" s="218"/>
      <c r="EH538" s="218"/>
    </row>
    <row r="539" spans="2:138">
      <c r="B539" s="218"/>
      <c r="C539" s="304"/>
      <c r="D539" s="218"/>
      <c r="F539" s="218"/>
      <c r="G539" s="218"/>
      <c r="H539" s="218"/>
      <c r="I539" s="218"/>
      <c r="J539" s="218"/>
      <c r="K539" s="218"/>
      <c r="L539" s="218"/>
      <c r="M539" s="218"/>
      <c r="N539" s="218"/>
      <c r="O539" s="218"/>
      <c r="P539" s="218"/>
      <c r="Q539" s="218"/>
      <c r="R539" s="218"/>
      <c r="S539" s="218"/>
      <c r="T539" s="218"/>
      <c r="U539" s="218"/>
      <c r="V539" s="218"/>
      <c r="W539" s="218"/>
      <c r="X539" s="218"/>
      <c r="Y539" s="218"/>
      <c r="Z539" s="218"/>
      <c r="AA539" s="218"/>
      <c r="AB539" s="218"/>
      <c r="AC539" s="218"/>
      <c r="AD539" s="218"/>
      <c r="AE539" s="218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18"/>
      <c r="AP539" s="218"/>
      <c r="AQ539" s="218"/>
      <c r="AR539" s="218"/>
      <c r="AS539" s="218"/>
      <c r="AT539" s="218"/>
      <c r="AU539" s="218"/>
      <c r="AV539" s="218"/>
      <c r="AW539" s="218"/>
      <c r="AX539" s="218"/>
      <c r="AY539" s="218"/>
      <c r="AZ539" s="218"/>
      <c r="BA539" s="218"/>
      <c r="BB539" s="218"/>
      <c r="BC539" s="218"/>
      <c r="BD539" s="218"/>
      <c r="BE539" s="218"/>
      <c r="BF539" s="218"/>
      <c r="BG539" s="218"/>
      <c r="BH539" s="218"/>
      <c r="BI539" s="218"/>
      <c r="BJ539" s="218"/>
      <c r="BK539" s="218"/>
      <c r="BL539" s="218"/>
      <c r="BM539" s="218"/>
      <c r="BN539" s="218"/>
      <c r="BO539" s="218"/>
      <c r="BP539" s="218"/>
      <c r="BQ539" s="218"/>
      <c r="BR539" s="218"/>
      <c r="BS539" s="218"/>
      <c r="BT539" s="218"/>
      <c r="BU539" s="218"/>
      <c r="BV539" s="218"/>
      <c r="BW539" s="218"/>
      <c r="BX539" s="218"/>
      <c r="BY539" s="218"/>
      <c r="BZ539" s="218"/>
      <c r="DK539" s="218"/>
      <c r="DL539" s="218"/>
      <c r="DM539" s="218"/>
      <c r="DN539" s="218"/>
      <c r="DO539" s="218"/>
      <c r="DP539" s="218"/>
      <c r="DQ539" s="218"/>
      <c r="DR539" s="218"/>
      <c r="DS539" s="218"/>
      <c r="DT539" s="218"/>
      <c r="DU539" s="218"/>
      <c r="DV539" s="218"/>
      <c r="DW539" s="218"/>
      <c r="DX539" s="218"/>
      <c r="DY539" s="218"/>
      <c r="DZ539" s="218"/>
      <c r="EA539" s="218"/>
      <c r="EB539" s="218"/>
      <c r="EC539" s="218"/>
      <c r="ED539" s="218"/>
      <c r="EE539" s="218"/>
      <c r="EF539" s="218"/>
      <c r="EG539" s="218"/>
      <c r="EH539" s="218"/>
    </row>
    <row r="540" spans="2:138">
      <c r="B540" s="218"/>
      <c r="C540" s="304"/>
      <c r="D540" s="218"/>
      <c r="F540" s="218"/>
      <c r="G540" s="218"/>
      <c r="H540" s="218"/>
      <c r="I540" s="218"/>
      <c r="J540" s="218"/>
      <c r="K540" s="218"/>
      <c r="L540" s="218"/>
      <c r="M540" s="218"/>
      <c r="N540" s="218"/>
      <c r="O540" s="218"/>
      <c r="P540" s="218"/>
      <c r="Q540" s="218"/>
      <c r="R540" s="218"/>
      <c r="S540" s="218"/>
      <c r="T540" s="218"/>
      <c r="U540" s="218"/>
      <c r="V540" s="218"/>
      <c r="W540" s="218"/>
      <c r="X540" s="218"/>
      <c r="Y540" s="218"/>
      <c r="Z540" s="218"/>
      <c r="AA540" s="218"/>
      <c r="AB540" s="218"/>
      <c r="AC540" s="218"/>
      <c r="AD540" s="218"/>
      <c r="AE540" s="218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18"/>
      <c r="AP540" s="218"/>
      <c r="AQ540" s="218"/>
      <c r="AR540" s="218"/>
      <c r="AS540" s="218"/>
      <c r="AT540" s="218"/>
      <c r="AU540" s="218"/>
      <c r="AV540" s="218"/>
      <c r="AW540" s="218"/>
      <c r="AX540" s="218"/>
      <c r="AY540" s="218"/>
      <c r="AZ540" s="218"/>
      <c r="BA540" s="218"/>
      <c r="BB540" s="218"/>
      <c r="BC540" s="218"/>
      <c r="BD540" s="218"/>
      <c r="BE540" s="218"/>
      <c r="BF540" s="218"/>
      <c r="BG540" s="218"/>
      <c r="BH540" s="218"/>
      <c r="BI540" s="218"/>
      <c r="BJ540" s="218"/>
      <c r="BK540" s="218"/>
      <c r="BL540" s="218"/>
      <c r="BM540" s="218"/>
      <c r="BN540" s="218"/>
      <c r="BO540" s="218"/>
      <c r="BP540" s="218"/>
      <c r="BQ540" s="218"/>
      <c r="BR540" s="218"/>
      <c r="BS540" s="218"/>
      <c r="BT540" s="218"/>
      <c r="BU540" s="218"/>
      <c r="BV540" s="218"/>
      <c r="BW540" s="218"/>
      <c r="BX540" s="218"/>
      <c r="BY540" s="218"/>
      <c r="BZ540" s="218"/>
      <c r="DK540" s="218"/>
      <c r="DL540" s="218"/>
      <c r="DM540" s="218"/>
      <c r="DN540" s="218"/>
      <c r="DO540" s="218"/>
      <c r="DP540" s="218"/>
      <c r="DQ540" s="218"/>
      <c r="DR540" s="218"/>
      <c r="DS540" s="218"/>
      <c r="DT540" s="218"/>
      <c r="DU540" s="218"/>
      <c r="DV540" s="218"/>
      <c r="DW540" s="218"/>
      <c r="DX540" s="218"/>
      <c r="DY540" s="218"/>
      <c r="DZ540" s="218"/>
      <c r="EA540" s="218"/>
      <c r="EB540" s="218"/>
      <c r="EC540" s="218"/>
      <c r="ED540" s="218"/>
      <c r="EE540" s="218"/>
      <c r="EF540" s="218"/>
      <c r="EG540" s="218"/>
      <c r="EH540" s="218"/>
    </row>
    <row r="541" spans="2:138">
      <c r="B541" s="218"/>
      <c r="C541" s="304"/>
      <c r="D541" s="218"/>
      <c r="F541" s="218"/>
      <c r="G541" s="218"/>
      <c r="H541" s="218"/>
      <c r="I541" s="218"/>
      <c r="J541" s="218"/>
      <c r="K541" s="218"/>
      <c r="L541" s="218"/>
      <c r="M541" s="218"/>
      <c r="N541" s="218"/>
      <c r="O541" s="218"/>
      <c r="P541" s="218"/>
      <c r="Q541" s="218"/>
      <c r="R541" s="218"/>
      <c r="S541" s="218"/>
      <c r="T541" s="218"/>
      <c r="U541" s="218"/>
      <c r="V541" s="218"/>
      <c r="W541" s="218"/>
      <c r="X541" s="218"/>
      <c r="Y541" s="218"/>
      <c r="Z541" s="218"/>
      <c r="AA541" s="218"/>
      <c r="AB541" s="218"/>
      <c r="AC541" s="218"/>
      <c r="AD541" s="218"/>
      <c r="AE541" s="218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18"/>
      <c r="AP541" s="218"/>
      <c r="AQ541" s="218"/>
      <c r="AR541" s="218"/>
      <c r="AS541" s="218"/>
      <c r="AT541" s="218"/>
      <c r="AU541" s="218"/>
      <c r="AV541" s="218"/>
      <c r="AW541" s="218"/>
      <c r="AX541" s="218"/>
      <c r="AY541" s="218"/>
      <c r="AZ541" s="218"/>
      <c r="BA541" s="218"/>
      <c r="BB541" s="218"/>
      <c r="BC541" s="218"/>
      <c r="BD541" s="218"/>
      <c r="BE541" s="218"/>
      <c r="BF541" s="218"/>
      <c r="BG541" s="218"/>
      <c r="BH541" s="218"/>
      <c r="BI541" s="218"/>
      <c r="BJ541" s="218"/>
      <c r="BK541" s="218"/>
      <c r="BL541" s="218"/>
      <c r="BM541" s="218"/>
      <c r="BN541" s="218"/>
      <c r="BO541" s="218"/>
      <c r="BP541" s="218"/>
      <c r="BQ541" s="218"/>
      <c r="BR541" s="218"/>
      <c r="BS541" s="218"/>
      <c r="BT541" s="218"/>
      <c r="BU541" s="218"/>
      <c r="BV541" s="218"/>
      <c r="BW541" s="218"/>
      <c r="BX541" s="218"/>
      <c r="BY541" s="218"/>
      <c r="BZ541" s="218"/>
      <c r="DK541" s="218"/>
      <c r="DL541" s="218"/>
      <c r="DM541" s="218"/>
      <c r="DN541" s="218"/>
      <c r="DO541" s="218"/>
      <c r="DP541" s="218"/>
      <c r="DQ541" s="218"/>
      <c r="DR541" s="218"/>
      <c r="DS541" s="218"/>
      <c r="DT541" s="218"/>
      <c r="DU541" s="218"/>
      <c r="DV541" s="218"/>
      <c r="DW541" s="218"/>
      <c r="DX541" s="218"/>
      <c r="DY541" s="218"/>
      <c r="DZ541" s="218"/>
      <c r="EA541" s="218"/>
      <c r="EB541" s="218"/>
      <c r="EC541" s="218"/>
      <c r="ED541" s="218"/>
      <c r="EE541" s="218"/>
      <c r="EF541" s="218"/>
      <c r="EG541" s="218"/>
      <c r="EH541" s="218"/>
    </row>
    <row r="542" spans="2:138">
      <c r="B542" s="218"/>
      <c r="C542" s="304"/>
      <c r="D542" s="218"/>
      <c r="F542" s="218"/>
      <c r="G542" s="218"/>
      <c r="H542" s="218"/>
      <c r="I542" s="218"/>
      <c r="J542" s="218"/>
      <c r="K542" s="218"/>
      <c r="L542" s="218"/>
      <c r="M542" s="218"/>
      <c r="N542" s="218"/>
      <c r="O542" s="218"/>
      <c r="P542" s="218"/>
      <c r="Q542" s="218"/>
      <c r="R542" s="218"/>
      <c r="S542" s="218"/>
      <c r="T542" s="218"/>
      <c r="U542" s="218"/>
      <c r="V542" s="218"/>
      <c r="W542" s="218"/>
      <c r="X542" s="218"/>
      <c r="Y542" s="218"/>
      <c r="Z542" s="218"/>
      <c r="AA542" s="218"/>
      <c r="AB542" s="218"/>
      <c r="AC542" s="218"/>
      <c r="AD542" s="218"/>
      <c r="AE542" s="218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18"/>
      <c r="AP542" s="218"/>
      <c r="AQ542" s="218"/>
      <c r="AR542" s="218"/>
      <c r="AS542" s="218"/>
      <c r="AT542" s="218"/>
      <c r="AU542" s="218"/>
      <c r="AV542" s="218"/>
      <c r="AW542" s="218"/>
      <c r="AX542" s="218"/>
      <c r="AY542" s="218"/>
      <c r="AZ542" s="218"/>
      <c r="BA542" s="218"/>
      <c r="BB542" s="218"/>
      <c r="BC542" s="218"/>
      <c r="BD542" s="218"/>
      <c r="BE542" s="218"/>
      <c r="BF542" s="218"/>
      <c r="BG542" s="218"/>
      <c r="BH542" s="218"/>
      <c r="BI542" s="218"/>
      <c r="BJ542" s="218"/>
      <c r="BK542" s="218"/>
      <c r="BL542" s="218"/>
      <c r="BM542" s="218"/>
      <c r="BN542" s="218"/>
      <c r="BO542" s="218"/>
      <c r="BP542" s="218"/>
      <c r="BQ542" s="218"/>
      <c r="BR542" s="218"/>
      <c r="BS542" s="218"/>
      <c r="BT542" s="218"/>
      <c r="BU542" s="218"/>
      <c r="BV542" s="218"/>
      <c r="BW542" s="218"/>
      <c r="BX542" s="218"/>
      <c r="BY542" s="218"/>
      <c r="BZ542" s="218"/>
      <c r="DK542" s="218"/>
      <c r="DL542" s="218"/>
      <c r="DM542" s="218"/>
      <c r="DN542" s="218"/>
      <c r="DO542" s="218"/>
      <c r="DP542" s="218"/>
      <c r="DQ542" s="218"/>
      <c r="DR542" s="218"/>
      <c r="DS542" s="218"/>
      <c r="DT542" s="218"/>
      <c r="DU542" s="218"/>
      <c r="DV542" s="218"/>
      <c r="DW542" s="218"/>
      <c r="DX542" s="218"/>
      <c r="DY542" s="218"/>
      <c r="DZ542" s="218"/>
      <c r="EA542" s="218"/>
      <c r="EB542" s="218"/>
      <c r="EC542" s="218"/>
      <c r="ED542" s="218"/>
      <c r="EE542" s="218"/>
      <c r="EF542" s="218"/>
      <c r="EG542" s="218"/>
      <c r="EH542" s="218"/>
    </row>
    <row r="543" spans="2:138">
      <c r="B543" s="218"/>
      <c r="C543" s="304"/>
      <c r="D543" s="218"/>
      <c r="F543" s="218"/>
      <c r="G543" s="218"/>
      <c r="H543" s="218"/>
      <c r="I543" s="218"/>
      <c r="J543" s="218"/>
      <c r="K543" s="218"/>
      <c r="L543" s="218"/>
      <c r="M543" s="218"/>
      <c r="N543" s="218"/>
      <c r="O543" s="218"/>
      <c r="P543" s="218"/>
      <c r="Q543" s="218"/>
      <c r="R543" s="218"/>
      <c r="S543" s="218"/>
      <c r="T543" s="218"/>
      <c r="U543" s="218"/>
      <c r="V543" s="218"/>
      <c r="W543" s="218"/>
      <c r="X543" s="218"/>
      <c r="Y543" s="218"/>
      <c r="Z543" s="218"/>
      <c r="AA543" s="218"/>
      <c r="AB543" s="218"/>
      <c r="AC543" s="218"/>
      <c r="AD543" s="218"/>
      <c r="AE543" s="218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18"/>
      <c r="AP543" s="218"/>
      <c r="AQ543" s="218"/>
      <c r="AR543" s="218"/>
      <c r="AS543" s="218"/>
      <c r="AT543" s="218"/>
      <c r="AU543" s="218"/>
      <c r="AV543" s="218"/>
      <c r="AW543" s="218"/>
      <c r="AX543" s="218"/>
      <c r="AY543" s="218"/>
      <c r="AZ543" s="218"/>
      <c r="BA543" s="218"/>
      <c r="BB543" s="218"/>
      <c r="BC543" s="218"/>
      <c r="BD543" s="218"/>
      <c r="BE543" s="218"/>
      <c r="BF543" s="218"/>
      <c r="BG543" s="218"/>
      <c r="BH543" s="218"/>
      <c r="BI543" s="218"/>
      <c r="BJ543" s="218"/>
      <c r="BK543" s="218"/>
      <c r="BL543" s="218"/>
      <c r="BM543" s="218"/>
      <c r="BN543" s="218"/>
      <c r="BO543" s="218"/>
      <c r="BP543" s="218"/>
      <c r="BQ543" s="218"/>
      <c r="BR543" s="218"/>
      <c r="BS543" s="218"/>
      <c r="BT543" s="218"/>
      <c r="BU543" s="218"/>
      <c r="BV543" s="218"/>
      <c r="BW543" s="218"/>
      <c r="BX543" s="218"/>
      <c r="BY543" s="218"/>
      <c r="BZ543" s="218"/>
      <c r="DK543" s="218"/>
      <c r="DL543" s="218"/>
      <c r="DM543" s="218"/>
      <c r="DN543" s="218"/>
      <c r="DO543" s="218"/>
      <c r="DP543" s="218"/>
      <c r="DQ543" s="218"/>
      <c r="DR543" s="218"/>
      <c r="DS543" s="218"/>
      <c r="DT543" s="218"/>
      <c r="DU543" s="218"/>
      <c r="DV543" s="218"/>
      <c r="DW543" s="218"/>
      <c r="DX543" s="218"/>
      <c r="DY543" s="218"/>
      <c r="DZ543" s="218"/>
      <c r="EA543" s="218"/>
      <c r="EB543" s="218"/>
      <c r="EC543" s="218"/>
      <c r="ED543" s="218"/>
      <c r="EE543" s="218"/>
      <c r="EF543" s="218"/>
      <c r="EG543" s="218"/>
      <c r="EH543" s="218"/>
    </row>
    <row r="544" spans="2:138">
      <c r="B544" s="218"/>
      <c r="C544" s="304"/>
      <c r="D544" s="218"/>
      <c r="F544" s="218"/>
      <c r="G544" s="218"/>
      <c r="H544" s="218"/>
      <c r="I544" s="218"/>
      <c r="J544" s="218"/>
      <c r="K544" s="218"/>
      <c r="L544" s="218"/>
      <c r="M544" s="218"/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  <c r="Y544" s="218"/>
      <c r="Z544" s="218"/>
      <c r="AA544" s="218"/>
      <c r="AB544" s="218"/>
      <c r="AC544" s="218"/>
      <c r="AD544" s="218"/>
      <c r="AE544" s="218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18"/>
      <c r="AP544" s="218"/>
      <c r="AQ544" s="218"/>
      <c r="AR544" s="218"/>
      <c r="AS544" s="218"/>
      <c r="AT544" s="218"/>
      <c r="AU544" s="218"/>
      <c r="AV544" s="218"/>
      <c r="AW544" s="218"/>
      <c r="AX544" s="218"/>
      <c r="AY544" s="218"/>
      <c r="AZ544" s="218"/>
      <c r="BA544" s="218"/>
      <c r="BB544" s="218"/>
      <c r="BC544" s="218"/>
      <c r="BD544" s="218"/>
      <c r="BE544" s="218"/>
      <c r="BF544" s="218"/>
      <c r="BG544" s="218"/>
      <c r="BH544" s="218"/>
      <c r="BI544" s="218"/>
      <c r="BJ544" s="218"/>
      <c r="BK544" s="218"/>
      <c r="BL544" s="218"/>
      <c r="BM544" s="218"/>
      <c r="BN544" s="218"/>
      <c r="BO544" s="218"/>
      <c r="BP544" s="218"/>
      <c r="BQ544" s="218"/>
      <c r="BR544" s="218"/>
      <c r="BS544" s="218"/>
      <c r="BT544" s="218"/>
      <c r="BU544" s="218"/>
      <c r="BV544" s="218"/>
      <c r="BW544" s="218"/>
      <c r="BX544" s="218"/>
      <c r="BY544" s="218"/>
      <c r="BZ544" s="218"/>
      <c r="DK544" s="218"/>
      <c r="DL544" s="218"/>
      <c r="DM544" s="218"/>
      <c r="DN544" s="218"/>
      <c r="DO544" s="218"/>
      <c r="DP544" s="218"/>
      <c r="DQ544" s="218"/>
      <c r="DR544" s="218"/>
      <c r="DS544" s="218"/>
      <c r="DT544" s="218"/>
      <c r="DU544" s="218"/>
      <c r="DV544" s="218"/>
      <c r="DW544" s="218"/>
      <c r="DX544" s="218"/>
      <c r="DY544" s="218"/>
      <c r="DZ544" s="218"/>
      <c r="EA544" s="218"/>
      <c r="EB544" s="218"/>
      <c r="EC544" s="218"/>
      <c r="ED544" s="218"/>
      <c r="EE544" s="218"/>
      <c r="EF544" s="218"/>
      <c r="EG544" s="218"/>
      <c r="EH544" s="218"/>
    </row>
    <row r="545" spans="2:138">
      <c r="B545" s="218"/>
      <c r="C545" s="304"/>
      <c r="D545" s="218"/>
      <c r="F545" s="218"/>
      <c r="G545" s="218"/>
      <c r="H545" s="218"/>
      <c r="I545" s="218"/>
      <c r="J545" s="218"/>
      <c r="K545" s="218"/>
      <c r="L545" s="218"/>
      <c r="M545" s="218"/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  <c r="Y545" s="218"/>
      <c r="Z545" s="218"/>
      <c r="AA545" s="218"/>
      <c r="AB545" s="218"/>
      <c r="AC545" s="218"/>
      <c r="AD545" s="218"/>
      <c r="AE545" s="218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18"/>
      <c r="AP545" s="218"/>
      <c r="AQ545" s="218"/>
      <c r="AR545" s="218"/>
      <c r="AS545" s="218"/>
      <c r="AT545" s="218"/>
      <c r="AU545" s="218"/>
      <c r="AV545" s="218"/>
      <c r="AW545" s="218"/>
      <c r="AX545" s="218"/>
      <c r="AY545" s="218"/>
      <c r="AZ545" s="218"/>
      <c r="BA545" s="218"/>
      <c r="BB545" s="218"/>
      <c r="BC545" s="218"/>
      <c r="BD545" s="218"/>
      <c r="BE545" s="218"/>
      <c r="BF545" s="218"/>
      <c r="BG545" s="218"/>
      <c r="BH545" s="218"/>
      <c r="BI545" s="218"/>
      <c r="BJ545" s="218"/>
      <c r="BK545" s="218"/>
      <c r="BL545" s="218"/>
      <c r="BM545" s="218"/>
      <c r="BN545" s="218"/>
      <c r="BO545" s="218"/>
      <c r="BP545" s="218"/>
      <c r="BQ545" s="218"/>
      <c r="BR545" s="218"/>
      <c r="BS545" s="218"/>
      <c r="BT545" s="218"/>
      <c r="BU545" s="218"/>
      <c r="BV545" s="218"/>
      <c r="BW545" s="218"/>
      <c r="BX545" s="218"/>
      <c r="BY545" s="218"/>
      <c r="BZ545" s="218"/>
      <c r="DK545" s="218"/>
      <c r="DL545" s="218"/>
      <c r="DM545" s="218"/>
      <c r="DN545" s="218"/>
      <c r="DO545" s="218"/>
      <c r="DP545" s="218"/>
      <c r="DQ545" s="218"/>
      <c r="DR545" s="218"/>
      <c r="DS545" s="218"/>
      <c r="DT545" s="218"/>
      <c r="DU545" s="218"/>
      <c r="DV545" s="218"/>
      <c r="DW545" s="218"/>
      <c r="DX545" s="218"/>
      <c r="DY545" s="218"/>
      <c r="DZ545" s="218"/>
      <c r="EA545" s="218"/>
      <c r="EB545" s="218"/>
      <c r="EC545" s="218"/>
      <c r="ED545" s="218"/>
      <c r="EE545" s="218"/>
      <c r="EF545" s="218"/>
      <c r="EG545" s="218"/>
      <c r="EH545" s="218"/>
    </row>
    <row r="546" spans="2:138">
      <c r="B546" s="218"/>
      <c r="C546" s="304"/>
      <c r="D546" s="218"/>
      <c r="F546" s="218"/>
      <c r="G546" s="218"/>
      <c r="H546" s="218"/>
      <c r="I546" s="218"/>
      <c r="J546" s="218"/>
      <c r="K546" s="218"/>
      <c r="L546" s="218"/>
      <c r="M546" s="218"/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  <c r="Y546" s="218"/>
      <c r="Z546" s="218"/>
      <c r="AA546" s="218"/>
      <c r="AB546" s="218"/>
      <c r="AC546" s="218"/>
      <c r="AD546" s="218"/>
      <c r="AE546" s="218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18"/>
      <c r="AP546" s="218"/>
      <c r="AQ546" s="218"/>
      <c r="AR546" s="218"/>
      <c r="AS546" s="218"/>
      <c r="AT546" s="218"/>
      <c r="AU546" s="218"/>
      <c r="AV546" s="218"/>
      <c r="AW546" s="218"/>
      <c r="AX546" s="218"/>
      <c r="AY546" s="218"/>
      <c r="AZ546" s="218"/>
      <c r="BA546" s="218"/>
      <c r="BB546" s="218"/>
      <c r="BC546" s="218"/>
      <c r="BD546" s="218"/>
      <c r="BE546" s="218"/>
      <c r="BF546" s="218"/>
      <c r="BG546" s="218"/>
      <c r="BH546" s="218"/>
      <c r="BI546" s="218"/>
      <c r="BJ546" s="218"/>
      <c r="BK546" s="218"/>
      <c r="BL546" s="218"/>
      <c r="BM546" s="218"/>
      <c r="BN546" s="218"/>
      <c r="BO546" s="218"/>
      <c r="BP546" s="218"/>
      <c r="BQ546" s="218"/>
      <c r="BR546" s="218"/>
      <c r="BS546" s="218"/>
      <c r="BT546" s="218"/>
      <c r="BU546" s="218"/>
      <c r="BV546" s="218"/>
      <c r="BW546" s="218"/>
      <c r="BX546" s="218"/>
      <c r="BY546" s="218"/>
      <c r="BZ546" s="218"/>
      <c r="DK546" s="218"/>
      <c r="DL546" s="218"/>
      <c r="DM546" s="218"/>
      <c r="DN546" s="218"/>
      <c r="DO546" s="218"/>
      <c r="DP546" s="218"/>
      <c r="DQ546" s="218"/>
      <c r="DR546" s="218"/>
      <c r="DS546" s="218"/>
      <c r="DT546" s="218"/>
      <c r="DU546" s="218"/>
      <c r="DV546" s="218"/>
      <c r="DW546" s="218"/>
      <c r="DX546" s="218"/>
      <c r="DY546" s="218"/>
      <c r="DZ546" s="218"/>
      <c r="EA546" s="218"/>
      <c r="EB546" s="218"/>
      <c r="EC546" s="218"/>
      <c r="ED546" s="218"/>
      <c r="EE546" s="218"/>
      <c r="EF546" s="218"/>
      <c r="EG546" s="218"/>
      <c r="EH546" s="218"/>
    </row>
    <row r="547" spans="2:138">
      <c r="B547" s="218"/>
      <c r="C547" s="304"/>
      <c r="D547" s="218"/>
      <c r="F547" s="218"/>
      <c r="G547" s="218"/>
      <c r="H547" s="218"/>
      <c r="I547" s="218"/>
      <c r="J547" s="218"/>
      <c r="K547" s="218"/>
      <c r="L547" s="218"/>
      <c r="M547" s="218"/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  <c r="Y547" s="218"/>
      <c r="Z547" s="218"/>
      <c r="AA547" s="218"/>
      <c r="AB547" s="218"/>
      <c r="AC547" s="218"/>
      <c r="AD547" s="218"/>
      <c r="AE547" s="218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18"/>
      <c r="AP547" s="218"/>
      <c r="AQ547" s="218"/>
      <c r="AR547" s="218"/>
      <c r="AS547" s="218"/>
      <c r="AT547" s="218"/>
      <c r="AU547" s="218"/>
      <c r="AV547" s="218"/>
      <c r="AW547" s="218"/>
      <c r="AX547" s="218"/>
      <c r="AY547" s="218"/>
      <c r="AZ547" s="218"/>
      <c r="BA547" s="218"/>
      <c r="BB547" s="218"/>
      <c r="BC547" s="218"/>
      <c r="BD547" s="218"/>
      <c r="BE547" s="218"/>
      <c r="BF547" s="218"/>
      <c r="BG547" s="218"/>
      <c r="BH547" s="218"/>
      <c r="BI547" s="218"/>
      <c r="BJ547" s="218"/>
      <c r="BK547" s="218"/>
      <c r="BL547" s="218"/>
      <c r="BM547" s="218"/>
      <c r="BN547" s="218"/>
      <c r="BO547" s="218"/>
      <c r="BP547" s="218"/>
      <c r="BQ547" s="218"/>
      <c r="BR547" s="218"/>
      <c r="BS547" s="218"/>
      <c r="BT547" s="218"/>
      <c r="BU547" s="218"/>
      <c r="BV547" s="218"/>
      <c r="BW547" s="218"/>
      <c r="BX547" s="218"/>
      <c r="BY547" s="218"/>
      <c r="BZ547" s="218"/>
      <c r="DK547" s="218"/>
      <c r="DL547" s="218"/>
      <c r="DM547" s="218"/>
      <c r="DN547" s="218"/>
      <c r="DO547" s="218"/>
      <c r="DP547" s="218"/>
      <c r="DQ547" s="218"/>
      <c r="DR547" s="218"/>
      <c r="DS547" s="218"/>
      <c r="DT547" s="218"/>
      <c r="DU547" s="218"/>
      <c r="DV547" s="218"/>
      <c r="DW547" s="218"/>
      <c r="DX547" s="218"/>
      <c r="DY547" s="218"/>
      <c r="DZ547" s="218"/>
      <c r="EA547" s="218"/>
      <c r="EB547" s="218"/>
      <c r="EC547" s="218"/>
      <c r="ED547" s="218"/>
      <c r="EE547" s="218"/>
      <c r="EF547" s="218"/>
      <c r="EG547" s="218"/>
      <c r="EH547" s="218"/>
    </row>
    <row r="548" spans="2:138">
      <c r="B548" s="218"/>
      <c r="C548" s="304"/>
      <c r="D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/>
      <c r="AB548" s="218"/>
      <c r="AC548" s="218"/>
      <c r="AD548" s="218"/>
      <c r="AE548" s="218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18"/>
      <c r="AP548" s="218"/>
      <c r="AQ548" s="218"/>
      <c r="AR548" s="218"/>
      <c r="AS548" s="218"/>
      <c r="AT548" s="218"/>
      <c r="AU548" s="218"/>
      <c r="AV548" s="218"/>
      <c r="AW548" s="218"/>
      <c r="AX548" s="218"/>
      <c r="AY548" s="218"/>
      <c r="AZ548" s="218"/>
      <c r="BA548" s="218"/>
      <c r="BB548" s="218"/>
      <c r="BC548" s="218"/>
      <c r="BD548" s="218"/>
      <c r="BE548" s="218"/>
      <c r="BF548" s="218"/>
      <c r="BG548" s="218"/>
      <c r="BH548" s="218"/>
      <c r="BI548" s="218"/>
      <c r="BJ548" s="218"/>
      <c r="BK548" s="218"/>
      <c r="BL548" s="218"/>
      <c r="BM548" s="218"/>
      <c r="BN548" s="218"/>
      <c r="BO548" s="218"/>
      <c r="BP548" s="218"/>
      <c r="BQ548" s="218"/>
      <c r="BR548" s="218"/>
      <c r="BS548" s="218"/>
      <c r="BT548" s="218"/>
      <c r="BU548" s="218"/>
      <c r="BV548" s="218"/>
      <c r="BW548" s="218"/>
      <c r="BX548" s="218"/>
      <c r="BY548" s="218"/>
      <c r="BZ548" s="218"/>
      <c r="DK548" s="218"/>
      <c r="DL548" s="218"/>
      <c r="DM548" s="218"/>
      <c r="DN548" s="218"/>
      <c r="DO548" s="218"/>
      <c r="DP548" s="218"/>
      <c r="DQ548" s="218"/>
      <c r="DR548" s="218"/>
      <c r="DS548" s="218"/>
      <c r="DT548" s="218"/>
      <c r="DU548" s="218"/>
      <c r="DV548" s="218"/>
      <c r="DW548" s="218"/>
      <c r="DX548" s="218"/>
      <c r="DY548" s="218"/>
      <c r="DZ548" s="218"/>
      <c r="EA548" s="218"/>
      <c r="EB548" s="218"/>
      <c r="EC548" s="218"/>
      <c r="ED548" s="218"/>
      <c r="EE548" s="218"/>
      <c r="EF548" s="218"/>
      <c r="EG548" s="218"/>
      <c r="EH548" s="218"/>
    </row>
    <row r="549" spans="2:138">
      <c r="B549" s="218"/>
      <c r="C549" s="304"/>
      <c r="D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/>
      <c r="AB549" s="218"/>
      <c r="AC549" s="218"/>
      <c r="AD549" s="218"/>
      <c r="AE549" s="218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18"/>
      <c r="AP549" s="218"/>
      <c r="AQ549" s="218"/>
      <c r="AR549" s="218"/>
      <c r="AS549" s="218"/>
      <c r="AT549" s="218"/>
      <c r="AU549" s="218"/>
      <c r="AV549" s="218"/>
      <c r="AW549" s="218"/>
      <c r="AX549" s="218"/>
      <c r="AY549" s="218"/>
      <c r="AZ549" s="218"/>
      <c r="BA549" s="218"/>
      <c r="BB549" s="218"/>
      <c r="BC549" s="218"/>
      <c r="BD549" s="218"/>
      <c r="BE549" s="218"/>
      <c r="BF549" s="218"/>
      <c r="BG549" s="218"/>
      <c r="BH549" s="218"/>
      <c r="BI549" s="218"/>
      <c r="BJ549" s="218"/>
      <c r="BK549" s="218"/>
      <c r="BL549" s="218"/>
      <c r="BM549" s="218"/>
      <c r="BN549" s="218"/>
      <c r="BO549" s="218"/>
      <c r="BP549" s="218"/>
      <c r="BQ549" s="218"/>
      <c r="BR549" s="218"/>
      <c r="BS549" s="218"/>
      <c r="BT549" s="218"/>
      <c r="BU549" s="218"/>
      <c r="BV549" s="218"/>
      <c r="BW549" s="218"/>
      <c r="BX549" s="218"/>
      <c r="BY549" s="218"/>
      <c r="BZ549" s="218"/>
      <c r="DK549" s="218"/>
      <c r="DL549" s="218"/>
      <c r="DM549" s="218"/>
      <c r="DN549" s="218"/>
      <c r="DO549" s="218"/>
      <c r="DP549" s="218"/>
      <c r="DQ549" s="218"/>
      <c r="DR549" s="218"/>
      <c r="DS549" s="218"/>
      <c r="DT549" s="218"/>
      <c r="DU549" s="218"/>
      <c r="DV549" s="218"/>
      <c r="DW549" s="218"/>
      <c r="DX549" s="218"/>
      <c r="DY549" s="218"/>
      <c r="DZ549" s="218"/>
      <c r="EA549" s="218"/>
      <c r="EB549" s="218"/>
      <c r="EC549" s="218"/>
      <c r="ED549" s="218"/>
      <c r="EE549" s="218"/>
      <c r="EF549" s="218"/>
      <c r="EG549" s="218"/>
      <c r="EH549" s="218"/>
    </row>
    <row r="550" spans="2:138">
      <c r="B550" s="218"/>
      <c r="C550" s="304"/>
      <c r="D550" s="218"/>
      <c r="F550" s="218"/>
      <c r="G550" s="218"/>
      <c r="H550" s="218"/>
      <c r="I550" s="218"/>
      <c r="J550" s="218"/>
      <c r="K550" s="218"/>
      <c r="L550" s="218"/>
      <c r="M550" s="218"/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  <c r="Y550" s="218"/>
      <c r="Z550" s="218"/>
      <c r="AA550" s="218"/>
      <c r="AB550" s="218"/>
      <c r="AC550" s="218"/>
      <c r="AD550" s="218"/>
      <c r="AE550" s="218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18"/>
      <c r="AP550" s="218"/>
      <c r="AQ550" s="218"/>
      <c r="AR550" s="218"/>
      <c r="AS550" s="218"/>
      <c r="AT550" s="218"/>
      <c r="AU550" s="218"/>
      <c r="AV550" s="218"/>
      <c r="AW550" s="218"/>
      <c r="AX550" s="218"/>
      <c r="AY550" s="218"/>
      <c r="AZ550" s="218"/>
      <c r="BA550" s="218"/>
      <c r="BB550" s="218"/>
      <c r="BC550" s="218"/>
      <c r="BD550" s="218"/>
      <c r="BE550" s="218"/>
      <c r="BF550" s="218"/>
      <c r="BG550" s="218"/>
      <c r="BH550" s="218"/>
      <c r="BI550" s="218"/>
      <c r="BJ550" s="218"/>
      <c r="BK550" s="218"/>
      <c r="BL550" s="218"/>
      <c r="BM550" s="218"/>
      <c r="BN550" s="218"/>
      <c r="BO550" s="218"/>
      <c r="BP550" s="218"/>
      <c r="BQ550" s="218"/>
      <c r="BR550" s="218"/>
      <c r="BS550" s="218"/>
      <c r="BT550" s="218"/>
      <c r="BU550" s="218"/>
      <c r="BV550" s="218"/>
      <c r="BW550" s="218"/>
      <c r="BX550" s="218"/>
      <c r="BY550" s="218"/>
      <c r="BZ550" s="218"/>
      <c r="DK550" s="218"/>
      <c r="DL550" s="218"/>
      <c r="DM550" s="218"/>
      <c r="DN550" s="218"/>
      <c r="DO550" s="218"/>
      <c r="DP550" s="218"/>
      <c r="DQ550" s="218"/>
      <c r="DR550" s="218"/>
      <c r="DS550" s="218"/>
      <c r="DT550" s="218"/>
      <c r="DU550" s="218"/>
      <c r="DV550" s="218"/>
      <c r="DW550" s="218"/>
      <c r="DX550" s="218"/>
      <c r="DY550" s="218"/>
      <c r="DZ550" s="218"/>
      <c r="EA550" s="218"/>
      <c r="EB550" s="218"/>
      <c r="EC550" s="218"/>
      <c r="ED550" s="218"/>
      <c r="EE550" s="218"/>
      <c r="EF550" s="218"/>
      <c r="EG550" s="218"/>
      <c r="EH550" s="218"/>
    </row>
    <row r="551" spans="2:138">
      <c r="B551" s="218"/>
      <c r="C551" s="304"/>
      <c r="D551" s="218"/>
      <c r="F551" s="218"/>
      <c r="G551" s="218"/>
      <c r="H551" s="218"/>
      <c r="I551" s="218"/>
      <c r="J551" s="218"/>
      <c r="K551" s="218"/>
      <c r="L551" s="218"/>
      <c r="M551" s="218"/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  <c r="Y551" s="218"/>
      <c r="Z551" s="218"/>
      <c r="AA551" s="218"/>
      <c r="AB551" s="218"/>
      <c r="AC551" s="218"/>
      <c r="AD551" s="218"/>
      <c r="AE551" s="218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18"/>
      <c r="AP551" s="218"/>
      <c r="AQ551" s="218"/>
      <c r="AR551" s="218"/>
      <c r="AS551" s="218"/>
      <c r="AT551" s="218"/>
      <c r="AU551" s="218"/>
      <c r="AV551" s="218"/>
      <c r="AW551" s="218"/>
      <c r="AX551" s="218"/>
      <c r="AY551" s="218"/>
      <c r="AZ551" s="218"/>
      <c r="BA551" s="218"/>
      <c r="BB551" s="218"/>
      <c r="BC551" s="218"/>
      <c r="BD551" s="218"/>
      <c r="BE551" s="218"/>
      <c r="BF551" s="218"/>
      <c r="BG551" s="218"/>
      <c r="BH551" s="218"/>
      <c r="BI551" s="218"/>
      <c r="BJ551" s="218"/>
      <c r="BK551" s="218"/>
      <c r="BL551" s="218"/>
      <c r="BM551" s="218"/>
      <c r="BN551" s="218"/>
      <c r="BO551" s="218"/>
      <c r="BP551" s="218"/>
      <c r="BQ551" s="218"/>
      <c r="BR551" s="218"/>
      <c r="BS551" s="218"/>
      <c r="BT551" s="218"/>
      <c r="BU551" s="218"/>
      <c r="BV551" s="218"/>
      <c r="BW551" s="218"/>
      <c r="BX551" s="218"/>
      <c r="BY551" s="218"/>
      <c r="BZ551" s="218"/>
      <c r="DK551" s="218"/>
      <c r="DL551" s="218"/>
      <c r="DM551" s="218"/>
      <c r="DN551" s="218"/>
      <c r="DO551" s="218"/>
      <c r="DP551" s="218"/>
      <c r="DQ551" s="218"/>
      <c r="DR551" s="218"/>
      <c r="DS551" s="218"/>
      <c r="DT551" s="218"/>
      <c r="DU551" s="218"/>
      <c r="DV551" s="218"/>
      <c r="DW551" s="218"/>
      <c r="DX551" s="218"/>
      <c r="DY551" s="218"/>
      <c r="DZ551" s="218"/>
      <c r="EA551" s="218"/>
      <c r="EB551" s="218"/>
      <c r="EC551" s="218"/>
      <c r="ED551" s="218"/>
      <c r="EE551" s="218"/>
      <c r="EF551" s="218"/>
      <c r="EG551" s="218"/>
      <c r="EH551" s="218"/>
    </row>
    <row r="552" spans="2:138">
      <c r="B552" s="218"/>
      <c r="C552" s="304"/>
      <c r="D552" s="218"/>
      <c r="F552" s="218"/>
      <c r="G552" s="218"/>
      <c r="H552" s="218"/>
      <c r="I552" s="218"/>
      <c r="J552" s="218"/>
      <c r="K552" s="218"/>
      <c r="L552" s="218"/>
      <c r="M552" s="218"/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  <c r="Y552" s="218"/>
      <c r="Z552" s="218"/>
      <c r="AA552" s="218"/>
      <c r="AB552" s="218"/>
      <c r="AC552" s="218"/>
      <c r="AD552" s="218"/>
      <c r="AE552" s="218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18"/>
      <c r="AP552" s="218"/>
      <c r="AQ552" s="218"/>
      <c r="AR552" s="218"/>
      <c r="AS552" s="218"/>
      <c r="AT552" s="218"/>
      <c r="AU552" s="218"/>
      <c r="AV552" s="218"/>
      <c r="AW552" s="218"/>
      <c r="AX552" s="218"/>
      <c r="AY552" s="218"/>
      <c r="AZ552" s="218"/>
      <c r="BA552" s="218"/>
      <c r="BB552" s="218"/>
      <c r="BC552" s="218"/>
      <c r="BD552" s="218"/>
      <c r="BE552" s="218"/>
      <c r="BF552" s="218"/>
      <c r="BG552" s="218"/>
      <c r="BH552" s="218"/>
      <c r="BI552" s="218"/>
      <c r="BJ552" s="218"/>
      <c r="BK552" s="218"/>
      <c r="BL552" s="218"/>
      <c r="BM552" s="218"/>
      <c r="BN552" s="218"/>
      <c r="BO552" s="218"/>
      <c r="BP552" s="218"/>
      <c r="BQ552" s="218"/>
      <c r="BR552" s="218"/>
      <c r="BS552" s="218"/>
      <c r="BT552" s="218"/>
      <c r="BU552" s="218"/>
      <c r="BV552" s="218"/>
      <c r="BW552" s="218"/>
      <c r="BX552" s="218"/>
      <c r="BY552" s="218"/>
      <c r="BZ552" s="218"/>
      <c r="DK552" s="218"/>
      <c r="DL552" s="218"/>
      <c r="DM552" s="218"/>
      <c r="DN552" s="218"/>
      <c r="DO552" s="218"/>
      <c r="DP552" s="218"/>
      <c r="DQ552" s="218"/>
      <c r="DR552" s="218"/>
      <c r="DS552" s="218"/>
      <c r="DT552" s="218"/>
      <c r="DU552" s="218"/>
      <c r="DV552" s="218"/>
      <c r="DW552" s="218"/>
      <c r="DX552" s="218"/>
      <c r="DY552" s="218"/>
      <c r="DZ552" s="218"/>
      <c r="EA552" s="218"/>
      <c r="EB552" s="218"/>
      <c r="EC552" s="218"/>
      <c r="ED552" s="218"/>
      <c r="EE552" s="218"/>
      <c r="EF552" s="218"/>
      <c r="EG552" s="218"/>
      <c r="EH552" s="218"/>
    </row>
    <row r="553" spans="2:138">
      <c r="B553" s="218"/>
      <c r="C553" s="304"/>
      <c r="D553" s="218"/>
      <c r="F553" s="218"/>
      <c r="G553" s="218"/>
      <c r="H553" s="218"/>
      <c r="I553" s="218"/>
      <c r="J553" s="218"/>
      <c r="K553" s="218"/>
      <c r="L553" s="218"/>
      <c r="M553" s="218"/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  <c r="Y553" s="218"/>
      <c r="Z553" s="218"/>
      <c r="AA553" s="218"/>
      <c r="AB553" s="218"/>
      <c r="AC553" s="218"/>
      <c r="AD553" s="218"/>
      <c r="AE553" s="218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18"/>
      <c r="AP553" s="218"/>
      <c r="AQ553" s="218"/>
      <c r="AR553" s="218"/>
      <c r="AS553" s="218"/>
      <c r="AT553" s="218"/>
      <c r="AU553" s="218"/>
      <c r="AV553" s="218"/>
      <c r="AW553" s="218"/>
      <c r="AX553" s="218"/>
      <c r="AY553" s="218"/>
      <c r="AZ553" s="218"/>
      <c r="BA553" s="218"/>
      <c r="BB553" s="218"/>
      <c r="BC553" s="218"/>
      <c r="BD553" s="218"/>
      <c r="BE553" s="218"/>
      <c r="BF553" s="218"/>
      <c r="BG553" s="218"/>
      <c r="BH553" s="218"/>
      <c r="BI553" s="218"/>
      <c r="BJ553" s="218"/>
      <c r="BK553" s="218"/>
      <c r="BL553" s="218"/>
      <c r="BM553" s="218"/>
      <c r="BN553" s="218"/>
      <c r="BO553" s="218"/>
      <c r="BP553" s="218"/>
      <c r="BQ553" s="218"/>
      <c r="BR553" s="218"/>
      <c r="BS553" s="218"/>
      <c r="BT553" s="218"/>
      <c r="BU553" s="218"/>
      <c r="BV553" s="218"/>
      <c r="BW553" s="218"/>
      <c r="BX553" s="218"/>
      <c r="BY553" s="218"/>
      <c r="BZ553" s="218"/>
      <c r="DK553" s="218"/>
      <c r="DL553" s="218"/>
      <c r="DM553" s="218"/>
      <c r="DN553" s="218"/>
      <c r="DO553" s="218"/>
      <c r="DP553" s="218"/>
      <c r="DQ553" s="218"/>
      <c r="DR553" s="218"/>
      <c r="DS553" s="218"/>
      <c r="DT553" s="218"/>
      <c r="DU553" s="218"/>
      <c r="DV553" s="218"/>
      <c r="DW553" s="218"/>
      <c r="DX553" s="218"/>
      <c r="DY553" s="218"/>
      <c r="DZ553" s="218"/>
      <c r="EA553" s="218"/>
      <c r="EB553" s="218"/>
      <c r="EC553" s="218"/>
      <c r="ED553" s="218"/>
      <c r="EE553" s="218"/>
      <c r="EF553" s="218"/>
      <c r="EG553" s="218"/>
      <c r="EH553" s="218"/>
    </row>
    <row r="554" spans="2:138">
      <c r="B554" s="218"/>
      <c r="C554" s="304"/>
      <c r="D554" s="218"/>
      <c r="F554" s="218"/>
      <c r="G554" s="218"/>
      <c r="H554" s="218"/>
      <c r="I554" s="218"/>
      <c r="J554" s="218"/>
      <c r="K554" s="218"/>
      <c r="L554" s="218"/>
      <c r="M554" s="218"/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  <c r="Y554" s="218"/>
      <c r="Z554" s="218"/>
      <c r="AA554" s="218"/>
      <c r="AB554" s="218"/>
      <c r="AC554" s="218"/>
      <c r="AD554" s="218"/>
      <c r="AE554" s="218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18"/>
      <c r="AP554" s="218"/>
      <c r="AQ554" s="218"/>
      <c r="AR554" s="218"/>
      <c r="AS554" s="218"/>
      <c r="AT554" s="218"/>
      <c r="AU554" s="218"/>
      <c r="AV554" s="218"/>
      <c r="AW554" s="218"/>
      <c r="AX554" s="218"/>
      <c r="AY554" s="218"/>
      <c r="AZ554" s="218"/>
      <c r="BA554" s="218"/>
      <c r="BB554" s="218"/>
      <c r="BC554" s="218"/>
      <c r="BD554" s="218"/>
      <c r="BE554" s="218"/>
      <c r="BF554" s="218"/>
      <c r="BG554" s="218"/>
      <c r="BH554" s="218"/>
      <c r="BI554" s="218"/>
      <c r="BJ554" s="218"/>
      <c r="BK554" s="218"/>
      <c r="BL554" s="218"/>
      <c r="BM554" s="218"/>
      <c r="BN554" s="218"/>
      <c r="BO554" s="218"/>
      <c r="BP554" s="218"/>
      <c r="BQ554" s="218"/>
      <c r="BR554" s="218"/>
      <c r="BS554" s="218"/>
      <c r="BT554" s="218"/>
      <c r="BU554" s="218"/>
      <c r="BV554" s="218"/>
      <c r="BW554" s="218"/>
      <c r="BX554" s="218"/>
      <c r="BY554" s="218"/>
      <c r="BZ554" s="218"/>
      <c r="DK554" s="218"/>
      <c r="DL554" s="218"/>
      <c r="DM554" s="218"/>
      <c r="DN554" s="218"/>
      <c r="DO554" s="218"/>
      <c r="DP554" s="218"/>
      <c r="DQ554" s="218"/>
      <c r="DR554" s="218"/>
      <c r="DS554" s="218"/>
      <c r="DT554" s="218"/>
      <c r="DU554" s="218"/>
      <c r="DV554" s="218"/>
      <c r="DW554" s="218"/>
      <c r="DX554" s="218"/>
      <c r="DY554" s="218"/>
      <c r="DZ554" s="218"/>
      <c r="EA554" s="218"/>
      <c r="EB554" s="218"/>
      <c r="EC554" s="218"/>
      <c r="ED554" s="218"/>
      <c r="EE554" s="218"/>
      <c r="EF554" s="218"/>
      <c r="EG554" s="218"/>
      <c r="EH554" s="218"/>
    </row>
    <row r="555" spans="2:138">
      <c r="B555" s="218"/>
      <c r="C555" s="304"/>
      <c r="D555" s="218"/>
      <c r="F555" s="218"/>
      <c r="G555" s="218"/>
      <c r="H555" s="218"/>
      <c r="I555" s="218"/>
      <c r="J555" s="218"/>
      <c r="K555" s="218"/>
      <c r="L555" s="218"/>
      <c r="M555" s="218"/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  <c r="Y555" s="218"/>
      <c r="Z555" s="218"/>
      <c r="AA555" s="218"/>
      <c r="AB555" s="218"/>
      <c r="AC555" s="218"/>
      <c r="AD555" s="218"/>
      <c r="AE555" s="218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18"/>
      <c r="AP555" s="218"/>
      <c r="AQ555" s="218"/>
      <c r="AR555" s="218"/>
      <c r="AS555" s="218"/>
      <c r="AT555" s="218"/>
      <c r="AU555" s="218"/>
      <c r="AV555" s="218"/>
      <c r="AW555" s="218"/>
      <c r="AX555" s="218"/>
      <c r="AY555" s="218"/>
      <c r="AZ555" s="218"/>
      <c r="BA555" s="218"/>
      <c r="BB555" s="218"/>
      <c r="BC555" s="218"/>
      <c r="BD555" s="218"/>
      <c r="BE555" s="218"/>
      <c r="BF555" s="218"/>
      <c r="BG555" s="218"/>
      <c r="BH555" s="218"/>
      <c r="BI555" s="218"/>
      <c r="BJ555" s="218"/>
      <c r="BK555" s="218"/>
      <c r="BL555" s="218"/>
      <c r="BM555" s="218"/>
      <c r="BN555" s="218"/>
      <c r="BO555" s="218"/>
      <c r="BP555" s="218"/>
      <c r="BQ555" s="218"/>
      <c r="BR555" s="218"/>
      <c r="BS555" s="218"/>
      <c r="BT555" s="218"/>
      <c r="BU555" s="218"/>
      <c r="BV555" s="218"/>
      <c r="BW555" s="218"/>
      <c r="BX555" s="218"/>
      <c r="BY555" s="218"/>
      <c r="BZ555" s="218"/>
      <c r="DK555" s="218"/>
      <c r="DL555" s="218"/>
      <c r="DM555" s="218"/>
      <c r="DN555" s="218"/>
      <c r="DO555" s="218"/>
      <c r="DP555" s="218"/>
      <c r="DQ555" s="218"/>
      <c r="DR555" s="218"/>
      <c r="DS555" s="218"/>
      <c r="DT555" s="218"/>
      <c r="DU555" s="218"/>
      <c r="DV555" s="218"/>
      <c r="DW555" s="218"/>
      <c r="DX555" s="218"/>
      <c r="DY555" s="218"/>
      <c r="DZ555" s="218"/>
      <c r="EA555" s="218"/>
      <c r="EB555" s="218"/>
      <c r="EC555" s="218"/>
      <c r="ED555" s="218"/>
      <c r="EE555" s="218"/>
      <c r="EF555" s="218"/>
      <c r="EG555" s="218"/>
      <c r="EH555" s="218"/>
    </row>
    <row r="556" spans="2:138">
      <c r="B556" s="218"/>
      <c r="C556" s="304"/>
      <c r="D556" s="218"/>
      <c r="F556" s="218"/>
      <c r="G556" s="218"/>
      <c r="H556" s="218"/>
      <c r="I556" s="218"/>
      <c r="J556" s="218"/>
      <c r="K556" s="218"/>
      <c r="L556" s="218"/>
      <c r="M556" s="218"/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  <c r="Y556" s="218"/>
      <c r="Z556" s="218"/>
      <c r="AA556" s="218"/>
      <c r="AB556" s="218"/>
      <c r="AC556" s="218"/>
      <c r="AD556" s="218"/>
      <c r="AE556" s="218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18"/>
      <c r="AP556" s="218"/>
      <c r="AQ556" s="218"/>
      <c r="AR556" s="218"/>
      <c r="AS556" s="218"/>
      <c r="AT556" s="218"/>
      <c r="AU556" s="218"/>
      <c r="AV556" s="218"/>
      <c r="AW556" s="218"/>
      <c r="AX556" s="218"/>
      <c r="AY556" s="218"/>
      <c r="AZ556" s="218"/>
      <c r="BA556" s="218"/>
      <c r="BB556" s="218"/>
      <c r="BC556" s="218"/>
      <c r="BD556" s="218"/>
      <c r="BE556" s="218"/>
      <c r="BF556" s="218"/>
      <c r="BG556" s="218"/>
      <c r="BH556" s="218"/>
      <c r="BI556" s="218"/>
      <c r="BJ556" s="218"/>
      <c r="BK556" s="218"/>
      <c r="BL556" s="218"/>
      <c r="BM556" s="218"/>
      <c r="BN556" s="218"/>
      <c r="BO556" s="218"/>
      <c r="BP556" s="218"/>
      <c r="BQ556" s="218"/>
      <c r="BR556" s="218"/>
      <c r="BS556" s="218"/>
      <c r="BT556" s="218"/>
      <c r="BU556" s="218"/>
      <c r="BV556" s="218"/>
      <c r="BW556" s="218"/>
      <c r="BX556" s="218"/>
      <c r="BY556" s="218"/>
      <c r="BZ556" s="218"/>
      <c r="DK556" s="218"/>
      <c r="DL556" s="218"/>
      <c r="DM556" s="218"/>
      <c r="DN556" s="218"/>
      <c r="DO556" s="218"/>
      <c r="DP556" s="218"/>
      <c r="DQ556" s="218"/>
      <c r="DR556" s="218"/>
      <c r="DS556" s="218"/>
      <c r="DT556" s="218"/>
      <c r="DU556" s="218"/>
      <c r="DV556" s="218"/>
      <c r="DW556" s="218"/>
      <c r="DX556" s="218"/>
      <c r="DY556" s="218"/>
      <c r="DZ556" s="218"/>
      <c r="EA556" s="218"/>
      <c r="EB556" s="218"/>
      <c r="EC556" s="218"/>
      <c r="ED556" s="218"/>
      <c r="EE556" s="218"/>
      <c r="EF556" s="218"/>
      <c r="EG556" s="218"/>
      <c r="EH556" s="218"/>
    </row>
    <row r="557" spans="2:138">
      <c r="B557" s="218"/>
      <c r="C557" s="304"/>
      <c r="D557" s="218"/>
      <c r="F557" s="218"/>
      <c r="G557" s="218"/>
      <c r="H557" s="218"/>
      <c r="I557" s="218"/>
      <c r="J557" s="218"/>
      <c r="K557" s="218"/>
      <c r="L557" s="218"/>
      <c r="M557" s="218"/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  <c r="Y557" s="218"/>
      <c r="Z557" s="218"/>
      <c r="AA557" s="218"/>
      <c r="AB557" s="218"/>
      <c r="AC557" s="218"/>
      <c r="AD557" s="218"/>
      <c r="AE557" s="218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18"/>
      <c r="AP557" s="218"/>
      <c r="AQ557" s="218"/>
      <c r="AR557" s="218"/>
      <c r="AS557" s="218"/>
      <c r="AT557" s="218"/>
      <c r="AU557" s="218"/>
      <c r="AV557" s="218"/>
      <c r="AW557" s="218"/>
      <c r="AX557" s="218"/>
      <c r="AY557" s="218"/>
      <c r="AZ557" s="218"/>
      <c r="BA557" s="218"/>
      <c r="BB557" s="218"/>
      <c r="BC557" s="218"/>
      <c r="BD557" s="218"/>
      <c r="BE557" s="218"/>
      <c r="BF557" s="218"/>
      <c r="BG557" s="218"/>
      <c r="BH557" s="218"/>
      <c r="BI557" s="218"/>
      <c r="BJ557" s="218"/>
      <c r="BK557" s="218"/>
      <c r="BL557" s="218"/>
      <c r="BM557" s="218"/>
      <c r="BN557" s="218"/>
      <c r="BO557" s="218"/>
      <c r="BP557" s="218"/>
      <c r="BQ557" s="218"/>
      <c r="BR557" s="218"/>
      <c r="BS557" s="218"/>
      <c r="BT557" s="218"/>
      <c r="BU557" s="218"/>
      <c r="BV557" s="218"/>
      <c r="BW557" s="218"/>
      <c r="BX557" s="218"/>
      <c r="BY557" s="218"/>
      <c r="BZ557" s="218"/>
      <c r="DK557" s="218"/>
      <c r="DL557" s="218"/>
      <c r="DM557" s="218"/>
      <c r="DN557" s="218"/>
      <c r="DO557" s="218"/>
      <c r="DP557" s="218"/>
      <c r="DQ557" s="218"/>
      <c r="DR557" s="218"/>
      <c r="DS557" s="218"/>
      <c r="DT557" s="218"/>
      <c r="DU557" s="218"/>
      <c r="DV557" s="218"/>
      <c r="DW557" s="218"/>
      <c r="DX557" s="218"/>
      <c r="DY557" s="218"/>
      <c r="DZ557" s="218"/>
      <c r="EA557" s="218"/>
      <c r="EB557" s="218"/>
      <c r="EC557" s="218"/>
      <c r="ED557" s="218"/>
      <c r="EE557" s="218"/>
      <c r="EF557" s="218"/>
      <c r="EG557" s="218"/>
      <c r="EH557" s="218"/>
    </row>
    <row r="558" spans="2:138">
      <c r="B558" s="218"/>
      <c r="C558" s="304"/>
      <c r="D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218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218"/>
      <c r="BV558" s="218"/>
      <c r="BW558" s="218"/>
      <c r="BX558" s="218"/>
      <c r="BY558" s="218"/>
      <c r="BZ558" s="218"/>
      <c r="DK558" s="218"/>
      <c r="DL558" s="218"/>
      <c r="DM558" s="218"/>
      <c r="DN558" s="218"/>
      <c r="DO558" s="218"/>
      <c r="DP558" s="218"/>
      <c r="DQ558" s="218"/>
      <c r="DR558" s="218"/>
      <c r="DS558" s="218"/>
      <c r="DT558" s="218"/>
      <c r="DU558" s="218"/>
      <c r="DV558" s="218"/>
      <c r="DW558" s="218"/>
      <c r="DX558" s="218"/>
      <c r="DY558" s="218"/>
      <c r="DZ558" s="218"/>
      <c r="EA558" s="218"/>
      <c r="EB558" s="218"/>
      <c r="EC558" s="218"/>
      <c r="ED558" s="218"/>
      <c r="EE558" s="218"/>
      <c r="EF558" s="218"/>
      <c r="EG558" s="218"/>
      <c r="EH558" s="218"/>
    </row>
    <row r="559" spans="2:138">
      <c r="B559" s="218"/>
      <c r="C559" s="304"/>
      <c r="D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  <c r="Y559" s="218"/>
      <c r="Z559" s="218"/>
      <c r="AA559" s="218"/>
      <c r="AB559" s="218"/>
      <c r="AC559" s="218"/>
      <c r="AD559" s="218"/>
      <c r="AE559" s="218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18"/>
      <c r="AP559" s="218"/>
      <c r="AQ559" s="218"/>
      <c r="AR559" s="218"/>
      <c r="AS559" s="218"/>
      <c r="AT559" s="218"/>
      <c r="AU559" s="218"/>
      <c r="AV559" s="218"/>
      <c r="AW559" s="218"/>
      <c r="AX559" s="218"/>
      <c r="AY559" s="218"/>
      <c r="AZ559" s="218"/>
      <c r="BA559" s="218"/>
      <c r="BB559" s="218"/>
      <c r="BC559" s="218"/>
      <c r="BD559" s="218"/>
      <c r="BE559" s="218"/>
      <c r="BF559" s="218"/>
      <c r="BG559" s="218"/>
      <c r="BH559" s="218"/>
      <c r="BI559" s="218"/>
      <c r="BJ559" s="218"/>
      <c r="BK559" s="218"/>
      <c r="BL559" s="218"/>
      <c r="BM559" s="218"/>
      <c r="BN559" s="218"/>
      <c r="BO559" s="218"/>
      <c r="BP559" s="218"/>
      <c r="BQ559" s="218"/>
      <c r="BR559" s="218"/>
      <c r="BS559" s="218"/>
      <c r="BT559" s="218"/>
      <c r="BU559" s="218"/>
      <c r="BV559" s="218"/>
      <c r="BW559" s="218"/>
      <c r="BX559" s="218"/>
      <c r="BY559" s="218"/>
      <c r="BZ559" s="218"/>
      <c r="DK559" s="218"/>
      <c r="DL559" s="218"/>
      <c r="DM559" s="218"/>
      <c r="DN559" s="218"/>
      <c r="DO559" s="218"/>
      <c r="DP559" s="218"/>
      <c r="DQ559" s="218"/>
      <c r="DR559" s="218"/>
      <c r="DS559" s="218"/>
      <c r="DT559" s="218"/>
      <c r="DU559" s="218"/>
      <c r="DV559" s="218"/>
      <c r="DW559" s="218"/>
      <c r="DX559" s="218"/>
      <c r="DY559" s="218"/>
      <c r="DZ559" s="218"/>
      <c r="EA559" s="218"/>
      <c r="EB559" s="218"/>
      <c r="EC559" s="218"/>
      <c r="ED559" s="218"/>
      <c r="EE559" s="218"/>
      <c r="EF559" s="218"/>
      <c r="EG559" s="218"/>
      <c r="EH559" s="218"/>
    </row>
    <row r="560" spans="2:138">
      <c r="B560" s="218"/>
      <c r="C560" s="304"/>
      <c r="D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18"/>
      <c r="AP560" s="218"/>
      <c r="AQ560" s="218"/>
      <c r="AR560" s="218"/>
      <c r="AS560" s="218"/>
      <c r="AT560" s="218"/>
      <c r="AU560" s="218"/>
      <c r="AV560" s="218"/>
      <c r="AW560" s="218"/>
      <c r="AX560" s="218"/>
      <c r="AY560" s="218"/>
      <c r="AZ560" s="218"/>
      <c r="BA560" s="218"/>
      <c r="BB560" s="218"/>
      <c r="BC560" s="218"/>
      <c r="BD560" s="218"/>
      <c r="BE560" s="218"/>
      <c r="BF560" s="218"/>
      <c r="BG560" s="218"/>
      <c r="BH560" s="218"/>
      <c r="BI560" s="218"/>
      <c r="BJ560" s="218"/>
      <c r="BK560" s="218"/>
      <c r="BL560" s="218"/>
      <c r="BM560" s="218"/>
      <c r="BN560" s="218"/>
      <c r="BO560" s="218"/>
      <c r="BP560" s="218"/>
      <c r="BQ560" s="218"/>
      <c r="BR560" s="218"/>
      <c r="BS560" s="218"/>
      <c r="BT560" s="218"/>
      <c r="BU560" s="218"/>
      <c r="BV560" s="218"/>
      <c r="BW560" s="218"/>
      <c r="BX560" s="218"/>
      <c r="BY560" s="218"/>
      <c r="BZ560" s="218"/>
      <c r="DK560" s="218"/>
      <c r="DL560" s="218"/>
      <c r="DM560" s="218"/>
      <c r="DN560" s="218"/>
      <c r="DO560" s="218"/>
      <c r="DP560" s="218"/>
      <c r="DQ560" s="218"/>
      <c r="DR560" s="218"/>
      <c r="DS560" s="218"/>
      <c r="DT560" s="218"/>
      <c r="DU560" s="218"/>
      <c r="DV560" s="218"/>
      <c r="DW560" s="218"/>
      <c r="DX560" s="218"/>
      <c r="DY560" s="218"/>
      <c r="DZ560" s="218"/>
      <c r="EA560" s="218"/>
      <c r="EB560" s="218"/>
      <c r="EC560" s="218"/>
      <c r="ED560" s="218"/>
      <c r="EE560" s="218"/>
      <c r="EF560" s="218"/>
      <c r="EG560" s="218"/>
      <c r="EH560" s="218"/>
    </row>
    <row r="561" spans="2:138">
      <c r="B561" s="218"/>
      <c r="C561" s="304"/>
      <c r="D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/>
      <c r="AB561" s="218"/>
      <c r="AC561" s="218"/>
      <c r="AD561" s="218"/>
      <c r="AE561" s="218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18"/>
      <c r="AP561" s="218"/>
      <c r="AQ561" s="218"/>
      <c r="AR561" s="218"/>
      <c r="AS561" s="218"/>
      <c r="AT561" s="218"/>
      <c r="AU561" s="218"/>
      <c r="AV561" s="218"/>
      <c r="AW561" s="218"/>
      <c r="AX561" s="218"/>
      <c r="AY561" s="218"/>
      <c r="AZ561" s="218"/>
      <c r="BA561" s="218"/>
      <c r="BB561" s="218"/>
      <c r="BC561" s="218"/>
      <c r="BD561" s="218"/>
      <c r="BE561" s="218"/>
      <c r="BF561" s="218"/>
      <c r="BG561" s="218"/>
      <c r="BH561" s="218"/>
      <c r="BI561" s="218"/>
      <c r="BJ561" s="218"/>
      <c r="BK561" s="218"/>
      <c r="BL561" s="218"/>
      <c r="BM561" s="218"/>
      <c r="BN561" s="218"/>
      <c r="BO561" s="218"/>
      <c r="BP561" s="218"/>
      <c r="BQ561" s="218"/>
      <c r="BR561" s="218"/>
      <c r="BS561" s="218"/>
      <c r="BT561" s="218"/>
      <c r="BU561" s="218"/>
      <c r="BV561" s="218"/>
      <c r="BW561" s="218"/>
      <c r="BX561" s="218"/>
      <c r="BY561" s="218"/>
      <c r="BZ561" s="218"/>
      <c r="DK561" s="218"/>
      <c r="DL561" s="218"/>
      <c r="DM561" s="218"/>
      <c r="DN561" s="218"/>
      <c r="DO561" s="218"/>
      <c r="DP561" s="218"/>
      <c r="DQ561" s="218"/>
      <c r="DR561" s="218"/>
      <c r="DS561" s="218"/>
      <c r="DT561" s="218"/>
      <c r="DU561" s="218"/>
      <c r="DV561" s="218"/>
      <c r="DW561" s="218"/>
      <c r="DX561" s="218"/>
      <c r="DY561" s="218"/>
      <c r="DZ561" s="218"/>
      <c r="EA561" s="218"/>
      <c r="EB561" s="218"/>
      <c r="EC561" s="218"/>
      <c r="ED561" s="218"/>
      <c r="EE561" s="218"/>
      <c r="EF561" s="218"/>
      <c r="EG561" s="218"/>
      <c r="EH561" s="218"/>
    </row>
    <row r="562" spans="2:138">
      <c r="B562" s="218"/>
      <c r="C562" s="304"/>
      <c r="D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/>
      <c r="AB562" s="218"/>
      <c r="AC562" s="218"/>
      <c r="AD562" s="218"/>
      <c r="AE562" s="218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18"/>
      <c r="AP562" s="218"/>
      <c r="AQ562" s="218"/>
      <c r="AR562" s="218"/>
      <c r="AS562" s="218"/>
      <c r="AT562" s="218"/>
      <c r="AU562" s="218"/>
      <c r="AV562" s="218"/>
      <c r="AW562" s="218"/>
      <c r="AX562" s="218"/>
      <c r="AY562" s="218"/>
      <c r="AZ562" s="218"/>
      <c r="BA562" s="218"/>
      <c r="BB562" s="218"/>
      <c r="BC562" s="218"/>
      <c r="BD562" s="218"/>
      <c r="BE562" s="218"/>
      <c r="BF562" s="218"/>
      <c r="BG562" s="218"/>
      <c r="BH562" s="218"/>
      <c r="BI562" s="218"/>
      <c r="BJ562" s="218"/>
      <c r="BK562" s="218"/>
      <c r="BL562" s="218"/>
      <c r="BM562" s="218"/>
      <c r="BN562" s="218"/>
      <c r="BO562" s="218"/>
      <c r="BP562" s="218"/>
      <c r="BQ562" s="218"/>
      <c r="BR562" s="218"/>
      <c r="BS562" s="218"/>
      <c r="BT562" s="218"/>
      <c r="BU562" s="218"/>
      <c r="BV562" s="218"/>
      <c r="BW562" s="218"/>
      <c r="BX562" s="218"/>
      <c r="BY562" s="218"/>
      <c r="BZ562" s="218"/>
      <c r="DK562" s="218"/>
      <c r="DL562" s="218"/>
      <c r="DM562" s="218"/>
      <c r="DN562" s="218"/>
      <c r="DO562" s="218"/>
      <c r="DP562" s="218"/>
      <c r="DQ562" s="218"/>
      <c r="DR562" s="218"/>
      <c r="DS562" s="218"/>
      <c r="DT562" s="218"/>
      <c r="DU562" s="218"/>
      <c r="DV562" s="218"/>
      <c r="DW562" s="218"/>
      <c r="DX562" s="218"/>
      <c r="DY562" s="218"/>
      <c r="DZ562" s="218"/>
      <c r="EA562" s="218"/>
      <c r="EB562" s="218"/>
      <c r="EC562" s="218"/>
      <c r="ED562" s="218"/>
      <c r="EE562" s="218"/>
      <c r="EF562" s="218"/>
      <c r="EG562" s="218"/>
      <c r="EH562" s="218"/>
    </row>
    <row r="563" spans="2:138">
      <c r="B563" s="218"/>
      <c r="C563" s="304"/>
      <c r="D563" s="218"/>
      <c r="F563" s="218"/>
      <c r="G563" s="218"/>
      <c r="H563" s="218"/>
      <c r="I563" s="218"/>
      <c r="J563" s="218"/>
      <c r="K563" s="218"/>
      <c r="L563" s="218"/>
      <c r="M563" s="218"/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  <c r="Y563" s="218"/>
      <c r="Z563" s="218"/>
      <c r="AA563" s="218"/>
      <c r="AB563" s="218"/>
      <c r="AC563" s="218"/>
      <c r="AD563" s="218"/>
      <c r="AE563" s="218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18"/>
      <c r="AP563" s="218"/>
      <c r="AQ563" s="218"/>
      <c r="AR563" s="218"/>
      <c r="AS563" s="218"/>
      <c r="AT563" s="218"/>
      <c r="AU563" s="218"/>
      <c r="AV563" s="218"/>
      <c r="AW563" s="218"/>
      <c r="AX563" s="218"/>
      <c r="AY563" s="218"/>
      <c r="AZ563" s="218"/>
      <c r="BA563" s="218"/>
      <c r="BB563" s="218"/>
      <c r="BC563" s="218"/>
      <c r="BD563" s="218"/>
      <c r="BE563" s="218"/>
      <c r="BF563" s="218"/>
      <c r="BG563" s="218"/>
      <c r="BH563" s="218"/>
      <c r="BI563" s="218"/>
      <c r="BJ563" s="218"/>
      <c r="BK563" s="218"/>
      <c r="BL563" s="218"/>
      <c r="BM563" s="218"/>
      <c r="BN563" s="218"/>
      <c r="BO563" s="218"/>
      <c r="BP563" s="218"/>
      <c r="BQ563" s="218"/>
      <c r="BR563" s="218"/>
      <c r="BS563" s="218"/>
      <c r="BT563" s="218"/>
      <c r="BU563" s="218"/>
      <c r="BV563" s="218"/>
      <c r="BW563" s="218"/>
      <c r="BX563" s="218"/>
      <c r="BY563" s="218"/>
      <c r="BZ563" s="218"/>
      <c r="DK563" s="218"/>
      <c r="DL563" s="218"/>
      <c r="DM563" s="218"/>
      <c r="DN563" s="218"/>
      <c r="DO563" s="218"/>
      <c r="DP563" s="218"/>
      <c r="DQ563" s="218"/>
      <c r="DR563" s="218"/>
      <c r="DS563" s="218"/>
      <c r="DT563" s="218"/>
      <c r="DU563" s="218"/>
      <c r="DV563" s="218"/>
      <c r="DW563" s="218"/>
      <c r="DX563" s="218"/>
      <c r="DY563" s="218"/>
      <c r="DZ563" s="218"/>
      <c r="EA563" s="218"/>
      <c r="EB563" s="218"/>
      <c r="EC563" s="218"/>
      <c r="ED563" s="218"/>
      <c r="EE563" s="218"/>
      <c r="EF563" s="218"/>
      <c r="EG563" s="218"/>
      <c r="EH563" s="218"/>
    </row>
    <row r="564" spans="2:138">
      <c r="B564" s="218"/>
      <c r="C564" s="304"/>
      <c r="D564" s="218"/>
      <c r="F564" s="218"/>
      <c r="G564" s="218"/>
      <c r="H564" s="218"/>
      <c r="I564" s="218"/>
      <c r="J564" s="218"/>
      <c r="K564" s="218"/>
      <c r="L564" s="218"/>
      <c r="M564" s="218"/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  <c r="Y564" s="218"/>
      <c r="Z564" s="218"/>
      <c r="AA564" s="218"/>
      <c r="AB564" s="218"/>
      <c r="AC564" s="218"/>
      <c r="AD564" s="218"/>
      <c r="AE564" s="218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18"/>
      <c r="AP564" s="218"/>
      <c r="AQ564" s="218"/>
      <c r="AR564" s="218"/>
      <c r="AS564" s="218"/>
      <c r="AT564" s="218"/>
      <c r="AU564" s="218"/>
      <c r="AV564" s="218"/>
      <c r="AW564" s="218"/>
      <c r="AX564" s="218"/>
      <c r="AY564" s="218"/>
      <c r="AZ564" s="218"/>
      <c r="BA564" s="218"/>
      <c r="BB564" s="218"/>
      <c r="BC564" s="218"/>
      <c r="BD564" s="218"/>
      <c r="BE564" s="218"/>
      <c r="BF564" s="218"/>
      <c r="BG564" s="218"/>
      <c r="BH564" s="218"/>
      <c r="BI564" s="218"/>
      <c r="BJ564" s="218"/>
      <c r="BK564" s="218"/>
      <c r="BL564" s="218"/>
      <c r="BM564" s="218"/>
      <c r="BN564" s="218"/>
      <c r="BO564" s="218"/>
      <c r="BP564" s="218"/>
      <c r="BQ564" s="218"/>
      <c r="BR564" s="218"/>
      <c r="BS564" s="218"/>
      <c r="BT564" s="218"/>
      <c r="BU564" s="218"/>
      <c r="BV564" s="218"/>
      <c r="BW564" s="218"/>
      <c r="BX564" s="218"/>
      <c r="BY564" s="218"/>
      <c r="BZ564" s="218"/>
      <c r="DK564" s="218"/>
      <c r="DL564" s="218"/>
      <c r="DM564" s="218"/>
      <c r="DN564" s="218"/>
      <c r="DO564" s="218"/>
      <c r="DP564" s="218"/>
      <c r="DQ564" s="218"/>
      <c r="DR564" s="218"/>
      <c r="DS564" s="218"/>
      <c r="DT564" s="218"/>
      <c r="DU564" s="218"/>
      <c r="DV564" s="218"/>
      <c r="DW564" s="218"/>
      <c r="DX564" s="218"/>
      <c r="DY564" s="218"/>
      <c r="DZ564" s="218"/>
      <c r="EA564" s="218"/>
      <c r="EB564" s="218"/>
      <c r="EC564" s="218"/>
      <c r="ED564" s="218"/>
      <c r="EE564" s="218"/>
      <c r="EF564" s="218"/>
      <c r="EG564" s="218"/>
      <c r="EH564" s="218"/>
    </row>
    <row r="565" spans="2:138">
      <c r="B565" s="218"/>
      <c r="C565" s="304"/>
      <c r="D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  <c r="Y565" s="218"/>
      <c r="Z565" s="218"/>
      <c r="AA565" s="218"/>
      <c r="AB565" s="218"/>
      <c r="AC565" s="218"/>
      <c r="AD565" s="218"/>
      <c r="AE565" s="218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18"/>
      <c r="AP565" s="218"/>
      <c r="AQ565" s="218"/>
      <c r="AR565" s="218"/>
      <c r="AS565" s="218"/>
      <c r="AT565" s="218"/>
      <c r="AU565" s="218"/>
      <c r="AV565" s="218"/>
      <c r="AW565" s="218"/>
      <c r="AX565" s="218"/>
      <c r="AY565" s="218"/>
      <c r="AZ565" s="218"/>
      <c r="BA565" s="218"/>
      <c r="BB565" s="218"/>
      <c r="BC565" s="218"/>
      <c r="BD565" s="218"/>
      <c r="BE565" s="218"/>
      <c r="BF565" s="218"/>
      <c r="BG565" s="218"/>
      <c r="BH565" s="218"/>
      <c r="BI565" s="218"/>
      <c r="BJ565" s="218"/>
      <c r="BK565" s="218"/>
      <c r="BL565" s="218"/>
      <c r="BM565" s="218"/>
      <c r="BN565" s="218"/>
      <c r="BO565" s="218"/>
      <c r="BP565" s="218"/>
      <c r="BQ565" s="218"/>
      <c r="BR565" s="218"/>
      <c r="BS565" s="218"/>
      <c r="BT565" s="218"/>
      <c r="BU565" s="218"/>
      <c r="BV565" s="218"/>
      <c r="BW565" s="218"/>
      <c r="BX565" s="218"/>
      <c r="BY565" s="218"/>
      <c r="BZ565" s="218"/>
      <c r="DK565" s="218"/>
      <c r="DL565" s="218"/>
      <c r="DM565" s="218"/>
      <c r="DN565" s="218"/>
      <c r="DO565" s="218"/>
      <c r="DP565" s="218"/>
      <c r="DQ565" s="218"/>
      <c r="DR565" s="218"/>
      <c r="DS565" s="218"/>
      <c r="DT565" s="218"/>
      <c r="DU565" s="218"/>
      <c r="DV565" s="218"/>
      <c r="DW565" s="218"/>
      <c r="DX565" s="218"/>
      <c r="DY565" s="218"/>
      <c r="DZ565" s="218"/>
      <c r="EA565" s="218"/>
      <c r="EB565" s="218"/>
      <c r="EC565" s="218"/>
      <c r="ED565" s="218"/>
      <c r="EE565" s="218"/>
      <c r="EF565" s="218"/>
      <c r="EG565" s="218"/>
      <c r="EH565" s="218"/>
    </row>
    <row r="566" spans="2:138">
      <c r="B566" s="218"/>
      <c r="C566" s="304"/>
      <c r="D566" s="218"/>
      <c r="F566" s="218"/>
      <c r="G566" s="218"/>
      <c r="H566" s="218"/>
      <c r="I566" s="218"/>
      <c r="J566" s="218"/>
      <c r="K566" s="218"/>
      <c r="L566" s="218"/>
      <c r="M566" s="218"/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  <c r="Y566" s="218"/>
      <c r="Z566" s="218"/>
      <c r="AA566" s="218"/>
      <c r="AB566" s="218"/>
      <c r="AC566" s="218"/>
      <c r="AD566" s="218"/>
      <c r="AE566" s="218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18"/>
      <c r="AP566" s="218"/>
      <c r="AQ566" s="218"/>
      <c r="AR566" s="218"/>
      <c r="AS566" s="218"/>
      <c r="AT566" s="218"/>
      <c r="AU566" s="218"/>
      <c r="AV566" s="218"/>
      <c r="AW566" s="218"/>
      <c r="AX566" s="218"/>
      <c r="AY566" s="218"/>
      <c r="AZ566" s="218"/>
      <c r="BA566" s="218"/>
      <c r="BB566" s="218"/>
      <c r="BC566" s="218"/>
      <c r="BD566" s="218"/>
      <c r="BE566" s="218"/>
      <c r="BF566" s="218"/>
      <c r="BG566" s="218"/>
      <c r="BH566" s="218"/>
      <c r="BI566" s="218"/>
      <c r="BJ566" s="218"/>
      <c r="BK566" s="218"/>
      <c r="BL566" s="218"/>
      <c r="BM566" s="218"/>
      <c r="BN566" s="218"/>
      <c r="BO566" s="218"/>
      <c r="BP566" s="218"/>
      <c r="BQ566" s="218"/>
      <c r="BR566" s="218"/>
      <c r="BS566" s="218"/>
      <c r="BT566" s="218"/>
      <c r="BU566" s="218"/>
      <c r="BV566" s="218"/>
      <c r="BW566" s="218"/>
      <c r="BX566" s="218"/>
      <c r="BY566" s="218"/>
      <c r="BZ566" s="218"/>
      <c r="DK566" s="218"/>
      <c r="DL566" s="218"/>
      <c r="DM566" s="218"/>
      <c r="DN566" s="218"/>
      <c r="DO566" s="218"/>
      <c r="DP566" s="218"/>
      <c r="DQ566" s="218"/>
      <c r="DR566" s="218"/>
      <c r="DS566" s="218"/>
      <c r="DT566" s="218"/>
      <c r="DU566" s="218"/>
      <c r="DV566" s="218"/>
      <c r="DW566" s="218"/>
      <c r="DX566" s="218"/>
      <c r="DY566" s="218"/>
      <c r="DZ566" s="218"/>
      <c r="EA566" s="218"/>
      <c r="EB566" s="218"/>
      <c r="EC566" s="218"/>
      <c r="ED566" s="218"/>
      <c r="EE566" s="218"/>
      <c r="EF566" s="218"/>
      <c r="EG566" s="218"/>
      <c r="EH566" s="218"/>
    </row>
    <row r="567" spans="2:138">
      <c r="B567" s="218"/>
      <c r="C567" s="304"/>
      <c r="D567" s="218"/>
      <c r="F567" s="218"/>
      <c r="G567" s="218"/>
      <c r="H567" s="218"/>
      <c r="I567" s="218"/>
      <c r="J567" s="218"/>
      <c r="K567" s="218"/>
      <c r="L567" s="218"/>
      <c r="M567" s="218"/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  <c r="Y567" s="218"/>
      <c r="Z567" s="218"/>
      <c r="AA567" s="218"/>
      <c r="AB567" s="218"/>
      <c r="AC567" s="218"/>
      <c r="AD567" s="218"/>
      <c r="AE567" s="218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18"/>
      <c r="AP567" s="218"/>
      <c r="AQ567" s="218"/>
      <c r="AR567" s="218"/>
      <c r="AS567" s="218"/>
      <c r="AT567" s="218"/>
      <c r="AU567" s="218"/>
      <c r="AV567" s="218"/>
      <c r="AW567" s="218"/>
      <c r="AX567" s="218"/>
      <c r="AY567" s="218"/>
      <c r="AZ567" s="218"/>
      <c r="BA567" s="218"/>
      <c r="BB567" s="218"/>
      <c r="BC567" s="218"/>
      <c r="BD567" s="218"/>
      <c r="BE567" s="218"/>
      <c r="BF567" s="218"/>
      <c r="BG567" s="218"/>
      <c r="BH567" s="218"/>
      <c r="BI567" s="218"/>
      <c r="BJ567" s="218"/>
      <c r="BK567" s="218"/>
      <c r="BL567" s="218"/>
      <c r="BM567" s="218"/>
      <c r="BN567" s="218"/>
      <c r="BO567" s="218"/>
      <c r="BP567" s="218"/>
      <c r="BQ567" s="218"/>
      <c r="BR567" s="218"/>
      <c r="BS567" s="218"/>
      <c r="BT567" s="218"/>
      <c r="BU567" s="218"/>
      <c r="BV567" s="218"/>
      <c r="BW567" s="218"/>
      <c r="BX567" s="218"/>
      <c r="BY567" s="218"/>
      <c r="BZ567" s="218"/>
      <c r="DK567" s="218"/>
      <c r="DL567" s="218"/>
      <c r="DM567" s="218"/>
      <c r="DN567" s="218"/>
      <c r="DO567" s="218"/>
      <c r="DP567" s="218"/>
      <c r="DQ567" s="218"/>
      <c r="DR567" s="218"/>
      <c r="DS567" s="218"/>
      <c r="DT567" s="218"/>
      <c r="DU567" s="218"/>
      <c r="DV567" s="218"/>
      <c r="DW567" s="218"/>
      <c r="DX567" s="218"/>
      <c r="DY567" s="218"/>
      <c r="DZ567" s="218"/>
      <c r="EA567" s="218"/>
      <c r="EB567" s="218"/>
      <c r="EC567" s="218"/>
      <c r="ED567" s="218"/>
      <c r="EE567" s="218"/>
      <c r="EF567" s="218"/>
      <c r="EG567" s="218"/>
      <c r="EH567" s="218"/>
    </row>
    <row r="568" spans="2:138">
      <c r="B568" s="218"/>
      <c r="C568" s="304"/>
      <c r="D568" s="218"/>
      <c r="F568" s="218"/>
      <c r="G568" s="218"/>
      <c r="H568" s="218"/>
      <c r="I568" s="218"/>
      <c r="J568" s="218"/>
      <c r="K568" s="218"/>
      <c r="L568" s="218"/>
      <c r="M568" s="218"/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  <c r="Y568" s="218"/>
      <c r="Z568" s="218"/>
      <c r="AA568" s="218"/>
      <c r="AB568" s="218"/>
      <c r="AC568" s="218"/>
      <c r="AD568" s="218"/>
      <c r="AE568" s="218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18"/>
      <c r="AP568" s="218"/>
      <c r="AQ568" s="218"/>
      <c r="AR568" s="218"/>
      <c r="AS568" s="218"/>
      <c r="AT568" s="218"/>
      <c r="AU568" s="218"/>
      <c r="AV568" s="218"/>
      <c r="AW568" s="218"/>
      <c r="AX568" s="218"/>
      <c r="AY568" s="218"/>
      <c r="AZ568" s="218"/>
      <c r="BA568" s="218"/>
      <c r="BB568" s="218"/>
      <c r="BC568" s="218"/>
      <c r="BD568" s="218"/>
      <c r="BE568" s="218"/>
      <c r="BF568" s="218"/>
      <c r="BG568" s="218"/>
      <c r="BH568" s="218"/>
      <c r="BI568" s="218"/>
      <c r="BJ568" s="218"/>
      <c r="BK568" s="218"/>
      <c r="BL568" s="218"/>
      <c r="BM568" s="218"/>
      <c r="BN568" s="218"/>
      <c r="BO568" s="218"/>
      <c r="BP568" s="218"/>
      <c r="BQ568" s="218"/>
      <c r="BR568" s="218"/>
      <c r="BS568" s="218"/>
      <c r="BT568" s="218"/>
      <c r="BU568" s="218"/>
      <c r="BV568" s="218"/>
      <c r="BW568" s="218"/>
      <c r="BX568" s="218"/>
      <c r="BY568" s="218"/>
      <c r="BZ568" s="218"/>
      <c r="DK568" s="218"/>
      <c r="DL568" s="218"/>
      <c r="DM568" s="218"/>
      <c r="DN568" s="218"/>
      <c r="DO568" s="218"/>
      <c r="DP568" s="218"/>
      <c r="DQ568" s="218"/>
      <c r="DR568" s="218"/>
      <c r="DS568" s="218"/>
      <c r="DT568" s="218"/>
      <c r="DU568" s="218"/>
      <c r="DV568" s="218"/>
      <c r="DW568" s="218"/>
      <c r="DX568" s="218"/>
      <c r="DY568" s="218"/>
      <c r="DZ568" s="218"/>
      <c r="EA568" s="218"/>
      <c r="EB568" s="218"/>
      <c r="EC568" s="218"/>
      <c r="ED568" s="218"/>
      <c r="EE568" s="218"/>
      <c r="EF568" s="218"/>
      <c r="EG568" s="218"/>
      <c r="EH568" s="218"/>
    </row>
    <row r="569" spans="2:138">
      <c r="B569" s="218"/>
      <c r="C569" s="304"/>
      <c r="D569" s="218"/>
      <c r="F569" s="218"/>
      <c r="G569" s="218"/>
      <c r="H569" s="218"/>
      <c r="I569" s="218"/>
      <c r="J569" s="218"/>
      <c r="K569" s="218"/>
      <c r="L569" s="218"/>
      <c r="M569" s="218"/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  <c r="Y569" s="218"/>
      <c r="Z569" s="218"/>
      <c r="AA569" s="218"/>
      <c r="AB569" s="218"/>
      <c r="AC569" s="218"/>
      <c r="AD569" s="218"/>
      <c r="AE569" s="218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18"/>
      <c r="AP569" s="218"/>
      <c r="AQ569" s="218"/>
      <c r="AR569" s="218"/>
      <c r="AS569" s="218"/>
      <c r="AT569" s="218"/>
      <c r="AU569" s="218"/>
      <c r="AV569" s="218"/>
      <c r="AW569" s="218"/>
      <c r="AX569" s="218"/>
      <c r="AY569" s="218"/>
      <c r="AZ569" s="218"/>
      <c r="BA569" s="218"/>
      <c r="BB569" s="218"/>
      <c r="BC569" s="218"/>
      <c r="BD569" s="218"/>
      <c r="BE569" s="218"/>
      <c r="BF569" s="218"/>
      <c r="BG569" s="218"/>
      <c r="BH569" s="218"/>
      <c r="BI569" s="218"/>
      <c r="BJ569" s="218"/>
      <c r="BK569" s="218"/>
      <c r="BL569" s="218"/>
      <c r="BM569" s="218"/>
      <c r="BN569" s="218"/>
      <c r="BO569" s="218"/>
      <c r="BP569" s="218"/>
      <c r="BQ569" s="218"/>
      <c r="BR569" s="218"/>
      <c r="BS569" s="218"/>
      <c r="BT569" s="218"/>
      <c r="BU569" s="218"/>
      <c r="BV569" s="218"/>
      <c r="BW569" s="218"/>
      <c r="BX569" s="218"/>
      <c r="BY569" s="218"/>
      <c r="BZ569" s="218"/>
      <c r="DK569" s="218"/>
      <c r="DL569" s="218"/>
      <c r="DM569" s="218"/>
      <c r="DN569" s="218"/>
      <c r="DO569" s="218"/>
      <c r="DP569" s="218"/>
      <c r="DQ569" s="218"/>
      <c r="DR569" s="218"/>
      <c r="DS569" s="218"/>
      <c r="DT569" s="218"/>
      <c r="DU569" s="218"/>
      <c r="DV569" s="218"/>
      <c r="DW569" s="218"/>
      <c r="DX569" s="218"/>
      <c r="DY569" s="218"/>
      <c r="DZ569" s="218"/>
      <c r="EA569" s="218"/>
      <c r="EB569" s="218"/>
      <c r="EC569" s="218"/>
      <c r="ED569" s="218"/>
      <c r="EE569" s="218"/>
      <c r="EF569" s="218"/>
      <c r="EG569" s="218"/>
      <c r="EH569" s="218"/>
    </row>
    <row r="570" spans="2:138">
      <c r="B570" s="218"/>
      <c r="C570" s="304"/>
      <c r="D570" s="218"/>
      <c r="F570" s="218"/>
      <c r="G570" s="218"/>
      <c r="H570" s="218"/>
      <c r="I570" s="218"/>
      <c r="J570" s="218"/>
      <c r="K570" s="218"/>
      <c r="L570" s="218"/>
      <c r="M570" s="218"/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  <c r="Y570" s="218"/>
      <c r="Z570" s="218"/>
      <c r="AA570" s="218"/>
      <c r="AB570" s="218"/>
      <c r="AC570" s="218"/>
      <c r="AD570" s="218"/>
      <c r="AE570" s="218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18"/>
      <c r="AP570" s="218"/>
      <c r="AQ570" s="218"/>
      <c r="AR570" s="218"/>
      <c r="AS570" s="218"/>
      <c r="AT570" s="218"/>
      <c r="AU570" s="218"/>
      <c r="AV570" s="218"/>
      <c r="AW570" s="218"/>
      <c r="AX570" s="218"/>
      <c r="AY570" s="218"/>
      <c r="AZ570" s="218"/>
      <c r="BA570" s="218"/>
      <c r="BB570" s="218"/>
      <c r="BC570" s="218"/>
      <c r="BD570" s="218"/>
      <c r="BE570" s="218"/>
      <c r="BF570" s="218"/>
      <c r="BG570" s="218"/>
      <c r="BH570" s="218"/>
      <c r="BI570" s="218"/>
      <c r="BJ570" s="218"/>
      <c r="BK570" s="218"/>
      <c r="BL570" s="218"/>
      <c r="BM570" s="218"/>
      <c r="BN570" s="218"/>
      <c r="BO570" s="218"/>
      <c r="BP570" s="218"/>
      <c r="BQ570" s="218"/>
      <c r="BR570" s="218"/>
      <c r="BS570" s="218"/>
      <c r="BT570" s="218"/>
      <c r="BU570" s="218"/>
      <c r="BV570" s="218"/>
      <c r="BW570" s="218"/>
      <c r="BX570" s="218"/>
      <c r="BY570" s="218"/>
      <c r="BZ570" s="218"/>
      <c r="DK570" s="218"/>
      <c r="DL570" s="218"/>
      <c r="DM570" s="218"/>
      <c r="DN570" s="218"/>
      <c r="DO570" s="218"/>
      <c r="DP570" s="218"/>
      <c r="DQ570" s="218"/>
      <c r="DR570" s="218"/>
      <c r="DS570" s="218"/>
      <c r="DT570" s="218"/>
      <c r="DU570" s="218"/>
      <c r="DV570" s="218"/>
      <c r="DW570" s="218"/>
      <c r="DX570" s="218"/>
      <c r="DY570" s="218"/>
      <c r="DZ570" s="218"/>
      <c r="EA570" s="218"/>
      <c r="EB570" s="218"/>
      <c r="EC570" s="218"/>
      <c r="ED570" s="218"/>
      <c r="EE570" s="218"/>
      <c r="EF570" s="218"/>
      <c r="EG570" s="218"/>
      <c r="EH570" s="218"/>
    </row>
    <row r="571" spans="2:138">
      <c r="B571" s="218"/>
      <c r="C571" s="304"/>
      <c r="D571" s="218"/>
      <c r="F571" s="218"/>
      <c r="G571" s="218"/>
      <c r="H571" s="218"/>
      <c r="I571" s="218"/>
      <c r="J571" s="218"/>
      <c r="K571" s="218"/>
      <c r="L571" s="218"/>
      <c r="M571" s="218"/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  <c r="Y571" s="218"/>
      <c r="Z571" s="218"/>
      <c r="AA571" s="218"/>
      <c r="AB571" s="218"/>
      <c r="AC571" s="218"/>
      <c r="AD571" s="218"/>
      <c r="AE571" s="218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18"/>
      <c r="AP571" s="218"/>
      <c r="AQ571" s="218"/>
      <c r="AR571" s="218"/>
      <c r="AS571" s="218"/>
      <c r="AT571" s="218"/>
      <c r="AU571" s="218"/>
      <c r="AV571" s="218"/>
      <c r="AW571" s="218"/>
      <c r="AX571" s="218"/>
      <c r="AY571" s="218"/>
      <c r="AZ571" s="218"/>
      <c r="BA571" s="218"/>
      <c r="BB571" s="218"/>
      <c r="BC571" s="218"/>
      <c r="BD571" s="218"/>
      <c r="BE571" s="218"/>
      <c r="BF571" s="218"/>
      <c r="BG571" s="218"/>
      <c r="BH571" s="218"/>
      <c r="BI571" s="218"/>
      <c r="BJ571" s="218"/>
      <c r="BK571" s="218"/>
      <c r="BL571" s="218"/>
      <c r="BM571" s="218"/>
      <c r="BN571" s="218"/>
      <c r="BO571" s="218"/>
      <c r="BP571" s="218"/>
      <c r="BQ571" s="218"/>
      <c r="BR571" s="218"/>
      <c r="BS571" s="218"/>
      <c r="BT571" s="218"/>
      <c r="BU571" s="218"/>
      <c r="BV571" s="218"/>
      <c r="BW571" s="218"/>
      <c r="BX571" s="218"/>
      <c r="BY571" s="218"/>
      <c r="BZ571" s="218"/>
      <c r="DK571" s="218"/>
      <c r="DL571" s="218"/>
      <c r="DM571" s="218"/>
      <c r="DN571" s="218"/>
      <c r="DO571" s="218"/>
      <c r="DP571" s="218"/>
      <c r="DQ571" s="218"/>
      <c r="DR571" s="218"/>
      <c r="DS571" s="218"/>
      <c r="DT571" s="218"/>
      <c r="DU571" s="218"/>
      <c r="DV571" s="218"/>
      <c r="DW571" s="218"/>
      <c r="DX571" s="218"/>
      <c r="DY571" s="218"/>
      <c r="DZ571" s="218"/>
      <c r="EA571" s="218"/>
      <c r="EB571" s="218"/>
      <c r="EC571" s="218"/>
      <c r="ED571" s="218"/>
      <c r="EE571" s="218"/>
      <c r="EF571" s="218"/>
      <c r="EG571" s="218"/>
      <c r="EH571" s="218"/>
    </row>
    <row r="572" spans="2:138">
      <c r="B572" s="218"/>
      <c r="C572" s="304"/>
      <c r="D572" s="218"/>
      <c r="F572" s="218"/>
      <c r="G572" s="218"/>
      <c r="H572" s="218"/>
      <c r="I572" s="218"/>
      <c r="J572" s="218"/>
      <c r="K572" s="218"/>
      <c r="L572" s="218"/>
      <c r="M572" s="218"/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  <c r="Y572" s="218"/>
      <c r="Z572" s="218"/>
      <c r="AA572" s="218"/>
      <c r="AB572" s="218"/>
      <c r="AC572" s="218"/>
      <c r="AD572" s="218"/>
      <c r="AE572" s="218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18"/>
      <c r="AP572" s="218"/>
      <c r="AQ572" s="218"/>
      <c r="AR572" s="218"/>
      <c r="AS572" s="218"/>
      <c r="AT572" s="218"/>
      <c r="AU572" s="218"/>
      <c r="AV572" s="218"/>
      <c r="AW572" s="218"/>
      <c r="AX572" s="218"/>
      <c r="AY572" s="218"/>
      <c r="AZ572" s="218"/>
      <c r="BA572" s="218"/>
      <c r="BB572" s="218"/>
      <c r="BC572" s="218"/>
      <c r="BD572" s="218"/>
      <c r="BE572" s="218"/>
      <c r="BF572" s="218"/>
      <c r="BG572" s="218"/>
      <c r="BH572" s="218"/>
      <c r="BI572" s="218"/>
      <c r="BJ572" s="218"/>
      <c r="BK572" s="218"/>
      <c r="BL572" s="218"/>
      <c r="BM572" s="218"/>
      <c r="BN572" s="218"/>
      <c r="BO572" s="218"/>
      <c r="BP572" s="218"/>
      <c r="BQ572" s="218"/>
      <c r="BR572" s="218"/>
      <c r="BS572" s="218"/>
      <c r="BT572" s="218"/>
      <c r="BU572" s="218"/>
      <c r="BV572" s="218"/>
      <c r="BW572" s="218"/>
      <c r="BX572" s="218"/>
      <c r="BY572" s="218"/>
      <c r="BZ572" s="218"/>
      <c r="DK572" s="218"/>
      <c r="DL572" s="218"/>
      <c r="DM572" s="218"/>
      <c r="DN572" s="218"/>
      <c r="DO572" s="218"/>
      <c r="DP572" s="218"/>
      <c r="DQ572" s="218"/>
      <c r="DR572" s="218"/>
      <c r="DS572" s="218"/>
      <c r="DT572" s="218"/>
      <c r="DU572" s="218"/>
      <c r="DV572" s="218"/>
      <c r="DW572" s="218"/>
      <c r="DX572" s="218"/>
      <c r="DY572" s="218"/>
      <c r="DZ572" s="218"/>
      <c r="EA572" s="218"/>
      <c r="EB572" s="218"/>
      <c r="EC572" s="218"/>
      <c r="ED572" s="218"/>
      <c r="EE572" s="218"/>
      <c r="EF572" s="218"/>
      <c r="EG572" s="218"/>
      <c r="EH572" s="218"/>
    </row>
    <row r="573" spans="2:138">
      <c r="B573" s="218"/>
      <c r="C573" s="304"/>
      <c r="D573" s="218"/>
      <c r="F573" s="218"/>
      <c r="G573" s="218"/>
      <c r="H573" s="218"/>
      <c r="I573" s="218"/>
      <c r="J573" s="218"/>
      <c r="K573" s="218"/>
      <c r="L573" s="218"/>
      <c r="M573" s="218"/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  <c r="Y573" s="218"/>
      <c r="Z573" s="218"/>
      <c r="AA573" s="218"/>
      <c r="AB573" s="218"/>
      <c r="AC573" s="218"/>
      <c r="AD573" s="218"/>
      <c r="AE573" s="218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18"/>
      <c r="AP573" s="218"/>
      <c r="AQ573" s="218"/>
      <c r="AR573" s="218"/>
      <c r="AS573" s="218"/>
      <c r="AT573" s="218"/>
      <c r="AU573" s="218"/>
      <c r="AV573" s="218"/>
      <c r="AW573" s="218"/>
      <c r="AX573" s="218"/>
      <c r="AY573" s="218"/>
      <c r="AZ573" s="218"/>
      <c r="BA573" s="218"/>
      <c r="BB573" s="218"/>
      <c r="BC573" s="218"/>
      <c r="BD573" s="218"/>
      <c r="BE573" s="218"/>
      <c r="BF573" s="218"/>
      <c r="BG573" s="218"/>
      <c r="BH573" s="218"/>
      <c r="BI573" s="218"/>
      <c r="BJ573" s="218"/>
      <c r="BK573" s="218"/>
      <c r="BL573" s="218"/>
      <c r="BM573" s="218"/>
      <c r="BN573" s="218"/>
      <c r="BO573" s="218"/>
      <c r="BP573" s="218"/>
      <c r="BQ573" s="218"/>
      <c r="BR573" s="218"/>
      <c r="BS573" s="218"/>
      <c r="BT573" s="218"/>
      <c r="BU573" s="218"/>
      <c r="BV573" s="218"/>
      <c r="BW573" s="218"/>
      <c r="BX573" s="218"/>
      <c r="BY573" s="218"/>
      <c r="BZ573" s="218"/>
      <c r="DK573" s="218"/>
      <c r="DL573" s="218"/>
      <c r="DM573" s="218"/>
      <c r="DN573" s="218"/>
      <c r="DO573" s="218"/>
      <c r="DP573" s="218"/>
      <c r="DQ573" s="218"/>
      <c r="DR573" s="218"/>
      <c r="DS573" s="218"/>
      <c r="DT573" s="218"/>
      <c r="DU573" s="218"/>
      <c r="DV573" s="218"/>
      <c r="DW573" s="218"/>
      <c r="DX573" s="218"/>
      <c r="DY573" s="218"/>
      <c r="DZ573" s="218"/>
      <c r="EA573" s="218"/>
      <c r="EB573" s="218"/>
      <c r="EC573" s="218"/>
      <c r="ED573" s="218"/>
      <c r="EE573" s="218"/>
      <c r="EF573" s="218"/>
      <c r="EG573" s="218"/>
      <c r="EH573" s="218"/>
    </row>
    <row r="574" spans="2:138">
      <c r="B574" s="218"/>
      <c r="C574" s="304"/>
      <c r="D574" s="218"/>
      <c r="F574" s="218"/>
      <c r="G574" s="218"/>
      <c r="H574" s="218"/>
      <c r="I574" s="218"/>
      <c r="J574" s="218"/>
      <c r="K574" s="218"/>
      <c r="L574" s="218"/>
      <c r="M574" s="218"/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  <c r="Y574" s="218"/>
      <c r="Z574" s="218"/>
      <c r="AA574" s="218"/>
      <c r="AB574" s="218"/>
      <c r="AC574" s="218"/>
      <c r="AD574" s="218"/>
      <c r="AE574" s="218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18"/>
      <c r="AP574" s="218"/>
      <c r="AQ574" s="218"/>
      <c r="AR574" s="218"/>
      <c r="AS574" s="218"/>
      <c r="AT574" s="218"/>
      <c r="AU574" s="218"/>
      <c r="AV574" s="218"/>
      <c r="AW574" s="218"/>
      <c r="AX574" s="218"/>
      <c r="AY574" s="218"/>
      <c r="AZ574" s="218"/>
      <c r="BA574" s="218"/>
      <c r="BB574" s="218"/>
      <c r="BC574" s="218"/>
      <c r="BD574" s="218"/>
      <c r="BE574" s="218"/>
      <c r="BF574" s="218"/>
      <c r="BG574" s="218"/>
      <c r="BH574" s="218"/>
      <c r="BI574" s="218"/>
      <c r="BJ574" s="218"/>
      <c r="BK574" s="218"/>
      <c r="BL574" s="218"/>
      <c r="BM574" s="218"/>
      <c r="BN574" s="218"/>
      <c r="BO574" s="218"/>
      <c r="BP574" s="218"/>
      <c r="BQ574" s="218"/>
      <c r="BR574" s="218"/>
      <c r="BS574" s="218"/>
      <c r="BT574" s="218"/>
      <c r="BU574" s="218"/>
      <c r="BV574" s="218"/>
      <c r="BW574" s="218"/>
      <c r="BX574" s="218"/>
      <c r="BY574" s="218"/>
      <c r="BZ574" s="218"/>
      <c r="DK574" s="218"/>
      <c r="DL574" s="218"/>
      <c r="DM574" s="218"/>
      <c r="DN574" s="218"/>
      <c r="DO574" s="218"/>
      <c r="DP574" s="218"/>
      <c r="DQ574" s="218"/>
      <c r="DR574" s="218"/>
      <c r="DS574" s="218"/>
      <c r="DT574" s="218"/>
      <c r="DU574" s="218"/>
      <c r="DV574" s="218"/>
      <c r="DW574" s="218"/>
      <c r="DX574" s="218"/>
      <c r="DY574" s="218"/>
      <c r="DZ574" s="218"/>
      <c r="EA574" s="218"/>
      <c r="EB574" s="218"/>
      <c r="EC574" s="218"/>
      <c r="ED574" s="218"/>
      <c r="EE574" s="218"/>
      <c r="EF574" s="218"/>
      <c r="EG574" s="218"/>
      <c r="EH574" s="218"/>
    </row>
    <row r="575" spans="2:138">
      <c r="B575" s="218"/>
      <c r="C575" s="304"/>
      <c r="D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218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218"/>
      <c r="BV575" s="218"/>
      <c r="BW575" s="218"/>
      <c r="BX575" s="218"/>
      <c r="BY575" s="218"/>
      <c r="BZ575" s="218"/>
      <c r="DK575" s="218"/>
      <c r="DL575" s="218"/>
      <c r="DM575" s="218"/>
      <c r="DN575" s="218"/>
      <c r="DO575" s="218"/>
      <c r="DP575" s="218"/>
      <c r="DQ575" s="218"/>
      <c r="DR575" s="218"/>
      <c r="DS575" s="218"/>
      <c r="DT575" s="218"/>
      <c r="DU575" s="218"/>
      <c r="DV575" s="218"/>
      <c r="DW575" s="218"/>
      <c r="DX575" s="218"/>
      <c r="DY575" s="218"/>
      <c r="DZ575" s="218"/>
      <c r="EA575" s="218"/>
      <c r="EB575" s="218"/>
      <c r="EC575" s="218"/>
      <c r="ED575" s="218"/>
      <c r="EE575" s="218"/>
      <c r="EF575" s="218"/>
      <c r="EG575" s="218"/>
      <c r="EH575" s="218"/>
    </row>
    <row r="576" spans="2:138">
      <c r="B576" s="218"/>
      <c r="C576" s="304"/>
      <c r="D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218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218"/>
      <c r="BV576" s="218"/>
      <c r="BW576" s="218"/>
      <c r="BX576" s="218"/>
      <c r="BY576" s="218"/>
      <c r="BZ576" s="218"/>
      <c r="DK576" s="218"/>
      <c r="DL576" s="218"/>
      <c r="DM576" s="218"/>
      <c r="DN576" s="218"/>
      <c r="DO576" s="218"/>
      <c r="DP576" s="218"/>
      <c r="DQ576" s="218"/>
      <c r="DR576" s="218"/>
      <c r="DS576" s="218"/>
      <c r="DT576" s="218"/>
      <c r="DU576" s="218"/>
      <c r="DV576" s="218"/>
      <c r="DW576" s="218"/>
      <c r="DX576" s="218"/>
      <c r="DY576" s="218"/>
      <c r="DZ576" s="218"/>
      <c r="EA576" s="218"/>
      <c r="EB576" s="218"/>
      <c r="EC576" s="218"/>
      <c r="ED576" s="218"/>
      <c r="EE576" s="218"/>
      <c r="EF576" s="218"/>
      <c r="EG576" s="218"/>
      <c r="EH576" s="218"/>
    </row>
    <row r="577" spans="2:138">
      <c r="B577" s="218"/>
      <c r="C577" s="304"/>
      <c r="D577" s="218"/>
      <c r="F577" s="218"/>
      <c r="G577" s="218"/>
      <c r="H577" s="218"/>
      <c r="I577" s="218"/>
      <c r="J577" s="218"/>
      <c r="K577" s="218"/>
      <c r="L577" s="218"/>
      <c r="M577" s="218"/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  <c r="Y577" s="218"/>
      <c r="Z577" s="218"/>
      <c r="AA577" s="218"/>
      <c r="AB577" s="218"/>
      <c r="AC577" s="218"/>
      <c r="AD577" s="218"/>
      <c r="AE577" s="218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18"/>
      <c r="AP577" s="218"/>
      <c r="AQ577" s="218"/>
      <c r="AR577" s="218"/>
      <c r="AS577" s="218"/>
      <c r="AT577" s="218"/>
      <c r="AU577" s="218"/>
      <c r="AV577" s="218"/>
      <c r="AW577" s="218"/>
      <c r="AX577" s="218"/>
      <c r="AY577" s="218"/>
      <c r="AZ577" s="218"/>
      <c r="BA577" s="218"/>
      <c r="BB577" s="218"/>
      <c r="BC577" s="218"/>
      <c r="BD577" s="218"/>
      <c r="BE577" s="218"/>
      <c r="BF577" s="218"/>
      <c r="BG577" s="218"/>
      <c r="BH577" s="218"/>
      <c r="BI577" s="218"/>
      <c r="BJ577" s="218"/>
      <c r="BK577" s="218"/>
      <c r="BL577" s="218"/>
      <c r="BM577" s="218"/>
      <c r="BN577" s="218"/>
      <c r="BO577" s="218"/>
      <c r="BP577" s="218"/>
      <c r="BQ577" s="218"/>
      <c r="BR577" s="218"/>
      <c r="BS577" s="218"/>
      <c r="BT577" s="218"/>
      <c r="BU577" s="218"/>
      <c r="BV577" s="218"/>
      <c r="BW577" s="218"/>
      <c r="BX577" s="218"/>
      <c r="BY577" s="218"/>
      <c r="BZ577" s="218"/>
      <c r="DK577" s="218"/>
      <c r="DL577" s="218"/>
      <c r="DM577" s="218"/>
      <c r="DN577" s="218"/>
      <c r="DO577" s="218"/>
      <c r="DP577" s="218"/>
      <c r="DQ577" s="218"/>
      <c r="DR577" s="218"/>
      <c r="DS577" s="218"/>
      <c r="DT577" s="218"/>
      <c r="DU577" s="218"/>
      <c r="DV577" s="218"/>
      <c r="DW577" s="218"/>
      <c r="DX577" s="218"/>
      <c r="DY577" s="218"/>
      <c r="DZ577" s="218"/>
      <c r="EA577" s="218"/>
      <c r="EB577" s="218"/>
      <c r="EC577" s="218"/>
      <c r="ED577" s="218"/>
      <c r="EE577" s="218"/>
      <c r="EF577" s="218"/>
      <c r="EG577" s="218"/>
      <c r="EH577" s="218"/>
    </row>
    <row r="578" spans="2:138">
      <c r="B578" s="218"/>
      <c r="C578" s="304"/>
      <c r="D578" s="218"/>
      <c r="F578" s="218"/>
      <c r="G578" s="218"/>
      <c r="H578" s="218"/>
      <c r="I578" s="218"/>
      <c r="J578" s="218"/>
      <c r="K578" s="218"/>
      <c r="L578" s="218"/>
      <c r="M578" s="218"/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  <c r="Y578" s="218"/>
      <c r="Z578" s="218"/>
      <c r="AA578" s="218"/>
      <c r="AB578" s="218"/>
      <c r="AC578" s="218"/>
      <c r="AD578" s="218"/>
      <c r="AE578" s="218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18"/>
      <c r="AP578" s="218"/>
      <c r="AQ578" s="218"/>
      <c r="AR578" s="218"/>
      <c r="AS578" s="218"/>
      <c r="AT578" s="218"/>
      <c r="AU578" s="218"/>
      <c r="AV578" s="218"/>
      <c r="AW578" s="218"/>
      <c r="AX578" s="218"/>
      <c r="AY578" s="218"/>
      <c r="AZ578" s="218"/>
      <c r="BA578" s="218"/>
      <c r="BB578" s="218"/>
      <c r="BC578" s="218"/>
      <c r="BD578" s="218"/>
      <c r="BE578" s="218"/>
      <c r="BF578" s="218"/>
      <c r="BG578" s="218"/>
      <c r="BH578" s="218"/>
      <c r="BI578" s="218"/>
      <c r="BJ578" s="218"/>
      <c r="BK578" s="218"/>
      <c r="BL578" s="218"/>
      <c r="BM578" s="218"/>
      <c r="BN578" s="218"/>
      <c r="BO578" s="218"/>
      <c r="BP578" s="218"/>
      <c r="BQ578" s="218"/>
      <c r="BR578" s="218"/>
      <c r="BS578" s="218"/>
      <c r="BT578" s="218"/>
      <c r="BU578" s="218"/>
      <c r="BV578" s="218"/>
      <c r="BW578" s="218"/>
      <c r="BX578" s="218"/>
      <c r="BY578" s="218"/>
      <c r="BZ578" s="218"/>
      <c r="DK578" s="218"/>
      <c r="DL578" s="218"/>
      <c r="DM578" s="218"/>
      <c r="DN578" s="218"/>
      <c r="DO578" s="218"/>
      <c r="DP578" s="218"/>
      <c r="DQ578" s="218"/>
      <c r="DR578" s="218"/>
      <c r="DS578" s="218"/>
      <c r="DT578" s="218"/>
      <c r="DU578" s="218"/>
      <c r="DV578" s="218"/>
      <c r="DW578" s="218"/>
      <c r="DX578" s="218"/>
      <c r="DY578" s="218"/>
      <c r="DZ578" s="218"/>
      <c r="EA578" s="218"/>
      <c r="EB578" s="218"/>
      <c r="EC578" s="218"/>
      <c r="ED578" s="218"/>
      <c r="EE578" s="218"/>
      <c r="EF578" s="218"/>
      <c r="EG578" s="218"/>
      <c r="EH578" s="218"/>
    </row>
    <row r="579" spans="2:138">
      <c r="B579" s="218"/>
      <c r="C579" s="304"/>
      <c r="D579" s="218"/>
      <c r="F579" s="218"/>
      <c r="G579" s="218"/>
      <c r="H579" s="218"/>
      <c r="I579" s="218"/>
      <c r="J579" s="218"/>
      <c r="K579" s="218"/>
      <c r="L579" s="218"/>
      <c r="M579" s="218"/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  <c r="Y579" s="218"/>
      <c r="Z579" s="218"/>
      <c r="AA579" s="218"/>
      <c r="AB579" s="218"/>
      <c r="AC579" s="218"/>
      <c r="AD579" s="218"/>
      <c r="AE579" s="218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18"/>
      <c r="AP579" s="218"/>
      <c r="AQ579" s="218"/>
      <c r="AR579" s="218"/>
      <c r="AS579" s="218"/>
      <c r="AT579" s="218"/>
      <c r="AU579" s="218"/>
      <c r="AV579" s="218"/>
      <c r="AW579" s="218"/>
      <c r="AX579" s="218"/>
      <c r="AY579" s="218"/>
      <c r="AZ579" s="218"/>
      <c r="BA579" s="218"/>
      <c r="BB579" s="218"/>
      <c r="BC579" s="218"/>
      <c r="BD579" s="218"/>
      <c r="BE579" s="218"/>
      <c r="BF579" s="218"/>
      <c r="BG579" s="218"/>
      <c r="BH579" s="218"/>
      <c r="BI579" s="218"/>
      <c r="BJ579" s="218"/>
      <c r="BK579" s="218"/>
      <c r="BL579" s="218"/>
      <c r="BM579" s="218"/>
      <c r="BN579" s="218"/>
      <c r="BO579" s="218"/>
      <c r="BP579" s="218"/>
      <c r="BQ579" s="218"/>
      <c r="BR579" s="218"/>
      <c r="BS579" s="218"/>
      <c r="BT579" s="218"/>
      <c r="BU579" s="218"/>
      <c r="BV579" s="218"/>
      <c r="BW579" s="218"/>
      <c r="BX579" s="218"/>
      <c r="BY579" s="218"/>
      <c r="BZ579" s="218"/>
      <c r="DK579" s="218"/>
      <c r="DL579" s="218"/>
      <c r="DM579" s="218"/>
      <c r="DN579" s="218"/>
      <c r="DO579" s="218"/>
      <c r="DP579" s="218"/>
      <c r="DQ579" s="218"/>
      <c r="DR579" s="218"/>
      <c r="DS579" s="218"/>
      <c r="DT579" s="218"/>
      <c r="DU579" s="218"/>
      <c r="DV579" s="218"/>
      <c r="DW579" s="218"/>
      <c r="DX579" s="218"/>
      <c r="DY579" s="218"/>
      <c r="DZ579" s="218"/>
      <c r="EA579" s="218"/>
      <c r="EB579" s="218"/>
      <c r="EC579" s="218"/>
      <c r="ED579" s="218"/>
      <c r="EE579" s="218"/>
      <c r="EF579" s="218"/>
      <c r="EG579" s="218"/>
      <c r="EH579" s="218"/>
    </row>
    <row r="580" spans="2:138">
      <c r="B580" s="218"/>
      <c r="C580" s="304"/>
      <c r="D580" s="218"/>
      <c r="F580" s="218"/>
      <c r="G580" s="218"/>
      <c r="H580" s="218"/>
      <c r="I580" s="218"/>
      <c r="J580" s="218"/>
      <c r="K580" s="218"/>
      <c r="L580" s="218"/>
      <c r="M580" s="218"/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  <c r="Y580" s="218"/>
      <c r="Z580" s="218"/>
      <c r="AA580" s="218"/>
      <c r="AB580" s="218"/>
      <c r="AC580" s="218"/>
      <c r="AD580" s="218"/>
      <c r="AE580" s="218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18"/>
      <c r="AP580" s="218"/>
      <c r="AQ580" s="218"/>
      <c r="AR580" s="218"/>
      <c r="AS580" s="218"/>
      <c r="AT580" s="218"/>
      <c r="AU580" s="218"/>
      <c r="AV580" s="218"/>
      <c r="AW580" s="218"/>
      <c r="AX580" s="218"/>
      <c r="AY580" s="218"/>
      <c r="AZ580" s="218"/>
      <c r="BA580" s="218"/>
      <c r="BB580" s="218"/>
      <c r="BC580" s="218"/>
      <c r="BD580" s="218"/>
      <c r="BE580" s="218"/>
      <c r="BF580" s="218"/>
      <c r="BG580" s="218"/>
      <c r="BH580" s="218"/>
      <c r="BI580" s="218"/>
      <c r="BJ580" s="218"/>
      <c r="BK580" s="218"/>
      <c r="BL580" s="218"/>
      <c r="BM580" s="218"/>
      <c r="BN580" s="218"/>
      <c r="BO580" s="218"/>
      <c r="BP580" s="218"/>
      <c r="BQ580" s="218"/>
      <c r="BR580" s="218"/>
      <c r="BS580" s="218"/>
      <c r="BT580" s="218"/>
      <c r="BU580" s="218"/>
      <c r="BV580" s="218"/>
      <c r="BW580" s="218"/>
      <c r="BX580" s="218"/>
      <c r="BY580" s="218"/>
      <c r="BZ580" s="218"/>
      <c r="DK580" s="218"/>
      <c r="DL580" s="218"/>
      <c r="DM580" s="218"/>
      <c r="DN580" s="218"/>
      <c r="DO580" s="218"/>
      <c r="DP580" s="218"/>
      <c r="DQ580" s="218"/>
      <c r="DR580" s="218"/>
      <c r="DS580" s="218"/>
      <c r="DT580" s="218"/>
      <c r="DU580" s="218"/>
      <c r="DV580" s="218"/>
      <c r="DW580" s="218"/>
      <c r="DX580" s="218"/>
      <c r="DY580" s="218"/>
      <c r="DZ580" s="218"/>
      <c r="EA580" s="218"/>
      <c r="EB580" s="218"/>
      <c r="EC580" s="218"/>
      <c r="ED580" s="218"/>
      <c r="EE580" s="218"/>
      <c r="EF580" s="218"/>
      <c r="EG580" s="218"/>
      <c r="EH580" s="218"/>
    </row>
    <row r="581" spans="2:138">
      <c r="B581" s="218"/>
      <c r="C581" s="304"/>
      <c r="D581" s="218"/>
      <c r="F581" s="218"/>
      <c r="G581" s="218"/>
      <c r="H581" s="218"/>
      <c r="I581" s="218"/>
      <c r="J581" s="218"/>
      <c r="K581" s="218"/>
      <c r="L581" s="218"/>
      <c r="M581" s="218"/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  <c r="Y581" s="218"/>
      <c r="Z581" s="218"/>
      <c r="AA581" s="218"/>
      <c r="AB581" s="218"/>
      <c r="AC581" s="218"/>
      <c r="AD581" s="218"/>
      <c r="AE581" s="218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18"/>
      <c r="AP581" s="218"/>
      <c r="AQ581" s="218"/>
      <c r="AR581" s="218"/>
      <c r="AS581" s="218"/>
      <c r="AT581" s="218"/>
      <c r="AU581" s="218"/>
      <c r="AV581" s="218"/>
      <c r="AW581" s="218"/>
      <c r="AX581" s="218"/>
      <c r="AY581" s="218"/>
      <c r="AZ581" s="218"/>
      <c r="BA581" s="218"/>
      <c r="BB581" s="218"/>
      <c r="BC581" s="218"/>
      <c r="BD581" s="218"/>
      <c r="BE581" s="218"/>
      <c r="BF581" s="218"/>
      <c r="BG581" s="218"/>
      <c r="BH581" s="218"/>
      <c r="BI581" s="218"/>
      <c r="BJ581" s="218"/>
      <c r="BK581" s="218"/>
      <c r="BL581" s="218"/>
      <c r="BM581" s="218"/>
      <c r="BN581" s="218"/>
      <c r="BO581" s="218"/>
      <c r="BP581" s="218"/>
      <c r="BQ581" s="218"/>
      <c r="BR581" s="218"/>
      <c r="BS581" s="218"/>
      <c r="BT581" s="218"/>
      <c r="BU581" s="218"/>
      <c r="BV581" s="218"/>
      <c r="BW581" s="218"/>
      <c r="BX581" s="218"/>
      <c r="BY581" s="218"/>
      <c r="BZ581" s="218"/>
      <c r="DK581" s="218"/>
      <c r="DL581" s="218"/>
      <c r="DM581" s="218"/>
      <c r="DN581" s="218"/>
      <c r="DO581" s="218"/>
      <c r="DP581" s="218"/>
      <c r="DQ581" s="218"/>
      <c r="DR581" s="218"/>
      <c r="DS581" s="218"/>
      <c r="DT581" s="218"/>
      <c r="DU581" s="218"/>
      <c r="DV581" s="218"/>
      <c r="DW581" s="218"/>
      <c r="DX581" s="218"/>
      <c r="DY581" s="218"/>
      <c r="DZ581" s="218"/>
      <c r="EA581" s="218"/>
      <c r="EB581" s="218"/>
      <c r="EC581" s="218"/>
      <c r="ED581" s="218"/>
      <c r="EE581" s="218"/>
      <c r="EF581" s="218"/>
      <c r="EG581" s="218"/>
      <c r="EH581" s="218"/>
    </row>
    <row r="582" spans="2:138">
      <c r="B582" s="218"/>
      <c r="C582" s="304"/>
      <c r="D582" s="218"/>
      <c r="F582" s="218"/>
      <c r="G582" s="218"/>
      <c r="H582" s="218"/>
      <c r="I582" s="218"/>
      <c r="J582" s="218"/>
      <c r="K582" s="218"/>
      <c r="L582" s="218"/>
      <c r="M582" s="218"/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  <c r="Y582" s="218"/>
      <c r="Z582" s="218"/>
      <c r="AA582" s="218"/>
      <c r="AB582" s="218"/>
      <c r="AC582" s="218"/>
      <c r="AD582" s="218"/>
      <c r="AE582" s="218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18"/>
      <c r="AP582" s="218"/>
      <c r="AQ582" s="218"/>
      <c r="AR582" s="218"/>
      <c r="AS582" s="218"/>
      <c r="AT582" s="218"/>
      <c r="AU582" s="218"/>
      <c r="AV582" s="218"/>
      <c r="AW582" s="218"/>
      <c r="AX582" s="218"/>
      <c r="AY582" s="218"/>
      <c r="AZ582" s="218"/>
      <c r="BA582" s="218"/>
      <c r="BB582" s="218"/>
      <c r="BC582" s="218"/>
      <c r="BD582" s="218"/>
      <c r="BE582" s="218"/>
      <c r="BF582" s="218"/>
      <c r="BG582" s="218"/>
      <c r="BH582" s="218"/>
      <c r="BI582" s="218"/>
      <c r="BJ582" s="218"/>
      <c r="BK582" s="218"/>
      <c r="BL582" s="218"/>
      <c r="BM582" s="218"/>
      <c r="BN582" s="218"/>
      <c r="BO582" s="218"/>
      <c r="BP582" s="218"/>
      <c r="BQ582" s="218"/>
      <c r="BR582" s="218"/>
      <c r="BS582" s="218"/>
      <c r="BT582" s="218"/>
      <c r="BU582" s="218"/>
      <c r="BV582" s="218"/>
      <c r="BW582" s="218"/>
      <c r="BX582" s="218"/>
      <c r="BY582" s="218"/>
      <c r="BZ582" s="218"/>
      <c r="DK582" s="218"/>
      <c r="DL582" s="218"/>
      <c r="DM582" s="218"/>
      <c r="DN582" s="218"/>
      <c r="DO582" s="218"/>
      <c r="DP582" s="218"/>
      <c r="DQ582" s="218"/>
      <c r="DR582" s="218"/>
      <c r="DS582" s="218"/>
      <c r="DT582" s="218"/>
      <c r="DU582" s="218"/>
      <c r="DV582" s="218"/>
      <c r="DW582" s="218"/>
      <c r="DX582" s="218"/>
      <c r="DY582" s="218"/>
      <c r="DZ582" s="218"/>
      <c r="EA582" s="218"/>
      <c r="EB582" s="218"/>
      <c r="EC582" s="218"/>
      <c r="ED582" s="218"/>
      <c r="EE582" s="218"/>
      <c r="EF582" s="218"/>
      <c r="EG582" s="218"/>
      <c r="EH582" s="218"/>
    </row>
    <row r="583" spans="2:138">
      <c r="B583" s="218"/>
      <c r="C583" s="304"/>
      <c r="D583" s="218"/>
      <c r="F583" s="218"/>
      <c r="G583" s="218"/>
      <c r="H583" s="218"/>
      <c r="I583" s="218"/>
      <c r="J583" s="218"/>
      <c r="K583" s="218"/>
      <c r="L583" s="218"/>
      <c r="M583" s="218"/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  <c r="Y583" s="218"/>
      <c r="Z583" s="218"/>
      <c r="AA583" s="218"/>
      <c r="AB583" s="218"/>
      <c r="AC583" s="218"/>
      <c r="AD583" s="218"/>
      <c r="AE583" s="218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18"/>
      <c r="AP583" s="218"/>
      <c r="AQ583" s="218"/>
      <c r="AR583" s="218"/>
      <c r="AS583" s="218"/>
      <c r="AT583" s="218"/>
      <c r="AU583" s="218"/>
      <c r="AV583" s="218"/>
      <c r="AW583" s="218"/>
      <c r="AX583" s="218"/>
      <c r="AY583" s="218"/>
      <c r="AZ583" s="218"/>
      <c r="BA583" s="218"/>
      <c r="BB583" s="218"/>
      <c r="BC583" s="218"/>
      <c r="BD583" s="218"/>
      <c r="BE583" s="218"/>
      <c r="BF583" s="218"/>
      <c r="BG583" s="218"/>
      <c r="BH583" s="218"/>
      <c r="BI583" s="218"/>
      <c r="BJ583" s="218"/>
      <c r="BK583" s="218"/>
      <c r="BL583" s="218"/>
      <c r="BM583" s="218"/>
      <c r="BN583" s="218"/>
      <c r="BO583" s="218"/>
      <c r="BP583" s="218"/>
      <c r="BQ583" s="218"/>
      <c r="BR583" s="218"/>
      <c r="BS583" s="218"/>
      <c r="BT583" s="218"/>
      <c r="BU583" s="218"/>
      <c r="BV583" s="218"/>
      <c r="BW583" s="218"/>
      <c r="BX583" s="218"/>
      <c r="BY583" s="218"/>
      <c r="BZ583" s="218"/>
      <c r="DK583" s="218"/>
      <c r="DL583" s="218"/>
      <c r="DM583" s="218"/>
      <c r="DN583" s="218"/>
      <c r="DO583" s="218"/>
      <c r="DP583" s="218"/>
      <c r="DQ583" s="218"/>
      <c r="DR583" s="218"/>
      <c r="DS583" s="218"/>
      <c r="DT583" s="218"/>
      <c r="DU583" s="218"/>
      <c r="DV583" s="218"/>
      <c r="DW583" s="218"/>
      <c r="DX583" s="218"/>
      <c r="DY583" s="218"/>
      <c r="DZ583" s="218"/>
      <c r="EA583" s="218"/>
      <c r="EB583" s="218"/>
      <c r="EC583" s="218"/>
      <c r="ED583" s="218"/>
      <c r="EE583" s="218"/>
      <c r="EF583" s="218"/>
      <c r="EG583" s="218"/>
      <c r="EH583" s="218"/>
    </row>
    <row r="584" spans="2:138">
      <c r="B584" s="218"/>
      <c r="C584" s="304"/>
      <c r="D584" s="218"/>
      <c r="F584" s="218"/>
      <c r="G584" s="218"/>
      <c r="H584" s="218"/>
      <c r="I584" s="218"/>
      <c r="J584" s="218"/>
      <c r="K584" s="218"/>
      <c r="L584" s="218"/>
      <c r="M584" s="218"/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  <c r="Y584" s="218"/>
      <c r="Z584" s="218"/>
      <c r="AA584" s="218"/>
      <c r="AB584" s="218"/>
      <c r="AC584" s="218"/>
      <c r="AD584" s="218"/>
      <c r="AE584" s="218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18"/>
      <c r="AP584" s="218"/>
      <c r="AQ584" s="218"/>
      <c r="AR584" s="218"/>
      <c r="AS584" s="218"/>
      <c r="AT584" s="218"/>
      <c r="AU584" s="218"/>
      <c r="AV584" s="218"/>
      <c r="AW584" s="218"/>
      <c r="AX584" s="218"/>
      <c r="AY584" s="218"/>
      <c r="AZ584" s="218"/>
      <c r="BA584" s="218"/>
      <c r="BB584" s="218"/>
      <c r="BC584" s="218"/>
      <c r="BD584" s="218"/>
      <c r="BE584" s="218"/>
      <c r="BF584" s="218"/>
      <c r="BG584" s="218"/>
      <c r="BH584" s="218"/>
      <c r="BI584" s="218"/>
      <c r="BJ584" s="218"/>
      <c r="BK584" s="218"/>
      <c r="BL584" s="218"/>
      <c r="BM584" s="218"/>
      <c r="BN584" s="218"/>
      <c r="BO584" s="218"/>
      <c r="BP584" s="218"/>
      <c r="BQ584" s="218"/>
      <c r="BR584" s="218"/>
      <c r="BS584" s="218"/>
      <c r="BT584" s="218"/>
      <c r="BU584" s="218"/>
      <c r="BV584" s="218"/>
      <c r="BW584" s="218"/>
      <c r="BX584" s="218"/>
      <c r="BY584" s="218"/>
      <c r="BZ584" s="218"/>
      <c r="DK584" s="218"/>
      <c r="DL584" s="218"/>
      <c r="DM584" s="218"/>
      <c r="DN584" s="218"/>
      <c r="DO584" s="218"/>
      <c r="DP584" s="218"/>
      <c r="DQ584" s="218"/>
      <c r="DR584" s="218"/>
      <c r="DS584" s="218"/>
      <c r="DT584" s="218"/>
      <c r="DU584" s="218"/>
      <c r="DV584" s="218"/>
      <c r="DW584" s="218"/>
      <c r="DX584" s="218"/>
      <c r="DY584" s="218"/>
      <c r="DZ584" s="218"/>
      <c r="EA584" s="218"/>
      <c r="EB584" s="218"/>
      <c r="EC584" s="218"/>
      <c r="ED584" s="218"/>
      <c r="EE584" s="218"/>
      <c r="EF584" s="218"/>
      <c r="EG584" s="218"/>
      <c r="EH584" s="218"/>
    </row>
    <row r="585" spans="2:138">
      <c r="B585" s="218"/>
      <c r="C585" s="304"/>
      <c r="D585" s="218"/>
      <c r="F585" s="218"/>
      <c r="G585" s="218"/>
      <c r="H585" s="218"/>
      <c r="I585" s="218"/>
      <c r="J585" s="218"/>
      <c r="K585" s="218"/>
      <c r="L585" s="218"/>
      <c r="M585" s="218"/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  <c r="Y585" s="218"/>
      <c r="Z585" s="218"/>
      <c r="AA585" s="218"/>
      <c r="AB585" s="218"/>
      <c r="AC585" s="218"/>
      <c r="AD585" s="218"/>
      <c r="AE585" s="218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18"/>
      <c r="AP585" s="218"/>
      <c r="AQ585" s="218"/>
      <c r="AR585" s="218"/>
      <c r="AS585" s="218"/>
      <c r="AT585" s="218"/>
      <c r="AU585" s="218"/>
      <c r="AV585" s="218"/>
      <c r="AW585" s="218"/>
      <c r="AX585" s="218"/>
      <c r="AY585" s="218"/>
      <c r="AZ585" s="218"/>
      <c r="BA585" s="218"/>
      <c r="BB585" s="218"/>
      <c r="BC585" s="218"/>
      <c r="BD585" s="218"/>
      <c r="BE585" s="218"/>
      <c r="BF585" s="218"/>
      <c r="BG585" s="218"/>
      <c r="BH585" s="218"/>
      <c r="BI585" s="218"/>
      <c r="BJ585" s="218"/>
      <c r="BK585" s="218"/>
      <c r="BL585" s="218"/>
      <c r="BM585" s="218"/>
      <c r="BN585" s="218"/>
      <c r="BO585" s="218"/>
      <c r="BP585" s="218"/>
      <c r="BQ585" s="218"/>
      <c r="BR585" s="218"/>
      <c r="BS585" s="218"/>
      <c r="BT585" s="218"/>
      <c r="BU585" s="218"/>
      <c r="BV585" s="218"/>
      <c r="BW585" s="218"/>
      <c r="BX585" s="218"/>
      <c r="BY585" s="218"/>
      <c r="BZ585" s="218"/>
      <c r="DK585" s="218"/>
      <c r="DL585" s="218"/>
      <c r="DM585" s="218"/>
      <c r="DN585" s="218"/>
      <c r="DO585" s="218"/>
      <c r="DP585" s="218"/>
      <c r="DQ585" s="218"/>
      <c r="DR585" s="218"/>
      <c r="DS585" s="218"/>
      <c r="DT585" s="218"/>
      <c r="DU585" s="218"/>
      <c r="DV585" s="218"/>
      <c r="DW585" s="218"/>
      <c r="DX585" s="218"/>
      <c r="DY585" s="218"/>
      <c r="DZ585" s="218"/>
      <c r="EA585" s="218"/>
      <c r="EB585" s="218"/>
      <c r="EC585" s="218"/>
      <c r="ED585" s="218"/>
      <c r="EE585" s="218"/>
      <c r="EF585" s="218"/>
      <c r="EG585" s="218"/>
      <c r="EH585" s="218"/>
    </row>
    <row r="586" spans="2:138">
      <c r="B586" s="218"/>
      <c r="C586" s="304"/>
      <c r="D586" s="218"/>
      <c r="F586" s="218"/>
      <c r="G586" s="218"/>
      <c r="H586" s="218"/>
      <c r="I586" s="218"/>
      <c r="J586" s="218"/>
      <c r="K586" s="218"/>
      <c r="L586" s="218"/>
      <c r="M586" s="218"/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  <c r="Y586" s="218"/>
      <c r="Z586" s="218"/>
      <c r="AA586" s="218"/>
      <c r="AB586" s="218"/>
      <c r="AC586" s="218"/>
      <c r="AD586" s="218"/>
      <c r="AE586" s="218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18"/>
      <c r="AP586" s="218"/>
      <c r="AQ586" s="218"/>
      <c r="AR586" s="218"/>
      <c r="AS586" s="218"/>
      <c r="AT586" s="218"/>
      <c r="AU586" s="218"/>
      <c r="AV586" s="218"/>
      <c r="AW586" s="218"/>
      <c r="AX586" s="218"/>
      <c r="AY586" s="218"/>
      <c r="AZ586" s="218"/>
      <c r="BA586" s="218"/>
      <c r="BB586" s="218"/>
      <c r="BC586" s="218"/>
      <c r="BD586" s="218"/>
      <c r="BE586" s="218"/>
      <c r="BF586" s="218"/>
      <c r="BG586" s="218"/>
      <c r="BH586" s="218"/>
      <c r="BI586" s="218"/>
      <c r="BJ586" s="218"/>
      <c r="BK586" s="218"/>
      <c r="BL586" s="218"/>
      <c r="BM586" s="218"/>
      <c r="BN586" s="218"/>
      <c r="BO586" s="218"/>
      <c r="BP586" s="218"/>
      <c r="BQ586" s="218"/>
      <c r="BR586" s="218"/>
      <c r="BS586" s="218"/>
      <c r="BT586" s="218"/>
      <c r="BU586" s="218"/>
      <c r="BV586" s="218"/>
      <c r="BW586" s="218"/>
      <c r="BX586" s="218"/>
      <c r="BY586" s="218"/>
      <c r="BZ586" s="218"/>
      <c r="DK586" s="218"/>
      <c r="DL586" s="218"/>
      <c r="DM586" s="218"/>
      <c r="DN586" s="218"/>
      <c r="DO586" s="218"/>
      <c r="DP586" s="218"/>
      <c r="DQ586" s="218"/>
      <c r="DR586" s="218"/>
      <c r="DS586" s="218"/>
      <c r="DT586" s="218"/>
      <c r="DU586" s="218"/>
      <c r="DV586" s="218"/>
      <c r="DW586" s="218"/>
      <c r="DX586" s="218"/>
      <c r="DY586" s="218"/>
      <c r="DZ586" s="218"/>
      <c r="EA586" s="218"/>
      <c r="EB586" s="218"/>
      <c r="EC586" s="218"/>
      <c r="ED586" s="218"/>
      <c r="EE586" s="218"/>
      <c r="EF586" s="218"/>
      <c r="EG586" s="218"/>
      <c r="EH586" s="218"/>
    </row>
    <row r="587" spans="2:138">
      <c r="B587" s="218"/>
      <c r="C587" s="304"/>
      <c r="D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  <c r="AE587" s="218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18"/>
      <c r="AP587" s="218"/>
      <c r="AQ587" s="218"/>
      <c r="AR587" s="218"/>
      <c r="AS587" s="218"/>
      <c r="AT587" s="218"/>
      <c r="AU587" s="218"/>
      <c r="AV587" s="218"/>
      <c r="AW587" s="218"/>
      <c r="AX587" s="218"/>
      <c r="AY587" s="218"/>
      <c r="AZ587" s="218"/>
      <c r="BA587" s="218"/>
      <c r="BB587" s="218"/>
      <c r="BC587" s="218"/>
      <c r="BD587" s="218"/>
      <c r="BE587" s="218"/>
      <c r="BF587" s="218"/>
      <c r="BG587" s="218"/>
      <c r="BH587" s="218"/>
      <c r="BI587" s="218"/>
      <c r="BJ587" s="218"/>
      <c r="BK587" s="218"/>
      <c r="BL587" s="218"/>
      <c r="BM587" s="218"/>
      <c r="BN587" s="218"/>
      <c r="BO587" s="218"/>
      <c r="BP587" s="218"/>
      <c r="BQ587" s="218"/>
      <c r="BR587" s="218"/>
      <c r="BS587" s="218"/>
      <c r="BT587" s="218"/>
      <c r="BU587" s="218"/>
      <c r="BV587" s="218"/>
      <c r="BW587" s="218"/>
      <c r="BX587" s="218"/>
      <c r="BY587" s="218"/>
      <c r="BZ587" s="218"/>
      <c r="DK587" s="218"/>
      <c r="DL587" s="218"/>
      <c r="DM587" s="218"/>
      <c r="DN587" s="218"/>
      <c r="DO587" s="218"/>
      <c r="DP587" s="218"/>
      <c r="DQ587" s="218"/>
      <c r="DR587" s="218"/>
      <c r="DS587" s="218"/>
      <c r="DT587" s="218"/>
      <c r="DU587" s="218"/>
      <c r="DV587" s="218"/>
      <c r="DW587" s="218"/>
      <c r="DX587" s="218"/>
      <c r="DY587" s="218"/>
      <c r="DZ587" s="218"/>
      <c r="EA587" s="218"/>
      <c r="EB587" s="218"/>
      <c r="EC587" s="218"/>
      <c r="ED587" s="218"/>
      <c r="EE587" s="218"/>
      <c r="EF587" s="218"/>
      <c r="EG587" s="218"/>
      <c r="EH587" s="218"/>
    </row>
    <row r="588" spans="2:138">
      <c r="B588" s="218"/>
      <c r="C588" s="304"/>
      <c r="D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  <c r="AE588" s="218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18"/>
      <c r="AP588" s="218"/>
      <c r="AQ588" s="218"/>
      <c r="AR588" s="218"/>
      <c r="AS588" s="218"/>
      <c r="AT588" s="218"/>
      <c r="AU588" s="218"/>
      <c r="AV588" s="218"/>
      <c r="AW588" s="218"/>
      <c r="AX588" s="218"/>
      <c r="AY588" s="218"/>
      <c r="AZ588" s="218"/>
      <c r="BA588" s="218"/>
      <c r="BB588" s="218"/>
      <c r="BC588" s="218"/>
      <c r="BD588" s="218"/>
      <c r="BE588" s="218"/>
      <c r="BF588" s="218"/>
      <c r="BG588" s="218"/>
      <c r="BH588" s="218"/>
      <c r="BI588" s="218"/>
      <c r="BJ588" s="218"/>
      <c r="BK588" s="218"/>
      <c r="BL588" s="218"/>
      <c r="BM588" s="218"/>
      <c r="BN588" s="218"/>
      <c r="BO588" s="218"/>
      <c r="BP588" s="218"/>
      <c r="BQ588" s="218"/>
      <c r="BR588" s="218"/>
      <c r="BS588" s="218"/>
      <c r="BT588" s="218"/>
      <c r="BU588" s="218"/>
      <c r="BV588" s="218"/>
      <c r="BW588" s="218"/>
      <c r="BX588" s="218"/>
      <c r="BY588" s="218"/>
      <c r="BZ588" s="218"/>
      <c r="DK588" s="218"/>
      <c r="DL588" s="218"/>
      <c r="DM588" s="218"/>
      <c r="DN588" s="218"/>
      <c r="DO588" s="218"/>
      <c r="DP588" s="218"/>
      <c r="DQ588" s="218"/>
      <c r="DR588" s="218"/>
      <c r="DS588" s="218"/>
      <c r="DT588" s="218"/>
      <c r="DU588" s="218"/>
      <c r="DV588" s="218"/>
      <c r="DW588" s="218"/>
      <c r="DX588" s="218"/>
      <c r="DY588" s="218"/>
      <c r="DZ588" s="218"/>
      <c r="EA588" s="218"/>
      <c r="EB588" s="218"/>
      <c r="EC588" s="218"/>
      <c r="ED588" s="218"/>
      <c r="EE588" s="218"/>
      <c r="EF588" s="218"/>
      <c r="EG588" s="218"/>
      <c r="EH588" s="218"/>
    </row>
    <row r="589" spans="2:138">
      <c r="B589" s="218"/>
      <c r="C589" s="304"/>
      <c r="D589" s="218"/>
      <c r="F589" s="218"/>
      <c r="G589" s="218"/>
      <c r="H589" s="218"/>
      <c r="I589" s="218"/>
      <c r="J589" s="218"/>
      <c r="K589" s="218"/>
      <c r="L589" s="218"/>
      <c r="M589" s="218"/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  <c r="Y589" s="218"/>
      <c r="Z589" s="218"/>
      <c r="AA589" s="218"/>
      <c r="AB589" s="218"/>
      <c r="AC589" s="218"/>
      <c r="AD589" s="218"/>
      <c r="AE589" s="218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18"/>
      <c r="AP589" s="218"/>
      <c r="AQ589" s="218"/>
      <c r="AR589" s="218"/>
      <c r="AS589" s="218"/>
      <c r="AT589" s="218"/>
      <c r="AU589" s="218"/>
      <c r="AV589" s="218"/>
      <c r="AW589" s="218"/>
      <c r="AX589" s="218"/>
      <c r="AY589" s="218"/>
      <c r="AZ589" s="218"/>
      <c r="BA589" s="218"/>
      <c r="BB589" s="218"/>
      <c r="BC589" s="218"/>
      <c r="BD589" s="218"/>
      <c r="BE589" s="218"/>
      <c r="BF589" s="218"/>
      <c r="BG589" s="218"/>
      <c r="BH589" s="218"/>
      <c r="BI589" s="218"/>
      <c r="BJ589" s="218"/>
      <c r="BK589" s="218"/>
      <c r="BL589" s="218"/>
      <c r="BM589" s="218"/>
      <c r="BN589" s="218"/>
      <c r="BO589" s="218"/>
      <c r="BP589" s="218"/>
      <c r="BQ589" s="218"/>
      <c r="BR589" s="218"/>
      <c r="BS589" s="218"/>
      <c r="BT589" s="218"/>
      <c r="BU589" s="218"/>
      <c r="BV589" s="218"/>
      <c r="BW589" s="218"/>
      <c r="BX589" s="218"/>
      <c r="BY589" s="218"/>
      <c r="BZ589" s="218"/>
      <c r="DK589" s="218"/>
      <c r="DL589" s="218"/>
      <c r="DM589" s="218"/>
      <c r="DN589" s="218"/>
      <c r="DO589" s="218"/>
      <c r="DP589" s="218"/>
      <c r="DQ589" s="218"/>
      <c r="DR589" s="218"/>
      <c r="DS589" s="218"/>
      <c r="DT589" s="218"/>
      <c r="DU589" s="218"/>
      <c r="DV589" s="218"/>
      <c r="DW589" s="218"/>
      <c r="DX589" s="218"/>
      <c r="DY589" s="218"/>
      <c r="DZ589" s="218"/>
      <c r="EA589" s="218"/>
      <c r="EB589" s="218"/>
      <c r="EC589" s="218"/>
      <c r="ED589" s="218"/>
      <c r="EE589" s="218"/>
      <c r="EF589" s="218"/>
      <c r="EG589" s="218"/>
      <c r="EH589" s="218"/>
    </row>
    <row r="590" spans="2:138">
      <c r="B590" s="218"/>
      <c r="C590" s="304"/>
      <c r="D590" s="218"/>
      <c r="F590" s="218"/>
      <c r="G590" s="218"/>
      <c r="H590" s="218"/>
      <c r="I590" s="218"/>
      <c r="J590" s="218"/>
      <c r="K590" s="218"/>
      <c r="L590" s="218"/>
      <c r="M590" s="218"/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  <c r="Y590" s="218"/>
      <c r="Z590" s="218"/>
      <c r="AA590" s="218"/>
      <c r="AB590" s="218"/>
      <c r="AC590" s="218"/>
      <c r="AD590" s="218"/>
      <c r="AE590" s="218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18"/>
      <c r="AP590" s="218"/>
      <c r="AQ590" s="218"/>
      <c r="AR590" s="218"/>
      <c r="AS590" s="218"/>
      <c r="AT590" s="218"/>
      <c r="AU590" s="218"/>
      <c r="AV590" s="218"/>
      <c r="AW590" s="218"/>
      <c r="AX590" s="218"/>
      <c r="AY590" s="218"/>
      <c r="AZ590" s="218"/>
      <c r="BA590" s="218"/>
      <c r="BB590" s="218"/>
      <c r="BC590" s="218"/>
      <c r="BD590" s="218"/>
      <c r="BE590" s="218"/>
      <c r="BF590" s="218"/>
      <c r="BG590" s="218"/>
      <c r="BH590" s="218"/>
      <c r="BI590" s="218"/>
      <c r="BJ590" s="218"/>
      <c r="BK590" s="218"/>
      <c r="BL590" s="218"/>
      <c r="BM590" s="218"/>
      <c r="BN590" s="218"/>
      <c r="BO590" s="218"/>
      <c r="BP590" s="218"/>
      <c r="BQ590" s="218"/>
      <c r="BR590" s="218"/>
      <c r="BS590" s="218"/>
      <c r="BT590" s="218"/>
      <c r="BU590" s="218"/>
      <c r="BV590" s="218"/>
      <c r="BW590" s="218"/>
      <c r="BX590" s="218"/>
      <c r="BY590" s="218"/>
      <c r="BZ590" s="218"/>
      <c r="DK590" s="218"/>
      <c r="DL590" s="218"/>
      <c r="DM590" s="218"/>
      <c r="DN590" s="218"/>
      <c r="DO590" s="218"/>
      <c r="DP590" s="218"/>
      <c r="DQ590" s="218"/>
      <c r="DR590" s="218"/>
      <c r="DS590" s="218"/>
      <c r="DT590" s="218"/>
      <c r="DU590" s="218"/>
      <c r="DV590" s="218"/>
      <c r="DW590" s="218"/>
      <c r="DX590" s="218"/>
      <c r="DY590" s="218"/>
      <c r="DZ590" s="218"/>
      <c r="EA590" s="218"/>
      <c r="EB590" s="218"/>
      <c r="EC590" s="218"/>
      <c r="ED590" s="218"/>
      <c r="EE590" s="218"/>
      <c r="EF590" s="218"/>
      <c r="EG590" s="218"/>
      <c r="EH590" s="218"/>
    </row>
    <row r="591" spans="2:138">
      <c r="B591" s="218"/>
      <c r="C591" s="304"/>
      <c r="D591" s="218"/>
      <c r="F591" s="218"/>
      <c r="G591" s="218"/>
      <c r="H591" s="218"/>
      <c r="I591" s="218"/>
      <c r="J591" s="218"/>
      <c r="K591" s="218"/>
      <c r="L591" s="218"/>
      <c r="M591" s="218"/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  <c r="Y591" s="218"/>
      <c r="Z591" s="218"/>
      <c r="AA591" s="218"/>
      <c r="AB591" s="218"/>
      <c r="AC591" s="218"/>
      <c r="AD591" s="218"/>
      <c r="AE591" s="218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18"/>
      <c r="AP591" s="218"/>
      <c r="AQ591" s="218"/>
      <c r="AR591" s="218"/>
      <c r="AS591" s="218"/>
      <c r="AT591" s="218"/>
      <c r="AU591" s="218"/>
      <c r="AV591" s="218"/>
      <c r="AW591" s="218"/>
      <c r="AX591" s="218"/>
      <c r="AY591" s="218"/>
      <c r="AZ591" s="218"/>
      <c r="BA591" s="218"/>
      <c r="BB591" s="218"/>
      <c r="BC591" s="218"/>
      <c r="BD591" s="218"/>
      <c r="BE591" s="218"/>
      <c r="BF591" s="218"/>
      <c r="BG591" s="218"/>
      <c r="BH591" s="218"/>
      <c r="BI591" s="218"/>
      <c r="BJ591" s="218"/>
      <c r="BK591" s="218"/>
      <c r="BL591" s="218"/>
      <c r="BM591" s="218"/>
      <c r="BN591" s="218"/>
      <c r="BO591" s="218"/>
      <c r="BP591" s="218"/>
      <c r="BQ591" s="218"/>
      <c r="BR591" s="218"/>
      <c r="BS591" s="218"/>
      <c r="BT591" s="218"/>
      <c r="BU591" s="218"/>
      <c r="BV591" s="218"/>
      <c r="BW591" s="218"/>
      <c r="BX591" s="218"/>
      <c r="BY591" s="218"/>
      <c r="BZ591" s="218"/>
      <c r="DK591" s="218"/>
      <c r="DL591" s="218"/>
      <c r="DM591" s="218"/>
      <c r="DN591" s="218"/>
      <c r="DO591" s="218"/>
      <c r="DP591" s="218"/>
      <c r="DQ591" s="218"/>
      <c r="DR591" s="218"/>
      <c r="DS591" s="218"/>
      <c r="DT591" s="218"/>
      <c r="DU591" s="218"/>
      <c r="DV591" s="218"/>
      <c r="DW591" s="218"/>
      <c r="DX591" s="218"/>
      <c r="DY591" s="218"/>
      <c r="DZ591" s="218"/>
      <c r="EA591" s="218"/>
      <c r="EB591" s="218"/>
      <c r="EC591" s="218"/>
      <c r="ED591" s="218"/>
      <c r="EE591" s="218"/>
      <c r="EF591" s="218"/>
      <c r="EG591" s="218"/>
      <c r="EH591" s="218"/>
    </row>
    <row r="592" spans="2:138">
      <c r="B592" s="218"/>
      <c r="C592" s="304"/>
      <c r="D592" s="218"/>
      <c r="F592" s="218"/>
      <c r="G592" s="218"/>
      <c r="H592" s="218"/>
      <c r="I592" s="218"/>
      <c r="J592" s="218"/>
      <c r="K592" s="218"/>
      <c r="L592" s="218"/>
      <c r="M592" s="218"/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  <c r="Y592" s="218"/>
      <c r="Z592" s="218"/>
      <c r="AA592" s="218"/>
      <c r="AB592" s="218"/>
      <c r="AC592" s="218"/>
      <c r="AD592" s="218"/>
      <c r="AE592" s="218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18"/>
      <c r="AP592" s="218"/>
      <c r="AQ592" s="218"/>
      <c r="AR592" s="218"/>
      <c r="AS592" s="218"/>
      <c r="AT592" s="218"/>
      <c r="AU592" s="218"/>
      <c r="AV592" s="218"/>
      <c r="AW592" s="218"/>
      <c r="AX592" s="218"/>
      <c r="AY592" s="218"/>
      <c r="AZ592" s="218"/>
      <c r="BA592" s="218"/>
      <c r="BB592" s="218"/>
      <c r="BC592" s="218"/>
      <c r="BD592" s="218"/>
      <c r="BE592" s="218"/>
      <c r="BF592" s="218"/>
      <c r="BG592" s="218"/>
      <c r="BH592" s="218"/>
      <c r="BI592" s="218"/>
      <c r="BJ592" s="218"/>
      <c r="BK592" s="218"/>
      <c r="BL592" s="218"/>
      <c r="BM592" s="218"/>
      <c r="BN592" s="218"/>
      <c r="BO592" s="218"/>
      <c r="BP592" s="218"/>
      <c r="BQ592" s="218"/>
      <c r="BR592" s="218"/>
      <c r="BS592" s="218"/>
      <c r="BT592" s="218"/>
      <c r="BU592" s="218"/>
      <c r="BV592" s="218"/>
      <c r="BW592" s="218"/>
      <c r="BX592" s="218"/>
      <c r="BY592" s="218"/>
      <c r="BZ592" s="218"/>
      <c r="DK592" s="218"/>
      <c r="DL592" s="218"/>
      <c r="DM592" s="218"/>
      <c r="DN592" s="218"/>
      <c r="DO592" s="218"/>
      <c r="DP592" s="218"/>
      <c r="DQ592" s="218"/>
      <c r="DR592" s="218"/>
      <c r="DS592" s="218"/>
      <c r="DT592" s="218"/>
      <c r="DU592" s="218"/>
      <c r="DV592" s="218"/>
      <c r="DW592" s="218"/>
      <c r="DX592" s="218"/>
      <c r="DY592" s="218"/>
      <c r="DZ592" s="218"/>
      <c r="EA592" s="218"/>
      <c r="EB592" s="218"/>
      <c r="EC592" s="218"/>
      <c r="ED592" s="218"/>
      <c r="EE592" s="218"/>
      <c r="EF592" s="218"/>
      <c r="EG592" s="218"/>
      <c r="EH592" s="218"/>
    </row>
    <row r="593" spans="2:138">
      <c r="B593" s="218"/>
      <c r="C593" s="304"/>
      <c r="D593" s="218"/>
      <c r="F593" s="218"/>
      <c r="G593" s="218"/>
      <c r="H593" s="218"/>
      <c r="I593" s="218"/>
      <c r="J593" s="218"/>
      <c r="K593" s="218"/>
      <c r="L593" s="218"/>
      <c r="M593" s="218"/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  <c r="Y593" s="218"/>
      <c r="Z593" s="218"/>
      <c r="AA593" s="218"/>
      <c r="AB593" s="218"/>
      <c r="AC593" s="218"/>
      <c r="AD593" s="218"/>
      <c r="AE593" s="218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18"/>
      <c r="AP593" s="218"/>
      <c r="AQ593" s="218"/>
      <c r="AR593" s="218"/>
      <c r="AS593" s="218"/>
      <c r="AT593" s="218"/>
      <c r="AU593" s="218"/>
      <c r="AV593" s="218"/>
      <c r="AW593" s="218"/>
      <c r="AX593" s="218"/>
      <c r="AY593" s="218"/>
      <c r="AZ593" s="218"/>
      <c r="BA593" s="218"/>
      <c r="BB593" s="218"/>
      <c r="BC593" s="218"/>
      <c r="BD593" s="218"/>
      <c r="BE593" s="218"/>
      <c r="BF593" s="218"/>
      <c r="BG593" s="218"/>
      <c r="BH593" s="218"/>
      <c r="BI593" s="218"/>
      <c r="BJ593" s="218"/>
      <c r="BK593" s="218"/>
      <c r="BL593" s="218"/>
      <c r="BM593" s="218"/>
      <c r="BN593" s="218"/>
      <c r="BO593" s="218"/>
      <c r="BP593" s="218"/>
      <c r="BQ593" s="218"/>
      <c r="BR593" s="218"/>
      <c r="BS593" s="218"/>
      <c r="BT593" s="218"/>
      <c r="BU593" s="218"/>
      <c r="BV593" s="218"/>
      <c r="BW593" s="218"/>
      <c r="BX593" s="218"/>
      <c r="BY593" s="218"/>
      <c r="BZ593" s="218"/>
      <c r="DK593" s="218"/>
      <c r="DL593" s="218"/>
      <c r="DM593" s="218"/>
      <c r="DN593" s="218"/>
      <c r="DO593" s="218"/>
      <c r="DP593" s="218"/>
      <c r="DQ593" s="218"/>
      <c r="DR593" s="218"/>
      <c r="DS593" s="218"/>
      <c r="DT593" s="218"/>
      <c r="DU593" s="218"/>
      <c r="DV593" s="218"/>
      <c r="DW593" s="218"/>
      <c r="DX593" s="218"/>
      <c r="DY593" s="218"/>
      <c r="DZ593" s="218"/>
      <c r="EA593" s="218"/>
      <c r="EB593" s="218"/>
      <c r="EC593" s="218"/>
      <c r="ED593" s="218"/>
      <c r="EE593" s="218"/>
      <c r="EF593" s="218"/>
      <c r="EG593" s="218"/>
      <c r="EH593" s="218"/>
    </row>
    <row r="594" spans="2:138">
      <c r="B594" s="218"/>
      <c r="C594" s="304"/>
      <c r="D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218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218"/>
      <c r="BV594" s="218"/>
      <c r="BW594" s="218"/>
      <c r="BX594" s="218"/>
      <c r="BY594" s="218"/>
      <c r="BZ594" s="218"/>
      <c r="DK594" s="218"/>
      <c r="DL594" s="218"/>
      <c r="DM594" s="218"/>
      <c r="DN594" s="218"/>
      <c r="DO594" s="218"/>
      <c r="DP594" s="218"/>
      <c r="DQ594" s="218"/>
      <c r="DR594" s="218"/>
      <c r="DS594" s="218"/>
      <c r="DT594" s="218"/>
      <c r="DU594" s="218"/>
      <c r="DV594" s="218"/>
      <c r="DW594" s="218"/>
      <c r="DX594" s="218"/>
      <c r="DY594" s="218"/>
      <c r="DZ594" s="218"/>
      <c r="EA594" s="218"/>
      <c r="EB594" s="218"/>
      <c r="EC594" s="218"/>
      <c r="ED594" s="218"/>
      <c r="EE594" s="218"/>
      <c r="EF594" s="218"/>
      <c r="EG594" s="218"/>
      <c r="EH594" s="218"/>
    </row>
    <row r="595" spans="2:138">
      <c r="B595" s="218"/>
      <c r="C595" s="304"/>
      <c r="D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218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218"/>
      <c r="BV595" s="218"/>
      <c r="BW595" s="218"/>
      <c r="BX595" s="218"/>
      <c r="BY595" s="218"/>
      <c r="BZ595" s="218"/>
      <c r="DK595" s="218"/>
      <c r="DL595" s="218"/>
      <c r="DM595" s="218"/>
      <c r="DN595" s="218"/>
      <c r="DO595" s="218"/>
      <c r="DP595" s="218"/>
      <c r="DQ595" s="218"/>
      <c r="DR595" s="218"/>
      <c r="DS595" s="218"/>
      <c r="DT595" s="218"/>
      <c r="DU595" s="218"/>
      <c r="DV595" s="218"/>
      <c r="DW595" s="218"/>
      <c r="DX595" s="218"/>
      <c r="DY595" s="218"/>
      <c r="DZ595" s="218"/>
      <c r="EA595" s="218"/>
      <c r="EB595" s="218"/>
      <c r="EC595" s="218"/>
      <c r="ED595" s="218"/>
      <c r="EE595" s="218"/>
      <c r="EF595" s="218"/>
      <c r="EG595" s="218"/>
      <c r="EH595" s="218"/>
    </row>
    <row r="596" spans="2:138">
      <c r="B596" s="218"/>
      <c r="C596" s="304"/>
      <c r="D596" s="218"/>
      <c r="F596" s="218"/>
      <c r="G596" s="218"/>
      <c r="H596" s="218"/>
      <c r="I596" s="218"/>
      <c r="J596" s="218"/>
      <c r="K596" s="218"/>
      <c r="L596" s="218"/>
      <c r="M596" s="218"/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  <c r="Y596" s="218"/>
      <c r="Z596" s="218"/>
      <c r="AA596" s="218"/>
      <c r="AB596" s="218"/>
      <c r="AC596" s="218"/>
      <c r="AD596" s="218"/>
      <c r="AE596" s="218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18"/>
      <c r="AP596" s="218"/>
      <c r="AQ596" s="218"/>
      <c r="AR596" s="218"/>
      <c r="AS596" s="218"/>
      <c r="AT596" s="218"/>
      <c r="AU596" s="218"/>
      <c r="AV596" s="218"/>
      <c r="AW596" s="218"/>
      <c r="AX596" s="218"/>
      <c r="AY596" s="218"/>
      <c r="AZ596" s="218"/>
      <c r="BA596" s="218"/>
      <c r="BB596" s="218"/>
      <c r="BC596" s="218"/>
      <c r="BD596" s="218"/>
      <c r="BE596" s="218"/>
      <c r="BF596" s="218"/>
      <c r="BG596" s="218"/>
      <c r="BH596" s="218"/>
      <c r="BI596" s="218"/>
      <c r="BJ596" s="218"/>
      <c r="BK596" s="218"/>
      <c r="BL596" s="218"/>
      <c r="BM596" s="218"/>
      <c r="BN596" s="218"/>
      <c r="BO596" s="218"/>
      <c r="BP596" s="218"/>
      <c r="BQ596" s="218"/>
      <c r="BR596" s="218"/>
      <c r="BS596" s="218"/>
      <c r="BT596" s="218"/>
      <c r="BU596" s="218"/>
      <c r="BV596" s="218"/>
      <c r="BW596" s="218"/>
      <c r="BX596" s="218"/>
      <c r="BY596" s="218"/>
      <c r="BZ596" s="218"/>
      <c r="DK596" s="218"/>
      <c r="DL596" s="218"/>
      <c r="DM596" s="218"/>
      <c r="DN596" s="218"/>
      <c r="DO596" s="218"/>
      <c r="DP596" s="218"/>
      <c r="DQ596" s="218"/>
      <c r="DR596" s="218"/>
      <c r="DS596" s="218"/>
      <c r="DT596" s="218"/>
      <c r="DU596" s="218"/>
      <c r="DV596" s="218"/>
      <c r="DW596" s="218"/>
      <c r="DX596" s="218"/>
      <c r="DY596" s="218"/>
      <c r="DZ596" s="218"/>
      <c r="EA596" s="218"/>
      <c r="EB596" s="218"/>
      <c r="EC596" s="218"/>
      <c r="ED596" s="218"/>
      <c r="EE596" s="218"/>
      <c r="EF596" s="218"/>
      <c r="EG596" s="218"/>
      <c r="EH596" s="218"/>
    </row>
    <row r="597" spans="2:138">
      <c r="B597" s="218"/>
      <c r="C597" s="304"/>
      <c r="D597" s="218"/>
      <c r="F597" s="218"/>
      <c r="G597" s="218"/>
      <c r="H597" s="218"/>
      <c r="I597" s="218"/>
      <c r="J597" s="218"/>
      <c r="K597" s="218"/>
      <c r="L597" s="218"/>
      <c r="M597" s="218"/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  <c r="AA597" s="218"/>
      <c r="AB597" s="218"/>
      <c r="AC597" s="218"/>
      <c r="AD597" s="218"/>
      <c r="AE597" s="218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18"/>
      <c r="AP597" s="218"/>
      <c r="AQ597" s="218"/>
      <c r="AR597" s="218"/>
      <c r="AS597" s="218"/>
      <c r="AT597" s="218"/>
      <c r="AU597" s="218"/>
      <c r="AV597" s="218"/>
      <c r="AW597" s="218"/>
      <c r="AX597" s="218"/>
      <c r="AY597" s="218"/>
      <c r="AZ597" s="218"/>
      <c r="BA597" s="218"/>
      <c r="BB597" s="218"/>
      <c r="BC597" s="218"/>
      <c r="BD597" s="218"/>
      <c r="BE597" s="218"/>
      <c r="BF597" s="218"/>
      <c r="BG597" s="218"/>
      <c r="BH597" s="218"/>
      <c r="BI597" s="218"/>
      <c r="BJ597" s="218"/>
      <c r="BK597" s="218"/>
      <c r="BL597" s="218"/>
      <c r="BM597" s="218"/>
      <c r="BN597" s="218"/>
      <c r="BO597" s="218"/>
      <c r="BP597" s="218"/>
      <c r="BQ597" s="218"/>
      <c r="BR597" s="218"/>
      <c r="BS597" s="218"/>
      <c r="BT597" s="218"/>
      <c r="BU597" s="218"/>
      <c r="BV597" s="218"/>
      <c r="BW597" s="218"/>
      <c r="BX597" s="218"/>
      <c r="BY597" s="218"/>
      <c r="BZ597" s="218"/>
      <c r="DK597" s="218"/>
      <c r="DL597" s="218"/>
      <c r="DM597" s="218"/>
      <c r="DN597" s="218"/>
      <c r="DO597" s="218"/>
      <c r="DP597" s="218"/>
      <c r="DQ597" s="218"/>
      <c r="DR597" s="218"/>
      <c r="DS597" s="218"/>
      <c r="DT597" s="218"/>
      <c r="DU597" s="218"/>
      <c r="DV597" s="218"/>
      <c r="DW597" s="218"/>
      <c r="DX597" s="218"/>
      <c r="DY597" s="218"/>
      <c r="DZ597" s="218"/>
      <c r="EA597" s="218"/>
      <c r="EB597" s="218"/>
      <c r="EC597" s="218"/>
      <c r="ED597" s="218"/>
      <c r="EE597" s="218"/>
      <c r="EF597" s="218"/>
      <c r="EG597" s="218"/>
      <c r="EH597" s="218"/>
    </row>
    <row r="598" spans="2:138">
      <c r="B598" s="218"/>
      <c r="C598" s="304"/>
      <c r="D598" s="218"/>
      <c r="F598" s="218"/>
      <c r="G598" s="218"/>
      <c r="H598" s="218"/>
      <c r="I598" s="218"/>
      <c r="J598" s="218"/>
      <c r="K598" s="218"/>
      <c r="L598" s="218"/>
      <c r="M598" s="218"/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  <c r="AA598" s="218"/>
      <c r="AB598" s="218"/>
      <c r="AC598" s="218"/>
      <c r="AD598" s="218"/>
      <c r="AE598" s="218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18"/>
      <c r="AP598" s="218"/>
      <c r="AQ598" s="218"/>
      <c r="AR598" s="218"/>
      <c r="AS598" s="218"/>
      <c r="AT598" s="218"/>
      <c r="AU598" s="218"/>
      <c r="AV598" s="218"/>
      <c r="AW598" s="218"/>
      <c r="AX598" s="218"/>
      <c r="AY598" s="218"/>
      <c r="AZ598" s="218"/>
      <c r="BA598" s="218"/>
      <c r="BB598" s="218"/>
      <c r="BC598" s="218"/>
      <c r="BD598" s="218"/>
      <c r="BE598" s="218"/>
      <c r="BF598" s="218"/>
      <c r="BG598" s="218"/>
      <c r="BH598" s="218"/>
      <c r="BI598" s="218"/>
      <c r="BJ598" s="218"/>
      <c r="BK598" s="218"/>
      <c r="BL598" s="218"/>
      <c r="BM598" s="218"/>
      <c r="BN598" s="218"/>
      <c r="BO598" s="218"/>
      <c r="BP598" s="218"/>
      <c r="BQ598" s="218"/>
      <c r="BR598" s="218"/>
      <c r="BS598" s="218"/>
      <c r="BT598" s="218"/>
      <c r="BU598" s="218"/>
      <c r="BV598" s="218"/>
      <c r="BW598" s="218"/>
      <c r="BX598" s="218"/>
      <c r="BY598" s="218"/>
      <c r="BZ598" s="218"/>
      <c r="DK598" s="218"/>
      <c r="DL598" s="218"/>
      <c r="DM598" s="218"/>
      <c r="DN598" s="218"/>
      <c r="DO598" s="218"/>
      <c r="DP598" s="218"/>
      <c r="DQ598" s="218"/>
      <c r="DR598" s="218"/>
      <c r="DS598" s="218"/>
      <c r="DT598" s="218"/>
      <c r="DU598" s="218"/>
      <c r="DV598" s="218"/>
      <c r="DW598" s="218"/>
      <c r="DX598" s="218"/>
      <c r="DY598" s="218"/>
      <c r="DZ598" s="218"/>
      <c r="EA598" s="218"/>
      <c r="EB598" s="218"/>
      <c r="EC598" s="218"/>
      <c r="ED598" s="218"/>
      <c r="EE598" s="218"/>
      <c r="EF598" s="218"/>
      <c r="EG598" s="218"/>
      <c r="EH598" s="218"/>
    </row>
    <row r="599" spans="2:138">
      <c r="B599" s="218"/>
      <c r="C599" s="304"/>
      <c r="D599" s="218"/>
      <c r="F599" s="218"/>
      <c r="G599" s="218"/>
      <c r="H599" s="218"/>
      <c r="I599" s="218"/>
      <c r="J599" s="218"/>
      <c r="K599" s="218"/>
      <c r="L599" s="218"/>
      <c r="M599" s="218"/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  <c r="AA599" s="218"/>
      <c r="AB599" s="218"/>
      <c r="AC599" s="218"/>
      <c r="AD599" s="218"/>
      <c r="AE599" s="218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18"/>
      <c r="AP599" s="218"/>
      <c r="AQ599" s="218"/>
      <c r="AR599" s="218"/>
      <c r="AS599" s="218"/>
      <c r="AT599" s="218"/>
      <c r="AU599" s="218"/>
      <c r="AV599" s="218"/>
      <c r="AW599" s="218"/>
      <c r="AX599" s="218"/>
      <c r="AY599" s="218"/>
      <c r="AZ599" s="218"/>
      <c r="BA599" s="218"/>
      <c r="BB599" s="218"/>
      <c r="BC599" s="218"/>
      <c r="BD599" s="218"/>
      <c r="BE599" s="218"/>
      <c r="BF599" s="218"/>
      <c r="BG599" s="218"/>
      <c r="BH599" s="218"/>
      <c r="BI599" s="218"/>
      <c r="BJ599" s="218"/>
      <c r="BK599" s="218"/>
      <c r="BL599" s="218"/>
      <c r="BM599" s="218"/>
      <c r="BN599" s="218"/>
      <c r="BO599" s="218"/>
      <c r="BP599" s="218"/>
      <c r="BQ599" s="218"/>
      <c r="BR599" s="218"/>
      <c r="BS599" s="218"/>
      <c r="BT599" s="218"/>
      <c r="BU599" s="218"/>
      <c r="BV599" s="218"/>
      <c r="BW599" s="218"/>
      <c r="BX599" s="218"/>
      <c r="BY599" s="218"/>
      <c r="BZ599" s="218"/>
      <c r="DK599" s="218"/>
      <c r="DL599" s="218"/>
      <c r="DM599" s="218"/>
      <c r="DN599" s="218"/>
      <c r="DO599" s="218"/>
      <c r="DP599" s="218"/>
      <c r="DQ599" s="218"/>
      <c r="DR599" s="218"/>
      <c r="DS599" s="218"/>
      <c r="DT599" s="218"/>
      <c r="DU599" s="218"/>
      <c r="DV599" s="218"/>
      <c r="DW599" s="218"/>
      <c r="DX599" s="218"/>
      <c r="DY599" s="218"/>
      <c r="DZ599" s="218"/>
      <c r="EA599" s="218"/>
      <c r="EB599" s="218"/>
      <c r="EC599" s="218"/>
      <c r="ED599" s="218"/>
      <c r="EE599" s="218"/>
      <c r="EF599" s="218"/>
      <c r="EG599" s="218"/>
      <c r="EH599" s="218"/>
    </row>
    <row r="600" spans="2:138">
      <c r="B600" s="218"/>
      <c r="C600" s="304"/>
      <c r="D600" s="218"/>
      <c r="F600" s="218"/>
      <c r="G600" s="218"/>
      <c r="H600" s="218"/>
      <c r="I600" s="218"/>
      <c r="J600" s="218"/>
      <c r="K600" s="218"/>
      <c r="L600" s="218"/>
      <c r="M600" s="218"/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  <c r="AA600" s="218"/>
      <c r="AB600" s="218"/>
      <c r="AC600" s="218"/>
      <c r="AD600" s="218"/>
      <c r="AE600" s="218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18"/>
      <c r="AP600" s="218"/>
      <c r="AQ600" s="218"/>
      <c r="AR600" s="218"/>
      <c r="AS600" s="218"/>
      <c r="AT600" s="218"/>
      <c r="AU600" s="218"/>
      <c r="AV600" s="218"/>
      <c r="AW600" s="218"/>
      <c r="AX600" s="218"/>
      <c r="AY600" s="218"/>
      <c r="AZ600" s="218"/>
      <c r="BA600" s="218"/>
      <c r="BB600" s="218"/>
      <c r="BC600" s="218"/>
      <c r="BD600" s="218"/>
      <c r="BE600" s="218"/>
      <c r="BF600" s="218"/>
      <c r="BG600" s="218"/>
      <c r="BH600" s="218"/>
      <c r="BI600" s="218"/>
      <c r="BJ600" s="218"/>
      <c r="BK600" s="218"/>
      <c r="BL600" s="218"/>
      <c r="BM600" s="218"/>
      <c r="BN600" s="218"/>
      <c r="BO600" s="218"/>
      <c r="BP600" s="218"/>
      <c r="BQ600" s="218"/>
      <c r="BR600" s="218"/>
      <c r="BS600" s="218"/>
      <c r="BT600" s="218"/>
      <c r="BU600" s="218"/>
      <c r="BV600" s="218"/>
      <c r="BW600" s="218"/>
      <c r="BX600" s="218"/>
      <c r="BY600" s="218"/>
      <c r="BZ600" s="218"/>
      <c r="DK600" s="218"/>
      <c r="DL600" s="218"/>
      <c r="DM600" s="218"/>
      <c r="DN600" s="218"/>
      <c r="DO600" s="218"/>
      <c r="DP600" s="218"/>
      <c r="DQ600" s="218"/>
      <c r="DR600" s="218"/>
      <c r="DS600" s="218"/>
      <c r="DT600" s="218"/>
      <c r="DU600" s="218"/>
      <c r="DV600" s="218"/>
      <c r="DW600" s="218"/>
      <c r="DX600" s="218"/>
      <c r="DY600" s="218"/>
      <c r="DZ600" s="218"/>
      <c r="EA600" s="218"/>
      <c r="EB600" s="218"/>
      <c r="EC600" s="218"/>
      <c r="ED600" s="218"/>
      <c r="EE600" s="218"/>
      <c r="EF600" s="218"/>
      <c r="EG600" s="218"/>
      <c r="EH600" s="218"/>
    </row>
    <row r="601" spans="2:138">
      <c r="B601" s="218"/>
      <c r="C601" s="304"/>
      <c r="D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218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218"/>
      <c r="BV601" s="218"/>
      <c r="BW601" s="218"/>
      <c r="BX601" s="218"/>
      <c r="BY601" s="218"/>
      <c r="BZ601" s="218"/>
      <c r="DK601" s="218"/>
      <c r="DL601" s="218"/>
      <c r="DM601" s="218"/>
      <c r="DN601" s="218"/>
      <c r="DO601" s="218"/>
      <c r="DP601" s="218"/>
      <c r="DQ601" s="218"/>
      <c r="DR601" s="218"/>
      <c r="DS601" s="218"/>
      <c r="DT601" s="218"/>
      <c r="DU601" s="218"/>
      <c r="DV601" s="218"/>
      <c r="DW601" s="218"/>
      <c r="DX601" s="218"/>
      <c r="DY601" s="218"/>
      <c r="DZ601" s="218"/>
      <c r="EA601" s="218"/>
      <c r="EB601" s="218"/>
      <c r="EC601" s="218"/>
      <c r="ED601" s="218"/>
      <c r="EE601" s="218"/>
      <c r="EF601" s="218"/>
      <c r="EG601" s="218"/>
      <c r="EH601" s="218"/>
    </row>
    <row r="602" spans="2:138">
      <c r="B602" s="218"/>
      <c r="C602" s="304"/>
      <c r="D602" s="218"/>
      <c r="F602" s="218"/>
      <c r="G602" s="218"/>
      <c r="H602" s="218"/>
      <c r="I602" s="218"/>
      <c r="J602" s="218"/>
      <c r="K602" s="218"/>
      <c r="L602" s="218"/>
      <c r="M602" s="218"/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  <c r="Y602" s="218"/>
      <c r="Z602" s="218"/>
      <c r="AA602" s="218"/>
      <c r="AB602" s="218"/>
      <c r="AC602" s="218"/>
      <c r="AD602" s="218"/>
      <c r="AE602" s="218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18"/>
      <c r="AP602" s="218"/>
      <c r="AQ602" s="218"/>
      <c r="AR602" s="218"/>
      <c r="AS602" s="218"/>
      <c r="AT602" s="218"/>
      <c r="AU602" s="218"/>
      <c r="AV602" s="218"/>
      <c r="AW602" s="218"/>
      <c r="AX602" s="218"/>
      <c r="AY602" s="218"/>
      <c r="AZ602" s="218"/>
      <c r="BA602" s="218"/>
      <c r="BB602" s="218"/>
      <c r="BC602" s="218"/>
      <c r="BD602" s="218"/>
      <c r="BE602" s="218"/>
      <c r="BF602" s="218"/>
      <c r="BG602" s="218"/>
      <c r="BH602" s="218"/>
      <c r="BI602" s="218"/>
      <c r="BJ602" s="218"/>
      <c r="BK602" s="218"/>
      <c r="BL602" s="218"/>
      <c r="BM602" s="218"/>
      <c r="BN602" s="218"/>
      <c r="BO602" s="218"/>
      <c r="BP602" s="218"/>
      <c r="BQ602" s="218"/>
      <c r="BR602" s="218"/>
      <c r="BS602" s="218"/>
      <c r="BT602" s="218"/>
      <c r="BU602" s="218"/>
      <c r="BV602" s="218"/>
      <c r="BW602" s="218"/>
      <c r="BX602" s="218"/>
      <c r="BY602" s="218"/>
      <c r="BZ602" s="218"/>
      <c r="DK602" s="218"/>
      <c r="DL602" s="218"/>
      <c r="DM602" s="218"/>
      <c r="DN602" s="218"/>
      <c r="DO602" s="218"/>
      <c r="DP602" s="218"/>
      <c r="DQ602" s="218"/>
      <c r="DR602" s="218"/>
      <c r="DS602" s="218"/>
      <c r="DT602" s="218"/>
      <c r="DU602" s="218"/>
      <c r="DV602" s="218"/>
      <c r="DW602" s="218"/>
      <c r="DX602" s="218"/>
      <c r="DY602" s="218"/>
      <c r="DZ602" s="218"/>
      <c r="EA602" s="218"/>
      <c r="EB602" s="218"/>
      <c r="EC602" s="218"/>
      <c r="ED602" s="218"/>
      <c r="EE602" s="218"/>
      <c r="EF602" s="218"/>
      <c r="EG602" s="218"/>
      <c r="EH602" s="218"/>
    </row>
    <row r="603" spans="2:138">
      <c r="B603" s="218"/>
      <c r="C603" s="304"/>
      <c r="D603" s="218"/>
      <c r="F603" s="218"/>
      <c r="G603" s="218"/>
      <c r="H603" s="218"/>
      <c r="I603" s="218"/>
      <c r="J603" s="218"/>
      <c r="K603" s="218"/>
      <c r="L603" s="218"/>
      <c r="M603" s="218"/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  <c r="Y603" s="218"/>
      <c r="Z603" s="218"/>
      <c r="AA603" s="218"/>
      <c r="AB603" s="218"/>
      <c r="AC603" s="218"/>
      <c r="AD603" s="218"/>
      <c r="AE603" s="218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18"/>
      <c r="AP603" s="218"/>
      <c r="AQ603" s="218"/>
      <c r="AR603" s="218"/>
      <c r="AS603" s="218"/>
      <c r="AT603" s="218"/>
      <c r="AU603" s="218"/>
      <c r="AV603" s="218"/>
      <c r="AW603" s="218"/>
      <c r="AX603" s="218"/>
      <c r="AY603" s="218"/>
      <c r="AZ603" s="218"/>
      <c r="BA603" s="218"/>
      <c r="BB603" s="218"/>
      <c r="BC603" s="218"/>
      <c r="BD603" s="218"/>
      <c r="BE603" s="218"/>
      <c r="BF603" s="218"/>
      <c r="BG603" s="218"/>
      <c r="BH603" s="218"/>
      <c r="BI603" s="218"/>
      <c r="BJ603" s="218"/>
      <c r="BK603" s="218"/>
      <c r="BL603" s="218"/>
      <c r="BM603" s="218"/>
      <c r="BN603" s="218"/>
      <c r="BO603" s="218"/>
      <c r="BP603" s="218"/>
      <c r="BQ603" s="218"/>
      <c r="BR603" s="218"/>
      <c r="BS603" s="218"/>
      <c r="BT603" s="218"/>
      <c r="BU603" s="218"/>
      <c r="BV603" s="218"/>
      <c r="BW603" s="218"/>
      <c r="BX603" s="218"/>
      <c r="BY603" s="218"/>
      <c r="BZ603" s="218"/>
      <c r="DK603" s="218"/>
      <c r="DL603" s="218"/>
      <c r="DM603" s="218"/>
      <c r="DN603" s="218"/>
      <c r="DO603" s="218"/>
      <c r="DP603" s="218"/>
      <c r="DQ603" s="218"/>
      <c r="DR603" s="218"/>
      <c r="DS603" s="218"/>
      <c r="DT603" s="218"/>
      <c r="DU603" s="218"/>
      <c r="DV603" s="218"/>
      <c r="DW603" s="218"/>
      <c r="DX603" s="218"/>
      <c r="DY603" s="218"/>
      <c r="DZ603" s="218"/>
      <c r="EA603" s="218"/>
      <c r="EB603" s="218"/>
      <c r="EC603" s="218"/>
      <c r="ED603" s="218"/>
      <c r="EE603" s="218"/>
      <c r="EF603" s="218"/>
      <c r="EG603" s="218"/>
      <c r="EH603" s="218"/>
    </row>
    <row r="604" spans="2:138">
      <c r="B604" s="218"/>
      <c r="C604" s="304"/>
      <c r="D604" s="218"/>
      <c r="F604" s="218"/>
      <c r="G604" s="218"/>
      <c r="H604" s="218"/>
      <c r="I604" s="218"/>
      <c r="J604" s="218"/>
      <c r="K604" s="218"/>
      <c r="L604" s="218"/>
      <c r="M604" s="218"/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  <c r="Y604" s="218"/>
      <c r="Z604" s="218"/>
      <c r="AA604" s="218"/>
      <c r="AB604" s="218"/>
      <c r="AC604" s="218"/>
      <c r="AD604" s="218"/>
      <c r="AE604" s="218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18"/>
      <c r="AP604" s="218"/>
      <c r="AQ604" s="218"/>
      <c r="AR604" s="218"/>
      <c r="AS604" s="218"/>
      <c r="AT604" s="218"/>
      <c r="AU604" s="218"/>
      <c r="AV604" s="218"/>
      <c r="AW604" s="218"/>
      <c r="AX604" s="218"/>
      <c r="AY604" s="218"/>
      <c r="AZ604" s="218"/>
      <c r="BA604" s="218"/>
      <c r="BB604" s="218"/>
      <c r="BC604" s="218"/>
      <c r="BD604" s="218"/>
      <c r="BE604" s="218"/>
      <c r="BF604" s="218"/>
      <c r="BG604" s="218"/>
      <c r="BH604" s="218"/>
      <c r="BI604" s="218"/>
      <c r="BJ604" s="218"/>
      <c r="BK604" s="218"/>
      <c r="BL604" s="218"/>
      <c r="BM604" s="218"/>
      <c r="BN604" s="218"/>
      <c r="BO604" s="218"/>
      <c r="BP604" s="218"/>
      <c r="BQ604" s="218"/>
      <c r="BR604" s="218"/>
      <c r="BS604" s="218"/>
      <c r="BT604" s="218"/>
      <c r="BU604" s="218"/>
      <c r="BV604" s="218"/>
      <c r="BW604" s="218"/>
      <c r="BX604" s="218"/>
      <c r="BY604" s="218"/>
      <c r="BZ604" s="218"/>
      <c r="DK604" s="218"/>
      <c r="DL604" s="218"/>
      <c r="DM604" s="218"/>
      <c r="DN604" s="218"/>
      <c r="DO604" s="218"/>
      <c r="DP604" s="218"/>
      <c r="DQ604" s="218"/>
      <c r="DR604" s="218"/>
      <c r="DS604" s="218"/>
      <c r="DT604" s="218"/>
      <c r="DU604" s="218"/>
      <c r="DV604" s="218"/>
      <c r="DW604" s="218"/>
      <c r="DX604" s="218"/>
      <c r="DY604" s="218"/>
      <c r="DZ604" s="218"/>
      <c r="EA604" s="218"/>
      <c r="EB604" s="218"/>
      <c r="EC604" s="218"/>
      <c r="ED604" s="218"/>
      <c r="EE604" s="218"/>
      <c r="EF604" s="218"/>
      <c r="EG604" s="218"/>
      <c r="EH604" s="218"/>
    </row>
    <row r="605" spans="2:138">
      <c r="B605" s="218"/>
      <c r="C605" s="304"/>
      <c r="D605" s="218"/>
      <c r="F605" s="218"/>
      <c r="G605" s="218"/>
      <c r="H605" s="218"/>
      <c r="I605" s="218"/>
      <c r="J605" s="218"/>
      <c r="K605" s="218"/>
      <c r="L605" s="218"/>
      <c r="M605" s="218"/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  <c r="Y605" s="218"/>
      <c r="Z605" s="218"/>
      <c r="AA605" s="218"/>
      <c r="AB605" s="218"/>
      <c r="AC605" s="218"/>
      <c r="AD605" s="218"/>
      <c r="AE605" s="218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18"/>
      <c r="AP605" s="218"/>
      <c r="AQ605" s="218"/>
      <c r="AR605" s="218"/>
      <c r="AS605" s="218"/>
      <c r="AT605" s="218"/>
      <c r="AU605" s="218"/>
      <c r="AV605" s="218"/>
      <c r="AW605" s="218"/>
      <c r="AX605" s="218"/>
      <c r="AY605" s="218"/>
      <c r="AZ605" s="218"/>
      <c r="BA605" s="218"/>
      <c r="BB605" s="218"/>
      <c r="BC605" s="218"/>
      <c r="BD605" s="218"/>
      <c r="BE605" s="218"/>
      <c r="BF605" s="218"/>
      <c r="BG605" s="218"/>
      <c r="BH605" s="218"/>
      <c r="BI605" s="218"/>
      <c r="BJ605" s="218"/>
      <c r="BK605" s="218"/>
      <c r="BL605" s="218"/>
      <c r="BM605" s="218"/>
      <c r="BN605" s="218"/>
      <c r="BO605" s="218"/>
      <c r="BP605" s="218"/>
      <c r="BQ605" s="218"/>
      <c r="BR605" s="218"/>
      <c r="BS605" s="218"/>
      <c r="BT605" s="218"/>
      <c r="BU605" s="218"/>
      <c r="BV605" s="218"/>
      <c r="BW605" s="218"/>
      <c r="BX605" s="218"/>
      <c r="BY605" s="218"/>
      <c r="BZ605" s="218"/>
      <c r="DK605" s="218"/>
      <c r="DL605" s="218"/>
      <c r="DM605" s="218"/>
      <c r="DN605" s="218"/>
      <c r="DO605" s="218"/>
      <c r="DP605" s="218"/>
      <c r="DQ605" s="218"/>
      <c r="DR605" s="218"/>
      <c r="DS605" s="218"/>
      <c r="DT605" s="218"/>
      <c r="DU605" s="218"/>
      <c r="DV605" s="218"/>
      <c r="DW605" s="218"/>
      <c r="DX605" s="218"/>
      <c r="DY605" s="218"/>
      <c r="DZ605" s="218"/>
      <c r="EA605" s="218"/>
      <c r="EB605" s="218"/>
      <c r="EC605" s="218"/>
      <c r="ED605" s="218"/>
      <c r="EE605" s="218"/>
      <c r="EF605" s="218"/>
      <c r="EG605" s="218"/>
      <c r="EH605" s="218"/>
    </row>
    <row r="606" spans="2:138">
      <c r="B606" s="218"/>
      <c r="C606" s="304"/>
      <c r="D606" s="218"/>
      <c r="F606" s="218"/>
      <c r="G606" s="218"/>
      <c r="H606" s="218"/>
      <c r="I606" s="218"/>
      <c r="J606" s="218"/>
      <c r="K606" s="218"/>
      <c r="L606" s="218"/>
      <c r="M606" s="218"/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  <c r="Y606" s="218"/>
      <c r="Z606" s="218"/>
      <c r="AA606" s="218"/>
      <c r="AB606" s="218"/>
      <c r="AC606" s="218"/>
      <c r="AD606" s="218"/>
      <c r="AE606" s="218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18"/>
      <c r="AP606" s="218"/>
      <c r="AQ606" s="218"/>
      <c r="AR606" s="218"/>
      <c r="AS606" s="218"/>
      <c r="AT606" s="218"/>
      <c r="AU606" s="218"/>
      <c r="AV606" s="218"/>
      <c r="AW606" s="218"/>
      <c r="AX606" s="218"/>
      <c r="AY606" s="218"/>
      <c r="AZ606" s="218"/>
      <c r="BA606" s="218"/>
      <c r="BB606" s="218"/>
      <c r="BC606" s="218"/>
      <c r="BD606" s="218"/>
      <c r="BE606" s="218"/>
      <c r="BF606" s="218"/>
      <c r="BG606" s="218"/>
      <c r="BH606" s="218"/>
      <c r="BI606" s="218"/>
      <c r="BJ606" s="218"/>
      <c r="BK606" s="218"/>
      <c r="BL606" s="218"/>
      <c r="BM606" s="218"/>
      <c r="BN606" s="218"/>
      <c r="BO606" s="218"/>
      <c r="BP606" s="218"/>
      <c r="BQ606" s="218"/>
      <c r="BR606" s="218"/>
      <c r="BS606" s="218"/>
      <c r="BT606" s="218"/>
      <c r="BU606" s="218"/>
      <c r="BV606" s="218"/>
      <c r="BW606" s="218"/>
      <c r="BX606" s="218"/>
      <c r="BY606" s="218"/>
      <c r="BZ606" s="218"/>
      <c r="DK606" s="218"/>
      <c r="DL606" s="218"/>
      <c r="DM606" s="218"/>
      <c r="DN606" s="218"/>
      <c r="DO606" s="218"/>
      <c r="DP606" s="218"/>
      <c r="DQ606" s="218"/>
      <c r="DR606" s="218"/>
      <c r="DS606" s="218"/>
      <c r="DT606" s="218"/>
      <c r="DU606" s="218"/>
      <c r="DV606" s="218"/>
      <c r="DW606" s="218"/>
      <c r="DX606" s="218"/>
      <c r="DY606" s="218"/>
      <c r="DZ606" s="218"/>
      <c r="EA606" s="218"/>
      <c r="EB606" s="218"/>
      <c r="EC606" s="218"/>
      <c r="ED606" s="218"/>
      <c r="EE606" s="218"/>
      <c r="EF606" s="218"/>
      <c r="EG606" s="218"/>
      <c r="EH606" s="218"/>
    </row>
    <row r="607" spans="2:138">
      <c r="B607" s="218"/>
      <c r="C607" s="304"/>
      <c r="D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218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218"/>
      <c r="BV607" s="218"/>
      <c r="BW607" s="218"/>
      <c r="BX607" s="218"/>
      <c r="BY607" s="218"/>
      <c r="BZ607" s="218"/>
      <c r="DK607" s="218"/>
      <c r="DL607" s="218"/>
      <c r="DM607" s="218"/>
      <c r="DN607" s="218"/>
      <c r="DO607" s="218"/>
      <c r="DP607" s="218"/>
      <c r="DQ607" s="218"/>
      <c r="DR607" s="218"/>
      <c r="DS607" s="218"/>
      <c r="DT607" s="218"/>
      <c r="DU607" s="218"/>
      <c r="DV607" s="218"/>
      <c r="DW607" s="218"/>
      <c r="DX607" s="218"/>
      <c r="DY607" s="218"/>
      <c r="DZ607" s="218"/>
      <c r="EA607" s="218"/>
      <c r="EB607" s="218"/>
      <c r="EC607" s="218"/>
      <c r="ED607" s="218"/>
      <c r="EE607" s="218"/>
      <c r="EF607" s="218"/>
      <c r="EG607" s="218"/>
      <c r="EH607" s="218"/>
    </row>
    <row r="608" spans="2:138">
      <c r="B608" s="218"/>
      <c r="C608" s="304"/>
      <c r="D608" s="218"/>
      <c r="F608" s="218"/>
      <c r="G608" s="218"/>
      <c r="H608" s="218"/>
      <c r="I608" s="218"/>
      <c r="J608" s="218"/>
      <c r="K608" s="218"/>
      <c r="L608" s="218"/>
      <c r="M608" s="218"/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  <c r="Y608" s="218"/>
      <c r="Z608" s="218"/>
      <c r="AA608" s="218"/>
      <c r="AB608" s="218"/>
      <c r="AC608" s="218"/>
      <c r="AD608" s="218"/>
      <c r="AE608" s="218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18"/>
      <c r="AP608" s="218"/>
      <c r="AQ608" s="218"/>
      <c r="AR608" s="218"/>
      <c r="AS608" s="218"/>
      <c r="AT608" s="218"/>
      <c r="AU608" s="218"/>
      <c r="AV608" s="218"/>
      <c r="AW608" s="218"/>
      <c r="AX608" s="218"/>
      <c r="AY608" s="218"/>
      <c r="AZ608" s="218"/>
      <c r="BA608" s="218"/>
      <c r="BB608" s="218"/>
      <c r="BC608" s="218"/>
      <c r="BD608" s="218"/>
      <c r="BE608" s="218"/>
      <c r="BF608" s="218"/>
      <c r="BG608" s="218"/>
      <c r="BH608" s="218"/>
      <c r="BI608" s="218"/>
      <c r="BJ608" s="218"/>
      <c r="BK608" s="218"/>
      <c r="BL608" s="218"/>
      <c r="BM608" s="218"/>
      <c r="BN608" s="218"/>
      <c r="BO608" s="218"/>
      <c r="BP608" s="218"/>
      <c r="BQ608" s="218"/>
      <c r="BR608" s="218"/>
      <c r="BS608" s="218"/>
      <c r="BT608" s="218"/>
      <c r="BU608" s="218"/>
      <c r="BV608" s="218"/>
      <c r="BW608" s="218"/>
      <c r="BX608" s="218"/>
      <c r="BY608" s="218"/>
      <c r="BZ608" s="218"/>
      <c r="DK608" s="218"/>
      <c r="DL608" s="218"/>
      <c r="DM608" s="218"/>
      <c r="DN608" s="218"/>
      <c r="DO608" s="218"/>
      <c r="DP608" s="218"/>
      <c r="DQ608" s="218"/>
      <c r="DR608" s="218"/>
      <c r="DS608" s="218"/>
      <c r="DT608" s="218"/>
      <c r="DU608" s="218"/>
      <c r="DV608" s="218"/>
      <c r="DW608" s="218"/>
      <c r="DX608" s="218"/>
      <c r="DY608" s="218"/>
      <c r="DZ608" s="218"/>
      <c r="EA608" s="218"/>
      <c r="EB608" s="218"/>
      <c r="EC608" s="218"/>
      <c r="ED608" s="218"/>
      <c r="EE608" s="218"/>
      <c r="EF608" s="218"/>
      <c r="EG608" s="218"/>
      <c r="EH608" s="218"/>
    </row>
    <row r="609" spans="2:138">
      <c r="B609" s="218"/>
      <c r="C609" s="304"/>
      <c r="D609" s="218"/>
      <c r="F609" s="218"/>
      <c r="G609" s="218"/>
      <c r="H609" s="218"/>
      <c r="I609" s="218"/>
      <c r="J609" s="218"/>
      <c r="K609" s="218"/>
      <c r="L609" s="218"/>
      <c r="M609" s="218"/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  <c r="Y609" s="218"/>
      <c r="Z609" s="218"/>
      <c r="AA609" s="218"/>
      <c r="AB609" s="218"/>
      <c r="AC609" s="218"/>
      <c r="AD609" s="218"/>
      <c r="AE609" s="218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18"/>
      <c r="AP609" s="218"/>
      <c r="AQ609" s="218"/>
      <c r="AR609" s="218"/>
      <c r="AS609" s="218"/>
      <c r="AT609" s="218"/>
      <c r="AU609" s="218"/>
      <c r="AV609" s="218"/>
      <c r="AW609" s="218"/>
      <c r="AX609" s="218"/>
      <c r="AY609" s="218"/>
      <c r="AZ609" s="218"/>
      <c r="BA609" s="218"/>
      <c r="BB609" s="218"/>
      <c r="BC609" s="218"/>
      <c r="BD609" s="218"/>
      <c r="BE609" s="218"/>
      <c r="BF609" s="218"/>
      <c r="BG609" s="218"/>
      <c r="BH609" s="218"/>
      <c r="BI609" s="218"/>
      <c r="BJ609" s="218"/>
      <c r="BK609" s="218"/>
      <c r="BL609" s="218"/>
      <c r="BM609" s="218"/>
      <c r="BN609" s="218"/>
      <c r="BO609" s="218"/>
      <c r="BP609" s="218"/>
      <c r="BQ609" s="218"/>
      <c r="BR609" s="218"/>
      <c r="BS609" s="218"/>
      <c r="BT609" s="218"/>
      <c r="BU609" s="218"/>
      <c r="BV609" s="218"/>
      <c r="BW609" s="218"/>
      <c r="BX609" s="218"/>
      <c r="BY609" s="218"/>
      <c r="BZ609" s="218"/>
      <c r="DK609" s="218"/>
      <c r="DL609" s="218"/>
      <c r="DM609" s="218"/>
      <c r="DN609" s="218"/>
      <c r="DO609" s="218"/>
      <c r="DP609" s="218"/>
      <c r="DQ609" s="218"/>
      <c r="DR609" s="218"/>
      <c r="DS609" s="218"/>
      <c r="DT609" s="218"/>
      <c r="DU609" s="218"/>
      <c r="DV609" s="218"/>
      <c r="DW609" s="218"/>
      <c r="DX609" s="218"/>
      <c r="DY609" s="218"/>
      <c r="DZ609" s="218"/>
      <c r="EA609" s="218"/>
      <c r="EB609" s="218"/>
      <c r="EC609" s="218"/>
      <c r="ED609" s="218"/>
      <c r="EE609" s="218"/>
      <c r="EF609" s="218"/>
      <c r="EG609" s="218"/>
      <c r="EH609" s="218"/>
    </row>
    <row r="610" spans="2:138">
      <c r="B610" s="218"/>
      <c r="C610" s="304"/>
      <c r="D610" s="218"/>
      <c r="F610" s="218"/>
      <c r="G610" s="218"/>
      <c r="H610" s="218"/>
      <c r="I610" s="218"/>
      <c r="J610" s="218"/>
      <c r="K610" s="218"/>
      <c r="L610" s="218"/>
      <c r="M610" s="218"/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  <c r="Y610" s="218"/>
      <c r="Z610" s="218"/>
      <c r="AA610" s="218"/>
      <c r="AB610" s="218"/>
      <c r="AC610" s="218"/>
      <c r="AD610" s="218"/>
      <c r="AE610" s="218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18"/>
      <c r="AP610" s="218"/>
      <c r="AQ610" s="218"/>
      <c r="AR610" s="218"/>
      <c r="AS610" s="218"/>
      <c r="AT610" s="218"/>
      <c r="AU610" s="218"/>
      <c r="AV610" s="218"/>
      <c r="AW610" s="218"/>
      <c r="AX610" s="218"/>
      <c r="AY610" s="218"/>
      <c r="AZ610" s="218"/>
      <c r="BA610" s="218"/>
      <c r="BB610" s="218"/>
      <c r="BC610" s="218"/>
      <c r="BD610" s="218"/>
      <c r="BE610" s="218"/>
      <c r="BF610" s="218"/>
      <c r="BG610" s="218"/>
      <c r="BH610" s="218"/>
      <c r="BI610" s="218"/>
      <c r="BJ610" s="218"/>
      <c r="BK610" s="218"/>
      <c r="BL610" s="218"/>
      <c r="BM610" s="218"/>
      <c r="BN610" s="218"/>
      <c r="BO610" s="218"/>
      <c r="BP610" s="218"/>
      <c r="BQ610" s="218"/>
      <c r="BR610" s="218"/>
      <c r="BS610" s="218"/>
      <c r="BT610" s="218"/>
      <c r="BU610" s="218"/>
      <c r="BV610" s="218"/>
      <c r="BW610" s="218"/>
      <c r="BX610" s="218"/>
      <c r="BY610" s="218"/>
      <c r="BZ610" s="218"/>
      <c r="DK610" s="218"/>
      <c r="DL610" s="218"/>
      <c r="DM610" s="218"/>
      <c r="DN610" s="218"/>
      <c r="DO610" s="218"/>
      <c r="DP610" s="218"/>
      <c r="DQ610" s="218"/>
      <c r="DR610" s="218"/>
      <c r="DS610" s="218"/>
      <c r="DT610" s="218"/>
      <c r="DU610" s="218"/>
      <c r="DV610" s="218"/>
      <c r="DW610" s="218"/>
      <c r="DX610" s="218"/>
      <c r="DY610" s="218"/>
      <c r="DZ610" s="218"/>
      <c r="EA610" s="218"/>
      <c r="EB610" s="218"/>
      <c r="EC610" s="218"/>
      <c r="ED610" s="218"/>
      <c r="EE610" s="218"/>
      <c r="EF610" s="218"/>
      <c r="EG610" s="218"/>
      <c r="EH610" s="218"/>
    </row>
    <row r="611" spans="2:138">
      <c r="B611" s="218"/>
      <c r="C611" s="304"/>
      <c r="D611" s="218"/>
      <c r="F611" s="218"/>
      <c r="G611" s="218"/>
      <c r="H611" s="218"/>
      <c r="I611" s="218"/>
      <c r="J611" s="218"/>
      <c r="K611" s="218"/>
      <c r="L611" s="218"/>
      <c r="M611" s="218"/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  <c r="Y611" s="218"/>
      <c r="Z611" s="218"/>
      <c r="AA611" s="218"/>
      <c r="AB611" s="218"/>
      <c r="AC611" s="218"/>
      <c r="AD611" s="218"/>
      <c r="AE611" s="218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18"/>
      <c r="AP611" s="218"/>
      <c r="AQ611" s="218"/>
      <c r="AR611" s="218"/>
      <c r="AS611" s="218"/>
      <c r="AT611" s="218"/>
      <c r="AU611" s="218"/>
      <c r="AV611" s="218"/>
      <c r="AW611" s="218"/>
      <c r="AX611" s="218"/>
      <c r="AY611" s="218"/>
      <c r="AZ611" s="218"/>
      <c r="BA611" s="218"/>
      <c r="BB611" s="218"/>
      <c r="BC611" s="218"/>
      <c r="BD611" s="218"/>
      <c r="BE611" s="218"/>
      <c r="BF611" s="218"/>
      <c r="BG611" s="218"/>
      <c r="BH611" s="218"/>
      <c r="BI611" s="218"/>
      <c r="BJ611" s="218"/>
      <c r="BK611" s="218"/>
      <c r="BL611" s="218"/>
      <c r="BM611" s="218"/>
      <c r="BN611" s="218"/>
      <c r="BO611" s="218"/>
      <c r="BP611" s="218"/>
      <c r="BQ611" s="218"/>
      <c r="BR611" s="218"/>
      <c r="BS611" s="218"/>
      <c r="BT611" s="218"/>
      <c r="BU611" s="218"/>
      <c r="BV611" s="218"/>
      <c r="BW611" s="218"/>
      <c r="BX611" s="218"/>
      <c r="BY611" s="218"/>
      <c r="BZ611" s="218"/>
      <c r="DK611" s="218"/>
      <c r="DL611" s="218"/>
      <c r="DM611" s="218"/>
      <c r="DN611" s="218"/>
      <c r="DO611" s="218"/>
      <c r="DP611" s="218"/>
      <c r="DQ611" s="218"/>
      <c r="DR611" s="218"/>
      <c r="DS611" s="218"/>
      <c r="DT611" s="218"/>
      <c r="DU611" s="218"/>
      <c r="DV611" s="218"/>
      <c r="DW611" s="218"/>
      <c r="DX611" s="218"/>
      <c r="DY611" s="218"/>
      <c r="DZ611" s="218"/>
      <c r="EA611" s="218"/>
      <c r="EB611" s="218"/>
      <c r="EC611" s="218"/>
      <c r="ED611" s="218"/>
      <c r="EE611" s="218"/>
      <c r="EF611" s="218"/>
      <c r="EG611" s="218"/>
      <c r="EH611" s="218"/>
    </row>
    <row r="612" spans="2:138">
      <c r="B612" s="218"/>
      <c r="C612" s="304"/>
      <c r="D612" s="218"/>
      <c r="F612" s="218"/>
      <c r="G612" s="218"/>
      <c r="H612" s="218"/>
      <c r="I612" s="218"/>
      <c r="J612" s="218"/>
      <c r="K612" s="218"/>
      <c r="L612" s="218"/>
      <c r="M612" s="218"/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  <c r="Y612" s="218"/>
      <c r="Z612" s="218"/>
      <c r="AA612" s="218"/>
      <c r="AB612" s="218"/>
      <c r="AC612" s="218"/>
      <c r="AD612" s="218"/>
      <c r="AE612" s="218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18"/>
      <c r="AP612" s="218"/>
      <c r="AQ612" s="218"/>
      <c r="AR612" s="218"/>
      <c r="AS612" s="218"/>
      <c r="AT612" s="218"/>
      <c r="AU612" s="218"/>
      <c r="AV612" s="218"/>
      <c r="AW612" s="218"/>
      <c r="AX612" s="218"/>
      <c r="AY612" s="218"/>
      <c r="AZ612" s="218"/>
      <c r="BA612" s="218"/>
      <c r="BB612" s="218"/>
      <c r="BC612" s="218"/>
      <c r="BD612" s="218"/>
      <c r="BE612" s="218"/>
      <c r="BF612" s="218"/>
      <c r="BG612" s="218"/>
      <c r="BH612" s="218"/>
      <c r="BI612" s="218"/>
      <c r="BJ612" s="218"/>
      <c r="BK612" s="218"/>
      <c r="BL612" s="218"/>
      <c r="BM612" s="218"/>
      <c r="BN612" s="218"/>
      <c r="BO612" s="218"/>
      <c r="BP612" s="218"/>
      <c r="BQ612" s="218"/>
      <c r="BR612" s="218"/>
      <c r="BS612" s="218"/>
      <c r="BT612" s="218"/>
      <c r="BU612" s="218"/>
      <c r="BV612" s="218"/>
      <c r="BW612" s="218"/>
      <c r="BX612" s="218"/>
      <c r="BY612" s="218"/>
      <c r="BZ612" s="218"/>
      <c r="DK612" s="218"/>
      <c r="DL612" s="218"/>
      <c r="DM612" s="218"/>
      <c r="DN612" s="218"/>
      <c r="DO612" s="218"/>
      <c r="DP612" s="218"/>
      <c r="DQ612" s="218"/>
      <c r="DR612" s="218"/>
      <c r="DS612" s="218"/>
      <c r="DT612" s="218"/>
      <c r="DU612" s="218"/>
      <c r="DV612" s="218"/>
      <c r="DW612" s="218"/>
      <c r="DX612" s="218"/>
      <c r="DY612" s="218"/>
      <c r="DZ612" s="218"/>
      <c r="EA612" s="218"/>
      <c r="EB612" s="218"/>
      <c r="EC612" s="218"/>
      <c r="ED612" s="218"/>
      <c r="EE612" s="218"/>
      <c r="EF612" s="218"/>
      <c r="EG612" s="218"/>
      <c r="EH612" s="218"/>
    </row>
    <row r="613" spans="2:138">
      <c r="B613" s="218"/>
      <c r="C613" s="304"/>
      <c r="D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218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218"/>
      <c r="BV613" s="218"/>
      <c r="BW613" s="218"/>
      <c r="BX613" s="218"/>
      <c r="BY613" s="218"/>
      <c r="BZ613" s="218"/>
      <c r="DK613" s="218"/>
      <c r="DL613" s="218"/>
      <c r="DM613" s="218"/>
      <c r="DN613" s="218"/>
      <c r="DO613" s="218"/>
      <c r="DP613" s="218"/>
      <c r="DQ613" s="218"/>
      <c r="DR613" s="218"/>
      <c r="DS613" s="218"/>
      <c r="DT613" s="218"/>
      <c r="DU613" s="218"/>
      <c r="DV613" s="218"/>
      <c r="DW613" s="218"/>
      <c r="DX613" s="218"/>
      <c r="DY613" s="218"/>
      <c r="DZ613" s="218"/>
      <c r="EA613" s="218"/>
      <c r="EB613" s="218"/>
      <c r="EC613" s="218"/>
      <c r="ED613" s="218"/>
      <c r="EE613" s="218"/>
      <c r="EF613" s="218"/>
      <c r="EG613" s="218"/>
      <c r="EH613" s="218"/>
    </row>
    <row r="614" spans="2:138">
      <c r="B614" s="218"/>
      <c r="C614" s="304"/>
      <c r="D614" s="218"/>
      <c r="F614" s="218"/>
      <c r="G614" s="218"/>
      <c r="H614" s="218"/>
      <c r="I614" s="218"/>
      <c r="J614" s="218"/>
      <c r="K614" s="218"/>
      <c r="L614" s="218"/>
      <c r="M614" s="218"/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  <c r="Y614" s="218"/>
      <c r="Z614" s="218"/>
      <c r="AA614" s="218"/>
      <c r="AB614" s="218"/>
      <c r="AC614" s="218"/>
      <c r="AD614" s="218"/>
      <c r="AE614" s="218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18"/>
      <c r="AP614" s="218"/>
      <c r="AQ614" s="218"/>
      <c r="AR614" s="218"/>
      <c r="AS614" s="218"/>
      <c r="AT614" s="218"/>
      <c r="AU614" s="218"/>
      <c r="AV614" s="218"/>
      <c r="AW614" s="218"/>
      <c r="AX614" s="218"/>
      <c r="AY614" s="218"/>
      <c r="AZ614" s="218"/>
      <c r="BA614" s="218"/>
      <c r="BB614" s="218"/>
      <c r="BC614" s="218"/>
      <c r="BD614" s="218"/>
      <c r="BE614" s="218"/>
      <c r="BF614" s="218"/>
      <c r="BG614" s="218"/>
      <c r="BH614" s="218"/>
      <c r="BI614" s="218"/>
      <c r="BJ614" s="218"/>
      <c r="BK614" s="218"/>
      <c r="BL614" s="218"/>
      <c r="BM614" s="218"/>
      <c r="BN614" s="218"/>
      <c r="BO614" s="218"/>
      <c r="BP614" s="218"/>
      <c r="BQ614" s="218"/>
      <c r="BR614" s="218"/>
      <c r="BS614" s="218"/>
      <c r="BT614" s="218"/>
      <c r="BU614" s="218"/>
      <c r="BV614" s="218"/>
      <c r="BW614" s="218"/>
      <c r="BX614" s="218"/>
      <c r="BY614" s="218"/>
      <c r="BZ614" s="218"/>
      <c r="DK614" s="218"/>
      <c r="DL614" s="218"/>
      <c r="DM614" s="218"/>
      <c r="DN614" s="218"/>
      <c r="DO614" s="218"/>
      <c r="DP614" s="218"/>
      <c r="DQ614" s="218"/>
      <c r="DR614" s="218"/>
      <c r="DS614" s="218"/>
      <c r="DT614" s="218"/>
      <c r="DU614" s="218"/>
      <c r="DV614" s="218"/>
      <c r="DW614" s="218"/>
      <c r="DX614" s="218"/>
      <c r="DY614" s="218"/>
      <c r="DZ614" s="218"/>
      <c r="EA614" s="218"/>
      <c r="EB614" s="218"/>
      <c r="EC614" s="218"/>
      <c r="ED614" s="218"/>
      <c r="EE614" s="218"/>
      <c r="EF614" s="218"/>
      <c r="EG614" s="218"/>
      <c r="EH614" s="218"/>
    </row>
    <row r="615" spans="2:138">
      <c r="B615" s="218"/>
      <c r="C615" s="304"/>
      <c r="D615" s="218"/>
      <c r="F615" s="218"/>
      <c r="G615" s="218"/>
      <c r="H615" s="218"/>
      <c r="I615" s="218"/>
      <c r="J615" s="218"/>
      <c r="K615" s="218"/>
      <c r="L615" s="218"/>
      <c r="M615" s="218"/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  <c r="Y615" s="218"/>
      <c r="Z615" s="218"/>
      <c r="AA615" s="218"/>
      <c r="AB615" s="218"/>
      <c r="AC615" s="218"/>
      <c r="AD615" s="218"/>
      <c r="AE615" s="218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18"/>
      <c r="AP615" s="218"/>
      <c r="AQ615" s="218"/>
      <c r="AR615" s="218"/>
      <c r="AS615" s="218"/>
      <c r="AT615" s="218"/>
      <c r="AU615" s="218"/>
      <c r="AV615" s="218"/>
      <c r="AW615" s="218"/>
      <c r="AX615" s="218"/>
      <c r="AY615" s="218"/>
      <c r="AZ615" s="218"/>
      <c r="BA615" s="218"/>
      <c r="BB615" s="218"/>
      <c r="BC615" s="218"/>
      <c r="BD615" s="218"/>
      <c r="BE615" s="218"/>
      <c r="BF615" s="218"/>
      <c r="BG615" s="218"/>
      <c r="BH615" s="218"/>
      <c r="BI615" s="218"/>
      <c r="BJ615" s="218"/>
      <c r="BK615" s="218"/>
      <c r="BL615" s="218"/>
      <c r="BM615" s="218"/>
      <c r="BN615" s="218"/>
      <c r="BO615" s="218"/>
      <c r="BP615" s="218"/>
      <c r="BQ615" s="218"/>
      <c r="BR615" s="218"/>
      <c r="BS615" s="218"/>
      <c r="BT615" s="218"/>
      <c r="BU615" s="218"/>
      <c r="BV615" s="218"/>
      <c r="BW615" s="218"/>
      <c r="BX615" s="218"/>
      <c r="BY615" s="218"/>
      <c r="BZ615" s="218"/>
      <c r="DK615" s="218"/>
      <c r="DL615" s="218"/>
      <c r="DM615" s="218"/>
      <c r="DN615" s="218"/>
      <c r="DO615" s="218"/>
      <c r="DP615" s="218"/>
      <c r="DQ615" s="218"/>
      <c r="DR615" s="218"/>
      <c r="DS615" s="218"/>
      <c r="DT615" s="218"/>
      <c r="DU615" s="218"/>
      <c r="DV615" s="218"/>
      <c r="DW615" s="218"/>
      <c r="DX615" s="218"/>
      <c r="DY615" s="218"/>
      <c r="DZ615" s="218"/>
      <c r="EA615" s="218"/>
      <c r="EB615" s="218"/>
      <c r="EC615" s="218"/>
      <c r="ED615" s="218"/>
      <c r="EE615" s="218"/>
      <c r="EF615" s="218"/>
      <c r="EG615" s="218"/>
      <c r="EH615" s="218"/>
    </row>
    <row r="616" spans="2:138">
      <c r="B616" s="218"/>
      <c r="C616" s="304"/>
      <c r="D616" s="218"/>
      <c r="F616" s="218"/>
      <c r="G616" s="218"/>
      <c r="H616" s="218"/>
      <c r="I616" s="218"/>
      <c r="J616" s="218"/>
      <c r="K616" s="218"/>
      <c r="L616" s="218"/>
      <c r="M616" s="218"/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  <c r="Y616" s="218"/>
      <c r="Z616" s="218"/>
      <c r="AA616" s="218"/>
      <c r="AB616" s="218"/>
      <c r="AC616" s="218"/>
      <c r="AD616" s="218"/>
      <c r="AE616" s="218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18"/>
      <c r="AP616" s="218"/>
      <c r="AQ616" s="218"/>
      <c r="AR616" s="218"/>
      <c r="AS616" s="218"/>
      <c r="AT616" s="218"/>
      <c r="AU616" s="218"/>
      <c r="AV616" s="218"/>
      <c r="AW616" s="218"/>
      <c r="AX616" s="218"/>
      <c r="AY616" s="218"/>
      <c r="AZ616" s="218"/>
      <c r="BA616" s="218"/>
      <c r="BB616" s="218"/>
      <c r="BC616" s="218"/>
      <c r="BD616" s="218"/>
      <c r="BE616" s="218"/>
      <c r="BF616" s="218"/>
      <c r="BG616" s="218"/>
      <c r="BH616" s="218"/>
      <c r="BI616" s="218"/>
      <c r="BJ616" s="218"/>
      <c r="BK616" s="218"/>
      <c r="BL616" s="218"/>
      <c r="BM616" s="218"/>
      <c r="BN616" s="218"/>
      <c r="BO616" s="218"/>
      <c r="BP616" s="218"/>
      <c r="BQ616" s="218"/>
      <c r="BR616" s="218"/>
      <c r="BS616" s="218"/>
      <c r="BT616" s="218"/>
      <c r="BU616" s="218"/>
      <c r="BV616" s="218"/>
      <c r="BW616" s="218"/>
      <c r="BX616" s="218"/>
      <c r="BY616" s="218"/>
      <c r="BZ616" s="218"/>
      <c r="DK616" s="218"/>
      <c r="DL616" s="218"/>
      <c r="DM616" s="218"/>
      <c r="DN616" s="218"/>
      <c r="DO616" s="218"/>
      <c r="DP616" s="218"/>
      <c r="DQ616" s="218"/>
      <c r="DR616" s="218"/>
      <c r="DS616" s="218"/>
      <c r="DT616" s="218"/>
      <c r="DU616" s="218"/>
      <c r="DV616" s="218"/>
      <c r="DW616" s="218"/>
      <c r="DX616" s="218"/>
      <c r="DY616" s="218"/>
      <c r="DZ616" s="218"/>
      <c r="EA616" s="218"/>
      <c r="EB616" s="218"/>
      <c r="EC616" s="218"/>
      <c r="ED616" s="218"/>
      <c r="EE616" s="218"/>
      <c r="EF616" s="218"/>
      <c r="EG616" s="218"/>
      <c r="EH616" s="218"/>
    </row>
    <row r="617" spans="2:138">
      <c r="B617" s="218"/>
      <c r="C617" s="304"/>
      <c r="D617" s="218"/>
      <c r="F617" s="218"/>
      <c r="G617" s="218"/>
      <c r="H617" s="218"/>
      <c r="I617" s="218"/>
      <c r="J617" s="218"/>
      <c r="K617" s="218"/>
      <c r="L617" s="218"/>
      <c r="M617" s="218"/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  <c r="Y617" s="218"/>
      <c r="Z617" s="218"/>
      <c r="AA617" s="218"/>
      <c r="AB617" s="218"/>
      <c r="AC617" s="218"/>
      <c r="AD617" s="218"/>
      <c r="AE617" s="218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18"/>
      <c r="AP617" s="218"/>
      <c r="AQ617" s="218"/>
      <c r="AR617" s="218"/>
      <c r="AS617" s="218"/>
      <c r="AT617" s="218"/>
      <c r="AU617" s="218"/>
      <c r="AV617" s="218"/>
      <c r="AW617" s="218"/>
      <c r="AX617" s="218"/>
      <c r="AY617" s="218"/>
      <c r="AZ617" s="218"/>
      <c r="BA617" s="218"/>
      <c r="BB617" s="218"/>
      <c r="BC617" s="218"/>
      <c r="BD617" s="218"/>
      <c r="BE617" s="218"/>
      <c r="BF617" s="218"/>
      <c r="BG617" s="218"/>
      <c r="BH617" s="218"/>
      <c r="BI617" s="218"/>
      <c r="BJ617" s="218"/>
      <c r="BK617" s="218"/>
      <c r="BL617" s="218"/>
      <c r="BM617" s="218"/>
      <c r="BN617" s="218"/>
      <c r="BO617" s="218"/>
      <c r="BP617" s="218"/>
      <c r="BQ617" s="218"/>
      <c r="BR617" s="218"/>
      <c r="BS617" s="218"/>
      <c r="BT617" s="218"/>
      <c r="BU617" s="218"/>
      <c r="BV617" s="218"/>
      <c r="BW617" s="218"/>
      <c r="BX617" s="218"/>
      <c r="BY617" s="218"/>
      <c r="BZ617" s="218"/>
      <c r="DK617" s="218"/>
      <c r="DL617" s="218"/>
      <c r="DM617" s="218"/>
      <c r="DN617" s="218"/>
      <c r="DO617" s="218"/>
      <c r="DP617" s="218"/>
      <c r="DQ617" s="218"/>
      <c r="DR617" s="218"/>
      <c r="DS617" s="218"/>
      <c r="DT617" s="218"/>
      <c r="DU617" s="218"/>
      <c r="DV617" s="218"/>
      <c r="DW617" s="218"/>
      <c r="DX617" s="218"/>
      <c r="DY617" s="218"/>
      <c r="DZ617" s="218"/>
      <c r="EA617" s="218"/>
      <c r="EB617" s="218"/>
      <c r="EC617" s="218"/>
      <c r="ED617" s="218"/>
      <c r="EE617" s="218"/>
      <c r="EF617" s="218"/>
      <c r="EG617" s="218"/>
      <c r="EH617" s="218"/>
    </row>
    <row r="618" spans="2:138">
      <c r="B618" s="218"/>
      <c r="C618" s="304"/>
      <c r="D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  <c r="Y618" s="218"/>
      <c r="Z618" s="218"/>
      <c r="AA618" s="218"/>
      <c r="AB618" s="218"/>
      <c r="AC618" s="218"/>
      <c r="AD618" s="218"/>
      <c r="AE618" s="218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18"/>
      <c r="AP618" s="218"/>
      <c r="AQ618" s="218"/>
      <c r="AR618" s="218"/>
      <c r="AS618" s="218"/>
      <c r="AT618" s="218"/>
      <c r="AU618" s="218"/>
      <c r="AV618" s="218"/>
      <c r="AW618" s="218"/>
      <c r="AX618" s="218"/>
      <c r="AY618" s="218"/>
      <c r="AZ618" s="218"/>
      <c r="BA618" s="218"/>
      <c r="BB618" s="218"/>
      <c r="BC618" s="218"/>
      <c r="BD618" s="218"/>
      <c r="BE618" s="218"/>
      <c r="BF618" s="218"/>
      <c r="BG618" s="218"/>
      <c r="BH618" s="218"/>
      <c r="BI618" s="218"/>
      <c r="BJ618" s="218"/>
      <c r="BK618" s="218"/>
      <c r="BL618" s="218"/>
      <c r="BM618" s="218"/>
      <c r="BN618" s="218"/>
      <c r="BO618" s="218"/>
      <c r="BP618" s="218"/>
      <c r="BQ618" s="218"/>
      <c r="BR618" s="218"/>
      <c r="BS618" s="218"/>
      <c r="BT618" s="218"/>
      <c r="BU618" s="218"/>
      <c r="BV618" s="218"/>
      <c r="BW618" s="218"/>
      <c r="BX618" s="218"/>
      <c r="BY618" s="218"/>
      <c r="BZ618" s="218"/>
      <c r="DK618" s="218"/>
      <c r="DL618" s="218"/>
      <c r="DM618" s="218"/>
      <c r="DN618" s="218"/>
      <c r="DO618" s="218"/>
      <c r="DP618" s="218"/>
      <c r="DQ618" s="218"/>
      <c r="DR618" s="218"/>
      <c r="DS618" s="218"/>
      <c r="DT618" s="218"/>
      <c r="DU618" s="218"/>
      <c r="DV618" s="218"/>
      <c r="DW618" s="218"/>
      <c r="DX618" s="218"/>
      <c r="DY618" s="218"/>
      <c r="DZ618" s="218"/>
      <c r="EA618" s="218"/>
      <c r="EB618" s="218"/>
      <c r="EC618" s="218"/>
      <c r="ED618" s="218"/>
      <c r="EE618" s="218"/>
      <c r="EF618" s="218"/>
      <c r="EG618" s="218"/>
      <c r="EH618" s="218"/>
    </row>
    <row r="619" spans="2:138">
      <c r="B619" s="218"/>
      <c r="C619" s="304"/>
      <c r="D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218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218"/>
      <c r="BV619" s="218"/>
      <c r="BW619" s="218"/>
      <c r="BX619" s="218"/>
      <c r="BY619" s="218"/>
      <c r="BZ619" s="218"/>
      <c r="DK619" s="218"/>
      <c r="DL619" s="218"/>
      <c r="DM619" s="218"/>
      <c r="DN619" s="218"/>
      <c r="DO619" s="218"/>
      <c r="DP619" s="218"/>
      <c r="DQ619" s="218"/>
      <c r="DR619" s="218"/>
      <c r="DS619" s="218"/>
      <c r="DT619" s="218"/>
      <c r="DU619" s="218"/>
      <c r="DV619" s="218"/>
      <c r="DW619" s="218"/>
      <c r="DX619" s="218"/>
      <c r="DY619" s="218"/>
      <c r="DZ619" s="218"/>
      <c r="EA619" s="218"/>
      <c r="EB619" s="218"/>
      <c r="EC619" s="218"/>
      <c r="ED619" s="218"/>
      <c r="EE619" s="218"/>
      <c r="EF619" s="218"/>
      <c r="EG619" s="218"/>
      <c r="EH619" s="218"/>
    </row>
    <row r="620" spans="2:138">
      <c r="B620" s="218"/>
      <c r="C620" s="304"/>
      <c r="D620" s="218"/>
      <c r="F620" s="218"/>
      <c r="G620" s="218"/>
      <c r="H620" s="218"/>
      <c r="I620" s="218"/>
      <c r="J620" s="218"/>
      <c r="K620" s="218"/>
      <c r="L620" s="218"/>
      <c r="M620" s="218"/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  <c r="Y620" s="218"/>
      <c r="Z620" s="218"/>
      <c r="AA620" s="218"/>
      <c r="AB620" s="218"/>
      <c r="AC620" s="218"/>
      <c r="AD620" s="218"/>
      <c r="AE620" s="218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18"/>
      <c r="AP620" s="218"/>
      <c r="AQ620" s="218"/>
      <c r="AR620" s="218"/>
      <c r="AS620" s="218"/>
      <c r="AT620" s="218"/>
      <c r="AU620" s="218"/>
      <c r="AV620" s="218"/>
      <c r="AW620" s="218"/>
      <c r="AX620" s="218"/>
      <c r="AY620" s="218"/>
      <c r="AZ620" s="218"/>
      <c r="BA620" s="218"/>
      <c r="BB620" s="218"/>
      <c r="BC620" s="218"/>
      <c r="BD620" s="218"/>
      <c r="BE620" s="218"/>
      <c r="BF620" s="218"/>
      <c r="BG620" s="218"/>
      <c r="BH620" s="218"/>
      <c r="BI620" s="218"/>
      <c r="BJ620" s="218"/>
      <c r="BK620" s="218"/>
      <c r="BL620" s="218"/>
      <c r="BM620" s="218"/>
      <c r="BN620" s="218"/>
      <c r="BO620" s="218"/>
      <c r="BP620" s="218"/>
      <c r="BQ620" s="218"/>
      <c r="BR620" s="218"/>
      <c r="BS620" s="218"/>
      <c r="BT620" s="218"/>
      <c r="BU620" s="218"/>
      <c r="BV620" s="218"/>
      <c r="BW620" s="218"/>
      <c r="BX620" s="218"/>
      <c r="BY620" s="218"/>
      <c r="BZ620" s="218"/>
      <c r="DK620" s="218"/>
      <c r="DL620" s="218"/>
      <c r="DM620" s="218"/>
      <c r="DN620" s="218"/>
      <c r="DO620" s="218"/>
      <c r="DP620" s="218"/>
      <c r="DQ620" s="218"/>
      <c r="DR620" s="218"/>
      <c r="DS620" s="218"/>
      <c r="DT620" s="218"/>
      <c r="DU620" s="218"/>
      <c r="DV620" s="218"/>
      <c r="DW620" s="218"/>
      <c r="DX620" s="218"/>
      <c r="DY620" s="218"/>
      <c r="DZ620" s="218"/>
      <c r="EA620" s="218"/>
      <c r="EB620" s="218"/>
      <c r="EC620" s="218"/>
      <c r="ED620" s="218"/>
      <c r="EE620" s="218"/>
      <c r="EF620" s="218"/>
      <c r="EG620" s="218"/>
      <c r="EH620" s="218"/>
    </row>
    <row r="621" spans="2:138">
      <c r="B621" s="218"/>
      <c r="C621" s="304"/>
      <c r="D621" s="218"/>
      <c r="F621" s="218"/>
      <c r="G621" s="218"/>
      <c r="H621" s="218"/>
      <c r="I621" s="218"/>
      <c r="J621" s="218"/>
      <c r="K621" s="218"/>
      <c r="L621" s="218"/>
      <c r="M621" s="218"/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  <c r="Y621" s="218"/>
      <c r="Z621" s="218"/>
      <c r="AA621" s="218"/>
      <c r="AB621" s="218"/>
      <c r="AC621" s="218"/>
      <c r="AD621" s="218"/>
      <c r="AE621" s="218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18"/>
      <c r="AP621" s="218"/>
      <c r="AQ621" s="218"/>
      <c r="AR621" s="218"/>
      <c r="AS621" s="218"/>
      <c r="AT621" s="218"/>
      <c r="AU621" s="218"/>
      <c r="AV621" s="218"/>
      <c r="AW621" s="218"/>
      <c r="AX621" s="218"/>
      <c r="AY621" s="218"/>
      <c r="AZ621" s="218"/>
      <c r="BA621" s="218"/>
      <c r="BB621" s="218"/>
      <c r="BC621" s="218"/>
      <c r="BD621" s="218"/>
      <c r="BE621" s="218"/>
      <c r="BF621" s="218"/>
      <c r="BG621" s="218"/>
      <c r="BH621" s="218"/>
      <c r="BI621" s="218"/>
      <c r="BJ621" s="218"/>
      <c r="BK621" s="218"/>
      <c r="BL621" s="218"/>
      <c r="BM621" s="218"/>
      <c r="BN621" s="218"/>
      <c r="BO621" s="218"/>
      <c r="BP621" s="218"/>
      <c r="BQ621" s="218"/>
      <c r="BR621" s="218"/>
      <c r="BS621" s="218"/>
      <c r="BT621" s="218"/>
      <c r="BU621" s="218"/>
      <c r="BV621" s="218"/>
      <c r="BW621" s="218"/>
      <c r="BX621" s="218"/>
      <c r="BY621" s="218"/>
      <c r="BZ621" s="218"/>
      <c r="DK621" s="218"/>
      <c r="DL621" s="218"/>
      <c r="DM621" s="218"/>
      <c r="DN621" s="218"/>
      <c r="DO621" s="218"/>
      <c r="DP621" s="218"/>
      <c r="DQ621" s="218"/>
      <c r="DR621" s="218"/>
      <c r="DS621" s="218"/>
      <c r="DT621" s="218"/>
      <c r="DU621" s="218"/>
      <c r="DV621" s="218"/>
      <c r="DW621" s="218"/>
      <c r="DX621" s="218"/>
      <c r="DY621" s="218"/>
      <c r="DZ621" s="218"/>
      <c r="EA621" s="218"/>
      <c r="EB621" s="218"/>
      <c r="EC621" s="218"/>
      <c r="ED621" s="218"/>
      <c r="EE621" s="218"/>
      <c r="EF621" s="218"/>
      <c r="EG621" s="218"/>
      <c r="EH621" s="218"/>
    </row>
    <row r="622" spans="2:138">
      <c r="B622" s="218"/>
      <c r="C622" s="304"/>
      <c r="D622" s="218"/>
      <c r="F622" s="218"/>
      <c r="G622" s="218"/>
      <c r="H622" s="218"/>
      <c r="I622" s="218"/>
      <c r="J622" s="218"/>
      <c r="K622" s="218"/>
      <c r="L622" s="218"/>
      <c r="M622" s="218"/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  <c r="Y622" s="218"/>
      <c r="Z622" s="218"/>
      <c r="AA622" s="218"/>
      <c r="AB622" s="218"/>
      <c r="AC622" s="218"/>
      <c r="AD622" s="218"/>
      <c r="AE622" s="218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18"/>
      <c r="AP622" s="218"/>
      <c r="AQ622" s="218"/>
      <c r="AR622" s="218"/>
      <c r="AS622" s="218"/>
      <c r="AT622" s="218"/>
      <c r="AU622" s="218"/>
      <c r="AV622" s="218"/>
      <c r="AW622" s="218"/>
      <c r="AX622" s="218"/>
      <c r="AY622" s="218"/>
      <c r="AZ622" s="218"/>
      <c r="BA622" s="218"/>
      <c r="BB622" s="218"/>
      <c r="BC622" s="218"/>
      <c r="BD622" s="218"/>
      <c r="BE622" s="218"/>
      <c r="BF622" s="218"/>
      <c r="BG622" s="218"/>
      <c r="BH622" s="218"/>
      <c r="BI622" s="218"/>
      <c r="BJ622" s="218"/>
      <c r="BK622" s="218"/>
      <c r="BL622" s="218"/>
      <c r="BM622" s="218"/>
      <c r="BN622" s="218"/>
      <c r="BO622" s="218"/>
      <c r="BP622" s="218"/>
      <c r="BQ622" s="218"/>
      <c r="BR622" s="218"/>
      <c r="BS622" s="218"/>
      <c r="BT622" s="218"/>
      <c r="BU622" s="218"/>
      <c r="BV622" s="218"/>
      <c r="BW622" s="218"/>
      <c r="BX622" s="218"/>
      <c r="BY622" s="218"/>
      <c r="BZ622" s="218"/>
      <c r="DK622" s="218"/>
      <c r="DL622" s="218"/>
      <c r="DM622" s="218"/>
      <c r="DN622" s="218"/>
      <c r="DO622" s="218"/>
      <c r="DP622" s="218"/>
      <c r="DQ622" s="218"/>
      <c r="DR622" s="218"/>
      <c r="DS622" s="218"/>
      <c r="DT622" s="218"/>
      <c r="DU622" s="218"/>
      <c r="DV622" s="218"/>
      <c r="DW622" s="218"/>
      <c r="DX622" s="218"/>
      <c r="DY622" s="218"/>
      <c r="DZ622" s="218"/>
      <c r="EA622" s="218"/>
      <c r="EB622" s="218"/>
      <c r="EC622" s="218"/>
      <c r="ED622" s="218"/>
      <c r="EE622" s="218"/>
      <c r="EF622" s="218"/>
      <c r="EG622" s="218"/>
      <c r="EH622" s="218"/>
    </row>
    <row r="623" spans="2:138">
      <c r="B623" s="218"/>
      <c r="C623" s="304"/>
      <c r="D623" s="218"/>
      <c r="F623" s="218"/>
      <c r="G623" s="218"/>
      <c r="H623" s="218"/>
      <c r="I623" s="218"/>
      <c r="J623" s="218"/>
      <c r="K623" s="218"/>
      <c r="L623" s="218"/>
      <c r="M623" s="218"/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  <c r="Y623" s="218"/>
      <c r="Z623" s="218"/>
      <c r="AA623" s="218"/>
      <c r="AB623" s="218"/>
      <c r="AC623" s="218"/>
      <c r="AD623" s="218"/>
      <c r="AE623" s="218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18"/>
      <c r="AP623" s="218"/>
      <c r="AQ623" s="218"/>
      <c r="AR623" s="218"/>
      <c r="AS623" s="218"/>
      <c r="AT623" s="218"/>
      <c r="AU623" s="218"/>
      <c r="AV623" s="218"/>
      <c r="AW623" s="218"/>
      <c r="AX623" s="218"/>
      <c r="AY623" s="218"/>
      <c r="AZ623" s="218"/>
      <c r="BA623" s="218"/>
      <c r="BB623" s="218"/>
      <c r="BC623" s="218"/>
      <c r="BD623" s="218"/>
      <c r="BE623" s="218"/>
      <c r="BF623" s="218"/>
      <c r="BG623" s="218"/>
      <c r="BH623" s="218"/>
      <c r="BI623" s="218"/>
      <c r="BJ623" s="218"/>
      <c r="BK623" s="218"/>
      <c r="BL623" s="218"/>
      <c r="BM623" s="218"/>
      <c r="BN623" s="218"/>
      <c r="BO623" s="218"/>
      <c r="BP623" s="218"/>
      <c r="BQ623" s="218"/>
      <c r="BR623" s="218"/>
      <c r="BS623" s="218"/>
      <c r="BT623" s="218"/>
      <c r="BU623" s="218"/>
      <c r="BV623" s="218"/>
      <c r="BW623" s="218"/>
      <c r="BX623" s="218"/>
      <c r="BY623" s="218"/>
      <c r="BZ623" s="218"/>
      <c r="DK623" s="218"/>
      <c r="DL623" s="218"/>
      <c r="DM623" s="218"/>
      <c r="DN623" s="218"/>
      <c r="DO623" s="218"/>
      <c r="DP623" s="218"/>
      <c r="DQ623" s="218"/>
      <c r="DR623" s="218"/>
      <c r="DS623" s="218"/>
      <c r="DT623" s="218"/>
      <c r="DU623" s="218"/>
      <c r="DV623" s="218"/>
      <c r="DW623" s="218"/>
      <c r="DX623" s="218"/>
      <c r="DY623" s="218"/>
      <c r="DZ623" s="218"/>
      <c r="EA623" s="218"/>
      <c r="EB623" s="218"/>
      <c r="EC623" s="218"/>
      <c r="ED623" s="218"/>
      <c r="EE623" s="218"/>
      <c r="EF623" s="218"/>
      <c r="EG623" s="218"/>
      <c r="EH623" s="218"/>
    </row>
    <row r="624" spans="2:138">
      <c r="B624" s="218"/>
      <c r="C624" s="304"/>
      <c r="D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218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218"/>
      <c r="BV624" s="218"/>
      <c r="BW624" s="218"/>
      <c r="BX624" s="218"/>
      <c r="BY624" s="218"/>
      <c r="BZ624" s="218"/>
      <c r="DK624" s="218"/>
      <c r="DL624" s="218"/>
      <c r="DM624" s="218"/>
      <c r="DN624" s="218"/>
      <c r="DO624" s="218"/>
      <c r="DP624" s="218"/>
      <c r="DQ624" s="218"/>
      <c r="DR624" s="218"/>
      <c r="DS624" s="218"/>
      <c r="DT624" s="218"/>
      <c r="DU624" s="218"/>
      <c r="DV624" s="218"/>
      <c r="DW624" s="218"/>
      <c r="DX624" s="218"/>
      <c r="DY624" s="218"/>
      <c r="DZ624" s="218"/>
      <c r="EA624" s="218"/>
      <c r="EB624" s="218"/>
      <c r="EC624" s="218"/>
      <c r="ED624" s="218"/>
      <c r="EE624" s="218"/>
      <c r="EF624" s="218"/>
      <c r="EG624" s="218"/>
      <c r="EH624" s="218"/>
    </row>
    <row r="625" spans="2:138">
      <c r="B625" s="218"/>
      <c r="C625" s="304"/>
      <c r="D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218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218"/>
      <c r="BV625" s="218"/>
      <c r="BW625" s="218"/>
      <c r="BX625" s="218"/>
      <c r="BY625" s="218"/>
      <c r="BZ625" s="218"/>
      <c r="DK625" s="218"/>
      <c r="DL625" s="218"/>
      <c r="DM625" s="218"/>
      <c r="DN625" s="218"/>
      <c r="DO625" s="218"/>
      <c r="DP625" s="218"/>
      <c r="DQ625" s="218"/>
      <c r="DR625" s="218"/>
      <c r="DS625" s="218"/>
      <c r="DT625" s="218"/>
      <c r="DU625" s="218"/>
      <c r="DV625" s="218"/>
      <c r="DW625" s="218"/>
      <c r="DX625" s="218"/>
      <c r="DY625" s="218"/>
      <c r="DZ625" s="218"/>
      <c r="EA625" s="218"/>
      <c r="EB625" s="218"/>
      <c r="EC625" s="218"/>
      <c r="ED625" s="218"/>
      <c r="EE625" s="218"/>
      <c r="EF625" s="218"/>
      <c r="EG625" s="218"/>
      <c r="EH625" s="218"/>
    </row>
    <row r="626" spans="2:138">
      <c r="B626" s="218"/>
      <c r="C626" s="304"/>
      <c r="D626" s="218"/>
      <c r="F626" s="218"/>
      <c r="G626" s="218"/>
      <c r="H626" s="218"/>
      <c r="I626" s="218"/>
      <c r="J626" s="218"/>
      <c r="K626" s="218"/>
      <c r="L626" s="218"/>
      <c r="M626" s="218"/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  <c r="Y626" s="218"/>
      <c r="Z626" s="218"/>
      <c r="AA626" s="218"/>
      <c r="AB626" s="218"/>
      <c r="AC626" s="218"/>
      <c r="AD626" s="218"/>
      <c r="AE626" s="218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18"/>
      <c r="AP626" s="218"/>
      <c r="AQ626" s="218"/>
      <c r="AR626" s="218"/>
      <c r="AS626" s="218"/>
      <c r="AT626" s="218"/>
      <c r="AU626" s="218"/>
      <c r="AV626" s="218"/>
      <c r="AW626" s="218"/>
      <c r="AX626" s="218"/>
      <c r="AY626" s="218"/>
      <c r="AZ626" s="218"/>
      <c r="BA626" s="218"/>
      <c r="BB626" s="218"/>
      <c r="BC626" s="218"/>
      <c r="BD626" s="218"/>
      <c r="BE626" s="218"/>
      <c r="BF626" s="218"/>
      <c r="BG626" s="218"/>
      <c r="BH626" s="218"/>
      <c r="BI626" s="218"/>
      <c r="BJ626" s="218"/>
      <c r="BK626" s="218"/>
      <c r="BL626" s="218"/>
      <c r="BM626" s="218"/>
      <c r="BN626" s="218"/>
      <c r="BO626" s="218"/>
      <c r="BP626" s="218"/>
      <c r="BQ626" s="218"/>
      <c r="BR626" s="218"/>
      <c r="BS626" s="218"/>
      <c r="BT626" s="218"/>
      <c r="BU626" s="218"/>
      <c r="BV626" s="218"/>
      <c r="BW626" s="218"/>
      <c r="BX626" s="218"/>
      <c r="BY626" s="218"/>
      <c r="BZ626" s="218"/>
      <c r="DK626" s="218"/>
      <c r="DL626" s="218"/>
      <c r="DM626" s="218"/>
      <c r="DN626" s="218"/>
      <c r="DO626" s="218"/>
      <c r="DP626" s="218"/>
      <c r="DQ626" s="218"/>
      <c r="DR626" s="218"/>
      <c r="DS626" s="218"/>
      <c r="DT626" s="218"/>
      <c r="DU626" s="218"/>
      <c r="DV626" s="218"/>
      <c r="DW626" s="218"/>
      <c r="DX626" s="218"/>
      <c r="DY626" s="218"/>
      <c r="DZ626" s="218"/>
      <c r="EA626" s="218"/>
      <c r="EB626" s="218"/>
      <c r="EC626" s="218"/>
      <c r="ED626" s="218"/>
      <c r="EE626" s="218"/>
      <c r="EF626" s="218"/>
      <c r="EG626" s="218"/>
      <c r="EH626" s="218"/>
    </row>
    <row r="627" spans="2:138">
      <c r="B627" s="218"/>
      <c r="C627" s="304"/>
      <c r="D627" s="218"/>
      <c r="F627" s="218"/>
      <c r="G627" s="218"/>
      <c r="H627" s="218"/>
      <c r="I627" s="218"/>
      <c r="J627" s="218"/>
      <c r="K627" s="218"/>
      <c r="L627" s="218"/>
      <c r="M627" s="218"/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  <c r="Y627" s="218"/>
      <c r="Z627" s="218"/>
      <c r="AA627" s="218"/>
      <c r="AB627" s="218"/>
      <c r="AC627" s="218"/>
      <c r="AD627" s="218"/>
      <c r="AE627" s="218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18"/>
      <c r="AP627" s="218"/>
      <c r="AQ627" s="218"/>
      <c r="AR627" s="218"/>
      <c r="AS627" s="218"/>
      <c r="AT627" s="218"/>
      <c r="AU627" s="218"/>
      <c r="AV627" s="218"/>
      <c r="AW627" s="218"/>
      <c r="AX627" s="218"/>
      <c r="AY627" s="218"/>
      <c r="AZ627" s="218"/>
      <c r="BA627" s="218"/>
      <c r="BB627" s="218"/>
      <c r="BC627" s="218"/>
      <c r="BD627" s="218"/>
      <c r="BE627" s="218"/>
      <c r="BF627" s="218"/>
      <c r="BG627" s="218"/>
      <c r="BH627" s="218"/>
      <c r="BI627" s="218"/>
      <c r="BJ627" s="218"/>
      <c r="BK627" s="218"/>
      <c r="BL627" s="218"/>
      <c r="BM627" s="218"/>
      <c r="BN627" s="218"/>
      <c r="BO627" s="218"/>
      <c r="BP627" s="218"/>
      <c r="BQ627" s="218"/>
      <c r="BR627" s="218"/>
      <c r="BS627" s="218"/>
      <c r="BT627" s="218"/>
      <c r="BU627" s="218"/>
      <c r="BV627" s="218"/>
      <c r="BW627" s="218"/>
      <c r="BX627" s="218"/>
      <c r="BY627" s="218"/>
      <c r="BZ627" s="218"/>
      <c r="DK627" s="218"/>
      <c r="DL627" s="218"/>
      <c r="DM627" s="218"/>
      <c r="DN627" s="218"/>
      <c r="DO627" s="218"/>
      <c r="DP627" s="218"/>
      <c r="DQ627" s="218"/>
      <c r="DR627" s="218"/>
      <c r="DS627" s="218"/>
      <c r="DT627" s="218"/>
      <c r="DU627" s="218"/>
      <c r="DV627" s="218"/>
      <c r="DW627" s="218"/>
      <c r="DX627" s="218"/>
      <c r="DY627" s="218"/>
      <c r="DZ627" s="218"/>
      <c r="EA627" s="218"/>
      <c r="EB627" s="218"/>
      <c r="EC627" s="218"/>
      <c r="ED627" s="218"/>
      <c r="EE627" s="218"/>
      <c r="EF627" s="218"/>
      <c r="EG627" s="218"/>
      <c r="EH627" s="218"/>
    </row>
    <row r="628" spans="2:138">
      <c r="B628" s="218"/>
      <c r="C628" s="304"/>
      <c r="D628" s="218"/>
      <c r="F628" s="218"/>
      <c r="G628" s="218"/>
      <c r="H628" s="218"/>
      <c r="I628" s="218"/>
      <c r="J628" s="218"/>
      <c r="K628" s="218"/>
      <c r="L628" s="218"/>
      <c r="M628" s="218"/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  <c r="Y628" s="218"/>
      <c r="Z628" s="218"/>
      <c r="AA628" s="218"/>
      <c r="AB628" s="218"/>
      <c r="AC628" s="218"/>
      <c r="AD628" s="218"/>
      <c r="AE628" s="218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18"/>
      <c r="AP628" s="218"/>
      <c r="AQ628" s="218"/>
      <c r="AR628" s="218"/>
      <c r="AS628" s="218"/>
      <c r="AT628" s="218"/>
      <c r="AU628" s="218"/>
      <c r="AV628" s="218"/>
      <c r="AW628" s="218"/>
      <c r="AX628" s="218"/>
      <c r="AY628" s="218"/>
      <c r="AZ628" s="218"/>
      <c r="BA628" s="218"/>
      <c r="BB628" s="218"/>
      <c r="BC628" s="218"/>
      <c r="BD628" s="218"/>
      <c r="BE628" s="218"/>
      <c r="BF628" s="218"/>
      <c r="BG628" s="218"/>
      <c r="BH628" s="218"/>
      <c r="BI628" s="218"/>
      <c r="BJ628" s="218"/>
      <c r="BK628" s="218"/>
      <c r="BL628" s="218"/>
      <c r="BM628" s="218"/>
      <c r="BN628" s="218"/>
      <c r="BO628" s="218"/>
      <c r="BP628" s="218"/>
      <c r="BQ628" s="218"/>
      <c r="BR628" s="218"/>
      <c r="BS628" s="218"/>
      <c r="BT628" s="218"/>
      <c r="BU628" s="218"/>
      <c r="BV628" s="218"/>
      <c r="BW628" s="218"/>
      <c r="BX628" s="218"/>
      <c r="BY628" s="218"/>
      <c r="BZ628" s="218"/>
      <c r="DK628" s="218"/>
      <c r="DL628" s="218"/>
      <c r="DM628" s="218"/>
      <c r="DN628" s="218"/>
      <c r="DO628" s="218"/>
      <c r="DP628" s="218"/>
      <c r="DQ628" s="218"/>
      <c r="DR628" s="218"/>
      <c r="DS628" s="218"/>
      <c r="DT628" s="218"/>
      <c r="DU628" s="218"/>
      <c r="DV628" s="218"/>
      <c r="DW628" s="218"/>
      <c r="DX628" s="218"/>
      <c r="DY628" s="218"/>
      <c r="DZ628" s="218"/>
      <c r="EA628" s="218"/>
      <c r="EB628" s="218"/>
      <c r="EC628" s="218"/>
      <c r="ED628" s="218"/>
      <c r="EE628" s="218"/>
      <c r="EF628" s="218"/>
      <c r="EG628" s="218"/>
      <c r="EH628" s="218"/>
    </row>
    <row r="629" spans="2:138">
      <c r="B629" s="218"/>
      <c r="C629" s="304"/>
      <c r="D629" s="218"/>
      <c r="F629" s="218"/>
      <c r="G629" s="218"/>
      <c r="H629" s="218"/>
      <c r="I629" s="218"/>
      <c r="J629" s="218"/>
      <c r="K629" s="218"/>
      <c r="L629" s="218"/>
      <c r="M629" s="218"/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  <c r="Y629" s="218"/>
      <c r="Z629" s="218"/>
      <c r="AA629" s="218"/>
      <c r="AB629" s="218"/>
      <c r="AC629" s="218"/>
      <c r="AD629" s="218"/>
      <c r="AE629" s="218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18"/>
      <c r="AP629" s="218"/>
      <c r="AQ629" s="218"/>
      <c r="AR629" s="218"/>
      <c r="AS629" s="218"/>
      <c r="AT629" s="218"/>
      <c r="AU629" s="218"/>
      <c r="AV629" s="218"/>
      <c r="AW629" s="218"/>
      <c r="AX629" s="218"/>
      <c r="AY629" s="218"/>
      <c r="AZ629" s="218"/>
      <c r="BA629" s="218"/>
      <c r="BB629" s="218"/>
      <c r="BC629" s="218"/>
      <c r="BD629" s="218"/>
      <c r="BE629" s="218"/>
      <c r="BF629" s="218"/>
      <c r="BG629" s="218"/>
      <c r="BH629" s="218"/>
      <c r="BI629" s="218"/>
      <c r="BJ629" s="218"/>
      <c r="BK629" s="218"/>
      <c r="BL629" s="218"/>
      <c r="BM629" s="218"/>
      <c r="BN629" s="218"/>
      <c r="BO629" s="218"/>
      <c r="BP629" s="218"/>
      <c r="BQ629" s="218"/>
      <c r="BR629" s="218"/>
      <c r="BS629" s="218"/>
      <c r="BT629" s="218"/>
      <c r="BU629" s="218"/>
      <c r="BV629" s="218"/>
      <c r="BW629" s="218"/>
      <c r="BX629" s="218"/>
      <c r="BY629" s="218"/>
      <c r="BZ629" s="218"/>
      <c r="DK629" s="218"/>
      <c r="DL629" s="218"/>
      <c r="DM629" s="218"/>
      <c r="DN629" s="218"/>
      <c r="DO629" s="218"/>
      <c r="DP629" s="218"/>
      <c r="DQ629" s="218"/>
      <c r="DR629" s="218"/>
      <c r="DS629" s="218"/>
      <c r="DT629" s="218"/>
      <c r="DU629" s="218"/>
      <c r="DV629" s="218"/>
      <c r="DW629" s="218"/>
      <c r="DX629" s="218"/>
      <c r="DY629" s="218"/>
      <c r="DZ629" s="218"/>
      <c r="EA629" s="218"/>
      <c r="EB629" s="218"/>
      <c r="EC629" s="218"/>
      <c r="ED629" s="218"/>
      <c r="EE629" s="218"/>
      <c r="EF629" s="218"/>
      <c r="EG629" s="218"/>
      <c r="EH629" s="218"/>
    </row>
    <row r="630" spans="2:138">
      <c r="B630" s="218"/>
      <c r="C630" s="304"/>
      <c r="D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218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218"/>
      <c r="BV630" s="218"/>
      <c r="BW630" s="218"/>
      <c r="BX630" s="218"/>
      <c r="BY630" s="218"/>
      <c r="BZ630" s="218"/>
      <c r="DK630" s="218"/>
      <c r="DL630" s="218"/>
      <c r="DM630" s="218"/>
      <c r="DN630" s="218"/>
      <c r="DO630" s="218"/>
      <c r="DP630" s="218"/>
      <c r="DQ630" s="218"/>
      <c r="DR630" s="218"/>
      <c r="DS630" s="218"/>
      <c r="DT630" s="218"/>
      <c r="DU630" s="218"/>
      <c r="DV630" s="218"/>
      <c r="DW630" s="218"/>
      <c r="DX630" s="218"/>
      <c r="DY630" s="218"/>
      <c r="DZ630" s="218"/>
      <c r="EA630" s="218"/>
      <c r="EB630" s="218"/>
      <c r="EC630" s="218"/>
      <c r="ED630" s="218"/>
      <c r="EE630" s="218"/>
      <c r="EF630" s="218"/>
      <c r="EG630" s="218"/>
      <c r="EH630" s="218"/>
    </row>
    <row r="631" spans="2:138">
      <c r="B631" s="218"/>
      <c r="C631" s="304"/>
      <c r="D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218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218"/>
      <c r="BV631" s="218"/>
      <c r="BW631" s="218"/>
      <c r="BX631" s="218"/>
      <c r="BY631" s="218"/>
      <c r="BZ631" s="218"/>
      <c r="DK631" s="218"/>
      <c r="DL631" s="218"/>
      <c r="DM631" s="218"/>
      <c r="DN631" s="218"/>
      <c r="DO631" s="218"/>
      <c r="DP631" s="218"/>
      <c r="DQ631" s="218"/>
      <c r="DR631" s="218"/>
      <c r="DS631" s="218"/>
      <c r="DT631" s="218"/>
      <c r="DU631" s="218"/>
      <c r="DV631" s="218"/>
      <c r="DW631" s="218"/>
      <c r="DX631" s="218"/>
      <c r="DY631" s="218"/>
      <c r="DZ631" s="218"/>
      <c r="EA631" s="218"/>
      <c r="EB631" s="218"/>
      <c r="EC631" s="218"/>
      <c r="ED631" s="218"/>
      <c r="EE631" s="218"/>
      <c r="EF631" s="218"/>
      <c r="EG631" s="218"/>
      <c r="EH631" s="218"/>
    </row>
    <row r="632" spans="2:138">
      <c r="B632" s="218"/>
      <c r="C632" s="304"/>
      <c r="D632" s="218"/>
      <c r="F632" s="218"/>
      <c r="G632" s="218"/>
      <c r="H632" s="218"/>
      <c r="I632" s="218"/>
      <c r="J632" s="218"/>
      <c r="K632" s="218"/>
      <c r="L632" s="218"/>
      <c r="M632" s="218"/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  <c r="Y632" s="218"/>
      <c r="Z632" s="218"/>
      <c r="AA632" s="218"/>
      <c r="AB632" s="218"/>
      <c r="AC632" s="218"/>
      <c r="AD632" s="218"/>
      <c r="AE632" s="218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18"/>
      <c r="AP632" s="218"/>
      <c r="AQ632" s="218"/>
      <c r="AR632" s="218"/>
      <c r="AS632" s="218"/>
      <c r="AT632" s="218"/>
      <c r="AU632" s="218"/>
      <c r="AV632" s="218"/>
      <c r="AW632" s="218"/>
      <c r="AX632" s="218"/>
      <c r="AY632" s="218"/>
      <c r="AZ632" s="218"/>
      <c r="BA632" s="218"/>
      <c r="BB632" s="218"/>
      <c r="BC632" s="218"/>
      <c r="BD632" s="218"/>
      <c r="BE632" s="218"/>
      <c r="BF632" s="218"/>
      <c r="BG632" s="218"/>
      <c r="BH632" s="218"/>
      <c r="BI632" s="218"/>
      <c r="BJ632" s="218"/>
      <c r="BK632" s="218"/>
      <c r="BL632" s="218"/>
      <c r="BM632" s="218"/>
      <c r="BN632" s="218"/>
      <c r="BO632" s="218"/>
      <c r="BP632" s="218"/>
      <c r="BQ632" s="218"/>
      <c r="BR632" s="218"/>
      <c r="BS632" s="218"/>
      <c r="BT632" s="218"/>
      <c r="BU632" s="218"/>
      <c r="BV632" s="218"/>
      <c r="BW632" s="218"/>
      <c r="BX632" s="218"/>
      <c r="BY632" s="218"/>
      <c r="BZ632" s="218"/>
      <c r="DK632" s="218"/>
      <c r="DL632" s="218"/>
      <c r="DM632" s="218"/>
      <c r="DN632" s="218"/>
      <c r="DO632" s="218"/>
      <c r="DP632" s="218"/>
      <c r="DQ632" s="218"/>
      <c r="DR632" s="218"/>
      <c r="DS632" s="218"/>
      <c r="DT632" s="218"/>
      <c r="DU632" s="218"/>
      <c r="DV632" s="218"/>
      <c r="DW632" s="218"/>
      <c r="DX632" s="218"/>
      <c r="DY632" s="218"/>
      <c r="DZ632" s="218"/>
      <c r="EA632" s="218"/>
      <c r="EB632" s="218"/>
      <c r="EC632" s="218"/>
      <c r="ED632" s="218"/>
      <c r="EE632" s="218"/>
      <c r="EF632" s="218"/>
      <c r="EG632" s="218"/>
      <c r="EH632" s="218"/>
    </row>
    <row r="633" spans="2:138">
      <c r="B633" s="218"/>
      <c r="C633" s="304"/>
      <c r="D633" s="218"/>
      <c r="F633" s="218"/>
      <c r="G633" s="218"/>
      <c r="H633" s="218"/>
      <c r="I633" s="218"/>
      <c r="J633" s="218"/>
      <c r="K633" s="218"/>
      <c r="L633" s="218"/>
      <c r="M633" s="218"/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  <c r="Y633" s="218"/>
      <c r="Z633" s="218"/>
      <c r="AA633" s="218"/>
      <c r="AB633" s="218"/>
      <c r="AC633" s="218"/>
      <c r="AD633" s="218"/>
      <c r="AE633" s="218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18"/>
      <c r="AP633" s="218"/>
      <c r="AQ633" s="218"/>
      <c r="AR633" s="218"/>
      <c r="AS633" s="218"/>
      <c r="AT633" s="218"/>
      <c r="AU633" s="218"/>
      <c r="AV633" s="218"/>
      <c r="AW633" s="218"/>
      <c r="AX633" s="218"/>
      <c r="AY633" s="218"/>
      <c r="AZ633" s="218"/>
      <c r="BA633" s="218"/>
      <c r="BB633" s="218"/>
      <c r="BC633" s="218"/>
      <c r="BD633" s="218"/>
      <c r="BE633" s="218"/>
      <c r="BF633" s="218"/>
      <c r="BG633" s="218"/>
      <c r="BH633" s="218"/>
      <c r="BI633" s="218"/>
      <c r="BJ633" s="218"/>
      <c r="BK633" s="218"/>
      <c r="BL633" s="218"/>
      <c r="BM633" s="218"/>
      <c r="BN633" s="218"/>
      <c r="BO633" s="218"/>
      <c r="BP633" s="218"/>
      <c r="BQ633" s="218"/>
      <c r="BR633" s="218"/>
      <c r="BS633" s="218"/>
      <c r="BT633" s="218"/>
      <c r="BU633" s="218"/>
      <c r="BV633" s="218"/>
      <c r="BW633" s="218"/>
      <c r="BX633" s="218"/>
      <c r="BY633" s="218"/>
      <c r="BZ633" s="218"/>
      <c r="DK633" s="218"/>
      <c r="DL633" s="218"/>
      <c r="DM633" s="218"/>
      <c r="DN633" s="218"/>
      <c r="DO633" s="218"/>
      <c r="DP633" s="218"/>
      <c r="DQ633" s="218"/>
      <c r="DR633" s="218"/>
      <c r="DS633" s="218"/>
      <c r="DT633" s="218"/>
      <c r="DU633" s="218"/>
      <c r="DV633" s="218"/>
      <c r="DW633" s="218"/>
      <c r="DX633" s="218"/>
      <c r="DY633" s="218"/>
      <c r="DZ633" s="218"/>
      <c r="EA633" s="218"/>
      <c r="EB633" s="218"/>
      <c r="EC633" s="218"/>
      <c r="ED633" s="218"/>
      <c r="EE633" s="218"/>
      <c r="EF633" s="218"/>
      <c r="EG633" s="218"/>
      <c r="EH633" s="218"/>
    </row>
    <row r="634" spans="2:138">
      <c r="B634" s="218"/>
      <c r="C634" s="304"/>
      <c r="D634" s="218"/>
      <c r="F634" s="218"/>
      <c r="G634" s="218"/>
      <c r="H634" s="218"/>
      <c r="I634" s="218"/>
      <c r="J634" s="218"/>
      <c r="K634" s="218"/>
      <c r="L634" s="218"/>
      <c r="M634" s="218"/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  <c r="Y634" s="218"/>
      <c r="Z634" s="218"/>
      <c r="AA634" s="218"/>
      <c r="AB634" s="218"/>
      <c r="AC634" s="218"/>
      <c r="AD634" s="218"/>
      <c r="AE634" s="218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18"/>
      <c r="AP634" s="218"/>
      <c r="AQ634" s="218"/>
      <c r="AR634" s="218"/>
      <c r="AS634" s="218"/>
      <c r="AT634" s="218"/>
      <c r="AU634" s="218"/>
      <c r="AV634" s="218"/>
      <c r="AW634" s="218"/>
      <c r="AX634" s="218"/>
      <c r="AY634" s="218"/>
      <c r="AZ634" s="218"/>
      <c r="BA634" s="218"/>
      <c r="BB634" s="218"/>
      <c r="BC634" s="218"/>
      <c r="BD634" s="218"/>
      <c r="BE634" s="218"/>
      <c r="BF634" s="218"/>
      <c r="BG634" s="218"/>
      <c r="BH634" s="218"/>
      <c r="BI634" s="218"/>
      <c r="BJ634" s="218"/>
      <c r="BK634" s="218"/>
      <c r="BL634" s="218"/>
      <c r="BM634" s="218"/>
      <c r="BN634" s="218"/>
      <c r="BO634" s="218"/>
      <c r="BP634" s="218"/>
      <c r="BQ634" s="218"/>
      <c r="BR634" s="218"/>
      <c r="BS634" s="218"/>
      <c r="BT634" s="218"/>
      <c r="BU634" s="218"/>
      <c r="BV634" s="218"/>
      <c r="BW634" s="218"/>
      <c r="BX634" s="218"/>
      <c r="BY634" s="218"/>
      <c r="BZ634" s="218"/>
      <c r="DK634" s="218"/>
      <c r="DL634" s="218"/>
      <c r="DM634" s="218"/>
      <c r="DN634" s="218"/>
      <c r="DO634" s="218"/>
      <c r="DP634" s="218"/>
      <c r="DQ634" s="218"/>
      <c r="DR634" s="218"/>
      <c r="DS634" s="218"/>
      <c r="DT634" s="218"/>
      <c r="DU634" s="218"/>
      <c r="DV634" s="218"/>
      <c r="DW634" s="218"/>
      <c r="DX634" s="218"/>
      <c r="DY634" s="218"/>
      <c r="DZ634" s="218"/>
      <c r="EA634" s="218"/>
      <c r="EB634" s="218"/>
      <c r="EC634" s="218"/>
      <c r="ED634" s="218"/>
      <c r="EE634" s="218"/>
      <c r="EF634" s="218"/>
      <c r="EG634" s="218"/>
      <c r="EH634" s="218"/>
    </row>
    <row r="635" spans="2:138">
      <c r="B635" s="218"/>
      <c r="C635" s="304"/>
      <c r="D635" s="218"/>
      <c r="F635" s="218"/>
      <c r="G635" s="218"/>
      <c r="H635" s="218"/>
      <c r="I635" s="218"/>
      <c r="J635" s="218"/>
      <c r="K635" s="218"/>
      <c r="L635" s="218"/>
      <c r="M635" s="218"/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  <c r="Y635" s="218"/>
      <c r="Z635" s="218"/>
      <c r="AA635" s="218"/>
      <c r="AB635" s="218"/>
      <c r="AC635" s="218"/>
      <c r="AD635" s="218"/>
      <c r="AE635" s="218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18"/>
      <c r="AP635" s="218"/>
      <c r="AQ635" s="218"/>
      <c r="AR635" s="218"/>
      <c r="AS635" s="218"/>
      <c r="AT635" s="218"/>
      <c r="AU635" s="218"/>
      <c r="AV635" s="218"/>
      <c r="AW635" s="218"/>
      <c r="AX635" s="218"/>
      <c r="AY635" s="218"/>
      <c r="AZ635" s="218"/>
      <c r="BA635" s="218"/>
      <c r="BB635" s="218"/>
      <c r="BC635" s="218"/>
      <c r="BD635" s="218"/>
      <c r="BE635" s="218"/>
      <c r="BF635" s="218"/>
      <c r="BG635" s="218"/>
      <c r="BH635" s="218"/>
      <c r="BI635" s="218"/>
      <c r="BJ635" s="218"/>
      <c r="BK635" s="218"/>
      <c r="BL635" s="218"/>
      <c r="BM635" s="218"/>
      <c r="BN635" s="218"/>
      <c r="BO635" s="218"/>
      <c r="BP635" s="218"/>
      <c r="BQ635" s="218"/>
      <c r="BR635" s="218"/>
      <c r="BS635" s="218"/>
      <c r="BT635" s="218"/>
      <c r="BU635" s="218"/>
      <c r="BV635" s="218"/>
      <c r="BW635" s="218"/>
      <c r="BX635" s="218"/>
      <c r="BY635" s="218"/>
      <c r="BZ635" s="218"/>
      <c r="DK635" s="218"/>
      <c r="DL635" s="218"/>
      <c r="DM635" s="218"/>
      <c r="DN635" s="218"/>
      <c r="DO635" s="218"/>
      <c r="DP635" s="218"/>
      <c r="DQ635" s="218"/>
      <c r="DR635" s="218"/>
      <c r="DS635" s="218"/>
      <c r="DT635" s="218"/>
      <c r="DU635" s="218"/>
      <c r="DV635" s="218"/>
      <c r="DW635" s="218"/>
      <c r="DX635" s="218"/>
      <c r="DY635" s="218"/>
      <c r="DZ635" s="218"/>
      <c r="EA635" s="218"/>
      <c r="EB635" s="218"/>
      <c r="EC635" s="218"/>
      <c r="ED635" s="218"/>
      <c r="EE635" s="218"/>
      <c r="EF635" s="218"/>
      <c r="EG635" s="218"/>
      <c r="EH635" s="218"/>
    </row>
    <row r="636" spans="2:138">
      <c r="B636" s="218"/>
      <c r="C636" s="304"/>
      <c r="D636" s="218"/>
      <c r="F636" s="218"/>
      <c r="G636" s="218"/>
      <c r="H636" s="218"/>
      <c r="I636" s="218"/>
      <c r="J636" s="218"/>
      <c r="K636" s="218"/>
      <c r="L636" s="218"/>
      <c r="M636" s="218"/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  <c r="Y636" s="218"/>
      <c r="Z636" s="218"/>
      <c r="AA636" s="218"/>
      <c r="AB636" s="218"/>
      <c r="AC636" s="218"/>
      <c r="AD636" s="218"/>
      <c r="AE636" s="218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18"/>
      <c r="AP636" s="218"/>
      <c r="AQ636" s="218"/>
      <c r="AR636" s="218"/>
      <c r="AS636" s="218"/>
      <c r="AT636" s="218"/>
      <c r="AU636" s="218"/>
      <c r="AV636" s="218"/>
      <c r="AW636" s="218"/>
      <c r="AX636" s="218"/>
      <c r="AY636" s="218"/>
      <c r="AZ636" s="218"/>
      <c r="BA636" s="218"/>
      <c r="BB636" s="218"/>
      <c r="BC636" s="218"/>
      <c r="BD636" s="218"/>
      <c r="BE636" s="218"/>
      <c r="BF636" s="218"/>
      <c r="BG636" s="218"/>
      <c r="BH636" s="218"/>
      <c r="BI636" s="218"/>
      <c r="BJ636" s="218"/>
      <c r="BK636" s="218"/>
      <c r="BL636" s="218"/>
      <c r="BM636" s="218"/>
      <c r="BN636" s="218"/>
      <c r="BO636" s="218"/>
      <c r="BP636" s="218"/>
      <c r="BQ636" s="218"/>
      <c r="BR636" s="218"/>
      <c r="BS636" s="218"/>
      <c r="BT636" s="218"/>
      <c r="BU636" s="218"/>
      <c r="BV636" s="218"/>
      <c r="BW636" s="218"/>
      <c r="BX636" s="218"/>
      <c r="BY636" s="218"/>
      <c r="BZ636" s="218"/>
      <c r="DK636" s="218"/>
      <c r="DL636" s="218"/>
      <c r="DM636" s="218"/>
      <c r="DN636" s="218"/>
      <c r="DO636" s="218"/>
      <c r="DP636" s="218"/>
      <c r="DQ636" s="218"/>
      <c r="DR636" s="218"/>
      <c r="DS636" s="218"/>
      <c r="DT636" s="218"/>
      <c r="DU636" s="218"/>
      <c r="DV636" s="218"/>
      <c r="DW636" s="218"/>
      <c r="DX636" s="218"/>
      <c r="DY636" s="218"/>
      <c r="DZ636" s="218"/>
      <c r="EA636" s="218"/>
      <c r="EB636" s="218"/>
      <c r="EC636" s="218"/>
      <c r="ED636" s="218"/>
      <c r="EE636" s="218"/>
      <c r="EF636" s="218"/>
      <c r="EG636" s="218"/>
      <c r="EH636" s="218"/>
    </row>
    <row r="637" spans="2:138">
      <c r="B637" s="218"/>
      <c r="C637" s="304"/>
      <c r="D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218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218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218"/>
      <c r="BV637" s="218"/>
      <c r="BW637" s="218"/>
      <c r="BX637" s="218"/>
      <c r="BY637" s="218"/>
      <c r="BZ637" s="218"/>
      <c r="DK637" s="218"/>
      <c r="DL637" s="218"/>
      <c r="DM637" s="218"/>
      <c r="DN637" s="218"/>
      <c r="DO637" s="218"/>
      <c r="DP637" s="218"/>
      <c r="DQ637" s="218"/>
      <c r="DR637" s="218"/>
      <c r="DS637" s="218"/>
      <c r="DT637" s="218"/>
      <c r="DU637" s="218"/>
      <c r="DV637" s="218"/>
      <c r="DW637" s="218"/>
      <c r="DX637" s="218"/>
      <c r="DY637" s="218"/>
      <c r="DZ637" s="218"/>
      <c r="EA637" s="218"/>
      <c r="EB637" s="218"/>
      <c r="EC637" s="218"/>
      <c r="ED637" s="218"/>
      <c r="EE637" s="218"/>
      <c r="EF637" s="218"/>
      <c r="EG637" s="218"/>
      <c r="EH637" s="218"/>
    </row>
    <row r="638" spans="2:138">
      <c r="B638" s="218"/>
      <c r="C638" s="304"/>
      <c r="D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18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218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218"/>
      <c r="BV638" s="218"/>
      <c r="BW638" s="218"/>
      <c r="BX638" s="218"/>
      <c r="BY638" s="218"/>
      <c r="BZ638" s="218"/>
      <c r="DK638" s="218"/>
      <c r="DL638" s="218"/>
      <c r="DM638" s="218"/>
      <c r="DN638" s="218"/>
      <c r="DO638" s="218"/>
      <c r="DP638" s="218"/>
      <c r="DQ638" s="218"/>
      <c r="DR638" s="218"/>
      <c r="DS638" s="218"/>
      <c r="DT638" s="218"/>
      <c r="DU638" s="218"/>
      <c r="DV638" s="218"/>
      <c r="DW638" s="218"/>
      <c r="DX638" s="218"/>
      <c r="DY638" s="218"/>
      <c r="DZ638" s="218"/>
      <c r="EA638" s="218"/>
      <c r="EB638" s="218"/>
      <c r="EC638" s="218"/>
      <c r="ED638" s="218"/>
      <c r="EE638" s="218"/>
      <c r="EF638" s="218"/>
      <c r="EG638" s="218"/>
      <c r="EH638" s="218"/>
    </row>
    <row r="639" spans="2:138">
      <c r="B639" s="218"/>
      <c r="C639" s="304"/>
      <c r="D639" s="218"/>
      <c r="F639" s="218"/>
      <c r="G639" s="218"/>
      <c r="H639" s="218"/>
      <c r="I639" s="218"/>
      <c r="J639" s="218"/>
      <c r="K639" s="218"/>
      <c r="L639" s="218"/>
      <c r="M639" s="218"/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  <c r="Y639" s="218"/>
      <c r="Z639" s="218"/>
      <c r="AA639" s="218"/>
      <c r="AB639" s="218"/>
      <c r="AC639" s="218"/>
      <c r="AD639" s="218"/>
      <c r="AE639" s="218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18"/>
      <c r="AP639" s="218"/>
      <c r="AQ639" s="218"/>
      <c r="AR639" s="218"/>
      <c r="AS639" s="218"/>
      <c r="AT639" s="218"/>
      <c r="AU639" s="218"/>
      <c r="AV639" s="218"/>
      <c r="AW639" s="218"/>
      <c r="AX639" s="218"/>
      <c r="AY639" s="218"/>
      <c r="AZ639" s="218"/>
      <c r="BA639" s="218"/>
      <c r="BB639" s="218"/>
      <c r="BC639" s="218"/>
      <c r="BD639" s="218"/>
      <c r="BE639" s="218"/>
      <c r="BF639" s="218"/>
      <c r="BG639" s="218"/>
      <c r="BH639" s="218"/>
      <c r="BI639" s="218"/>
      <c r="BJ639" s="218"/>
      <c r="BK639" s="218"/>
      <c r="BL639" s="218"/>
      <c r="BM639" s="218"/>
      <c r="BN639" s="218"/>
      <c r="BO639" s="218"/>
      <c r="BP639" s="218"/>
      <c r="BQ639" s="218"/>
      <c r="BR639" s="218"/>
      <c r="BS639" s="218"/>
      <c r="BT639" s="218"/>
      <c r="BU639" s="218"/>
      <c r="BV639" s="218"/>
      <c r="BW639" s="218"/>
      <c r="BX639" s="218"/>
      <c r="BY639" s="218"/>
      <c r="BZ639" s="218"/>
      <c r="DK639" s="218"/>
      <c r="DL639" s="218"/>
      <c r="DM639" s="218"/>
      <c r="DN639" s="218"/>
      <c r="DO639" s="218"/>
      <c r="DP639" s="218"/>
      <c r="DQ639" s="218"/>
      <c r="DR639" s="218"/>
      <c r="DS639" s="218"/>
      <c r="DT639" s="218"/>
      <c r="DU639" s="218"/>
      <c r="DV639" s="218"/>
      <c r="DW639" s="218"/>
      <c r="DX639" s="218"/>
      <c r="DY639" s="218"/>
      <c r="DZ639" s="218"/>
      <c r="EA639" s="218"/>
      <c r="EB639" s="218"/>
      <c r="EC639" s="218"/>
      <c r="ED639" s="218"/>
      <c r="EE639" s="218"/>
      <c r="EF639" s="218"/>
      <c r="EG639" s="218"/>
      <c r="EH639" s="218"/>
    </row>
    <row r="640" spans="2:138">
      <c r="B640" s="218"/>
      <c r="C640" s="304"/>
      <c r="D640" s="218"/>
      <c r="F640" s="218"/>
      <c r="G640" s="218"/>
      <c r="H640" s="218"/>
      <c r="I640" s="218"/>
      <c r="J640" s="218"/>
      <c r="K640" s="218"/>
      <c r="L640" s="218"/>
      <c r="M640" s="218"/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  <c r="Y640" s="218"/>
      <c r="Z640" s="218"/>
      <c r="AA640" s="218"/>
      <c r="AB640" s="218"/>
      <c r="AC640" s="218"/>
      <c r="AD640" s="218"/>
      <c r="AE640" s="218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18"/>
      <c r="AP640" s="218"/>
      <c r="AQ640" s="218"/>
      <c r="AR640" s="218"/>
      <c r="AS640" s="218"/>
      <c r="AT640" s="218"/>
      <c r="AU640" s="218"/>
      <c r="AV640" s="218"/>
      <c r="AW640" s="218"/>
      <c r="AX640" s="218"/>
      <c r="AY640" s="218"/>
      <c r="AZ640" s="218"/>
      <c r="BA640" s="218"/>
      <c r="BB640" s="218"/>
      <c r="BC640" s="218"/>
      <c r="BD640" s="218"/>
      <c r="BE640" s="218"/>
      <c r="BF640" s="218"/>
      <c r="BG640" s="218"/>
      <c r="BH640" s="218"/>
      <c r="BI640" s="218"/>
      <c r="BJ640" s="218"/>
      <c r="BK640" s="218"/>
      <c r="BL640" s="218"/>
      <c r="BM640" s="218"/>
      <c r="BN640" s="218"/>
      <c r="BO640" s="218"/>
      <c r="BP640" s="218"/>
      <c r="BQ640" s="218"/>
      <c r="BR640" s="218"/>
      <c r="BS640" s="218"/>
      <c r="BT640" s="218"/>
      <c r="BU640" s="218"/>
      <c r="BV640" s="218"/>
      <c r="BW640" s="218"/>
      <c r="BX640" s="218"/>
      <c r="BY640" s="218"/>
      <c r="BZ640" s="218"/>
      <c r="DK640" s="218"/>
      <c r="DL640" s="218"/>
      <c r="DM640" s="218"/>
      <c r="DN640" s="218"/>
      <c r="DO640" s="218"/>
      <c r="DP640" s="218"/>
      <c r="DQ640" s="218"/>
      <c r="DR640" s="218"/>
      <c r="DS640" s="218"/>
      <c r="DT640" s="218"/>
      <c r="DU640" s="218"/>
      <c r="DV640" s="218"/>
      <c r="DW640" s="218"/>
      <c r="DX640" s="218"/>
      <c r="DY640" s="218"/>
      <c r="DZ640" s="218"/>
      <c r="EA640" s="218"/>
      <c r="EB640" s="218"/>
      <c r="EC640" s="218"/>
      <c r="ED640" s="218"/>
      <c r="EE640" s="218"/>
      <c r="EF640" s="218"/>
      <c r="EG640" s="218"/>
      <c r="EH640" s="218"/>
    </row>
    <row r="641" spans="2:138">
      <c r="B641" s="218"/>
      <c r="C641" s="304"/>
      <c r="D641" s="218"/>
      <c r="F641" s="218"/>
      <c r="G641" s="218"/>
      <c r="H641" s="218"/>
      <c r="I641" s="218"/>
      <c r="J641" s="218"/>
      <c r="K641" s="218"/>
      <c r="L641" s="218"/>
      <c r="M641" s="218"/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  <c r="Y641" s="218"/>
      <c r="Z641" s="218"/>
      <c r="AA641" s="218"/>
      <c r="AB641" s="218"/>
      <c r="AC641" s="218"/>
      <c r="AD641" s="218"/>
      <c r="AE641" s="218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18"/>
      <c r="AP641" s="218"/>
      <c r="AQ641" s="218"/>
      <c r="AR641" s="218"/>
      <c r="AS641" s="218"/>
      <c r="AT641" s="218"/>
      <c r="AU641" s="218"/>
      <c r="AV641" s="218"/>
      <c r="AW641" s="218"/>
      <c r="AX641" s="218"/>
      <c r="AY641" s="218"/>
      <c r="AZ641" s="218"/>
      <c r="BA641" s="218"/>
      <c r="BB641" s="218"/>
      <c r="BC641" s="218"/>
      <c r="BD641" s="218"/>
      <c r="BE641" s="218"/>
      <c r="BF641" s="218"/>
      <c r="BG641" s="218"/>
      <c r="BH641" s="218"/>
      <c r="BI641" s="218"/>
      <c r="BJ641" s="218"/>
      <c r="BK641" s="218"/>
      <c r="BL641" s="218"/>
      <c r="BM641" s="218"/>
      <c r="BN641" s="218"/>
      <c r="BO641" s="218"/>
      <c r="BP641" s="218"/>
      <c r="BQ641" s="218"/>
      <c r="BR641" s="218"/>
      <c r="BS641" s="218"/>
      <c r="BT641" s="218"/>
      <c r="BU641" s="218"/>
      <c r="BV641" s="218"/>
      <c r="BW641" s="218"/>
      <c r="BX641" s="218"/>
      <c r="BY641" s="218"/>
      <c r="BZ641" s="218"/>
      <c r="DK641" s="218"/>
      <c r="DL641" s="218"/>
      <c r="DM641" s="218"/>
      <c r="DN641" s="218"/>
      <c r="DO641" s="218"/>
      <c r="DP641" s="218"/>
      <c r="DQ641" s="218"/>
      <c r="DR641" s="218"/>
      <c r="DS641" s="218"/>
      <c r="DT641" s="218"/>
      <c r="DU641" s="218"/>
      <c r="DV641" s="218"/>
      <c r="DW641" s="218"/>
      <c r="DX641" s="218"/>
      <c r="DY641" s="218"/>
      <c r="DZ641" s="218"/>
      <c r="EA641" s="218"/>
      <c r="EB641" s="218"/>
      <c r="EC641" s="218"/>
      <c r="ED641" s="218"/>
      <c r="EE641" s="218"/>
      <c r="EF641" s="218"/>
      <c r="EG641" s="218"/>
      <c r="EH641" s="218"/>
    </row>
    <row r="642" spans="2:138">
      <c r="B642" s="218"/>
      <c r="C642" s="304"/>
      <c r="D642" s="218"/>
      <c r="F642" s="218"/>
      <c r="G642" s="218"/>
      <c r="H642" s="218"/>
      <c r="I642" s="218"/>
      <c r="J642" s="218"/>
      <c r="K642" s="218"/>
      <c r="L642" s="218"/>
      <c r="M642" s="218"/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  <c r="Y642" s="218"/>
      <c r="Z642" s="218"/>
      <c r="AA642" s="218"/>
      <c r="AB642" s="218"/>
      <c r="AC642" s="218"/>
      <c r="AD642" s="218"/>
      <c r="AE642" s="218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18"/>
      <c r="AP642" s="218"/>
      <c r="AQ642" s="218"/>
      <c r="AR642" s="218"/>
      <c r="AS642" s="218"/>
      <c r="AT642" s="218"/>
      <c r="AU642" s="218"/>
      <c r="AV642" s="218"/>
      <c r="AW642" s="218"/>
      <c r="AX642" s="218"/>
      <c r="AY642" s="218"/>
      <c r="AZ642" s="218"/>
      <c r="BA642" s="218"/>
      <c r="BB642" s="218"/>
      <c r="BC642" s="218"/>
      <c r="BD642" s="218"/>
      <c r="BE642" s="218"/>
      <c r="BF642" s="218"/>
      <c r="BG642" s="218"/>
      <c r="BH642" s="218"/>
      <c r="BI642" s="218"/>
      <c r="BJ642" s="218"/>
      <c r="BK642" s="218"/>
      <c r="BL642" s="218"/>
      <c r="BM642" s="218"/>
      <c r="BN642" s="218"/>
      <c r="BO642" s="218"/>
      <c r="BP642" s="218"/>
      <c r="BQ642" s="218"/>
      <c r="BR642" s="218"/>
      <c r="BS642" s="218"/>
      <c r="BT642" s="218"/>
      <c r="BU642" s="218"/>
      <c r="BV642" s="218"/>
      <c r="BW642" s="218"/>
      <c r="BX642" s="218"/>
      <c r="BY642" s="218"/>
      <c r="BZ642" s="218"/>
      <c r="DK642" s="218"/>
      <c r="DL642" s="218"/>
      <c r="DM642" s="218"/>
      <c r="DN642" s="218"/>
      <c r="DO642" s="218"/>
      <c r="DP642" s="218"/>
      <c r="DQ642" s="218"/>
      <c r="DR642" s="218"/>
      <c r="DS642" s="218"/>
      <c r="DT642" s="218"/>
      <c r="DU642" s="218"/>
      <c r="DV642" s="218"/>
      <c r="DW642" s="218"/>
      <c r="DX642" s="218"/>
      <c r="DY642" s="218"/>
      <c r="DZ642" s="218"/>
      <c r="EA642" s="218"/>
      <c r="EB642" s="218"/>
      <c r="EC642" s="218"/>
      <c r="ED642" s="218"/>
      <c r="EE642" s="218"/>
      <c r="EF642" s="218"/>
      <c r="EG642" s="218"/>
      <c r="EH642" s="218"/>
    </row>
    <row r="643" spans="2:138">
      <c r="B643" s="218"/>
      <c r="C643" s="304"/>
      <c r="D643" s="218"/>
      <c r="F643" s="218"/>
      <c r="G643" s="218"/>
      <c r="H643" s="218"/>
      <c r="I643" s="218"/>
      <c r="J643" s="218"/>
      <c r="K643" s="218"/>
      <c r="L643" s="218"/>
      <c r="M643" s="218"/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  <c r="Y643" s="218"/>
      <c r="Z643" s="218"/>
      <c r="AA643" s="218"/>
      <c r="AB643" s="218"/>
      <c r="AC643" s="218"/>
      <c r="AD643" s="218"/>
      <c r="AE643" s="218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18"/>
      <c r="AP643" s="218"/>
      <c r="AQ643" s="218"/>
      <c r="AR643" s="218"/>
      <c r="AS643" s="218"/>
      <c r="AT643" s="218"/>
      <c r="AU643" s="218"/>
      <c r="AV643" s="218"/>
      <c r="AW643" s="218"/>
      <c r="AX643" s="218"/>
      <c r="AY643" s="218"/>
      <c r="AZ643" s="218"/>
      <c r="BA643" s="218"/>
      <c r="BB643" s="218"/>
      <c r="BC643" s="218"/>
      <c r="BD643" s="218"/>
      <c r="BE643" s="218"/>
      <c r="BF643" s="218"/>
      <c r="BG643" s="218"/>
      <c r="BH643" s="218"/>
      <c r="BI643" s="218"/>
      <c r="BJ643" s="218"/>
      <c r="BK643" s="218"/>
      <c r="BL643" s="218"/>
      <c r="BM643" s="218"/>
      <c r="BN643" s="218"/>
      <c r="BO643" s="218"/>
      <c r="BP643" s="218"/>
      <c r="BQ643" s="218"/>
      <c r="BR643" s="218"/>
      <c r="BS643" s="218"/>
      <c r="BT643" s="218"/>
      <c r="BU643" s="218"/>
      <c r="BV643" s="218"/>
      <c r="BW643" s="218"/>
      <c r="BX643" s="218"/>
      <c r="BY643" s="218"/>
      <c r="BZ643" s="218"/>
      <c r="DK643" s="218"/>
      <c r="DL643" s="218"/>
      <c r="DM643" s="218"/>
      <c r="DN643" s="218"/>
      <c r="DO643" s="218"/>
      <c r="DP643" s="218"/>
      <c r="DQ643" s="218"/>
      <c r="DR643" s="218"/>
      <c r="DS643" s="218"/>
      <c r="DT643" s="218"/>
      <c r="DU643" s="218"/>
      <c r="DV643" s="218"/>
      <c r="DW643" s="218"/>
      <c r="DX643" s="218"/>
      <c r="DY643" s="218"/>
      <c r="DZ643" s="218"/>
      <c r="EA643" s="218"/>
      <c r="EB643" s="218"/>
      <c r="EC643" s="218"/>
      <c r="ED643" s="218"/>
      <c r="EE643" s="218"/>
      <c r="EF643" s="218"/>
      <c r="EG643" s="218"/>
      <c r="EH643" s="218"/>
    </row>
    <row r="644" spans="2:138">
      <c r="B644" s="218"/>
      <c r="C644" s="304"/>
      <c r="D644" s="218"/>
      <c r="F644" s="218"/>
      <c r="G644" s="218"/>
      <c r="H644" s="218"/>
      <c r="I644" s="218"/>
      <c r="J644" s="218"/>
      <c r="K644" s="218"/>
      <c r="L644" s="218"/>
      <c r="M644" s="218"/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  <c r="Y644" s="218"/>
      <c r="Z644" s="218"/>
      <c r="AA644" s="218"/>
      <c r="AB644" s="218"/>
      <c r="AC644" s="218"/>
      <c r="AD644" s="218"/>
      <c r="AE644" s="218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18"/>
      <c r="AP644" s="218"/>
      <c r="AQ644" s="218"/>
      <c r="AR644" s="218"/>
      <c r="AS644" s="218"/>
      <c r="AT644" s="218"/>
      <c r="AU644" s="218"/>
      <c r="AV644" s="218"/>
      <c r="AW644" s="218"/>
      <c r="AX644" s="218"/>
      <c r="AY644" s="218"/>
      <c r="AZ644" s="218"/>
      <c r="BA644" s="218"/>
      <c r="BB644" s="218"/>
      <c r="BC644" s="218"/>
      <c r="BD644" s="218"/>
      <c r="BE644" s="218"/>
      <c r="BF644" s="218"/>
      <c r="BG644" s="218"/>
      <c r="BH644" s="218"/>
      <c r="BI644" s="218"/>
      <c r="BJ644" s="218"/>
      <c r="BK644" s="218"/>
      <c r="BL644" s="218"/>
      <c r="BM644" s="218"/>
      <c r="BN644" s="218"/>
      <c r="BO644" s="218"/>
      <c r="BP644" s="218"/>
      <c r="BQ644" s="218"/>
      <c r="BR644" s="218"/>
      <c r="BS644" s="218"/>
      <c r="BT644" s="218"/>
      <c r="BU644" s="218"/>
      <c r="BV644" s="218"/>
      <c r="BW644" s="218"/>
      <c r="BX644" s="218"/>
      <c r="BY644" s="218"/>
      <c r="BZ644" s="218"/>
      <c r="DK644" s="218"/>
      <c r="DL644" s="218"/>
      <c r="DM644" s="218"/>
      <c r="DN644" s="218"/>
      <c r="DO644" s="218"/>
      <c r="DP644" s="218"/>
      <c r="DQ644" s="218"/>
      <c r="DR644" s="218"/>
      <c r="DS644" s="218"/>
      <c r="DT644" s="218"/>
      <c r="DU644" s="218"/>
      <c r="DV644" s="218"/>
      <c r="DW644" s="218"/>
      <c r="DX644" s="218"/>
      <c r="DY644" s="218"/>
      <c r="DZ644" s="218"/>
      <c r="EA644" s="218"/>
      <c r="EB644" s="218"/>
      <c r="EC644" s="218"/>
      <c r="ED644" s="218"/>
      <c r="EE644" s="218"/>
      <c r="EF644" s="218"/>
      <c r="EG644" s="218"/>
      <c r="EH644" s="218"/>
    </row>
    <row r="645" spans="2:138">
      <c r="B645" s="218"/>
      <c r="C645" s="304"/>
      <c r="D645" s="218"/>
      <c r="F645" s="218"/>
      <c r="G645" s="218"/>
      <c r="H645" s="218"/>
      <c r="I645" s="218"/>
      <c r="J645" s="218"/>
      <c r="K645" s="218"/>
      <c r="L645" s="218"/>
      <c r="M645" s="218"/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  <c r="Y645" s="218"/>
      <c r="Z645" s="218"/>
      <c r="AA645" s="218"/>
      <c r="AB645" s="218"/>
      <c r="AC645" s="218"/>
      <c r="AD645" s="218"/>
      <c r="AE645" s="218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18"/>
      <c r="AP645" s="218"/>
      <c r="AQ645" s="218"/>
      <c r="AR645" s="218"/>
      <c r="AS645" s="218"/>
      <c r="AT645" s="218"/>
      <c r="AU645" s="218"/>
      <c r="AV645" s="218"/>
      <c r="AW645" s="218"/>
      <c r="AX645" s="218"/>
      <c r="AY645" s="218"/>
      <c r="AZ645" s="218"/>
      <c r="BA645" s="218"/>
      <c r="BB645" s="218"/>
      <c r="BC645" s="218"/>
      <c r="BD645" s="218"/>
      <c r="BE645" s="218"/>
      <c r="BF645" s="218"/>
      <c r="BG645" s="218"/>
      <c r="BH645" s="218"/>
      <c r="BI645" s="218"/>
      <c r="BJ645" s="218"/>
      <c r="BK645" s="218"/>
      <c r="BL645" s="218"/>
      <c r="BM645" s="218"/>
      <c r="BN645" s="218"/>
      <c r="BO645" s="218"/>
      <c r="BP645" s="218"/>
      <c r="BQ645" s="218"/>
      <c r="BR645" s="218"/>
      <c r="BS645" s="218"/>
      <c r="BT645" s="218"/>
      <c r="BU645" s="218"/>
      <c r="BV645" s="218"/>
      <c r="BW645" s="218"/>
      <c r="BX645" s="218"/>
      <c r="BY645" s="218"/>
      <c r="BZ645" s="218"/>
      <c r="DK645" s="218"/>
      <c r="DL645" s="218"/>
      <c r="DM645" s="218"/>
      <c r="DN645" s="218"/>
      <c r="DO645" s="218"/>
      <c r="DP645" s="218"/>
      <c r="DQ645" s="218"/>
      <c r="DR645" s="218"/>
      <c r="DS645" s="218"/>
      <c r="DT645" s="218"/>
      <c r="DU645" s="218"/>
      <c r="DV645" s="218"/>
      <c r="DW645" s="218"/>
      <c r="DX645" s="218"/>
      <c r="DY645" s="218"/>
      <c r="DZ645" s="218"/>
      <c r="EA645" s="218"/>
      <c r="EB645" s="218"/>
      <c r="EC645" s="218"/>
      <c r="ED645" s="218"/>
      <c r="EE645" s="218"/>
      <c r="EF645" s="218"/>
      <c r="EG645" s="218"/>
      <c r="EH645" s="218"/>
    </row>
    <row r="646" spans="2:138">
      <c r="B646" s="218"/>
      <c r="C646" s="304"/>
      <c r="D646" s="218"/>
      <c r="F646" s="218"/>
      <c r="G646" s="218"/>
      <c r="H646" s="218"/>
      <c r="I646" s="218"/>
      <c r="J646" s="218"/>
      <c r="K646" s="218"/>
      <c r="L646" s="218"/>
      <c r="M646" s="218"/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18"/>
      <c r="BB646" s="218"/>
      <c r="BC646" s="218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218"/>
      <c r="BV646" s="218"/>
      <c r="BW646" s="218"/>
      <c r="BX646" s="218"/>
      <c r="BY646" s="218"/>
      <c r="BZ646" s="218"/>
      <c r="DK646" s="218"/>
      <c r="DL646" s="218"/>
      <c r="DM646" s="218"/>
      <c r="DN646" s="218"/>
      <c r="DO646" s="218"/>
      <c r="DP646" s="218"/>
      <c r="DQ646" s="218"/>
      <c r="DR646" s="218"/>
      <c r="DS646" s="218"/>
      <c r="DT646" s="218"/>
      <c r="DU646" s="218"/>
      <c r="DV646" s="218"/>
      <c r="DW646" s="218"/>
      <c r="DX646" s="218"/>
      <c r="DY646" s="218"/>
      <c r="DZ646" s="218"/>
      <c r="EA646" s="218"/>
      <c r="EB646" s="218"/>
      <c r="EC646" s="218"/>
      <c r="ED646" s="218"/>
      <c r="EE646" s="218"/>
      <c r="EF646" s="218"/>
      <c r="EG646" s="218"/>
      <c r="EH646" s="218"/>
    </row>
    <row r="647" spans="2:138">
      <c r="B647" s="218"/>
      <c r="C647" s="304"/>
      <c r="D647" s="218"/>
      <c r="F647" s="218"/>
      <c r="G647" s="218"/>
      <c r="H647" s="218"/>
      <c r="I647" s="218"/>
      <c r="J647" s="218"/>
      <c r="K647" s="218"/>
      <c r="L647" s="218"/>
      <c r="M647" s="218"/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18"/>
      <c r="BB647" s="218"/>
      <c r="BC647" s="218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218"/>
      <c r="BV647" s="218"/>
      <c r="BW647" s="218"/>
      <c r="BX647" s="218"/>
      <c r="BY647" s="218"/>
      <c r="BZ647" s="218"/>
      <c r="DK647" s="218"/>
      <c r="DL647" s="218"/>
      <c r="DM647" s="218"/>
      <c r="DN647" s="218"/>
      <c r="DO647" s="218"/>
      <c r="DP647" s="218"/>
      <c r="DQ647" s="218"/>
      <c r="DR647" s="218"/>
      <c r="DS647" s="218"/>
      <c r="DT647" s="218"/>
      <c r="DU647" s="218"/>
      <c r="DV647" s="218"/>
      <c r="DW647" s="218"/>
      <c r="DX647" s="218"/>
      <c r="DY647" s="218"/>
      <c r="DZ647" s="218"/>
      <c r="EA647" s="218"/>
      <c r="EB647" s="218"/>
      <c r="EC647" s="218"/>
      <c r="ED647" s="218"/>
      <c r="EE647" s="218"/>
      <c r="EF647" s="218"/>
      <c r="EG647" s="218"/>
      <c r="EH647" s="218"/>
    </row>
    <row r="648" spans="2:138">
      <c r="B648" s="218"/>
      <c r="C648" s="304"/>
      <c r="D648" s="218"/>
      <c r="F648" s="218"/>
      <c r="G648" s="218"/>
      <c r="H648" s="218"/>
      <c r="I648" s="218"/>
      <c r="J648" s="218"/>
      <c r="K648" s="218"/>
      <c r="L648" s="218"/>
      <c r="M648" s="218"/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18"/>
      <c r="BB648" s="218"/>
      <c r="BC648" s="218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218"/>
      <c r="BV648" s="218"/>
      <c r="BW648" s="218"/>
      <c r="BX648" s="218"/>
      <c r="BY648" s="218"/>
      <c r="BZ648" s="218"/>
      <c r="DK648" s="218"/>
      <c r="DL648" s="218"/>
      <c r="DM648" s="218"/>
      <c r="DN648" s="218"/>
      <c r="DO648" s="218"/>
      <c r="DP648" s="218"/>
      <c r="DQ648" s="218"/>
      <c r="DR648" s="218"/>
      <c r="DS648" s="218"/>
      <c r="DT648" s="218"/>
      <c r="DU648" s="218"/>
      <c r="DV648" s="218"/>
      <c r="DW648" s="218"/>
      <c r="DX648" s="218"/>
      <c r="DY648" s="218"/>
      <c r="DZ648" s="218"/>
      <c r="EA648" s="218"/>
      <c r="EB648" s="218"/>
      <c r="EC648" s="218"/>
      <c r="ED648" s="218"/>
      <c r="EE648" s="218"/>
      <c r="EF648" s="218"/>
      <c r="EG648" s="218"/>
      <c r="EH648" s="218"/>
    </row>
    <row r="649" spans="2:138">
      <c r="B649" s="218"/>
      <c r="C649" s="304"/>
      <c r="D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  <c r="Y649" s="218"/>
      <c r="Z649" s="218"/>
      <c r="AA649" s="218"/>
      <c r="AB649" s="218"/>
      <c r="AC649" s="218"/>
      <c r="AD649" s="218"/>
      <c r="AE649" s="218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18"/>
      <c r="AP649" s="218"/>
      <c r="AQ649" s="218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218"/>
      <c r="BC649" s="218"/>
      <c r="BD649" s="218"/>
      <c r="BE649" s="218"/>
      <c r="BF649" s="218"/>
      <c r="BG649" s="218"/>
      <c r="BH649" s="218"/>
      <c r="BI649" s="218"/>
      <c r="BJ649" s="218"/>
      <c r="BK649" s="218"/>
      <c r="BL649" s="218"/>
      <c r="BM649" s="218"/>
      <c r="BN649" s="218"/>
      <c r="BO649" s="218"/>
      <c r="BP649" s="218"/>
      <c r="BQ649" s="218"/>
      <c r="BR649" s="218"/>
      <c r="BS649" s="218"/>
      <c r="BT649" s="218"/>
      <c r="BU649" s="218"/>
      <c r="BV649" s="218"/>
      <c r="BW649" s="218"/>
      <c r="BX649" s="218"/>
      <c r="BY649" s="218"/>
      <c r="BZ649" s="218"/>
      <c r="DK649" s="218"/>
      <c r="DL649" s="218"/>
      <c r="DM649" s="218"/>
      <c r="DN649" s="218"/>
      <c r="DO649" s="218"/>
      <c r="DP649" s="218"/>
      <c r="DQ649" s="218"/>
      <c r="DR649" s="218"/>
      <c r="DS649" s="218"/>
      <c r="DT649" s="218"/>
      <c r="DU649" s="218"/>
      <c r="DV649" s="218"/>
      <c r="DW649" s="218"/>
      <c r="DX649" s="218"/>
      <c r="DY649" s="218"/>
      <c r="DZ649" s="218"/>
      <c r="EA649" s="218"/>
      <c r="EB649" s="218"/>
      <c r="EC649" s="218"/>
      <c r="ED649" s="218"/>
      <c r="EE649" s="218"/>
      <c r="EF649" s="218"/>
      <c r="EG649" s="218"/>
      <c r="EH649" s="218"/>
    </row>
    <row r="650" spans="2:138">
      <c r="B650" s="218"/>
      <c r="C650" s="304"/>
      <c r="D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  <c r="Y650" s="218"/>
      <c r="Z650" s="218"/>
      <c r="AA650" s="218"/>
      <c r="AB650" s="218"/>
      <c r="AC650" s="218"/>
      <c r="AD650" s="218"/>
      <c r="AE650" s="218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18"/>
      <c r="AP650" s="218"/>
      <c r="AQ650" s="218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218"/>
      <c r="BC650" s="218"/>
      <c r="BD650" s="218"/>
      <c r="BE650" s="218"/>
      <c r="BF650" s="218"/>
      <c r="BG650" s="218"/>
      <c r="BH650" s="218"/>
      <c r="BI650" s="218"/>
      <c r="BJ650" s="218"/>
      <c r="BK650" s="218"/>
      <c r="BL650" s="218"/>
      <c r="BM650" s="218"/>
      <c r="BN650" s="218"/>
      <c r="BO650" s="218"/>
      <c r="BP650" s="218"/>
      <c r="BQ650" s="218"/>
      <c r="BR650" s="218"/>
      <c r="BS650" s="218"/>
      <c r="BT650" s="218"/>
      <c r="BU650" s="218"/>
      <c r="BV650" s="218"/>
      <c r="BW650" s="218"/>
      <c r="BX650" s="218"/>
      <c r="BY650" s="218"/>
      <c r="BZ650" s="218"/>
      <c r="DK650" s="218"/>
      <c r="DL650" s="218"/>
      <c r="DM650" s="218"/>
      <c r="DN650" s="218"/>
      <c r="DO650" s="218"/>
      <c r="DP650" s="218"/>
      <c r="DQ650" s="218"/>
      <c r="DR650" s="218"/>
      <c r="DS650" s="218"/>
      <c r="DT650" s="218"/>
      <c r="DU650" s="218"/>
      <c r="DV650" s="218"/>
      <c r="DW650" s="218"/>
      <c r="DX650" s="218"/>
      <c r="DY650" s="218"/>
      <c r="DZ650" s="218"/>
      <c r="EA650" s="218"/>
      <c r="EB650" s="218"/>
      <c r="EC650" s="218"/>
      <c r="ED650" s="218"/>
      <c r="EE650" s="218"/>
      <c r="EF650" s="218"/>
      <c r="EG650" s="218"/>
      <c r="EH650" s="218"/>
    </row>
    <row r="651" spans="2:138">
      <c r="B651" s="218"/>
      <c r="C651" s="304"/>
      <c r="D651" s="218"/>
      <c r="F651" s="218"/>
      <c r="G651" s="218"/>
      <c r="H651" s="218"/>
      <c r="I651" s="218"/>
      <c r="J651" s="218"/>
      <c r="K651" s="218"/>
      <c r="L651" s="218"/>
      <c r="M651" s="218"/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  <c r="Y651" s="218"/>
      <c r="Z651" s="218"/>
      <c r="AA651" s="218"/>
      <c r="AB651" s="218"/>
      <c r="AC651" s="218"/>
      <c r="AD651" s="218"/>
      <c r="AE651" s="218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18"/>
      <c r="AP651" s="218"/>
      <c r="AQ651" s="218"/>
      <c r="AR651" s="218"/>
      <c r="AS651" s="218"/>
      <c r="AT651" s="218"/>
      <c r="AU651" s="218"/>
      <c r="AV651" s="218"/>
      <c r="AW651" s="218"/>
      <c r="AX651" s="218"/>
      <c r="AY651" s="218"/>
      <c r="AZ651" s="218"/>
      <c r="BA651" s="218"/>
      <c r="BB651" s="218"/>
      <c r="BC651" s="218"/>
      <c r="BD651" s="218"/>
      <c r="BE651" s="218"/>
      <c r="BF651" s="218"/>
      <c r="BG651" s="218"/>
      <c r="BH651" s="218"/>
      <c r="BI651" s="218"/>
      <c r="BJ651" s="218"/>
      <c r="BK651" s="218"/>
      <c r="BL651" s="218"/>
      <c r="BM651" s="218"/>
      <c r="BN651" s="218"/>
      <c r="BO651" s="218"/>
      <c r="BP651" s="218"/>
      <c r="BQ651" s="218"/>
      <c r="BR651" s="218"/>
      <c r="BS651" s="218"/>
      <c r="BT651" s="218"/>
      <c r="BU651" s="218"/>
      <c r="BV651" s="218"/>
      <c r="BW651" s="218"/>
      <c r="BX651" s="218"/>
      <c r="BY651" s="218"/>
      <c r="BZ651" s="218"/>
      <c r="DK651" s="218"/>
      <c r="DL651" s="218"/>
      <c r="DM651" s="218"/>
      <c r="DN651" s="218"/>
      <c r="DO651" s="218"/>
      <c r="DP651" s="218"/>
      <c r="DQ651" s="218"/>
      <c r="DR651" s="218"/>
      <c r="DS651" s="218"/>
      <c r="DT651" s="218"/>
      <c r="DU651" s="218"/>
      <c r="DV651" s="218"/>
      <c r="DW651" s="218"/>
      <c r="DX651" s="218"/>
      <c r="DY651" s="218"/>
      <c r="DZ651" s="218"/>
      <c r="EA651" s="218"/>
      <c r="EB651" s="218"/>
      <c r="EC651" s="218"/>
      <c r="ED651" s="218"/>
      <c r="EE651" s="218"/>
      <c r="EF651" s="218"/>
      <c r="EG651" s="218"/>
      <c r="EH651" s="218"/>
    </row>
    <row r="652" spans="2:138">
      <c r="B652" s="218"/>
      <c r="C652" s="304"/>
      <c r="D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218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218"/>
      <c r="BV652" s="218"/>
      <c r="BW652" s="218"/>
      <c r="BX652" s="218"/>
      <c r="BY652" s="218"/>
      <c r="BZ652" s="218"/>
      <c r="DK652" s="218"/>
      <c r="DL652" s="218"/>
      <c r="DM652" s="218"/>
      <c r="DN652" s="218"/>
      <c r="DO652" s="218"/>
      <c r="DP652" s="218"/>
      <c r="DQ652" s="218"/>
      <c r="DR652" s="218"/>
      <c r="DS652" s="218"/>
      <c r="DT652" s="218"/>
      <c r="DU652" s="218"/>
      <c r="DV652" s="218"/>
      <c r="DW652" s="218"/>
      <c r="DX652" s="218"/>
      <c r="DY652" s="218"/>
      <c r="DZ652" s="218"/>
      <c r="EA652" s="218"/>
      <c r="EB652" s="218"/>
      <c r="EC652" s="218"/>
      <c r="ED652" s="218"/>
      <c r="EE652" s="218"/>
      <c r="EF652" s="218"/>
      <c r="EG652" s="218"/>
      <c r="EH652" s="218"/>
    </row>
    <row r="653" spans="2:138">
      <c r="B653" s="218"/>
      <c r="C653" s="304"/>
      <c r="D653" s="218"/>
      <c r="F653" s="218"/>
      <c r="G653" s="218"/>
      <c r="H653" s="218"/>
      <c r="I653" s="218"/>
      <c r="J653" s="218"/>
      <c r="K653" s="218"/>
      <c r="L653" s="218"/>
      <c r="M653" s="218"/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18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218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218"/>
      <c r="BV653" s="218"/>
      <c r="BW653" s="218"/>
      <c r="BX653" s="218"/>
      <c r="BY653" s="218"/>
      <c r="BZ653" s="218"/>
      <c r="DK653" s="218"/>
      <c r="DL653" s="218"/>
      <c r="DM653" s="218"/>
      <c r="DN653" s="218"/>
      <c r="DO653" s="218"/>
      <c r="DP653" s="218"/>
      <c r="DQ653" s="218"/>
      <c r="DR653" s="218"/>
      <c r="DS653" s="218"/>
      <c r="DT653" s="218"/>
      <c r="DU653" s="218"/>
      <c r="DV653" s="218"/>
      <c r="DW653" s="218"/>
      <c r="DX653" s="218"/>
      <c r="DY653" s="218"/>
      <c r="DZ653" s="218"/>
      <c r="EA653" s="218"/>
      <c r="EB653" s="218"/>
      <c r="EC653" s="218"/>
      <c r="ED653" s="218"/>
      <c r="EE653" s="218"/>
      <c r="EF653" s="218"/>
      <c r="EG653" s="218"/>
      <c r="EH653" s="218"/>
    </row>
    <row r="654" spans="2:138">
      <c r="B654" s="218"/>
      <c r="C654" s="304"/>
      <c r="D654" s="218"/>
      <c r="F654" s="218"/>
      <c r="G654" s="218"/>
      <c r="H654" s="218"/>
      <c r="I654" s="218"/>
      <c r="J654" s="218"/>
      <c r="K654" s="218"/>
      <c r="L654" s="218"/>
      <c r="M654" s="218"/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18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218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218"/>
      <c r="BV654" s="218"/>
      <c r="BW654" s="218"/>
      <c r="BX654" s="218"/>
      <c r="BY654" s="218"/>
      <c r="BZ654" s="218"/>
      <c r="DK654" s="218"/>
      <c r="DL654" s="218"/>
      <c r="DM654" s="218"/>
      <c r="DN654" s="218"/>
      <c r="DO654" s="218"/>
      <c r="DP654" s="218"/>
      <c r="DQ654" s="218"/>
      <c r="DR654" s="218"/>
      <c r="DS654" s="218"/>
      <c r="DT654" s="218"/>
      <c r="DU654" s="218"/>
      <c r="DV654" s="218"/>
      <c r="DW654" s="218"/>
      <c r="DX654" s="218"/>
      <c r="DY654" s="218"/>
      <c r="DZ654" s="218"/>
      <c r="EA654" s="218"/>
      <c r="EB654" s="218"/>
      <c r="EC654" s="218"/>
      <c r="ED654" s="218"/>
      <c r="EE654" s="218"/>
      <c r="EF654" s="218"/>
      <c r="EG654" s="218"/>
      <c r="EH654" s="218"/>
    </row>
    <row r="655" spans="2:138">
      <c r="B655" s="218"/>
      <c r="C655" s="304"/>
      <c r="D655" s="218"/>
      <c r="F655" s="218"/>
      <c r="G655" s="218"/>
      <c r="H655" s="218"/>
      <c r="I655" s="218"/>
      <c r="J655" s="218"/>
      <c r="K655" s="218"/>
      <c r="L655" s="218"/>
      <c r="M655" s="218"/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  <c r="Y655" s="218"/>
      <c r="Z655" s="218"/>
      <c r="AA655" s="218"/>
      <c r="AB655" s="218"/>
      <c r="AC655" s="218"/>
      <c r="AD655" s="218"/>
      <c r="AE655" s="218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18"/>
      <c r="AP655" s="218"/>
      <c r="AQ655" s="218"/>
      <c r="AR655" s="218"/>
      <c r="AS655" s="218"/>
      <c r="AT655" s="218"/>
      <c r="AU655" s="218"/>
      <c r="AV655" s="218"/>
      <c r="AW655" s="218"/>
      <c r="AX655" s="218"/>
      <c r="AY655" s="218"/>
      <c r="AZ655" s="218"/>
      <c r="BA655" s="218"/>
      <c r="BB655" s="218"/>
      <c r="BC655" s="218"/>
      <c r="BD655" s="218"/>
      <c r="BE655" s="218"/>
      <c r="BF655" s="218"/>
      <c r="BG655" s="218"/>
      <c r="BH655" s="218"/>
      <c r="BI655" s="218"/>
      <c r="BJ655" s="218"/>
      <c r="BK655" s="218"/>
      <c r="BL655" s="218"/>
      <c r="BM655" s="218"/>
      <c r="BN655" s="218"/>
      <c r="BO655" s="218"/>
      <c r="BP655" s="218"/>
      <c r="BQ655" s="218"/>
      <c r="BR655" s="218"/>
      <c r="BS655" s="218"/>
      <c r="BT655" s="218"/>
      <c r="BU655" s="218"/>
      <c r="BV655" s="218"/>
      <c r="BW655" s="218"/>
      <c r="BX655" s="218"/>
      <c r="BY655" s="218"/>
      <c r="BZ655" s="218"/>
      <c r="DK655" s="218"/>
      <c r="DL655" s="218"/>
      <c r="DM655" s="218"/>
      <c r="DN655" s="218"/>
      <c r="DO655" s="218"/>
      <c r="DP655" s="218"/>
      <c r="DQ655" s="218"/>
      <c r="DR655" s="218"/>
      <c r="DS655" s="218"/>
      <c r="DT655" s="218"/>
      <c r="DU655" s="218"/>
      <c r="DV655" s="218"/>
      <c r="DW655" s="218"/>
      <c r="DX655" s="218"/>
      <c r="DY655" s="218"/>
      <c r="DZ655" s="218"/>
      <c r="EA655" s="218"/>
      <c r="EB655" s="218"/>
      <c r="EC655" s="218"/>
      <c r="ED655" s="218"/>
      <c r="EE655" s="218"/>
      <c r="EF655" s="218"/>
      <c r="EG655" s="218"/>
      <c r="EH655" s="218"/>
    </row>
    <row r="656" spans="2:138">
      <c r="B656" s="218"/>
      <c r="C656" s="304"/>
      <c r="D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218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21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218"/>
      <c r="BV656" s="218"/>
      <c r="BW656" s="218"/>
      <c r="BX656" s="218"/>
      <c r="BY656" s="218"/>
      <c r="BZ656" s="218"/>
      <c r="DK656" s="218"/>
      <c r="DL656" s="218"/>
      <c r="DM656" s="218"/>
      <c r="DN656" s="218"/>
      <c r="DO656" s="218"/>
      <c r="DP656" s="218"/>
      <c r="DQ656" s="218"/>
      <c r="DR656" s="218"/>
      <c r="DS656" s="218"/>
      <c r="DT656" s="218"/>
      <c r="DU656" s="218"/>
      <c r="DV656" s="218"/>
      <c r="DW656" s="218"/>
      <c r="DX656" s="218"/>
      <c r="DY656" s="218"/>
      <c r="DZ656" s="218"/>
      <c r="EA656" s="218"/>
      <c r="EB656" s="218"/>
      <c r="EC656" s="218"/>
      <c r="ED656" s="218"/>
      <c r="EE656" s="218"/>
      <c r="EF656" s="218"/>
      <c r="EG656" s="218"/>
      <c r="EH656" s="218"/>
    </row>
    <row r="657" spans="2:138">
      <c r="B657" s="218"/>
      <c r="C657" s="304"/>
      <c r="D657" s="218"/>
      <c r="F657" s="218"/>
      <c r="G657" s="218"/>
      <c r="H657" s="218"/>
      <c r="I657" s="218"/>
      <c r="J657" s="218"/>
      <c r="K657" s="218"/>
      <c r="L657" s="218"/>
      <c r="M657" s="218"/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  <c r="Y657" s="218"/>
      <c r="Z657" s="218"/>
      <c r="AA657" s="218"/>
      <c r="AB657" s="218"/>
      <c r="AC657" s="218"/>
      <c r="AD657" s="218"/>
      <c r="AE657" s="218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18"/>
      <c r="AP657" s="218"/>
      <c r="AQ657" s="218"/>
      <c r="AR657" s="218"/>
      <c r="AS657" s="218"/>
      <c r="AT657" s="218"/>
      <c r="AU657" s="218"/>
      <c r="AV657" s="218"/>
      <c r="AW657" s="218"/>
      <c r="AX657" s="218"/>
      <c r="AY657" s="218"/>
      <c r="AZ657" s="218"/>
      <c r="BA657" s="218"/>
      <c r="BB657" s="218"/>
      <c r="BC657" s="218"/>
      <c r="BD657" s="218"/>
      <c r="BE657" s="218"/>
      <c r="BF657" s="218"/>
      <c r="BG657" s="218"/>
      <c r="BH657" s="218"/>
      <c r="BI657" s="218"/>
      <c r="BJ657" s="218"/>
      <c r="BK657" s="218"/>
      <c r="BL657" s="218"/>
      <c r="BM657" s="218"/>
      <c r="BN657" s="218"/>
      <c r="BO657" s="218"/>
      <c r="BP657" s="218"/>
      <c r="BQ657" s="218"/>
      <c r="BR657" s="218"/>
      <c r="BS657" s="218"/>
      <c r="BT657" s="218"/>
      <c r="BU657" s="218"/>
      <c r="BV657" s="218"/>
      <c r="BW657" s="218"/>
      <c r="BX657" s="218"/>
      <c r="BY657" s="218"/>
      <c r="BZ657" s="218"/>
      <c r="DK657" s="218"/>
      <c r="DL657" s="218"/>
      <c r="DM657" s="218"/>
      <c r="DN657" s="218"/>
      <c r="DO657" s="218"/>
      <c r="DP657" s="218"/>
      <c r="DQ657" s="218"/>
      <c r="DR657" s="218"/>
      <c r="DS657" s="218"/>
      <c r="DT657" s="218"/>
      <c r="DU657" s="218"/>
      <c r="DV657" s="218"/>
      <c r="DW657" s="218"/>
      <c r="DX657" s="218"/>
      <c r="DY657" s="218"/>
      <c r="DZ657" s="218"/>
      <c r="EA657" s="218"/>
      <c r="EB657" s="218"/>
      <c r="EC657" s="218"/>
      <c r="ED657" s="218"/>
      <c r="EE657" s="218"/>
      <c r="EF657" s="218"/>
      <c r="EG657" s="218"/>
      <c r="EH657" s="218"/>
    </row>
    <row r="658" spans="2:138">
      <c r="B658" s="218"/>
      <c r="C658" s="304"/>
      <c r="D658" s="218"/>
      <c r="F658" s="218"/>
      <c r="G658" s="218"/>
      <c r="H658" s="218"/>
      <c r="I658" s="218"/>
      <c r="J658" s="218"/>
      <c r="K658" s="218"/>
      <c r="L658" s="218"/>
      <c r="M658" s="218"/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18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218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218"/>
      <c r="BV658" s="218"/>
      <c r="BW658" s="218"/>
      <c r="BX658" s="218"/>
      <c r="BY658" s="218"/>
      <c r="BZ658" s="218"/>
      <c r="DK658" s="218"/>
      <c r="DL658" s="218"/>
      <c r="DM658" s="218"/>
      <c r="DN658" s="218"/>
      <c r="DO658" s="218"/>
      <c r="DP658" s="218"/>
      <c r="DQ658" s="218"/>
      <c r="DR658" s="218"/>
      <c r="DS658" s="218"/>
      <c r="DT658" s="218"/>
      <c r="DU658" s="218"/>
      <c r="DV658" s="218"/>
      <c r="DW658" s="218"/>
      <c r="DX658" s="218"/>
      <c r="DY658" s="218"/>
      <c r="DZ658" s="218"/>
      <c r="EA658" s="218"/>
      <c r="EB658" s="218"/>
      <c r="EC658" s="218"/>
      <c r="ED658" s="218"/>
      <c r="EE658" s="218"/>
      <c r="EF658" s="218"/>
      <c r="EG658" s="218"/>
      <c r="EH658" s="218"/>
    </row>
    <row r="659" spans="2:138">
      <c r="B659" s="218"/>
      <c r="C659" s="304"/>
      <c r="D659" s="218"/>
      <c r="F659" s="218"/>
      <c r="G659" s="218"/>
      <c r="H659" s="218"/>
      <c r="I659" s="218"/>
      <c r="J659" s="218"/>
      <c r="K659" s="218"/>
      <c r="L659" s="218"/>
      <c r="M659" s="218"/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18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218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218"/>
      <c r="BV659" s="218"/>
      <c r="BW659" s="218"/>
      <c r="BX659" s="218"/>
      <c r="BY659" s="218"/>
      <c r="BZ659" s="218"/>
      <c r="DK659" s="218"/>
      <c r="DL659" s="218"/>
      <c r="DM659" s="218"/>
      <c r="DN659" s="218"/>
      <c r="DO659" s="218"/>
      <c r="DP659" s="218"/>
      <c r="DQ659" s="218"/>
      <c r="DR659" s="218"/>
      <c r="DS659" s="218"/>
      <c r="DT659" s="218"/>
      <c r="DU659" s="218"/>
      <c r="DV659" s="218"/>
      <c r="DW659" s="218"/>
      <c r="DX659" s="218"/>
      <c r="DY659" s="218"/>
      <c r="DZ659" s="218"/>
      <c r="EA659" s="218"/>
      <c r="EB659" s="218"/>
      <c r="EC659" s="218"/>
      <c r="ED659" s="218"/>
      <c r="EE659" s="218"/>
      <c r="EF659" s="218"/>
      <c r="EG659" s="218"/>
      <c r="EH659" s="218"/>
    </row>
    <row r="660" spans="2:138">
      <c r="B660" s="218"/>
      <c r="C660" s="304"/>
      <c r="D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18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218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218"/>
      <c r="BV660" s="218"/>
      <c r="BW660" s="218"/>
      <c r="BX660" s="218"/>
      <c r="BY660" s="218"/>
      <c r="BZ660" s="218"/>
      <c r="DK660" s="218"/>
      <c r="DL660" s="218"/>
      <c r="DM660" s="218"/>
      <c r="DN660" s="218"/>
      <c r="DO660" s="218"/>
      <c r="DP660" s="218"/>
      <c r="DQ660" s="218"/>
      <c r="DR660" s="218"/>
      <c r="DS660" s="218"/>
      <c r="DT660" s="218"/>
      <c r="DU660" s="218"/>
      <c r="DV660" s="218"/>
      <c r="DW660" s="218"/>
      <c r="DX660" s="218"/>
      <c r="DY660" s="218"/>
      <c r="DZ660" s="218"/>
      <c r="EA660" s="218"/>
      <c r="EB660" s="218"/>
      <c r="EC660" s="218"/>
      <c r="ED660" s="218"/>
      <c r="EE660" s="218"/>
      <c r="EF660" s="218"/>
      <c r="EG660" s="218"/>
      <c r="EH660" s="218"/>
    </row>
    <row r="661" spans="2:138">
      <c r="B661" s="218"/>
      <c r="C661" s="304"/>
      <c r="D661" s="218"/>
      <c r="F661" s="218"/>
      <c r="G661" s="218"/>
      <c r="H661" s="218"/>
      <c r="I661" s="218"/>
      <c r="J661" s="218"/>
      <c r="K661" s="218"/>
      <c r="L661" s="218"/>
      <c r="M661" s="218"/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  <c r="Y661" s="218"/>
      <c r="Z661" s="218"/>
      <c r="AA661" s="218"/>
      <c r="AB661" s="218"/>
      <c r="AC661" s="218"/>
      <c r="AD661" s="218"/>
      <c r="AE661" s="218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18"/>
      <c r="AP661" s="218"/>
      <c r="AQ661" s="218"/>
      <c r="AR661" s="218"/>
      <c r="AS661" s="218"/>
      <c r="AT661" s="218"/>
      <c r="AU661" s="218"/>
      <c r="AV661" s="218"/>
      <c r="AW661" s="218"/>
      <c r="AX661" s="218"/>
      <c r="AY661" s="218"/>
      <c r="AZ661" s="218"/>
      <c r="BA661" s="218"/>
      <c r="BB661" s="218"/>
      <c r="BC661" s="218"/>
      <c r="BD661" s="218"/>
      <c r="BE661" s="218"/>
      <c r="BF661" s="218"/>
      <c r="BG661" s="218"/>
      <c r="BH661" s="218"/>
      <c r="BI661" s="218"/>
      <c r="BJ661" s="218"/>
      <c r="BK661" s="218"/>
      <c r="BL661" s="218"/>
      <c r="BM661" s="218"/>
      <c r="BN661" s="218"/>
      <c r="BO661" s="218"/>
      <c r="BP661" s="218"/>
      <c r="BQ661" s="218"/>
      <c r="BR661" s="218"/>
      <c r="BS661" s="218"/>
      <c r="BT661" s="218"/>
      <c r="BU661" s="218"/>
      <c r="BV661" s="218"/>
      <c r="BW661" s="218"/>
      <c r="BX661" s="218"/>
      <c r="BY661" s="218"/>
      <c r="BZ661" s="218"/>
      <c r="DK661" s="218"/>
      <c r="DL661" s="218"/>
      <c r="DM661" s="218"/>
      <c r="DN661" s="218"/>
      <c r="DO661" s="218"/>
      <c r="DP661" s="218"/>
      <c r="DQ661" s="218"/>
      <c r="DR661" s="218"/>
      <c r="DS661" s="218"/>
      <c r="DT661" s="218"/>
      <c r="DU661" s="218"/>
      <c r="DV661" s="218"/>
      <c r="DW661" s="218"/>
      <c r="DX661" s="218"/>
      <c r="DY661" s="218"/>
      <c r="DZ661" s="218"/>
      <c r="EA661" s="218"/>
      <c r="EB661" s="218"/>
      <c r="EC661" s="218"/>
      <c r="ED661" s="218"/>
      <c r="EE661" s="218"/>
      <c r="EF661" s="218"/>
      <c r="EG661" s="218"/>
      <c r="EH661" s="218"/>
    </row>
    <row r="662" spans="2:138">
      <c r="B662" s="218"/>
      <c r="C662" s="304"/>
      <c r="D662" s="218"/>
      <c r="F662" s="218"/>
      <c r="G662" s="218"/>
      <c r="H662" s="218"/>
      <c r="I662" s="218"/>
      <c r="J662" s="218"/>
      <c r="K662" s="218"/>
      <c r="L662" s="218"/>
      <c r="M662" s="218"/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  <c r="Y662" s="218"/>
      <c r="Z662" s="218"/>
      <c r="AA662" s="218"/>
      <c r="AB662" s="218"/>
      <c r="AC662" s="218"/>
      <c r="AD662" s="218"/>
      <c r="AE662" s="218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18"/>
      <c r="AP662" s="218"/>
      <c r="AQ662" s="218"/>
      <c r="AR662" s="218"/>
      <c r="AS662" s="218"/>
      <c r="AT662" s="218"/>
      <c r="AU662" s="218"/>
      <c r="AV662" s="218"/>
      <c r="AW662" s="218"/>
      <c r="AX662" s="218"/>
      <c r="AY662" s="218"/>
      <c r="AZ662" s="218"/>
      <c r="BA662" s="218"/>
      <c r="BB662" s="218"/>
      <c r="BC662" s="218"/>
      <c r="BD662" s="218"/>
      <c r="BE662" s="218"/>
      <c r="BF662" s="218"/>
      <c r="BG662" s="218"/>
      <c r="BH662" s="218"/>
      <c r="BI662" s="218"/>
      <c r="BJ662" s="218"/>
      <c r="BK662" s="218"/>
      <c r="BL662" s="218"/>
      <c r="BM662" s="218"/>
      <c r="BN662" s="218"/>
      <c r="BO662" s="218"/>
      <c r="BP662" s="218"/>
      <c r="BQ662" s="218"/>
      <c r="BR662" s="218"/>
      <c r="BS662" s="218"/>
      <c r="BT662" s="218"/>
      <c r="BU662" s="218"/>
      <c r="BV662" s="218"/>
      <c r="BW662" s="218"/>
      <c r="BX662" s="218"/>
      <c r="BY662" s="218"/>
      <c r="BZ662" s="218"/>
      <c r="DK662" s="218"/>
      <c r="DL662" s="218"/>
      <c r="DM662" s="218"/>
      <c r="DN662" s="218"/>
      <c r="DO662" s="218"/>
      <c r="DP662" s="218"/>
      <c r="DQ662" s="218"/>
      <c r="DR662" s="218"/>
      <c r="DS662" s="218"/>
      <c r="DT662" s="218"/>
      <c r="DU662" s="218"/>
      <c r="DV662" s="218"/>
      <c r="DW662" s="218"/>
      <c r="DX662" s="218"/>
      <c r="DY662" s="218"/>
      <c r="DZ662" s="218"/>
      <c r="EA662" s="218"/>
      <c r="EB662" s="218"/>
      <c r="EC662" s="218"/>
      <c r="ED662" s="218"/>
      <c r="EE662" s="218"/>
      <c r="EF662" s="218"/>
      <c r="EG662" s="218"/>
      <c r="EH662" s="218"/>
    </row>
    <row r="663" spans="2:138">
      <c r="B663" s="218"/>
      <c r="C663" s="304"/>
      <c r="D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218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218"/>
      <c r="BV663" s="218"/>
      <c r="BW663" s="218"/>
      <c r="BX663" s="218"/>
      <c r="BY663" s="218"/>
      <c r="BZ663" s="218"/>
      <c r="DK663" s="218"/>
      <c r="DL663" s="218"/>
      <c r="DM663" s="218"/>
      <c r="DN663" s="218"/>
      <c r="DO663" s="218"/>
      <c r="DP663" s="218"/>
      <c r="DQ663" s="218"/>
      <c r="DR663" s="218"/>
      <c r="DS663" s="218"/>
      <c r="DT663" s="218"/>
      <c r="DU663" s="218"/>
      <c r="DV663" s="218"/>
      <c r="DW663" s="218"/>
      <c r="DX663" s="218"/>
      <c r="DY663" s="218"/>
      <c r="DZ663" s="218"/>
      <c r="EA663" s="218"/>
      <c r="EB663" s="218"/>
      <c r="EC663" s="218"/>
      <c r="ED663" s="218"/>
      <c r="EE663" s="218"/>
      <c r="EF663" s="218"/>
      <c r="EG663" s="218"/>
      <c r="EH663" s="218"/>
    </row>
    <row r="664" spans="2:138">
      <c r="B664" s="218"/>
      <c r="C664" s="304"/>
      <c r="D664" s="218"/>
      <c r="F664" s="218"/>
      <c r="G664" s="218"/>
      <c r="H664" s="218"/>
      <c r="I664" s="218"/>
      <c r="J664" s="218"/>
      <c r="K664" s="218"/>
      <c r="L664" s="218"/>
      <c r="M664" s="218"/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  <c r="Y664" s="218"/>
      <c r="Z664" s="218"/>
      <c r="AA664" s="218"/>
      <c r="AB664" s="218"/>
      <c r="AC664" s="218"/>
      <c r="AD664" s="218"/>
      <c r="AE664" s="218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18"/>
      <c r="AP664" s="218"/>
      <c r="AQ664" s="218"/>
      <c r="AR664" s="218"/>
      <c r="AS664" s="218"/>
      <c r="AT664" s="218"/>
      <c r="AU664" s="218"/>
      <c r="AV664" s="218"/>
      <c r="AW664" s="218"/>
      <c r="AX664" s="218"/>
      <c r="AY664" s="218"/>
      <c r="AZ664" s="218"/>
      <c r="BA664" s="218"/>
      <c r="BB664" s="218"/>
      <c r="BC664" s="218"/>
      <c r="BD664" s="218"/>
      <c r="BE664" s="218"/>
      <c r="BF664" s="218"/>
      <c r="BG664" s="218"/>
      <c r="BH664" s="218"/>
      <c r="BI664" s="218"/>
      <c r="BJ664" s="218"/>
      <c r="BK664" s="218"/>
      <c r="BL664" s="218"/>
      <c r="BM664" s="218"/>
      <c r="BN664" s="218"/>
      <c r="BO664" s="218"/>
      <c r="BP664" s="218"/>
      <c r="BQ664" s="218"/>
      <c r="BR664" s="218"/>
      <c r="BS664" s="218"/>
      <c r="BT664" s="218"/>
      <c r="BU664" s="218"/>
      <c r="BV664" s="218"/>
      <c r="BW664" s="218"/>
      <c r="BX664" s="218"/>
      <c r="BY664" s="218"/>
      <c r="BZ664" s="218"/>
      <c r="DK664" s="218"/>
      <c r="DL664" s="218"/>
      <c r="DM664" s="218"/>
      <c r="DN664" s="218"/>
      <c r="DO664" s="218"/>
      <c r="DP664" s="218"/>
      <c r="DQ664" s="218"/>
      <c r="DR664" s="218"/>
      <c r="DS664" s="218"/>
      <c r="DT664" s="218"/>
      <c r="DU664" s="218"/>
      <c r="DV664" s="218"/>
      <c r="DW664" s="218"/>
      <c r="DX664" s="218"/>
      <c r="DY664" s="218"/>
      <c r="DZ664" s="218"/>
      <c r="EA664" s="218"/>
      <c r="EB664" s="218"/>
      <c r="EC664" s="218"/>
      <c r="ED664" s="218"/>
      <c r="EE664" s="218"/>
      <c r="EF664" s="218"/>
      <c r="EG664" s="218"/>
      <c r="EH664" s="218"/>
    </row>
    <row r="665" spans="2:138">
      <c r="B665" s="218"/>
      <c r="C665" s="304"/>
      <c r="D665" s="218"/>
      <c r="F665" s="218"/>
      <c r="G665" s="218"/>
      <c r="H665" s="218"/>
      <c r="I665" s="218"/>
      <c r="J665" s="218"/>
      <c r="K665" s="218"/>
      <c r="L665" s="218"/>
      <c r="M665" s="218"/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  <c r="Y665" s="218"/>
      <c r="Z665" s="218"/>
      <c r="AA665" s="218"/>
      <c r="AB665" s="218"/>
      <c r="AC665" s="218"/>
      <c r="AD665" s="218"/>
      <c r="AE665" s="218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18"/>
      <c r="AP665" s="218"/>
      <c r="AQ665" s="218"/>
      <c r="AR665" s="218"/>
      <c r="AS665" s="218"/>
      <c r="AT665" s="218"/>
      <c r="AU665" s="218"/>
      <c r="AV665" s="218"/>
      <c r="AW665" s="218"/>
      <c r="AX665" s="218"/>
      <c r="AY665" s="218"/>
      <c r="AZ665" s="218"/>
      <c r="BA665" s="218"/>
      <c r="BB665" s="218"/>
      <c r="BC665" s="218"/>
      <c r="BD665" s="218"/>
      <c r="BE665" s="218"/>
      <c r="BF665" s="218"/>
      <c r="BG665" s="218"/>
      <c r="BH665" s="218"/>
      <c r="BI665" s="218"/>
      <c r="BJ665" s="218"/>
      <c r="BK665" s="218"/>
      <c r="BL665" s="218"/>
      <c r="BM665" s="218"/>
      <c r="BN665" s="218"/>
      <c r="BO665" s="218"/>
      <c r="BP665" s="218"/>
      <c r="BQ665" s="218"/>
      <c r="BR665" s="218"/>
      <c r="BS665" s="218"/>
      <c r="BT665" s="218"/>
      <c r="BU665" s="218"/>
      <c r="BV665" s="218"/>
      <c r="BW665" s="218"/>
      <c r="BX665" s="218"/>
      <c r="BY665" s="218"/>
      <c r="BZ665" s="218"/>
      <c r="DK665" s="218"/>
      <c r="DL665" s="218"/>
      <c r="DM665" s="218"/>
      <c r="DN665" s="218"/>
      <c r="DO665" s="218"/>
      <c r="DP665" s="218"/>
      <c r="DQ665" s="218"/>
      <c r="DR665" s="218"/>
      <c r="DS665" s="218"/>
      <c r="DT665" s="218"/>
      <c r="DU665" s="218"/>
      <c r="DV665" s="218"/>
      <c r="DW665" s="218"/>
      <c r="DX665" s="218"/>
      <c r="DY665" s="218"/>
      <c r="DZ665" s="218"/>
      <c r="EA665" s="218"/>
      <c r="EB665" s="218"/>
      <c r="EC665" s="218"/>
      <c r="ED665" s="218"/>
      <c r="EE665" s="218"/>
      <c r="EF665" s="218"/>
      <c r="EG665" s="218"/>
      <c r="EH665" s="218"/>
    </row>
    <row r="666" spans="2:138">
      <c r="B666" s="218"/>
      <c r="C666" s="304"/>
      <c r="D666" s="218"/>
      <c r="F666" s="218"/>
      <c r="G666" s="218"/>
      <c r="H666" s="218"/>
      <c r="I666" s="218"/>
      <c r="J666" s="218"/>
      <c r="K666" s="218"/>
      <c r="L666" s="218"/>
      <c r="M666" s="218"/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  <c r="Y666" s="218"/>
      <c r="Z666" s="218"/>
      <c r="AA666" s="218"/>
      <c r="AB666" s="218"/>
      <c r="AC666" s="218"/>
      <c r="AD666" s="218"/>
      <c r="AE666" s="218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18"/>
      <c r="AP666" s="218"/>
      <c r="AQ666" s="218"/>
      <c r="AR666" s="218"/>
      <c r="AS666" s="218"/>
      <c r="AT666" s="218"/>
      <c r="AU666" s="218"/>
      <c r="AV666" s="218"/>
      <c r="AW666" s="218"/>
      <c r="AX666" s="218"/>
      <c r="AY666" s="218"/>
      <c r="AZ666" s="218"/>
      <c r="BA666" s="218"/>
      <c r="BB666" s="218"/>
      <c r="BC666" s="218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218"/>
      <c r="BV666" s="218"/>
      <c r="BW666" s="218"/>
      <c r="BX666" s="218"/>
      <c r="BY666" s="218"/>
      <c r="BZ666" s="218"/>
      <c r="DK666" s="218"/>
      <c r="DL666" s="218"/>
      <c r="DM666" s="218"/>
      <c r="DN666" s="218"/>
      <c r="DO666" s="218"/>
      <c r="DP666" s="218"/>
      <c r="DQ666" s="218"/>
      <c r="DR666" s="218"/>
      <c r="DS666" s="218"/>
      <c r="DT666" s="218"/>
      <c r="DU666" s="218"/>
      <c r="DV666" s="218"/>
      <c r="DW666" s="218"/>
      <c r="DX666" s="218"/>
      <c r="DY666" s="218"/>
      <c r="DZ666" s="218"/>
      <c r="EA666" s="218"/>
      <c r="EB666" s="218"/>
      <c r="EC666" s="218"/>
      <c r="ED666" s="218"/>
      <c r="EE666" s="218"/>
      <c r="EF666" s="218"/>
      <c r="EG666" s="218"/>
      <c r="EH666" s="218"/>
    </row>
    <row r="667" spans="2:138">
      <c r="B667" s="218"/>
      <c r="C667" s="304"/>
      <c r="D667" s="218"/>
      <c r="F667" s="218"/>
      <c r="G667" s="218"/>
      <c r="H667" s="218"/>
      <c r="I667" s="218"/>
      <c r="J667" s="218"/>
      <c r="K667" s="218"/>
      <c r="L667" s="218"/>
      <c r="M667" s="218"/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  <c r="Y667" s="218"/>
      <c r="Z667" s="218"/>
      <c r="AA667" s="218"/>
      <c r="AB667" s="218"/>
      <c r="AC667" s="218"/>
      <c r="AD667" s="218"/>
      <c r="AE667" s="218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18"/>
      <c r="AP667" s="218"/>
      <c r="AQ667" s="218"/>
      <c r="AR667" s="218"/>
      <c r="AS667" s="218"/>
      <c r="AT667" s="218"/>
      <c r="AU667" s="218"/>
      <c r="AV667" s="218"/>
      <c r="AW667" s="218"/>
      <c r="AX667" s="218"/>
      <c r="AY667" s="218"/>
      <c r="AZ667" s="218"/>
      <c r="BA667" s="218"/>
      <c r="BB667" s="218"/>
      <c r="BC667" s="218"/>
      <c r="BD667" s="218"/>
      <c r="BE667" s="218"/>
      <c r="BF667" s="218"/>
      <c r="BG667" s="218"/>
      <c r="BH667" s="218"/>
      <c r="BI667" s="218"/>
      <c r="BJ667" s="218"/>
      <c r="BK667" s="218"/>
      <c r="BL667" s="218"/>
      <c r="BM667" s="218"/>
      <c r="BN667" s="218"/>
      <c r="BO667" s="218"/>
      <c r="BP667" s="218"/>
      <c r="BQ667" s="218"/>
      <c r="BR667" s="218"/>
      <c r="BS667" s="218"/>
      <c r="BT667" s="218"/>
      <c r="BU667" s="218"/>
      <c r="BV667" s="218"/>
      <c r="BW667" s="218"/>
      <c r="BX667" s="218"/>
      <c r="BY667" s="218"/>
      <c r="BZ667" s="218"/>
      <c r="DK667" s="218"/>
      <c r="DL667" s="218"/>
      <c r="DM667" s="218"/>
      <c r="DN667" s="218"/>
      <c r="DO667" s="218"/>
      <c r="DP667" s="218"/>
      <c r="DQ667" s="218"/>
      <c r="DR667" s="218"/>
      <c r="DS667" s="218"/>
      <c r="DT667" s="218"/>
      <c r="DU667" s="218"/>
      <c r="DV667" s="218"/>
      <c r="DW667" s="218"/>
      <c r="DX667" s="218"/>
      <c r="DY667" s="218"/>
      <c r="DZ667" s="218"/>
      <c r="EA667" s="218"/>
      <c r="EB667" s="218"/>
      <c r="EC667" s="218"/>
      <c r="ED667" s="218"/>
      <c r="EE667" s="218"/>
      <c r="EF667" s="218"/>
      <c r="EG667" s="218"/>
      <c r="EH667" s="218"/>
    </row>
    <row r="668" spans="2:138">
      <c r="B668" s="218"/>
      <c r="C668" s="304"/>
      <c r="D668" s="218"/>
      <c r="F668" s="218"/>
      <c r="G668" s="218"/>
      <c r="H668" s="218"/>
      <c r="I668" s="218"/>
      <c r="J668" s="218"/>
      <c r="K668" s="218"/>
      <c r="L668" s="218"/>
      <c r="M668" s="218"/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218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218"/>
      <c r="BV668" s="218"/>
      <c r="BW668" s="218"/>
      <c r="BX668" s="218"/>
      <c r="BY668" s="218"/>
      <c r="BZ668" s="218"/>
      <c r="DK668" s="218"/>
      <c r="DL668" s="218"/>
      <c r="DM668" s="218"/>
      <c r="DN668" s="218"/>
      <c r="DO668" s="218"/>
      <c r="DP668" s="218"/>
      <c r="DQ668" s="218"/>
      <c r="DR668" s="218"/>
      <c r="DS668" s="218"/>
      <c r="DT668" s="218"/>
      <c r="DU668" s="218"/>
      <c r="DV668" s="218"/>
      <c r="DW668" s="218"/>
      <c r="DX668" s="218"/>
      <c r="DY668" s="218"/>
      <c r="DZ668" s="218"/>
      <c r="EA668" s="218"/>
      <c r="EB668" s="218"/>
      <c r="EC668" s="218"/>
      <c r="ED668" s="218"/>
      <c r="EE668" s="218"/>
      <c r="EF668" s="218"/>
      <c r="EG668" s="218"/>
      <c r="EH668" s="218"/>
    </row>
    <row r="669" spans="2:138">
      <c r="B669" s="218"/>
      <c r="C669" s="304"/>
      <c r="D669" s="218"/>
      <c r="F669" s="218"/>
      <c r="G669" s="218"/>
      <c r="H669" s="218"/>
      <c r="I669" s="218"/>
      <c r="J669" s="218"/>
      <c r="K669" s="218"/>
      <c r="L669" s="218"/>
      <c r="M669" s="218"/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218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218"/>
      <c r="BV669" s="218"/>
      <c r="BW669" s="218"/>
      <c r="BX669" s="218"/>
      <c r="BY669" s="218"/>
      <c r="BZ669" s="218"/>
      <c r="DK669" s="218"/>
      <c r="DL669" s="218"/>
      <c r="DM669" s="218"/>
      <c r="DN669" s="218"/>
      <c r="DO669" s="218"/>
      <c r="DP669" s="218"/>
      <c r="DQ669" s="218"/>
      <c r="DR669" s="218"/>
      <c r="DS669" s="218"/>
      <c r="DT669" s="218"/>
      <c r="DU669" s="218"/>
      <c r="DV669" s="218"/>
      <c r="DW669" s="218"/>
      <c r="DX669" s="218"/>
      <c r="DY669" s="218"/>
      <c r="DZ669" s="218"/>
      <c r="EA669" s="218"/>
      <c r="EB669" s="218"/>
      <c r="EC669" s="218"/>
      <c r="ED669" s="218"/>
      <c r="EE669" s="218"/>
      <c r="EF669" s="218"/>
      <c r="EG669" s="218"/>
      <c r="EH669" s="218"/>
    </row>
    <row r="670" spans="2:138">
      <c r="B670" s="218"/>
      <c r="C670" s="304"/>
      <c r="D670" s="218"/>
      <c r="F670" s="218"/>
      <c r="G670" s="218"/>
      <c r="H670" s="218"/>
      <c r="I670" s="218"/>
      <c r="J670" s="218"/>
      <c r="K670" s="218"/>
      <c r="L670" s="218"/>
      <c r="M670" s="218"/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  <c r="Y670" s="218"/>
      <c r="Z670" s="218"/>
      <c r="AA670" s="218"/>
      <c r="AB670" s="218"/>
      <c r="AC670" s="218"/>
      <c r="AD670" s="218"/>
      <c r="AE670" s="218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18"/>
      <c r="AP670" s="218"/>
      <c r="AQ670" s="218"/>
      <c r="AR670" s="218"/>
      <c r="AS670" s="218"/>
      <c r="AT670" s="218"/>
      <c r="AU670" s="218"/>
      <c r="AV670" s="218"/>
      <c r="AW670" s="218"/>
      <c r="AX670" s="218"/>
      <c r="AY670" s="218"/>
      <c r="AZ670" s="218"/>
      <c r="BA670" s="218"/>
      <c r="BB670" s="218"/>
      <c r="BC670" s="218"/>
      <c r="BD670" s="218"/>
      <c r="BE670" s="218"/>
      <c r="BF670" s="218"/>
      <c r="BG670" s="218"/>
      <c r="BH670" s="218"/>
      <c r="BI670" s="218"/>
      <c r="BJ670" s="218"/>
      <c r="BK670" s="218"/>
      <c r="BL670" s="218"/>
      <c r="BM670" s="218"/>
      <c r="BN670" s="218"/>
      <c r="BO670" s="218"/>
      <c r="BP670" s="218"/>
      <c r="BQ670" s="218"/>
      <c r="BR670" s="218"/>
      <c r="BS670" s="218"/>
      <c r="BT670" s="218"/>
      <c r="BU670" s="218"/>
      <c r="BV670" s="218"/>
      <c r="BW670" s="218"/>
      <c r="BX670" s="218"/>
      <c r="BY670" s="218"/>
      <c r="BZ670" s="218"/>
      <c r="DK670" s="218"/>
      <c r="DL670" s="218"/>
      <c r="DM670" s="218"/>
      <c r="DN670" s="218"/>
      <c r="DO670" s="218"/>
      <c r="DP670" s="218"/>
      <c r="DQ670" s="218"/>
      <c r="DR670" s="218"/>
      <c r="DS670" s="218"/>
      <c r="DT670" s="218"/>
      <c r="DU670" s="218"/>
      <c r="DV670" s="218"/>
      <c r="DW670" s="218"/>
      <c r="DX670" s="218"/>
      <c r="DY670" s="218"/>
      <c r="DZ670" s="218"/>
      <c r="EA670" s="218"/>
      <c r="EB670" s="218"/>
      <c r="EC670" s="218"/>
      <c r="ED670" s="218"/>
      <c r="EE670" s="218"/>
      <c r="EF670" s="218"/>
      <c r="EG670" s="218"/>
      <c r="EH670" s="218"/>
    </row>
    <row r="671" spans="2:138">
      <c r="B671" s="218"/>
      <c r="C671" s="304"/>
      <c r="D671" s="218"/>
      <c r="F671" s="218"/>
      <c r="G671" s="218"/>
      <c r="H671" s="218"/>
      <c r="I671" s="218"/>
      <c r="J671" s="218"/>
      <c r="K671" s="218"/>
      <c r="L671" s="218"/>
      <c r="M671" s="218"/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21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218"/>
      <c r="BV671" s="218"/>
      <c r="BW671" s="218"/>
      <c r="BX671" s="218"/>
      <c r="BY671" s="218"/>
      <c r="BZ671" s="218"/>
      <c r="DK671" s="218"/>
      <c r="DL671" s="218"/>
      <c r="DM671" s="218"/>
      <c r="DN671" s="218"/>
      <c r="DO671" s="218"/>
      <c r="DP671" s="218"/>
      <c r="DQ671" s="218"/>
      <c r="DR671" s="218"/>
      <c r="DS671" s="218"/>
      <c r="DT671" s="218"/>
      <c r="DU671" s="218"/>
      <c r="DV671" s="218"/>
      <c r="DW671" s="218"/>
      <c r="DX671" s="218"/>
      <c r="DY671" s="218"/>
      <c r="DZ671" s="218"/>
      <c r="EA671" s="218"/>
      <c r="EB671" s="218"/>
      <c r="EC671" s="218"/>
      <c r="ED671" s="218"/>
      <c r="EE671" s="218"/>
      <c r="EF671" s="218"/>
      <c r="EG671" s="218"/>
      <c r="EH671" s="218"/>
    </row>
    <row r="672" spans="2:138">
      <c r="B672" s="218"/>
      <c r="C672" s="304"/>
      <c r="D672" s="218"/>
      <c r="F672" s="218"/>
      <c r="G672" s="218"/>
      <c r="H672" s="218"/>
      <c r="I672" s="218"/>
      <c r="J672" s="218"/>
      <c r="K672" s="218"/>
      <c r="L672" s="218"/>
      <c r="M672" s="218"/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218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218"/>
      <c r="BV672" s="218"/>
      <c r="BW672" s="218"/>
      <c r="BX672" s="218"/>
      <c r="BY672" s="218"/>
      <c r="BZ672" s="218"/>
      <c r="DK672" s="218"/>
      <c r="DL672" s="218"/>
      <c r="DM672" s="218"/>
      <c r="DN672" s="218"/>
      <c r="DO672" s="218"/>
      <c r="DP672" s="218"/>
      <c r="DQ672" s="218"/>
      <c r="DR672" s="218"/>
      <c r="DS672" s="218"/>
      <c r="DT672" s="218"/>
      <c r="DU672" s="218"/>
      <c r="DV672" s="218"/>
      <c r="DW672" s="218"/>
      <c r="DX672" s="218"/>
      <c r="DY672" s="218"/>
      <c r="DZ672" s="218"/>
      <c r="EA672" s="218"/>
      <c r="EB672" s="218"/>
      <c r="EC672" s="218"/>
      <c r="ED672" s="218"/>
      <c r="EE672" s="218"/>
      <c r="EF672" s="218"/>
      <c r="EG672" s="218"/>
      <c r="EH672" s="218"/>
    </row>
    <row r="673" spans="2:138">
      <c r="B673" s="218"/>
      <c r="C673" s="304"/>
      <c r="D673" s="218"/>
      <c r="F673" s="218"/>
      <c r="G673" s="218"/>
      <c r="H673" s="218"/>
      <c r="I673" s="218"/>
      <c r="J673" s="218"/>
      <c r="K673" s="218"/>
      <c r="L673" s="218"/>
      <c r="M673" s="218"/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  <c r="Y673" s="218"/>
      <c r="Z673" s="218"/>
      <c r="AA673" s="218"/>
      <c r="AB673" s="218"/>
      <c r="AC673" s="218"/>
      <c r="AD673" s="218"/>
      <c r="AE673" s="218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18"/>
      <c r="AP673" s="218"/>
      <c r="AQ673" s="218"/>
      <c r="AR673" s="218"/>
      <c r="AS673" s="218"/>
      <c r="AT673" s="218"/>
      <c r="AU673" s="218"/>
      <c r="AV673" s="218"/>
      <c r="AW673" s="218"/>
      <c r="AX673" s="218"/>
      <c r="AY673" s="218"/>
      <c r="AZ673" s="218"/>
      <c r="BA673" s="218"/>
      <c r="BB673" s="218"/>
      <c r="BC673" s="218"/>
      <c r="BD673" s="218"/>
      <c r="BE673" s="218"/>
      <c r="BF673" s="218"/>
      <c r="BG673" s="218"/>
      <c r="BH673" s="218"/>
      <c r="BI673" s="218"/>
      <c r="BJ673" s="218"/>
      <c r="BK673" s="218"/>
      <c r="BL673" s="218"/>
      <c r="BM673" s="218"/>
      <c r="BN673" s="218"/>
      <c r="BO673" s="218"/>
      <c r="BP673" s="218"/>
      <c r="BQ673" s="218"/>
      <c r="BR673" s="218"/>
      <c r="BS673" s="218"/>
      <c r="BT673" s="218"/>
      <c r="BU673" s="218"/>
      <c r="BV673" s="218"/>
      <c r="BW673" s="218"/>
      <c r="BX673" s="218"/>
      <c r="BY673" s="218"/>
      <c r="BZ673" s="218"/>
      <c r="DK673" s="218"/>
      <c r="DL673" s="218"/>
      <c r="DM673" s="218"/>
      <c r="DN673" s="218"/>
      <c r="DO673" s="218"/>
      <c r="DP673" s="218"/>
      <c r="DQ673" s="218"/>
      <c r="DR673" s="218"/>
      <c r="DS673" s="218"/>
      <c r="DT673" s="218"/>
      <c r="DU673" s="218"/>
      <c r="DV673" s="218"/>
      <c r="DW673" s="218"/>
      <c r="DX673" s="218"/>
      <c r="DY673" s="218"/>
      <c r="DZ673" s="218"/>
      <c r="EA673" s="218"/>
      <c r="EB673" s="218"/>
      <c r="EC673" s="218"/>
      <c r="ED673" s="218"/>
      <c r="EE673" s="218"/>
      <c r="EF673" s="218"/>
      <c r="EG673" s="218"/>
      <c r="EH673" s="218"/>
    </row>
    <row r="674" spans="2:138">
      <c r="B674" s="218"/>
      <c r="C674" s="304"/>
      <c r="D674" s="218"/>
      <c r="F674" s="218"/>
      <c r="G674" s="218"/>
      <c r="H674" s="218"/>
      <c r="I674" s="218"/>
      <c r="J674" s="218"/>
      <c r="K674" s="218"/>
      <c r="L674" s="218"/>
      <c r="M674" s="218"/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218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218"/>
      <c r="BV674" s="218"/>
      <c r="BW674" s="218"/>
      <c r="BX674" s="218"/>
      <c r="BY674" s="218"/>
      <c r="BZ674" s="218"/>
      <c r="DK674" s="218"/>
      <c r="DL674" s="218"/>
      <c r="DM674" s="218"/>
      <c r="DN674" s="218"/>
      <c r="DO674" s="218"/>
      <c r="DP674" s="218"/>
      <c r="DQ674" s="218"/>
      <c r="DR674" s="218"/>
      <c r="DS674" s="218"/>
      <c r="DT674" s="218"/>
      <c r="DU674" s="218"/>
      <c r="DV674" s="218"/>
      <c r="DW674" s="218"/>
      <c r="DX674" s="218"/>
      <c r="DY674" s="218"/>
      <c r="DZ674" s="218"/>
      <c r="EA674" s="218"/>
      <c r="EB674" s="218"/>
      <c r="EC674" s="218"/>
      <c r="ED674" s="218"/>
      <c r="EE674" s="218"/>
      <c r="EF674" s="218"/>
      <c r="EG674" s="218"/>
      <c r="EH674" s="218"/>
    </row>
    <row r="675" spans="2:138">
      <c r="B675" s="218"/>
      <c r="C675" s="304"/>
      <c r="D675" s="218"/>
      <c r="F675" s="218"/>
      <c r="G675" s="218"/>
      <c r="H675" s="218"/>
      <c r="I675" s="218"/>
      <c r="J675" s="218"/>
      <c r="K675" s="218"/>
      <c r="L675" s="218"/>
      <c r="M675" s="218"/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218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218"/>
      <c r="BV675" s="218"/>
      <c r="BW675" s="218"/>
      <c r="BX675" s="218"/>
      <c r="BY675" s="218"/>
      <c r="BZ675" s="218"/>
      <c r="DK675" s="218"/>
      <c r="DL675" s="218"/>
      <c r="DM675" s="218"/>
      <c r="DN675" s="218"/>
      <c r="DO675" s="218"/>
      <c r="DP675" s="218"/>
      <c r="DQ675" s="218"/>
      <c r="DR675" s="218"/>
      <c r="DS675" s="218"/>
      <c r="DT675" s="218"/>
      <c r="DU675" s="218"/>
      <c r="DV675" s="218"/>
      <c r="DW675" s="218"/>
      <c r="DX675" s="218"/>
      <c r="DY675" s="218"/>
      <c r="DZ675" s="218"/>
      <c r="EA675" s="218"/>
      <c r="EB675" s="218"/>
      <c r="EC675" s="218"/>
      <c r="ED675" s="218"/>
      <c r="EE675" s="218"/>
      <c r="EF675" s="218"/>
      <c r="EG675" s="218"/>
      <c r="EH675" s="218"/>
    </row>
    <row r="676" spans="2:138">
      <c r="B676" s="218"/>
      <c r="C676" s="304"/>
      <c r="D676" s="218"/>
      <c r="F676" s="218"/>
      <c r="G676" s="218"/>
      <c r="H676" s="218"/>
      <c r="I676" s="218"/>
      <c r="J676" s="218"/>
      <c r="K676" s="218"/>
      <c r="L676" s="218"/>
      <c r="M676" s="218"/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  <c r="Y676" s="218"/>
      <c r="Z676" s="218"/>
      <c r="AA676" s="218"/>
      <c r="AB676" s="218"/>
      <c r="AC676" s="218"/>
      <c r="AD676" s="218"/>
      <c r="AE676" s="218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18"/>
      <c r="AP676" s="218"/>
      <c r="AQ676" s="218"/>
      <c r="AR676" s="218"/>
      <c r="AS676" s="218"/>
      <c r="AT676" s="218"/>
      <c r="AU676" s="218"/>
      <c r="AV676" s="218"/>
      <c r="AW676" s="218"/>
      <c r="AX676" s="218"/>
      <c r="AY676" s="218"/>
      <c r="AZ676" s="218"/>
      <c r="BA676" s="218"/>
      <c r="BB676" s="218"/>
      <c r="BC676" s="218"/>
      <c r="BD676" s="218"/>
      <c r="BE676" s="218"/>
      <c r="BF676" s="218"/>
      <c r="BG676" s="218"/>
      <c r="BH676" s="218"/>
      <c r="BI676" s="218"/>
      <c r="BJ676" s="218"/>
      <c r="BK676" s="218"/>
      <c r="BL676" s="218"/>
      <c r="BM676" s="218"/>
      <c r="BN676" s="218"/>
      <c r="BO676" s="218"/>
      <c r="BP676" s="218"/>
      <c r="BQ676" s="218"/>
      <c r="BR676" s="218"/>
      <c r="BS676" s="218"/>
      <c r="BT676" s="218"/>
      <c r="BU676" s="218"/>
      <c r="BV676" s="218"/>
      <c r="BW676" s="218"/>
      <c r="BX676" s="218"/>
      <c r="BY676" s="218"/>
      <c r="BZ676" s="218"/>
      <c r="DK676" s="218"/>
      <c r="DL676" s="218"/>
      <c r="DM676" s="218"/>
      <c r="DN676" s="218"/>
      <c r="DO676" s="218"/>
      <c r="DP676" s="218"/>
      <c r="DQ676" s="218"/>
      <c r="DR676" s="218"/>
      <c r="DS676" s="218"/>
      <c r="DT676" s="218"/>
      <c r="DU676" s="218"/>
      <c r="DV676" s="218"/>
      <c r="DW676" s="218"/>
      <c r="DX676" s="218"/>
      <c r="DY676" s="218"/>
      <c r="DZ676" s="218"/>
      <c r="EA676" s="218"/>
      <c r="EB676" s="218"/>
      <c r="EC676" s="218"/>
      <c r="ED676" s="218"/>
      <c r="EE676" s="218"/>
      <c r="EF676" s="218"/>
      <c r="EG676" s="218"/>
      <c r="EH676" s="218"/>
    </row>
    <row r="677" spans="2:138">
      <c r="B677" s="218"/>
      <c r="C677" s="304"/>
      <c r="D677" s="218"/>
      <c r="F677" s="218"/>
      <c r="G677" s="218"/>
      <c r="H677" s="218"/>
      <c r="I677" s="218"/>
      <c r="J677" s="218"/>
      <c r="K677" s="218"/>
      <c r="L677" s="218"/>
      <c r="M677" s="218"/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218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218"/>
      <c r="BV677" s="218"/>
      <c r="BW677" s="218"/>
      <c r="BX677" s="218"/>
      <c r="BY677" s="218"/>
      <c r="BZ677" s="218"/>
      <c r="DK677" s="218"/>
      <c r="DL677" s="218"/>
      <c r="DM677" s="218"/>
      <c r="DN677" s="218"/>
      <c r="DO677" s="218"/>
      <c r="DP677" s="218"/>
      <c r="DQ677" s="218"/>
      <c r="DR677" s="218"/>
      <c r="DS677" s="218"/>
      <c r="DT677" s="218"/>
      <c r="DU677" s="218"/>
      <c r="DV677" s="218"/>
      <c r="DW677" s="218"/>
      <c r="DX677" s="218"/>
      <c r="DY677" s="218"/>
      <c r="DZ677" s="218"/>
      <c r="EA677" s="218"/>
      <c r="EB677" s="218"/>
      <c r="EC677" s="218"/>
      <c r="ED677" s="218"/>
      <c r="EE677" s="218"/>
      <c r="EF677" s="218"/>
      <c r="EG677" s="218"/>
      <c r="EH677" s="218"/>
    </row>
    <row r="678" spans="2:138">
      <c r="B678" s="218"/>
      <c r="C678" s="304"/>
      <c r="D678" s="218"/>
      <c r="F678" s="218"/>
      <c r="G678" s="218"/>
      <c r="H678" s="218"/>
      <c r="I678" s="218"/>
      <c r="J678" s="218"/>
      <c r="K678" s="218"/>
      <c r="L678" s="218"/>
      <c r="M678" s="218"/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218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218"/>
      <c r="BV678" s="218"/>
      <c r="BW678" s="218"/>
      <c r="BX678" s="218"/>
      <c r="BY678" s="218"/>
      <c r="BZ678" s="218"/>
      <c r="DK678" s="218"/>
      <c r="DL678" s="218"/>
      <c r="DM678" s="218"/>
      <c r="DN678" s="218"/>
      <c r="DO678" s="218"/>
      <c r="DP678" s="218"/>
      <c r="DQ678" s="218"/>
      <c r="DR678" s="218"/>
      <c r="DS678" s="218"/>
      <c r="DT678" s="218"/>
      <c r="DU678" s="218"/>
      <c r="DV678" s="218"/>
      <c r="DW678" s="218"/>
      <c r="DX678" s="218"/>
      <c r="DY678" s="218"/>
      <c r="DZ678" s="218"/>
      <c r="EA678" s="218"/>
      <c r="EB678" s="218"/>
      <c r="EC678" s="218"/>
      <c r="ED678" s="218"/>
      <c r="EE678" s="218"/>
      <c r="EF678" s="218"/>
      <c r="EG678" s="218"/>
      <c r="EH678" s="218"/>
    </row>
    <row r="679" spans="2:138">
      <c r="B679" s="218"/>
      <c r="C679" s="304"/>
      <c r="D679" s="218"/>
      <c r="F679" s="218"/>
      <c r="G679" s="218"/>
      <c r="H679" s="218"/>
      <c r="I679" s="218"/>
      <c r="J679" s="218"/>
      <c r="K679" s="218"/>
      <c r="L679" s="218"/>
      <c r="M679" s="218"/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218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218"/>
      <c r="BV679" s="218"/>
      <c r="BW679" s="218"/>
      <c r="BX679" s="218"/>
      <c r="BY679" s="218"/>
      <c r="BZ679" s="218"/>
      <c r="DK679" s="218"/>
      <c r="DL679" s="218"/>
      <c r="DM679" s="218"/>
      <c r="DN679" s="218"/>
      <c r="DO679" s="218"/>
      <c r="DP679" s="218"/>
      <c r="DQ679" s="218"/>
      <c r="DR679" s="218"/>
      <c r="DS679" s="218"/>
      <c r="DT679" s="218"/>
      <c r="DU679" s="218"/>
      <c r="DV679" s="218"/>
      <c r="DW679" s="218"/>
      <c r="DX679" s="218"/>
      <c r="DY679" s="218"/>
      <c r="DZ679" s="218"/>
      <c r="EA679" s="218"/>
      <c r="EB679" s="218"/>
      <c r="EC679" s="218"/>
      <c r="ED679" s="218"/>
      <c r="EE679" s="218"/>
      <c r="EF679" s="218"/>
      <c r="EG679" s="218"/>
      <c r="EH679" s="218"/>
    </row>
    <row r="680" spans="2:138">
      <c r="B680" s="218"/>
      <c r="C680" s="304"/>
      <c r="D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  <c r="Y680" s="218"/>
      <c r="Z680" s="218"/>
      <c r="AA680" s="218"/>
      <c r="AB680" s="218"/>
      <c r="AC680" s="218"/>
      <c r="AD680" s="218"/>
      <c r="AE680" s="218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18"/>
      <c r="AP680" s="218"/>
      <c r="AQ680" s="218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218"/>
      <c r="BC680" s="218"/>
      <c r="BD680" s="218"/>
      <c r="BE680" s="218"/>
      <c r="BF680" s="218"/>
      <c r="BG680" s="218"/>
      <c r="BH680" s="218"/>
      <c r="BI680" s="218"/>
      <c r="BJ680" s="218"/>
      <c r="BK680" s="218"/>
      <c r="BL680" s="218"/>
      <c r="BM680" s="218"/>
      <c r="BN680" s="218"/>
      <c r="BO680" s="218"/>
      <c r="BP680" s="218"/>
      <c r="BQ680" s="218"/>
      <c r="BR680" s="218"/>
      <c r="BS680" s="218"/>
      <c r="BT680" s="218"/>
      <c r="BU680" s="218"/>
      <c r="BV680" s="218"/>
      <c r="BW680" s="218"/>
      <c r="BX680" s="218"/>
      <c r="BY680" s="218"/>
      <c r="BZ680" s="218"/>
      <c r="DK680" s="218"/>
      <c r="DL680" s="218"/>
      <c r="DM680" s="218"/>
      <c r="DN680" s="218"/>
      <c r="DO680" s="218"/>
      <c r="DP680" s="218"/>
      <c r="DQ680" s="218"/>
      <c r="DR680" s="218"/>
      <c r="DS680" s="218"/>
      <c r="DT680" s="218"/>
      <c r="DU680" s="218"/>
      <c r="DV680" s="218"/>
      <c r="DW680" s="218"/>
      <c r="DX680" s="218"/>
      <c r="DY680" s="218"/>
      <c r="DZ680" s="218"/>
      <c r="EA680" s="218"/>
      <c r="EB680" s="218"/>
      <c r="EC680" s="218"/>
      <c r="ED680" s="218"/>
      <c r="EE680" s="218"/>
      <c r="EF680" s="218"/>
      <c r="EG680" s="218"/>
      <c r="EH680" s="218"/>
    </row>
    <row r="681" spans="2:138">
      <c r="B681" s="218"/>
      <c r="C681" s="304"/>
      <c r="D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  <c r="Y681" s="218"/>
      <c r="Z681" s="218"/>
      <c r="AA681" s="218"/>
      <c r="AB681" s="218"/>
      <c r="AC681" s="218"/>
      <c r="AD681" s="218"/>
      <c r="AE681" s="218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18"/>
      <c r="AP681" s="218"/>
      <c r="AQ681" s="218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218"/>
      <c r="BC681" s="218"/>
      <c r="BD681" s="218"/>
      <c r="BE681" s="218"/>
      <c r="BF681" s="218"/>
      <c r="BG681" s="218"/>
      <c r="BH681" s="218"/>
      <c r="BI681" s="218"/>
      <c r="BJ681" s="218"/>
      <c r="BK681" s="218"/>
      <c r="BL681" s="218"/>
      <c r="BM681" s="218"/>
      <c r="BN681" s="218"/>
      <c r="BO681" s="218"/>
      <c r="BP681" s="218"/>
      <c r="BQ681" s="218"/>
      <c r="BR681" s="218"/>
      <c r="BS681" s="218"/>
      <c r="BT681" s="218"/>
      <c r="BU681" s="218"/>
      <c r="BV681" s="218"/>
      <c r="BW681" s="218"/>
      <c r="BX681" s="218"/>
      <c r="BY681" s="218"/>
      <c r="BZ681" s="218"/>
      <c r="DK681" s="218"/>
      <c r="DL681" s="218"/>
      <c r="DM681" s="218"/>
      <c r="DN681" s="218"/>
      <c r="DO681" s="218"/>
      <c r="DP681" s="218"/>
      <c r="DQ681" s="218"/>
      <c r="DR681" s="218"/>
      <c r="DS681" s="218"/>
      <c r="DT681" s="218"/>
      <c r="DU681" s="218"/>
      <c r="DV681" s="218"/>
      <c r="DW681" s="218"/>
      <c r="DX681" s="218"/>
      <c r="DY681" s="218"/>
      <c r="DZ681" s="218"/>
      <c r="EA681" s="218"/>
      <c r="EB681" s="218"/>
      <c r="EC681" s="218"/>
      <c r="ED681" s="218"/>
      <c r="EE681" s="218"/>
      <c r="EF681" s="218"/>
      <c r="EG681" s="218"/>
      <c r="EH681" s="218"/>
    </row>
    <row r="682" spans="2:138">
      <c r="B682" s="218"/>
      <c r="C682" s="304"/>
      <c r="D682" s="218"/>
      <c r="F682" s="218"/>
      <c r="G682" s="218"/>
      <c r="H682" s="218"/>
      <c r="I682" s="218"/>
      <c r="J682" s="218"/>
      <c r="K682" s="218"/>
      <c r="L682" s="218"/>
      <c r="M682" s="218"/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218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218"/>
      <c r="BV682" s="218"/>
      <c r="BW682" s="218"/>
      <c r="BX682" s="218"/>
      <c r="BY682" s="218"/>
      <c r="BZ682" s="218"/>
      <c r="DK682" s="218"/>
      <c r="DL682" s="218"/>
      <c r="DM682" s="218"/>
      <c r="DN682" s="218"/>
      <c r="DO682" s="218"/>
      <c r="DP682" s="218"/>
      <c r="DQ682" s="218"/>
      <c r="DR682" s="218"/>
      <c r="DS682" s="218"/>
      <c r="DT682" s="218"/>
      <c r="DU682" s="218"/>
      <c r="DV682" s="218"/>
      <c r="DW682" s="218"/>
      <c r="DX682" s="218"/>
      <c r="DY682" s="218"/>
      <c r="DZ682" s="218"/>
      <c r="EA682" s="218"/>
      <c r="EB682" s="218"/>
      <c r="EC682" s="218"/>
      <c r="ED682" s="218"/>
      <c r="EE682" s="218"/>
      <c r="EF682" s="218"/>
      <c r="EG682" s="218"/>
      <c r="EH682" s="218"/>
    </row>
    <row r="683" spans="2:138">
      <c r="B683" s="218"/>
      <c r="C683" s="304"/>
      <c r="D683" s="218"/>
      <c r="F683" s="218"/>
      <c r="G683" s="218"/>
      <c r="H683" s="218"/>
      <c r="I683" s="218"/>
      <c r="J683" s="218"/>
      <c r="K683" s="218"/>
      <c r="L683" s="218"/>
      <c r="M683" s="218"/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218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218"/>
      <c r="BV683" s="218"/>
      <c r="BW683" s="218"/>
      <c r="BX683" s="218"/>
      <c r="BY683" s="218"/>
      <c r="BZ683" s="218"/>
      <c r="DK683" s="218"/>
      <c r="DL683" s="218"/>
      <c r="DM683" s="218"/>
      <c r="DN683" s="218"/>
      <c r="DO683" s="218"/>
      <c r="DP683" s="218"/>
      <c r="DQ683" s="218"/>
      <c r="DR683" s="218"/>
      <c r="DS683" s="218"/>
      <c r="DT683" s="218"/>
      <c r="DU683" s="218"/>
      <c r="DV683" s="218"/>
      <c r="DW683" s="218"/>
      <c r="DX683" s="218"/>
      <c r="DY683" s="218"/>
      <c r="DZ683" s="218"/>
      <c r="EA683" s="218"/>
      <c r="EB683" s="218"/>
      <c r="EC683" s="218"/>
      <c r="ED683" s="218"/>
      <c r="EE683" s="218"/>
      <c r="EF683" s="218"/>
      <c r="EG683" s="218"/>
      <c r="EH683" s="218"/>
    </row>
    <row r="684" spans="2:138">
      <c r="B684" s="218"/>
      <c r="C684" s="304"/>
      <c r="D684" s="218"/>
      <c r="F684" s="218"/>
      <c r="G684" s="218"/>
      <c r="H684" s="218"/>
      <c r="I684" s="218"/>
      <c r="J684" s="218"/>
      <c r="K684" s="218"/>
      <c r="L684" s="218"/>
      <c r="M684" s="218"/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218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218"/>
      <c r="BV684" s="218"/>
      <c r="BW684" s="218"/>
      <c r="BX684" s="218"/>
      <c r="BY684" s="218"/>
      <c r="BZ684" s="218"/>
      <c r="DK684" s="218"/>
      <c r="DL684" s="218"/>
      <c r="DM684" s="218"/>
      <c r="DN684" s="218"/>
      <c r="DO684" s="218"/>
      <c r="DP684" s="218"/>
      <c r="DQ684" s="218"/>
      <c r="DR684" s="218"/>
      <c r="DS684" s="218"/>
      <c r="DT684" s="218"/>
      <c r="DU684" s="218"/>
      <c r="DV684" s="218"/>
      <c r="DW684" s="218"/>
      <c r="DX684" s="218"/>
      <c r="DY684" s="218"/>
      <c r="DZ684" s="218"/>
      <c r="EA684" s="218"/>
      <c r="EB684" s="218"/>
      <c r="EC684" s="218"/>
      <c r="ED684" s="218"/>
      <c r="EE684" s="218"/>
      <c r="EF684" s="218"/>
      <c r="EG684" s="218"/>
      <c r="EH684" s="218"/>
    </row>
    <row r="685" spans="2:138">
      <c r="B685" s="218"/>
      <c r="C685" s="304"/>
      <c r="D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  <c r="Y685" s="218"/>
      <c r="Z685" s="218"/>
      <c r="AA685" s="218"/>
      <c r="AB685" s="218"/>
      <c r="AC685" s="218"/>
      <c r="AD685" s="218"/>
      <c r="AE685" s="218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18"/>
      <c r="AP685" s="218"/>
      <c r="AQ685" s="218"/>
      <c r="AR685" s="218"/>
      <c r="AS685" s="218"/>
      <c r="AT685" s="218"/>
      <c r="AU685" s="218"/>
      <c r="AV685" s="218"/>
      <c r="AW685" s="218"/>
      <c r="AX685" s="218"/>
      <c r="AY685" s="218"/>
      <c r="AZ685" s="218"/>
      <c r="BA685" s="218"/>
      <c r="BB685" s="218"/>
      <c r="BC685" s="218"/>
      <c r="BD685" s="218"/>
      <c r="BE685" s="218"/>
      <c r="BF685" s="218"/>
      <c r="BG685" s="218"/>
      <c r="BH685" s="218"/>
      <c r="BI685" s="218"/>
      <c r="BJ685" s="218"/>
      <c r="BK685" s="218"/>
      <c r="BL685" s="218"/>
      <c r="BM685" s="218"/>
      <c r="BN685" s="218"/>
      <c r="BO685" s="218"/>
      <c r="BP685" s="218"/>
      <c r="BQ685" s="218"/>
      <c r="BR685" s="218"/>
      <c r="BS685" s="218"/>
      <c r="BT685" s="218"/>
      <c r="BU685" s="218"/>
      <c r="BV685" s="218"/>
      <c r="BW685" s="218"/>
      <c r="BX685" s="218"/>
      <c r="BY685" s="218"/>
      <c r="BZ685" s="218"/>
      <c r="DK685" s="218"/>
      <c r="DL685" s="218"/>
      <c r="DM685" s="218"/>
      <c r="DN685" s="218"/>
      <c r="DO685" s="218"/>
      <c r="DP685" s="218"/>
      <c r="DQ685" s="218"/>
      <c r="DR685" s="218"/>
      <c r="DS685" s="218"/>
      <c r="DT685" s="218"/>
      <c r="DU685" s="218"/>
      <c r="DV685" s="218"/>
      <c r="DW685" s="218"/>
      <c r="DX685" s="218"/>
      <c r="DY685" s="218"/>
      <c r="DZ685" s="218"/>
      <c r="EA685" s="218"/>
      <c r="EB685" s="218"/>
      <c r="EC685" s="218"/>
      <c r="ED685" s="218"/>
      <c r="EE685" s="218"/>
      <c r="EF685" s="218"/>
      <c r="EG685" s="218"/>
      <c r="EH685" s="218"/>
    </row>
    <row r="686" spans="2:138">
      <c r="B686" s="218"/>
      <c r="C686" s="304"/>
      <c r="D686" s="218"/>
      <c r="F686" s="218"/>
      <c r="G686" s="218"/>
      <c r="H686" s="218"/>
      <c r="I686" s="218"/>
      <c r="J686" s="218"/>
      <c r="K686" s="218"/>
      <c r="L686" s="218"/>
      <c r="M686" s="218"/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  <c r="Y686" s="218"/>
      <c r="Z686" s="218"/>
      <c r="AA686" s="218"/>
      <c r="AB686" s="218"/>
      <c r="AC686" s="218"/>
      <c r="AD686" s="218"/>
      <c r="AE686" s="218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18"/>
      <c r="AP686" s="218"/>
      <c r="AQ686" s="218"/>
      <c r="AR686" s="218"/>
      <c r="AS686" s="218"/>
      <c r="AT686" s="218"/>
      <c r="AU686" s="218"/>
      <c r="AV686" s="218"/>
      <c r="AW686" s="218"/>
      <c r="AX686" s="218"/>
      <c r="AY686" s="218"/>
      <c r="AZ686" s="218"/>
      <c r="BA686" s="218"/>
      <c r="BB686" s="218"/>
      <c r="BC686" s="218"/>
      <c r="BD686" s="218"/>
      <c r="BE686" s="218"/>
      <c r="BF686" s="218"/>
      <c r="BG686" s="218"/>
      <c r="BH686" s="218"/>
      <c r="BI686" s="218"/>
      <c r="BJ686" s="218"/>
      <c r="BK686" s="218"/>
      <c r="BL686" s="218"/>
      <c r="BM686" s="218"/>
      <c r="BN686" s="218"/>
      <c r="BO686" s="218"/>
      <c r="BP686" s="218"/>
      <c r="BQ686" s="218"/>
      <c r="BR686" s="218"/>
      <c r="BS686" s="218"/>
      <c r="BT686" s="218"/>
      <c r="BU686" s="218"/>
      <c r="BV686" s="218"/>
      <c r="BW686" s="218"/>
      <c r="BX686" s="218"/>
      <c r="BY686" s="218"/>
      <c r="BZ686" s="218"/>
      <c r="DK686" s="218"/>
      <c r="DL686" s="218"/>
      <c r="DM686" s="218"/>
      <c r="DN686" s="218"/>
      <c r="DO686" s="218"/>
      <c r="DP686" s="218"/>
      <c r="DQ686" s="218"/>
      <c r="DR686" s="218"/>
      <c r="DS686" s="218"/>
      <c r="DT686" s="218"/>
      <c r="DU686" s="218"/>
      <c r="DV686" s="218"/>
      <c r="DW686" s="218"/>
      <c r="DX686" s="218"/>
      <c r="DY686" s="218"/>
      <c r="DZ686" s="218"/>
      <c r="EA686" s="218"/>
      <c r="EB686" s="218"/>
      <c r="EC686" s="218"/>
      <c r="ED686" s="218"/>
      <c r="EE686" s="218"/>
      <c r="EF686" s="218"/>
      <c r="EG686" s="218"/>
      <c r="EH686" s="218"/>
    </row>
    <row r="687" spans="2:138">
      <c r="B687" s="218"/>
      <c r="C687" s="304"/>
      <c r="D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218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218"/>
      <c r="BV687" s="218"/>
      <c r="BW687" s="218"/>
      <c r="BX687" s="218"/>
      <c r="BY687" s="218"/>
      <c r="BZ687" s="218"/>
      <c r="DK687" s="218"/>
      <c r="DL687" s="218"/>
      <c r="DM687" s="218"/>
      <c r="DN687" s="218"/>
      <c r="DO687" s="218"/>
      <c r="DP687" s="218"/>
      <c r="DQ687" s="218"/>
      <c r="DR687" s="218"/>
      <c r="DS687" s="218"/>
      <c r="DT687" s="218"/>
      <c r="DU687" s="218"/>
      <c r="DV687" s="218"/>
      <c r="DW687" s="218"/>
      <c r="DX687" s="218"/>
      <c r="DY687" s="218"/>
      <c r="DZ687" s="218"/>
      <c r="EA687" s="218"/>
      <c r="EB687" s="218"/>
      <c r="EC687" s="218"/>
      <c r="ED687" s="218"/>
      <c r="EE687" s="218"/>
      <c r="EF687" s="218"/>
      <c r="EG687" s="218"/>
      <c r="EH687" s="218"/>
    </row>
    <row r="688" spans="2:138">
      <c r="B688" s="218"/>
      <c r="C688" s="304"/>
      <c r="D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218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218"/>
      <c r="BV688" s="218"/>
      <c r="BW688" s="218"/>
      <c r="BX688" s="218"/>
      <c r="BY688" s="218"/>
      <c r="BZ688" s="218"/>
      <c r="DK688" s="218"/>
      <c r="DL688" s="218"/>
      <c r="DM688" s="218"/>
      <c r="DN688" s="218"/>
      <c r="DO688" s="218"/>
      <c r="DP688" s="218"/>
      <c r="DQ688" s="218"/>
      <c r="DR688" s="218"/>
      <c r="DS688" s="218"/>
      <c r="DT688" s="218"/>
      <c r="DU688" s="218"/>
      <c r="DV688" s="218"/>
      <c r="DW688" s="218"/>
      <c r="DX688" s="218"/>
      <c r="DY688" s="218"/>
      <c r="DZ688" s="218"/>
      <c r="EA688" s="218"/>
      <c r="EB688" s="218"/>
      <c r="EC688" s="218"/>
      <c r="ED688" s="218"/>
      <c r="EE688" s="218"/>
      <c r="EF688" s="218"/>
      <c r="EG688" s="218"/>
      <c r="EH688" s="218"/>
    </row>
    <row r="689" spans="2:138">
      <c r="B689" s="218"/>
      <c r="C689" s="304"/>
      <c r="D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218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218"/>
      <c r="BV689" s="218"/>
      <c r="BW689" s="218"/>
      <c r="BX689" s="218"/>
      <c r="BY689" s="218"/>
      <c r="BZ689" s="218"/>
      <c r="DK689" s="218"/>
      <c r="DL689" s="218"/>
      <c r="DM689" s="218"/>
      <c r="DN689" s="218"/>
      <c r="DO689" s="218"/>
      <c r="DP689" s="218"/>
      <c r="DQ689" s="218"/>
      <c r="DR689" s="218"/>
      <c r="DS689" s="218"/>
      <c r="DT689" s="218"/>
      <c r="DU689" s="218"/>
      <c r="DV689" s="218"/>
      <c r="DW689" s="218"/>
      <c r="DX689" s="218"/>
      <c r="DY689" s="218"/>
      <c r="DZ689" s="218"/>
      <c r="EA689" s="218"/>
      <c r="EB689" s="218"/>
      <c r="EC689" s="218"/>
      <c r="ED689" s="218"/>
      <c r="EE689" s="218"/>
      <c r="EF689" s="218"/>
      <c r="EG689" s="218"/>
      <c r="EH689" s="218"/>
    </row>
    <row r="690" spans="2:138">
      <c r="B690" s="218"/>
      <c r="C690" s="304"/>
      <c r="D690" s="218"/>
      <c r="F690" s="218"/>
      <c r="G690" s="218"/>
      <c r="H690" s="218"/>
      <c r="I690" s="218"/>
      <c r="J690" s="218"/>
      <c r="K690" s="218"/>
      <c r="L690" s="218"/>
      <c r="M690" s="218"/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  <c r="Y690" s="218"/>
      <c r="Z690" s="218"/>
      <c r="AA690" s="218"/>
      <c r="AB690" s="218"/>
      <c r="AC690" s="218"/>
      <c r="AD690" s="218"/>
      <c r="AE690" s="218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18"/>
      <c r="AP690" s="218"/>
      <c r="AQ690" s="218"/>
      <c r="AR690" s="218"/>
      <c r="AS690" s="218"/>
      <c r="AT690" s="218"/>
      <c r="AU690" s="218"/>
      <c r="AV690" s="218"/>
      <c r="AW690" s="218"/>
      <c r="AX690" s="218"/>
      <c r="AY690" s="218"/>
      <c r="AZ690" s="218"/>
      <c r="BA690" s="218"/>
      <c r="BB690" s="218"/>
      <c r="BC690" s="218"/>
      <c r="BD690" s="218"/>
      <c r="BE690" s="218"/>
      <c r="BF690" s="218"/>
      <c r="BG690" s="218"/>
      <c r="BH690" s="218"/>
      <c r="BI690" s="218"/>
      <c r="BJ690" s="218"/>
      <c r="BK690" s="218"/>
      <c r="BL690" s="218"/>
      <c r="BM690" s="218"/>
      <c r="BN690" s="218"/>
      <c r="BO690" s="218"/>
      <c r="BP690" s="218"/>
      <c r="BQ690" s="218"/>
      <c r="BR690" s="218"/>
      <c r="BS690" s="218"/>
      <c r="BT690" s="218"/>
      <c r="BU690" s="218"/>
      <c r="BV690" s="218"/>
      <c r="BW690" s="218"/>
      <c r="BX690" s="218"/>
      <c r="BY690" s="218"/>
      <c r="BZ690" s="218"/>
      <c r="DK690" s="218"/>
      <c r="DL690" s="218"/>
      <c r="DM690" s="218"/>
      <c r="DN690" s="218"/>
      <c r="DO690" s="218"/>
      <c r="DP690" s="218"/>
      <c r="DQ690" s="218"/>
      <c r="DR690" s="218"/>
      <c r="DS690" s="218"/>
      <c r="DT690" s="218"/>
      <c r="DU690" s="218"/>
      <c r="DV690" s="218"/>
      <c r="DW690" s="218"/>
      <c r="DX690" s="218"/>
      <c r="DY690" s="218"/>
      <c r="DZ690" s="218"/>
      <c r="EA690" s="218"/>
      <c r="EB690" s="218"/>
      <c r="EC690" s="218"/>
      <c r="ED690" s="218"/>
      <c r="EE690" s="218"/>
      <c r="EF690" s="218"/>
      <c r="EG690" s="218"/>
      <c r="EH690" s="218"/>
    </row>
    <row r="691" spans="2:138">
      <c r="B691" s="218"/>
      <c r="C691" s="304"/>
      <c r="D691" s="218"/>
      <c r="F691" s="218"/>
      <c r="G691" s="218"/>
      <c r="H691" s="218"/>
      <c r="I691" s="218"/>
      <c r="J691" s="218"/>
      <c r="K691" s="218"/>
      <c r="L691" s="218"/>
      <c r="M691" s="218"/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  <c r="Y691" s="218"/>
      <c r="Z691" s="218"/>
      <c r="AA691" s="218"/>
      <c r="AB691" s="218"/>
      <c r="AC691" s="218"/>
      <c r="AD691" s="218"/>
      <c r="AE691" s="218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18"/>
      <c r="AP691" s="218"/>
      <c r="AQ691" s="218"/>
      <c r="AR691" s="218"/>
      <c r="AS691" s="218"/>
      <c r="AT691" s="218"/>
      <c r="AU691" s="218"/>
      <c r="AV691" s="218"/>
      <c r="AW691" s="218"/>
      <c r="AX691" s="218"/>
      <c r="AY691" s="218"/>
      <c r="AZ691" s="218"/>
      <c r="BA691" s="218"/>
      <c r="BB691" s="218"/>
      <c r="BC691" s="218"/>
      <c r="BD691" s="218"/>
      <c r="BE691" s="218"/>
      <c r="BF691" s="218"/>
      <c r="BG691" s="218"/>
      <c r="BH691" s="218"/>
      <c r="BI691" s="218"/>
      <c r="BJ691" s="218"/>
      <c r="BK691" s="218"/>
      <c r="BL691" s="218"/>
      <c r="BM691" s="218"/>
      <c r="BN691" s="218"/>
      <c r="BO691" s="218"/>
      <c r="BP691" s="218"/>
      <c r="BQ691" s="218"/>
      <c r="BR691" s="218"/>
      <c r="BS691" s="218"/>
      <c r="BT691" s="218"/>
      <c r="BU691" s="218"/>
      <c r="BV691" s="218"/>
      <c r="BW691" s="218"/>
      <c r="BX691" s="218"/>
      <c r="BY691" s="218"/>
      <c r="BZ691" s="218"/>
      <c r="DK691" s="218"/>
      <c r="DL691" s="218"/>
      <c r="DM691" s="218"/>
      <c r="DN691" s="218"/>
      <c r="DO691" s="218"/>
      <c r="DP691" s="218"/>
      <c r="DQ691" s="218"/>
      <c r="DR691" s="218"/>
      <c r="DS691" s="218"/>
      <c r="DT691" s="218"/>
      <c r="DU691" s="218"/>
      <c r="DV691" s="218"/>
      <c r="DW691" s="218"/>
      <c r="DX691" s="218"/>
      <c r="DY691" s="218"/>
      <c r="DZ691" s="218"/>
      <c r="EA691" s="218"/>
      <c r="EB691" s="218"/>
      <c r="EC691" s="218"/>
      <c r="ED691" s="218"/>
      <c r="EE691" s="218"/>
      <c r="EF691" s="218"/>
      <c r="EG691" s="218"/>
      <c r="EH691" s="218"/>
    </row>
    <row r="692" spans="2:138">
      <c r="B692" s="218"/>
      <c r="C692" s="304"/>
      <c r="D692" s="218"/>
      <c r="F692" s="218"/>
      <c r="G692" s="218"/>
      <c r="H692" s="218"/>
      <c r="I692" s="218"/>
      <c r="J692" s="218"/>
      <c r="K692" s="218"/>
      <c r="L692" s="218"/>
      <c r="M692" s="218"/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218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218"/>
      <c r="BV692" s="218"/>
      <c r="BW692" s="218"/>
      <c r="BX692" s="218"/>
      <c r="BY692" s="218"/>
      <c r="BZ692" s="218"/>
      <c r="DK692" s="218"/>
      <c r="DL692" s="218"/>
      <c r="DM692" s="218"/>
      <c r="DN692" s="218"/>
      <c r="DO692" s="218"/>
      <c r="DP692" s="218"/>
      <c r="DQ692" s="218"/>
      <c r="DR692" s="218"/>
      <c r="DS692" s="218"/>
      <c r="DT692" s="218"/>
      <c r="DU692" s="218"/>
      <c r="DV692" s="218"/>
      <c r="DW692" s="218"/>
      <c r="DX692" s="218"/>
      <c r="DY692" s="218"/>
      <c r="DZ692" s="218"/>
      <c r="EA692" s="218"/>
      <c r="EB692" s="218"/>
      <c r="EC692" s="218"/>
      <c r="ED692" s="218"/>
      <c r="EE692" s="218"/>
      <c r="EF692" s="218"/>
      <c r="EG692" s="218"/>
      <c r="EH692" s="218"/>
    </row>
    <row r="693" spans="2:138">
      <c r="B693" s="218"/>
      <c r="C693" s="304"/>
      <c r="D693" s="218"/>
      <c r="F693" s="218"/>
      <c r="G693" s="218"/>
      <c r="H693" s="218"/>
      <c r="I693" s="218"/>
      <c r="J693" s="218"/>
      <c r="K693" s="218"/>
      <c r="L693" s="218"/>
      <c r="M693" s="218"/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218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218"/>
      <c r="BV693" s="218"/>
      <c r="BW693" s="218"/>
      <c r="BX693" s="218"/>
      <c r="BY693" s="218"/>
      <c r="BZ693" s="218"/>
      <c r="DK693" s="218"/>
      <c r="DL693" s="218"/>
      <c r="DM693" s="218"/>
      <c r="DN693" s="218"/>
      <c r="DO693" s="218"/>
      <c r="DP693" s="218"/>
      <c r="DQ693" s="218"/>
      <c r="DR693" s="218"/>
      <c r="DS693" s="218"/>
      <c r="DT693" s="218"/>
      <c r="DU693" s="218"/>
      <c r="DV693" s="218"/>
      <c r="DW693" s="218"/>
      <c r="DX693" s="218"/>
      <c r="DY693" s="218"/>
      <c r="DZ693" s="218"/>
      <c r="EA693" s="218"/>
      <c r="EB693" s="218"/>
      <c r="EC693" s="218"/>
      <c r="ED693" s="218"/>
      <c r="EE693" s="218"/>
      <c r="EF693" s="218"/>
      <c r="EG693" s="218"/>
      <c r="EH693" s="218"/>
    </row>
    <row r="694" spans="2:138">
      <c r="B694" s="218"/>
      <c r="C694" s="304"/>
      <c r="D694" s="218"/>
      <c r="F694" s="218"/>
      <c r="G694" s="218"/>
      <c r="H694" s="218"/>
      <c r="I694" s="218"/>
      <c r="J694" s="218"/>
      <c r="K694" s="218"/>
      <c r="L694" s="218"/>
      <c r="M694" s="218"/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218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218"/>
      <c r="BV694" s="218"/>
      <c r="BW694" s="218"/>
      <c r="BX694" s="218"/>
      <c r="BY694" s="218"/>
      <c r="BZ694" s="218"/>
      <c r="DK694" s="218"/>
      <c r="DL694" s="218"/>
      <c r="DM694" s="218"/>
      <c r="DN694" s="218"/>
      <c r="DO694" s="218"/>
      <c r="DP694" s="218"/>
      <c r="DQ694" s="218"/>
      <c r="DR694" s="218"/>
      <c r="DS694" s="218"/>
      <c r="DT694" s="218"/>
      <c r="DU694" s="218"/>
      <c r="DV694" s="218"/>
      <c r="DW694" s="218"/>
      <c r="DX694" s="218"/>
      <c r="DY694" s="218"/>
      <c r="DZ694" s="218"/>
      <c r="EA694" s="218"/>
      <c r="EB694" s="218"/>
      <c r="EC694" s="218"/>
      <c r="ED694" s="218"/>
      <c r="EE694" s="218"/>
      <c r="EF694" s="218"/>
      <c r="EG694" s="218"/>
      <c r="EH694" s="218"/>
    </row>
    <row r="695" spans="2:138">
      <c r="B695" s="218"/>
      <c r="C695" s="304"/>
      <c r="D695" s="218"/>
      <c r="F695" s="218"/>
      <c r="G695" s="218"/>
      <c r="H695" s="218"/>
      <c r="I695" s="218"/>
      <c r="J695" s="218"/>
      <c r="K695" s="218"/>
      <c r="L695" s="218"/>
      <c r="M695" s="218"/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  <c r="Y695" s="218"/>
      <c r="Z695" s="218"/>
      <c r="AA695" s="218"/>
      <c r="AB695" s="218"/>
      <c r="AC695" s="218"/>
      <c r="AD695" s="218"/>
      <c r="AE695" s="218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18"/>
      <c r="AP695" s="218"/>
      <c r="AQ695" s="218"/>
      <c r="AR695" s="218"/>
      <c r="AS695" s="218"/>
      <c r="AT695" s="218"/>
      <c r="AU695" s="218"/>
      <c r="AV695" s="218"/>
      <c r="AW695" s="218"/>
      <c r="AX695" s="218"/>
      <c r="AY695" s="218"/>
      <c r="AZ695" s="218"/>
      <c r="BA695" s="218"/>
      <c r="BB695" s="218"/>
      <c r="BC695" s="218"/>
      <c r="BD695" s="218"/>
      <c r="BE695" s="218"/>
      <c r="BF695" s="218"/>
      <c r="BG695" s="218"/>
      <c r="BH695" s="218"/>
      <c r="BI695" s="218"/>
      <c r="BJ695" s="218"/>
      <c r="BK695" s="218"/>
      <c r="BL695" s="218"/>
      <c r="BM695" s="218"/>
      <c r="BN695" s="218"/>
      <c r="BO695" s="218"/>
      <c r="BP695" s="218"/>
      <c r="BQ695" s="218"/>
      <c r="BR695" s="218"/>
      <c r="BS695" s="218"/>
      <c r="BT695" s="218"/>
      <c r="BU695" s="218"/>
      <c r="BV695" s="218"/>
      <c r="BW695" s="218"/>
      <c r="BX695" s="218"/>
      <c r="BY695" s="218"/>
      <c r="BZ695" s="218"/>
      <c r="DK695" s="218"/>
      <c r="DL695" s="218"/>
      <c r="DM695" s="218"/>
      <c r="DN695" s="218"/>
      <c r="DO695" s="218"/>
      <c r="DP695" s="218"/>
      <c r="DQ695" s="218"/>
      <c r="DR695" s="218"/>
      <c r="DS695" s="218"/>
      <c r="DT695" s="218"/>
      <c r="DU695" s="218"/>
      <c r="DV695" s="218"/>
      <c r="DW695" s="218"/>
      <c r="DX695" s="218"/>
      <c r="DY695" s="218"/>
      <c r="DZ695" s="218"/>
      <c r="EA695" s="218"/>
      <c r="EB695" s="218"/>
      <c r="EC695" s="218"/>
      <c r="ED695" s="218"/>
      <c r="EE695" s="218"/>
      <c r="EF695" s="218"/>
      <c r="EG695" s="218"/>
      <c r="EH695" s="218"/>
    </row>
    <row r="696" spans="2:138">
      <c r="B696" s="218"/>
      <c r="C696" s="304"/>
      <c r="D696" s="218"/>
      <c r="F696" s="218"/>
      <c r="G696" s="218"/>
      <c r="H696" s="218"/>
      <c r="I696" s="218"/>
      <c r="J696" s="218"/>
      <c r="K696" s="218"/>
      <c r="L696" s="218"/>
      <c r="M696" s="218"/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  <c r="Y696" s="218"/>
      <c r="Z696" s="218"/>
      <c r="AA696" s="218"/>
      <c r="AB696" s="218"/>
      <c r="AC696" s="218"/>
      <c r="AD696" s="218"/>
      <c r="AE696" s="218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18"/>
      <c r="AP696" s="218"/>
      <c r="AQ696" s="218"/>
      <c r="AR696" s="218"/>
      <c r="AS696" s="218"/>
      <c r="AT696" s="218"/>
      <c r="AU696" s="218"/>
      <c r="AV696" s="218"/>
      <c r="AW696" s="218"/>
      <c r="AX696" s="218"/>
      <c r="AY696" s="218"/>
      <c r="AZ696" s="218"/>
      <c r="BA696" s="218"/>
      <c r="BB696" s="218"/>
      <c r="BC696" s="218"/>
      <c r="BD696" s="218"/>
      <c r="BE696" s="218"/>
      <c r="BF696" s="218"/>
      <c r="BG696" s="218"/>
      <c r="BH696" s="218"/>
      <c r="BI696" s="218"/>
      <c r="BJ696" s="218"/>
      <c r="BK696" s="218"/>
      <c r="BL696" s="218"/>
      <c r="BM696" s="218"/>
      <c r="BN696" s="218"/>
      <c r="BO696" s="218"/>
      <c r="BP696" s="218"/>
      <c r="BQ696" s="218"/>
      <c r="BR696" s="218"/>
      <c r="BS696" s="218"/>
      <c r="BT696" s="218"/>
      <c r="BU696" s="218"/>
      <c r="BV696" s="218"/>
      <c r="BW696" s="218"/>
      <c r="BX696" s="218"/>
      <c r="BY696" s="218"/>
      <c r="BZ696" s="218"/>
      <c r="DK696" s="218"/>
      <c r="DL696" s="218"/>
      <c r="DM696" s="218"/>
      <c r="DN696" s="218"/>
      <c r="DO696" s="218"/>
      <c r="DP696" s="218"/>
      <c r="DQ696" s="218"/>
      <c r="DR696" s="218"/>
      <c r="DS696" s="218"/>
      <c r="DT696" s="218"/>
      <c r="DU696" s="218"/>
      <c r="DV696" s="218"/>
      <c r="DW696" s="218"/>
      <c r="DX696" s="218"/>
      <c r="DY696" s="218"/>
      <c r="DZ696" s="218"/>
      <c r="EA696" s="218"/>
      <c r="EB696" s="218"/>
      <c r="EC696" s="218"/>
      <c r="ED696" s="218"/>
      <c r="EE696" s="218"/>
      <c r="EF696" s="218"/>
      <c r="EG696" s="218"/>
      <c r="EH696" s="218"/>
    </row>
    <row r="697" spans="2:138">
      <c r="B697" s="218"/>
      <c r="C697" s="304"/>
      <c r="D697" s="218"/>
      <c r="F697" s="218"/>
      <c r="G697" s="218"/>
      <c r="H697" s="218"/>
      <c r="I697" s="218"/>
      <c r="J697" s="218"/>
      <c r="K697" s="218"/>
      <c r="L697" s="218"/>
      <c r="M697" s="218"/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218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218"/>
      <c r="BV697" s="218"/>
      <c r="BW697" s="218"/>
      <c r="BX697" s="218"/>
      <c r="BY697" s="218"/>
      <c r="BZ697" s="218"/>
      <c r="DK697" s="218"/>
      <c r="DL697" s="218"/>
      <c r="DM697" s="218"/>
      <c r="DN697" s="218"/>
      <c r="DO697" s="218"/>
      <c r="DP697" s="218"/>
      <c r="DQ697" s="218"/>
      <c r="DR697" s="218"/>
      <c r="DS697" s="218"/>
      <c r="DT697" s="218"/>
      <c r="DU697" s="218"/>
      <c r="DV697" s="218"/>
      <c r="DW697" s="218"/>
      <c r="DX697" s="218"/>
      <c r="DY697" s="218"/>
      <c r="DZ697" s="218"/>
      <c r="EA697" s="218"/>
      <c r="EB697" s="218"/>
      <c r="EC697" s="218"/>
      <c r="ED697" s="218"/>
      <c r="EE697" s="218"/>
      <c r="EF697" s="218"/>
      <c r="EG697" s="218"/>
      <c r="EH697" s="218"/>
    </row>
    <row r="698" spans="2:138">
      <c r="B698" s="218"/>
      <c r="C698" s="304"/>
      <c r="D698" s="218"/>
      <c r="F698" s="218"/>
      <c r="G698" s="218"/>
      <c r="H698" s="218"/>
      <c r="I698" s="218"/>
      <c r="J698" s="218"/>
      <c r="K698" s="218"/>
      <c r="L698" s="218"/>
      <c r="M698" s="218"/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218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218"/>
      <c r="BV698" s="218"/>
      <c r="BW698" s="218"/>
      <c r="BX698" s="218"/>
      <c r="BY698" s="218"/>
      <c r="BZ698" s="218"/>
      <c r="DK698" s="218"/>
      <c r="DL698" s="218"/>
      <c r="DM698" s="218"/>
      <c r="DN698" s="218"/>
      <c r="DO698" s="218"/>
      <c r="DP698" s="218"/>
      <c r="DQ698" s="218"/>
      <c r="DR698" s="218"/>
      <c r="DS698" s="218"/>
      <c r="DT698" s="218"/>
      <c r="DU698" s="218"/>
      <c r="DV698" s="218"/>
      <c r="DW698" s="218"/>
      <c r="DX698" s="218"/>
      <c r="DY698" s="218"/>
      <c r="DZ698" s="218"/>
      <c r="EA698" s="218"/>
      <c r="EB698" s="218"/>
      <c r="EC698" s="218"/>
      <c r="ED698" s="218"/>
      <c r="EE698" s="218"/>
      <c r="EF698" s="218"/>
      <c r="EG698" s="218"/>
      <c r="EH698" s="218"/>
    </row>
    <row r="699" spans="2:138">
      <c r="B699" s="218"/>
      <c r="C699" s="304"/>
      <c r="D699" s="218"/>
      <c r="F699" s="218"/>
      <c r="G699" s="218"/>
      <c r="H699" s="218"/>
      <c r="I699" s="218"/>
      <c r="J699" s="218"/>
      <c r="K699" s="218"/>
      <c r="L699" s="218"/>
      <c r="M699" s="218"/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218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218"/>
      <c r="BV699" s="218"/>
      <c r="BW699" s="218"/>
      <c r="BX699" s="218"/>
      <c r="BY699" s="218"/>
      <c r="BZ699" s="218"/>
      <c r="DK699" s="218"/>
      <c r="DL699" s="218"/>
      <c r="DM699" s="218"/>
      <c r="DN699" s="218"/>
      <c r="DO699" s="218"/>
      <c r="DP699" s="218"/>
      <c r="DQ699" s="218"/>
      <c r="DR699" s="218"/>
      <c r="DS699" s="218"/>
      <c r="DT699" s="218"/>
      <c r="DU699" s="218"/>
      <c r="DV699" s="218"/>
      <c r="DW699" s="218"/>
      <c r="DX699" s="218"/>
      <c r="DY699" s="218"/>
      <c r="DZ699" s="218"/>
      <c r="EA699" s="218"/>
      <c r="EB699" s="218"/>
      <c r="EC699" s="218"/>
      <c r="ED699" s="218"/>
      <c r="EE699" s="218"/>
      <c r="EF699" s="218"/>
      <c r="EG699" s="218"/>
      <c r="EH699" s="218"/>
    </row>
    <row r="700" spans="2:138">
      <c r="B700" s="218"/>
      <c r="C700" s="304"/>
      <c r="D700" s="218"/>
      <c r="F700" s="218"/>
      <c r="G700" s="218"/>
      <c r="H700" s="218"/>
      <c r="I700" s="218"/>
      <c r="J700" s="218"/>
      <c r="K700" s="218"/>
      <c r="L700" s="218"/>
      <c r="M700" s="218"/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  <c r="Y700" s="218"/>
      <c r="Z700" s="218"/>
      <c r="AA700" s="218"/>
      <c r="AB700" s="218"/>
      <c r="AC700" s="218"/>
      <c r="AD700" s="218"/>
      <c r="AE700" s="218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18"/>
      <c r="AP700" s="218"/>
      <c r="AQ700" s="218"/>
      <c r="AR700" s="218"/>
      <c r="AS700" s="218"/>
      <c r="AT700" s="218"/>
      <c r="AU700" s="218"/>
      <c r="AV700" s="218"/>
      <c r="AW700" s="218"/>
      <c r="AX700" s="218"/>
      <c r="AY700" s="218"/>
      <c r="AZ700" s="218"/>
      <c r="BA700" s="218"/>
      <c r="BB700" s="218"/>
      <c r="BC700" s="218"/>
      <c r="BD700" s="218"/>
      <c r="BE700" s="218"/>
      <c r="BF700" s="218"/>
      <c r="BG700" s="218"/>
      <c r="BH700" s="218"/>
      <c r="BI700" s="218"/>
      <c r="BJ700" s="218"/>
      <c r="BK700" s="218"/>
      <c r="BL700" s="218"/>
      <c r="BM700" s="218"/>
      <c r="BN700" s="218"/>
      <c r="BO700" s="218"/>
      <c r="BP700" s="218"/>
      <c r="BQ700" s="218"/>
      <c r="BR700" s="218"/>
      <c r="BS700" s="218"/>
      <c r="BT700" s="218"/>
      <c r="BU700" s="218"/>
      <c r="BV700" s="218"/>
      <c r="BW700" s="218"/>
      <c r="BX700" s="218"/>
      <c r="BY700" s="218"/>
      <c r="BZ700" s="218"/>
      <c r="DK700" s="218"/>
      <c r="DL700" s="218"/>
      <c r="DM700" s="218"/>
      <c r="DN700" s="218"/>
      <c r="DO700" s="218"/>
      <c r="DP700" s="218"/>
      <c r="DQ700" s="218"/>
      <c r="DR700" s="218"/>
      <c r="DS700" s="218"/>
      <c r="DT700" s="218"/>
      <c r="DU700" s="218"/>
      <c r="DV700" s="218"/>
      <c r="DW700" s="218"/>
      <c r="DX700" s="218"/>
      <c r="DY700" s="218"/>
      <c r="DZ700" s="218"/>
      <c r="EA700" s="218"/>
      <c r="EB700" s="218"/>
      <c r="EC700" s="218"/>
      <c r="ED700" s="218"/>
      <c r="EE700" s="218"/>
      <c r="EF700" s="218"/>
      <c r="EG700" s="218"/>
      <c r="EH700" s="218"/>
    </row>
    <row r="701" spans="2:138">
      <c r="B701" s="218"/>
      <c r="C701" s="304"/>
      <c r="D701" s="218"/>
      <c r="F701" s="218"/>
      <c r="G701" s="218"/>
      <c r="H701" s="218"/>
      <c r="I701" s="218"/>
      <c r="J701" s="218"/>
      <c r="K701" s="218"/>
      <c r="L701" s="218"/>
      <c r="M701" s="218"/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  <c r="Y701" s="218"/>
      <c r="Z701" s="218"/>
      <c r="AA701" s="218"/>
      <c r="AB701" s="218"/>
      <c r="AC701" s="218"/>
      <c r="AD701" s="218"/>
      <c r="AE701" s="218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18"/>
      <c r="AP701" s="218"/>
      <c r="AQ701" s="218"/>
      <c r="AR701" s="218"/>
      <c r="AS701" s="218"/>
      <c r="AT701" s="218"/>
      <c r="AU701" s="218"/>
      <c r="AV701" s="218"/>
      <c r="AW701" s="218"/>
      <c r="AX701" s="218"/>
      <c r="AY701" s="218"/>
      <c r="AZ701" s="218"/>
      <c r="BA701" s="218"/>
      <c r="BB701" s="218"/>
      <c r="BC701" s="218"/>
      <c r="BD701" s="218"/>
      <c r="BE701" s="218"/>
      <c r="BF701" s="218"/>
      <c r="BG701" s="218"/>
      <c r="BH701" s="218"/>
      <c r="BI701" s="218"/>
      <c r="BJ701" s="218"/>
      <c r="BK701" s="218"/>
      <c r="BL701" s="218"/>
      <c r="BM701" s="218"/>
      <c r="BN701" s="218"/>
      <c r="BO701" s="218"/>
      <c r="BP701" s="218"/>
      <c r="BQ701" s="218"/>
      <c r="BR701" s="218"/>
      <c r="BS701" s="218"/>
      <c r="BT701" s="218"/>
      <c r="BU701" s="218"/>
      <c r="BV701" s="218"/>
      <c r="BW701" s="218"/>
      <c r="BX701" s="218"/>
      <c r="BY701" s="218"/>
      <c r="BZ701" s="218"/>
      <c r="DK701" s="218"/>
      <c r="DL701" s="218"/>
      <c r="DM701" s="218"/>
      <c r="DN701" s="218"/>
      <c r="DO701" s="218"/>
      <c r="DP701" s="218"/>
      <c r="DQ701" s="218"/>
      <c r="DR701" s="218"/>
      <c r="DS701" s="218"/>
      <c r="DT701" s="218"/>
      <c r="DU701" s="218"/>
      <c r="DV701" s="218"/>
      <c r="DW701" s="218"/>
      <c r="DX701" s="218"/>
      <c r="DY701" s="218"/>
      <c r="DZ701" s="218"/>
      <c r="EA701" s="218"/>
      <c r="EB701" s="218"/>
      <c r="EC701" s="218"/>
      <c r="ED701" s="218"/>
      <c r="EE701" s="218"/>
      <c r="EF701" s="218"/>
      <c r="EG701" s="218"/>
      <c r="EH701" s="218"/>
    </row>
    <row r="702" spans="2:138">
      <c r="B702" s="218"/>
      <c r="C702" s="304"/>
      <c r="D702" s="218"/>
      <c r="F702" s="218"/>
      <c r="G702" s="218"/>
      <c r="H702" s="218"/>
      <c r="I702" s="218"/>
      <c r="J702" s="218"/>
      <c r="K702" s="218"/>
      <c r="L702" s="218"/>
      <c r="M702" s="218"/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  <c r="Y702" s="218"/>
      <c r="Z702" s="218"/>
      <c r="AA702" s="218"/>
      <c r="AB702" s="218"/>
      <c r="AC702" s="218"/>
      <c r="AD702" s="218"/>
      <c r="AE702" s="218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18"/>
      <c r="AP702" s="218"/>
      <c r="AQ702" s="218"/>
      <c r="AR702" s="218"/>
      <c r="AS702" s="218"/>
      <c r="AT702" s="218"/>
      <c r="AU702" s="218"/>
      <c r="AV702" s="218"/>
      <c r="AW702" s="218"/>
      <c r="AX702" s="218"/>
      <c r="AY702" s="218"/>
      <c r="AZ702" s="218"/>
      <c r="BA702" s="218"/>
      <c r="BB702" s="218"/>
      <c r="BC702" s="218"/>
      <c r="BD702" s="218"/>
      <c r="BE702" s="218"/>
      <c r="BF702" s="218"/>
      <c r="BG702" s="218"/>
      <c r="BH702" s="218"/>
      <c r="BI702" s="218"/>
      <c r="BJ702" s="218"/>
      <c r="BK702" s="218"/>
      <c r="BL702" s="218"/>
      <c r="BM702" s="218"/>
      <c r="BN702" s="218"/>
      <c r="BO702" s="218"/>
      <c r="BP702" s="218"/>
      <c r="BQ702" s="218"/>
      <c r="BR702" s="218"/>
      <c r="BS702" s="218"/>
      <c r="BT702" s="218"/>
      <c r="BU702" s="218"/>
      <c r="BV702" s="218"/>
      <c r="BW702" s="218"/>
      <c r="BX702" s="218"/>
      <c r="BY702" s="218"/>
      <c r="BZ702" s="218"/>
      <c r="DK702" s="218"/>
      <c r="DL702" s="218"/>
      <c r="DM702" s="218"/>
      <c r="DN702" s="218"/>
      <c r="DO702" s="218"/>
      <c r="DP702" s="218"/>
      <c r="DQ702" s="218"/>
      <c r="DR702" s="218"/>
      <c r="DS702" s="218"/>
      <c r="DT702" s="218"/>
      <c r="DU702" s="218"/>
      <c r="DV702" s="218"/>
      <c r="DW702" s="218"/>
      <c r="DX702" s="218"/>
      <c r="DY702" s="218"/>
      <c r="DZ702" s="218"/>
      <c r="EA702" s="218"/>
      <c r="EB702" s="218"/>
      <c r="EC702" s="218"/>
      <c r="ED702" s="218"/>
      <c r="EE702" s="218"/>
      <c r="EF702" s="218"/>
      <c r="EG702" s="218"/>
      <c r="EH702" s="218"/>
    </row>
    <row r="703" spans="2:138">
      <c r="B703" s="218"/>
      <c r="C703" s="304"/>
      <c r="D703" s="218"/>
      <c r="F703" s="218"/>
      <c r="G703" s="218"/>
      <c r="H703" s="218"/>
      <c r="I703" s="218"/>
      <c r="J703" s="218"/>
      <c r="K703" s="218"/>
      <c r="L703" s="218"/>
      <c r="M703" s="218"/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  <c r="Y703" s="218"/>
      <c r="Z703" s="218"/>
      <c r="AA703" s="218"/>
      <c r="AB703" s="218"/>
      <c r="AC703" s="218"/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218"/>
      <c r="BJ703" s="218"/>
      <c r="BK703" s="218"/>
      <c r="BL703" s="218"/>
      <c r="BM703" s="218"/>
      <c r="BN703" s="218"/>
      <c r="BO703" s="218"/>
      <c r="BP703" s="218"/>
      <c r="BQ703" s="218"/>
      <c r="BR703" s="218"/>
      <c r="BS703" s="218"/>
      <c r="BT703" s="218"/>
      <c r="BU703" s="218"/>
      <c r="BV703" s="218"/>
      <c r="BW703" s="218"/>
      <c r="BX703" s="218"/>
      <c r="BY703" s="218"/>
      <c r="BZ703" s="218"/>
      <c r="DK703" s="218"/>
      <c r="DL703" s="218"/>
      <c r="DM703" s="218"/>
      <c r="DN703" s="218"/>
      <c r="DO703" s="218"/>
      <c r="DP703" s="218"/>
      <c r="DQ703" s="218"/>
      <c r="DR703" s="218"/>
      <c r="DS703" s="218"/>
      <c r="DT703" s="218"/>
      <c r="DU703" s="218"/>
      <c r="DV703" s="218"/>
      <c r="DW703" s="218"/>
      <c r="DX703" s="218"/>
      <c r="DY703" s="218"/>
      <c r="DZ703" s="218"/>
      <c r="EA703" s="218"/>
      <c r="EB703" s="218"/>
      <c r="EC703" s="218"/>
      <c r="ED703" s="218"/>
      <c r="EE703" s="218"/>
      <c r="EF703" s="218"/>
      <c r="EG703" s="218"/>
      <c r="EH703" s="218"/>
    </row>
    <row r="704" spans="2:138">
      <c r="B704" s="218"/>
      <c r="C704" s="304"/>
      <c r="D704" s="218"/>
      <c r="F704" s="218"/>
      <c r="G704" s="218"/>
      <c r="H704" s="218"/>
      <c r="I704" s="218"/>
      <c r="J704" s="218"/>
      <c r="K704" s="218"/>
      <c r="L704" s="218"/>
      <c r="M704" s="218"/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  <c r="Y704" s="218"/>
      <c r="Z704" s="218"/>
      <c r="AA704" s="218"/>
      <c r="AB704" s="218"/>
      <c r="AC704" s="218"/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218"/>
      <c r="BJ704" s="218"/>
      <c r="BK704" s="218"/>
      <c r="BL704" s="218"/>
      <c r="BM704" s="218"/>
      <c r="BN704" s="218"/>
      <c r="BO704" s="218"/>
      <c r="BP704" s="218"/>
      <c r="BQ704" s="218"/>
      <c r="BR704" s="218"/>
      <c r="BS704" s="218"/>
      <c r="BT704" s="218"/>
      <c r="BU704" s="218"/>
      <c r="BV704" s="218"/>
      <c r="BW704" s="218"/>
      <c r="BX704" s="218"/>
      <c r="BY704" s="218"/>
      <c r="BZ704" s="218"/>
      <c r="DK704" s="218"/>
      <c r="DL704" s="218"/>
      <c r="DM704" s="218"/>
      <c r="DN704" s="218"/>
      <c r="DO704" s="218"/>
      <c r="DP704" s="218"/>
      <c r="DQ704" s="218"/>
      <c r="DR704" s="218"/>
      <c r="DS704" s="218"/>
      <c r="DT704" s="218"/>
      <c r="DU704" s="218"/>
      <c r="DV704" s="218"/>
      <c r="DW704" s="218"/>
      <c r="DX704" s="218"/>
      <c r="DY704" s="218"/>
      <c r="DZ704" s="218"/>
      <c r="EA704" s="218"/>
      <c r="EB704" s="218"/>
      <c r="EC704" s="218"/>
      <c r="ED704" s="218"/>
      <c r="EE704" s="218"/>
      <c r="EF704" s="218"/>
      <c r="EG704" s="218"/>
      <c r="EH704" s="218"/>
    </row>
    <row r="705" spans="2:138">
      <c r="B705" s="218"/>
      <c r="C705" s="304"/>
      <c r="D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218"/>
      <c r="BV705" s="218"/>
      <c r="BW705" s="218"/>
      <c r="BX705" s="218"/>
      <c r="BY705" s="218"/>
      <c r="BZ705" s="218"/>
      <c r="DK705" s="218"/>
      <c r="DL705" s="218"/>
      <c r="DM705" s="218"/>
      <c r="DN705" s="218"/>
      <c r="DO705" s="218"/>
      <c r="DP705" s="218"/>
      <c r="DQ705" s="218"/>
      <c r="DR705" s="218"/>
      <c r="DS705" s="218"/>
      <c r="DT705" s="218"/>
      <c r="DU705" s="218"/>
      <c r="DV705" s="218"/>
      <c r="DW705" s="218"/>
      <c r="DX705" s="218"/>
      <c r="DY705" s="218"/>
      <c r="DZ705" s="218"/>
      <c r="EA705" s="218"/>
      <c r="EB705" s="218"/>
      <c r="EC705" s="218"/>
      <c r="ED705" s="218"/>
      <c r="EE705" s="218"/>
      <c r="EF705" s="218"/>
      <c r="EG705" s="218"/>
      <c r="EH705" s="218"/>
    </row>
    <row r="706" spans="2:138">
      <c r="B706" s="218"/>
      <c r="C706" s="304"/>
      <c r="D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218"/>
      <c r="BV706" s="218"/>
      <c r="BW706" s="218"/>
      <c r="BX706" s="218"/>
      <c r="BY706" s="218"/>
      <c r="BZ706" s="218"/>
      <c r="DK706" s="218"/>
      <c r="DL706" s="218"/>
      <c r="DM706" s="218"/>
      <c r="DN706" s="218"/>
      <c r="DO706" s="218"/>
      <c r="DP706" s="218"/>
      <c r="DQ706" s="218"/>
      <c r="DR706" s="218"/>
      <c r="DS706" s="218"/>
      <c r="DT706" s="218"/>
      <c r="DU706" s="218"/>
      <c r="DV706" s="218"/>
      <c r="DW706" s="218"/>
      <c r="DX706" s="218"/>
      <c r="DY706" s="218"/>
      <c r="DZ706" s="218"/>
      <c r="EA706" s="218"/>
      <c r="EB706" s="218"/>
      <c r="EC706" s="218"/>
      <c r="ED706" s="218"/>
      <c r="EE706" s="218"/>
      <c r="EF706" s="218"/>
      <c r="EG706" s="218"/>
      <c r="EH706" s="218"/>
    </row>
    <row r="707" spans="2:138">
      <c r="B707" s="218"/>
      <c r="C707" s="304"/>
      <c r="D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218"/>
      <c r="BV707" s="218"/>
      <c r="BW707" s="218"/>
      <c r="BX707" s="218"/>
      <c r="BY707" s="218"/>
      <c r="BZ707" s="218"/>
      <c r="DK707" s="218"/>
      <c r="DL707" s="218"/>
      <c r="DM707" s="218"/>
      <c r="DN707" s="218"/>
      <c r="DO707" s="218"/>
      <c r="DP707" s="218"/>
      <c r="DQ707" s="218"/>
      <c r="DR707" s="218"/>
      <c r="DS707" s="218"/>
      <c r="DT707" s="218"/>
      <c r="DU707" s="218"/>
      <c r="DV707" s="218"/>
      <c r="DW707" s="218"/>
      <c r="DX707" s="218"/>
      <c r="DY707" s="218"/>
      <c r="DZ707" s="218"/>
      <c r="EA707" s="218"/>
      <c r="EB707" s="218"/>
      <c r="EC707" s="218"/>
      <c r="ED707" s="218"/>
      <c r="EE707" s="218"/>
      <c r="EF707" s="218"/>
      <c r="EG707" s="218"/>
      <c r="EH707" s="218"/>
    </row>
    <row r="708" spans="2:138">
      <c r="B708" s="218"/>
      <c r="C708" s="304"/>
      <c r="D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  <c r="Y708" s="218"/>
      <c r="Z708" s="218"/>
      <c r="AA708" s="218"/>
      <c r="AB708" s="218"/>
      <c r="AC708" s="218"/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218"/>
      <c r="BJ708" s="218"/>
      <c r="BK708" s="218"/>
      <c r="BL708" s="218"/>
      <c r="BM708" s="218"/>
      <c r="BN708" s="218"/>
      <c r="BO708" s="218"/>
      <c r="BP708" s="218"/>
      <c r="BQ708" s="218"/>
      <c r="BR708" s="218"/>
      <c r="BS708" s="218"/>
      <c r="BT708" s="218"/>
      <c r="BU708" s="218"/>
      <c r="BV708" s="218"/>
      <c r="BW708" s="218"/>
      <c r="BX708" s="218"/>
      <c r="BY708" s="218"/>
      <c r="BZ708" s="218"/>
      <c r="DK708" s="218"/>
      <c r="DL708" s="218"/>
      <c r="DM708" s="218"/>
      <c r="DN708" s="218"/>
      <c r="DO708" s="218"/>
      <c r="DP708" s="218"/>
      <c r="DQ708" s="218"/>
      <c r="DR708" s="218"/>
      <c r="DS708" s="218"/>
      <c r="DT708" s="218"/>
      <c r="DU708" s="218"/>
      <c r="DV708" s="218"/>
      <c r="DW708" s="218"/>
      <c r="DX708" s="218"/>
      <c r="DY708" s="218"/>
      <c r="DZ708" s="218"/>
      <c r="EA708" s="218"/>
      <c r="EB708" s="218"/>
      <c r="EC708" s="218"/>
      <c r="ED708" s="218"/>
      <c r="EE708" s="218"/>
      <c r="EF708" s="218"/>
      <c r="EG708" s="218"/>
      <c r="EH708" s="218"/>
    </row>
    <row r="709" spans="2:138">
      <c r="B709" s="218"/>
      <c r="C709" s="304"/>
      <c r="D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  <c r="Y709" s="218"/>
      <c r="Z709" s="218"/>
      <c r="AA709" s="218"/>
      <c r="AB709" s="218"/>
      <c r="AC709" s="218"/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218"/>
      <c r="BJ709" s="218"/>
      <c r="BK709" s="218"/>
      <c r="BL709" s="218"/>
      <c r="BM709" s="218"/>
      <c r="BN709" s="218"/>
      <c r="BO709" s="218"/>
      <c r="BP709" s="218"/>
      <c r="BQ709" s="218"/>
      <c r="BR709" s="218"/>
      <c r="BS709" s="218"/>
      <c r="BT709" s="218"/>
      <c r="BU709" s="218"/>
      <c r="BV709" s="218"/>
      <c r="BW709" s="218"/>
      <c r="BX709" s="218"/>
      <c r="BY709" s="218"/>
      <c r="BZ709" s="218"/>
      <c r="DK709" s="218"/>
      <c r="DL709" s="218"/>
      <c r="DM709" s="218"/>
      <c r="DN709" s="218"/>
      <c r="DO709" s="218"/>
      <c r="DP709" s="218"/>
      <c r="DQ709" s="218"/>
      <c r="DR709" s="218"/>
      <c r="DS709" s="218"/>
      <c r="DT709" s="218"/>
      <c r="DU709" s="218"/>
      <c r="DV709" s="218"/>
      <c r="DW709" s="218"/>
      <c r="DX709" s="218"/>
      <c r="DY709" s="218"/>
      <c r="DZ709" s="218"/>
      <c r="EA709" s="218"/>
      <c r="EB709" s="218"/>
      <c r="EC709" s="218"/>
      <c r="ED709" s="218"/>
      <c r="EE709" s="218"/>
      <c r="EF709" s="218"/>
      <c r="EG709" s="218"/>
      <c r="EH709" s="218"/>
    </row>
    <row r="710" spans="2:138">
      <c r="B710" s="218"/>
      <c r="C710" s="304"/>
      <c r="D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  <c r="Y710" s="218"/>
      <c r="Z710" s="218"/>
      <c r="AA710" s="218"/>
      <c r="AB710" s="218"/>
      <c r="AC710" s="218"/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218"/>
      <c r="BJ710" s="218"/>
      <c r="BK710" s="218"/>
      <c r="BL710" s="218"/>
      <c r="BM710" s="218"/>
      <c r="BN710" s="218"/>
      <c r="BO710" s="218"/>
      <c r="BP710" s="218"/>
      <c r="BQ710" s="218"/>
      <c r="BR710" s="218"/>
      <c r="BS710" s="218"/>
      <c r="BT710" s="218"/>
      <c r="BU710" s="218"/>
      <c r="BV710" s="218"/>
      <c r="BW710" s="218"/>
      <c r="BX710" s="218"/>
      <c r="BY710" s="218"/>
      <c r="BZ710" s="218"/>
      <c r="DK710" s="218"/>
      <c r="DL710" s="218"/>
      <c r="DM710" s="218"/>
      <c r="DN710" s="218"/>
      <c r="DO710" s="218"/>
      <c r="DP710" s="218"/>
      <c r="DQ710" s="218"/>
      <c r="DR710" s="218"/>
      <c r="DS710" s="218"/>
      <c r="DT710" s="218"/>
      <c r="DU710" s="218"/>
      <c r="DV710" s="218"/>
      <c r="DW710" s="218"/>
      <c r="DX710" s="218"/>
      <c r="DY710" s="218"/>
      <c r="DZ710" s="218"/>
      <c r="EA710" s="218"/>
      <c r="EB710" s="218"/>
      <c r="EC710" s="218"/>
      <c r="ED710" s="218"/>
      <c r="EE710" s="218"/>
      <c r="EF710" s="218"/>
      <c r="EG710" s="218"/>
      <c r="EH710" s="218"/>
    </row>
    <row r="711" spans="2:138">
      <c r="B711" s="218"/>
      <c r="C711" s="304"/>
      <c r="D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218"/>
      <c r="BV711" s="218"/>
      <c r="BW711" s="218"/>
      <c r="BX711" s="218"/>
      <c r="BY711" s="218"/>
      <c r="BZ711" s="218"/>
      <c r="DK711" s="218"/>
      <c r="DL711" s="218"/>
      <c r="DM711" s="218"/>
      <c r="DN711" s="218"/>
      <c r="DO711" s="218"/>
      <c r="DP711" s="218"/>
      <c r="DQ711" s="218"/>
      <c r="DR711" s="218"/>
      <c r="DS711" s="218"/>
      <c r="DT711" s="218"/>
      <c r="DU711" s="218"/>
      <c r="DV711" s="218"/>
      <c r="DW711" s="218"/>
      <c r="DX711" s="218"/>
      <c r="DY711" s="218"/>
      <c r="DZ711" s="218"/>
      <c r="EA711" s="218"/>
      <c r="EB711" s="218"/>
      <c r="EC711" s="218"/>
      <c r="ED711" s="218"/>
      <c r="EE711" s="218"/>
      <c r="EF711" s="218"/>
      <c r="EG711" s="218"/>
      <c r="EH711" s="218"/>
    </row>
    <row r="712" spans="2:138">
      <c r="B712" s="218"/>
      <c r="C712" s="304"/>
      <c r="D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218"/>
      <c r="BV712" s="218"/>
      <c r="BW712" s="218"/>
      <c r="BX712" s="218"/>
      <c r="BY712" s="218"/>
      <c r="BZ712" s="218"/>
      <c r="DK712" s="218"/>
      <c r="DL712" s="218"/>
      <c r="DM712" s="218"/>
      <c r="DN712" s="218"/>
      <c r="DO712" s="218"/>
      <c r="DP712" s="218"/>
      <c r="DQ712" s="218"/>
      <c r="DR712" s="218"/>
      <c r="DS712" s="218"/>
      <c r="DT712" s="218"/>
      <c r="DU712" s="218"/>
      <c r="DV712" s="218"/>
      <c r="DW712" s="218"/>
      <c r="DX712" s="218"/>
      <c r="DY712" s="218"/>
      <c r="DZ712" s="218"/>
      <c r="EA712" s="218"/>
      <c r="EB712" s="218"/>
      <c r="EC712" s="218"/>
      <c r="ED712" s="218"/>
      <c r="EE712" s="218"/>
      <c r="EF712" s="218"/>
      <c r="EG712" s="218"/>
      <c r="EH712" s="218"/>
    </row>
    <row r="713" spans="2:138">
      <c r="B713" s="218"/>
      <c r="C713" s="304"/>
      <c r="D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218"/>
      <c r="BV713" s="218"/>
      <c r="BW713" s="218"/>
      <c r="BX713" s="218"/>
      <c r="BY713" s="218"/>
      <c r="BZ713" s="218"/>
      <c r="DK713" s="218"/>
      <c r="DL713" s="218"/>
      <c r="DM713" s="218"/>
      <c r="DN713" s="218"/>
      <c r="DO713" s="218"/>
      <c r="DP713" s="218"/>
      <c r="DQ713" s="218"/>
      <c r="DR713" s="218"/>
      <c r="DS713" s="218"/>
      <c r="DT713" s="218"/>
      <c r="DU713" s="218"/>
      <c r="DV713" s="218"/>
      <c r="DW713" s="218"/>
      <c r="DX713" s="218"/>
      <c r="DY713" s="218"/>
      <c r="DZ713" s="218"/>
      <c r="EA713" s="218"/>
      <c r="EB713" s="218"/>
      <c r="EC713" s="218"/>
      <c r="ED713" s="218"/>
      <c r="EE713" s="218"/>
      <c r="EF713" s="218"/>
      <c r="EG713" s="218"/>
      <c r="EH713" s="218"/>
    </row>
    <row r="714" spans="2:138">
      <c r="B714" s="218"/>
      <c r="C714" s="304"/>
      <c r="D714" s="218"/>
      <c r="F714" s="218"/>
      <c r="G714" s="218"/>
      <c r="H714" s="218"/>
      <c r="I714" s="218"/>
      <c r="J714" s="218"/>
      <c r="K714" s="218"/>
      <c r="L714" s="218"/>
      <c r="M714" s="218"/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  <c r="Y714" s="218"/>
      <c r="Z714" s="218"/>
      <c r="AA714" s="218"/>
      <c r="AB714" s="218"/>
      <c r="AC714" s="218"/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218"/>
      <c r="BJ714" s="218"/>
      <c r="BK714" s="218"/>
      <c r="BL714" s="218"/>
      <c r="BM714" s="218"/>
      <c r="BN714" s="218"/>
      <c r="BO714" s="218"/>
      <c r="BP714" s="218"/>
      <c r="BQ714" s="218"/>
      <c r="BR714" s="218"/>
      <c r="BS714" s="218"/>
      <c r="BT714" s="218"/>
      <c r="BU714" s="218"/>
      <c r="BV714" s="218"/>
      <c r="BW714" s="218"/>
      <c r="BX714" s="218"/>
      <c r="BY714" s="218"/>
      <c r="BZ714" s="218"/>
      <c r="DK714" s="218"/>
      <c r="DL714" s="218"/>
      <c r="DM714" s="218"/>
      <c r="DN714" s="218"/>
      <c r="DO714" s="218"/>
      <c r="DP714" s="218"/>
      <c r="DQ714" s="218"/>
      <c r="DR714" s="218"/>
      <c r="DS714" s="218"/>
      <c r="DT714" s="218"/>
      <c r="DU714" s="218"/>
      <c r="DV714" s="218"/>
      <c r="DW714" s="218"/>
      <c r="DX714" s="218"/>
      <c r="DY714" s="218"/>
      <c r="DZ714" s="218"/>
      <c r="EA714" s="218"/>
      <c r="EB714" s="218"/>
      <c r="EC714" s="218"/>
      <c r="ED714" s="218"/>
      <c r="EE714" s="218"/>
      <c r="EF714" s="218"/>
      <c r="EG714" s="218"/>
      <c r="EH714" s="218"/>
    </row>
    <row r="715" spans="2:138">
      <c r="B715" s="218"/>
      <c r="C715" s="304"/>
      <c r="D715" s="218"/>
      <c r="F715" s="218"/>
      <c r="G715" s="218"/>
      <c r="H715" s="218"/>
      <c r="I715" s="218"/>
      <c r="J715" s="218"/>
      <c r="K715" s="218"/>
      <c r="L715" s="218"/>
      <c r="M715" s="218"/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  <c r="Y715" s="218"/>
      <c r="Z715" s="218"/>
      <c r="AA715" s="218"/>
      <c r="AB715" s="218"/>
      <c r="AC715" s="218"/>
      <c r="AD715" s="218"/>
      <c r="AE715" s="218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18"/>
      <c r="AP715" s="218"/>
      <c r="AQ715" s="218"/>
      <c r="AR715" s="218"/>
      <c r="AS715" s="218"/>
      <c r="AT715" s="218"/>
      <c r="AU715" s="218"/>
      <c r="AV715" s="218"/>
      <c r="AW715" s="218"/>
      <c r="AX715" s="218"/>
      <c r="AY715" s="218"/>
      <c r="AZ715" s="218"/>
      <c r="BA715" s="218"/>
      <c r="BB715" s="218"/>
      <c r="BC715" s="218"/>
      <c r="BD715" s="218"/>
      <c r="BE715" s="218"/>
      <c r="BF715" s="218"/>
      <c r="BG715" s="218"/>
      <c r="BH715" s="218"/>
      <c r="BI715" s="218"/>
      <c r="BJ715" s="218"/>
      <c r="BK715" s="218"/>
      <c r="BL715" s="218"/>
      <c r="BM715" s="218"/>
      <c r="BN715" s="218"/>
      <c r="BO715" s="218"/>
      <c r="BP715" s="218"/>
      <c r="BQ715" s="218"/>
      <c r="BR715" s="218"/>
      <c r="BS715" s="218"/>
      <c r="BT715" s="218"/>
      <c r="BU715" s="218"/>
      <c r="BV715" s="218"/>
      <c r="BW715" s="218"/>
      <c r="BX715" s="218"/>
      <c r="BY715" s="218"/>
      <c r="BZ715" s="218"/>
      <c r="DK715" s="218"/>
      <c r="DL715" s="218"/>
      <c r="DM715" s="218"/>
      <c r="DN715" s="218"/>
      <c r="DO715" s="218"/>
      <c r="DP715" s="218"/>
      <c r="DQ715" s="218"/>
      <c r="DR715" s="218"/>
      <c r="DS715" s="218"/>
      <c r="DT715" s="218"/>
      <c r="DU715" s="218"/>
      <c r="DV715" s="218"/>
      <c r="DW715" s="218"/>
      <c r="DX715" s="218"/>
      <c r="DY715" s="218"/>
      <c r="DZ715" s="218"/>
      <c r="EA715" s="218"/>
      <c r="EB715" s="218"/>
      <c r="EC715" s="218"/>
      <c r="ED715" s="218"/>
      <c r="EE715" s="218"/>
      <c r="EF715" s="218"/>
      <c r="EG715" s="218"/>
      <c r="EH715" s="218"/>
    </row>
    <row r="716" spans="2:138">
      <c r="B716" s="218"/>
      <c r="C716" s="304"/>
      <c r="D716" s="218"/>
      <c r="F716" s="218"/>
      <c r="G716" s="218"/>
      <c r="H716" s="218"/>
      <c r="I716" s="218"/>
      <c r="J716" s="218"/>
      <c r="K716" s="218"/>
      <c r="L716" s="218"/>
      <c r="M716" s="218"/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  <c r="Y716" s="218"/>
      <c r="Z716" s="218"/>
      <c r="AA716" s="218"/>
      <c r="AB716" s="218"/>
      <c r="AC716" s="218"/>
      <c r="AD716" s="218"/>
      <c r="AE716" s="218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18"/>
      <c r="AP716" s="218"/>
      <c r="AQ716" s="218"/>
      <c r="AR716" s="218"/>
      <c r="AS716" s="218"/>
      <c r="AT716" s="218"/>
      <c r="AU716" s="218"/>
      <c r="AV716" s="218"/>
      <c r="AW716" s="218"/>
      <c r="AX716" s="218"/>
      <c r="AY716" s="218"/>
      <c r="AZ716" s="218"/>
      <c r="BA716" s="218"/>
      <c r="BB716" s="218"/>
      <c r="BC716" s="218"/>
      <c r="BD716" s="218"/>
      <c r="BE716" s="218"/>
      <c r="BF716" s="218"/>
      <c r="BG716" s="218"/>
      <c r="BH716" s="218"/>
      <c r="BI716" s="218"/>
      <c r="BJ716" s="218"/>
      <c r="BK716" s="218"/>
      <c r="BL716" s="218"/>
      <c r="BM716" s="218"/>
      <c r="BN716" s="218"/>
      <c r="BO716" s="218"/>
      <c r="BP716" s="218"/>
      <c r="BQ716" s="218"/>
      <c r="BR716" s="218"/>
      <c r="BS716" s="218"/>
      <c r="BT716" s="218"/>
      <c r="BU716" s="218"/>
      <c r="BV716" s="218"/>
      <c r="BW716" s="218"/>
      <c r="BX716" s="218"/>
      <c r="BY716" s="218"/>
      <c r="BZ716" s="218"/>
      <c r="DK716" s="218"/>
      <c r="DL716" s="218"/>
      <c r="DM716" s="218"/>
      <c r="DN716" s="218"/>
      <c r="DO716" s="218"/>
      <c r="DP716" s="218"/>
      <c r="DQ716" s="218"/>
      <c r="DR716" s="218"/>
      <c r="DS716" s="218"/>
      <c r="DT716" s="218"/>
      <c r="DU716" s="218"/>
      <c r="DV716" s="218"/>
      <c r="DW716" s="218"/>
      <c r="DX716" s="218"/>
      <c r="DY716" s="218"/>
      <c r="DZ716" s="218"/>
      <c r="EA716" s="218"/>
      <c r="EB716" s="218"/>
      <c r="EC716" s="218"/>
      <c r="ED716" s="218"/>
      <c r="EE716" s="218"/>
      <c r="EF716" s="218"/>
      <c r="EG716" s="218"/>
      <c r="EH716" s="218"/>
    </row>
    <row r="717" spans="2:138">
      <c r="B717" s="218"/>
      <c r="C717" s="304"/>
      <c r="D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218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218"/>
      <c r="BV717" s="218"/>
      <c r="BW717" s="218"/>
      <c r="BX717" s="218"/>
      <c r="BY717" s="218"/>
      <c r="BZ717" s="218"/>
      <c r="DK717" s="218"/>
      <c r="DL717" s="218"/>
      <c r="DM717" s="218"/>
      <c r="DN717" s="218"/>
      <c r="DO717" s="218"/>
      <c r="DP717" s="218"/>
      <c r="DQ717" s="218"/>
      <c r="DR717" s="218"/>
      <c r="DS717" s="218"/>
      <c r="DT717" s="218"/>
      <c r="DU717" s="218"/>
      <c r="DV717" s="218"/>
      <c r="DW717" s="218"/>
      <c r="DX717" s="218"/>
      <c r="DY717" s="218"/>
      <c r="DZ717" s="218"/>
      <c r="EA717" s="218"/>
      <c r="EB717" s="218"/>
      <c r="EC717" s="218"/>
      <c r="ED717" s="218"/>
      <c r="EE717" s="218"/>
      <c r="EF717" s="218"/>
      <c r="EG717" s="218"/>
      <c r="EH717" s="218"/>
    </row>
    <row r="718" spans="2:138">
      <c r="B718" s="218"/>
      <c r="C718" s="304"/>
      <c r="D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218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218"/>
      <c r="BV718" s="218"/>
      <c r="BW718" s="218"/>
      <c r="BX718" s="218"/>
      <c r="BY718" s="218"/>
      <c r="BZ718" s="218"/>
      <c r="DK718" s="218"/>
      <c r="DL718" s="218"/>
      <c r="DM718" s="218"/>
      <c r="DN718" s="218"/>
      <c r="DO718" s="218"/>
      <c r="DP718" s="218"/>
      <c r="DQ718" s="218"/>
      <c r="DR718" s="218"/>
      <c r="DS718" s="218"/>
      <c r="DT718" s="218"/>
      <c r="DU718" s="218"/>
      <c r="DV718" s="218"/>
      <c r="DW718" s="218"/>
      <c r="DX718" s="218"/>
      <c r="DY718" s="218"/>
      <c r="DZ718" s="218"/>
      <c r="EA718" s="218"/>
      <c r="EB718" s="218"/>
      <c r="EC718" s="218"/>
      <c r="ED718" s="218"/>
      <c r="EE718" s="218"/>
      <c r="EF718" s="218"/>
      <c r="EG718" s="218"/>
      <c r="EH718" s="218"/>
    </row>
    <row r="719" spans="2:138">
      <c r="B719" s="218"/>
      <c r="C719" s="304"/>
      <c r="D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218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218"/>
      <c r="BV719" s="218"/>
      <c r="BW719" s="218"/>
      <c r="BX719" s="218"/>
      <c r="BY719" s="218"/>
      <c r="BZ719" s="218"/>
      <c r="DK719" s="218"/>
      <c r="DL719" s="218"/>
      <c r="DM719" s="218"/>
      <c r="DN719" s="218"/>
      <c r="DO719" s="218"/>
      <c r="DP719" s="218"/>
      <c r="DQ719" s="218"/>
      <c r="DR719" s="218"/>
      <c r="DS719" s="218"/>
      <c r="DT719" s="218"/>
      <c r="DU719" s="218"/>
      <c r="DV719" s="218"/>
      <c r="DW719" s="218"/>
      <c r="DX719" s="218"/>
      <c r="DY719" s="218"/>
      <c r="DZ719" s="218"/>
      <c r="EA719" s="218"/>
      <c r="EB719" s="218"/>
      <c r="EC719" s="218"/>
      <c r="ED719" s="218"/>
      <c r="EE719" s="218"/>
      <c r="EF719" s="218"/>
      <c r="EG719" s="218"/>
      <c r="EH719" s="218"/>
    </row>
    <row r="720" spans="2:138">
      <c r="B720" s="218"/>
      <c r="C720" s="304"/>
      <c r="D720" s="218"/>
      <c r="F720" s="218"/>
      <c r="G720" s="218"/>
      <c r="H720" s="218"/>
      <c r="I720" s="218"/>
      <c r="J720" s="218"/>
      <c r="K720" s="218"/>
      <c r="L720" s="218"/>
      <c r="M720" s="218"/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  <c r="Y720" s="218"/>
      <c r="Z720" s="218"/>
      <c r="AA720" s="218"/>
      <c r="AB720" s="218"/>
      <c r="AC720" s="218"/>
      <c r="AD720" s="218"/>
      <c r="AE720" s="218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18"/>
      <c r="AP720" s="218"/>
      <c r="AQ720" s="218"/>
      <c r="AR720" s="218"/>
      <c r="AS720" s="218"/>
      <c r="AT720" s="218"/>
      <c r="AU720" s="218"/>
      <c r="AV720" s="218"/>
      <c r="AW720" s="218"/>
      <c r="AX720" s="218"/>
      <c r="AY720" s="218"/>
      <c r="AZ720" s="218"/>
      <c r="BA720" s="218"/>
      <c r="BB720" s="218"/>
      <c r="BC720" s="218"/>
      <c r="BD720" s="218"/>
      <c r="BE720" s="218"/>
      <c r="BF720" s="218"/>
      <c r="BG720" s="218"/>
      <c r="BH720" s="218"/>
      <c r="BI720" s="218"/>
      <c r="BJ720" s="218"/>
      <c r="BK720" s="218"/>
      <c r="BL720" s="218"/>
      <c r="BM720" s="218"/>
      <c r="BN720" s="218"/>
      <c r="BO720" s="218"/>
      <c r="BP720" s="218"/>
      <c r="BQ720" s="218"/>
      <c r="BR720" s="218"/>
      <c r="BS720" s="218"/>
      <c r="BT720" s="218"/>
      <c r="BU720" s="218"/>
      <c r="BV720" s="218"/>
      <c r="BW720" s="218"/>
      <c r="BX720" s="218"/>
      <c r="BY720" s="218"/>
      <c r="BZ720" s="218"/>
      <c r="DK720" s="218"/>
      <c r="DL720" s="218"/>
      <c r="DM720" s="218"/>
      <c r="DN720" s="218"/>
      <c r="DO720" s="218"/>
      <c r="DP720" s="218"/>
      <c r="DQ720" s="218"/>
      <c r="DR720" s="218"/>
      <c r="DS720" s="218"/>
      <c r="DT720" s="218"/>
      <c r="DU720" s="218"/>
      <c r="DV720" s="218"/>
      <c r="DW720" s="218"/>
      <c r="DX720" s="218"/>
      <c r="DY720" s="218"/>
      <c r="DZ720" s="218"/>
      <c r="EA720" s="218"/>
      <c r="EB720" s="218"/>
      <c r="EC720" s="218"/>
      <c r="ED720" s="218"/>
      <c r="EE720" s="218"/>
      <c r="EF720" s="218"/>
      <c r="EG720" s="218"/>
      <c r="EH720" s="218"/>
    </row>
    <row r="721" spans="2:138">
      <c r="B721" s="218"/>
      <c r="C721" s="304"/>
      <c r="D721" s="218"/>
      <c r="F721" s="218"/>
      <c r="G721" s="218"/>
      <c r="H721" s="218"/>
      <c r="I721" s="218"/>
      <c r="J721" s="218"/>
      <c r="K721" s="218"/>
      <c r="L721" s="218"/>
      <c r="M721" s="218"/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  <c r="Y721" s="218"/>
      <c r="Z721" s="218"/>
      <c r="AA721" s="218"/>
      <c r="AB721" s="218"/>
      <c r="AC721" s="218"/>
      <c r="AD721" s="218"/>
      <c r="AE721" s="218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18"/>
      <c r="AP721" s="218"/>
      <c r="AQ721" s="218"/>
      <c r="AR721" s="218"/>
      <c r="AS721" s="218"/>
      <c r="AT721" s="218"/>
      <c r="AU721" s="218"/>
      <c r="AV721" s="218"/>
      <c r="AW721" s="218"/>
      <c r="AX721" s="218"/>
      <c r="AY721" s="218"/>
      <c r="AZ721" s="218"/>
      <c r="BA721" s="218"/>
      <c r="BB721" s="218"/>
      <c r="BC721" s="218"/>
      <c r="BD721" s="218"/>
      <c r="BE721" s="218"/>
      <c r="BF721" s="218"/>
      <c r="BG721" s="218"/>
      <c r="BH721" s="218"/>
      <c r="BI721" s="218"/>
      <c r="BJ721" s="218"/>
      <c r="BK721" s="218"/>
      <c r="BL721" s="218"/>
      <c r="BM721" s="218"/>
      <c r="BN721" s="218"/>
      <c r="BO721" s="218"/>
      <c r="BP721" s="218"/>
      <c r="BQ721" s="218"/>
      <c r="BR721" s="218"/>
      <c r="BS721" s="218"/>
      <c r="BT721" s="218"/>
      <c r="BU721" s="218"/>
      <c r="BV721" s="218"/>
      <c r="BW721" s="218"/>
      <c r="BX721" s="218"/>
      <c r="BY721" s="218"/>
      <c r="BZ721" s="218"/>
      <c r="DK721" s="218"/>
      <c r="DL721" s="218"/>
      <c r="DM721" s="218"/>
      <c r="DN721" s="218"/>
      <c r="DO721" s="218"/>
      <c r="DP721" s="218"/>
      <c r="DQ721" s="218"/>
      <c r="DR721" s="218"/>
      <c r="DS721" s="218"/>
      <c r="DT721" s="218"/>
      <c r="DU721" s="218"/>
      <c r="DV721" s="218"/>
      <c r="DW721" s="218"/>
      <c r="DX721" s="218"/>
      <c r="DY721" s="218"/>
      <c r="DZ721" s="218"/>
      <c r="EA721" s="218"/>
      <c r="EB721" s="218"/>
      <c r="EC721" s="218"/>
      <c r="ED721" s="218"/>
      <c r="EE721" s="218"/>
      <c r="EF721" s="218"/>
      <c r="EG721" s="218"/>
      <c r="EH721" s="218"/>
    </row>
    <row r="722" spans="2:138">
      <c r="B722" s="218"/>
      <c r="C722" s="304"/>
      <c r="D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218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218"/>
      <c r="BV722" s="218"/>
      <c r="BW722" s="218"/>
      <c r="BX722" s="218"/>
      <c r="BY722" s="218"/>
      <c r="BZ722" s="218"/>
      <c r="DK722" s="218"/>
      <c r="DL722" s="218"/>
      <c r="DM722" s="218"/>
      <c r="DN722" s="218"/>
      <c r="DO722" s="218"/>
      <c r="DP722" s="218"/>
      <c r="DQ722" s="218"/>
      <c r="DR722" s="218"/>
      <c r="DS722" s="218"/>
      <c r="DT722" s="218"/>
      <c r="DU722" s="218"/>
      <c r="DV722" s="218"/>
      <c r="DW722" s="218"/>
      <c r="DX722" s="218"/>
      <c r="DY722" s="218"/>
      <c r="DZ722" s="218"/>
      <c r="EA722" s="218"/>
      <c r="EB722" s="218"/>
      <c r="EC722" s="218"/>
      <c r="ED722" s="218"/>
      <c r="EE722" s="218"/>
      <c r="EF722" s="218"/>
      <c r="EG722" s="218"/>
      <c r="EH722" s="218"/>
    </row>
    <row r="723" spans="2:138">
      <c r="B723" s="218"/>
      <c r="C723" s="304"/>
      <c r="D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218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218"/>
      <c r="BV723" s="218"/>
      <c r="BW723" s="218"/>
      <c r="BX723" s="218"/>
      <c r="BY723" s="218"/>
      <c r="BZ723" s="218"/>
      <c r="DK723" s="218"/>
      <c r="DL723" s="218"/>
      <c r="DM723" s="218"/>
      <c r="DN723" s="218"/>
      <c r="DO723" s="218"/>
      <c r="DP723" s="218"/>
      <c r="DQ723" s="218"/>
      <c r="DR723" s="218"/>
      <c r="DS723" s="218"/>
      <c r="DT723" s="218"/>
      <c r="DU723" s="218"/>
      <c r="DV723" s="218"/>
      <c r="DW723" s="218"/>
      <c r="DX723" s="218"/>
      <c r="DY723" s="218"/>
      <c r="DZ723" s="218"/>
      <c r="EA723" s="218"/>
      <c r="EB723" s="218"/>
      <c r="EC723" s="218"/>
      <c r="ED723" s="218"/>
      <c r="EE723" s="218"/>
      <c r="EF723" s="218"/>
      <c r="EG723" s="218"/>
      <c r="EH723" s="218"/>
    </row>
    <row r="724" spans="2:138">
      <c r="B724" s="218"/>
      <c r="C724" s="304"/>
      <c r="D724" s="218"/>
      <c r="F724" s="218"/>
      <c r="G724" s="218"/>
      <c r="H724" s="218"/>
      <c r="I724" s="218"/>
      <c r="J724" s="218"/>
      <c r="K724" s="218"/>
      <c r="L724" s="218"/>
      <c r="M724" s="218"/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  <c r="Y724" s="218"/>
      <c r="Z724" s="218"/>
      <c r="AA724" s="218"/>
      <c r="AB724" s="218"/>
      <c r="AC724" s="218"/>
      <c r="AD724" s="218"/>
      <c r="AE724" s="218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18"/>
      <c r="AP724" s="218"/>
      <c r="AQ724" s="218"/>
      <c r="AR724" s="218"/>
      <c r="AS724" s="218"/>
      <c r="AT724" s="218"/>
      <c r="AU724" s="218"/>
      <c r="AV724" s="218"/>
      <c r="AW724" s="218"/>
      <c r="AX724" s="218"/>
      <c r="AY724" s="218"/>
      <c r="AZ724" s="218"/>
      <c r="BA724" s="218"/>
      <c r="BB724" s="218"/>
      <c r="BC724" s="218"/>
      <c r="BD724" s="218"/>
      <c r="BE724" s="218"/>
      <c r="BF724" s="218"/>
      <c r="BG724" s="218"/>
      <c r="BH724" s="218"/>
      <c r="BI724" s="218"/>
      <c r="BJ724" s="218"/>
      <c r="BK724" s="218"/>
      <c r="BL724" s="218"/>
      <c r="BM724" s="218"/>
      <c r="BN724" s="218"/>
      <c r="BO724" s="218"/>
      <c r="BP724" s="218"/>
      <c r="BQ724" s="218"/>
      <c r="BR724" s="218"/>
      <c r="BS724" s="218"/>
      <c r="BT724" s="218"/>
      <c r="BU724" s="218"/>
      <c r="BV724" s="218"/>
      <c r="BW724" s="218"/>
      <c r="BX724" s="218"/>
      <c r="BY724" s="218"/>
      <c r="BZ724" s="218"/>
      <c r="DK724" s="218"/>
      <c r="DL724" s="218"/>
      <c r="DM724" s="218"/>
      <c r="DN724" s="218"/>
      <c r="DO724" s="218"/>
      <c r="DP724" s="218"/>
      <c r="DQ724" s="218"/>
      <c r="DR724" s="218"/>
      <c r="DS724" s="218"/>
      <c r="DT724" s="218"/>
      <c r="DU724" s="218"/>
      <c r="DV724" s="218"/>
      <c r="DW724" s="218"/>
      <c r="DX724" s="218"/>
      <c r="DY724" s="218"/>
      <c r="DZ724" s="218"/>
      <c r="EA724" s="218"/>
      <c r="EB724" s="218"/>
      <c r="EC724" s="218"/>
      <c r="ED724" s="218"/>
      <c r="EE724" s="218"/>
      <c r="EF724" s="218"/>
      <c r="EG724" s="218"/>
      <c r="EH724" s="218"/>
    </row>
    <row r="725" spans="2:138">
      <c r="B725" s="218"/>
      <c r="C725" s="304"/>
      <c r="D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218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218"/>
      <c r="BV725" s="218"/>
      <c r="BW725" s="218"/>
      <c r="BX725" s="218"/>
      <c r="BY725" s="218"/>
      <c r="BZ725" s="218"/>
      <c r="DK725" s="218"/>
      <c r="DL725" s="218"/>
      <c r="DM725" s="218"/>
      <c r="DN725" s="218"/>
      <c r="DO725" s="218"/>
      <c r="DP725" s="218"/>
      <c r="DQ725" s="218"/>
      <c r="DR725" s="218"/>
      <c r="DS725" s="218"/>
      <c r="DT725" s="218"/>
      <c r="DU725" s="218"/>
      <c r="DV725" s="218"/>
      <c r="DW725" s="218"/>
      <c r="DX725" s="218"/>
      <c r="DY725" s="218"/>
      <c r="DZ725" s="218"/>
      <c r="EA725" s="218"/>
      <c r="EB725" s="218"/>
      <c r="EC725" s="218"/>
      <c r="ED725" s="218"/>
      <c r="EE725" s="218"/>
      <c r="EF725" s="218"/>
      <c r="EG725" s="218"/>
      <c r="EH725" s="218"/>
    </row>
    <row r="726" spans="2:138">
      <c r="B726" s="218"/>
      <c r="C726" s="304"/>
      <c r="D726" s="218"/>
      <c r="F726" s="218"/>
      <c r="G726" s="218"/>
      <c r="H726" s="218"/>
      <c r="I726" s="218"/>
      <c r="J726" s="218"/>
      <c r="K726" s="218"/>
      <c r="L726" s="218"/>
      <c r="M726" s="218"/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  <c r="Y726" s="218"/>
      <c r="Z726" s="218"/>
      <c r="AA726" s="218"/>
      <c r="AB726" s="218"/>
      <c r="AC726" s="218"/>
      <c r="AD726" s="218"/>
      <c r="AE726" s="218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18"/>
      <c r="AP726" s="218"/>
      <c r="AQ726" s="218"/>
      <c r="AR726" s="218"/>
      <c r="AS726" s="218"/>
      <c r="AT726" s="218"/>
      <c r="AU726" s="218"/>
      <c r="AV726" s="218"/>
      <c r="AW726" s="218"/>
      <c r="AX726" s="218"/>
      <c r="AY726" s="218"/>
      <c r="AZ726" s="218"/>
      <c r="BA726" s="218"/>
      <c r="BB726" s="218"/>
      <c r="BC726" s="218"/>
      <c r="BD726" s="218"/>
      <c r="BE726" s="218"/>
      <c r="BF726" s="218"/>
      <c r="BG726" s="218"/>
      <c r="BH726" s="218"/>
      <c r="BI726" s="218"/>
      <c r="BJ726" s="218"/>
      <c r="BK726" s="218"/>
      <c r="BL726" s="218"/>
      <c r="BM726" s="218"/>
      <c r="BN726" s="218"/>
      <c r="BO726" s="218"/>
      <c r="BP726" s="218"/>
      <c r="BQ726" s="218"/>
      <c r="BR726" s="218"/>
      <c r="BS726" s="218"/>
      <c r="BT726" s="218"/>
      <c r="BU726" s="218"/>
      <c r="BV726" s="218"/>
      <c r="BW726" s="218"/>
      <c r="BX726" s="218"/>
      <c r="BY726" s="218"/>
      <c r="BZ726" s="218"/>
      <c r="DK726" s="218"/>
      <c r="DL726" s="218"/>
      <c r="DM726" s="218"/>
      <c r="DN726" s="218"/>
      <c r="DO726" s="218"/>
      <c r="DP726" s="218"/>
      <c r="DQ726" s="218"/>
      <c r="DR726" s="218"/>
      <c r="DS726" s="218"/>
      <c r="DT726" s="218"/>
      <c r="DU726" s="218"/>
      <c r="DV726" s="218"/>
      <c r="DW726" s="218"/>
      <c r="DX726" s="218"/>
      <c r="DY726" s="218"/>
      <c r="DZ726" s="218"/>
      <c r="EA726" s="218"/>
      <c r="EB726" s="218"/>
      <c r="EC726" s="218"/>
      <c r="ED726" s="218"/>
      <c r="EE726" s="218"/>
      <c r="EF726" s="218"/>
      <c r="EG726" s="218"/>
      <c r="EH726" s="218"/>
    </row>
    <row r="727" spans="2:138">
      <c r="B727" s="218"/>
      <c r="C727" s="304"/>
      <c r="D727" s="218"/>
      <c r="F727" s="218"/>
      <c r="G727" s="218"/>
      <c r="H727" s="218"/>
      <c r="I727" s="218"/>
      <c r="J727" s="218"/>
      <c r="K727" s="218"/>
      <c r="L727" s="218"/>
      <c r="M727" s="218"/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  <c r="Y727" s="218"/>
      <c r="Z727" s="218"/>
      <c r="AA727" s="218"/>
      <c r="AB727" s="218"/>
      <c r="AC727" s="218"/>
      <c r="AD727" s="218"/>
      <c r="AE727" s="218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18"/>
      <c r="AP727" s="218"/>
      <c r="AQ727" s="218"/>
      <c r="AR727" s="218"/>
      <c r="AS727" s="218"/>
      <c r="AT727" s="218"/>
      <c r="AU727" s="218"/>
      <c r="AV727" s="218"/>
      <c r="AW727" s="218"/>
      <c r="AX727" s="218"/>
      <c r="AY727" s="218"/>
      <c r="AZ727" s="218"/>
      <c r="BA727" s="218"/>
      <c r="BB727" s="218"/>
      <c r="BC727" s="218"/>
      <c r="BD727" s="218"/>
      <c r="BE727" s="218"/>
      <c r="BF727" s="218"/>
      <c r="BG727" s="218"/>
      <c r="BH727" s="218"/>
      <c r="BI727" s="218"/>
      <c r="BJ727" s="218"/>
      <c r="BK727" s="218"/>
      <c r="BL727" s="218"/>
      <c r="BM727" s="218"/>
      <c r="BN727" s="218"/>
      <c r="BO727" s="218"/>
      <c r="BP727" s="218"/>
      <c r="BQ727" s="218"/>
      <c r="BR727" s="218"/>
      <c r="BS727" s="218"/>
      <c r="BT727" s="218"/>
      <c r="BU727" s="218"/>
      <c r="BV727" s="218"/>
      <c r="BW727" s="218"/>
      <c r="BX727" s="218"/>
      <c r="BY727" s="218"/>
      <c r="BZ727" s="218"/>
      <c r="DK727" s="218"/>
      <c r="DL727" s="218"/>
      <c r="DM727" s="218"/>
      <c r="DN727" s="218"/>
      <c r="DO727" s="218"/>
      <c r="DP727" s="218"/>
      <c r="DQ727" s="218"/>
      <c r="DR727" s="218"/>
      <c r="DS727" s="218"/>
      <c r="DT727" s="218"/>
      <c r="DU727" s="218"/>
      <c r="DV727" s="218"/>
      <c r="DW727" s="218"/>
      <c r="DX727" s="218"/>
      <c r="DY727" s="218"/>
      <c r="DZ727" s="218"/>
      <c r="EA727" s="218"/>
      <c r="EB727" s="218"/>
      <c r="EC727" s="218"/>
      <c r="ED727" s="218"/>
      <c r="EE727" s="218"/>
      <c r="EF727" s="218"/>
      <c r="EG727" s="218"/>
      <c r="EH727" s="218"/>
    </row>
    <row r="728" spans="2:138">
      <c r="B728" s="218"/>
      <c r="C728" s="304"/>
      <c r="D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218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218"/>
      <c r="BV728" s="218"/>
      <c r="BW728" s="218"/>
      <c r="BX728" s="218"/>
      <c r="BY728" s="218"/>
      <c r="BZ728" s="218"/>
      <c r="DK728" s="218"/>
      <c r="DL728" s="218"/>
      <c r="DM728" s="218"/>
      <c r="DN728" s="218"/>
      <c r="DO728" s="218"/>
      <c r="DP728" s="218"/>
      <c r="DQ728" s="218"/>
      <c r="DR728" s="218"/>
      <c r="DS728" s="218"/>
      <c r="DT728" s="218"/>
      <c r="DU728" s="218"/>
      <c r="DV728" s="218"/>
      <c r="DW728" s="218"/>
      <c r="DX728" s="218"/>
      <c r="DY728" s="218"/>
      <c r="DZ728" s="218"/>
      <c r="EA728" s="218"/>
      <c r="EB728" s="218"/>
      <c r="EC728" s="218"/>
      <c r="ED728" s="218"/>
      <c r="EE728" s="218"/>
      <c r="EF728" s="218"/>
      <c r="EG728" s="218"/>
      <c r="EH728" s="218"/>
    </row>
    <row r="729" spans="2:138">
      <c r="B729" s="218"/>
      <c r="C729" s="304"/>
      <c r="D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218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218"/>
      <c r="BV729" s="218"/>
      <c r="BW729" s="218"/>
      <c r="BX729" s="218"/>
      <c r="BY729" s="218"/>
      <c r="BZ729" s="218"/>
      <c r="DK729" s="218"/>
      <c r="DL729" s="218"/>
      <c r="DM729" s="218"/>
      <c r="DN729" s="218"/>
      <c r="DO729" s="218"/>
      <c r="DP729" s="218"/>
      <c r="DQ729" s="218"/>
      <c r="DR729" s="218"/>
      <c r="DS729" s="218"/>
      <c r="DT729" s="218"/>
      <c r="DU729" s="218"/>
      <c r="DV729" s="218"/>
      <c r="DW729" s="218"/>
      <c r="DX729" s="218"/>
      <c r="DY729" s="218"/>
      <c r="DZ729" s="218"/>
      <c r="EA729" s="218"/>
      <c r="EB729" s="218"/>
      <c r="EC729" s="218"/>
      <c r="ED729" s="218"/>
      <c r="EE729" s="218"/>
      <c r="EF729" s="218"/>
      <c r="EG729" s="218"/>
      <c r="EH729" s="218"/>
    </row>
    <row r="730" spans="2:138">
      <c r="B730" s="218"/>
      <c r="C730" s="304"/>
      <c r="D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218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218"/>
      <c r="BV730" s="218"/>
      <c r="BW730" s="218"/>
      <c r="BX730" s="218"/>
      <c r="BY730" s="218"/>
      <c r="BZ730" s="218"/>
      <c r="DK730" s="218"/>
      <c r="DL730" s="218"/>
      <c r="DM730" s="218"/>
      <c r="DN730" s="218"/>
      <c r="DO730" s="218"/>
      <c r="DP730" s="218"/>
      <c r="DQ730" s="218"/>
      <c r="DR730" s="218"/>
      <c r="DS730" s="218"/>
      <c r="DT730" s="218"/>
      <c r="DU730" s="218"/>
      <c r="DV730" s="218"/>
      <c r="DW730" s="218"/>
      <c r="DX730" s="218"/>
      <c r="DY730" s="218"/>
      <c r="DZ730" s="218"/>
      <c r="EA730" s="218"/>
      <c r="EB730" s="218"/>
      <c r="EC730" s="218"/>
      <c r="ED730" s="218"/>
      <c r="EE730" s="218"/>
      <c r="EF730" s="218"/>
      <c r="EG730" s="218"/>
      <c r="EH730" s="218"/>
    </row>
    <row r="731" spans="2:138">
      <c r="B731" s="218"/>
      <c r="C731" s="304"/>
      <c r="D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218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218"/>
      <c r="BV731" s="218"/>
      <c r="BW731" s="218"/>
      <c r="BX731" s="218"/>
      <c r="BY731" s="218"/>
      <c r="BZ731" s="218"/>
      <c r="DK731" s="218"/>
      <c r="DL731" s="218"/>
      <c r="DM731" s="218"/>
      <c r="DN731" s="218"/>
      <c r="DO731" s="218"/>
      <c r="DP731" s="218"/>
      <c r="DQ731" s="218"/>
      <c r="DR731" s="218"/>
      <c r="DS731" s="218"/>
      <c r="DT731" s="218"/>
      <c r="DU731" s="218"/>
      <c r="DV731" s="218"/>
      <c r="DW731" s="218"/>
      <c r="DX731" s="218"/>
      <c r="DY731" s="218"/>
      <c r="DZ731" s="218"/>
      <c r="EA731" s="218"/>
      <c r="EB731" s="218"/>
      <c r="EC731" s="218"/>
      <c r="ED731" s="218"/>
      <c r="EE731" s="218"/>
      <c r="EF731" s="218"/>
      <c r="EG731" s="218"/>
      <c r="EH731" s="218"/>
    </row>
    <row r="732" spans="2:138">
      <c r="B732" s="218"/>
      <c r="C732" s="304"/>
      <c r="D732" s="218"/>
      <c r="F732" s="218"/>
      <c r="G732" s="218"/>
      <c r="H732" s="218"/>
      <c r="I732" s="218"/>
      <c r="J732" s="218"/>
      <c r="K732" s="218"/>
      <c r="L732" s="218"/>
      <c r="M732" s="218"/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  <c r="Y732" s="218"/>
      <c r="Z732" s="218"/>
      <c r="AA732" s="218"/>
      <c r="AB732" s="218"/>
      <c r="AC732" s="218"/>
      <c r="AD732" s="218"/>
      <c r="AE732" s="218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18"/>
      <c r="AP732" s="218"/>
      <c r="AQ732" s="218"/>
      <c r="AR732" s="218"/>
      <c r="AS732" s="218"/>
      <c r="AT732" s="218"/>
      <c r="AU732" s="218"/>
      <c r="AV732" s="218"/>
      <c r="AW732" s="218"/>
      <c r="AX732" s="218"/>
      <c r="AY732" s="218"/>
      <c r="AZ732" s="218"/>
      <c r="BA732" s="218"/>
      <c r="BB732" s="218"/>
      <c r="BC732" s="218"/>
      <c r="BD732" s="218"/>
      <c r="BE732" s="218"/>
      <c r="BF732" s="218"/>
      <c r="BG732" s="218"/>
      <c r="BH732" s="218"/>
      <c r="BI732" s="218"/>
      <c r="BJ732" s="218"/>
      <c r="BK732" s="218"/>
      <c r="BL732" s="218"/>
      <c r="BM732" s="218"/>
      <c r="BN732" s="218"/>
      <c r="BO732" s="218"/>
      <c r="BP732" s="218"/>
      <c r="BQ732" s="218"/>
      <c r="BR732" s="218"/>
      <c r="BS732" s="218"/>
      <c r="BT732" s="218"/>
      <c r="BU732" s="218"/>
      <c r="BV732" s="218"/>
      <c r="BW732" s="218"/>
      <c r="BX732" s="218"/>
      <c r="BY732" s="218"/>
      <c r="BZ732" s="218"/>
      <c r="DK732" s="218"/>
      <c r="DL732" s="218"/>
      <c r="DM732" s="218"/>
      <c r="DN732" s="218"/>
      <c r="DO732" s="218"/>
      <c r="DP732" s="218"/>
      <c r="DQ732" s="218"/>
      <c r="DR732" s="218"/>
      <c r="DS732" s="218"/>
      <c r="DT732" s="218"/>
      <c r="DU732" s="218"/>
      <c r="DV732" s="218"/>
      <c r="DW732" s="218"/>
      <c r="DX732" s="218"/>
      <c r="DY732" s="218"/>
      <c r="DZ732" s="218"/>
      <c r="EA732" s="218"/>
      <c r="EB732" s="218"/>
      <c r="EC732" s="218"/>
      <c r="ED732" s="218"/>
      <c r="EE732" s="218"/>
      <c r="EF732" s="218"/>
      <c r="EG732" s="218"/>
      <c r="EH732" s="218"/>
    </row>
    <row r="733" spans="2:138">
      <c r="B733" s="218"/>
      <c r="C733" s="304"/>
      <c r="D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218"/>
      <c r="BD733" s="218"/>
      <c r="BE733" s="218"/>
      <c r="BF733" s="218"/>
      <c r="BG733" s="218"/>
      <c r="BH733" s="218"/>
      <c r="BI733" s="218"/>
      <c r="BJ733" s="218"/>
      <c r="BK733" s="218"/>
      <c r="BL733" s="218"/>
      <c r="BM733" s="218"/>
      <c r="BN733" s="218"/>
      <c r="BO733" s="218"/>
      <c r="BP733" s="218"/>
      <c r="BQ733" s="218"/>
      <c r="BR733" s="218"/>
      <c r="BS733" s="218"/>
      <c r="BT733" s="218"/>
      <c r="BU733" s="218"/>
      <c r="BV733" s="218"/>
      <c r="BW733" s="218"/>
      <c r="BX733" s="218"/>
      <c r="BY733" s="218"/>
      <c r="BZ733" s="218"/>
      <c r="DK733" s="218"/>
      <c r="DL733" s="218"/>
      <c r="DM733" s="218"/>
      <c r="DN733" s="218"/>
      <c r="DO733" s="218"/>
      <c r="DP733" s="218"/>
      <c r="DQ733" s="218"/>
      <c r="DR733" s="218"/>
      <c r="DS733" s="218"/>
      <c r="DT733" s="218"/>
      <c r="DU733" s="218"/>
      <c r="DV733" s="218"/>
      <c r="DW733" s="218"/>
      <c r="DX733" s="218"/>
      <c r="DY733" s="218"/>
      <c r="DZ733" s="218"/>
      <c r="EA733" s="218"/>
      <c r="EB733" s="218"/>
      <c r="EC733" s="218"/>
      <c r="ED733" s="218"/>
      <c r="EE733" s="218"/>
      <c r="EF733" s="218"/>
      <c r="EG733" s="218"/>
      <c r="EH733" s="218"/>
    </row>
    <row r="734" spans="2:138">
      <c r="B734" s="218"/>
      <c r="C734" s="304"/>
      <c r="D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218"/>
      <c r="BD734" s="218"/>
      <c r="BE734" s="218"/>
      <c r="BF734" s="218"/>
      <c r="BG734" s="218"/>
      <c r="BH734" s="218"/>
      <c r="BI734" s="218"/>
      <c r="BJ734" s="218"/>
      <c r="BK734" s="218"/>
      <c r="BL734" s="218"/>
      <c r="BM734" s="218"/>
      <c r="BN734" s="218"/>
      <c r="BO734" s="218"/>
      <c r="BP734" s="218"/>
      <c r="BQ734" s="218"/>
      <c r="BR734" s="218"/>
      <c r="BS734" s="218"/>
      <c r="BT734" s="218"/>
      <c r="BU734" s="218"/>
      <c r="BV734" s="218"/>
      <c r="BW734" s="218"/>
      <c r="BX734" s="218"/>
      <c r="BY734" s="218"/>
      <c r="BZ734" s="218"/>
      <c r="DK734" s="218"/>
      <c r="DL734" s="218"/>
      <c r="DM734" s="218"/>
      <c r="DN734" s="218"/>
      <c r="DO734" s="218"/>
      <c r="DP734" s="218"/>
      <c r="DQ734" s="218"/>
      <c r="DR734" s="218"/>
      <c r="DS734" s="218"/>
      <c r="DT734" s="218"/>
      <c r="DU734" s="218"/>
      <c r="DV734" s="218"/>
      <c r="DW734" s="218"/>
      <c r="DX734" s="218"/>
      <c r="DY734" s="218"/>
      <c r="DZ734" s="218"/>
      <c r="EA734" s="218"/>
      <c r="EB734" s="218"/>
      <c r="EC734" s="218"/>
      <c r="ED734" s="218"/>
      <c r="EE734" s="218"/>
      <c r="EF734" s="218"/>
      <c r="EG734" s="218"/>
      <c r="EH734" s="218"/>
    </row>
    <row r="735" spans="2:138">
      <c r="B735" s="218"/>
      <c r="C735" s="304"/>
      <c r="D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218"/>
      <c r="BD735" s="218"/>
      <c r="BE735" s="218"/>
      <c r="BF735" s="218"/>
      <c r="BG735" s="218"/>
      <c r="BH735" s="218"/>
      <c r="BI735" s="218"/>
      <c r="BJ735" s="218"/>
      <c r="BK735" s="218"/>
      <c r="BL735" s="218"/>
      <c r="BM735" s="218"/>
      <c r="BN735" s="218"/>
      <c r="BO735" s="218"/>
      <c r="BP735" s="218"/>
      <c r="BQ735" s="218"/>
      <c r="BR735" s="218"/>
      <c r="BS735" s="218"/>
      <c r="BT735" s="218"/>
      <c r="BU735" s="218"/>
      <c r="BV735" s="218"/>
      <c r="BW735" s="218"/>
      <c r="BX735" s="218"/>
      <c r="BY735" s="218"/>
      <c r="BZ735" s="218"/>
      <c r="DK735" s="218"/>
      <c r="DL735" s="218"/>
      <c r="DM735" s="218"/>
      <c r="DN735" s="218"/>
      <c r="DO735" s="218"/>
      <c r="DP735" s="218"/>
      <c r="DQ735" s="218"/>
      <c r="DR735" s="218"/>
      <c r="DS735" s="218"/>
      <c r="DT735" s="218"/>
      <c r="DU735" s="218"/>
      <c r="DV735" s="218"/>
      <c r="DW735" s="218"/>
      <c r="DX735" s="218"/>
      <c r="DY735" s="218"/>
      <c r="DZ735" s="218"/>
      <c r="EA735" s="218"/>
      <c r="EB735" s="218"/>
      <c r="EC735" s="218"/>
      <c r="ED735" s="218"/>
      <c r="EE735" s="218"/>
      <c r="EF735" s="218"/>
      <c r="EG735" s="218"/>
      <c r="EH735" s="218"/>
    </row>
    <row r="736" spans="2:138">
      <c r="B736" s="218"/>
      <c r="C736" s="304"/>
      <c r="D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218"/>
      <c r="BD736" s="218"/>
      <c r="BE736" s="218"/>
      <c r="BF736" s="218"/>
      <c r="BG736" s="218"/>
      <c r="BH736" s="218"/>
      <c r="BI736" s="218"/>
      <c r="BJ736" s="218"/>
      <c r="BK736" s="218"/>
      <c r="BL736" s="218"/>
      <c r="BM736" s="218"/>
      <c r="BN736" s="218"/>
      <c r="BO736" s="218"/>
      <c r="BP736" s="218"/>
      <c r="BQ736" s="218"/>
      <c r="BR736" s="218"/>
      <c r="BS736" s="218"/>
      <c r="BT736" s="218"/>
      <c r="BU736" s="218"/>
      <c r="BV736" s="218"/>
      <c r="BW736" s="218"/>
      <c r="BX736" s="218"/>
      <c r="BY736" s="218"/>
      <c r="BZ736" s="218"/>
      <c r="DK736" s="218"/>
      <c r="DL736" s="218"/>
      <c r="DM736" s="218"/>
      <c r="DN736" s="218"/>
      <c r="DO736" s="218"/>
      <c r="DP736" s="218"/>
      <c r="DQ736" s="218"/>
      <c r="DR736" s="218"/>
      <c r="DS736" s="218"/>
      <c r="DT736" s="218"/>
      <c r="DU736" s="218"/>
      <c r="DV736" s="218"/>
      <c r="DW736" s="218"/>
      <c r="DX736" s="218"/>
      <c r="DY736" s="218"/>
      <c r="DZ736" s="218"/>
      <c r="EA736" s="218"/>
      <c r="EB736" s="218"/>
      <c r="EC736" s="218"/>
      <c r="ED736" s="218"/>
      <c r="EE736" s="218"/>
      <c r="EF736" s="218"/>
      <c r="EG736" s="218"/>
      <c r="EH736" s="218"/>
    </row>
    <row r="737" spans="2:138">
      <c r="B737" s="218"/>
      <c r="C737" s="304"/>
      <c r="D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  <c r="Y737" s="218"/>
      <c r="Z737" s="218"/>
      <c r="AA737" s="218"/>
      <c r="AB737" s="218"/>
      <c r="AC737" s="218"/>
      <c r="AD737" s="218"/>
      <c r="AE737" s="218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18"/>
      <c r="AP737" s="218"/>
      <c r="AQ737" s="218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218"/>
      <c r="BC737" s="218"/>
      <c r="BD737" s="218"/>
      <c r="BE737" s="218"/>
      <c r="BF737" s="218"/>
      <c r="BG737" s="218"/>
      <c r="BH737" s="218"/>
      <c r="BI737" s="218"/>
      <c r="BJ737" s="218"/>
      <c r="BK737" s="218"/>
      <c r="BL737" s="218"/>
      <c r="BM737" s="218"/>
      <c r="BN737" s="218"/>
      <c r="BO737" s="218"/>
      <c r="BP737" s="218"/>
      <c r="BQ737" s="218"/>
      <c r="BR737" s="218"/>
      <c r="BS737" s="218"/>
      <c r="BT737" s="218"/>
      <c r="BU737" s="218"/>
      <c r="BV737" s="218"/>
      <c r="BW737" s="218"/>
      <c r="BX737" s="218"/>
      <c r="BY737" s="218"/>
      <c r="BZ737" s="218"/>
      <c r="DK737" s="218"/>
      <c r="DL737" s="218"/>
      <c r="DM737" s="218"/>
      <c r="DN737" s="218"/>
      <c r="DO737" s="218"/>
      <c r="DP737" s="218"/>
      <c r="DQ737" s="218"/>
      <c r="DR737" s="218"/>
      <c r="DS737" s="218"/>
      <c r="DT737" s="218"/>
      <c r="DU737" s="218"/>
      <c r="DV737" s="218"/>
      <c r="DW737" s="218"/>
      <c r="DX737" s="218"/>
      <c r="DY737" s="218"/>
      <c r="DZ737" s="218"/>
      <c r="EA737" s="218"/>
      <c r="EB737" s="218"/>
      <c r="EC737" s="218"/>
      <c r="ED737" s="218"/>
      <c r="EE737" s="218"/>
      <c r="EF737" s="218"/>
      <c r="EG737" s="218"/>
      <c r="EH737" s="218"/>
    </row>
    <row r="738" spans="2:138">
      <c r="B738" s="218"/>
      <c r="C738" s="304"/>
      <c r="D738" s="218"/>
      <c r="F738" s="218"/>
      <c r="G738" s="218"/>
      <c r="H738" s="218"/>
      <c r="I738" s="218"/>
      <c r="J738" s="218"/>
      <c r="K738" s="218"/>
      <c r="L738" s="218"/>
      <c r="M738" s="218"/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  <c r="Y738" s="218"/>
      <c r="Z738" s="218"/>
      <c r="AA738" s="218"/>
      <c r="AB738" s="218"/>
      <c r="AC738" s="218"/>
      <c r="AD738" s="218"/>
      <c r="AE738" s="218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18"/>
      <c r="AP738" s="218"/>
      <c r="AQ738" s="218"/>
      <c r="AR738" s="218"/>
      <c r="AS738" s="218"/>
      <c r="AT738" s="218"/>
      <c r="AU738" s="218"/>
      <c r="AV738" s="218"/>
      <c r="AW738" s="218"/>
      <c r="AX738" s="218"/>
      <c r="AY738" s="218"/>
      <c r="AZ738" s="218"/>
      <c r="BA738" s="218"/>
      <c r="BB738" s="218"/>
      <c r="BC738" s="218"/>
      <c r="BD738" s="218"/>
      <c r="BE738" s="218"/>
      <c r="BF738" s="218"/>
      <c r="BG738" s="218"/>
      <c r="BH738" s="218"/>
      <c r="BI738" s="218"/>
      <c r="BJ738" s="218"/>
      <c r="BK738" s="218"/>
      <c r="BL738" s="218"/>
      <c r="BM738" s="218"/>
      <c r="BN738" s="218"/>
      <c r="BO738" s="218"/>
      <c r="BP738" s="218"/>
      <c r="BQ738" s="218"/>
      <c r="BR738" s="218"/>
      <c r="BS738" s="218"/>
      <c r="BT738" s="218"/>
      <c r="BU738" s="218"/>
      <c r="BV738" s="218"/>
      <c r="BW738" s="218"/>
      <c r="BX738" s="218"/>
      <c r="BY738" s="218"/>
      <c r="BZ738" s="218"/>
      <c r="DK738" s="218"/>
      <c r="DL738" s="218"/>
      <c r="DM738" s="218"/>
      <c r="DN738" s="218"/>
      <c r="DO738" s="218"/>
      <c r="DP738" s="218"/>
      <c r="DQ738" s="218"/>
      <c r="DR738" s="218"/>
      <c r="DS738" s="218"/>
      <c r="DT738" s="218"/>
      <c r="DU738" s="218"/>
      <c r="DV738" s="218"/>
      <c r="DW738" s="218"/>
      <c r="DX738" s="218"/>
      <c r="DY738" s="218"/>
      <c r="DZ738" s="218"/>
      <c r="EA738" s="218"/>
      <c r="EB738" s="218"/>
      <c r="EC738" s="218"/>
      <c r="ED738" s="218"/>
      <c r="EE738" s="218"/>
      <c r="EF738" s="218"/>
      <c r="EG738" s="218"/>
      <c r="EH738" s="218"/>
    </row>
    <row r="739" spans="2:138">
      <c r="B739" s="218"/>
      <c r="C739" s="304"/>
      <c r="D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  <c r="Y739" s="218"/>
      <c r="Z739" s="218"/>
      <c r="AA739" s="218"/>
      <c r="AB739" s="218"/>
      <c r="AC739" s="218"/>
      <c r="AD739" s="218"/>
      <c r="AE739" s="218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18"/>
      <c r="AP739" s="218"/>
      <c r="AQ739" s="218"/>
      <c r="AR739" s="218"/>
      <c r="AS739" s="218"/>
      <c r="AT739" s="218"/>
      <c r="AU739" s="218"/>
      <c r="AV739" s="218"/>
      <c r="AW739" s="218"/>
      <c r="AX739" s="218"/>
      <c r="AY739" s="218"/>
      <c r="AZ739" s="218"/>
      <c r="BA739" s="218"/>
      <c r="BB739" s="218"/>
      <c r="BC739" s="218"/>
      <c r="BD739" s="218"/>
      <c r="BE739" s="218"/>
      <c r="BF739" s="218"/>
      <c r="BG739" s="218"/>
      <c r="BH739" s="218"/>
      <c r="BI739" s="218"/>
      <c r="BJ739" s="218"/>
      <c r="BK739" s="218"/>
      <c r="BL739" s="218"/>
      <c r="BM739" s="218"/>
      <c r="BN739" s="218"/>
      <c r="BO739" s="218"/>
      <c r="BP739" s="218"/>
      <c r="BQ739" s="218"/>
      <c r="BR739" s="218"/>
      <c r="BS739" s="218"/>
      <c r="BT739" s="218"/>
      <c r="BU739" s="218"/>
      <c r="BV739" s="218"/>
      <c r="BW739" s="218"/>
      <c r="BX739" s="218"/>
      <c r="BY739" s="218"/>
      <c r="BZ739" s="218"/>
      <c r="DK739" s="218"/>
      <c r="DL739" s="218"/>
      <c r="DM739" s="218"/>
      <c r="DN739" s="218"/>
      <c r="DO739" s="218"/>
      <c r="DP739" s="218"/>
      <c r="DQ739" s="218"/>
      <c r="DR739" s="218"/>
      <c r="DS739" s="218"/>
      <c r="DT739" s="218"/>
      <c r="DU739" s="218"/>
      <c r="DV739" s="218"/>
      <c r="DW739" s="218"/>
      <c r="DX739" s="218"/>
      <c r="DY739" s="218"/>
      <c r="DZ739" s="218"/>
      <c r="EA739" s="218"/>
      <c r="EB739" s="218"/>
      <c r="EC739" s="218"/>
      <c r="ED739" s="218"/>
      <c r="EE739" s="218"/>
      <c r="EF739" s="218"/>
      <c r="EG739" s="218"/>
      <c r="EH739" s="218"/>
    </row>
    <row r="740" spans="2:138">
      <c r="B740" s="218"/>
      <c r="C740" s="304"/>
      <c r="D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218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218"/>
      <c r="BV740" s="218"/>
      <c r="BW740" s="218"/>
      <c r="BX740" s="218"/>
      <c r="BY740" s="218"/>
      <c r="BZ740" s="218"/>
      <c r="DK740" s="218"/>
      <c r="DL740" s="218"/>
      <c r="DM740" s="218"/>
      <c r="DN740" s="218"/>
      <c r="DO740" s="218"/>
      <c r="DP740" s="218"/>
      <c r="DQ740" s="218"/>
      <c r="DR740" s="218"/>
      <c r="DS740" s="218"/>
      <c r="DT740" s="218"/>
      <c r="DU740" s="218"/>
      <c r="DV740" s="218"/>
      <c r="DW740" s="218"/>
      <c r="DX740" s="218"/>
      <c r="DY740" s="218"/>
      <c r="DZ740" s="218"/>
      <c r="EA740" s="218"/>
      <c r="EB740" s="218"/>
      <c r="EC740" s="218"/>
      <c r="ED740" s="218"/>
      <c r="EE740" s="218"/>
      <c r="EF740" s="218"/>
      <c r="EG740" s="218"/>
      <c r="EH740" s="218"/>
    </row>
    <row r="741" spans="2:138">
      <c r="B741" s="218"/>
      <c r="C741" s="304"/>
      <c r="D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218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218"/>
      <c r="BV741" s="218"/>
      <c r="BW741" s="218"/>
      <c r="BX741" s="218"/>
      <c r="BY741" s="218"/>
      <c r="BZ741" s="218"/>
      <c r="DK741" s="218"/>
      <c r="DL741" s="218"/>
      <c r="DM741" s="218"/>
      <c r="DN741" s="218"/>
      <c r="DO741" s="218"/>
      <c r="DP741" s="218"/>
      <c r="DQ741" s="218"/>
      <c r="DR741" s="218"/>
      <c r="DS741" s="218"/>
      <c r="DT741" s="218"/>
      <c r="DU741" s="218"/>
      <c r="DV741" s="218"/>
      <c r="DW741" s="218"/>
      <c r="DX741" s="218"/>
      <c r="DY741" s="218"/>
      <c r="DZ741" s="218"/>
      <c r="EA741" s="218"/>
      <c r="EB741" s="218"/>
      <c r="EC741" s="218"/>
      <c r="ED741" s="218"/>
      <c r="EE741" s="218"/>
      <c r="EF741" s="218"/>
      <c r="EG741" s="218"/>
      <c r="EH741" s="218"/>
    </row>
    <row r="742" spans="2:138">
      <c r="B742" s="218"/>
      <c r="C742" s="304"/>
      <c r="D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218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218"/>
      <c r="BV742" s="218"/>
      <c r="BW742" s="218"/>
      <c r="BX742" s="218"/>
      <c r="BY742" s="218"/>
      <c r="BZ742" s="218"/>
      <c r="DK742" s="218"/>
      <c r="DL742" s="218"/>
      <c r="DM742" s="218"/>
      <c r="DN742" s="218"/>
      <c r="DO742" s="218"/>
      <c r="DP742" s="218"/>
      <c r="DQ742" s="218"/>
      <c r="DR742" s="218"/>
      <c r="DS742" s="218"/>
      <c r="DT742" s="218"/>
      <c r="DU742" s="218"/>
      <c r="DV742" s="218"/>
      <c r="DW742" s="218"/>
      <c r="DX742" s="218"/>
      <c r="DY742" s="218"/>
      <c r="DZ742" s="218"/>
      <c r="EA742" s="218"/>
      <c r="EB742" s="218"/>
      <c r="EC742" s="218"/>
      <c r="ED742" s="218"/>
      <c r="EE742" s="218"/>
      <c r="EF742" s="218"/>
      <c r="EG742" s="218"/>
      <c r="EH742" s="218"/>
    </row>
    <row r="743" spans="2:138">
      <c r="B743" s="218"/>
      <c r="C743" s="304"/>
      <c r="D743" s="218"/>
      <c r="F743" s="218"/>
      <c r="G743" s="218"/>
      <c r="H743" s="218"/>
      <c r="I743" s="218"/>
      <c r="J743" s="218"/>
      <c r="K743" s="218"/>
      <c r="L743" s="218"/>
      <c r="M743" s="218"/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  <c r="Y743" s="218"/>
      <c r="Z743" s="218"/>
      <c r="AA743" s="218"/>
      <c r="AB743" s="218"/>
      <c r="AC743" s="218"/>
      <c r="AD743" s="218"/>
      <c r="AE743" s="218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18"/>
      <c r="AP743" s="218"/>
      <c r="AQ743" s="218"/>
      <c r="AR743" s="218"/>
      <c r="AS743" s="218"/>
      <c r="AT743" s="218"/>
      <c r="AU743" s="218"/>
      <c r="AV743" s="218"/>
      <c r="AW743" s="218"/>
      <c r="AX743" s="218"/>
      <c r="AY743" s="218"/>
      <c r="AZ743" s="218"/>
      <c r="BA743" s="218"/>
      <c r="BB743" s="218"/>
      <c r="BC743" s="218"/>
      <c r="BD743" s="218"/>
      <c r="BE743" s="218"/>
      <c r="BF743" s="218"/>
      <c r="BG743" s="218"/>
      <c r="BH743" s="218"/>
      <c r="BI743" s="218"/>
      <c r="BJ743" s="218"/>
      <c r="BK743" s="218"/>
      <c r="BL743" s="218"/>
      <c r="BM743" s="218"/>
      <c r="BN743" s="218"/>
      <c r="BO743" s="218"/>
      <c r="BP743" s="218"/>
      <c r="BQ743" s="218"/>
      <c r="BR743" s="218"/>
      <c r="BS743" s="218"/>
      <c r="BT743" s="218"/>
      <c r="BU743" s="218"/>
      <c r="BV743" s="218"/>
      <c r="BW743" s="218"/>
      <c r="BX743" s="218"/>
      <c r="BY743" s="218"/>
      <c r="BZ743" s="218"/>
      <c r="DK743" s="218"/>
      <c r="DL743" s="218"/>
      <c r="DM743" s="218"/>
      <c r="DN743" s="218"/>
      <c r="DO743" s="218"/>
      <c r="DP743" s="218"/>
      <c r="DQ743" s="218"/>
      <c r="DR743" s="218"/>
      <c r="DS743" s="218"/>
      <c r="DT743" s="218"/>
      <c r="DU743" s="218"/>
      <c r="DV743" s="218"/>
      <c r="DW743" s="218"/>
      <c r="DX743" s="218"/>
      <c r="DY743" s="218"/>
      <c r="DZ743" s="218"/>
      <c r="EA743" s="218"/>
      <c r="EB743" s="218"/>
      <c r="EC743" s="218"/>
      <c r="ED743" s="218"/>
      <c r="EE743" s="218"/>
      <c r="EF743" s="218"/>
      <c r="EG743" s="218"/>
      <c r="EH743" s="218"/>
    </row>
    <row r="744" spans="2:138">
      <c r="B744" s="218"/>
      <c r="C744" s="304"/>
      <c r="D744" s="218"/>
      <c r="F744" s="218"/>
      <c r="G744" s="218"/>
      <c r="H744" s="218"/>
      <c r="I744" s="218"/>
      <c r="J744" s="218"/>
      <c r="K744" s="218"/>
      <c r="L744" s="218"/>
      <c r="M744" s="218"/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  <c r="Y744" s="218"/>
      <c r="Z744" s="218"/>
      <c r="AA744" s="218"/>
      <c r="AB744" s="218"/>
      <c r="AC744" s="218"/>
      <c r="AD744" s="218"/>
      <c r="AE744" s="218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18"/>
      <c r="AP744" s="218"/>
      <c r="AQ744" s="218"/>
      <c r="AR744" s="218"/>
      <c r="AS744" s="218"/>
      <c r="AT744" s="218"/>
      <c r="AU744" s="218"/>
      <c r="AV744" s="218"/>
      <c r="AW744" s="218"/>
      <c r="AX744" s="218"/>
      <c r="AY744" s="218"/>
      <c r="AZ744" s="218"/>
      <c r="BA744" s="218"/>
      <c r="BB744" s="218"/>
      <c r="BC744" s="218"/>
      <c r="BD744" s="218"/>
      <c r="BE744" s="218"/>
      <c r="BF744" s="218"/>
      <c r="BG744" s="218"/>
      <c r="BH744" s="218"/>
      <c r="BI744" s="218"/>
      <c r="BJ744" s="218"/>
      <c r="BK744" s="218"/>
      <c r="BL744" s="218"/>
      <c r="BM744" s="218"/>
      <c r="BN744" s="218"/>
      <c r="BO744" s="218"/>
      <c r="BP744" s="218"/>
      <c r="BQ744" s="218"/>
      <c r="BR744" s="218"/>
      <c r="BS744" s="218"/>
      <c r="BT744" s="218"/>
      <c r="BU744" s="218"/>
      <c r="BV744" s="218"/>
      <c r="BW744" s="218"/>
      <c r="BX744" s="218"/>
      <c r="BY744" s="218"/>
      <c r="BZ744" s="218"/>
      <c r="DK744" s="218"/>
      <c r="DL744" s="218"/>
      <c r="DM744" s="218"/>
      <c r="DN744" s="218"/>
      <c r="DO744" s="218"/>
      <c r="DP744" s="218"/>
      <c r="DQ744" s="218"/>
      <c r="DR744" s="218"/>
      <c r="DS744" s="218"/>
      <c r="DT744" s="218"/>
      <c r="DU744" s="218"/>
      <c r="DV744" s="218"/>
      <c r="DW744" s="218"/>
      <c r="DX744" s="218"/>
      <c r="DY744" s="218"/>
      <c r="DZ744" s="218"/>
      <c r="EA744" s="218"/>
      <c r="EB744" s="218"/>
      <c r="EC744" s="218"/>
      <c r="ED744" s="218"/>
      <c r="EE744" s="218"/>
      <c r="EF744" s="218"/>
      <c r="EG744" s="218"/>
      <c r="EH744" s="218"/>
    </row>
    <row r="745" spans="2:138">
      <c r="B745" s="218"/>
      <c r="C745" s="304"/>
      <c r="D745" s="218"/>
      <c r="F745" s="218"/>
      <c r="G745" s="218"/>
      <c r="H745" s="218"/>
      <c r="I745" s="218"/>
      <c r="J745" s="218"/>
      <c r="K745" s="218"/>
      <c r="L745" s="218"/>
      <c r="M745" s="218"/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  <c r="Y745" s="218"/>
      <c r="Z745" s="218"/>
      <c r="AA745" s="218"/>
      <c r="AB745" s="218"/>
      <c r="AC745" s="218"/>
      <c r="AD745" s="218"/>
      <c r="AE745" s="218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18"/>
      <c r="AP745" s="218"/>
      <c r="AQ745" s="218"/>
      <c r="AR745" s="218"/>
      <c r="AS745" s="218"/>
      <c r="AT745" s="218"/>
      <c r="AU745" s="218"/>
      <c r="AV745" s="218"/>
      <c r="AW745" s="218"/>
      <c r="AX745" s="218"/>
      <c r="AY745" s="218"/>
      <c r="AZ745" s="218"/>
      <c r="BA745" s="218"/>
      <c r="BB745" s="218"/>
      <c r="BC745" s="218"/>
      <c r="BD745" s="218"/>
      <c r="BE745" s="218"/>
      <c r="BF745" s="218"/>
      <c r="BG745" s="218"/>
      <c r="BH745" s="218"/>
      <c r="BI745" s="218"/>
      <c r="BJ745" s="218"/>
      <c r="BK745" s="218"/>
      <c r="BL745" s="218"/>
      <c r="BM745" s="218"/>
      <c r="BN745" s="218"/>
      <c r="BO745" s="218"/>
      <c r="BP745" s="218"/>
      <c r="BQ745" s="218"/>
      <c r="BR745" s="218"/>
      <c r="BS745" s="218"/>
      <c r="BT745" s="218"/>
      <c r="BU745" s="218"/>
      <c r="BV745" s="218"/>
      <c r="BW745" s="218"/>
      <c r="BX745" s="218"/>
      <c r="BY745" s="218"/>
      <c r="BZ745" s="218"/>
      <c r="DK745" s="218"/>
      <c r="DL745" s="218"/>
      <c r="DM745" s="218"/>
      <c r="DN745" s="218"/>
      <c r="DO745" s="218"/>
      <c r="DP745" s="218"/>
      <c r="DQ745" s="218"/>
      <c r="DR745" s="218"/>
      <c r="DS745" s="218"/>
      <c r="DT745" s="218"/>
      <c r="DU745" s="218"/>
      <c r="DV745" s="218"/>
      <c r="DW745" s="218"/>
      <c r="DX745" s="218"/>
      <c r="DY745" s="218"/>
      <c r="DZ745" s="218"/>
      <c r="EA745" s="218"/>
      <c r="EB745" s="218"/>
      <c r="EC745" s="218"/>
      <c r="ED745" s="218"/>
      <c r="EE745" s="218"/>
      <c r="EF745" s="218"/>
      <c r="EG745" s="218"/>
      <c r="EH745" s="218"/>
    </row>
    <row r="746" spans="2:138">
      <c r="B746" s="218"/>
      <c r="C746" s="304"/>
      <c r="D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218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218"/>
      <c r="BV746" s="218"/>
      <c r="BW746" s="218"/>
      <c r="BX746" s="218"/>
      <c r="BY746" s="218"/>
      <c r="BZ746" s="218"/>
      <c r="DK746" s="218"/>
      <c r="DL746" s="218"/>
      <c r="DM746" s="218"/>
      <c r="DN746" s="218"/>
      <c r="DO746" s="218"/>
      <c r="DP746" s="218"/>
      <c r="DQ746" s="218"/>
      <c r="DR746" s="218"/>
      <c r="DS746" s="218"/>
      <c r="DT746" s="218"/>
      <c r="DU746" s="218"/>
      <c r="DV746" s="218"/>
      <c r="DW746" s="218"/>
      <c r="DX746" s="218"/>
      <c r="DY746" s="218"/>
      <c r="DZ746" s="218"/>
      <c r="EA746" s="218"/>
      <c r="EB746" s="218"/>
      <c r="EC746" s="218"/>
      <c r="ED746" s="218"/>
      <c r="EE746" s="218"/>
      <c r="EF746" s="218"/>
      <c r="EG746" s="218"/>
      <c r="EH746" s="218"/>
    </row>
    <row r="747" spans="2:138">
      <c r="B747" s="218"/>
      <c r="C747" s="304"/>
      <c r="D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218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218"/>
      <c r="BV747" s="218"/>
      <c r="BW747" s="218"/>
      <c r="BX747" s="218"/>
      <c r="BY747" s="218"/>
      <c r="BZ747" s="218"/>
      <c r="DK747" s="218"/>
      <c r="DL747" s="218"/>
      <c r="DM747" s="218"/>
      <c r="DN747" s="218"/>
      <c r="DO747" s="218"/>
      <c r="DP747" s="218"/>
      <c r="DQ747" s="218"/>
      <c r="DR747" s="218"/>
      <c r="DS747" s="218"/>
      <c r="DT747" s="218"/>
      <c r="DU747" s="218"/>
      <c r="DV747" s="218"/>
      <c r="DW747" s="218"/>
      <c r="DX747" s="218"/>
      <c r="DY747" s="218"/>
      <c r="DZ747" s="218"/>
      <c r="EA747" s="218"/>
      <c r="EB747" s="218"/>
      <c r="EC747" s="218"/>
      <c r="ED747" s="218"/>
      <c r="EE747" s="218"/>
      <c r="EF747" s="218"/>
      <c r="EG747" s="218"/>
      <c r="EH747" s="218"/>
    </row>
    <row r="748" spans="2:138">
      <c r="B748" s="218"/>
      <c r="C748" s="304"/>
      <c r="D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218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218"/>
      <c r="BV748" s="218"/>
      <c r="BW748" s="218"/>
      <c r="BX748" s="218"/>
      <c r="BY748" s="218"/>
      <c r="BZ748" s="218"/>
      <c r="DK748" s="218"/>
      <c r="DL748" s="218"/>
      <c r="DM748" s="218"/>
      <c r="DN748" s="218"/>
      <c r="DO748" s="218"/>
      <c r="DP748" s="218"/>
      <c r="DQ748" s="218"/>
      <c r="DR748" s="218"/>
      <c r="DS748" s="218"/>
      <c r="DT748" s="218"/>
      <c r="DU748" s="218"/>
      <c r="DV748" s="218"/>
      <c r="DW748" s="218"/>
      <c r="DX748" s="218"/>
      <c r="DY748" s="218"/>
      <c r="DZ748" s="218"/>
      <c r="EA748" s="218"/>
      <c r="EB748" s="218"/>
      <c r="EC748" s="218"/>
      <c r="ED748" s="218"/>
      <c r="EE748" s="218"/>
      <c r="EF748" s="218"/>
      <c r="EG748" s="218"/>
      <c r="EH748" s="218"/>
    </row>
    <row r="749" spans="2:138">
      <c r="B749" s="218"/>
      <c r="C749" s="304"/>
      <c r="D749" s="218"/>
      <c r="F749" s="218"/>
      <c r="G749" s="218"/>
      <c r="H749" s="218"/>
      <c r="I749" s="218"/>
      <c r="J749" s="218"/>
      <c r="K749" s="218"/>
      <c r="L749" s="218"/>
      <c r="M749" s="218"/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  <c r="Y749" s="218"/>
      <c r="Z749" s="218"/>
      <c r="AA749" s="218"/>
      <c r="AB749" s="218"/>
      <c r="AC749" s="218"/>
      <c r="AD749" s="218"/>
      <c r="AE749" s="218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18"/>
      <c r="AP749" s="218"/>
      <c r="AQ749" s="218"/>
      <c r="AR749" s="218"/>
      <c r="AS749" s="218"/>
      <c r="AT749" s="218"/>
      <c r="AU749" s="218"/>
      <c r="AV749" s="218"/>
      <c r="AW749" s="218"/>
      <c r="AX749" s="218"/>
      <c r="AY749" s="218"/>
      <c r="AZ749" s="218"/>
      <c r="BA749" s="218"/>
      <c r="BB749" s="218"/>
      <c r="BC749" s="218"/>
      <c r="BD749" s="218"/>
      <c r="BE749" s="218"/>
      <c r="BF749" s="218"/>
      <c r="BG749" s="218"/>
      <c r="BH749" s="218"/>
      <c r="BI749" s="218"/>
      <c r="BJ749" s="218"/>
      <c r="BK749" s="218"/>
      <c r="BL749" s="218"/>
      <c r="BM749" s="218"/>
      <c r="BN749" s="218"/>
      <c r="BO749" s="218"/>
      <c r="BP749" s="218"/>
      <c r="BQ749" s="218"/>
      <c r="BR749" s="218"/>
      <c r="BS749" s="218"/>
      <c r="BT749" s="218"/>
      <c r="BU749" s="218"/>
      <c r="BV749" s="218"/>
      <c r="BW749" s="218"/>
      <c r="BX749" s="218"/>
      <c r="BY749" s="218"/>
      <c r="BZ749" s="218"/>
      <c r="DK749" s="218"/>
      <c r="DL749" s="218"/>
      <c r="DM749" s="218"/>
      <c r="DN749" s="218"/>
      <c r="DO749" s="218"/>
      <c r="DP749" s="218"/>
      <c r="DQ749" s="218"/>
      <c r="DR749" s="218"/>
      <c r="DS749" s="218"/>
      <c r="DT749" s="218"/>
      <c r="DU749" s="218"/>
      <c r="DV749" s="218"/>
      <c r="DW749" s="218"/>
      <c r="DX749" s="218"/>
      <c r="DY749" s="218"/>
      <c r="DZ749" s="218"/>
      <c r="EA749" s="218"/>
      <c r="EB749" s="218"/>
      <c r="EC749" s="218"/>
      <c r="ED749" s="218"/>
      <c r="EE749" s="218"/>
      <c r="EF749" s="218"/>
      <c r="EG749" s="218"/>
      <c r="EH749" s="218"/>
    </row>
    <row r="750" spans="2:138">
      <c r="B750" s="218"/>
      <c r="C750" s="304"/>
      <c r="D750" s="218"/>
      <c r="F750" s="218"/>
      <c r="G750" s="218"/>
      <c r="H750" s="218"/>
      <c r="I750" s="218"/>
      <c r="J750" s="218"/>
      <c r="K750" s="218"/>
      <c r="L750" s="218"/>
      <c r="M750" s="218"/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  <c r="Y750" s="218"/>
      <c r="Z750" s="218"/>
      <c r="AA750" s="218"/>
      <c r="AB750" s="218"/>
      <c r="AC750" s="218"/>
      <c r="AD750" s="218"/>
      <c r="AE750" s="218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18"/>
      <c r="AP750" s="218"/>
      <c r="AQ750" s="218"/>
      <c r="AR750" s="218"/>
      <c r="AS750" s="218"/>
      <c r="AT750" s="218"/>
      <c r="AU750" s="218"/>
      <c r="AV750" s="218"/>
      <c r="AW750" s="218"/>
      <c r="AX750" s="218"/>
      <c r="AY750" s="218"/>
      <c r="AZ750" s="218"/>
      <c r="BA750" s="218"/>
      <c r="BB750" s="218"/>
      <c r="BC750" s="218"/>
      <c r="BD750" s="218"/>
      <c r="BE750" s="218"/>
      <c r="BF750" s="218"/>
      <c r="BG750" s="218"/>
      <c r="BH750" s="218"/>
      <c r="BI750" s="218"/>
      <c r="BJ750" s="218"/>
      <c r="BK750" s="218"/>
      <c r="BL750" s="218"/>
      <c r="BM750" s="218"/>
      <c r="BN750" s="218"/>
      <c r="BO750" s="218"/>
      <c r="BP750" s="218"/>
      <c r="BQ750" s="218"/>
      <c r="BR750" s="218"/>
      <c r="BS750" s="218"/>
      <c r="BT750" s="218"/>
      <c r="BU750" s="218"/>
      <c r="BV750" s="218"/>
      <c r="BW750" s="218"/>
      <c r="BX750" s="218"/>
      <c r="BY750" s="218"/>
      <c r="BZ750" s="218"/>
      <c r="DK750" s="218"/>
      <c r="DL750" s="218"/>
      <c r="DM750" s="218"/>
      <c r="DN750" s="218"/>
      <c r="DO750" s="218"/>
      <c r="DP750" s="218"/>
      <c r="DQ750" s="218"/>
      <c r="DR750" s="218"/>
      <c r="DS750" s="218"/>
      <c r="DT750" s="218"/>
      <c r="DU750" s="218"/>
      <c r="DV750" s="218"/>
      <c r="DW750" s="218"/>
      <c r="DX750" s="218"/>
      <c r="DY750" s="218"/>
      <c r="DZ750" s="218"/>
      <c r="EA750" s="218"/>
      <c r="EB750" s="218"/>
      <c r="EC750" s="218"/>
      <c r="ED750" s="218"/>
      <c r="EE750" s="218"/>
      <c r="EF750" s="218"/>
      <c r="EG750" s="218"/>
      <c r="EH750" s="218"/>
    </row>
    <row r="751" spans="2:138">
      <c r="B751" s="218"/>
      <c r="C751" s="304"/>
      <c r="D751" s="218"/>
      <c r="F751" s="218"/>
      <c r="G751" s="218"/>
      <c r="H751" s="218"/>
      <c r="I751" s="218"/>
      <c r="J751" s="218"/>
      <c r="K751" s="218"/>
      <c r="L751" s="218"/>
      <c r="M751" s="218"/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  <c r="Y751" s="218"/>
      <c r="Z751" s="218"/>
      <c r="AA751" s="218"/>
      <c r="AB751" s="218"/>
      <c r="AC751" s="218"/>
      <c r="AD751" s="218"/>
      <c r="AE751" s="218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18"/>
      <c r="AP751" s="218"/>
      <c r="AQ751" s="218"/>
      <c r="AR751" s="218"/>
      <c r="AS751" s="218"/>
      <c r="AT751" s="218"/>
      <c r="AU751" s="218"/>
      <c r="AV751" s="218"/>
      <c r="AW751" s="218"/>
      <c r="AX751" s="218"/>
      <c r="AY751" s="218"/>
      <c r="AZ751" s="218"/>
      <c r="BA751" s="218"/>
      <c r="BB751" s="218"/>
      <c r="BC751" s="218"/>
      <c r="BD751" s="218"/>
      <c r="BE751" s="218"/>
      <c r="BF751" s="218"/>
      <c r="BG751" s="218"/>
      <c r="BH751" s="218"/>
      <c r="BI751" s="218"/>
      <c r="BJ751" s="218"/>
      <c r="BK751" s="218"/>
      <c r="BL751" s="218"/>
      <c r="BM751" s="218"/>
      <c r="BN751" s="218"/>
      <c r="BO751" s="218"/>
      <c r="BP751" s="218"/>
      <c r="BQ751" s="218"/>
      <c r="BR751" s="218"/>
      <c r="BS751" s="218"/>
      <c r="BT751" s="218"/>
      <c r="BU751" s="218"/>
      <c r="BV751" s="218"/>
      <c r="BW751" s="218"/>
      <c r="BX751" s="218"/>
      <c r="BY751" s="218"/>
      <c r="BZ751" s="218"/>
      <c r="DK751" s="218"/>
      <c r="DL751" s="218"/>
      <c r="DM751" s="218"/>
      <c r="DN751" s="218"/>
      <c r="DO751" s="218"/>
      <c r="DP751" s="218"/>
      <c r="DQ751" s="218"/>
      <c r="DR751" s="218"/>
      <c r="DS751" s="218"/>
      <c r="DT751" s="218"/>
      <c r="DU751" s="218"/>
      <c r="DV751" s="218"/>
      <c r="DW751" s="218"/>
      <c r="DX751" s="218"/>
      <c r="DY751" s="218"/>
      <c r="DZ751" s="218"/>
      <c r="EA751" s="218"/>
      <c r="EB751" s="218"/>
      <c r="EC751" s="218"/>
      <c r="ED751" s="218"/>
      <c r="EE751" s="218"/>
      <c r="EF751" s="218"/>
      <c r="EG751" s="218"/>
      <c r="EH751" s="218"/>
    </row>
    <row r="752" spans="2:138">
      <c r="B752" s="218"/>
      <c r="C752" s="304"/>
      <c r="D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218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218"/>
      <c r="BV752" s="218"/>
      <c r="BW752" s="218"/>
      <c r="BX752" s="218"/>
      <c r="BY752" s="218"/>
      <c r="BZ752" s="218"/>
      <c r="DK752" s="218"/>
      <c r="DL752" s="218"/>
      <c r="DM752" s="218"/>
      <c r="DN752" s="218"/>
      <c r="DO752" s="218"/>
      <c r="DP752" s="218"/>
      <c r="DQ752" s="218"/>
      <c r="DR752" s="218"/>
      <c r="DS752" s="218"/>
      <c r="DT752" s="218"/>
      <c r="DU752" s="218"/>
      <c r="DV752" s="218"/>
      <c r="DW752" s="218"/>
      <c r="DX752" s="218"/>
      <c r="DY752" s="218"/>
      <c r="DZ752" s="218"/>
      <c r="EA752" s="218"/>
      <c r="EB752" s="218"/>
      <c r="EC752" s="218"/>
      <c r="ED752" s="218"/>
      <c r="EE752" s="218"/>
      <c r="EF752" s="218"/>
      <c r="EG752" s="218"/>
      <c r="EH752" s="218"/>
    </row>
    <row r="753" spans="2:138">
      <c r="B753" s="218"/>
      <c r="C753" s="304"/>
      <c r="D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218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218"/>
      <c r="BV753" s="218"/>
      <c r="BW753" s="218"/>
      <c r="BX753" s="218"/>
      <c r="BY753" s="218"/>
      <c r="BZ753" s="218"/>
      <c r="DK753" s="218"/>
      <c r="DL753" s="218"/>
      <c r="DM753" s="218"/>
      <c r="DN753" s="218"/>
      <c r="DO753" s="218"/>
      <c r="DP753" s="218"/>
      <c r="DQ753" s="218"/>
      <c r="DR753" s="218"/>
      <c r="DS753" s="218"/>
      <c r="DT753" s="218"/>
      <c r="DU753" s="218"/>
      <c r="DV753" s="218"/>
      <c r="DW753" s="218"/>
      <c r="DX753" s="218"/>
      <c r="DY753" s="218"/>
      <c r="DZ753" s="218"/>
      <c r="EA753" s="218"/>
      <c r="EB753" s="218"/>
      <c r="EC753" s="218"/>
      <c r="ED753" s="218"/>
      <c r="EE753" s="218"/>
      <c r="EF753" s="218"/>
      <c r="EG753" s="218"/>
      <c r="EH753" s="218"/>
    </row>
    <row r="754" spans="2:138">
      <c r="B754" s="218"/>
      <c r="C754" s="304"/>
      <c r="D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218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218"/>
      <c r="BV754" s="218"/>
      <c r="BW754" s="218"/>
      <c r="BX754" s="218"/>
      <c r="BY754" s="218"/>
      <c r="BZ754" s="218"/>
      <c r="DK754" s="218"/>
      <c r="DL754" s="218"/>
      <c r="DM754" s="218"/>
      <c r="DN754" s="218"/>
      <c r="DO754" s="218"/>
      <c r="DP754" s="218"/>
      <c r="DQ754" s="218"/>
      <c r="DR754" s="218"/>
      <c r="DS754" s="218"/>
      <c r="DT754" s="218"/>
      <c r="DU754" s="218"/>
      <c r="DV754" s="218"/>
      <c r="DW754" s="218"/>
      <c r="DX754" s="218"/>
      <c r="DY754" s="218"/>
      <c r="DZ754" s="218"/>
      <c r="EA754" s="218"/>
      <c r="EB754" s="218"/>
      <c r="EC754" s="218"/>
      <c r="ED754" s="218"/>
      <c r="EE754" s="218"/>
      <c r="EF754" s="218"/>
      <c r="EG754" s="218"/>
      <c r="EH754" s="218"/>
    </row>
    <row r="755" spans="2:138">
      <c r="B755" s="218"/>
      <c r="C755" s="304"/>
      <c r="D755" s="218"/>
      <c r="F755" s="218"/>
      <c r="G755" s="218"/>
      <c r="H755" s="218"/>
      <c r="I755" s="218"/>
      <c r="J755" s="218"/>
      <c r="K755" s="218"/>
      <c r="L755" s="218"/>
      <c r="M755" s="218"/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  <c r="Y755" s="218"/>
      <c r="Z755" s="218"/>
      <c r="AA755" s="218"/>
      <c r="AB755" s="218"/>
      <c r="AC755" s="218"/>
      <c r="AD755" s="218"/>
      <c r="AE755" s="218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18"/>
      <c r="AP755" s="218"/>
      <c r="AQ755" s="218"/>
      <c r="AR755" s="218"/>
      <c r="AS755" s="218"/>
      <c r="AT755" s="218"/>
      <c r="AU755" s="218"/>
      <c r="AV755" s="218"/>
      <c r="AW755" s="218"/>
      <c r="AX755" s="218"/>
      <c r="AY755" s="218"/>
      <c r="AZ755" s="218"/>
      <c r="BA755" s="218"/>
      <c r="BB755" s="218"/>
      <c r="BC755" s="218"/>
      <c r="BD755" s="218"/>
      <c r="BE755" s="218"/>
      <c r="BF755" s="218"/>
      <c r="BG755" s="218"/>
      <c r="BH755" s="218"/>
      <c r="BI755" s="218"/>
      <c r="BJ755" s="218"/>
      <c r="BK755" s="218"/>
      <c r="BL755" s="218"/>
      <c r="BM755" s="218"/>
      <c r="BN755" s="218"/>
      <c r="BO755" s="218"/>
      <c r="BP755" s="218"/>
      <c r="BQ755" s="218"/>
      <c r="BR755" s="218"/>
      <c r="BS755" s="218"/>
      <c r="BT755" s="218"/>
      <c r="BU755" s="218"/>
      <c r="BV755" s="218"/>
      <c r="BW755" s="218"/>
      <c r="BX755" s="218"/>
      <c r="BY755" s="218"/>
      <c r="BZ755" s="218"/>
      <c r="DK755" s="218"/>
      <c r="DL755" s="218"/>
      <c r="DM755" s="218"/>
      <c r="DN755" s="218"/>
      <c r="DO755" s="218"/>
      <c r="DP755" s="218"/>
      <c r="DQ755" s="218"/>
      <c r="DR755" s="218"/>
      <c r="DS755" s="218"/>
      <c r="DT755" s="218"/>
      <c r="DU755" s="218"/>
      <c r="DV755" s="218"/>
      <c r="DW755" s="218"/>
      <c r="DX755" s="218"/>
      <c r="DY755" s="218"/>
      <c r="DZ755" s="218"/>
      <c r="EA755" s="218"/>
      <c r="EB755" s="218"/>
      <c r="EC755" s="218"/>
      <c r="ED755" s="218"/>
      <c r="EE755" s="218"/>
      <c r="EF755" s="218"/>
      <c r="EG755" s="218"/>
      <c r="EH755" s="218"/>
    </row>
    <row r="756" spans="2:138">
      <c r="B756" s="218"/>
      <c r="C756" s="304"/>
      <c r="D756" s="218"/>
      <c r="F756" s="218"/>
      <c r="G756" s="218"/>
      <c r="H756" s="218"/>
      <c r="I756" s="218"/>
      <c r="J756" s="218"/>
      <c r="K756" s="218"/>
      <c r="L756" s="218"/>
      <c r="M756" s="218"/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  <c r="Y756" s="218"/>
      <c r="Z756" s="218"/>
      <c r="AA756" s="218"/>
      <c r="AB756" s="218"/>
      <c r="AC756" s="218"/>
      <c r="AD756" s="218"/>
      <c r="AE756" s="218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18"/>
      <c r="AP756" s="218"/>
      <c r="AQ756" s="218"/>
      <c r="AR756" s="218"/>
      <c r="AS756" s="218"/>
      <c r="AT756" s="218"/>
      <c r="AU756" s="218"/>
      <c r="AV756" s="218"/>
      <c r="AW756" s="218"/>
      <c r="AX756" s="218"/>
      <c r="AY756" s="218"/>
      <c r="AZ756" s="218"/>
      <c r="BA756" s="218"/>
      <c r="BB756" s="218"/>
      <c r="BC756" s="218"/>
      <c r="BD756" s="218"/>
      <c r="BE756" s="218"/>
      <c r="BF756" s="218"/>
      <c r="BG756" s="218"/>
      <c r="BH756" s="218"/>
      <c r="BI756" s="218"/>
      <c r="BJ756" s="218"/>
      <c r="BK756" s="218"/>
      <c r="BL756" s="218"/>
      <c r="BM756" s="218"/>
      <c r="BN756" s="218"/>
      <c r="BO756" s="218"/>
      <c r="BP756" s="218"/>
      <c r="BQ756" s="218"/>
      <c r="BR756" s="218"/>
      <c r="BS756" s="218"/>
      <c r="BT756" s="218"/>
      <c r="BU756" s="218"/>
      <c r="BV756" s="218"/>
      <c r="BW756" s="218"/>
      <c r="BX756" s="218"/>
      <c r="BY756" s="218"/>
      <c r="BZ756" s="218"/>
      <c r="DK756" s="218"/>
      <c r="DL756" s="218"/>
      <c r="DM756" s="218"/>
      <c r="DN756" s="218"/>
      <c r="DO756" s="218"/>
      <c r="DP756" s="218"/>
      <c r="DQ756" s="218"/>
      <c r="DR756" s="218"/>
      <c r="DS756" s="218"/>
      <c r="DT756" s="218"/>
      <c r="DU756" s="218"/>
      <c r="DV756" s="218"/>
      <c r="DW756" s="218"/>
      <c r="DX756" s="218"/>
      <c r="DY756" s="218"/>
      <c r="DZ756" s="218"/>
      <c r="EA756" s="218"/>
      <c r="EB756" s="218"/>
      <c r="EC756" s="218"/>
      <c r="ED756" s="218"/>
      <c r="EE756" s="218"/>
      <c r="EF756" s="218"/>
      <c r="EG756" s="218"/>
      <c r="EH756" s="218"/>
    </row>
    <row r="757" spans="2:138">
      <c r="B757" s="218"/>
      <c r="C757" s="304"/>
      <c r="D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218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218"/>
      <c r="BV757" s="218"/>
      <c r="BW757" s="218"/>
      <c r="BX757" s="218"/>
      <c r="BY757" s="218"/>
      <c r="BZ757" s="218"/>
      <c r="DK757" s="218"/>
      <c r="DL757" s="218"/>
      <c r="DM757" s="218"/>
      <c r="DN757" s="218"/>
      <c r="DO757" s="218"/>
      <c r="DP757" s="218"/>
      <c r="DQ757" s="218"/>
      <c r="DR757" s="218"/>
      <c r="DS757" s="218"/>
      <c r="DT757" s="218"/>
      <c r="DU757" s="218"/>
      <c r="DV757" s="218"/>
      <c r="DW757" s="218"/>
      <c r="DX757" s="218"/>
      <c r="DY757" s="218"/>
      <c r="DZ757" s="218"/>
      <c r="EA757" s="218"/>
      <c r="EB757" s="218"/>
      <c r="EC757" s="218"/>
      <c r="ED757" s="218"/>
      <c r="EE757" s="218"/>
      <c r="EF757" s="218"/>
      <c r="EG757" s="218"/>
      <c r="EH757" s="218"/>
    </row>
    <row r="758" spans="2:138">
      <c r="B758" s="218"/>
      <c r="C758" s="304"/>
      <c r="D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218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218"/>
      <c r="BV758" s="218"/>
      <c r="BW758" s="218"/>
      <c r="BX758" s="218"/>
      <c r="BY758" s="218"/>
      <c r="BZ758" s="218"/>
      <c r="DK758" s="218"/>
      <c r="DL758" s="218"/>
      <c r="DM758" s="218"/>
      <c r="DN758" s="218"/>
      <c r="DO758" s="218"/>
      <c r="DP758" s="218"/>
      <c r="DQ758" s="218"/>
      <c r="DR758" s="218"/>
      <c r="DS758" s="218"/>
      <c r="DT758" s="218"/>
      <c r="DU758" s="218"/>
      <c r="DV758" s="218"/>
      <c r="DW758" s="218"/>
      <c r="DX758" s="218"/>
      <c r="DY758" s="218"/>
      <c r="DZ758" s="218"/>
      <c r="EA758" s="218"/>
      <c r="EB758" s="218"/>
      <c r="EC758" s="218"/>
      <c r="ED758" s="218"/>
      <c r="EE758" s="218"/>
      <c r="EF758" s="218"/>
      <c r="EG758" s="218"/>
      <c r="EH758" s="218"/>
    </row>
    <row r="759" spans="2:138">
      <c r="B759" s="218"/>
      <c r="C759" s="304"/>
      <c r="D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218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218"/>
      <c r="BV759" s="218"/>
      <c r="BW759" s="218"/>
      <c r="BX759" s="218"/>
      <c r="BY759" s="218"/>
      <c r="BZ759" s="218"/>
      <c r="DK759" s="218"/>
      <c r="DL759" s="218"/>
      <c r="DM759" s="218"/>
      <c r="DN759" s="218"/>
      <c r="DO759" s="218"/>
      <c r="DP759" s="218"/>
      <c r="DQ759" s="218"/>
      <c r="DR759" s="218"/>
      <c r="DS759" s="218"/>
      <c r="DT759" s="218"/>
      <c r="DU759" s="218"/>
      <c r="DV759" s="218"/>
      <c r="DW759" s="218"/>
      <c r="DX759" s="218"/>
      <c r="DY759" s="218"/>
      <c r="DZ759" s="218"/>
      <c r="EA759" s="218"/>
      <c r="EB759" s="218"/>
      <c r="EC759" s="218"/>
      <c r="ED759" s="218"/>
      <c r="EE759" s="218"/>
      <c r="EF759" s="218"/>
      <c r="EG759" s="218"/>
      <c r="EH759" s="218"/>
    </row>
    <row r="760" spans="2:138">
      <c r="B760" s="218"/>
      <c r="C760" s="304"/>
      <c r="D760" s="218"/>
      <c r="F760" s="218"/>
      <c r="G760" s="218"/>
      <c r="H760" s="218"/>
      <c r="I760" s="218"/>
      <c r="J760" s="218"/>
      <c r="K760" s="218"/>
      <c r="L760" s="218"/>
      <c r="M760" s="218"/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  <c r="Y760" s="218"/>
      <c r="Z760" s="218"/>
      <c r="AA760" s="218"/>
      <c r="AB760" s="218"/>
      <c r="AC760" s="218"/>
      <c r="AD760" s="218"/>
      <c r="AE760" s="218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18"/>
      <c r="AP760" s="218"/>
      <c r="AQ760" s="218"/>
      <c r="AR760" s="218"/>
      <c r="AS760" s="218"/>
      <c r="AT760" s="218"/>
      <c r="AU760" s="218"/>
      <c r="AV760" s="218"/>
      <c r="AW760" s="218"/>
      <c r="AX760" s="218"/>
      <c r="AY760" s="218"/>
      <c r="AZ760" s="218"/>
      <c r="BA760" s="218"/>
      <c r="BB760" s="218"/>
      <c r="BC760" s="218"/>
      <c r="BD760" s="218"/>
      <c r="BE760" s="218"/>
      <c r="BF760" s="218"/>
      <c r="BG760" s="218"/>
      <c r="BH760" s="218"/>
      <c r="BI760" s="218"/>
      <c r="BJ760" s="218"/>
      <c r="BK760" s="218"/>
      <c r="BL760" s="218"/>
      <c r="BM760" s="218"/>
      <c r="BN760" s="218"/>
      <c r="BO760" s="218"/>
      <c r="BP760" s="218"/>
      <c r="BQ760" s="218"/>
      <c r="BR760" s="218"/>
      <c r="BS760" s="218"/>
      <c r="BT760" s="218"/>
      <c r="BU760" s="218"/>
      <c r="BV760" s="218"/>
      <c r="BW760" s="218"/>
      <c r="BX760" s="218"/>
      <c r="BY760" s="218"/>
      <c r="BZ760" s="218"/>
      <c r="DK760" s="218"/>
      <c r="DL760" s="218"/>
      <c r="DM760" s="218"/>
      <c r="DN760" s="218"/>
      <c r="DO760" s="218"/>
      <c r="DP760" s="218"/>
      <c r="DQ760" s="218"/>
      <c r="DR760" s="218"/>
      <c r="DS760" s="218"/>
      <c r="DT760" s="218"/>
      <c r="DU760" s="218"/>
      <c r="DV760" s="218"/>
      <c r="DW760" s="218"/>
      <c r="DX760" s="218"/>
      <c r="DY760" s="218"/>
      <c r="DZ760" s="218"/>
      <c r="EA760" s="218"/>
      <c r="EB760" s="218"/>
      <c r="EC760" s="218"/>
      <c r="ED760" s="218"/>
      <c r="EE760" s="218"/>
      <c r="EF760" s="218"/>
      <c r="EG760" s="218"/>
      <c r="EH760" s="218"/>
    </row>
    <row r="761" spans="2:138">
      <c r="B761" s="218"/>
      <c r="C761" s="304"/>
      <c r="D761" s="218"/>
      <c r="F761" s="218"/>
      <c r="G761" s="218"/>
      <c r="H761" s="218"/>
      <c r="I761" s="218"/>
      <c r="J761" s="218"/>
      <c r="K761" s="218"/>
      <c r="L761" s="218"/>
      <c r="M761" s="218"/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  <c r="Y761" s="218"/>
      <c r="Z761" s="218"/>
      <c r="AA761" s="218"/>
      <c r="AB761" s="218"/>
      <c r="AC761" s="218"/>
      <c r="AD761" s="218"/>
      <c r="AE761" s="218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18"/>
      <c r="AP761" s="218"/>
      <c r="AQ761" s="218"/>
      <c r="AR761" s="218"/>
      <c r="AS761" s="218"/>
      <c r="AT761" s="218"/>
      <c r="AU761" s="218"/>
      <c r="AV761" s="218"/>
      <c r="AW761" s="218"/>
      <c r="AX761" s="218"/>
      <c r="AY761" s="218"/>
      <c r="AZ761" s="218"/>
      <c r="BA761" s="218"/>
      <c r="BB761" s="218"/>
      <c r="BC761" s="218"/>
      <c r="BD761" s="218"/>
      <c r="BE761" s="218"/>
      <c r="BF761" s="218"/>
      <c r="BG761" s="218"/>
      <c r="BH761" s="218"/>
      <c r="BI761" s="218"/>
      <c r="BJ761" s="218"/>
      <c r="BK761" s="218"/>
      <c r="BL761" s="218"/>
      <c r="BM761" s="218"/>
      <c r="BN761" s="218"/>
      <c r="BO761" s="218"/>
      <c r="BP761" s="218"/>
      <c r="BQ761" s="218"/>
      <c r="BR761" s="218"/>
      <c r="BS761" s="218"/>
      <c r="BT761" s="218"/>
      <c r="BU761" s="218"/>
      <c r="BV761" s="218"/>
      <c r="BW761" s="218"/>
      <c r="BX761" s="218"/>
      <c r="BY761" s="218"/>
      <c r="BZ761" s="218"/>
      <c r="DK761" s="218"/>
      <c r="DL761" s="218"/>
      <c r="DM761" s="218"/>
      <c r="DN761" s="218"/>
      <c r="DO761" s="218"/>
      <c r="DP761" s="218"/>
      <c r="DQ761" s="218"/>
      <c r="DR761" s="218"/>
      <c r="DS761" s="218"/>
      <c r="DT761" s="218"/>
      <c r="DU761" s="218"/>
      <c r="DV761" s="218"/>
      <c r="DW761" s="218"/>
      <c r="DX761" s="218"/>
      <c r="DY761" s="218"/>
      <c r="DZ761" s="218"/>
      <c r="EA761" s="218"/>
      <c r="EB761" s="218"/>
      <c r="EC761" s="218"/>
      <c r="ED761" s="218"/>
      <c r="EE761" s="218"/>
      <c r="EF761" s="218"/>
      <c r="EG761" s="218"/>
      <c r="EH761" s="218"/>
    </row>
    <row r="762" spans="2:138">
      <c r="B762" s="218"/>
      <c r="C762" s="304"/>
      <c r="D762" s="218"/>
      <c r="F762" s="218"/>
      <c r="G762" s="218"/>
      <c r="H762" s="218"/>
      <c r="I762" s="218"/>
      <c r="J762" s="218"/>
      <c r="K762" s="218"/>
      <c r="L762" s="218"/>
      <c r="M762" s="218"/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  <c r="Y762" s="218"/>
      <c r="Z762" s="218"/>
      <c r="AA762" s="218"/>
      <c r="AB762" s="218"/>
      <c r="AC762" s="218"/>
      <c r="AD762" s="218"/>
      <c r="AE762" s="218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18"/>
      <c r="AP762" s="218"/>
      <c r="AQ762" s="218"/>
      <c r="AR762" s="218"/>
      <c r="AS762" s="218"/>
      <c r="AT762" s="218"/>
      <c r="AU762" s="218"/>
      <c r="AV762" s="218"/>
      <c r="AW762" s="218"/>
      <c r="AX762" s="218"/>
      <c r="AY762" s="218"/>
      <c r="AZ762" s="218"/>
      <c r="BA762" s="218"/>
      <c r="BB762" s="218"/>
      <c r="BC762" s="218"/>
      <c r="BD762" s="218"/>
      <c r="BE762" s="218"/>
      <c r="BF762" s="218"/>
      <c r="BG762" s="218"/>
      <c r="BH762" s="218"/>
      <c r="BI762" s="218"/>
      <c r="BJ762" s="218"/>
      <c r="BK762" s="218"/>
      <c r="BL762" s="218"/>
      <c r="BM762" s="218"/>
      <c r="BN762" s="218"/>
      <c r="BO762" s="218"/>
      <c r="BP762" s="218"/>
      <c r="BQ762" s="218"/>
      <c r="BR762" s="218"/>
      <c r="BS762" s="218"/>
      <c r="BT762" s="218"/>
      <c r="BU762" s="218"/>
      <c r="BV762" s="218"/>
      <c r="BW762" s="218"/>
      <c r="BX762" s="218"/>
      <c r="BY762" s="218"/>
      <c r="BZ762" s="218"/>
      <c r="DK762" s="218"/>
      <c r="DL762" s="218"/>
      <c r="DM762" s="218"/>
      <c r="DN762" s="218"/>
      <c r="DO762" s="218"/>
      <c r="DP762" s="218"/>
      <c r="DQ762" s="218"/>
      <c r="DR762" s="218"/>
      <c r="DS762" s="218"/>
      <c r="DT762" s="218"/>
      <c r="DU762" s="218"/>
      <c r="DV762" s="218"/>
      <c r="DW762" s="218"/>
      <c r="DX762" s="218"/>
      <c r="DY762" s="218"/>
      <c r="DZ762" s="218"/>
      <c r="EA762" s="218"/>
      <c r="EB762" s="218"/>
      <c r="EC762" s="218"/>
      <c r="ED762" s="218"/>
      <c r="EE762" s="218"/>
      <c r="EF762" s="218"/>
      <c r="EG762" s="218"/>
      <c r="EH762" s="218"/>
    </row>
    <row r="763" spans="2:138">
      <c r="B763" s="218"/>
      <c r="C763" s="304"/>
      <c r="D763" s="218"/>
      <c r="F763" s="218"/>
      <c r="G763" s="218"/>
      <c r="H763" s="218"/>
      <c r="I763" s="218"/>
      <c r="J763" s="218"/>
      <c r="K763" s="218"/>
      <c r="L763" s="218"/>
      <c r="M763" s="218"/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  <c r="Y763" s="218"/>
      <c r="Z763" s="218"/>
      <c r="AA763" s="218"/>
      <c r="AB763" s="218"/>
      <c r="AC763" s="218"/>
      <c r="AD763" s="218"/>
      <c r="AE763" s="218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18"/>
      <c r="AP763" s="218"/>
      <c r="AQ763" s="218"/>
      <c r="AR763" s="218"/>
      <c r="AS763" s="218"/>
      <c r="AT763" s="218"/>
      <c r="AU763" s="218"/>
      <c r="AV763" s="218"/>
      <c r="AW763" s="218"/>
      <c r="AX763" s="218"/>
      <c r="AY763" s="218"/>
      <c r="AZ763" s="218"/>
      <c r="BA763" s="218"/>
      <c r="BB763" s="218"/>
      <c r="BC763" s="218"/>
      <c r="BD763" s="218"/>
      <c r="BE763" s="218"/>
      <c r="BF763" s="218"/>
      <c r="BG763" s="218"/>
      <c r="BH763" s="218"/>
      <c r="BI763" s="218"/>
      <c r="BJ763" s="218"/>
      <c r="BK763" s="218"/>
      <c r="BL763" s="218"/>
      <c r="BM763" s="218"/>
      <c r="BN763" s="218"/>
      <c r="BO763" s="218"/>
      <c r="BP763" s="218"/>
      <c r="BQ763" s="218"/>
      <c r="BR763" s="218"/>
      <c r="BS763" s="218"/>
      <c r="BT763" s="218"/>
      <c r="BU763" s="218"/>
      <c r="BV763" s="218"/>
      <c r="BW763" s="218"/>
      <c r="BX763" s="218"/>
      <c r="BY763" s="218"/>
      <c r="BZ763" s="218"/>
      <c r="DK763" s="218"/>
      <c r="DL763" s="218"/>
      <c r="DM763" s="218"/>
      <c r="DN763" s="218"/>
      <c r="DO763" s="218"/>
      <c r="DP763" s="218"/>
      <c r="DQ763" s="218"/>
      <c r="DR763" s="218"/>
      <c r="DS763" s="218"/>
      <c r="DT763" s="218"/>
      <c r="DU763" s="218"/>
      <c r="DV763" s="218"/>
      <c r="DW763" s="218"/>
      <c r="DX763" s="218"/>
      <c r="DY763" s="218"/>
      <c r="DZ763" s="218"/>
      <c r="EA763" s="218"/>
      <c r="EB763" s="218"/>
      <c r="EC763" s="218"/>
      <c r="ED763" s="218"/>
      <c r="EE763" s="218"/>
      <c r="EF763" s="218"/>
      <c r="EG763" s="218"/>
      <c r="EH763" s="218"/>
    </row>
    <row r="764" spans="2:138">
      <c r="B764" s="218"/>
      <c r="C764" s="304"/>
      <c r="D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  <c r="Y764" s="218"/>
      <c r="Z764" s="218"/>
      <c r="AA764" s="218"/>
      <c r="AB764" s="218"/>
      <c r="AC764" s="218"/>
      <c r="AD764" s="218"/>
      <c r="AE764" s="218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18"/>
      <c r="AP764" s="218"/>
      <c r="AQ764" s="218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218"/>
      <c r="BC764" s="218"/>
      <c r="BD764" s="218"/>
      <c r="BE764" s="218"/>
      <c r="BF764" s="218"/>
      <c r="BG764" s="218"/>
      <c r="BH764" s="218"/>
      <c r="BI764" s="218"/>
      <c r="BJ764" s="218"/>
      <c r="BK764" s="218"/>
      <c r="BL764" s="218"/>
      <c r="BM764" s="218"/>
      <c r="BN764" s="218"/>
      <c r="BO764" s="218"/>
      <c r="BP764" s="218"/>
      <c r="BQ764" s="218"/>
      <c r="BR764" s="218"/>
      <c r="BS764" s="218"/>
      <c r="BT764" s="218"/>
      <c r="BU764" s="218"/>
      <c r="BV764" s="218"/>
      <c r="BW764" s="218"/>
      <c r="BX764" s="218"/>
      <c r="BY764" s="218"/>
      <c r="BZ764" s="218"/>
      <c r="DK764" s="218"/>
      <c r="DL764" s="218"/>
      <c r="DM764" s="218"/>
      <c r="DN764" s="218"/>
      <c r="DO764" s="218"/>
      <c r="DP764" s="218"/>
      <c r="DQ764" s="218"/>
      <c r="DR764" s="218"/>
      <c r="DS764" s="218"/>
      <c r="DT764" s="218"/>
      <c r="DU764" s="218"/>
      <c r="DV764" s="218"/>
      <c r="DW764" s="218"/>
      <c r="DX764" s="218"/>
      <c r="DY764" s="218"/>
      <c r="DZ764" s="218"/>
      <c r="EA764" s="218"/>
      <c r="EB764" s="218"/>
      <c r="EC764" s="218"/>
      <c r="ED764" s="218"/>
      <c r="EE764" s="218"/>
      <c r="EF764" s="218"/>
      <c r="EG764" s="218"/>
      <c r="EH764" s="218"/>
    </row>
    <row r="765" spans="2:138">
      <c r="B765" s="218"/>
      <c r="C765" s="304"/>
      <c r="D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  <c r="Y765" s="218"/>
      <c r="Z765" s="218"/>
      <c r="AA765" s="218"/>
      <c r="AB765" s="218"/>
      <c r="AC765" s="218"/>
      <c r="AD765" s="218"/>
      <c r="AE765" s="218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18"/>
      <c r="AP765" s="218"/>
      <c r="AQ765" s="218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218"/>
      <c r="BC765" s="218"/>
      <c r="BD765" s="218"/>
      <c r="BE765" s="218"/>
      <c r="BF765" s="218"/>
      <c r="BG765" s="218"/>
      <c r="BH765" s="218"/>
      <c r="BI765" s="218"/>
      <c r="BJ765" s="218"/>
      <c r="BK765" s="218"/>
      <c r="BL765" s="218"/>
      <c r="BM765" s="218"/>
      <c r="BN765" s="218"/>
      <c r="BO765" s="218"/>
      <c r="BP765" s="218"/>
      <c r="BQ765" s="218"/>
      <c r="BR765" s="218"/>
      <c r="BS765" s="218"/>
      <c r="BT765" s="218"/>
      <c r="BU765" s="218"/>
      <c r="BV765" s="218"/>
      <c r="BW765" s="218"/>
      <c r="BX765" s="218"/>
      <c r="BY765" s="218"/>
      <c r="BZ765" s="218"/>
      <c r="DK765" s="218"/>
      <c r="DL765" s="218"/>
      <c r="DM765" s="218"/>
      <c r="DN765" s="218"/>
      <c r="DO765" s="218"/>
      <c r="DP765" s="218"/>
      <c r="DQ765" s="218"/>
      <c r="DR765" s="218"/>
      <c r="DS765" s="218"/>
      <c r="DT765" s="218"/>
      <c r="DU765" s="218"/>
      <c r="DV765" s="218"/>
      <c r="DW765" s="218"/>
      <c r="DX765" s="218"/>
      <c r="DY765" s="218"/>
      <c r="DZ765" s="218"/>
      <c r="EA765" s="218"/>
      <c r="EB765" s="218"/>
      <c r="EC765" s="218"/>
      <c r="ED765" s="218"/>
      <c r="EE765" s="218"/>
      <c r="EF765" s="218"/>
      <c r="EG765" s="218"/>
      <c r="EH765" s="218"/>
    </row>
    <row r="766" spans="2:138">
      <c r="B766" s="218"/>
      <c r="C766" s="304"/>
      <c r="D766" s="218"/>
      <c r="F766" s="218"/>
      <c r="G766" s="218"/>
      <c r="H766" s="218"/>
      <c r="I766" s="218"/>
      <c r="J766" s="218"/>
      <c r="K766" s="218"/>
      <c r="L766" s="218"/>
      <c r="M766" s="218"/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  <c r="Y766" s="218"/>
      <c r="Z766" s="218"/>
      <c r="AA766" s="218"/>
      <c r="AB766" s="218"/>
      <c r="AC766" s="218"/>
      <c r="AD766" s="218"/>
      <c r="AE766" s="218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18"/>
      <c r="AP766" s="218"/>
      <c r="AQ766" s="218"/>
      <c r="AR766" s="218"/>
      <c r="AS766" s="218"/>
      <c r="AT766" s="218"/>
      <c r="AU766" s="218"/>
      <c r="AV766" s="218"/>
      <c r="AW766" s="218"/>
      <c r="AX766" s="218"/>
      <c r="AY766" s="218"/>
      <c r="AZ766" s="218"/>
      <c r="BA766" s="218"/>
      <c r="BB766" s="218"/>
      <c r="BC766" s="218"/>
      <c r="BD766" s="218"/>
      <c r="BE766" s="218"/>
      <c r="BF766" s="218"/>
      <c r="BG766" s="218"/>
      <c r="BH766" s="218"/>
      <c r="BI766" s="218"/>
      <c r="BJ766" s="218"/>
      <c r="BK766" s="218"/>
      <c r="BL766" s="218"/>
      <c r="BM766" s="218"/>
      <c r="BN766" s="218"/>
      <c r="BO766" s="218"/>
      <c r="BP766" s="218"/>
      <c r="BQ766" s="218"/>
      <c r="BR766" s="218"/>
      <c r="BS766" s="218"/>
      <c r="BT766" s="218"/>
      <c r="BU766" s="218"/>
      <c r="BV766" s="218"/>
      <c r="BW766" s="218"/>
      <c r="BX766" s="218"/>
      <c r="BY766" s="218"/>
      <c r="BZ766" s="218"/>
      <c r="DK766" s="218"/>
      <c r="DL766" s="218"/>
      <c r="DM766" s="218"/>
      <c r="DN766" s="218"/>
      <c r="DO766" s="218"/>
      <c r="DP766" s="218"/>
      <c r="DQ766" s="218"/>
      <c r="DR766" s="218"/>
      <c r="DS766" s="218"/>
      <c r="DT766" s="218"/>
      <c r="DU766" s="218"/>
      <c r="DV766" s="218"/>
      <c r="DW766" s="218"/>
      <c r="DX766" s="218"/>
      <c r="DY766" s="218"/>
      <c r="DZ766" s="218"/>
      <c r="EA766" s="218"/>
      <c r="EB766" s="218"/>
      <c r="EC766" s="218"/>
      <c r="ED766" s="218"/>
      <c r="EE766" s="218"/>
      <c r="EF766" s="218"/>
      <c r="EG766" s="218"/>
      <c r="EH766" s="218"/>
    </row>
    <row r="767" spans="2:138">
      <c r="B767" s="218"/>
      <c r="C767" s="304"/>
      <c r="D767" s="218"/>
      <c r="F767" s="218"/>
      <c r="G767" s="218"/>
      <c r="H767" s="218"/>
      <c r="I767" s="218"/>
      <c r="J767" s="218"/>
      <c r="K767" s="218"/>
      <c r="L767" s="218"/>
      <c r="M767" s="218"/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  <c r="Y767" s="218"/>
      <c r="Z767" s="218"/>
      <c r="AA767" s="218"/>
      <c r="AB767" s="218"/>
      <c r="AC767" s="218"/>
      <c r="AD767" s="218"/>
      <c r="AE767" s="218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18"/>
      <c r="AP767" s="218"/>
      <c r="AQ767" s="218"/>
      <c r="AR767" s="218"/>
      <c r="AS767" s="218"/>
      <c r="AT767" s="218"/>
      <c r="AU767" s="218"/>
      <c r="AV767" s="218"/>
      <c r="AW767" s="218"/>
      <c r="AX767" s="218"/>
      <c r="AY767" s="218"/>
      <c r="AZ767" s="218"/>
      <c r="BA767" s="218"/>
      <c r="BB767" s="218"/>
      <c r="BC767" s="218"/>
      <c r="BD767" s="218"/>
      <c r="BE767" s="218"/>
      <c r="BF767" s="218"/>
      <c r="BG767" s="218"/>
      <c r="BH767" s="218"/>
      <c r="BI767" s="218"/>
      <c r="BJ767" s="218"/>
      <c r="BK767" s="218"/>
      <c r="BL767" s="218"/>
      <c r="BM767" s="218"/>
      <c r="BN767" s="218"/>
      <c r="BO767" s="218"/>
      <c r="BP767" s="218"/>
      <c r="BQ767" s="218"/>
      <c r="BR767" s="218"/>
      <c r="BS767" s="218"/>
      <c r="BT767" s="218"/>
      <c r="BU767" s="218"/>
      <c r="BV767" s="218"/>
      <c r="BW767" s="218"/>
      <c r="BX767" s="218"/>
      <c r="BY767" s="218"/>
      <c r="BZ767" s="218"/>
      <c r="DK767" s="218"/>
      <c r="DL767" s="218"/>
      <c r="DM767" s="218"/>
      <c r="DN767" s="218"/>
      <c r="DO767" s="218"/>
      <c r="DP767" s="218"/>
      <c r="DQ767" s="218"/>
      <c r="DR767" s="218"/>
      <c r="DS767" s="218"/>
      <c r="DT767" s="218"/>
      <c r="DU767" s="218"/>
      <c r="DV767" s="218"/>
      <c r="DW767" s="218"/>
      <c r="DX767" s="218"/>
      <c r="DY767" s="218"/>
      <c r="DZ767" s="218"/>
      <c r="EA767" s="218"/>
      <c r="EB767" s="218"/>
      <c r="EC767" s="218"/>
      <c r="ED767" s="218"/>
      <c r="EE767" s="218"/>
      <c r="EF767" s="218"/>
      <c r="EG767" s="218"/>
      <c r="EH767" s="218"/>
    </row>
    <row r="768" spans="2:138">
      <c r="B768" s="218"/>
      <c r="C768" s="304"/>
      <c r="D768" s="218"/>
      <c r="F768" s="218"/>
      <c r="G768" s="218"/>
      <c r="H768" s="218"/>
      <c r="I768" s="218"/>
      <c r="J768" s="218"/>
      <c r="K768" s="218"/>
      <c r="L768" s="218"/>
      <c r="M768" s="218"/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  <c r="Y768" s="218"/>
      <c r="Z768" s="218"/>
      <c r="AA768" s="218"/>
      <c r="AB768" s="218"/>
      <c r="AC768" s="218"/>
      <c r="AD768" s="218"/>
      <c r="AE768" s="218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18"/>
      <c r="AP768" s="218"/>
      <c r="AQ768" s="218"/>
      <c r="AR768" s="218"/>
      <c r="AS768" s="218"/>
      <c r="AT768" s="218"/>
      <c r="AU768" s="218"/>
      <c r="AV768" s="218"/>
      <c r="AW768" s="218"/>
      <c r="AX768" s="218"/>
      <c r="AY768" s="218"/>
      <c r="AZ768" s="218"/>
      <c r="BA768" s="218"/>
      <c r="BB768" s="218"/>
      <c r="BC768" s="218"/>
      <c r="BD768" s="218"/>
      <c r="BE768" s="218"/>
      <c r="BF768" s="218"/>
      <c r="BG768" s="218"/>
      <c r="BH768" s="218"/>
      <c r="BI768" s="218"/>
      <c r="BJ768" s="218"/>
      <c r="BK768" s="218"/>
      <c r="BL768" s="218"/>
      <c r="BM768" s="218"/>
      <c r="BN768" s="218"/>
      <c r="BO768" s="218"/>
      <c r="BP768" s="218"/>
      <c r="BQ768" s="218"/>
      <c r="BR768" s="218"/>
      <c r="BS768" s="218"/>
      <c r="BT768" s="218"/>
      <c r="BU768" s="218"/>
      <c r="BV768" s="218"/>
      <c r="BW768" s="218"/>
      <c r="BX768" s="218"/>
      <c r="BY768" s="218"/>
      <c r="BZ768" s="218"/>
      <c r="DK768" s="218"/>
      <c r="DL768" s="218"/>
      <c r="DM768" s="218"/>
      <c r="DN768" s="218"/>
      <c r="DO768" s="218"/>
      <c r="DP768" s="218"/>
      <c r="DQ768" s="218"/>
      <c r="DR768" s="218"/>
      <c r="DS768" s="218"/>
      <c r="DT768" s="218"/>
      <c r="DU768" s="218"/>
      <c r="DV768" s="218"/>
      <c r="DW768" s="218"/>
      <c r="DX768" s="218"/>
      <c r="DY768" s="218"/>
      <c r="DZ768" s="218"/>
      <c r="EA768" s="218"/>
      <c r="EB768" s="218"/>
      <c r="EC768" s="218"/>
      <c r="ED768" s="218"/>
      <c r="EE768" s="218"/>
      <c r="EF768" s="218"/>
      <c r="EG768" s="218"/>
      <c r="EH768" s="218"/>
    </row>
    <row r="769" spans="2:138">
      <c r="B769" s="218"/>
      <c r="C769" s="304"/>
      <c r="D769" s="218"/>
      <c r="F769" s="218"/>
      <c r="G769" s="218"/>
      <c r="H769" s="218"/>
      <c r="I769" s="218"/>
      <c r="J769" s="218"/>
      <c r="K769" s="218"/>
      <c r="L769" s="218"/>
      <c r="M769" s="218"/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  <c r="Y769" s="218"/>
      <c r="Z769" s="218"/>
      <c r="AA769" s="218"/>
      <c r="AB769" s="218"/>
      <c r="AC769" s="218"/>
      <c r="AD769" s="218"/>
      <c r="AE769" s="218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18"/>
      <c r="AP769" s="218"/>
      <c r="AQ769" s="218"/>
      <c r="AR769" s="218"/>
      <c r="AS769" s="218"/>
      <c r="AT769" s="218"/>
      <c r="AU769" s="218"/>
      <c r="AV769" s="218"/>
      <c r="AW769" s="218"/>
      <c r="AX769" s="218"/>
      <c r="AY769" s="218"/>
      <c r="AZ769" s="218"/>
      <c r="BA769" s="218"/>
      <c r="BB769" s="218"/>
      <c r="BC769" s="218"/>
      <c r="BD769" s="218"/>
      <c r="BE769" s="218"/>
      <c r="BF769" s="218"/>
      <c r="BG769" s="218"/>
      <c r="BH769" s="218"/>
      <c r="BI769" s="218"/>
      <c r="BJ769" s="218"/>
      <c r="BK769" s="218"/>
      <c r="BL769" s="218"/>
      <c r="BM769" s="218"/>
      <c r="BN769" s="218"/>
      <c r="BO769" s="218"/>
      <c r="BP769" s="218"/>
      <c r="BQ769" s="218"/>
      <c r="BR769" s="218"/>
      <c r="BS769" s="218"/>
      <c r="BT769" s="218"/>
      <c r="BU769" s="218"/>
      <c r="BV769" s="218"/>
      <c r="BW769" s="218"/>
      <c r="BX769" s="218"/>
      <c r="BY769" s="218"/>
      <c r="BZ769" s="218"/>
      <c r="DK769" s="218"/>
      <c r="DL769" s="218"/>
      <c r="DM769" s="218"/>
      <c r="DN769" s="218"/>
      <c r="DO769" s="218"/>
      <c r="DP769" s="218"/>
      <c r="DQ769" s="218"/>
      <c r="DR769" s="218"/>
      <c r="DS769" s="218"/>
      <c r="DT769" s="218"/>
      <c r="DU769" s="218"/>
      <c r="DV769" s="218"/>
      <c r="DW769" s="218"/>
      <c r="DX769" s="218"/>
      <c r="DY769" s="218"/>
      <c r="DZ769" s="218"/>
      <c r="EA769" s="218"/>
      <c r="EB769" s="218"/>
      <c r="EC769" s="218"/>
      <c r="ED769" s="218"/>
      <c r="EE769" s="218"/>
      <c r="EF769" s="218"/>
      <c r="EG769" s="218"/>
      <c r="EH769" s="218"/>
    </row>
    <row r="770" spans="2:138">
      <c r="B770" s="218"/>
      <c r="C770" s="304"/>
      <c r="D770" s="218"/>
      <c r="F770" s="218"/>
      <c r="G770" s="218"/>
      <c r="H770" s="218"/>
      <c r="I770" s="218"/>
      <c r="J770" s="218"/>
      <c r="K770" s="218"/>
      <c r="L770" s="218"/>
      <c r="M770" s="218"/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  <c r="Y770" s="218"/>
      <c r="Z770" s="218"/>
      <c r="AA770" s="218"/>
      <c r="AB770" s="218"/>
      <c r="AC770" s="218"/>
      <c r="AD770" s="218"/>
      <c r="AE770" s="218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18"/>
      <c r="AP770" s="218"/>
      <c r="AQ770" s="218"/>
      <c r="AR770" s="218"/>
      <c r="AS770" s="218"/>
      <c r="AT770" s="218"/>
      <c r="AU770" s="218"/>
      <c r="AV770" s="218"/>
      <c r="AW770" s="218"/>
      <c r="AX770" s="218"/>
      <c r="AY770" s="218"/>
      <c r="AZ770" s="218"/>
      <c r="BA770" s="218"/>
      <c r="BB770" s="218"/>
      <c r="BC770" s="218"/>
      <c r="BD770" s="218"/>
      <c r="BE770" s="218"/>
      <c r="BF770" s="218"/>
      <c r="BG770" s="218"/>
      <c r="BH770" s="218"/>
      <c r="BI770" s="218"/>
      <c r="BJ770" s="218"/>
      <c r="BK770" s="218"/>
      <c r="BL770" s="218"/>
      <c r="BM770" s="218"/>
      <c r="BN770" s="218"/>
      <c r="BO770" s="218"/>
      <c r="BP770" s="218"/>
      <c r="BQ770" s="218"/>
      <c r="BR770" s="218"/>
      <c r="BS770" s="218"/>
      <c r="BT770" s="218"/>
      <c r="BU770" s="218"/>
      <c r="BV770" s="218"/>
      <c r="BW770" s="218"/>
      <c r="BX770" s="218"/>
      <c r="BY770" s="218"/>
      <c r="BZ770" s="218"/>
      <c r="DK770" s="218"/>
      <c r="DL770" s="218"/>
      <c r="DM770" s="218"/>
      <c r="DN770" s="218"/>
      <c r="DO770" s="218"/>
      <c r="DP770" s="218"/>
      <c r="DQ770" s="218"/>
      <c r="DR770" s="218"/>
      <c r="DS770" s="218"/>
      <c r="DT770" s="218"/>
      <c r="DU770" s="218"/>
      <c r="DV770" s="218"/>
      <c r="DW770" s="218"/>
      <c r="DX770" s="218"/>
      <c r="DY770" s="218"/>
      <c r="DZ770" s="218"/>
      <c r="EA770" s="218"/>
      <c r="EB770" s="218"/>
      <c r="EC770" s="218"/>
      <c r="ED770" s="218"/>
      <c r="EE770" s="218"/>
      <c r="EF770" s="218"/>
      <c r="EG770" s="218"/>
      <c r="EH770" s="218"/>
    </row>
    <row r="771" spans="2:138">
      <c r="B771" s="218"/>
      <c r="C771" s="304"/>
      <c r="D771" s="218"/>
      <c r="F771" s="218"/>
      <c r="G771" s="218"/>
      <c r="H771" s="218"/>
      <c r="I771" s="218"/>
      <c r="J771" s="218"/>
      <c r="K771" s="218"/>
      <c r="L771" s="218"/>
      <c r="M771" s="218"/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  <c r="Y771" s="218"/>
      <c r="Z771" s="218"/>
      <c r="AA771" s="218"/>
      <c r="AB771" s="218"/>
      <c r="AC771" s="218"/>
      <c r="AD771" s="218"/>
      <c r="AE771" s="218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18"/>
      <c r="AP771" s="218"/>
      <c r="AQ771" s="218"/>
      <c r="AR771" s="218"/>
      <c r="AS771" s="218"/>
      <c r="AT771" s="218"/>
      <c r="AU771" s="218"/>
      <c r="AV771" s="218"/>
      <c r="AW771" s="218"/>
      <c r="AX771" s="218"/>
      <c r="AY771" s="218"/>
      <c r="AZ771" s="218"/>
      <c r="BA771" s="218"/>
      <c r="BB771" s="218"/>
      <c r="BC771" s="218"/>
      <c r="BD771" s="218"/>
      <c r="BE771" s="218"/>
      <c r="BF771" s="218"/>
      <c r="BG771" s="218"/>
      <c r="BH771" s="218"/>
      <c r="BI771" s="218"/>
      <c r="BJ771" s="218"/>
      <c r="BK771" s="218"/>
      <c r="BL771" s="218"/>
      <c r="BM771" s="218"/>
      <c r="BN771" s="218"/>
      <c r="BO771" s="218"/>
      <c r="BP771" s="218"/>
      <c r="BQ771" s="218"/>
      <c r="BR771" s="218"/>
      <c r="BS771" s="218"/>
      <c r="BT771" s="218"/>
      <c r="BU771" s="218"/>
      <c r="BV771" s="218"/>
      <c r="BW771" s="218"/>
      <c r="BX771" s="218"/>
      <c r="BY771" s="218"/>
      <c r="BZ771" s="218"/>
      <c r="DK771" s="218"/>
      <c r="DL771" s="218"/>
      <c r="DM771" s="218"/>
      <c r="DN771" s="218"/>
      <c r="DO771" s="218"/>
      <c r="DP771" s="218"/>
      <c r="DQ771" s="218"/>
      <c r="DR771" s="218"/>
      <c r="DS771" s="218"/>
      <c r="DT771" s="218"/>
      <c r="DU771" s="218"/>
      <c r="DV771" s="218"/>
      <c r="DW771" s="218"/>
      <c r="DX771" s="218"/>
      <c r="DY771" s="218"/>
      <c r="DZ771" s="218"/>
      <c r="EA771" s="218"/>
      <c r="EB771" s="218"/>
      <c r="EC771" s="218"/>
      <c r="ED771" s="218"/>
      <c r="EE771" s="218"/>
      <c r="EF771" s="218"/>
      <c r="EG771" s="218"/>
      <c r="EH771" s="218"/>
    </row>
    <row r="772" spans="2:138">
      <c r="B772" s="218"/>
      <c r="C772" s="304"/>
      <c r="D772" s="218"/>
      <c r="F772" s="218"/>
      <c r="G772" s="218"/>
      <c r="H772" s="218"/>
      <c r="I772" s="218"/>
      <c r="J772" s="218"/>
      <c r="K772" s="218"/>
      <c r="L772" s="218"/>
      <c r="M772" s="218"/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  <c r="Y772" s="218"/>
      <c r="Z772" s="218"/>
      <c r="AA772" s="218"/>
      <c r="AB772" s="218"/>
      <c r="AC772" s="218"/>
      <c r="AD772" s="218"/>
      <c r="AE772" s="218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18"/>
      <c r="AP772" s="218"/>
      <c r="AQ772" s="218"/>
      <c r="AR772" s="218"/>
      <c r="AS772" s="218"/>
      <c r="AT772" s="218"/>
      <c r="AU772" s="218"/>
      <c r="AV772" s="218"/>
      <c r="AW772" s="218"/>
      <c r="AX772" s="218"/>
      <c r="AY772" s="218"/>
      <c r="AZ772" s="218"/>
      <c r="BA772" s="218"/>
      <c r="BB772" s="218"/>
      <c r="BC772" s="218"/>
      <c r="BD772" s="218"/>
      <c r="BE772" s="218"/>
      <c r="BF772" s="218"/>
      <c r="BG772" s="218"/>
      <c r="BH772" s="218"/>
      <c r="BI772" s="218"/>
      <c r="BJ772" s="218"/>
      <c r="BK772" s="218"/>
      <c r="BL772" s="218"/>
      <c r="BM772" s="218"/>
      <c r="BN772" s="218"/>
      <c r="BO772" s="218"/>
      <c r="BP772" s="218"/>
      <c r="BQ772" s="218"/>
      <c r="BR772" s="218"/>
      <c r="BS772" s="218"/>
      <c r="BT772" s="218"/>
      <c r="BU772" s="218"/>
      <c r="BV772" s="218"/>
      <c r="BW772" s="218"/>
      <c r="BX772" s="218"/>
      <c r="BY772" s="218"/>
      <c r="BZ772" s="218"/>
      <c r="DK772" s="218"/>
      <c r="DL772" s="218"/>
      <c r="DM772" s="218"/>
      <c r="DN772" s="218"/>
      <c r="DO772" s="218"/>
      <c r="DP772" s="218"/>
      <c r="DQ772" s="218"/>
      <c r="DR772" s="218"/>
      <c r="DS772" s="218"/>
      <c r="DT772" s="218"/>
      <c r="DU772" s="218"/>
      <c r="DV772" s="218"/>
      <c r="DW772" s="218"/>
      <c r="DX772" s="218"/>
      <c r="DY772" s="218"/>
      <c r="DZ772" s="218"/>
      <c r="EA772" s="218"/>
      <c r="EB772" s="218"/>
      <c r="EC772" s="218"/>
      <c r="ED772" s="218"/>
      <c r="EE772" s="218"/>
      <c r="EF772" s="218"/>
      <c r="EG772" s="218"/>
      <c r="EH772" s="218"/>
    </row>
    <row r="773" spans="2:138">
      <c r="B773" s="218"/>
      <c r="C773" s="304"/>
      <c r="D773" s="218"/>
      <c r="F773" s="218"/>
      <c r="G773" s="218"/>
      <c r="H773" s="218"/>
      <c r="I773" s="218"/>
      <c r="J773" s="218"/>
      <c r="K773" s="218"/>
      <c r="L773" s="218"/>
      <c r="M773" s="218"/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  <c r="Y773" s="218"/>
      <c r="Z773" s="218"/>
      <c r="AA773" s="218"/>
      <c r="AB773" s="218"/>
      <c r="AC773" s="218"/>
      <c r="AD773" s="218"/>
      <c r="AE773" s="218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18"/>
      <c r="AP773" s="218"/>
      <c r="AQ773" s="218"/>
      <c r="AR773" s="218"/>
      <c r="AS773" s="218"/>
      <c r="AT773" s="218"/>
      <c r="AU773" s="218"/>
      <c r="AV773" s="218"/>
      <c r="AW773" s="218"/>
      <c r="AX773" s="218"/>
      <c r="AY773" s="218"/>
      <c r="AZ773" s="218"/>
      <c r="BA773" s="218"/>
      <c r="BB773" s="218"/>
      <c r="BC773" s="218"/>
      <c r="BD773" s="218"/>
      <c r="BE773" s="218"/>
      <c r="BF773" s="218"/>
      <c r="BG773" s="218"/>
      <c r="BH773" s="218"/>
      <c r="BI773" s="218"/>
      <c r="BJ773" s="218"/>
      <c r="BK773" s="218"/>
      <c r="BL773" s="218"/>
      <c r="BM773" s="218"/>
      <c r="BN773" s="218"/>
      <c r="BO773" s="218"/>
      <c r="BP773" s="218"/>
      <c r="BQ773" s="218"/>
      <c r="BR773" s="218"/>
      <c r="BS773" s="218"/>
      <c r="BT773" s="218"/>
      <c r="BU773" s="218"/>
      <c r="BV773" s="218"/>
      <c r="BW773" s="218"/>
      <c r="BX773" s="218"/>
      <c r="BY773" s="218"/>
      <c r="BZ773" s="218"/>
      <c r="DK773" s="218"/>
      <c r="DL773" s="218"/>
      <c r="DM773" s="218"/>
      <c r="DN773" s="218"/>
      <c r="DO773" s="218"/>
      <c r="DP773" s="218"/>
      <c r="DQ773" s="218"/>
      <c r="DR773" s="218"/>
      <c r="DS773" s="218"/>
      <c r="DT773" s="218"/>
      <c r="DU773" s="218"/>
      <c r="DV773" s="218"/>
      <c r="DW773" s="218"/>
      <c r="DX773" s="218"/>
      <c r="DY773" s="218"/>
      <c r="DZ773" s="218"/>
      <c r="EA773" s="218"/>
      <c r="EB773" s="218"/>
      <c r="EC773" s="218"/>
      <c r="ED773" s="218"/>
      <c r="EE773" s="218"/>
      <c r="EF773" s="218"/>
      <c r="EG773" s="218"/>
      <c r="EH773" s="218"/>
    </row>
    <row r="774" spans="2:138">
      <c r="B774" s="218"/>
      <c r="C774" s="304"/>
      <c r="D774" s="218"/>
      <c r="F774" s="218"/>
      <c r="G774" s="218"/>
      <c r="H774" s="218"/>
      <c r="I774" s="218"/>
      <c r="J774" s="218"/>
      <c r="K774" s="218"/>
      <c r="L774" s="218"/>
      <c r="M774" s="218"/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  <c r="Y774" s="218"/>
      <c r="Z774" s="218"/>
      <c r="AA774" s="218"/>
      <c r="AB774" s="218"/>
      <c r="AC774" s="218"/>
      <c r="AD774" s="218"/>
      <c r="AE774" s="218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18"/>
      <c r="AP774" s="218"/>
      <c r="AQ774" s="218"/>
      <c r="AR774" s="218"/>
      <c r="AS774" s="218"/>
      <c r="AT774" s="218"/>
      <c r="AU774" s="218"/>
      <c r="AV774" s="218"/>
      <c r="AW774" s="218"/>
      <c r="AX774" s="218"/>
      <c r="AY774" s="218"/>
      <c r="AZ774" s="218"/>
      <c r="BA774" s="218"/>
      <c r="BB774" s="218"/>
      <c r="BC774" s="218"/>
      <c r="BD774" s="218"/>
      <c r="BE774" s="218"/>
      <c r="BF774" s="218"/>
      <c r="BG774" s="218"/>
      <c r="BH774" s="218"/>
      <c r="BI774" s="218"/>
      <c r="BJ774" s="218"/>
      <c r="BK774" s="218"/>
      <c r="BL774" s="218"/>
      <c r="BM774" s="218"/>
      <c r="BN774" s="218"/>
      <c r="BO774" s="218"/>
      <c r="BP774" s="218"/>
      <c r="BQ774" s="218"/>
      <c r="BR774" s="218"/>
      <c r="BS774" s="218"/>
      <c r="BT774" s="218"/>
      <c r="BU774" s="218"/>
      <c r="BV774" s="218"/>
      <c r="BW774" s="218"/>
      <c r="BX774" s="218"/>
      <c r="BY774" s="218"/>
      <c r="BZ774" s="218"/>
      <c r="DK774" s="218"/>
      <c r="DL774" s="218"/>
      <c r="DM774" s="218"/>
      <c r="DN774" s="218"/>
      <c r="DO774" s="218"/>
      <c r="DP774" s="218"/>
      <c r="DQ774" s="218"/>
      <c r="DR774" s="218"/>
      <c r="DS774" s="218"/>
      <c r="DT774" s="218"/>
      <c r="DU774" s="218"/>
      <c r="DV774" s="218"/>
      <c r="DW774" s="218"/>
      <c r="DX774" s="218"/>
      <c r="DY774" s="218"/>
      <c r="DZ774" s="218"/>
      <c r="EA774" s="218"/>
      <c r="EB774" s="218"/>
      <c r="EC774" s="218"/>
      <c r="ED774" s="218"/>
      <c r="EE774" s="218"/>
      <c r="EF774" s="218"/>
      <c r="EG774" s="218"/>
      <c r="EH774" s="218"/>
    </row>
    <row r="775" spans="2:138">
      <c r="B775" s="218"/>
      <c r="C775" s="304"/>
      <c r="D775" s="218"/>
      <c r="F775" s="218"/>
      <c r="G775" s="218"/>
      <c r="H775" s="218"/>
      <c r="I775" s="218"/>
      <c r="J775" s="218"/>
      <c r="K775" s="218"/>
      <c r="L775" s="218"/>
      <c r="M775" s="218"/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  <c r="Y775" s="218"/>
      <c r="Z775" s="218"/>
      <c r="AA775" s="218"/>
      <c r="AB775" s="218"/>
      <c r="AC775" s="218"/>
      <c r="AD775" s="218"/>
      <c r="AE775" s="218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18"/>
      <c r="AP775" s="218"/>
      <c r="AQ775" s="218"/>
      <c r="AR775" s="218"/>
      <c r="AS775" s="218"/>
      <c r="AT775" s="218"/>
      <c r="AU775" s="218"/>
      <c r="AV775" s="218"/>
      <c r="AW775" s="218"/>
      <c r="AX775" s="218"/>
      <c r="AY775" s="218"/>
      <c r="AZ775" s="218"/>
      <c r="BA775" s="218"/>
      <c r="BB775" s="218"/>
      <c r="BC775" s="218"/>
      <c r="BD775" s="218"/>
      <c r="BE775" s="218"/>
      <c r="BF775" s="218"/>
      <c r="BG775" s="218"/>
      <c r="BH775" s="218"/>
      <c r="BI775" s="218"/>
      <c r="BJ775" s="218"/>
      <c r="BK775" s="218"/>
      <c r="BL775" s="218"/>
      <c r="BM775" s="218"/>
      <c r="BN775" s="218"/>
      <c r="BO775" s="218"/>
      <c r="BP775" s="218"/>
      <c r="BQ775" s="218"/>
      <c r="BR775" s="218"/>
      <c r="BS775" s="218"/>
      <c r="BT775" s="218"/>
      <c r="BU775" s="218"/>
      <c r="BV775" s="218"/>
      <c r="BW775" s="218"/>
      <c r="BX775" s="218"/>
      <c r="BY775" s="218"/>
      <c r="BZ775" s="218"/>
      <c r="DK775" s="218"/>
      <c r="DL775" s="218"/>
      <c r="DM775" s="218"/>
      <c r="DN775" s="218"/>
      <c r="DO775" s="218"/>
      <c r="DP775" s="218"/>
      <c r="DQ775" s="218"/>
      <c r="DR775" s="218"/>
      <c r="DS775" s="218"/>
      <c r="DT775" s="218"/>
      <c r="DU775" s="218"/>
      <c r="DV775" s="218"/>
      <c r="DW775" s="218"/>
      <c r="DX775" s="218"/>
      <c r="DY775" s="218"/>
      <c r="DZ775" s="218"/>
      <c r="EA775" s="218"/>
      <c r="EB775" s="218"/>
      <c r="EC775" s="218"/>
      <c r="ED775" s="218"/>
      <c r="EE775" s="218"/>
      <c r="EF775" s="218"/>
      <c r="EG775" s="218"/>
      <c r="EH775" s="218"/>
    </row>
    <row r="776" spans="2:138">
      <c r="B776" s="218"/>
      <c r="C776" s="304"/>
      <c r="D776" s="218"/>
      <c r="F776" s="218"/>
      <c r="G776" s="218"/>
      <c r="H776" s="218"/>
      <c r="I776" s="218"/>
      <c r="J776" s="218"/>
      <c r="K776" s="218"/>
      <c r="L776" s="218"/>
      <c r="M776" s="218"/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  <c r="Y776" s="218"/>
      <c r="Z776" s="218"/>
      <c r="AA776" s="218"/>
      <c r="AB776" s="218"/>
      <c r="AC776" s="218"/>
      <c r="AD776" s="218"/>
      <c r="AE776" s="218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18"/>
      <c r="AP776" s="218"/>
      <c r="AQ776" s="218"/>
      <c r="AR776" s="218"/>
      <c r="AS776" s="218"/>
      <c r="AT776" s="218"/>
      <c r="AU776" s="218"/>
      <c r="AV776" s="218"/>
      <c r="AW776" s="218"/>
      <c r="AX776" s="218"/>
      <c r="AY776" s="218"/>
      <c r="AZ776" s="218"/>
      <c r="BA776" s="218"/>
      <c r="BB776" s="218"/>
      <c r="BC776" s="218"/>
      <c r="BD776" s="218"/>
      <c r="BE776" s="218"/>
      <c r="BF776" s="218"/>
      <c r="BG776" s="218"/>
      <c r="BH776" s="218"/>
      <c r="BI776" s="218"/>
      <c r="BJ776" s="218"/>
      <c r="BK776" s="218"/>
      <c r="BL776" s="218"/>
      <c r="BM776" s="218"/>
      <c r="BN776" s="218"/>
      <c r="BO776" s="218"/>
      <c r="BP776" s="218"/>
      <c r="BQ776" s="218"/>
      <c r="BR776" s="218"/>
      <c r="BS776" s="218"/>
      <c r="BT776" s="218"/>
      <c r="BU776" s="218"/>
      <c r="BV776" s="218"/>
      <c r="BW776" s="218"/>
      <c r="BX776" s="218"/>
      <c r="BY776" s="218"/>
      <c r="BZ776" s="218"/>
      <c r="DK776" s="218"/>
      <c r="DL776" s="218"/>
      <c r="DM776" s="218"/>
      <c r="DN776" s="218"/>
      <c r="DO776" s="218"/>
      <c r="DP776" s="218"/>
      <c r="DQ776" s="218"/>
      <c r="DR776" s="218"/>
      <c r="DS776" s="218"/>
      <c r="DT776" s="218"/>
      <c r="DU776" s="218"/>
      <c r="DV776" s="218"/>
      <c r="DW776" s="218"/>
      <c r="DX776" s="218"/>
      <c r="DY776" s="218"/>
      <c r="DZ776" s="218"/>
      <c r="EA776" s="218"/>
      <c r="EB776" s="218"/>
      <c r="EC776" s="218"/>
      <c r="ED776" s="218"/>
      <c r="EE776" s="218"/>
      <c r="EF776" s="218"/>
      <c r="EG776" s="218"/>
      <c r="EH776" s="218"/>
    </row>
    <row r="777" spans="2:138">
      <c r="B777" s="218"/>
      <c r="C777" s="304"/>
      <c r="D777" s="218"/>
      <c r="F777" s="218"/>
      <c r="G777" s="218"/>
      <c r="H777" s="218"/>
      <c r="I777" s="218"/>
      <c r="J777" s="218"/>
      <c r="K777" s="218"/>
      <c r="L777" s="218"/>
      <c r="M777" s="218"/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  <c r="Y777" s="218"/>
      <c r="Z777" s="218"/>
      <c r="AA777" s="218"/>
      <c r="AB777" s="218"/>
      <c r="AC777" s="218"/>
      <c r="AD777" s="218"/>
      <c r="AE777" s="218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18"/>
      <c r="AP777" s="218"/>
      <c r="AQ777" s="218"/>
      <c r="AR777" s="218"/>
      <c r="AS777" s="218"/>
      <c r="AT777" s="218"/>
      <c r="AU777" s="218"/>
      <c r="AV777" s="218"/>
      <c r="AW777" s="218"/>
      <c r="AX777" s="218"/>
      <c r="AY777" s="218"/>
      <c r="AZ777" s="218"/>
      <c r="BA777" s="218"/>
      <c r="BB777" s="218"/>
      <c r="BC777" s="218"/>
      <c r="BD777" s="218"/>
      <c r="BE777" s="218"/>
      <c r="BF777" s="218"/>
      <c r="BG777" s="218"/>
      <c r="BH777" s="218"/>
      <c r="BI777" s="218"/>
      <c r="BJ777" s="218"/>
      <c r="BK777" s="218"/>
      <c r="BL777" s="218"/>
      <c r="BM777" s="218"/>
      <c r="BN777" s="218"/>
      <c r="BO777" s="218"/>
      <c r="BP777" s="218"/>
      <c r="BQ777" s="218"/>
      <c r="BR777" s="218"/>
      <c r="BS777" s="218"/>
      <c r="BT777" s="218"/>
      <c r="BU777" s="218"/>
      <c r="BV777" s="218"/>
      <c r="BW777" s="218"/>
      <c r="BX777" s="218"/>
      <c r="BY777" s="218"/>
      <c r="BZ777" s="218"/>
      <c r="DK777" s="218"/>
      <c r="DL777" s="218"/>
      <c r="DM777" s="218"/>
      <c r="DN777" s="218"/>
      <c r="DO777" s="218"/>
      <c r="DP777" s="218"/>
      <c r="DQ777" s="218"/>
      <c r="DR777" s="218"/>
      <c r="DS777" s="218"/>
      <c r="DT777" s="218"/>
      <c r="DU777" s="218"/>
      <c r="DV777" s="218"/>
      <c r="DW777" s="218"/>
      <c r="DX777" s="218"/>
      <c r="DY777" s="218"/>
      <c r="DZ777" s="218"/>
      <c r="EA777" s="218"/>
      <c r="EB777" s="218"/>
      <c r="EC777" s="218"/>
      <c r="ED777" s="218"/>
      <c r="EE777" s="218"/>
      <c r="EF777" s="218"/>
      <c r="EG777" s="218"/>
      <c r="EH777" s="218"/>
    </row>
    <row r="778" spans="2:138">
      <c r="B778" s="218"/>
      <c r="C778" s="304"/>
      <c r="D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18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18"/>
      <c r="AX778" s="218"/>
      <c r="AY778" s="218"/>
      <c r="AZ778" s="218"/>
      <c r="BA778" s="218"/>
      <c r="BB778" s="218"/>
      <c r="BC778" s="218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18"/>
      <c r="BP778" s="218"/>
      <c r="BQ778" s="218"/>
      <c r="BR778" s="218"/>
      <c r="BS778" s="218"/>
      <c r="BT778" s="218"/>
      <c r="BU778" s="218"/>
      <c r="BV778" s="218"/>
      <c r="BW778" s="218"/>
      <c r="BX778" s="218"/>
      <c r="BY778" s="218"/>
      <c r="BZ778" s="218"/>
      <c r="DK778" s="218"/>
      <c r="DL778" s="218"/>
      <c r="DM778" s="218"/>
      <c r="DN778" s="218"/>
      <c r="DO778" s="218"/>
      <c r="DP778" s="218"/>
      <c r="DQ778" s="218"/>
      <c r="DR778" s="218"/>
      <c r="DS778" s="218"/>
      <c r="DT778" s="218"/>
      <c r="DU778" s="218"/>
      <c r="DV778" s="218"/>
      <c r="DW778" s="218"/>
      <c r="DX778" s="218"/>
      <c r="DY778" s="218"/>
      <c r="DZ778" s="218"/>
      <c r="EA778" s="218"/>
      <c r="EB778" s="218"/>
      <c r="EC778" s="218"/>
      <c r="ED778" s="218"/>
      <c r="EE778" s="218"/>
      <c r="EF778" s="218"/>
      <c r="EG778" s="218"/>
      <c r="EH778" s="218"/>
    </row>
    <row r="779" spans="2:138">
      <c r="B779" s="218"/>
      <c r="C779" s="304"/>
      <c r="D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18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18"/>
      <c r="AX779" s="218"/>
      <c r="AY779" s="218"/>
      <c r="AZ779" s="218"/>
      <c r="BA779" s="218"/>
      <c r="BB779" s="218"/>
      <c r="BC779" s="218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18"/>
      <c r="BP779" s="218"/>
      <c r="BQ779" s="218"/>
      <c r="BR779" s="218"/>
      <c r="BS779" s="218"/>
      <c r="BT779" s="218"/>
      <c r="BU779" s="218"/>
      <c r="BV779" s="218"/>
      <c r="BW779" s="218"/>
      <c r="BX779" s="218"/>
      <c r="BY779" s="218"/>
      <c r="BZ779" s="218"/>
      <c r="DK779" s="218"/>
      <c r="DL779" s="218"/>
      <c r="DM779" s="218"/>
      <c r="DN779" s="218"/>
      <c r="DO779" s="218"/>
      <c r="DP779" s="218"/>
      <c r="DQ779" s="218"/>
      <c r="DR779" s="218"/>
      <c r="DS779" s="218"/>
      <c r="DT779" s="218"/>
      <c r="DU779" s="218"/>
      <c r="DV779" s="218"/>
      <c r="DW779" s="218"/>
      <c r="DX779" s="218"/>
      <c r="DY779" s="218"/>
      <c r="DZ779" s="218"/>
      <c r="EA779" s="218"/>
      <c r="EB779" s="218"/>
      <c r="EC779" s="218"/>
      <c r="ED779" s="218"/>
      <c r="EE779" s="218"/>
      <c r="EF779" s="218"/>
      <c r="EG779" s="218"/>
      <c r="EH779" s="218"/>
    </row>
    <row r="780" spans="2:138">
      <c r="B780" s="218"/>
      <c r="C780" s="304"/>
      <c r="D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18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18"/>
      <c r="AX780" s="218"/>
      <c r="AY780" s="218"/>
      <c r="AZ780" s="218"/>
      <c r="BA780" s="218"/>
      <c r="BB780" s="218"/>
      <c r="BC780" s="218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18"/>
      <c r="BP780" s="218"/>
      <c r="BQ780" s="218"/>
      <c r="BR780" s="218"/>
      <c r="BS780" s="218"/>
      <c r="BT780" s="218"/>
      <c r="BU780" s="218"/>
      <c r="BV780" s="218"/>
      <c r="BW780" s="218"/>
      <c r="BX780" s="218"/>
      <c r="BY780" s="218"/>
      <c r="BZ780" s="218"/>
      <c r="DK780" s="218"/>
      <c r="DL780" s="218"/>
      <c r="DM780" s="218"/>
      <c r="DN780" s="218"/>
      <c r="DO780" s="218"/>
      <c r="DP780" s="218"/>
      <c r="DQ780" s="218"/>
      <c r="DR780" s="218"/>
      <c r="DS780" s="218"/>
      <c r="DT780" s="218"/>
      <c r="DU780" s="218"/>
      <c r="DV780" s="218"/>
      <c r="DW780" s="218"/>
      <c r="DX780" s="218"/>
      <c r="DY780" s="218"/>
      <c r="DZ780" s="218"/>
      <c r="EA780" s="218"/>
      <c r="EB780" s="218"/>
      <c r="EC780" s="218"/>
      <c r="ED780" s="218"/>
      <c r="EE780" s="218"/>
      <c r="EF780" s="218"/>
      <c r="EG780" s="218"/>
      <c r="EH780" s="218"/>
    </row>
    <row r="781" spans="2:138">
      <c r="B781" s="218"/>
      <c r="C781" s="304"/>
      <c r="D781" s="218"/>
      <c r="F781" s="218"/>
      <c r="G781" s="218"/>
      <c r="H781" s="218"/>
      <c r="I781" s="218"/>
      <c r="J781" s="218"/>
      <c r="K781" s="218"/>
      <c r="L781" s="218"/>
      <c r="M781" s="218"/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  <c r="Y781" s="218"/>
      <c r="Z781" s="218"/>
      <c r="AA781" s="218"/>
      <c r="AB781" s="218"/>
      <c r="AC781" s="218"/>
      <c r="AD781" s="218"/>
      <c r="AE781" s="218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18"/>
      <c r="AP781" s="218"/>
      <c r="AQ781" s="218"/>
      <c r="AR781" s="218"/>
      <c r="AS781" s="218"/>
      <c r="AT781" s="218"/>
      <c r="AU781" s="218"/>
      <c r="AV781" s="218"/>
      <c r="AW781" s="218"/>
      <c r="AX781" s="218"/>
      <c r="AY781" s="218"/>
      <c r="AZ781" s="218"/>
      <c r="BA781" s="218"/>
      <c r="BB781" s="218"/>
      <c r="BC781" s="218"/>
      <c r="BD781" s="218"/>
      <c r="BE781" s="218"/>
      <c r="BF781" s="218"/>
      <c r="BG781" s="218"/>
      <c r="BH781" s="218"/>
      <c r="BI781" s="218"/>
      <c r="BJ781" s="218"/>
      <c r="BK781" s="218"/>
      <c r="BL781" s="218"/>
      <c r="BM781" s="218"/>
      <c r="BN781" s="218"/>
      <c r="BO781" s="218"/>
      <c r="BP781" s="218"/>
      <c r="BQ781" s="218"/>
      <c r="BR781" s="218"/>
      <c r="BS781" s="218"/>
      <c r="BT781" s="218"/>
      <c r="BU781" s="218"/>
      <c r="BV781" s="218"/>
      <c r="BW781" s="218"/>
      <c r="BX781" s="218"/>
      <c r="BY781" s="218"/>
      <c r="BZ781" s="218"/>
      <c r="DK781" s="218"/>
      <c r="DL781" s="218"/>
      <c r="DM781" s="218"/>
      <c r="DN781" s="218"/>
      <c r="DO781" s="218"/>
      <c r="DP781" s="218"/>
      <c r="DQ781" s="218"/>
      <c r="DR781" s="218"/>
      <c r="DS781" s="218"/>
      <c r="DT781" s="218"/>
      <c r="DU781" s="218"/>
      <c r="DV781" s="218"/>
      <c r="DW781" s="218"/>
      <c r="DX781" s="218"/>
      <c r="DY781" s="218"/>
      <c r="DZ781" s="218"/>
      <c r="EA781" s="218"/>
      <c r="EB781" s="218"/>
      <c r="EC781" s="218"/>
      <c r="ED781" s="218"/>
      <c r="EE781" s="218"/>
      <c r="EF781" s="218"/>
      <c r="EG781" s="218"/>
      <c r="EH781" s="218"/>
    </row>
    <row r="782" spans="2:138">
      <c r="B782" s="218"/>
      <c r="C782" s="304"/>
      <c r="D782" s="218"/>
      <c r="F782" s="218"/>
      <c r="G782" s="218"/>
      <c r="H782" s="218"/>
      <c r="I782" s="218"/>
      <c r="J782" s="218"/>
      <c r="K782" s="218"/>
      <c r="L782" s="218"/>
      <c r="M782" s="218"/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18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218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218"/>
      <c r="BV782" s="218"/>
      <c r="BW782" s="218"/>
      <c r="BX782" s="218"/>
      <c r="BY782" s="218"/>
      <c r="BZ782" s="218"/>
      <c r="DK782" s="218"/>
      <c r="DL782" s="218"/>
      <c r="DM782" s="218"/>
      <c r="DN782" s="218"/>
      <c r="DO782" s="218"/>
      <c r="DP782" s="218"/>
      <c r="DQ782" s="218"/>
      <c r="DR782" s="218"/>
      <c r="DS782" s="218"/>
      <c r="DT782" s="218"/>
      <c r="DU782" s="218"/>
      <c r="DV782" s="218"/>
      <c r="DW782" s="218"/>
      <c r="DX782" s="218"/>
      <c r="DY782" s="218"/>
      <c r="DZ782" s="218"/>
      <c r="EA782" s="218"/>
      <c r="EB782" s="218"/>
      <c r="EC782" s="218"/>
      <c r="ED782" s="218"/>
      <c r="EE782" s="218"/>
      <c r="EF782" s="218"/>
      <c r="EG782" s="218"/>
      <c r="EH782" s="218"/>
    </row>
    <row r="783" spans="2:138">
      <c r="B783" s="218"/>
      <c r="C783" s="304"/>
      <c r="D783" s="218"/>
      <c r="F783" s="218"/>
      <c r="G783" s="218"/>
      <c r="H783" s="218"/>
      <c r="I783" s="218"/>
      <c r="J783" s="218"/>
      <c r="K783" s="218"/>
      <c r="L783" s="218"/>
      <c r="M783" s="218"/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18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218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218"/>
      <c r="BV783" s="218"/>
      <c r="BW783" s="218"/>
      <c r="BX783" s="218"/>
      <c r="BY783" s="218"/>
      <c r="BZ783" s="218"/>
      <c r="DK783" s="218"/>
      <c r="DL783" s="218"/>
      <c r="DM783" s="218"/>
      <c r="DN783" s="218"/>
      <c r="DO783" s="218"/>
      <c r="DP783" s="218"/>
      <c r="DQ783" s="218"/>
      <c r="DR783" s="218"/>
      <c r="DS783" s="218"/>
      <c r="DT783" s="218"/>
      <c r="DU783" s="218"/>
      <c r="DV783" s="218"/>
      <c r="DW783" s="218"/>
      <c r="DX783" s="218"/>
      <c r="DY783" s="218"/>
      <c r="DZ783" s="218"/>
      <c r="EA783" s="218"/>
      <c r="EB783" s="218"/>
      <c r="EC783" s="218"/>
      <c r="ED783" s="218"/>
      <c r="EE783" s="218"/>
      <c r="EF783" s="218"/>
      <c r="EG783" s="218"/>
      <c r="EH783" s="218"/>
    </row>
    <row r="784" spans="2:138">
      <c r="B784" s="218"/>
      <c r="C784" s="304"/>
      <c r="D784" s="218"/>
      <c r="F784" s="218"/>
      <c r="G784" s="218"/>
      <c r="H784" s="218"/>
      <c r="I784" s="218"/>
      <c r="J784" s="218"/>
      <c r="K784" s="218"/>
      <c r="L784" s="218"/>
      <c r="M784" s="218"/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18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18"/>
      <c r="AP784" s="218"/>
      <c r="AQ784" s="218"/>
      <c r="AR784" s="218"/>
      <c r="AS784" s="218"/>
      <c r="AT784" s="218"/>
      <c r="AU784" s="218"/>
      <c r="AV784" s="218"/>
      <c r="AW784" s="218"/>
      <c r="AX784" s="218"/>
      <c r="AY784" s="218"/>
      <c r="AZ784" s="218"/>
      <c r="BA784" s="218"/>
      <c r="BB784" s="218"/>
      <c r="BC784" s="218"/>
      <c r="BD784" s="218"/>
      <c r="BE784" s="218"/>
      <c r="BF784" s="218"/>
      <c r="BG784" s="218"/>
      <c r="BH784" s="218"/>
      <c r="BI784" s="218"/>
      <c r="BJ784" s="218"/>
      <c r="BK784" s="218"/>
      <c r="BL784" s="218"/>
      <c r="BM784" s="218"/>
      <c r="BN784" s="218"/>
      <c r="BO784" s="218"/>
      <c r="BP784" s="218"/>
      <c r="BQ784" s="218"/>
      <c r="BR784" s="218"/>
      <c r="BS784" s="218"/>
      <c r="BT784" s="218"/>
      <c r="BU784" s="218"/>
      <c r="BV784" s="218"/>
      <c r="BW784" s="218"/>
      <c r="BX784" s="218"/>
      <c r="BY784" s="218"/>
      <c r="BZ784" s="218"/>
      <c r="DK784" s="218"/>
      <c r="DL784" s="218"/>
      <c r="DM784" s="218"/>
      <c r="DN784" s="218"/>
      <c r="DO784" s="218"/>
      <c r="DP784" s="218"/>
      <c r="DQ784" s="218"/>
      <c r="DR784" s="218"/>
      <c r="DS784" s="218"/>
      <c r="DT784" s="218"/>
      <c r="DU784" s="218"/>
      <c r="DV784" s="218"/>
      <c r="DW784" s="218"/>
      <c r="DX784" s="218"/>
      <c r="DY784" s="218"/>
      <c r="DZ784" s="218"/>
      <c r="EA784" s="218"/>
      <c r="EB784" s="218"/>
      <c r="EC784" s="218"/>
      <c r="ED784" s="218"/>
      <c r="EE784" s="218"/>
      <c r="EF784" s="218"/>
      <c r="EG784" s="218"/>
      <c r="EH784" s="218"/>
    </row>
    <row r="785" spans="2:138">
      <c r="B785" s="218"/>
      <c r="C785" s="304"/>
      <c r="D785" s="218"/>
      <c r="F785" s="218"/>
      <c r="G785" s="218"/>
      <c r="H785" s="218"/>
      <c r="I785" s="218"/>
      <c r="J785" s="218"/>
      <c r="K785" s="218"/>
      <c r="L785" s="218"/>
      <c r="M785" s="218"/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18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218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218"/>
      <c r="BV785" s="218"/>
      <c r="BW785" s="218"/>
      <c r="BX785" s="218"/>
      <c r="BY785" s="218"/>
      <c r="BZ785" s="218"/>
      <c r="DK785" s="218"/>
      <c r="DL785" s="218"/>
      <c r="DM785" s="218"/>
      <c r="DN785" s="218"/>
      <c r="DO785" s="218"/>
      <c r="DP785" s="218"/>
      <c r="DQ785" s="218"/>
      <c r="DR785" s="218"/>
      <c r="DS785" s="218"/>
      <c r="DT785" s="218"/>
      <c r="DU785" s="218"/>
      <c r="DV785" s="218"/>
      <c r="DW785" s="218"/>
      <c r="DX785" s="218"/>
      <c r="DY785" s="218"/>
      <c r="DZ785" s="218"/>
      <c r="EA785" s="218"/>
      <c r="EB785" s="218"/>
      <c r="EC785" s="218"/>
      <c r="ED785" s="218"/>
      <c r="EE785" s="218"/>
      <c r="EF785" s="218"/>
      <c r="EG785" s="218"/>
      <c r="EH785" s="218"/>
    </row>
    <row r="786" spans="2:138">
      <c r="B786" s="218"/>
      <c r="C786" s="304"/>
      <c r="D786" s="218"/>
      <c r="F786" s="218"/>
      <c r="G786" s="218"/>
      <c r="H786" s="218"/>
      <c r="I786" s="218"/>
      <c r="J786" s="218"/>
      <c r="K786" s="218"/>
      <c r="L786" s="218"/>
      <c r="M786" s="218"/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  <c r="Y786" s="218"/>
      <c r="Z786" s="218"/>
      <c r="AA786" s="218"/>
      <c r="AB786" s="218"/>
      <c r="AC786" s="218"/>
      <c r="AD786" s="218"/>
      <c r="AE786" s="218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18"/>
      <c r="AP786" s="218"/>
      <c r="AQ786" s="218"/>
      <c r="AR786" s="218"/>
      <c r="AS786" s="218"/>
      <c r="AT786" s="218"/>
      <c r="AU786" s="218"/>
      <c r="AV786" s="218"/>
      <c r="AW786" s="218"/>
      <c r="AX786" s="218"/>
      <c r="AY786" s="218"/>
      <c r="AZ786" s="218"/>
      <c r="BA786" s="218"/>
      <c r="BB786" s="218"/>
      <c r="BC786" s="218"/>
      <c r="BD786" s="218"/>
      <c r="BE786" s="218"/>
      <c r="BF786" s="218"/>
      <c r="BG786" s="218"/>
      <c r="BH786" s="218"/>
      <c r="BI786" s="218"/>
      <c r="BJ786" s="218"/>
      <c r="BK786" s="218"/>
      <c r="BL786" s="218"/>
      <c r="BM786" s="218"/>
      <c r="BN786" s="218"/>
      <c r="BO786" s="218"/>
      <c r="BP786" s="218"/>
      <c r="BQ786" s="218"/>
      <c r="BR786" s="218"/>
      <c r="BS786" s="218"/>
      <c r="BT786" s="218"/>
      <c r="BU786" s="218"/>
      <c r="BV786" s="218"/>
      <c r="BW786" s="218"/>
      <c r="BX786" s="218"/>
      <c r="BY786" s="218"/>
      <c r="BZ786" s="218"/>
      <c r="DK786" s="218"/>
      <c r="DL786" s="218"/>
      <c r="DM786" s="218"/>
      <c r="DN786" s="218"/>
      <c r="DO786" s="218"/>
      <c r="DP786" s="218"/>
      <c r="DQ786" s="218"/>
      <c r="DR786" s="218"/>
      <c r="DS786" s="218"/>
      <c r="DT786" s="218"/>
      <c r="DU786" s="218"/>
      <c r="DV786" s="218"/>
      <c r="DW786" s="218"/>
      <c r="DX786" s="218"/>
      <c r="DY786" s="218"/>
      <c r="DZ786" s="218"/>
      <c r="EA786" s="218"/>
      <c r="EB786" s="218"/>
      <c r="EC786" s="218"/>
      <c r="ED786" s="218"/>
      <c r="EE786" s="218"/>
      <c r="EF786" s="218"/>
      <c r="EG786" s="218"/>
      <c r="EH786" s="218"/>
    </row>
    <row r="787" spans="2:138">
      <c r="B787" s="218"/>
      <c r="C787" s="304"/>
      <c r="D787" s="218"/>
      <c r="F787" s="218"/>
      <c r="G787" s="218"/>
      <c r="H787" s="218"/>
      <c r="I787" s="218"/>
      <c r="J787" s="218"/>
      <c r="K787" s="218"/>
      <c r="L787" s="218"/>
      <c r="M787" s="218"/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18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218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218"/>
      <c r="BV787" s="218"/>
      <c r="BW787" s="218"/>
      <c r="BX787" s="218"/>
      <c r="BY787" s="218"/>
      <c r="BZ787" s="218"/>
      <c r="DK787" s="218"/>
      <c r="DL787" s="218"/>
      <c r="DM787" s="218"/>
      <c r="DN787" s="218"/>
      <c r="DO787" s="218"/>
      <c r="DP787" s="218"/>
      <c r="DQ787" s="218"/>
      <c r="DR787" s="218"/>
      <c r="DS787" s="218"/>
      <c r="DT787" s="218"/>
      <c r="DU787" s="218"/>
      <c r="DV787" s="218"/>
      <c r="DW787" s="218"/>
      <c r="DX787" s="218"/>
      <c r="DY787" s="218"/>
      <c r="DZ787" s="218"/>
      <c r="EA787" s="218"/>
      <c r="EB787" s="218"/>
      <c r="EC787" s="218"/>
      <c r="ED787" s="218"/>
      <c r="EE787" s="218"/>
      <c r="EF787" s="218"/>
      <c r="EG787" s="218"/>
      <c r="EH787" s="218"/>
    </row>
    <row r="788" spans="2:138">
      <c r="B788" s="218"/>
      <c r="C788" s="304"/>
      <c r="D788" s="218"/>
      <c r="F788" s="218"/>
      <c r="G788" s="218"/>
      <c r="H788" s="218"/>
      <c r="I788" s="218"/>
      <c r="J788" s="218"/>
      <c r="K788" s="218"/>
      <c r="L788" s="218"/>
      <c r="M788" s="218"/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18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218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218"/>
      <c r="BV788" s="218"/>
      <c r="BW788" s="218"/>
      <c r="BX788" s="218"/>
      <c r="BY788" s="218"/>
      <c r="BZ788" s="218"/>
      <c r="DK788" s="218"/>
      <c r="DL788" s="218"/>
      <c r="DM788" s="218"/>
      <c r="DN788" s="218"/>
      <c r="DO788" s="218"/>
      <c r="DP788" s="218"/>
      <c r="DQ788" s="218"/>
      <c r="DR788" s="218"/>
      <c r="DS788" s="218"/>
      <c r="DT788" s="218"/>
      <c r="DU788" s="218"/>
      <c r="DV788" s="218"/>
      <c r="DW788" s="218"/>
      <c r="DX788" s="218"/>
      <c r="DY788" s="218"/>
      <c r="DZ788" s="218"/>
      <c r="EA788" s="218"/>
      <c r="EB788" s="218"/>
      <c r="EC788" s="218"/>
      <c r="ED788" s="218"/>
      <c r="EE788" s="218"/>
      <c r="EF788" s="218"/>
      <c r="EG788" s="218"/>
      <c r="EH788" s="218"/>
    </row>
    <row r="789" spans="2:138">
      <c r="B789" s="218"/>
      <c r="C789" s="304"/>
      <c r="D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18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218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218"/>
      <c r="BV789" s="218"/>
      <c r="BW789" s="218"/>
      <c r="BX789" s="218"/>
      <c r="BY789" s="218"/>
      <c r="BZ789" s="218"/>
      <c r="DK789" s="218"/>
      <c r="DL789" s="218"/>
      <c r="DM789" s="218"/>
      <c r="DN789" s="218"/>
      <c r="DO789" s="218"/>
      <c r="DP789" s="218"/>
      <c r="DQ789" s="218"/>
      <c r="DR789" s="218"/>
      <c r="DS789" s="218"/>
      <c r="DT789" s="218"/>
      <c r="DU789" s="218"/>
      <c r="DV789" s="218"/>
      <c r="DW789" s="218"/>
      <c r="DX789" s="218"/>
      <c r="DY789" s="218"/>
      <c r="DZ789" s="218"/>
      <c r="EA789" s="218"/>
      <c r="EB789" s="218"/>
      <c r="EC789" s="218"/>
      <c r="ED789" s="218"/>
      <c r="EE789" s="218"/>
      <c r="EF789" s="218"/>
      <c r="EG789" s="218"/>
      <c r="EH789" s="218"/>
    </row>
    <row r="790" spans="2:138">
      <c r="B790" s="218"/>
      <c r="C790" s="304"/>
      <c r="D790" s="218"/>
      <c r="F790" s="218"/>
      <c r="G790" s="218"/>
      <c r="H790" s="218"/>
      <c r="I790" s="218"/>
      <c r="J790" s="218"/>
      <c r="K790" s="218"/>
      <c r="L790" s="218"/>
      <c r="M790" s="218"/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  <c r="Y790" s="218"/>
      <c r="Z790" s="218"/>
      <c r="AA790" s="218"/>
      <c r="AB790" s="218"/>
      <c r="AC790" s="218"/>
      <c r="AD790" s="218"/>
      <c r="AE790" s="218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18"/>
      <c r="AP790" s="218"/>
      <c r="AQ790" s="218"/>
      <c r="AR790" s="218"/>
      <c r="AS790" s="218"/>
      <c r="AT790" s="218"/>
      <c r="AU790" s="218"/>
      <c r="AV790" s="218"/>
      <c r="AW790" s="218"/>
      <c r="AX790" s="218"/>
      <c r="AY790" s="218"/>
      <c r="AZ790" s="218"/>
      <c r="BA790" s="218"/>
      <c r="BB790" s="218"/>
      <c r="BC790" s="218"/>
      <c r="BD790" s="218"/>
      <c r="BE790" s="218"/>
      <c r="BF790" s="218"/>
      <c r="BG790" s="218"/>
      <c r="BH790" s="218"/>
      <c r="BI790" s="218"/>
      <c r="BJ790" s="218"/>
      <c r="BK790" s="218"/>
      <c r="BL790" s="218"/>
      <c r="BM790" s="218"/>
      <c r="BN790" s="218"/>
      <c r="BO790" s="218"/>
      <c r="BP790" s="218"/>
      <c r="BQ790" s="218"/>
      <c r="BR790" s="218"/>
      <c r="BS790" s="218"/>
      <c r="BT790" s="218"/>
      <c r="BU790" s="218"/>
      <c r="BV790" s="218"/>
      <c r="BW790" s="218"/>
      <c r="BX790" s="218"/>
      <c r="BY790" s="218"/>
      <c r="BZ790" s="218"/>
      <c r="DK790" s="218"/>
      <c r="DL790" s="218"/>
      <c r="DM790" s="218"/>
      <c r="DN790" s="218"/>
      <c r="DO790" s="218"/>
      <c r="DP790" s="218"/>
      <c r="DQ790" s="218"/>
      <c r="DR790" s="218"/>
      <c r="DS790" s="218"/>
      <c r="DT790" s="218"/>
      <c r="DU790" s="218"/>
      <c r="DV790" s="218"/>
      <c r="DW790" s="218"/>
      <c r="DX790" s="218"/>
      <c r="DY790" s="218"/>
      <c r="DZ790" s="218"/>
      <c r="EA790" s="218"/>
      <c r="EB790" s="218"/>
      <c r="EC790" s="218"/>
      <c r="ED790" s="218"/>
      <c r="EE790" s="218"/>
      <c r="EF790" s="218"/>
      <c r="EG790" s="218"/>
      <c r="EH790" s="218"/>
    </row>
    <row r="791" spans="2:138">
      <c r="B791" s="218"/>
      <c r="C791" s="304"/>
      <c r="D791" s="218"/>
      <c r="F791" s="218"/>
      <c r="G791" s="218"/>
      <c r="H791" s="218"/>
      <c r="I791" s="218"/>
      <c r="J791" s="218"/>
      <c r="K791" s="218"/>
      <c r="L791" s="218"/>
      <c r="M791" s="218"/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  <c r="Y791" s="218"/>
      <c r="Z791" s="218"/>
      <c r="AA791" s="218"/>
      <c r="AB791" s="218"/>
      <c r="AC791" s="218"/>
      <c r="AD791" s="218"/>
      <c r="AE791" s="218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218"/>
      <c r="BD791" s="218"/>
      <c r="BE791" s="21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218"/>
      <c r="BV791" s="218"/>
      <c r="BW791" s="218"/>
      <c r="BX791" s="218"/>
      <c r="BY791" s="218"/>
      <c r="BZ791" s="218"/>
      <c r="DK791" s="218"/>
      <c r="DL791" s="218"/>
      <c r="DM791" s="218"/>
      <c r="DN791" s="218"/>
      <c r="DO791" s="218"/>
      <c r="DP791" s="218"/>
      <c r="DQ791" s="218"/>
      <c r="DR791" s="218"/>
      <c r="DS791" s="218"/>
      <c r="DT791" s="218"/>
      <c r="DU791" s="218"/>
      <c r="DV791" s="218"/>
      <c r="DW791" s="218"/>
      <c r="DX791" s="218"/>
      <c r="DY791" s="218"/>
      <c r="DZ791" s="218"/>
      <c r="EA791" s="218"/>
      <c r="EB791" s="218"/>
      <c r="EC791" s="218"/>
      <c r="ED791" s="218"/>
      <c r="EE791" s="218"/>
      <c r="EF791" s="218"/>
      <c r="EG791" s="218"/>
      <c r="EH791" s="218"/>
    </row>
    <row r="792" spans="2:138">
      <c r="B792" s="218"/>
      <c r="C792" s="304"/>
      <c r="D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  <c r="Y792" s="218"/>
      <c r="Z792" s="218"/>
      <c r="AA792" s="218"/>
      <c r="AB792" s="218"/>
      <c r="AC792" s="218"/>
      <c r="AD792" s="218"/>
      <c r="AE792" s="218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18"/>
      <c r="AP792" s="218"/>
      <c r="AQ792" s="218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218"/>
      <c r="BC792" s="218"/>
      <c r="BD792" s="218"/>
      <c r="BE792" s="218"/>
      <c r="BF792" s="218"/>
      <c r="BG792" s="218"/>
      <c r="BH792" s="218"/>
      <c r="BI792" s="218"/>
      <c r="BJ792" s="218"/>
      <c r="BK792" s="218"/>
      <c r="BL792" s="218"/>
      <c r="BM792" s="218"/>
      <c r="BN792" s="218"/>
      <c r="BO792" s="218"/>
      <c r="BP792" s="218"/>
      <c r="BQ792" s="218"/>
      <c r="BR792" s="218"/>
      <c r="BS792" s="218"/>
      <c r="BT792" s="218"/>
      <c r="BU792" s="218"/>
      <c r="BV792" s="218"/>
      <c r="BW792" s="218"/>
      <c r="BX792" s="218"/>
      <c r="BY792" s="218"/>
      <c r="BZ792" s="218"/>
      <c r="DK792" s="218"/>
      <c r="DL792" s="218"/>
      <c r="DM792" s="218"/>
      <c r="DN792" s="218"/>
      <c r="DO792" s="218"/>
      <c r="DP792" s="218"/>
      <c r="DQ792" s="218"/>
      <c r="DR792" s="218"/>
      <c r="DS792" s="218"/>
      <c r="DT792" s="218"/>
      <c r="DU792" s="218"/>
      <c r="DV792" s="218"/>
      <c r="DW792" s="218"/>
      <c r="DX792" s="218"/>
      <c r="DY792" s="218"/>
      <c r="DZ792" s="218"/>
      <c r="EA792" s="218"/>
      <c r="EB792" s="218"/>
      <c r="EC792" s="218"/>
      <c r="ED792" s="218"/>
      <c r="EE792" s="218"/>
      <c r="EF792" s="218"/>
      <c r="EG792" s="218"/>
      <c r="EH792" s="218"/>
    </row>
    <row r="793" spans="2:138">
      <c r="B793" s="218"/>
      <c r="C793" s="304"/>
      <c r="D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  <c r="Y793" s="218"/>
      <c r="Z793" s="218"/>
      <c r="AA793" s="218"/>
      <c r="AB793" s="218"/>
      <c r="AC793" s="218"/>
      <c r="AD793" s="218"/>
      <c r="AE793" s="218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18"/>
      <c r="AP793" s="218"/>
      <c r="AQ793" s="218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218"/>
      <c r="BD793" s="218"/>
      <c r="BE793" s="218"/>
      <c r="BF793" s="218"/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218"/>
      <c r="BV793" s="218"/>
      <c r="BW793" s="218"/>
      <c r="BX793" s="218"/>
      <c r="BY793" s="218"/>
      <c r="BZ793" s="218"/>
      <c r="DK793" s="218"/>
      <c r="DL793" s="218"/>
      <c r="DM793" s="218"/>
      <c r="DN793" s="218"/>
      <c r="DO793" s="218"/>
      <c r="DP793" s="218"/>
      <c r="DQ793" s="218"/>
      <c r="DR793" s="218"/>
      <c r="DS793" s="218"/>
      <c r="DT793" s="218"/>
      <c r="DU793" s="218"/>
      <c r="DV793" s="218"/>
      <c r="DW793" s="218"/>
      <c r="DX793" s="218"/>
      <c r="DY793" s="218"/>
      <c r="DZ793" s="218"/>
      <c r="EA793" s="218"/>
      <c r="EB793" s="218"/>
      <c r="EC793" s="218"/>
      <c r="ED793" s="218"/>
      <c r="EE793" s="218"/>
      <c r="EF793" s="218"/>
      <c r="EG793" s="218"/>
      <c r="EH793" s="218"/>
    </row>
    <row r="794" spans="2:138">
      <c r="B794" s="218"/>
      <c r="C794" s="304"/>
      <c r="D794" s="218"/>
      <c r="F794" s="218"/>
      <c r="G794" s="218"/>
      <c r="H794" s="218"/>
      <c r="I794" s="218"/>
      <c r="J794" s="218"/>
      <c r="K794" s="218"/>
      <c r="L794" s="218"/>
      <c r="M794" s="218"/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218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218"/>
      <c r="BV794" s="218"/>
      <c r="BW794" s="218"/>
      <c r="BX794" s="218"/>
      <c r="BY794" s="218"/>
      <c r="BZ794" s="218"/>
      <c r="DK794" s="218"/>
      <c r="DL794" s="218"/>
      <c r="DM794" s="218"/>
      <c r="DN794" s="218"/>
      <c r="DO794" s="218"/>
      <c r="DP794" s="218"/>
      <c r="DQ794" s="218"/>
      <c r="DR794" s="218"/>
      <c r="DS794" s="218"/>
      <c r="DT794" s="218"/>
      <c r="DU794" s="218"/>
      <c r="DV794" s="218"/>
      <c r="DW794" s="218"/>
      <c r="DX794" s="218"/>
      <c r="DY794" s="218"/>
      <c r="DZ794" s="218"/>
      <c r="EA794" s="218"/>
      <c r="EB794" s="218"/>
      <c r="EC794" s="218"/>
      <c r="ED794" s="218"/>
      <c r="EE794" s="218"/>
      <c r="EF794" s="218"/>
      <c r="EG794" s="218"/>
      <c r="EH794" s="218"/>
    </row>
    <row r="795" spans="2:138">
      <c r="B795" s="218"/>
      <c r="C795" s="304"/>
      <c r="D795" s="218"/>
      <c r="F795" s="218"/>
      <c r="G795" s="218"/>
      <c r="H795" s="218"/>
      <c r="I795" s="218"/>
      <c r="J795" s="218"/>
      <c r="K795" s="218"/>
      <c r="L795" s="218"/>
      <c r="M795" s="218"/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218"/>
      <c r="BD795" s="218"/>
      <c r="BE795" s="218"/>
      <c r="BF795" s="218"/>
      <c r="BG795" s="218"/>
      <c r="BH795" s="218"/>
      <c r="BI795" s="218"/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218"/>
      <c r="BV795" s="218"/>
      <c r="BW795" s="218"/>
      <c r="BX795" s="218"/>
      <c r="BY795" s="218"/>
      <c r="BZ795" s="218"/>
      <c r="DK795" s="218"/>
      <c r="DL795" s="218"/>
      <c r="DM795" s="218"/>
      <c r="DN795" s="218"/>
      <c r="DO795" s="218"/>
      <c r="DP795" s="218"/>
      <c r="DQ795" s="218"/>
      <c r="DR795" s="218"/>
      <c r="DS795" s="218"/>
      <c r="DT795" s="218"/>
      <c r="DU795" s="218"/>
      <c r="DV795" s="218"/>
      <c r="DW795" s="218"/>
      <c r="DX795" s="218"/>
      <c r="DY795" s="218"/>
      <c r="DZ795" s="218"/>
      <c r="EA795" s="218"/>
      <c r="EB795" s="218"/>
      <c r="EC795" s="218"/>
      <c r="ED795" s="218"/>
      <c r="EE795" s="218"/>
      <c r="EF795" s="218"/>
      <c r="EG795" s="218"/>
      <c r="EH795" s="218"/>
    </row>
    <row r="796" spans="2:138">
      <c r="B796" s="218"/>
      <c r="C796" s="304"/>
      <c r="D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218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218"/>
      <c r="BV796" s="218"/>
      <c r="BW796" s="218"/>
      <c r="BX796" s="218"/>
      <c r="BY796" s="218"/>
      <c r="BZ796" s="218"/>
      <c r="DK796" s="218"/>
      <c r="DL796" s="218"/>
      <c r="DM796" s="218"/>
      <c r="DN796" s="218"/>
      <c r="DO796" s="218"/>
      <c r="DP796" s="218"/>
      <c r="DQ796" s="218"/>
      <c r="DR796" s="218"/>
      <c r="DS796" s="218"/>
      <c r="DT796" s="218"/>
      <c r="DU796" s="218"/>
      <c r="DV796" s="218"/>
      <c r="DW796" s="218"/>
      <c r="DX796" s="218"/>
      <c r="DY796" s="218"/>
      <c r="DZ796" s="218"/>
      <c r="EA796" s="218"/>
      <c r="EB796" s="218"/>
      <c r="EC796" s="218"/>
      <c r="ED796" s="218"/>
      <c r="EE796" s="218"/>
      <c r="EF796" s="218"/>
      <c r="EG796" s="218"/>
      <c r="EH796" s="218"/>
    </row>
    <row r="797" spans="2:138">
      <c r="B797" s="218"/>
      <c r="C797" s="304"/>
      <c r="D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218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218"/>
      <c r="BV797" s="218"/>
      <c r="BW797" s="218"/>
      <c r="BX797" s="218"/>
      <c r="BY797" s="218"/>
      <c r="BZ797" s="218"/>
      <c r="DK797" s="218"/>
      <c r="DL797" s="218"/>
      <c r="DM797" s="218"/>
      <c r="DN797" s="218"/>
      <c r="DO797" s="218"/>
      <c r="DP797" s="218"/>
      <c r="DQ797" s="218"/>
      <c r="DR797" s="218"/>
      <c r="DS797" s="218"/>
      <c r="DT797" s="218"/>
      <c r="DU797" s="218"/>
      <c r="DV797" s="218"/>
      <c r="DW797" s="218"/>
      <c r="DX797" s="218"/>
      <c r="DY797" s="218"/>
      <c r="DZ797" s="218"/>
      <c r="EA797" s="218"/>
      <c r="EB797" s="218"/>
      <c r="EC797" s="218"/>
      <c r="ED797" s="218"/>
      <c r="EE797" s="218"/>
      <c r="EF797" s="218"/>
      <c r="EG797" s="218"/>
      <c r="EH797" s="218"/>
    </row>
    <row r="798" spans="2:138">
      <c r="B798" s="218"/>
      <c r="C798" s="304"/>
      <c r="D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218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218"/>
      <c r="BV798" s="218"/>
      <c r="BW798" s="218"/>
      <c r="BX798" s="218"/>
      <c r="BY798" s="218"/>
      <c r="BZ798" s="218"/>
      <c r="DK798" s="218"/>
      <c r="DL798" s="218"/>
      <c r="DM798" s="218"/>
      <c r="DN798" s="218"/>
      <c r="DO798" s="218"/>
      <c r="DP798" s="218"/>
      <c r="DQ798" s="218"/>
      <c r="DR798" s="218"/>
      <c r="DS798" s="218"/>
      <c r="DT798" s="218"/>
      <c r="DU798" s="218"/>
      <c r="DV798" s="218"/>
      <c r="DW798" s="218"/>
      <c r="DX798" s="218"/>
      <c r="DY798" s="218"/>
      <c r="DZ798" s="218"/>
      <c r="EA798" s="218"/>
      <c r="EB798" s="218"/>
      <c r="EC798" s="218"/>
      <c r="ED798" s="218"/>
      <c r="EE798" s="218"/>
      <c r="EF798" s="218"/>
      <c r="EG798" s="218"/>
      <c r="EH798" s="218"/>
    </row>
    <row r="799" spans="2:138">
      <c r="B799" s="218"/>
      <c r="C799" s="304"/>
      <c r="D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  <c r="Y799" s="218"/>
      <c r="Z799" s="218"/>
      <c r="AA799" s="218"/>
      <c r="AB799" s="218"/>
      <c r="AC799" s="218"/>
      <c r="AD799" s="218"/>
      <c r="AE799" s="218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18"/>
      <c r="AP799" s="218"/>
      <c r="AQ799" s="218"/>
      <c r="AR799" s="218"/>
      <c r="AS799" s="218"/>
      <c r="AT799" s="218"/>
      <c r="AU799" s="218"/>
      <c r="AV799" s="218"/>
      <c r="AW799" s="218"/>
      <c r="AX799" s="218"/>
      <c r="AY799" s="218"/>
      <c r="AZ799" s="218"/>
      <c r="BA799" s="218"/>
      <c r="BB799" s="218"/>
      <c r="BC799" s="218"/>
      <c r="BD799" s="218"/>
      <c r="BE799" s="218"/>
      <c r="BF799" s="218"/>
      <c r="BG799" s="218"/>
      <c r="BH799" s="218"/>
      <c r="BI799" s="218"/>
      <c r="BJ799" s="218"/>
      <c r="BK799" s="218"/>
      <c r="BL799" s="218"/>
      <c r="BM799" s="218"/>
      <c r="BN799" s="218"/>
      <c r="BO799" s="218"/>
      <c r="BP799" s="218"/>
      <c r="BQ799" s="218"/>
      <c r="BR799" s="218"/>
      <c r="BS799" s="218"/>
      <c r="BT799" s="218"/>
      <c r="BU799" s="218"/>
      <c r="BV799" s="218"/>
      <c r="BW799" s="218"/>
      <c r="BX799" s="218"/>
      <c r="BY799" s="218"/>
      <c r="BZ799" s="218"/>
      <c r="DK799" s="218"/>
      <c r="DL799" s="218"/>
      <c r="DM799" s="218"/>
      <c r="DN799" s="218"/>
      <c r="DO799" s="218"/>
      <c r="DP799" s="218"/>
      <c r="DQ799" s="218"/>
      <c r="DR799" s="218"/>
      <c r="DS799" s="218"/>
      <c r="DT799" s="218"/>
      <c r="DU799" s="218"/>
      <c r="DV799" s="218"/>
      <c r="DW799" s="218"/>
      <c r="DX799" s="218"/>
      <c r="DY799" s="218"/>
      <c r="DZ799" s="218"/>
      <c r="EA799" s="218"/>
      <c r="EB799" s="218"/>
      <c r="EC799" s="218"/>
      <c r="ED799" s="218"/>
      <c r="EE799" s="218"/>
      <c r="EF799" s="218"/>
      <c r="EG799" s="218"/>
      <c r="EH799" s="218"/>
    </row>
    <row r="800" spans="2:138">
      <c r="B800" s="218"/>
      <c r="C800" s="304"/>
      <c r="D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218"/>
      <c r="BD800" s="218"/>
      <c r="BE800" s="218"/>
      <c r="BF800" s="218"/>
      <c r="BG800" s="218"/>
      <c r="BH800" s="218"/>
      <c r="BI800" s="218"/>
      <c r="BJ800" s="218"/>
      <c r="BK800" s="218"/>
      <c r="BL800" s="218"/>
      <c r="BM800" s="218"/>
      <c r="BN800" s="218"/>
      <c r="BO800" s="218"/>
      <c r="BP800" s="218"/>
      <c r="BQ800" s="218"/>
      <c r="BR800" s="218"/>
      <c r="BS800" s="218"/>
      <c r="BT800" s="218"/>
      <c r="BU800" s="218"/>
      <c r="BV800" s="218"/>
      <c r="BW800" s="218"/>
      <c r="BX800" s="218"/>
      <c r="BY800" s="218"/>
      <c r="BZ800" s="218"/>
      <c r="DK800" s="218"/>
      <c r="DL800" s="218"/>
      <c r="DM800" s="218"/>
      <c r="DN800" s="218"/>
      <c r="DO800" s="218"/>
      <c r="DP800" s="218"/>
      <c r="DQ800" s="218"/>
      <c r="DR800" s="218"/>
      <c r="DS800" s="218"/>
      <c r="DT800" s="218"/>
      <c r="DU800" s="218"/>
      <c r="DV800" s="218"/>
      <c r="DW800" s="218"/>
      <c r="DX800" s="218"/>
      <c r="DY800" s="218"/>
      <c r="DZ800" s="218"/>
      <c r="EA800" s="218"/>
      <c r="EB800" s="218"/>
      <c r="EC800" s="218"/>
      <c r="ED800" s="218"/>
      <c r="EE800" s="218"/>
      <c r="EF800" s="218"/>
      <c r="EG800" s="218"/>
      <c r="EH800" s="218"/>
    </row>
    <row r="801" spans="2:138">
      <c r="B801" s="218"/>
      <c r="C801" s="304"/>
      <c r="D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18"/>
      <c r="AP801" s="218"/>
      <c r="AQ801" s="218"/>
      <c r="AR801" s="218"/>
      <c r="AS801" s="218"/>
      <c r="AT801" s="218"/>
      <c r="AU801" s="218"/>
      <c r="AV801" s="218"/>
      <c r="AW801" s="218"/>
      <c r="AX801" s="218"/>
      <c r="AY801" s="218"/>
      <c r="AZ801" s="218"/>
      <c r="BA801" s="218"/>
      <c r="BB801" s="218"/>
      <c r="BC801" s="218"/>
      <c r="BD801" s="218"/>
      <c r="BE801" s="218"/>
      <c r="BF801" s="218"/>
      <c r="BG801" s="218"/>
      <c r="BH801" s="218"/>
      <c r="BI801" s="218"/>
      <c r="BJ801" s="218"/>
      <c r="BK801" s="218"/>
      <c r="BL801" s="218"/>
      <c r="BM801" s="218"/>
      <c r="BN801" s="218"/>
      <c r="BO801" s="218"/>
      <c r="BP801" s="218"/>
      <c r="BQ801" s="218"/>
      <c r="BR801" s="218"/>
      <c r="BS801" s="218"/>
      <c r="BT801" s="218"/>
      <c r="BU801" s="218"/>
      <c r="BV801" s="218"/>
      <c r="BW801" s="218"/>
      <c r="BX801" s="218"/>
      <c r="BY801" s="218"/>
      <c r="BZ801" s="218"/>
      <c r="DK801" s="218"/>
      <c r="DL801" s="218"/>
      <c r="DM801" s="218"/>
      <c r="DN801" s="218"/>
      <c r="DO801" s="218"/>
      <c r="DP801" s="218"/>
      <c r="DQ801" s="218"/>
      <c r="DR801" s="218"/>
      <c r="DS801" s="218"/>
      <c r="DT801" s="218"/>
      <c r="DU801" s="218"/>
      <c r="DV801" s="218"/>
      <c r="DW801" s="218"/>
      <c r="DX801" s="218"/>
      <c r="DY801" s="218"/>
      <c r="DZ801" s="218"/>
      <c r="EA801" s="218"/>
      <c r="EB801" s="218"/>
      <c r="EC801" s="218"/>
      <c r="ED801" s="218"/>
      <c r="EE801" s="218"/>
      <c r="EF801" s="218"/>
      <c r="EG801" s="218"/>
      <c r="EH801" s="218"/>
    </row>
    <row r="802" spans="2:138">
      <c r="B802" s="218"/>
      <c r="C802" s="304"/>
      <c r="D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  <c r="Y802" s="218"/>
      <c r="Z802" s="218"/>
      <c r="AA802" s="218"/>
      <c r="AB802" s="218"/>
      <c r="AC802" s="218"/>
      <c r="AD802" s="218"/>
      <c r="AE802" s="218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18"/>
      <c r="AP802" s="218"/>
      <c r="AQ802" s="218"/>
      <c r="AR802" s="218"/>
      <c r="AS802" s="218"/>
      <c r="AT802" s="218"/>
      <c r="AU802" s="218"/>
      <c r="AV802" s="218"/>
      <c r="AW802" s="218"/>
      <c r="AX802" s="218"/>
      <c r="AY802" s="218"/>
      <c r="AZ802" s="218"/>
      <c r="BA802" s="218"/>
      <c r="BB802" s="218"/>
      <c r="BC802" s="218"/>
      <c r="BD802" s="218"/>
      <c r="BE802" s="218"/>
      <c r="BF802" s="218"/>
      <c r="BG802" s="218"/>
      <c r="BH802" s="218"/>
      <c r="BI802" s="218"/>
      <c r="BJ802" s="218"/>
      <c r="BK802" s="218"/>
      <c r="BL802" s="218"/>
      <c r="BM802" s="218"/>
      <c r="BN802" s="218"/>
      <c r="BO802" s="218"/>
      <c r="BP802" s="218"/>
      <c r="BQ802" s="218"/>
      <c r="BR802" s="218"/>
      <c r="BS802" s="218"/>
      <c r="BT802" s="218"/>
      <c r="BU802" s="218"/>
      <c r="BV802" s="218"/>
      <c r="BW802" s="218"/>
      <c r="BX802" s="218"/>
      <c r="BY802" s="218"/>
      <c r="BZ802" s="218"/>
      <c r="DK802" s="218"/>
      <c r="DL802" s="218"/>
      <c r="DM802" s="218"/>
      <c r="DN802" s="218"/>
      <c r="DO802" s="218"/>
      <c r="DP802" s="218"/>
      <c r="DQ802" s="218"/>
      <c r="DR802" s="218"/>
      <c r="DS802" s="218"/>
      <c r="DT802" s="218"/>
      <c r="DU802" s="218"/>
      <c r="DV802" s="218"/>
      <c r="DW802" s="218"/>
      <c r="DX802" s="218"/>
      <c r="DY802" s="218"/>
      <c r="DZ802" s="218"/>
      <c r="EA802" s="218"/>
      <c r="EB802" s="218"/>
      <c r="EC802" s="218"/>
      <c r="ED802" s="218"/>
      <c r="EE802" s="218"/>
      <c r="EF802" s="218"/>
      <c r="EG802" s="218"/>
      <c r="EH802" s="218"/>
    </row>
    <row r="803" spans="2:138">
      <c r="B803" s="218"/>
      <c r="C803" s="304"/>
      <c r="D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  <c r="Y803" s="218"/>
      <c r="Z803" s="218"/>
      <c r="AA803" s="218"/>
      <c r="AB803" s="218"/>
      <c r="AC803" s="218"/>
      <c r="AD803" s="218"/>
      <c r="AE803" s="218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18"/>
      <c r="AP803" s="218"/>
      <c r="AQ803" s="218"/>
      <c r="AR803" s="218"/>
      <c r="AS803" s="218"/>
      <c r="AT803" s="218"/>
      <c r="AU803" s="218"/>
      <c r="AV803" s="218"/>
      <c r="AW803" s="218"/>
      <c r="AX803" s="218"/>
      <c r="AY803" s="218"/>
      <c r="AZ803" s="218"/>
      <c r="BA803" s="218"/>
      <c r="BB803" s="218"/>
      <c r="BC803" s="218"/>
      <c r="BD803" s="218"/>
      <c r="BE803" s="218"/>
      <c r="BF803" s="218"/>
      <c r="BG803" s="218"/>
      <c r="BH803" s="218"/>
      <c r="BI803" s="218"/>
      <c r="BJ803" s="218"/>
      <c r="BK803" s="218"/>
      <c r="BL803" s="218"/>
      <c r="BM803" s="218"/>
      <c r="BN803" s="218"/>
      <c r="BO803" s="218"/>
      <c r="BP803" s="218"/>
      <c r="BQ803" s="218"/>
      <c r="BR803" s="218"/>
      <c r="BS803" s="218"/>
      <c r="BT803" s="218"/>
      <c r="BU803" s="218"/>
      <c r="BV803" s="218"/>
      <c r="BW803" s="218"/>
      <c r="BX803" s="218"/>
      <c r="BY803" s="218"/>
      <c r="BZ803" s="218"/>
      <c r="DK803" s="218"/>
      <c r="DL803" s="218"/>
      <c r="DM803" s="218"/>
      <c r="DN803" s="218"/>
      <c r="DO803" s="218"/>
      <c r="DP803" s="218"/>
      <c r="DQ803" s="218"/>
      <c r="DR803" s="218"/>
      <c r="DS803" s="218"/>
      <c r="DT803" s="218"/>
      <c r="DU803" s="218"/>
      <c r="DV803" s="218"/>
      <c r="DW803" s="218"/>
      <c r="DX803" s="218"/>
      <c r="DY803" s="218"/>
      <c r="DZ803" s="218"/>
      <c r="EA803" s="218"/>
      <c r="EB803" s="218"/>
      <c r="EC803" s="218"/>
      <c r="ED803" s="218"/>
      <c r="EE803" s="218"/>
      <c r="EF803" s="218"/>
      <c r="EG803" s="218"/>
      <c r="EH803" s="218"/>
    </row>
    <row r="804" spans="2:138">
      <c r="B804" s="218"/>
      <c r="C804" s="304"/>
      <c r="D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18"/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218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218"/>
      <c r="BV804" s="218"/>
      <c r="BW804" s="218"/>
      <c r="BX804" s="218"/>
      <c r="BY804" s="218"/>
      <c r="BZ804" s="218"/>
      <c r="DK804" s="218"/>
      <c r="DL804" s="218"/>
      <c r="DM804" s="218"/>
      <c r="DN804" s="218"/>
      <c r="DO804" s="218"/>
      <c r="DP804" s="218"/>
      <c r="DQ804" s="218"/>
      <c r="DR804" s="218"/>
      <c r="DS804" s="218"/>
      <c r="DT804" s="218"/>
      <c r="DU804" s="218"/>
      <c r="DV804" s="218"/>
      <c r="DW804" s="218"/>
      <c r="DX804" s="218"/>
      <c r="DY804" s="218"/>
      <c r="DZ804" s="218"/>
      <c r="EA804" s="218"/>
      <c r="EB804" s="218"/>
      <c r="EC804" s="218"/>
      <c r="ED804" s="218"/>
      <c r="EE804" s="218"/>
      <c r="EF804" s="218"/>
      <c r="EG804" s="218"/>
      <c r="EH804" s="218"/>
    </row>
    <row r="805" spans="2:138">
      <c r="B805" s="218"/>
      <c r="C805" s="304"/>
      <c r="D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  <c r="Y805" s="218"/>
      <c r="Z805" s="218"/>
      <c r="AA805" s="218"/>
      <c r="AB805" s="218"/>
      <c r="AC805" s="218"/>
      <c r="AD805" s="218"/>
      <c r="AE805" s="218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218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218"/>
      <c r="BV805" s="218"/>
      <c r="BW805" s="218"/>
      <c r="BX805" s="218"/>
      <c r="BY805" s="218"/>
      <c r="BZ805" s="218"/>
      <c r="DK805" s="218"/>
      <c r="DL805" s="218"/>
      <c r="DM805" s="218"/>
      <c r="DN805" s="218"/>
      <c r="DO805" s="218"/>
      <c r="DP805" s="218"/>
      <c r="DQ805" s="218"/>
      <c r="DR805" s="218"/>
      <c r="DS805" s="218"/>
      <c r="DT805" s="218"/>
      <c r="DU805" s="218"/>
      <c r="DV805" s="218"/>
      <c r="DW805" s="218"/>
      <c r="DX805" s="218"/>
      <c r="DY805" s="218"/>
      <c r="DZ805" s="218"/>
      <c r="EA805" s="218"/>
      <c r="EB805" s="218"/>
      <c r="EC805" s="218"/>
      <c r="ED805" s="218"/>
      <c r="EE805" s="218"/>
      <c r="EF805" s="218"/>
      <c r="EG805" s="218"/>
      <c r="EH805" s="218"/>
    </row>
    <row r="806" spans="2:138">
      <c r="B806" s="218"/>
      <c r="C806" s="304"/>
      <c r="D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218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218"/>
      <c r="BV806" s="218"/>
      <c r="BW806" s="218"/>
      <c r="BX806" s="218"/>
      <c r="BY806" s="218"/>
      <c r="BZ806" s="218"/>
      <c r="DK806" s="218"/>
      <c r="DL806" s="218"/>
      <c r="DM806" s="218"/>
      <c r="DN806" s="218"/>
      <c r="DO806" s="218"/>
      <c r="DP806" s="218"/>
      <c r="DQ806" s="218"/>
      <c r="DR806" s="218"/>
      <c r="DS806" s="218"/>
      <c r="DT806" s="218"/>
      <c r="DU806" s="218"/>
      <c r="DV806" s="218"/>
      <c r="DW806" s="218"/>
      <c r="DX806" s="218"/>
      <c r="DY806" s="218"/>
      <c r="DZ806" s="218"/>
      <c r="EA806" s="218"/>
      <c r="EB806" s="218"/>
      <c r="EC806" s="218"/>
      <c r="ED806" s="218"/>
      <c r="EE806" s="218"/>
      <c r="EF806" s="218"/>
      <c r="EG806" s="218"/>
      <c r="EH806" s="218"/>
    </row>
    <row r="807" spans="2:138">
      <c r="B807" s="218"/>
      <c r="C807" s="304"/>
      <c r="D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218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218"/>
      <c r="BV807" s="218"/>
      <c r="BW807" s="218"/>
      <c r="BX807" s="218"/>
      <c r="BY807" s="218"/>
      <c r="BZ807" s="218"/>
      <c r="DK807" s="218"/>
      <c r="DL807" s="218"/>
      <c r="DM807" s="218"/>
      <c r="DN807" s="218"/>
      <c r="DO807" s="218"/>
      <c r="DP807" s="218"/>
      <c r="DQ807" s="218"/>
      <c r="DR807" s="218"/>
      <c r="DS807" s="218"/>
      <c r="DT807" s="218"/>
      <c r="DU807" s="218"/>
      <c r="DV807" s="218"/>
      <c r="DW807" s="218"/>
      <c r="DX807" s="218"/>
      <c r="DY807" s="218"/>
      <c r="DZ807" s="218"/>
      <c r="EA807" s="218"/>
      <c r="EB807" s="218"/>
      <c r="EC807" s="218"/>
      <c r="ED807" s="218"/>
      <c r="EE807" s="218"/>
      <c r="EF807" s="218"/>
      <c r="EG807" s="218"/>
      <c r="EH807" s="218"/>
    </row>
    <row r="808" spans="2:138">
      <c r="B808" s="218"/>
      <c r="C808" s="304"/>
      <c r="D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218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218"/>
      <c r="BV808" s="218"/>
      <c r="BW808" s="218"/>
      <c r="BX808" s="218"/>
      <c r="BY808" s="218"/>
      <c r="BZ808" s="218"/>
      <c r="DK808" s="218"/>
      <c r="DL808" s="218"/>
      <c r="DM808" s="218"/>
      <c r="DN808" s="218"/>
      <c r="DO808" s="218"/>
      <c r="DP808" s="218"/>
      <c r="DQ808" s="218"/>
      <c r="DR808" s="218"/>
      <c r="DS808" s="218"/>
      <c r="DT808" s="218"/>
      <c r="DU808" s="218"/>
      <c r="DV808" s="218"/>
      <c r="DW808" s="218"/>
      <c r="DX808" s="218"/>
      <c r="DY808" s="218"/>
      <c r="DZ808" s="218"/>
      <c r="EA808" s="218"/>
      <c r="EB808" s="218"/>
      <c r="EC808" s="218"/>
      <c r="ED808" s="218"/>
      <c r="EE808" s="218"/>
      <c r="EF808" s="218"/>
      <c r="EG808" s="218"/>
      <c r="EH808" s="218"/>
    </row>
    <row r="809" spans="2:138">
      <c r="B809" s="218"/>
      <c r="C809" s="304"/>
      <c r="D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218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218"/>
      <c r="BV809" s="218"/>
      <c r="BW809" s="218"/>
      <c r="BX809" s="218"/>
      <c r="BY809" s="218"/>
      <c r="BZ809" s="218"/>
      <c r="DK809" s="218"/>
      <c r="DL809" s="218"/>
      <c r="DM809" s="218"/>
      <c r="DN809" s="218"/>
      <c r="DO809" s="218"/>
      <c r="DP809" s="218"/>
      <c r="DQ809" s="218"/>
      <c r="DR809" s="218"/>
      <c r="DS809" s="218"/>
      <c r="DT809" s="218"/>
      <c r="DU809" s="218"/>
      <c r="DV809" s="218"/>
      <c r="DW809" s="218"/>
      <c r="DX809" s="218"/>
      <c r="DY809" s="218"/>
      <c r="DZ809" s="218"/>
      <c r="EA809" s="218"/>
      <c r="EB809" s="218"/>
      <c r="EC809" s="218"/>
      <c r="ED809" s="218"/>
      <c r="EE809" s="218"/>
      <c r="EF809" s="218"/>
      <c r="EG809" s="218"/>
      <c r="EH809" s="218"/>
    </row>
    <row r="810" spans="2:138">
      <c r="B810" s="218"/>
      <c r="C810" s="304"/>
      <c r="D810" s="218"/>
      <c r="F810" s="218"/>
      <c r="G810" s="218"/>
      <c r="H810" s="218"/>
      <c r="I810" s="218"/>
      <c r="J810" s="218"/>
      <c r="K810" s="218"/>
      <c r="L810" s="218"/>
      <c r="M810" s="218"/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  <c r="Y810" s="218"/>
      <c r="Z810" s="21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218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218"/>
      <c r="BV810" s="218"/>
      <c r="BW810" s="218"/>
      <c r="BX810" s="218"/>
      <c r="BY810" s="218"/>
      <c r="BZ810" s="218"/>
      <c r="DK810" s="218"/>
      <c r="DL810" s="218"/>
      <c r="DM810" s="218"/>
      <c r="DN810" s="218"/>
      <c r="DO810" s="218"/>
      <c r="DP810" s="218"/>
      <c r="DQ810" s="218"/>
      <c r="DR810" s="218"/>
      <c r="DS810" s="218"/>
      <c r="DT810" s="218"/>
      <c r="DU810" s="218"/>
      <c r="DV810" s="218"/>
      <c r="DW810" s="218"/>
      <c r="DX810" s="218"/>
      <c r="DY810" s="218"/>
      <c r="DZ810" s="218"/>
      <c r="EA810" s="218"/>
      <c r="EB810" s="218"/>
      <c r="EC810" s="218"/>
      <c r="ED810" s="218"/>
      <c r="EE810" s="218"/>
      <c r="EF810" s="218"/>
      <c r="EG810" s="218"/>
      <c r="EH810" s="218"/>
    </row>
    <row r="811" spans="2:138">
      <c r="B811" s="218"/>
      <c r="C811" s="304"/>
      <c r="D811" s="218"/>
      <c r="F811" s="218"/>
      <c r="G811" s="218"/>
      <c r="H811" s="218"/>
      <c r="I811" s="218"/>
      <c r="J811" s="218"/>
      <c r="K811" s="218"/>
      <c r="L811" s="218"/>
      <c r="M811" s="218"/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  <c r="Y811" s="218"/>
      <c r="Z811" s="218"/>
      <c r="AA811" s="218"/>
      <c r="AB811" s="218"/>
      <c r="AC811" s="218"/>
      <c r="AD811" s="218"/>
      <c r="AE811" s="218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18"/>
      <c r="AP811" s="218"/>
      <c r="AQ811" s="218"/>
      <c r="AR811" s="218"/>
      <c r="AS811" s="218"/>
      <c r="AT811" s="218"/>
      <c r="AU811" s="218"/>
      <c r="AV811" s="218"/>
      <c r="AW811" s="218"/>
      <c r="AX811" s="218"/>
      <c r="AY811" s="218"/>
      <c r="AZ811" s="218"/>
      <c r="BA811" s="218"/>
      <c r="BB811" s="218"/>
      <c r="BC811" s="218"/>
      <c r="BD811" s="218"/>
      <c r="BE811" s="218"/>
      <c r="BF811" s="218"/>
      <c r="BG811" s="218"/>
      <c r="BH811" s="218"/>
      <c r="BI811" s="218"/>
      <c r="BJ811" s="218"/>
      <c r="BK811" s="218"/>
      <c r="BL811" s="218"/>
      <c r="BM811" s="218"/>
      <c r="BN811" s="218"/>
      <c r="BO811" s="218"/>
      <c r="BP811" s="218"/>
      <c r="BQ811" s="218"/>
      <c r="BR811" s="218"/>
      <c r="BS811" s="218"/>
      <c r="BT811" s="218"/>
      <c r="BU811" s="218"/>
      <c r="BV811" s="218"/>
      <c r="BW811" s="218"/>
      <c r="BX811" s="218"/>
      <c r="BY811" s="218"/>
      <c r="BZ811" s="218"/>
      <c r="DK811" s="218"/>
      <c r="DL811" s="218"/>
      <c r="DM811" s="218"/>
      <c r="DN811" s="218"/>
      <c r="DO811" s="218"/>
      <c r="DP811" s="218"/>
      <c r="DQ811" s="218"/>
      <c r="DR811" s="218"/>
      <c r="DS811" s="218"/>
      <c r="DT811" s="218"/>
      <c r="DU811" s="218"/>
      <c r="DV811" s="218"/>
      <c r="DW811" s="218"/>
      <c r="DX811" s="218"/>
      <c r="DY811" s="218"/>
      <c r="DZ811" s="218"/>
      <c r="EA811" s="218"/>
      <c r="EB811" s="218"/>
      <c r="EC811" s="218"/>
      <c r="ED811" s="218"/>
      <c r="EE811" s="218"/>
      <c r="EF811" s="218"/>
      <c r="EG811" s="218"/>
      <c r="EH811" s="218"/>
    </row>
    <row r="812" spans="2:138">
      <c r="B812" s="218"/>
      <c r="C812" s="304"/>
      <c r="D812" s="218"/>
      <c r="F812" s="218"/>
      <c r="G812" s="218"/>
      <c r="H812" s="218"/>
      <c r="I812" s="218"/>
      <c r="J812" s="218"/>
      <c r="K812" s="218"/>
      <c r="L812" s="218"/>
      <c r="M812" s="218"/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  <c r="Y812" s="218"/>
      <c r="Z812" s="218"/>
      <c r="AA812" s="218"/>
      <c r="AB812" s="218"/>
      <c r="AC812" s="218"/>
      <c r="AD812" s="218"/>
      <c r="AE812" s="218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18"/>
      <c r="AP812" s="218"/>
      <c r="AQ812" s="218"/>
      <c r="AR812" s="218"/>
      <c r="AS812" s="218"/>
      <c r="AT812" s="218"/>
      <c r="AU812" s="218"/>
      <c r="AV812" s="218"/>
      <c r="AW812" s="218"/>
      <c r="AX812" s="218"/>
      <c r="AY812" s="218"/>
      <c r="AZ812" s="218"/>
      <c r="BA812" s="218"/>
      <c r="BB812" s="218"/>
      <c r="BC812" s="218"/>
      <c r="BD812" s="218"/>
      <c r="BE812" s="218"/>
      <c r="BF812" s="218"/>
      <c r="BG812" s="218"/>
      <c r="BH812" s="218"/>
      <c r="BI812" s="218"/>
      <c r="BJ812" s="218"/>
      <c r="BK812" s="218"/>
      <c r="BL812" s="218"/>
      <c r="BM812" s="218"/>
      <c r="BN812" s="218"/>
      <c r="BO812" s="218"/>
      <c r="BP812" s="218"/>
      <c r="BQ812" s="218"/>
      <c r="BR812" s="218"/>
      <c r="BS812" s="218"/>
      <c r="BT812" s="218"/>
      <c r="BU812" s="218"/>
      <c r="BV812" s="218"/>
      <c r="BW812" s="218"/>
      <c r="BX812" s="218"/>
      <c r="BY812" s="218"/>
      <c r="BZ812" s="218"/>
      <c r="DK812" s="218"/>
      <c r="DL812" s="218"/>
      <c r="DM812" s="218"/>
      <c r="DN812" s="218"/>
      <c r="DO812" s="218"/>
      <c r="DP812" s="218"/>
      <c r="DQ812" s="218"/>
      <c r="DR812" s="218"/>
      <c r="DS812" s="218"/>
      <c r="DT812" s="218"/>
      <c r="DU812" s="218"/>
      <c r="DV812" s="218"/>
      <c r="DW812" s="218"/>
      <c r="DX812" s="218"/>
      <c r="DY812" s="218"/>
      <c r="DZ812" s="218"/>
      <c r="EA812" s="218"/>
      <c r="EB812" s="218"/>
      <c r="EC812" s="218"/>
      <c r="ED812" s="218"/>
      <c r="EE812" s="218"/>
      <c r="EF812" s="218"/>
      <c r="EG812" s="218"/>
      <c r="EH812" s="218"/>
    </row>
    <row r="813" spans="2:138">
      <c r="B813" s="218"/>
      <c r="C813" s="304"/>
      <c r="D813" s="218"/>
      <c r="F813" s="218"/>
      <c r="G813" s="218"/>
      <c r="H813" s="218"/>
      <c r="I813" s="218"/>
      <c r="J813" s="218"/>
      <c r="K813" s="218"/>
      <c r="L813" s="218"/>
      <c r="M813" s="218"/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  <c r="Y813" s="218"/>
      <c r="Z813" s="218"/>
      <c r="AA813" s="218"/>
      <c r="AB813" s="218"/>
      <c r="AC813" s="218"/>
      <c r="AD813" s="218"/>
      <c r="AE813" s="218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18"/>
      <c r="AP813" s="218"/>
      <c r="AQ813" s="218"/>
      <c r="AR813" s="218"/>
      <c r="AS813" s="218"/>
      <c r="AT813" s="218"/>
      <c r="AU813" s="218"/>
      <c r="AV813" s="218"/>
      <c r="AW813" s="218"/>
      <c r="AX813" s="218"/>
      <c r="AY813" s="218"/>
      <c r="AZ813" s="218"/>
      <c r="BA813" s="218"/>
      <c r="BB813" s="218"/>
      <c r="BC813" s="218"/>
      <c r="BD813" s="218"/>
      <c r="BE813" s="218"/>
      <c r="BF813" s="218"/>
      <c r="BG813" s="218"/>
      <c r="BH813" s="218"/>
      <c r="BI813" s="218"/>
      <c r="BJ813" s="218"/>
      <c r="BK813" s="218"/>
      <c r="BL813" s="218"/>
      <c r="BM813" s="218"/>
      <c r="BN813" s="218"/>
      <c r="BO813" s="218"/>
      <c r="BP813" s="218"/>
      <c r="BQ813" s="218"/>
      <c r="BR813" s="218"/>
      <c r="BS813" s="218"/>
      <c r="BT813" s="218"/>
      <c r="BU813" s="218"/>
      <c r="BV813" s="218"/>
      <c r="BW813" s="218"/>
      <c r="BX813" s="218"/>
      <c r="BY813" s="218"/>
      <c r="BZ813" s="218"/>
      <c r="DK813" s="218"/>
      <c r="DL813" s="218"/>
      <c r="DM813" s="218"/>
      <c r="DN813" s="218"/>
      <c r="DO813" s="218"/>
      <c r="DP813" s="218"/>
      <c r="DQ813" s="218"/>
      <c r="DR813" s="218"/>
      <c r="DS813" s="218"/>
      <c r="DT813" s="218"/>
      <c r="DU813" s="218"/>
      <c r="DV813" s="218"/>
      <c r="DW813" s="218"/>
      <c r="DX813" s="218"/>
      <c r="DY813" s="218"/>
      <c r="DZ813" s="218"/>
      <c r="EA813" s="218"/>
      <c r="EB813" s="218"/>
      <c r="EC813" s="218"/>
      <c r="ED813" s="218"/>
      <c r="EE813" s="218"/>
      <c r="EF813" s="218"/>
      <c r="EG813" s="218"/>
      <c r="EH813" s="218"/>
    </row>
    <row r="814" spans="2:138">
      <c r="B814" s="218"/>
      <c r="C814" s="304"/>
      <c r="D814" s="218"/>
      <c r="F814" s="218"/>
      <c r="G814" s="218"/>
      <c r="H814" s="218"/>
      <c r="I814" s="218"/>
      <c r="J814" s="218"/>
      <c r="K814" s="218"/>
      <c r="L814" s="218"/>
      <c r="M814" s="218"/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  <c r="Y814" s="218"/>
      <c r="Z814" s="218"/>
      <c r="AA814" s="218"/>
      <c r="AB814" s="218"/>
      <c r="AC814" s="218"/>
      <c r="AD814" s="218"/>
      <c r="AE814" s="218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18"/>
      <c r="AP814" s="218"/>
      <c r="AQ814" s="218"/>
      <c r="AR814" s="218"/>
      <c r="AS814" s="218"/>
      <c r="AT814" s="218"/>
      <c r="AU814" s="218"/>
      <c r="AV814" s="218"/>
      <c r="AW814" s="218"/>
      <c r="AX814" s="218"/>
      <c r="AY814" s="218"/>
      <c r="AZ814" s="218"/>
      <c r="BA814" s="218"/>
      <c r="BB814" s="218"/>
      <c r="BC814" s="218"/>
      <c r="BD814" s="218"/>
      <c r="BE814" s="218"/>
      <c r="BF814" s="218"/>
      <c r="BG814" s="218"/>
      <c r="BH814" s="218"/>
      <c r="BI814" s="218"/>
      <c r="BJ814" s="218"/>
      <c r="BK814" s="218"/>
      <c r="BL814" s="218"/>
      <c r="BM814" s="218"/>
      <c r="BN814" s="218"/>
      <c r="BO814" s="218"/>
      <c r="BP814" s="218"/>
      <c r="BQ814" s="218"/>
      <c r="BR814" s="218"/>
      <c r="BS814" s="218"/>
      <c r="BT814" s="218"/>
      <c r="BU814" s="218"/>
      <c r="BV814" s="218"/>
      <c r="BW814" s="218"/>
      <c r="BX814" s="218"/>
      <c r="BY814" s="218"/>
      <c r="BZ814" s="218"/>
      <c r="DK814" s="218"/>
      <c r="DL814" s="218"/>
      <c r="DM814" s="218"/>
      <c r="DN814" s="218"/>
      <c r="DO814" s="218"/>
      <c r="DP814" s="218"/>
      <c r="DQ814" s="218"/>
      <c r="DR814" s="218"/>
      <c r="DS814" s="218"/>
      <c r="DT814" s="218"/>
      <c r="DU814" s="218"/>
      <c r="DV814" s="218"/>
      <c r="DW814" s="218"/>
      <c r="DX814" s="218"/>
      <c r="DY814" s="218"/>
      <c r="DZ814" s="218"/>
      <c r="EA814" s="218"/>
      <c r="EB814" s="218"/>
      <c r="EC814" s="218"/>
      <c r="ED814" s="218"/>
      <c r="EE814" s="218"/>
      <c r="EF814" s="218"/>
      <c r="EG814" s="218"/>
      <c r="EH814" s="218"/>
    </row>
    <row r="815" spans="2:138">
      <c r="B815" s="218"/>
      <c r="C815" s="304"/>
      <c r="D815" s="218"/>
      <c r="F815" s="218"/>
      <c r="G815" s="218"/>
      <c r="H815" s="218"/>
      <c r="I815" s="218"/>
      <c r="J815" s="218"/>
      <c r="K815" s="218"/>
      <c r="L815" s="218"/>
      <c r="M815" s="218"/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  <c r="Y815" s="218"/>
      <c r="Z815" s="218"/>
      <c r="AA815" s="218"/>
      <c r="AB815" s="218"/>
      <c r="AC815" s="218"/>
      <c r="AD815" s="218"/>
      <c r="AE815" s="218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18"/>
      <c r="AP815" s="218"/>
      <c r="AQ815" s="218"/>
      <c r="AR815" s="218"/>
      <c r="AS815" s="218"/>
      <c r="AT815" s="218"/>
      <c r="AU815" s="218"/>
      <c r="AV815" s="218"/>
      <c r="AW815" s="218"/>
      <c r="AX815" s="218"/>
      <c r="AY815" s="218"/>
      <c r="AZ815" s="218"/>
      <c r="BA815" s="218"/>
      <c r="BB815" s="218"/>
      <c r="BC815" s="218"/>
      <c r="BD815" s="218"/>
      <c r="BE815" s="218"/>
      <c r="BF815" s="218"/>
      <c r="BG815" s="218"/>
      <c r="BH815" s="218"/>
      <c r="BI815" s="218"/>
      <c r="BJ815" s="218"/>
      <c r="BK815" s="218"/>
      <c r="BL815" s="218"/>
      <c r="BM815" s="218"/>
      <c r="BN815" s="218"/>
      <c r="BO815" s="218"/>
      <c r="BP815" s="218"/>
      <c r="BQ815" s="218"/>
      <c r="BR815" s="218"/>
      <c r="BS815" s="218"/>
      <c r="BT815" s="218"/>
      <c r="BU815" s="218"/>
      <c r="BV815" s="218"/>
      <c r="BW815" s="218"/>
      <c r="BX815" s="218"/>
      <c r="BY815" s="218"/>
      <c r="BZ815" s="218"/>
      <c r="DK815" s="218"/>
      <c r="DL815" s="218"/>
      <c r="DM815" s="218"/>
      <c r="DN815" s="218"/>
      <c r="DO815" s="218"/>
      <c r="DP815" s="218"/>
      <c r="DQ815" s="218"/>
      <c r="DR815" s="218"/>
      <c r="DS815" s="218"/>
      <c r="DT815" s="218"/>
      <c r="DU815" s="218"/>
      <c r="DV815" s="218"/>
      <c r="DW815" s="218"/>
      <c r="DX815" s="218"/>
      <c r="DY815" s="218"/>
      <c r="DZ815" s="218"/>
      <c r="EA815" s="218"/>
      <c r="EB815" s="218"/>
      <c r="EC815" s="218"/>
      <c r="ED815" s="218"/>
      <c r="EE815" s="218"/>
      <c r="EF815" s="218"/>
      <c r="EG815" s="218"/>
      <c r="EH815" s="218"/>
    </row>
    <row r="816" spans="2:138">
      <c r="B816" s="218"/>
      <c r="C816" s="304"/>
      <c r="D816" s="218"/>
      <c r="F816" s="218"/>
      <c r="G816" s="218"/>
      <c r="H816" s="218"/>
      <c r="I816" s="218"/>
      <c r="J816" s="218"/>
      <c r="K816" s="218"/>
      <c r="L816" s="218"/>
      <c r="M816" s="218"/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  <c r="Y816" s="218"/>
      <c r="Z816" s="218"/>
      <c r="AA816" s="218"/>
      <c r="AB816" s="218"/>
      <c r="AC816" s="218"/>
      <c r="AD816" s="218"/>
      <c r="AE816" s="218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18"/>
      <c r="AP816" s="218"/>
      <c r="AQ816" s="218"/>
      <c r="AR816" s="218"/>
      <c r="AS816" s="218"/>
      <c r="AT816" s="218"/>
      <c r="AU816" s="218"/>
      <c r="AV816" s="218"/>
      <c r="AW816" s="218"/>
      <c r="AX816" s="218"/>
      <c r="AY816" s="218"/>
      <c r="AZ816" s="218"/>
      <c r="BA816" s="218"/>
      <c r="BB816" s="218"/>
      <c r="BC816" s="218"/>
      <c r="BD816" s="218"/>
      <c r="BE816" s="218"/>
      <c r="BF816" s="218"/>
      <c r="BG816" s="218"/>
      <c r="BH816" s="218"/>
      <c r="BI816" s="218"/>
      <c r="BJ816" s="218"/>
      <c r="BK816" s="218"/>
      <c r="BL816" s="218"/>
      <c r="BM816" s="218"/>
      <c r="BN816" s="218"/>
      <c r="BO816" s="218"/>
      <c r="BP816" s="218"/>
      <c r="BQ816" s="218"/>
      <c r="BR816" s="218"/>
      <c r="BS816" s="218"/>
      <c r="BT816" s="218"/>
      <c r="BU816" s="218"/>
      <c r="BV816" s="218"/>
      <c r="BW816" s="218"/>
      <c r="BX816" s="218"/>
      <c r="BY816" s="218"/>
      <c r="BZ816" s="218"/>
      <c r="DK816" s="218"/>
      <c r="DL816" s="218"/>
      <c r="DM816" s="218"/>
      <c r="DN816" s="218"/>
      <c r="DO816" s="218"/>
      <c r="DP816" s="218"/>
      <c r="DQ816" s="218"/>
      <c r="DR816" s="218"/>
      <c r="DS816" s="218"/>
      <c r="DT816" s="218"/>
      <c r="DU816" s="218"/>
      <c r="DV816" s="218"/>
      <c r="DW816" s="218"/>
      <c r="DX816" s="218"/>
      <c r="DY816" s="218"/>
      <c r="DZ816" s="218"/>
      <c r="EA816" s="218"/>
      <c r="EB816" s="218"/>
      <c r="EC816" s="218"/>
      <c r="ED816" s="218"/>
      <c r="EE816" s="218"/>
      <c r="EF816" s="218"/>
      <c r="EG816" s="218"/>
      <c r="EH816" s="218"/>
    </row>
    <row r="817" spans="2:138">
      <c r="B817" s="218"/>
      <c r="C817" s="304"/>
      <c r="D817" s="218"/>
      <c r="F817" s="218"/>
      <c r="G817" s="218"/>
      <c r="H817" s="218"/>
      <c r="I817" s="218"/>
      <c r="J817" s="218"/>
      <c r="K817" s="218"/>
      <c r="L817" s="218"/>
      <c r="M817" s="218"/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  <c r="Y817" s="218"/>
      <c r="Z817" s="218"/>
      <c r="AA817" s="218"/>
      <c r="AB817" s="218"/>
      <c r="AC817" s="218"/>
      <c r="AD817" s="218"/>
      <c r="AE817" s="218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18"/>
      <c r="AP817" s="218"/>
      <c r="AQ817" s="218"/>
      <c r="AR817" s="218"/>
      <c r="AS817" s="218"/>
      <c r="AT817" s="218"/>
      <c r="AU817" s="218"/>
      <c r="AV817" s="218"/>
      <c r="AW817" s="218"/>
      <c r="AX817" s="218"/>
      <c r="AY817" s="218"/>
      <c r="AZ817" s="218"/>
      <c r="BA817" s="218"/>
      <c r="BB817" s="218"/>
      <c r="BC817" s="218"/>
      <c r="BD817" s="218"/>
      <c r="BE817" s="218"/>
      <c r="BF817" s="218"/>
      <c r="BG817" s="218"/>
      <c r="BH817" s="218"/>
      <c r="BI817" s="218"/>
      <c r="BJ817" s="218"/>
      <c r="BK817" s="218"/>
      <c r="BL817" s="218"/>
      <c r="BM817" s="218"/>
      <c r="BN817" s="218"/>
      <c r="BO817" s="218"/>
      <c r="BP817" s="218"/>
      <c r="BQ817" s="218"/>
      <c r="BR817" s="218"/>
      <c r="BS817" s="218"/>
      <c r="BT817" s="218"/>
      <c r="BU817" s="218"/>
      <c r="BV817" s="218"/>
      <c r="BW817" s="218"/>
      <c r="BX817" s="218"/>
      <c r="BY817" s="218"/>
      <c r="BZ817" s="218"/>
      <c r="DK817" s="218"/>
      <c r="DL817" s="218"/>
      <c r="DM817" s="218"/>
      <c r="DN817" s="218"/>
      <c r="DO817" s="218"/>
      <c r="DP817" s="218"/>
      <c r="DQ817" s="218"/>
      <c r="DR817" s="218"/>
      <c r="DS817" s="218"/>
      <c r="DT817" s="218"/>
      <c r="DU817" s="218"/>
      <c r="DV817" s="218"/>
      <c r="DW817" s="218"/>
      <c r="DX817" s="218"/>
      <c r="DY817" s="218"/>
      <c r="DZ817" s="218"/>
      <c r="EA817" s="218"/>
      <c r="EB817" s="218"/>
      <c r="EC817" s="218"/>
      <c r="ED817" s="218"/>
      <c r="EE817" s="218"/>
      <c r="EF817" s="218"/>
      <c r="EG817" s="218"/>
      <c r="EH817" s="218"/>
    </row>
    <row r="818" spans="2:138">
      <c r="B818" s="218"/>
      <c r="C818" s="304"/>
      <c r="D818" s="218"/>
      <c r="F818" s="218"/>
      <c r="G818" s="218"/>
      <c r="H818" s="218"/>
      <c r="I818" s="218"/>
      <c r="J818" s="218"/>
      <c r="K818" s="218"/>
      <c r="L818" s="218"/>
      <c r="M818" s="218"/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  <c r="Y818" s="218"/>
      <c r="Z818" s="218"/>
      <c r="AA818" s="218"/>
      <c r="AB818" s="218"/>
      <c r="AC818" s="218"/>
      <c r="AD818" s="218"/>
      <c r="AE818" s="218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18"/>
      <c r="AP818" s="218"/>
      <c r="AQ818" s="218"/>
      <c r="AR818" s="218"/>
      <c r="AS818" s="218"/>
      <c r="AT818" s="218"/>
      <c r="AU818" s="218"/>
      <c r="AV818" s="218"/>
      <c r="AW818" s="218"/>
      <c r="AX818" s="218"/>
      <c r="AY818" s="218"/>
      <c r="AZ818" s="218"/>
      <c r="BA818" s="218"/>
      <c r="BB818" s="218"/>
      <c r="BC818" s="218"/>
      <c r="BD818" s="218"/>
      <c r="BE818" s="218"/>
      <c r="BF818" s="218"/>
      <c r="BG818" s="218"/>
      <c r="BH818" s="218"/>
      <c r="BI818" s="218"/>
      <c r="BJ818" s="218"/>
      <c r="BK818" s="218"/>
      <c r="BL818" s="218"/>
      <c r="BM818" s="218"/>
      <c r="BN818" s="218"/>
      <c r="BO818" s="218"/>
      <c r="BP818" s="218"/>
      <c r="BQ818" s="218"/>
      <c r="BR818" s="218"/>
      <c r="BS818" s="218"/>
      <c r="BT818" s="218"/>
      <c r="BU818" s="218"/>
      <c r="BV818" s="218"/>
      <c r="BW818" s="218"/>
      <c r="BX818" s="218"/>
      <c r="BY818" s="218"/>
      <c r="BZ818" s="218"/>
      <c r="DK818" s="218"/>
      <c r="DL818" s="218"/>
      <c r="DM818" s="218"/>
      <c r="DN818" s="218"/>
      <c r="DO818" s="218"/>
      <c r="DP818" s="218"/>
      <c r="DQ818" s="218"/>
      <c r="DR818" s="218"/>
      <c r="DS818" s="218"/>
      <c r="DT818" s="218"/>
      <c r="DU818" s="218"/>
      <c r="DV818" s="218"/>
      <c r="DW818" s="218"/>
      <c r="DX818" s="218"/>
      <c r="DY818" s="218"/>
      <c r="DZ818" s="218"/>
      <c r="EA818" s="218"/>
      <c r="EB818" s="218"/>
      <c r="EC818" s="218"/>
      <c r="ED818" s="218"/>
      <c r="EE818" s="218"/>
      <c r="EF818" s="218"/>
      <c r="EG818" s="218"/>
      <c r="EH818" s="218"/>
    </row>
    <row r="819" spans="2:138">
      <c r="B819" s="218"/>
      <c r="C819" s="304"/>
      <c r="D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18"/>
      <c r="AP819" s="218"/>
      <c r="AQ819" s="218"/>
      <c r="AR819" s="218"/>
      <c r="AS819" s="218"/>
      <c r="AT819" s="218"/>
      <c r="AU819" s="218"/>
      <c r="AV819" s="218"/>
      <c r="AW819" s="218"/>
      <c r="AX819" s="218"/>
      <c r="AY819" s="218"/>
      <c r="AZ819" s="218"/>
      <c r="BA819" s="218"/>
      <c r="BB819" s="218"/>
      <c r="BC819" s="218"/>
      <c r="BD819" s="218"/>
      <c r="BE819" s="218"/>
      <c r="BF819" s="218"/>
      <c r="BG819" s="218"/>
      <c r="BH819" s="218"/>
      <c r="BI819" s="218"/>
      <c r="BJ819" s="218"/>
      <c r="BK819" s="218"/>
      <c r="BL819" s="218"/>
      <c r="BM819" s="218"/>
      <c r="BN819" s="218"/>
      <c r="BO819" s="218"/>
      <c r="BP819" s="218"/>
      <c r="BQ819" s="218"/>
      <c r="BR819" s="218"/>
      <c r="BS819" s="218"/>
      <c r="BT819" s="218"/>
      <c r="BU819" s="218"/>
      <c r="BV819" s="218"/>
      <c r="BW819" s="218"/>
      <c r="BX819" s="218"/>
      <c r="BY819" s="218"/>
      <c r="BZ819" s="218"/>
      <c r="DK819" s="218"/>
      <c r="DL819" s="218"/>
      <c r="DM819" s="218"/>
      <c r="DN819" s="218"/>
      <c r="DO819" s="218"/>
      <c r="DP819" s="218"/>
      <c r="DQ819" s="218"/>
      <c r="DR819" s="218"/>
      <c r="DS819" s="218"/>
      <c r="DT819" s="218"/>
      <c r="DU819" s="218"/>
      <c r="DV819" s="218"/>
      <c r="DW819" s="218"/>
      <c r="DX819" s="218"/>
      <c r="DY819" s="218"/>
      <c r="DZ819" s="218"/>
      <c r="EA819" s="218"/>
      <c r="EB819" s="218"/>
      <c r="EC819" s="218"/>
      <c r="ED819" s="218"/>
      <c r="EE819" s="218"/>
      <c r="EF819" s="218"/>
      <c r="EG819" s="218"/>
      <c r="EH819" s="218"/>
    </row>
    <row r="820" spans="2:138">
      <c r="DK820" s="218"/>
      <c r="DL820" s="218"/>
      <c r="DM820" s="218"/>
      <c r="DN820" s="218"/>
      <c r="DO820" s="218"/>
      <c r="DP820" s="218"/>
      <c r="DQ820" s="218"/>
      <c r="DR820" s="218"/>
      <c r="DS820" s="218"/>
      <c r="DT820" s="218"/>
      <c r="DU820" s="218"/>
      <c r="DV820" s="218"/>
      <c r="DW820" s="218"/>
      <c r="DX820" s="218"/>
      <c r="DY820" s="218"/>
      <c r="DZ820" s="218"/>
      <c r="EA820" s="218"/>
      <c r="EB820" s="218"/>
      <c r="EC820" s="218"/>
      <c r="ED820" s="218"/>
      <c r="EE820" s="218"/>
      <c r="EF820" s="218"/>
      <c r="EG820" s="218"/>
      <c r="EH820" s="218"/>
    </row>
    <row r="821" spans="2:138">
      <c r="DK821" s="218"/>
      <c r="DL821" s="218"/>
      <c r="DM821" s="218"/>
      <c r="DN821" s="218"/>
      <c r="DO821" s="218"/>
      <c r="DP821" s="218"/>
      <c r="DQ821" s="218"/>
      <c r="DR821" s="218"/>
      <c r="DS821" s="218"/>
      <c r="DT821" s="218"/>
      <c r="DU821" s="218"/>
      <c r="DV821" s="218"/>
      <c r="DW821" s="218"/>
      <c r="DX821" s="218"/>
      <c r="DY821" s="218"/>
      <c r="DZ821" s="218"/>
      <c r="EA821" s="218"/>
      <c r="EB821" s="218"/>
      <c r="EC821" s="218"/>
      <c r="ED821" s="218"/>
      <c r="EE821" s="218"/>
      <c r="EF821" s="218"/>
      <c r="EG821" s="218"/>
      <c r="EH821" s="218"/>
    </row>
    <row r="822" spans="2:138">
      <c r="DK822" s="218"/>
      <c r="DL822" s="218"/>
      <c r="DM822" s="218"/>
      <c r="DN822" s="218"/>
      <c r="DO822" s="218"/>
      <c r="DP822" s="218"/>
      <c r="DQ822" s="218"/>
      <c r="DR822" s="218"/>
      <c r="DS822" s="218"/>
      <c r="DT822" s="218"/>
      <c r="DU822" s="218"/>
      <c r="DV822" s="218"/>
      <c r="DW822" s="218"/>
      <c r="DX822" s="218"/>
      <c r="DY822" s="218"/>
      <c r="DZ822" s="218"/>
      <c r="EA822" s="218"/>
      <c r="EB822" s="218"/>
      <c r="EC822" s="218"/>
      <c r="ED822" s="218"/>
      <c r="EE822" s="218"/>
      <c r="EF822" s="218"/>
      <c r="EG822" s="218"/>
      <c r="EH822" s="218"/>
    </row>
    <row r="823" spans="2:138">
      <c r="DK823" s="218"/>
      <c r="DL823" s="218"/>
      <c r="DM823" s="218"/>
      <c r="DN823" s="218"/>
      <c r="DO823" s="218"/>
      <c r="DP823" s="218"/>
      <c r="DQ823" s="218"/>
      <c r="DR823" s="218"/>
      <c r="DS823" s="218"/>
      <c r="DT823" s="218"/>
      <c r="DU823" s="218"/>
      <c r="DV823" s="218"/>
      <c r="DW823" s="218"/>
      <c r="DX823" s="218"/>
      <c r="DY823" s="218"/>
      <c r="DZ823" s="218"/>
      <c r="EA823" s="218"/>
      <c r="EB823" s="218"/>
      <c r="EC823" s="218"/>
      <c r="ED823" s="218"/>
      <c r="EE823" s="218"/>
      <c r="EF823" s="218"/>
      <c r="EG823" s="218"/>
      <c r="EH823" s="218"/>
    </row>
    <row r="824" spans="2:138">
      <c r="DK824" s="218"/>
      <c r="DL824" s="218"/>
      <c r="DM824" s="218"/>
      <c r="DN824" s="218"/>
      <c r="DO824" s="218"/>
      <c r="DP824" s="218"/>
      <c r="DQ824" s="218"/>
      <c r="DR824" s="218"/>
      <c r="DS824" s="218"/>
      <c r="DT824" s="218"/>
      <c r="DU824" s="218"/>
      <c r="DV824" s="218"/>
      <c r="DW824" s="218"/>
      <c r="DX824" s="218"/>
      <c r="DY824" s="218"/>
      <c r="DZ824" s="218"/>
      <c r="EA824" s="218"/>
      <c r="EB824" s="218"/>
      <c r="EC824" s="218"/>
      <c r="ED824" s="218"/>
      <c r="EE824" s="218"/>
      <c r="EF824" s="218"/>
      <c r="EG824" s="218"/>
      <c r="EH824" s="218"/>
    </row>
    <row r="825" spans="2:138">
      <c r="DK825" s="218"/>
      <c r="DL825" s="218"/>
      <c r="DM825" s="218"/>
      <c r="DN825" s="218"/>
      <c r="DO825" s="218"/>
      <c r="DP825" s="218"/>
      <c r="DQ825" s="218"/>
      <c r="DR825" s="218"/>
      <c r="DS825" s="218"/>
      <c r="DT825" s="218"/>
      <c r="DU825" s="218"/>
      <c r="DV825" s="218"/>
      <c r="DW825" s="218"/>
      <c r="DX825" s="218"/>
      <c r="DY825" s="218"/>
      <c r="DZ825" s="218"/>
      <c r="EA825" s="218"/>
      <c r="EB825" s="218"/>
      <c r="EC825" s="218"/>
      <c r="ED825" s="218"/>
      <c r="EE825" s="218"/>
      <c r="EF825" s="218"/>
      <c r="EG825" s="218"/>
      <c r="EH825" s="218"/>
    </row>
    <row r="826" spans="2:138">
      <c r="DK826" s="218"/>
      <c r="DL826" s="218"/>
      <c r="DM826" s="218"/>
      <c r="DN826" s="218"/>
      <c r="DO826" s="218"/>
      <c r="DP826" s="218"/>
      <c r="DQ826" s="218"/>
      <c r="DR826" s="218"/>
      <c r="DS826" s="218"/>
      <c r="DT826" s="218"/>
      <c r="DU826" s="218"/>
      <c r="DV826" s="218"/>
      <c r="DW826" s="218"/>
      <c r="DX826" s="218"/>
      <c r="DY826" s="218"/>
      <c r="DZ826" s="218"/>
      <c r="EA826" s="218"/>
      <c r="EB826" s="218"/>
      <c r="EC826" s="218"/>
      <c r="ED826" s="218"/>
      <c r="EE826" s="218"/>
      <c r="EF826" s="218"/>
      <c r="EG826" s="218"/>
      <c r="EH826" s="218"/>
    </row>
    <row r="827" spans="2:138">
      <c r="DK827" s="218"/>
      <c r="DL827" s="218"/>
      <c r="DM827" s="218"/>
      <c r="DN827" s="218"/>
      <c r="DO827" s="218"/>
      <c r="DP827" s="218"/>
      <c r="DQ827" s="218"/>
      <c r="DR827" s="218"/>
      <c r="DS827" s="218"/>
      <c r="DT827" s="218"/>
      <c r="DU827" s="218"/>
      <c r="DV827" s="218"/>
      <c r="DW827" s="218"/>
      <c r="DX827" s="218"/>
      <c r="DY827" s="218"/>
      <c r="DZ827" s="218"/>
      <c r="EA827" s="218"/>
      <c r="EB827" s="218"/>
      <c r="EC827" s="218"/>
      <c r="ED827" s="218"/>
      <c r="EE827" s="218"/>
      <c r="EF827" s="218"/>
      <c r="EG827" s="218"/>
      <c r="EH827" s="218"/>
    </row>
    <row r="828" spans="2:138">
      <c r="DK828" s="218"/>
      <c r="DL828" s="218"/>
      <c r="DM828" s="218"/>
      <c r="DN828" s="218"/>
      <c r="DO828" s="218"/>
      <c r="DP828" s="218"/>
      <c r="DQ828" s="218"/>
      <c r="DR828" s="218"/>
      <c r="DS828" s="218"/>
      <c r="DT828" s="218"/>
      <c r="DU828" s="218"/>
      <c r="DV828" s="218"/>
      <c r="DW828" s="218"/>
      <c r="DX828" s="218"/>
      <c r="DY828" s="218"/>
      <c r="DZ828" s="218"/>
      <c r="EA828" s="218"/>
      <c r="EB828" s="218"/>
      <c r="EC828" s="218"/>
      <c r="ED828" s="218"/>
      <c r="EE828" s="218"/>
      <c r="EF828" s="218"/>
      <c r="EG828" s="218"/>
      <c r="EH828" s="218"/>
    </row>
    <row r="829" spans="2:138">
      <c r="DK829" s="218"/>
      <c r="DL829" s="218"/>
      <c r="DM829" s="218"/>
      <c r="DN829" s="218"/>
      <c r="DO829" s="218"/>
      <c r="DP829" s="218"/>
      <c r="DQ829" s="218"/>
      <c r="DR829" s="218"/>
      <c r="DS829" s="218"/>
      <c r="DT829" s="218"/>
      <c r="DU829" s="218"/>
      <c r="DV829" s="218"/>
      <c r="DW829" s="218"/>
      <c r="DX829" s="218"/>
      <c r="DY829" s="218"/>
      <c r="DZ829" s="218"/>
      <c r="EA829" s="218"/>
      <c r="EB829" s="218"/>
      <c r="EC829" s="218"/>
      <c r="ED829" s="218"/>
      <c r="EE829" s="218"/>
      <c r="EF829" s="218"/>
      <c r="EG829" s="218"/>
      <c r="EH829" s="218"/>
    </row>
    <row r="830" spans="2:138">
      <c r="DK830" s="218"/>
      <c r="DL830" s="218"/>
      <c r="DM830" s="218"/>
      <c r="DN830" s="218"/>
      <c r="DO830" s="218"/>
      <c r="DP830" s="218"/>
      <c r="DQ830" s="218"/>
      <c r="DR830" s="218"/>
      <c r="DS830" s="218"/>
      <c r="DT830" s="218"/>
      <c r="DU830" s="218"/>
      <c r="DV830" s="218"/>
      <c r="DW830" s="218"/>
      <c r="DX830" s="218"/>
      <c r="DY830" s="218"/>
      <c r="DZ830" s="218"/>
      <c r="EA830" s="218"/>
      <c r="EB830" s="218"/>
      <c r="EC830" s="218"/>
      <c r="ED830" s="218"/>
      <c r="EE830" s="218"/>
      <c r="EF830" s="218"/>
      <c r="EG830" s="218"/>
      <c r="EH830" s="218"/>
    </row>
    <row r="831" spans="2:138">
      <c r="DK831" s="218"/>
      <c r="DL831" s="218"/>
      <c r="DM831" s="218"/>
      <c r="DN831" s="218"/>
      <c r="DO831" s="218"/>
      <c r="DP831" s="218"/>
      <c r="DQ831" s="218"/>
      <c r="DR831" s="218"/>
      <c r="DS831" s="218"/>
      <c r="DT831" s="218"/>
      <c r="DU831" s="218"/>
      <c r="DV831" s="218"/>
      <c r="DW831" s="218"/>
      <c r="DX831" s="218"/>
      <c r="DY831" s="218"/>
      <c r="DZ831" s="218"/>
      <c r="EA831" s="218"/>
      <c r="EB831" s="218"/>
      <c r="EC831" s="218"/>
      <c r="ED831" s="218"/>
      <c r="EE831" s="218"/>
      <c r="EF831" s="218"/>
      <c r="EG831" s="218"/>
      <c r="EH831" s="218"/>
    </row>
    <row r="832" spans="2:138">
      <c r="DK832" s="218"/>
      <c r="DL832" s="218"/>
      <c r="DM832" s="218"/>
      <c r="DN832" s="218"/>
      <c r="DO832" s="218"/>
      <c r="DP832" s="218"/>
      <c r="DQ832" s="218"/>
      <c r="DR832" s="218"/>
      <c r="DS832" s="218"/>
      <c r="DT832" s="218"/>
      <c r="DU832" s="218"/>
      <c r="DV832" s="218"/>
      <c r="DW832" s="218"/>
      <c r="DX832" s="218"/>
      <c r="DY832" s="218"/>
      <c r="DZ832" s="218"/>
      <c r="EA832" s="218"/>
      <c r="EB832" s="218"/>
      <c r="EC832" s="218"/>
      <c r="ED832" s="218"/>
      <c r="EE832" s="218"/>
      <c r="EF832" s="218"/>
      <c r="EG832" s="218"/>
      <c r="EH832" s="218"/>
    </row>
    <row r="833" spans="115:138">
      <c r="DK833" s="218"/>
      <c r="DL833" s="218"/>
      <c r="DM833" s="218"/>
      <c r="DN833" s="218"/>
      <c r="DO833" s="218"/>
      <c r="DP833" s="218"/>
      <c r="DQ833" s="218"/>
      <c r="DR833" s="218"/>
      <c r="DS833" s="218"/>
      <c r="DT833" s="218"/>
      <c r="DU833" s="218"/>
      <c r="DV833" s="218"/>
      <c r="DW833" s="218"/>
      <c r="DX833" s="218"/>
      <c r="DY833" s="218"/>
      <c r="DZ833" s="218"/>
      <c r="EA833" s="218"/>
      <c r="EB833" s="218"/>
      <c r="EC833" s="218"/>
      <c r="ED833" s="218"/>
      <c r="EE833" s="218"/>
      <c r="EF833" s="218"/>
      <c r="EG833" s="218"/>
      <c r="EH833" s="218"/>
    </row>
    <row r="834" spans="115:138">
      <c r="DK834" s="218"/>
      <c r="DL834" s="218"/>
      <c r="DM834" s="218"/>
      <c r="DN834" s="218"/>
      <c r="DO834" s="218"/>
      <c r="DP834" s="218"/>
      <c r="DQ834" s="218"/>
      <c r="DR834" s="218"/>
      <c r="DS834" s="218"/>
      <c r="DT834" s="218"/>
      <c r="DU834" s="218"/>
      <c r="DV834" s="218"/>
      <c r="DW834" s="218"/>
      <c r="DX834" s="218"/>
      <c r="DY834" s="218"/>
      <c r="DZ834" s="218"/>
      <c r="EA834" s="218"/>
      <c r="EB834" s="218"/>
      <c r="EC834" s="218"/>
      <c r="ED834" s="218"/>
      <c r="EE834" s="218"/>
      <c r="EF834" s="218"/>
      <c r="EG834" s="218"/>
      <c r="EH834" s="218"/>
    </row>
    <row r="835" spans="115:138">
      <c r="DK835" s="218"/>
      <c r="DL835" s="218"/>
      <c r="DM835" s="218"/>
      <c r="DN835" s="218"/>
      <c r="DO835" s="218"/>
      <c r="DP835" s="218"/>
      <c r="DQ835" s="218"/>
      <c r="DR835" s="218"/>
      <c r="DS835" s="218"/>
      <c r="DT835" s="218"/>
      <c r="DU835" s="218"/>
      <c r="DV835" s="218"/>
      <c r="DW835" s="218"/>
      <c r="DX835" s="218"/>
      <c r="DY835" s="218"/>
      <c r="DZ835" s="218"/>
      <c r="EA835" s="218"/>
      <c r="EB835" s="218"/>
      <c r="EC835" s="218"/>
      <c r="ED835" s="218"/>
      <c r="EE835" s="218"/>
      <c r="EF835" s="218"/>
      <c r="EG835" s="218"/>
      <c r="EH835" s="218"/>
    </row>
    <row r="836" spans="115:138">
      <c r="DK836" s="218"/>
      <c r="DL836" s="218"/>
      <c r="DM836" s="218"/>
      <c r="DN836" s="218"/>
      <c r="DO836" s="218"/>
      <c r="DP836" s="218"/>
      <c r="DQ836" s="218"/>
      <c r="DR836" s="218"/>
      <c r="DS836" s="218"/>
      <c r="DT836" s="218"/>
      <c r="DU836" s="218"/>
      <c r="DV836" s="218"/>
      <c r="DW836" s="218"/>
      <c r="DX836" s="218"/>
      <c r="DY836" s="218"/>
      <c r="DZ836" s="218"/>
      <c r="EA836" s="218"/>
      <c r="EB836" s="218"/>
      <c r="EC836" s="218"/>
      <c r="ED836" s="218"/>
      <c r="EE836" s="218"/>
      <c r="EF836" s="218"/>
      <c r="EG836" s="218"/>
      <c r="EH836" s="218"/>
    </row>
    <row r="837" spans="115:138">
      <c r="DK837" s="218"/>
      <c r="DL837" s="218"/>
      <c r="DM837" s="218"/>
      <c r="DN837" s="218"/>
      <c r="DO837" s="218"/>
      <c r="DP837" s="218"/>
      <c r="DQ837" s="218"/>
      <c r="DR837" s="218"/>
      <c r="DS837" s="218"/>
      <c r="DT837" s="218"/>
      <c r="DU837" s="218"/>
      <c r="DV837" s="218"/>
      <c r="DW837" s="218"/>
      <c r="DX837" s="218"/>
      <c r="DY837" s="218"/>
      <c r="DZ837" s="218"/>
      <c r="EA837" s="218"/>
      <c r="EB837" s="218"/>
      <c r="EC837" s="218"/>
      <c r="ED837" s="218"/>
      <c r="EE837" s="218"/>
      <c r="EF837" s="218"/>
      <c r="EG837" s="218"/>
      <c r="EH837" s="218"/>
    </row>
    <row r="838" spans="115:138">
      <c r="DK838" s="218"/>
      <c r="DL838" s="218"/>
      <c r="DM838" s="218"/>
      <c r="DN838" s="218"/>
      <c r="DO838" s="218"/>
      <c r="DP838" s="218"/>
      <c r="DQ838" s="218"/>
      <c r="DR838" s="218"/>
      <c r="DS838" s="218"/>
      <c r="DT838" s="218"/>
      <c r="DU838" s="218"/>
      <c r="DV838" s="218"/>
      <c r="DW838" s="218"/>
      <c r="DX838" s="218"/>
      <c r="DY838" s="218"/>
      <c r="DZ838" s="218"/>
      <c r="EA838" s="218"/>
      <c r="EB838" s="218"/>
      <c r="EC838" s="218"/>
      <c r="ED838" s="218"/>
      <c r="EE838" s="218"/>
      <c r="EF838" s="218"/>
      <c r="EG838" s="218"/>
      <c r="EH838" s="218"/>
    </row>
    <row r="839" spans="115:138">
      <c r="DK839" s="218"/>
      <c r="DL839" s="218"/>
      <c r="DM839" s="218"/>
      <c r="DN839" s="218"/>
      <c r="DO839" s="218"/>
      <c r="DP839" s="218"/>
      <c r="DQ839" s="218"/>
      <c r="DR839" s="218"/>
      <c r="DS839" s="218"/>
      <c r="DT839" s="218"/>
      <c r="DU839" s="218"/>
      <c r="DV839" s="218"/>
      <c r="DW839" s="218"/>
      <c r="DX839" s="218"/>
      <c r="DY839" s="218"/>
      <c r="DZ839" s="218"/>
      <c r="EA839" s="218"/>
      <c r="EB839" s="218"/>
      <c r="EC839" s="218"/>
      <c r="ED839" s="218"/>
      <c r="EE839" s="218"/>
      <c r="EF839" s="218"/>
      <c r="EG839" s="218"/>
      <c r="EH839" s="218"/>
    </row>
    <row r="840" spans="115:138">
      <c r="DK840" s="218"/>
      <c r="DL840" s="218"/>
      <c r="DM840" s="218"/>
      <c r="DN840" s="218"/>
      <c r="DO840" s="218"/>
      <c r="DP840" s="218"/>
      <c r="DQ840" s="218"/>
      <c r="DR840" s="218"/>
      <c r="DS840" s="218"/>
      <c r="DT840" s="218"/>
      <c r="DU840" s="218"/>
      <c r="DV840" s="218"/>
      <c r="DW840" s="218"/>
      <c r="DX840" s="218"/>
      <c r="DY840" s="218"/>
      <c r="DZ840" s="218"/>
      <c r="EA840" s="218"/>
      <c r="EB840" s="218"/>
      <c r="EC840" s="218"/>
      <c r="ED840" s="218"/>
      <c r="EE840" s="218"/>
      <c r="EF840" s="218"/>
      <c r="EG840" s="218"/>
      <c r="EH840" s="218"/>
    </row>
    <row r="841" spans="115:138">
      <c r="DK841" s="218"/>
      <c r="DL841" s="218"/>
      <c r="DM841" s="218"/>
      <c r="DN841" s="218"/>
      <c r="DO841" s="218"/>
      <c r="DP841" s="218"/>
      <c r="DQ841" s="218"/>
      <c r="DR841" s="218"/>
      <c r="DS841" s="218"/>
      <c r="DT841" s="218"/>
      <c r="DU841" s="218"/>
      <c r="DV841" s="218"/>
      <c r="DW841" s="218"/>
      <c r="DX841" s="218"/>
      <c r="DY841" s="218"/>
      <c r="DZ841" s="218"/>
      <c r="EA841" s="218"/>
      <c r="EB841" s="218"/>
      <c r="EC841" s="218"/>
      <c r="ED841" s="218"/>
      <c r="EE841" s="218"/>
      <c r="EF841" s="218"/>
      <c r="EG841" s="218"/>
      <c r="EH841" s="218"/>
    </row>
    <row r="842" spans="115:138">
      <c r="DK842" s="218"/>
      <c r="DL842" s="218"/>
      <c r="DM842" s="218"/>
      <c r="DN842" s="218"/>
      <c r="DO842" s="218"/>
      <c r="DP842" s="218"/>
      <c r="DQ842" s="218"/>
      <c r="DR842" s="218"/>
      <c r="DS842" s="218"/>
      <c r="DT842" s="218"/>
      <c r="DU842" s="218"/>
      <c r="DV842" s="218"/>
      <c r="DW842" s="218"/>
      <c r="DX842" s="218"/>
      <c r="DY842" s="218"/>
      <c r="DZ842" s="218"/>
      <c r="EA842" s="218"/>
      <c r="EB842" s="218"/>
      <c r="EC842" s="218"/>
      <c r="ED842" s="218"/>
      <c r="EE842" s="218"/>
      <c r="EF842" s="218"/>
      <c r="EG842" s="218"/>
      <c r="EH842" s="218"/>
    </row>
    <row r="843" spans="115:138">
      <c r="DK843" s="218"/>
      <c r="DL843" s="218"/>
      <c r="DM843" s="218"/>
      <c r="DN843" s="218"/>
      <c r="DO843" s="218"/>
      <c r="DP843" s="218"/>
      <c r="DQ843" s="218"/>
      <c r="DR843" s="218"/>
      <c r="DS843" s="218"/>
      <c r="DT843" s="218"/>
      <c r="DU843" s="218"/>
      <c r="DV843" s="218"/>
      <c r="DW843" s="218"/>
      <c r="DX843" s="218"/>
      <c r="DY843" s="218"/>
      <c r="DZ843" s="218"/>
      <c r="EA843" s="218"/>
      <c r="EB843" s="218"/>
      <c r="EC843" s="218"/>
      <c r="ED843" s="218"/>
      <c r="EE843" s="218"/>
      <c r="EF843" s="218"/>
      <c r="EG843" s="218"/>
      <c r="EH843" s="218"/>
    </row>
    <row r="844" spans="115:138">
      <c r="DK844" s="218"/>
      <c r="DL844" s="218"/>
      <c r="DM844" s="218"/>
      <c r="DN844" s="218"/>
      <c r="DO844" s="218"/>
      <c r="DP844" s="218"/>
      <c r="DQ844" s="218"/>
      <c r="DR844" s="218"/>
      <c r="DS844" s="218"/>
      <c r="DT844" s="218"/>
      <c r="DU844" s="218"/>
      <c r="DV844" s="218"/>
      <c r="DW844" s="218"/>
      <c r="DX844" s="218"/>
      <c r="DY844" s="218"/>
      <c r="DZ844" s="218"/>
      <c r="EA844" s="218"/>
      <c r="EB844" s="218"/>
      <c r="EC844" s="218"/>
      <c r="ED844" s="218"/>
      <c r="EE844" s="218"/>
      <c r="EF844" s="218"/>
      <c r="EG844" s="218"/>
      <c r="EH844" s="218"/>
    </row>
    <row r="845" spans="115:138">
      <c r="DK845" s="218"/>
      <c r="DL845" s="218"/>
      <c r="DM845" s="218"/>
      <c r="DN845" s="218"/>
      <c r="DO845" s="218"/>
      <c r="DP845" s="218"/>
      <c r="DQ845" s="218"/>
      <c r="DR845" s="218"/>
      <c r="DS845" s="218"/>
      <c r="DT845" s="218"/>
      <c r="DU845" s="218"/>
      <c r="DV845" s="218"/>
      <c r="DW845" s="218"/>
      <c r="DX845" s="218"/>
      <c r="DY845" s="218"/>
      <c r="DZ845" s="218"/>
      <c r="EA845" s="218"/>
      <c r="EB845" s="218"/>
      <c r="EC845" s="218"/>
      <c r="ED845" s="218"/>
      <c r="EE845" s="218"/>
      <c r="EF845" s="218"/>
      <c r="EG845" s="218"/>
      <c r="EH845" s="218"/>
    </row>
    <row r="846" spans="115:138">
      <c r="DK846" s="218"/>
      <c r="DL846" s="218"/>
      <c r="DM846" s="218"/>
      <c r="DN846" s="218"/>
      <c r="DO846" s="218"/>
      <c r="DP846" s="218"/>
      <c r="DQ846" s="218"/>
      <c r="DR846" s="218"/>
      <c r="DS846" s="218"/>
      <c r="DT846" s="218"/>
      <c r="DU846" s="218"/>
      <c r="DV846" s="218"/>
      <c r="DW846" s="218"/>
      <c r="DX846" s="218"/>
      <c r="DY846" s="218"/>
      <c r="DZ846" s="218"/>
      <c r="EA846" s="218"/>
      <c r="EB846" s="218"/>
      <c r="EC846" s="218"/>
      <c r="ED846" s="218"/>
      <c r="EE846" s="218"/>
      <c r="EF846" s="218"/>
      <c r="EG846" s="218"/>
      <c r="EH846" s="218"/>
    </row>
    <row r="847" spans="115:138">
      <c r="DK847" s="218"/>
      <c r="DL847" s="218"/>
      <c r="DM847" s="218"/>
      <c r="DN847" s="218"/>
      <c r="DO847" s="218"/>
      <c r="DP847" s="218"/>
      <c r="DQ847" s="218"/>
      <c r="DR847" s="218"/>
      <c r="DS847" s="218"/>
      <c r="DT847" s="218"/>
      <c r="DU847" s="218"/>
      <c r="DV847" s="218"/>
      <c r="DW847" s="218"/>
      <c r="DX847" s="218"/>
      <c r="DY847" s="218"/>
      <c r="DZ847" s="218"/>
      <c r="EA847" s="218"/>
      <c r="EB847" s="218"/>
      <c r="EC847" s="218"/>
      <c r="ED847" s="218"/>
      <c r="EE847" s="218"/>
      <c r="EF847" s="218"/>
      <c r="EG847" s="218"/>
      <c r="EH847" s="218"/>
    </row>
    <row r="848" spans="115:138">
      <c r="DK848" s="218"/>
      <c r="DL848" s="218"/>
      <c r="DM848" s="218"/>
      <c r="DN848" s="218"/>
      <c r="DO848" s="218"/>
      <c r="DP848" s="218"/>
      <c r="DQ848" s="218"/>
      <c r="DR848" s="218"/>
      <c r="DS848" s="218"/>
      <c r="DT848" s="218"/>
      <c r="DU848" s="218"/>
      <c r="DV848" s="218"/>
      <c r="DW848" s="218"/>
      <c r="DX848" s="218"/>
      <c r="DY848" s="218"/>
      <c r="DZ848" s="218"/>
      <c r="EA848" s="218"/>
      <c r="EB848" s="218"/>
      <c r="EC848" s="218"/>
      <c r="ED848" s="218"/>
      <c r="EE848" s="218"/>
      <c r="EF848" s="218"/>
      <c r="EG848" s="218"/>
      <c r="EH848" s="218"/>
    </row>
    <row r="849" spans="115:138">
      <c r="DK849" s="218"/>
      <c r="DL849" s="218"/>
      <c r="DM849" s="218"/>
      <c r="DN849" s="218"/>
      <c r="DO849" s="218"/>
      <c r="DP849" s="218"/>
      <c r="DQ849" s="218"/>
      <c r="DR849" s="218"/>
      <c r="DS849" s="218"/>
      <c r="DT849" s="218"/>
      <c r="DU849" s="218"/>
      <c r="DV849" s="218"/>
      <c r="DW849" s="218"/>
      <c r="DX849" s="218"/>
      <c r="DY849" s="218"/>
      <c r="DZ849" s="218"/>
      <c r="EA849" s="218"/>
      <c r="EB849" s="218"/>
      <c r="EC849" s="218"/>
      <c r="ED849" s="218"/>
      <c r="EE849" s="218"/>
      <c r="EF849" s="218"/>
      <c r="EG849" s="218"/>
      <c r="EH849" s="218"/>
    </row>
    <row r="850" spans="115:138">
      <c r="DK850" s="218"/>
      <c r="DL850" s="218"/>
      <c r="DM850" s="218"/>
      <c r="DN850" s="218"/>
      <c r="DO850" s="218"/>
      <c r="DP850" s="218"/>
      <c r="DQ850" s="218"/>
      <c r="DR850" s="218"/>
      <c r="DS850" s="218"/>
      <c r="DT850" s="218"/>
      <c r="DU850" s="218"/>
      <c r="DV850" s="218"/>
      <c r="DW850" s="218"/>
      <c r="DX850" s="218"/>
      <c r="DY850" s="218"/>
      <c r="DZ850" s="218"/>
      <c r="EA850" s="218"/>
      <c r="EB850" s="218"/>
      <c r="EC850" s="218"/>
      <c r="ED850" s="218"/>
      <c r="EE850" s="218"/>
      <c r="EF850" s="218"/>
      <c r="EG850" s="218"/>
      <c r="EH850" s="218"/>
    </row>
    <row r="851" spans="115:138">
      <c r="DK851" s="218"/>
      <c r="DL851" s="218"/>
      <c r="DM851" s="218"/>
      <c r="DN851" s="218"/>
      <c r="DO851" s="218"/>
      <c r="DP851" s="218"/>
      <c r="DQ851" s="218"/>
      <c r="DR851" s="218"/>
      <c r="DS851" s="218"/>
      <c r="DT851" s="218"/>
      <c r="DU851" s="218"/>
      <c r="DV851" s="218"/>
      <c r="DW851" s="218"/>
      <c r="DX851" s="218"/>
      <c r="DY851" s="218"/>
      <c r="DZ851" s="218"/>
      <c r="EA851" s="218"/>
      <c r="EB851" s="218"/>
      <c r="EC851" s="218"/>
      <c r="ED851" s="218"/>
      <c r="EE851" s="218"/>
      <c r="EF851" s="218"/>
      <c r="EG851" s="218"/>
      <c r="EH851" s="218"/>
    </row>
    <row r="852" spans="115:138">
      <c r="DK852" s="218"/>
      <c r="DL852" s="218"/>
      <c r="DM852" s="218"/>
      <c r="DN852" s="218"/>
      <c r="DO852" s="218"/>
      <c r="DP852" s="218"/>
      <c r="DQ852" s="218"/>
      <c r="DR852" s="218"/>
      <c r="DS852" s="218"/>
      <c r="DT852" s="218"/>
      <c r="DU852" s="218"/>
      <c r="DV852" s="218"/>
      <c r="DW852" s="218"/>
      <c r="DX852" s="218"/>
      <c r="DY852" s="218"/>
      <c r="DZ852" s="218"/>
      <c r="EA852" s="218"/>
      <c r="EB852" s="218"/>
      <c r="EC852" s="218"/>
      <c r="ED852" s="218"/>
      <c r="EE852" s="218"/>
      <c r="EF852" s="218"/>
      <c r="EG852" s="218"/>
      <c r="EH852" s="218"/>
    </row>
    <row r="853" spans="115:138">
      <c r="DK853" s="218"/>
      <c r="DL853" s="218"/>
      <c r="DM853" s="218"/>
      <c r="DN853" s="218"/>
      <c r="DO853" s="218"/>
      <c r="DP853" s="218"/>
      <c r="DQ853" s="218"/>
      <c r="DR853" s="218"/>
      <c r="DS853" s="218"/>
      <c r="DT853" s="218"/>
      <c r="DU853" s="218"/>
      <c r="DV853" s="218"/>
      <c r="DW853" s="218"/>
      <c r="DX853" s="218"/>
      <c r="DY853" s="218"/>
      <c r="DZ853" s="218"/>
      <c r="EA853" s="218"/>
      <c r="EB853" s="218"/>
      <c r="EC853" s="218"/>
      <c r="ED853" s="218"/>
      <c r="EE853" s="218"/>
      <c r="EF853" s="218"/>
      <c r="EG853" s="218"/>
      <c r="EH853" s="218"/>
    </row>
    <row r="854" spans="115:138">
      <c r="DK854" s="218"/>
      <c r="DL854" s="218"/>
      <c r="DM854" s="218"/>
      <c r="DN854" s="218"/>
      <c r="DO854" s="218"/>
      <c r="DP854" s="218"/>
      <c r="DQ854" s="218"/>
      <c r="DR854" s="218"/>
      <c r="DS854" s="218"/>
      <c r="DT854" s="218"/>
      <c r="DU854" s="218"/>
      <c r="DV854" s="218"/>
      <c r="DW854" s="218"/>
      <c r="DX854" s="218"/>
      <c r="DY854" s="218"/>
      <c r="DZ854" s="218"/>
      <c r="EA854" s="218"/>
      <c r="EB854" s="218"/>
      <c r="EC854" s="218"/>
      <c r="ED854" s="218"/>
      <c r="EE854" s="218"/>
      <c r="EF854" s="218"/>
      <c r="EG854" s="218"/>
      <c r="EH854" s="218"/>
    </row>
    <row r="855" spans="115:138">
      <c r="DK855" s="218"/>
      <c r="DL855" s="218"/>
      <c r="DM855" s="218"/>
      <c r="DN855" s="218"/>
      <c r="DO855" s="218"/>
      <c r="DP855" s="218"/>
      <c r="DQ855" s="218"/>
      <c r="DR855" s="218"/>
      <c r="DS855" s="218"/>
      <c r="DT855" s="218"/>
      <c r="DU855" s="218"/>
      <c r="DV855" s="218"/>
      <c r="DW855" s="218"/>
      <c r="DX855" s="218"/>
      <c r="DY855" s="218"/>
      <c r="DZ855" s="218"/>
      <c r="EA855" s="218"/>
      <c r="EB855" s="218"/>
      <c r="EC855" s="218"/>
      <c r="ED855" s="218"/>
      <c r="EE855" s="218"/>
      <c r="EF855" s="218"/>
      <c r="EG855" s="218"/>
      <c r="EH855" s="218"/>
    </row>
    <row r="856" spans="115:138">
      <c r="DK856" s="218"/>
      <c r="DL856" s="218"/>
      <c r="DM856" s="218"/>
      <c r="DN856" s="218"/>
      <c r="DO856" s="218"/>
      <c r="DP856" s="218"/>
      <c r="DQ856" s="218"/>
      <c r="DR856" s="218"/>
      <c r="DS856" s="218"/>
      <c r="DT856" s="218"/>
      <c r="DU856" s="218"/>
      <c r="DV856" s="218"/>
      <c r="DW856" s="218"/>
      <c r="DX856" s="218"/>
      <c r="DY856" s="218"/>
      <c r="DZ856" s="218"/>
      <c r="EA856" s="218"/>
      <c r="EB856" s="218"/>
      <c r="EC856" s="218"/>
      <c r="ED856" s="218"/>
      <c r="EE856" s="218"/>
      <c r="EF856" s="218"/>
      <c r="EG856" s="218"/>
      <c r="EH856" s="218"/>
    </row>
    <row r="857" spans="115:138">
      <c r="DK857" s="218"/>
      <c r="DL857" s="218"/>
      <c r="DM857" s="218"/>
      <c r="DN857" s="218"/>
      <c r="DO857" s="218"/>
      <c r="DP857" s="218"/>
      <c r="DQ857" s="218"/>
      <c r="DR857" s="218"/>
      <c r="DS857" s="218"/>
      <c r="DT857" s="218"/>
      <c r="DU857" s="218"/>
      <c r="DV857" s="218"/>
      <c r="DW857" s="218"/>
      <c r="DX857" s="218"/>
      <c r="DY857" s="218"/>
      <c r="DZ857" s="218"/>
      <c r="EA857" s="218"/>
      <c r="EB857" s="218"/>
      <c r="EC857" s="218"/>
      <c r="ED857" s="218"/>
      <c r="EE857" s="218"/>
      <c r="EF857" s="218"/>
      <c r="EG857" s="218"/>
      <c r="EH857" s="218"/>
    </row>
    <row r="858" spans="115:138">
      <c r="DK858" s="218"/>
      <c r="DL858" s="218"/>
      <c r="DM858" s="218"/>
      <c r="DN858" s="218"/>
      <c r="DO858" s="218"/>
      <c r="DP858" s="218"/>
      <c r="DQ858" s="218"/>
      <c r="DR858" s="218"/>
      <c r="DS858" s="218"/>
      <c r="DT858" s="218"/>
      <c r="DU858" s="218"/>
      <c r="DV858" s="218"/>
      <c r="DW858" s="218"/>
      <c r="DX858" s="218"/>
      <c r="DY858" s="218"/>
      <c r="DZ858" s="218"/>
      <c r="EA858" s="218"/>
      <c r="EB858" s="218"/>
      <c r="EC858" s="218"/>
      <c r="ED858" s="218"/>
      <c r="EE858" s="218"/>
      <c r="EF858" s="218"/>
      <c r="EG858" s="218"/>
      <c r="EH858" s="218"/>
    </row>
    <row r="859" spans="115:138">
      <c r="DK859" s="218"/>
      <c r="DL859" s="218"/>
      <c r="DM859" s="218"/>
      <c r="DN859" s="218"/>
      <c r="DO859" s="218"/>
      <c r="DP859" s="218"/>
      <c r="DQ859" s="218"/>
      <c r="DR859" s="218"/>
      <c r="DS859" s="218"/>
      <c r="DT859" s="218"/>
      <c r="DU859" s="218"/>
      <c r="DV859" s="218"/>
      <c r="DW859" s="218"/>
      <c r="DX859" s="218"/>
      <c r="DY859" s="218"/>
      <c r="DZ859" s="218"/>
      <c r="EA859" s="218"/>
      <c r="EB859" s="218"/>
      <c r="EC859" s="218"/>
      <c r="ED859" s="218"/>
      <c r="EE859" s="218"/>
      <c r="EF859" s="218"/>
      <c r="EG859" s="218"/>
      <c r="EH859" s="218"/>
    </row>
    <row r="860" spans="115:138">
      <c r="DK860" s="218"/>
      <c r="DL860" s="218"/>
      <c r="DM860" s="218"/>
      <c r="DN860" s="218"/>
      <c r="DO860" s="218"/>
      <c r="DP860" s="218"/>
      <c r="DQ860" s="218"/>
      <c r="DR860" s="218"/>
      <c r="DS860" s="218"/>
      <c r="DT860" s="218"/>
      <c r="DU860" s="218"/>
      <c r="DV860" s="218"/>
      <c r="DW860" s="218"/>
      <c r="DX860" s="218"/>
      <c r="DY860" s="218"/>
      <c r="DZ860" s="218"/>
      <c r="EA860" s="218"/>
      <c r="EB860" s="218"/>
      <c r="EC860" s="218"/>
      <c r="ED860" s="218"/>
      <c r="EE860" s="218"/>
      <c r="EF860" s="218"/>
      <c r="EG860" s="218"/>
      <c r="EH860" s="218"/>
    </row>
    <row r="861" spans="115:138">
      <c r="DK861" s="218"/>
      <c r="DL861" s="218"/>
      <c r="DM861" s="218"/>
      <c r="DN861" s="218"/>
      <c r="DO861" s="218"/>
      <c r="DP861" s="218"/>
      <c r="DQ861" s="218"/>
      <c r="DR861" s="218"/>
      <c r="DS861" s="218"/>
      <c r="DT861" s="218"/>
      <c r="DU861" s="218"/>
      <c r="DV861" s="218"/>
      <c r="DW861" s="218"/>
      <c r="DX861" s="218"/>
      <c r="DY861" s="218"/>
      <c r="DZ861" s="218"/>
      <c r="EA861" s="218"/>
      <c r="EB861" s="218"/>
      <c r="EC861" s="218"/>
      <c r="ED861" s="218"/>
      <c r="EE861" s="218"/>
      <c r="EF861" s="218"/>
      <c r="EG861" s="218"/>
      <c r="EH861" s="218"/>
    </row>
    <row r="862" spans="115:138">
      <c r="DK862" s="218"/>
      <c r="DL862" s="218"/>
      <c r="DM862" s="218"/>
      <c r="DN862" s="218"/>
      <c r="DO862" s="218"/>
      <c r="DP862" s="218"/>
      <c r="DQ862" s="218"/>
      <c r="DR862" s="218"/>
      <c r="DS862" s="218"/>
      <c r="DT862" s="218"/>
      <c r="DU862" s="218"/>
      <c r="DV862" s="218"/>
      <c r="DW862" s="218"/>
      <c r="DX862" s="218"/>
      <c r="DY862" s="218"/>
      <c r="DZ862" s="218"/>
      <c r="EA862" s="218"/>
      <c r="EB862" s="218"/>
      <c r="EC862" s="218"/>
      <c r="ED862" s="218"/>
      <c r="EE862" s="218"/>
      <c r="EF862" s="218"/>
      <c r="EG862" s="218"/>
      <c r="EH862" s="218"/>
    </row>
    <row r="863" spans="115:138">
      <c r="DK863" s="218"/>
      <c r="DL863" s="218"/>
      <c r="DM863" s="218"/>
      <c r="DN863" s="218"/>
      <c r="DO863" s="218"/>
      <c r="DP863" s="218"/>
      <c r="DQ863" s="218"/>
      <c r="DR863" s="218"/>
      <c r="DS863" s="218"/>
      <c r="DT863" s="218"/>
      <c r="DU863" s="218"/>
      <c r="DV863" s="218"/>
      <c r="DW863" s="218"/>
      <c r="DX863" s="218"/>
      <c r="DY863" s="218"/>
      <c r="DZ863" s="218"/>
      <c r="EA863" s="218"/>
      <c r="EB863" s="218"/>
      <c r="EC863" s="218"/>
      <c r="ED863" s="218"/>
      <c r="EE863" s="218"/>
      <c r="EF863" s="218"/>
      <c r="EG863" s="218"/>
      <c r="EH863" s="218"/>
    </row>
    <row r="864" spans="115:138">
      <c r="DK864" s="218"/>
      <c r="DL864" s="218"/>
      <c r="DM864" s="218"/>
      <c r="DN864" s="218"/>
      <c r="DO864" s="218"/>
      <c r="DP864" s="218"/>
      <c r="DQ864" s="218"/>
      <c r="DR864" s="218"/>
      <c r="DS864" s="218"/>
      <c r="DT864" s="218"/>
      <c r="DU864" s="218"/>
      <c r="DV864" s="218"/>
      <c r="DW864" s="218"/>
      <c r="DX864" s="218"/>
      <c r="DY864" s="218"/>
      <c r="DZ864" s="218"/>
      <c r="EA864" s="218"/>
      <c r="EB864" s="218"/>
      <c r="EC864" s="218"/>
      <c r="ED864" s="218"/>
      <c r="EE864" s="218"/>
      <c r="EF864" s="218"/>
      <c r="EG864" s="218"/>
      <c r="EH864" s="218"/>
    </row>
    <row r="865" spans="115:138">
      <c r="DK865" s="218"/>
      <c r="DL865" s="218"/>
      <c r="DM865" s="218"/>
      <c r="DN865" s="218"/>
      <c r="DO865" s="218"/>
      <c r="DP865" s="218"/>
      <c r="DQ865" s="218"/>
      <c r="DR865" s="218"/>
      <c r="DS865" s="218"/>
      <c r="DT865" s="218"/>
      <c r="DU865" s="218"/>
      <c r="DV865" s="218"/>
      <c r="DW865" s="218"/>
      <c r="DX865" s="218"/>
      <c r="DY865" s="218"/>
      <c r="DZ865" s="218"/>
      <c r="EA865" s="218"/>
      <c r="EB865" s="218"/>
      <c r="EC865" s="218"/>
      <c r="ED865" s="218"/>
      <c r="EE865" s="218"/>
      <c r="EF865" s="218"/>
      <c r="EG865" s="218"/>
      <c r="EH865" s="218"/>
    </row>
    <row r="866" spans="115:138">
      <c r="DK866" s="218"/>
      <c r="DL866" s="218"/>
      <c r="DM866" s="218"/>
      <c r="DN866" s="218"/>
      <c r="DO866" s="218"/>
      <c r="DP866" s="218"/>
      <c r="DQ866" s="218"/>
      <c r="DR866" s="218"/>
      <c r="DS866" s="218"/>
      <c r="DT866" s="218"/>
      <c r="DU866" s="218"/>
      <c r="DV866" s="218"/>
      <c r="DW866" s="218"/>
      <c r="DX866" s="218"/>
      <c r="DY866" s="218"/>
      <c r="DZ866" s="218"/>
      <c r="EA866" s="218"/>
      <c r="EB866" s="218"/>
      <c r="EC866" s="218"/>
      <c r="ED866" s="218"/>
      <c r="EE866" s="218"/>
      <c r="EF866" s="218"/>
      <c r="EG866" s="218"/>
      <c r="EH866" s="218"/>
    </row>
    <row r="867" spans="115:138">
      <c r="DK867" s="218"/>
      <c r="DL867" s="218"/>
      <c r="DM867" s="218"/>
      <c r="DN867" s="218"/>
      <c r="DO867" s="218"/>
      <c r="DP867" s="218"/>
      <c r="DQ867" s="218"/>
      <c r="DR867" s="218"/>
      <c r="DS867" s="218"/>
      <c r="DT867" s="218"/>
      <c r="DU867" s="218"/>
      <c r="DV867" s="218"/>
      <c r="DW867" s="218"/>
      <c r="DX867" s="218"/>
      <c r="DY867" s="218"/>
      <c r="DZ867" s="218"/>
      <c r="EA867" s="218"/>
      <c r="EB867" s="218"/>
      <c r="EC867" s="218"/>
      <c r="ED867" s="218"/>
      <c r="EE867" s="218"/>
      <c r="EF867" s="218"/>
      <c r="EG867" s="218"/>
      <c r="EH867" s="218"/>
    </row>
    <row r="868" spans="115:138">
      <c r="DK868" s="218"/>
      <c r="DL868" s="218"/>
      <c r="DM868" s="218"/>
      <c r="DN868" s="218"/>
      <c r="DO868" s="218"/>
      <c r="DP868" s="218"/>
      <c r="DQ868" s="218"/>
      <c r="DR868" s="218"/>
      <c r="DS868" s="218"/>
      <c r="DT868" s="218"/>
      <c r="DU868" s="218"/>
      <c r="DV868" s="218"/>
      <c r="DW868" s="218"/>
      <c r="DX868" s="218"/>
      <c r="DY868" s="218"/>
      <c r="DZ868" s="218"/>
      <c r="EA868" s="218"/>
      <c r="EB868" s="218"/>
      <c r="EC868" s="218"/>
      <c r="ED868" s="218"/>
      <c r="EE868" s="218"/>
      <c r="EF868" s="218"/>
      <c r="EG868" s="218"/>
      <c r="EH868" s="218"/>
    </row>
    <row r="869" spans="115:138">
      <c r="DK869" s="218"/>
      <c r="DL869" s="218"/>
      <c r="DM869" s="218"/>
      <c r="DN869" s="218"/>
      <c r="DO869" s="218"/>
      <c r="DP869" s="218"/>
      <c r="DQ869" s="218"/>
      <c r="DR869" s="218"/>
      <c r="DS869" s="218"/>
      <c r="DT869" s="218"/>
      <c r="DU869" s="218"/>
      <c r="DV869" s="218"/>
      <c r="DW869" s="218"/>
      <c r="DX869" s="218"/>
      <c r="DY869" s="218"/>
      <c r="DZ869" s="218"/>
      <c r="EA869" s="218"/>
      <c r="EB869" s="218"/>
      <c r="EC869" s="218"/>
      <c r="ED869" s="218"/>
      <c r="EE869" s="218"/>
      <c r="EF869" s="218"/>
      <c r="EG869" s="218"/>
      <c r="EH869" s="218"/>
    </row>
    <row r="870" spans="115:138">
      <c r="DK870" s="218"/>
      <c r="DL870" s="218"/>
      <c r="DM870" s="218"/>
      <c r="DN870" s="218"/>
      <c r="DO870" s="218"/>
      <c r="DP870" s="218"/>
      <c r="DQ870" s="218"/>
      <c r="DR870" s="218"/>
      <c r="DS870" s="218"/>
      <c r="DT870" s="218"/>
      <c r="DU870" s="218"/>
      <c r="DV870" s="218"/>
      <c r="DW870" s="218"/>
      <c r="DX870" s="218"/>
      <c r="DY870" s="218"/>
      <c r="DZ870" s="218"/>
      <c r="EA870" s="218"/>
      <c r="EB870" s="218"/>
      <c r="EC870" s="218"/>
      <c r="ED870" s="218"/>
      <c r="EE870" s="218"/>
      <c r="EF870" s="218"/>
      <c r="EG870" s="218"/>
      <c r="EH870" s="218"/>
    </row>
    <row r="871" spans="115:138">
      <c r="DK871" s="218"/>
      <c r="DL871" s="218"/>
      <c r="DM871" s="218"/>
      <c r="DN871" s="218"/>
      <c r="DO871" s="218"/>
      <c r="DP871" s="218"/>
      <c r="DQ871" s="218"/>
      <c r="DR871" s="218"/>
      <c r="DS871" s="218"/>
      <c r="DT871" s="218"/>
      <c r="DU871" s="218"/>
      <c r="DV871" s="218"/>
      <c r="DW871" s="218"/>
      <c r="DX871" s="218"/>
      <c r="DY871" s="218"/>
      <c r="DZ871" s="218"/>
      <c r="EA871" s="218"/>
      <c r="EB871" s="218"/>
      <c r="EC871" s="218"/>
      <c r="ED871" s="218"/>
      <c r="EE871" s="218"/>
      <c r="EF871" s="218"/>
      <c r="EG871" s="218"/>
      <c r="EH871" s="218"/>
    </row>
    <row r="872" spans="115:138">
      <c r="DK872" s="218"/>
      <c r="DL872" s="218"/>
      <c r="DM872" s="218"/>
      <c r="DN872" s="218"/>
      <c r="DO872" s="218"/>
      <c r="DP872" s="218"/>
      <c r="DQ872" s="218"/>
      <c r="DR872" s="218"/>
      <c r="DS872" s="218"/>
      <c r="DT872" s="218"/>
      <c r="DU872" s="218"/>
      <c r="DV872" s="218"/>
      <c r="DW872" s="218"/>
      <c r="DX872" s="218"/>
      <c r="DY872" s="218"/>
      <c r="DZ872" s="218"/>
      <c r="EA872" s="218"/>
      <c r="EB872" s="218"/>
      <c r="EC872" s="218"/>
      <c r="ED872" s="218"/>
      <c r="EE872" s="218"/>
      <c r="EF872" s="218"/>
      <c r="EG872" s="218"/>
      <c r="EH872" s="218"/>
    </row>
    <row r="873" spans="115:138">
      <c r="DK873" s="218"/>
      <c r="DL873" s="218"/>
      <c r="DM873" s="218"/>
      <c r="DN873" s="218"/>
      <c r="DO873" s="218"/>
      <c r="DP873" s="218"/>
      <c r="DQ873" s="218"/>
      <c r="DR873" s="218"/>
      <c r="DS873" s="218"/>
      <c r="DT873" s="218"/>
      <c r="DU873" s="218"/>
      <c r="DV873" s="218"/>
      <c r="DW873" s="218"/>
      <c r="DX873" s="218"/>
      <c r="DY873" s="218"/>
      <c r="DZ873" s="218"/>
      <c r="EA873" s="218"/>
      <c r="EB873" s="218"/>
      <c r="EC873" s="218"/>
      <c r="ED873" s="218"/>
      <c r="EE873" s="218"/>
      <c r="EF873" s="218"/>
      <c r="EG873" s="218"/>
      <c r="EH873" s="218"/>
    </row>
    <row r="874" spans="115:138">
      <c r="DK874" s="218"/>
      <c r="DL874" s="218"/>
      <c r="DM874" s="218"/>
      <c r="DN874" s="218"/>
      <c r="DO874" s="218"/>
      <c r="DP874" s="218"/>
      <c r="DQ874" s="218"/>
      <c r="DR874" s="218"/>
      <c r="DS874" s="218"/>
      <c r="DT874" s="218"/>
      <c r="DU874" s="218"/>
      <c r="DV874" s="218"/>
      <c r="DW874" s="218"/>
      <c r="DX874" s="218"/>
      <c r="DY874" s="218"/>
      <c r="DZ874" s="218"/>
      <c r="EA874" s="218"/>
      <c r="EB874" s="218"/>
      <c r="EC874" s="218"/>
      <c r="ED874" s="218"/>
      <c r="EE874" s="218"/>
      <c r="EF874" s="218"/>
      <c r="EG874" s="218"/>
      <c r="EH874" s="218"/>
    </row>
    <row r="875" spans="115:138">
      <c r="DK875" s="218"/>
      <c r="DL875" s="218"/>
      <c r="DM875" s="218"/>
      <c r="DN875" s="218"/>
      <c r="DO875" s="218"/>
      <c r="DP875" s="218"/>
      <c r="DQ875" s="218"/>
      <c r="DR875" s="218"/>
      <c r="DS875" s="218"/>
      <c r="DT875" s="218"/>
      <c r="DU875" s="218"/>
      <c r="DV875" s="218"/>
      <c r="DW875" s="218"/>
      <c r="DX875" s="218"/>
      <c r="DY875" s="218"/>
      <c r="DZ875" s="218"/>
      <c r="EA875" s="218"/>
      <c r="EB875" s="218"/>
      <c r="EC875" s="218"/>
      <c r="ED875" s="218"/>
      <c r="EE875" s="218"/>
      <c r="EF875" s="218"/>
      <c r="EG875" s="218"/>
      <c r="EH875" s="218"/>
    </row>
    <row r="876" spans="115:138">
      <c r="DK876" s="218"/>
      <c r="DL876" s="218"/>
      <c r="DM876" s="218"/>
      <c r="DN876" s="218"/>
      <c r="DO876" s="218"/>
      <c r="DP876" s="218"/>
      <c r="DQ876" s="218"/>
      <c r="DR876" s="218"/>
      <c r="DS876" s="218"/>
      <c r="DT876" s="218"/>
      <c r="DU876" s="218"/>
      <c r="DV876" s="218"/>
      <c r="DW876" s="218"/>
      <c r="DX876" s="218"/>
      <c r="DY876" s="218"/>
      <c r="DZ876" s="218"/>
      <c r="EA876" s="218"/>
      <c r="EB876" s="218"/>
      <c r="EC876" s="218"/>
      <c r="ED876" s="218"/>
      <c r="EE876" s="218"/>
      <c r="EF876" s="218"/>
      <c r="EG876" s="218"/>
      <c r="EH876" s="218"/>
    </row>
    <row r="877" spans="115:138">
      <c r="DK877" s="218"/>
      <c r="DL877" s="218"/>
      <c r="DM877" s="218"/>
      <c r="DN877" s="218"/>
      <c r="DO877" s="218"/>
      <c r="DP877" s="218"/>
      <c r="DQ877" s="218"/>
      <c r="DR877" s="218"/>
      <c r="DS877" s="218"/>
      <c r="DT877" s="218"/>
      <c r="DU877" s="218"/>
      <c r="DV877" s="218"/>
      <c r="DW877" s="218"/>
      <c r="DX877" s="218"/>
      <c r="DY877" s="218"/>
      <c r="DZ877" s="218"/>
      <c r="EA877" s="218"/>
      <c r="EB877" s="218"/>
      <c r="EC877" s="218"/>
      <c r="ED877" s="218"/>
      <c r="EE877" s="218"/>
      <c r="EF877" s="218"/>
      <c r="EG877" s="218"/>
      <c r="EH877" s="218"/>
    </row>
    <row r="878" spans="115:138">
      <c r="DK878" s="218"/>
      <c r="DL878" s="218"/>
      <c r="DM878" s="218"/>
      <c r="DN878" s="218"/>
      <c r="DO878" s="218"/>
      <c r="DP878" s="218"/>
      <c r="DQ878" s="218"/>
      <c r="DR878" s="218"/>
      <c r="DS878" s="218"/>
      <c r="DT878" s="218"/>
      <c r="DU878" s="218"/>
      <c r="DV878" s="218"/>
      <c r="DW878" s="218"/>
      <c r="DX878" s="218"/>
      <c r="DY878" s="218"/>
      <c r="DZ878" s="218"/>
      <c r="EA878" s="218"/>
      <c r="EB878" s="218"/>
      <c r="EC878" s="218"/>
      <c r="ED878" s="218"/>
      <c r="EE878" s="218"/>
      <c r="EF878" s="218"/>
      <c r="EG878" s="218"/>
      <c r="EH878" s="218"/>
    </row>
    <row r="879" spans="115:138">
      <c r="DK879" s="218"/>
      <c r="DL879" s="218"/>
      <c r="DM879" s="218"/>
      <c r="DN879" s="218"/>
      <c r="DO879" s="218"/>
      <c r="DP879" s="218"/>
      <c r="DQ879" s="218"/>
      <c r="DR879" s="218"/>
      <c r="DS879" s="218"/>
      <c r="DT879" s="218"/>
      <c r="DU879" s="218"/>
      <c r="DV879" s="218"/>
      <c r="DW879" s="218"/>
      <c r="DX879" s="218"/>
      <c r="DY879" s="218"/>
      <c r="DZ879" s="218"/>
      <c r="EA879" s="218"/>
      <c r="EB879" s="218"/>
      <c r="EC879" s="218"/>
      <c r="ED879" s="218"/>
      <c r="EE879" s="218"/>
      <c r="EF879" s="218"/>
      <c r="EG879" s="218"/>
      <c r="EH879" s="218"/>
    </row>
    <row r="880" spans="115:138">
      <c r="DK880" s="218"/>
      <c r="DL880" s="218"/>
      <c r="DM880" s="218"/>
      <c r="DN880" s="218"/>
      <c r="DO880" s="218"/>
      <c r="DP880" s="218"/>
      <c r="DQ880" s="218"/>
      <c r="DR880" s="218"/>
      <c r="DS880" s="218"/>
      <c r="DT880" s="218"/>
      <c r="DU880" s="218"/>
      <c r="DV880" s="218"/>
      <c r="DW880" s="218"/>
      <c r="DX880" s="218"/>
      <c r="DY880" s="218"/>
      <c r="DZ880" s="218"/>
      <c r="EA880" s="218"/>
      <c r="EB880" s="218"/>
      <c r="EC880" s="218"/>
      <c r="ED880" s="218"/>
      <c r="EE880" s="218"/>
      <c r="EF880" s="218"/>
      <c r="EG880" s="218"/>
      <c r="EH880" s="218"/>
    </row>
    <row r="881" spans="115:138">
      <c r="DK881" s="218"/>
      <c r="DL881" s="218"/>
      <c r="DM881" s="218"/>
      <c r="DN881" s="218"/>
      <c r="DO881" s="218"/>
      <c r="DP881" s="218"/>
      <c r="DQ881" s="218"/>
      <c r="DR881" s="218"/>
      <c r="DS881" s="218"/>
      <c r="DT881" s="218"/>
      <c r="DU881" s="218"/>
      <c r="DV881" s="218"/>
      <c r="DW881" s="218"/>
      <c r="DX881" s="218"/>
      <c r="DY881" s="218"/>
      <c r="DZ881" s="218"/>
      <c r="EA881" s="218"/>
      <c r="EB881" s="218"/>
      <c r="EC881" s="218"/>
      <c r="ED881" s="218"/>
      <c r="EE881" s="218"/>
      <c r="EF881" s="218"/>
      <c r="EG881" s="218"/>
      <c r="EH881" s="218"/>
    </row>
    <row r="882" spans="115:138">
      <c r="DK882" s="218"/>
      <c r="DL882" s="218"/>
      <c r="DM882" s="218"/>
      <c r="DN882" s="218"/>
      <c r="DO882" s="218"/>
      <c r="DP882" s="218"/>
      <c r="DQ882" s="218"/>
      <c r="DR882" s="218"/>
      <c r="DS882" s="218"/>
      <c r="DT882" s="218"/>
      <c r="DU882" s="218"/>
      <c r="DV882" s="218"/>
      <c r="DW882" s="218"/>
      <c r="DX882" s="218"/>
      <c r="DY882" s="218"/>
      <c r="DZ882" s="218"/>
      <c r="EA882" s="218"/>
      <c r="EB882" s="218"/>
      <c r="EC882" s="218"/>
      <c r="ED882" s="218"/>
      <c r="EE882" s="218"/>
      <c r="EF882" s="218"/>
      <c r="EG882" s="218"/>
      <c r="EH882" s="218"/>
    </row>
    <row r="883" spans="115:138">
      <c r="DK883" s="218"/>
      <c r="DL883" s="218"/>
      <c r="DM883" s="218"/>
      <c r="DN883" s="218"/>
      <c r="DO883" s="218"/>
      <c r="DP883" s="218"/>
      <c r="DQ883" s="218"/>
      <c r="DR883" s="218"/>
      <c r="DS883" s="218"/>
      <c r="DT883" s="218"/>
      <c r="DU883" s="218"/>
      <c r="DV883" s="218"/>
      <c r="DW883" s="218"/>
      <c r="DX883" s="218"/>
      <c r="DY883" s="218"/>
      <c r="DZ883" s="218"/>
      <c r="EA883" s="218"/>
      <c r="EB883" s="218"/>
      <c r="EC883" s="218"/>
      <c r="ED883" s="218"/>
      <c r="EE883" s="218"/>
      <c r="EF883" s="218"/>
      <c r="EG883" s="218"/>
      <c r="EH883" s="218"/>
    </row>
    <row r="884" spans="115:138">
      <c r="DK884" s="218"/>
      <c r="DL884" s="218"/>
      <c r="DM884" s="218"/>
      <c r="DN884" s="218"/>
      <c r="DO884" s="218"/>
      <c r="DP884" s="218"/>
      <c r="DQ884" s="218"/>
      <c r="DR884" s="218"/>
      <c r="DS884" s="218"/>
      <c r="DT884" s="218"/>
      <c r="DU884" s="218"/>
      <c r="DV884" s="218"/>
      <c r="DW884" s="218"/>
      <c r="DX884" s="218"/>
      <c r="DY884" s="218"/>
      <c r="DZ884" s="218"/>
      <c r="EA884" s="218"/>
      <c r="EB884" s="218"/>
      <c r="EC884" s="218"/>
      <c r="ED884" s="218"/>
      <c r="EE884" s="218"/>
      <c r="EF884" s="218"/>
      <c r="EG884" s="218"/>
      <c r="EH884" s="218"/>
    </row>
    <row r="885" spans="115:138">
      <c r="DK885" s="218"/>
      <c r="DL885" s="218"/>
      <c r="DM885" s="218"/>
      <c r="DN885" s="218"/>
      <c r="DO885" s="218"/>
      <c r="DP885" s="218"/>
      <c r="DQ885" s="218"/>
      <c r="DR885" s="218"/>
      <c r="DS885" s="218"/>
      <c r="DT885" s="218"/>
      <c r="DU885" s="218"/>
      <c r="DV885" s="218"/>
      <c r="DW885" s="218"/>
      <c r="DX885" s="218"/>
      <c r="DY885" s="218"/>
      <c r="DZ885" s="218"/>
      <c r="EA885" s="218"/>
      <c r="EB885" s="218"/>
      <c r="EC885" s="218"/>
      <c r="ED885" s="218"/>
      <c r="EE885" s="218"/>
      <c r="EF885" s="218"/>
      <c r="EG885" s="218"/>
      <c r="EH885" s="218"/>
    </row>
    <row r="886" spans="115:138">
      <c r="DK886" s="218"/>
      <c r="DL886" s="218"/>
      <c r="DM886" s="218"/>
      <c r="DN886" s="218"/>
      <c r="DO886" s="218"/>
      <c r="DP886" s="218"/>
      <c r="DQ886" s="218"/>
      <c r="DR886" s="218"/>
      <c r="DS886" s="218"/>
      <c r="DT886" s="218"/>
      <c r="DU886" s="218"/>
      <c r="DV886" s="218"/>
      <c r="DW886" s="218"/>
      <c r="DX886" s="218"/>
      <c r="DY886" s="218"/>
      <c r="DZ886" s="218"/>
      <c r="EA886" s="218"/>
      <c r="EB886" s="218"/>
      <c r="EC886" s="218"/>
      <c r="ED886" s="218"/>
      <c r="EE886" s="218"/>
      <c r="EF886" s="218"/>
      <c r="EG886" s="218"/>
      <c r="EH886" s="218"/>
    </row>
    <row r="887" spans="115:138">
      <c r="DK887" s="218"/>
      <c r="DL887" s="218"/>
      <c r="DM887" s="218"/>
      <c r="DN887" s="218"/>
      <c r="DO887" s="218"/>
      <c r="DP887" s="218"/>
      <c r="DQ887" s="218"/>
      <c r="DR887" s="218"/>
      <c r="DS887" s="218"/>
      <c r="DT887" s="218"/>
      <c r="DU887" s="218"/>
      <c r="DV887" s="218"/>
      <c r="DW887" s="218"/>
      <c r="DX887" s="218"/>
      <c r="DY887" s="218"/>
      <c r="DZ887" s="218"/>
      <c r="EA887" s="218"/>
      <c r="EB887" s="218"/>
      <c r="EC887" s="218"/>
      <c r="ED887" s="218"/>
      <c r="EE887" s="218"/>
      <c r="EF887" s="218"/>
      <c r="EG887" s="218"/>
      <c r="EH887" s="218"/>
    </row>
    <row r="888" spans="115:138">
      <c r="DK888" s="218"/>
      <c r="DL888" s="218"/>
      <c r="DM888" s="218"/>
      <c r="DN888" s="218"/>
      <c r="DO888" s="218"/>
      <c r="DP888" s="218"/>
      <c r="DQ888" s="218"/>
      <c r="DR888" s="218"/>
      <c r="DS888" s="218"/>
      <c r="DT888" s="218"/>
      <c r="DU888" s="218"/>
      <c r="DV888" s="218"/>
      <c r="DW888" s="218"/>
      <c r="DX888" s="218"/>
      <c r="DY888" s="218"/>
      <c r="DZ888" s="218"/>
      <c r="EA888" s="218"/>
      <c r="EB888" s="218"/>
      <c r="EC888" s="218"/>
      <c r="ED888" s="218"/>
      <c r="EE888" s="218"/>
      <c r="EF888" s="218"/>
      <c r="EG888" s="218"/>
      <c r="EH888" s="218"/>
    </row>
    <row r="889" spans="115:138">
      <c r="DK889" s="218"/>
      <c r="DL889" s="218"/>
      <c r="DM889" s="218"/>
      <c r="DN889" s="218"/>
      <c r="DO889" s="218"/>
      <c r="DP889" s="218"/>
      <c r="DQ889" s="218"/>
      <c r="DR889" s="218"/>
      <c r="DS889" s="218"/>
      <c r="DT889" s="218"/>
      <c r="DU889" s="218"/>
      <c r="DV889" s="218"/>
      <c r="DW889" s="218"/>
      <c r="DX889" s="218"/>
      <c r="DY889" s="218"/>
      <c r="DZ889" s="218"/>
      <c r="EA889" s="218"/>
      <c r="EB889" s="218"/>
      <c r="EC889" s="218"/>
      <c r="ED889" s="218"/>
      <c r="EE889" s="218"/>
      <c r="EF889" s="218"/>
      <c r="EG889" s="218"/>
      <c r="EH889" s="218"/>
    </row>
    <row r="890" spans="115:138">
      <c r="DK890" s="218"/>
      <c r="DL890" s="218"/>
      <c r="DM890" s="218"/>
      <c r="DN890" s="218"/>
      <c r="DO890" s="218"/>
      <c r="DP890" s="218"/>
      <c r="DQ890" s="218"/>
      <c r="DR890" s="218"/>
      <c r="DS890" s="218"/>
      <c r="DT890" s="218"/>
      <c r="DU890" s="218"/>
      <c r="DV890" s="218"/>
      <c r="DW890" s="218"/>
      <c r="DX890" s="218"/>
      <c r="DY890" s="218"/>
      <c r="DZ890" s="218"/>
      <c r="EA890" s="218"/>
      <c r="EB890" s="218"/>
      <c r="EC890" s="218"/>
      <c r="ED890" s="218"/>
      <c r="EE890" s="218"/>
      <c r="EF890" s="218"/>
      <c r="EG890" s="218"/>
      <c r="EH890" s="218"/>
    </row>
    <row r="891" spans="115:138">
      <c r="DK891" s="218"/>
      <c r="DL891" s="218"/>
      <c r="DM891" s="218"/>
      <c r="DN891" s="218"/>
      <c r="DO891" s="218"/>
      <c r="DP891" s="218"/>
      <c r="DQ891" s="218"/>
      <c r="DR891" s="218"/>
      <c r="DS891" s="218"/>
      <c r="DT891" s="218"/>
      <c r="DU891" s="218"/>
      <c r="DV891" s="218"/>
      <c r="DW891" s="218"/>
      <c r="DX891" s="218"/>
      <c r="DY891" s="218"/>
      <c r="DZ891" s="218"/>
      <c r="EA891" s="218"/>
      <c r="EB891" s="218"/>
      <c r="EC891" s="218"/>
      <c r="ED891" s="218"/>
      <c r="EE891" s="218"/>
      <c r="EF891" s="218"/>
      <c r="EG891" s="218"/>
      <c r="EH891" s="218"/>
    </row>
    <row r="892" spans="115:138">
      <c r="DK892" s="218"/>
      <c r="DL892" s="218"/>
      <c r="DM892" s="218"/>
      <c r="DN892" s="218"/>
      <c r="DO892" s="218"/>
      <c r="DP892" s="218"/>
      <c r="DQ892" s="218"/>
      <c r="DR892" s="218"/>
      <c r="DS892" s="218"/>
      <c r="DT892" s="218"/>
      <c r="DU892" s="218"/>
      <c r="DV892" s="218"/>
      <c r="DW892" s="218"/>
      <c r="DX892" s="218"/>
      <c r="DY892" s="218"/>
      <c r="DZ892" s="218"/>
      <c r="EA892" s="218"/>
      <c r="EB892" s="218"/>
      <c r="EC892" s="218"/>
      <c r="ED892" s="218"/>
      <c r="EE892" s="218"/>
      <c r="EF892" s="218"/>
      <c r="EG892" s="218"/>
      <c r="EH892" s="218"/>
    </row>
    <row r="893" spans="115:138">
      <c r="DK893" s="218"/>
      <c r="DL893" s="218"/>
      <c r="DM893" s="218"/>
      <c r="DN893" s="218"/>
      <c r="DO893" s="218"/>
      <c r="DP893" s="218"/>
      <c r="DQ893" s="218"/>
      <c r="DR893" s="218"/>
      <c r="DS893" s="218"/>
      <c r="DT893" s="218"/>
      <c r="DU893" s="218"/>
      <c r="DV893" s="218"/>
      <c r="DW893" s="218"/>
      <c r="DX893" s="218"/>
      <c r="DY893" s="218"/>
      <c r="DZ893" s="218"/>
      <c r="EA893" s="218"/>
      <c r="EB893" s="218"/>
      <c r="EC893" s="218"/>
      <c r="ED893" s="218"/>
      <c r="EE893" s="218"/>
      <c r="EF893" s="218"/>
      <c r="EG893" s="218"/>
      <c r="EH893" s="218"/>
    </row>
    <row r="894" spans="115:138">
      <c r="DK894" s="218"/>
      <c r="DL894" s="218"/>
      <c r="DM894" s="218"/>
      <c r="DN894" s="218"/>
      <c r="DO894" s="218"/>
      <c r="DP894" s="218"/>
      <c r="DQ894" s="218"/>
      <c r="DR894" s="218"/>
      <c r="DS894" s="218"/>
      <c r="DT894" s="218"/>
      <c r="DU894" s="218"/>
      <c r="DV894" s="218"/>
      <c r="DW894" s="218"/>
      <c r="DX894" s="218"/>
      <c r="DY894" s="218"/>
      <c r="DZ894" s="218"/>
      <c r="EA894" s="218"/>
      <c r="EB894" s="218"/>
      <c r="EC894" s="218"/>
      <c r="ED894" s="218"/>
      <c r="EE894" s="218"/>
      <c r="EF894" s="218"/>
      <c r="EG894" s="218"/>
      <c r="EH894" s="218"/>
    </row>
    <row r="895" spans="115:138">
      <c r="DK895" s="218"/>
      <c r="DL895" s="218"/>
      <c r="DM895" s="218"/>
      <c r="DN895" s="218"/>
      <c r="DO895" s="218"/>
      <c r="DP895" s="218"/>
      <c r="DQ895" s="218"/>
      <c r="DR895" s="218"/>
      <c r="DS895" s="218"/>
      <c r="DT895" s="218"/>
      <c r="DU895" s="218"/>
      <c r="DV895" s="218"/>
      <c r="DW895" s="218"/>
      <c r="DX895" s="218"/>
      <c r="DY895" s="218"/>
      <c r="DZ895" s="218"/>
      <c r="EA895" s="218"/>
      <c r="EB895" s="218"/>
      <c r="EC895" s="218"/>
      <c r="ED895" s="218"/>
      <c r="EE895" s="218"/>
      <c r="EF895" s="218"/>
      <c r="EG895" s="218"/>
      <c r="EH895" s="218"/>
    </row>
    <row r="896" spans="115:138">
      <c r="DK896" s="218"/>
      <c r="DL896" s="218"/>
      <c r="DM896" s="218"/>
      <c r="DN896" s="218"/>
      <c r="DO896" s="218"/>
      <c r="DP896" s="218"/>
      <c r="DQ896" s="218"/>
      <c r="DR896" s="218"/>
      <c r="DS896" s="218"/>
      <c r="DT896" s="218"/>
      <c r="DU896" s="218"/>
      <c r="DV896" s="218"/>
      <c r="DW896" s="218"/>
      <c r="DX896" s="218"/>
      <c r="DY896" s="218"/>
      <c r="DZ896" s="218"/>
      <c r="EA896" s="218"/>
      <c r="EB896" s="218"/>
      <c r="EC896" s="218"/>
      <c r="ED896" s="218"/>
      <c r="EE896" s="218"/>
      <c r="EF896" s="218"/>
      <c r="EG896" s="218"/>
      <c r="EH896" s="218"/>
    </row>
    <row r="897" spans="115:138">
      <c r="DK897" s="218"/>
      <c r="DL897" s="218"/>
      <c r="DM897" s="218"/>
      <c r="DN897" s="218"/>
      <c r="DO897" s="218"/>
      <c r="DP897" s="218"/>
      <c r="DQ897" s="218"/>
      <c r="DR897" s="218"/>
      <c r="DS897" s="218"/>
      <c r="DT897" s="218"/>
      <c r="DU897" s="218"/>
      <c r="DV897" s="218"/>
      <c r="DW897" s="218"/>
      <c r="DX897" s="218"/>
      <c r="DY897" s="218"/>
      <c r="DZ897" s="218"/>
      <c r="EA897" s="218"/>
      <c r="EB897" s="218"/>
      <c r="EC897" s="218"/>
      <c r="ED897" s="218"/>
      <c r="EE897" s="218"/>
      <c r="EF897" s="218"/>
      <c r="EG897" s="218"/>
      <c r="EH897" s="218"/>
    </row>
    <row r="898" spans="115:138">
      <c r="DK898" s="218"/>
      <c r="DL898" s="218"/>
      <c r="DM898" s="218"/>
      <c r="DN898" s="218"/>
      <c r="DO898" s="218"/>
      <c r="DP898" s="218"/>
      <c r="DQ898" s="218"/>
      <c r="DR898" s="218"/>
      <c r="DS898" s="218"/>
      <c r="DT898" s="218"/>
      <c r="DU898" s="218"/>
      <c r="DV898" s="218"/>
      <c r="DW898" s="218"/>
      <c r="DX898" s="218"/>
      <c r="DY898" s="218"/>
      <c r="DZ898" s="218"/>
      <c r="EA898" s="218"/>
      <c r="EB898" s="218"/>
      <c r="EC898" s="218"/>
      <c r="ED898" s="218"/>
      <c r="EE898" s="218"/>
      <c r="EF898" s="218"/>
      <c r="EG898" s="218"/>
      <c r="EH898" s="218"/>
    </row>
    <row r="899" spans="115:138">
      <c r="DK899" s="218"/>
      <c r="DL899" s="218"/>
      <c r="DM899" s="218"/>
      <c r="DN899" s="218"/>
      <c r="DO899" s="218"/>
      <c r="DP899" s="218"/>
      <c r="DQ899" s="218"/>
      <c r="DR899" s="218"/>
      <c r="DS899" s="218"/>
      <c r="DT899" s="218"/>
      <c r="DU899" s="218"/>
      <c r="DV899" s="218"/>
      <c r="DW899" s="218"/>
      <c r="DX899" s="218"/>
      <c r="DY899" s="218"/>
      <c r="DZ899" s="218"/>
      <c r="EA899" s="218"/>
      <c r="EB899" s="218"/>
      <c r="EC899" s="218"/>
      <c r="ED899" s="218"/>
      <c r="EE899" s="218"/>
      <c r="EF899" s="218"/>
      <c r="EG899" s="218"/>
      <c r="EH899" s="218"/>
    </row>
    <row r="900" spans="115:138">
      <c r="DK900" s="218"/>
      <c r="DL900" s="218"/>
      <c r="DM900" s="218"/>
      <c r="DN900" s="218"/>
      <c r="DO900" s="218"/>
      <c r="DP900" s="218"/>
      <c r="DQ900" s="218"/>
      <c r="DR900" s="218"/>
      <c r="DS900" s="218"/>
      <c r="DT900" s="218"/>
      <c r="DU900" s="218"/>
      <c r="DV900" s="218"/>
      <c r="DW900" s="218"/>
      <c r="DX900" s="218"/>
      <c r="DY900" s="218"/>
      <c r="DZ900" s="218"/>
      <c r="EA900" s="218"/>
      <c r="EB900" s="218"/>
      <c r="EC900" s="218"/>
      <c r="ED900" s="218"/>
      <c r="EE900" s="218"/>
      <c r="EF900" s="218"/>
      <c r="EG900" s="218"/>
      <c r="EH900" s="218"/>
    </row>
    <row r="901" spans="115:138">
      <c r="DK901" s="218"/>
      <c r="DL901" s="218"/>
      <c r="DM901" s="218"/>
      <c r="DN901" s="218"/>
      <c r="DO901" s="218"/>
      <c r="DP901" s="218"/>
      <c r="DQ901" s="218"/>
      <c r="DR901" s="218"/>
      <c r="DS901" s="218"/>
      <c r="DT901" s="218"/>
      <c r="DU901" s="218"/>
      <c r="DV901" s="218"/>
      <c r="DW901" s="218"/>
      <c r="DX901" s="218"/>
      <c r="DY901" s="218"/>
      <c r="DZ901" s="218"/>
      <c r="EA901" s="218"/>
      <c r="EB901" s="218"/>
      <c r="EC901" s="218"/>
      <c r="ED901" s="218"/>
      <c r="EE901" s="218"/>
      <c r="EF901" s="218"/>
      <c r="EG901" s="218"/>
      <c r="EH901" s="218"/>
    </row>
    <row r="902" spans="115:138">
      <c r="DK902" s="218"/>
      <c r="DL902" s="218"/>
      <c r="DM902" s="218"/>
      <c r="DN902" s="218"/>
      <c r="DO902" s="218"/>
      <c r="DP902" s="218"/>
      <c r="DQ902" s="218"/>
      <c r="DR902" s="218"/>
      <c r="DS902" s="218"/>
      <c r="DT902" s="218"/>
      <c r="DU902" s="218"/>
      <c r="DV902" s="218"/>
      <c r="DW902" s="218"/>
      <c r="DX902" s="218"/>
      <c r="DY902" s="218"/>
      <c r="DZ902" s="218"/>
      <c r="EA902" s="218"/>
      <c r="EB902" s="218"/>
      <c r="EC902" s="218"/>
      <c r="ED902" s="218"/>
      <c r="EE902" s="218"/>
      <c r="EF902" s="218"/>
      <c r="EG902" s="218"/>
      <c r="EH902" s="218"/>
    </row>
    <row r="903" spans="115:138">
      <c r="DK903" s="218"/>
      <c r="DL903" s="218"/>
      <c r="DM903" s="218"/>
      <c r="DN903" s="218"/>
      <c r="DO903" s="218"/>
      <c r="DP903" s="218"/>
      <c r="DQ903" s="218"/>
      <c r="DR903" s="218"/>
      <c r="DS903" s="218"/>
      <c r="DT903" s="218"/>
      <c r="DU903" s="218"/>
      <c r="DV903" s="218"/>
      <c r="DW903" s="218"/>
      <c r="DX903" s="218"/>
      <c r="DY903" s="218"/>
      <c r="DZ903" s="218"/>
      <c r="EA903" s="218"/>
      <c r="EB903" s="218"/>
      <c r="EC903" s="218"/>
      <c r="ED903" s="218"/>
      <c r="EE903" s="218"/>
      <c r="EF903" s="218"/>
      <c r="EG903" s="218"/>
      <c r="EH903" s="218"/>
    </row>
    <row r="904" spans="115:138">
      <c r="DK904" s="218"/>
      <c r="DL904" s="218"/>
      <c r="DM904" s="218"/>
      <c r="DN904" s="218"/>
      <c r="DO904" s="218"/>
      <c r="DP904" s="218"/>
      <c r="DQ904" s="218"/>
      <c r="DR904" s="218"/>
      <c r="DS904" s="218"/>
      <c r="DT904" s="218"/>
      <c r="DU904" s="218"/>
      <c r="DV904" s="218"/>
      <c r="DW904" s="218"/>
      <c r="DX904" s="218"/>
      <c r="DY904" s="218"/>
      <c r="DZ904" s="218"/>
      <c r="EA904" s="218"/>
      <c r="EB904" s="218"/>
      <c r="EC904" s="218"/>
      <c r="ED904" s="218"/>
      <c r="EE904" s="218"/>
      <c r="EF904" s="218"/>
      <c r="EG904" s="218"/>
      <c r="EH904" s="218"/>
    </row>
    <row r="905" spans="115:138">
      <c r="DK905" s="218"/>
      <c r="DL905" s="218"/>
      <c r="DM905" s="218"/>
      <c r="DN905" s="218"/>
      <c r="DO905" s="218"/>
      <c r="DP905" s="218"/>
      <c r="DQ905" s="218"/>
      <c r="DR905" s="218"/>
      <c r="DS905" s="218"/>
      <c r="DT905" s="218"/>
      <c r="DU905" s="218"/>
      <c r="DV905" s="218"/>
      <c r="DW905" s="218"/>
      <c r="DX905" s="218"/>
      <c r="DY905" s="218"/>
      <c r="DZ905" s="218"/>
      <c r="EA905" s="218"/>
      <c r="EB905" s="218"/>
      <c r="EC905" s="218"/>
      <c r="ED905" s="218"/>
      <c r="EE905" s="218"/>
      <c r="EF905" s="218"/>
      <c r="EG905" s="218"/>
      <c r="EH905" s="218"/>
    </row>
    <row r="906" spans="115:138">
      <c r="DK906" s="218"/>
      <c r="DL906" s="218"/>
      <c r="DM906" s="218"/>
      <c r="DN906" s="218"/>
      <c r="DO906" s="218"/>
      <c r="DP906" s="218"/>
      <c r="DQ906" s="218"/>
      <c r="DR906" s="218"/>
      <c r="DS906" s="218"/>
      <c r="DT906" s="218"/>
      <c r="DU906" s="218"/>
      <c r="DV906" s="218"/>
      <c r="DW906" s="218"/>
      <c r="DX906" s="218"/>
      <c r="DY906" s="218"/>
      <c r="DZ906" s="218"/>
      <c r="EA906" s="218"/>
      <c r="EB906" s="218"/>
      <c r="EC906" s="218"/>
      <c r="ED906" s="218"/>
      <c r="EE906" s="218"/>
      <c r="EF906" s="218"/>
      <c r="EG906" s="218"/>
      <c r="EH906" s="218"/>
    </row>
    <row r="907" spans="115:138">
      <c r="DK907" s="218"/>
      <c r="DL907" s="218"/>
      <c r="DM907" s="218"/>
      <c r="DN907" s="218"/>
      <c r="DO907" s="218"/>
      <c r="DP907" s="218"/>
      <c r="DQ907" s="218"/>
      <c r="DR907" s="218"/>
      <c r="DS907" s="218"/>
      <c r="DT907" s="218"/>
      <c r="DU907" s="218"/>
      <c r="DV907" s="218"/>
      <c r="DW907" s="218"/>
      <c r="DX907" s="218"/>
      <c r="DY907" s="218"/>
      <c r="DZ907" s="218"/>
      <c r="EA907" s="218"/>
      <c r="EB907" s="218"/>
      <c r="EC907" s="218"/>
      <c r="ED907" s="218"/>
      <c r="EE907" s="218"/>
      <c r="EF907" s="218"/>
      <c r="EG907" s="218"/>
      <c r="EH907" s="218"/>
    </row>
    <row r="908" spans="115:138">
      <c r="DK908" s="218"/>
      <c r="DL908" s="218"/>
      <c r="DM908" s="218"/>
      <c r="DN908" s="218"/>
      <c r="DO908" s="218"/>
      <c r="DP908" s="218"/>
      <c r="DQ908" s="218"/>
      <c r="DR908" s="218"/>
      <c r="DS908" s="218"/>
      <c r="DT908" s="218"/>
      <c r="DU908" s="218"/>
      <c r="DV908" s="218"/>
      <c r="DW908" s="218"/>
      <c r="DX908" s="218"/>
      <c r="DY908" s="218"/>
      <c r="DZ908" s="218"/>
      <c r="EA908" s="218"/>
      <c r="EB908" s="218"/>
      <c r="EC908" s="218"/>
      <c r="ED908" s="218"/>
      <c r="EE908" s="218"/>
      <c r="EF908" s="218"/>
      <c r="EG908" s="218"/>
      <c r="EH908" s="218"/>
    </row>
    <row r="909" spans="115:138">
      <c r="DK909" s="218"/>
      <c r="DL909" s="218"/>
      <c r="DM909" s="218"/>
      <c r="DN909" s="218"/>
      <c r="DO909" s="218"/>
      <c r="DP909" s="218"/>
      <c r="DQ909" s="218"/>
      <c r="DR909" s="218"/>
      <c r="DS909" s="218"/>
      <c r="DT909" s="218"/>
      <c r="DU909" s="218"/>
      <c r="DV909" s="218"/>
      <c r="DW909" s="218"/>
      <c r="DX909" s="218"/>
      <c r="DY909" s="218"/>
      <c r="DZ909" s="218"/>
      <c r="EA909" s="218"/>
      <c r="EB909" s="218"/>
      <c r="EC909" s="218"/>
      <c r="ED909" s="218"/>
      <c r="EE909" s="218"/>
      <c r="EF909" s="218"/>
      <c r="EG909" s="218"/>
      <c r="EH909" s="218"/>
    </row>
    <row r="910" spans="115:138">
      <c r="DK910" s="218"/>
      <c r="DL910" s="218"/>
      <c r="DM910" s="218"/>
      <c r="DN910" s="218"/>
      <c r="DO910" s="218"/>
      <c r="DP910" s="218"/>
      <c r="DQ910" s="218"/>
      <c r="DR910" s="218"/>
      <c r="DS910" s="218"/>
      <c r="DT910" s="218"/>
      <c r="DU910" s="218"/>
      <c r="DV910" s="218"/>
      <c r="DW910" s="218"/>
      <c r="DX910" s="218"/>
      <c r="DY910" s="218"/>
      <c r="DZ910" s="218"/>
      <c r="EA910" s="218"/>
      <c r="EB910" s="218"/>
      <c r="EC910" s="218"/>
      <c r="ED910" s="218"/>
      <c r="EE910" s="218"/>
      <c r="EF910" s="218"/>
      <c r="EG910" s="218"/>
      <c r="EH910" s="218"/>
    </row>
    <row r="911" spans="115:138">
      <c r="DK911" s="218"/>
      <c r="DL911" s="218"/>
      <c r="DM911" s="218"/>
      <c r="DN911" s="218"/>
      <c r="DO911" s="218"/>
      <c r="DP911" s="218"/>
      <c r="DQ911" s="218"/>
      <c r="DR911" s="218"/>
      <c r="DS911" s="218"/>
      <c r="DT911" s="218"/>
      <c r="DU911" s="218"/>
      <c r="DV911" s="218"/>
      <c r="DW911" s="218"/>
      <c r="DX911" s="218"/>
      <c r="DY911" s="218"/>
      <c r="DZ911" s="218"/>
      <c r="EA911" s="218"/>
      <c r="EB911" s="218"/>
      <c r="EC911" s="218"/>
      <c r="ED911" s="218"/>
      <c r="EE911" s="218"/>
      <c r="EF911" s="218"/>
      <c r="EG911" s="218"/>
      <c r="EH911" s="218"/>
    </row>
    <row r="912" spans="115:138">
      <c r="DK912" s="218"/>
      <c r="DL912" s="218"/>
      <c r="DM912" s="218"/>
      <c r="DN912" s="218"/>
      <c r="DO912" s="218"/>
      <c r="DP912" s="218"/>
      <c r="DQ912" s="218"/>
      <c r="DR912" s="218"/>
      <c r="DS912" s="218"/>
      <c r="DT912" s="218"/>
      <c r="DU912" s="218"/>
      <c r="DV912" s="218"/>
      <c r="DW912" s="218"/>
      <c r="DX912" s="218"/>
      <c r="DY912" s="218"/>
      <c r="DZ912" s="218"/>
      <c r="EA912" s="218"/>
      <c r="EB912" s="218"/>
      <c r="EC912" s="218"/>
      <c r="ED912" s="218"/>
      <c r="EE912" s="218"/>
      <c r="EF912" s="218"/>
      <c r="EG912" s="218"/>
      <c r="EH912" s="218"/>
    </row>
    <row r="913" spans="115:138">
      <c r="DK913" s="218"/>
      <c r="DL913" s="218"/>
      <c r="DM913" s="218"/>
      <c r="DN913" s="218"/>
      <c r="DO913" s="218"/>
      <c r="DP913" s="218"/>
      <c r="DQ913" s="218"/>
      <c r="DR913" s="218"/>
      <c r="DS913" s="218"/>
      <c r="DT913" s="218"/>
      <c r="DU913" s="218"/>
      <c r="DV913" s="218"/>
      <c r="DW913" s="218"/>
      <c r="DX913" s="218"/>
      <c r="DY913" s="218"/>
      <c r="DZ913" s="218"/>
      <c r="EA913" s="218"/>
      <c r="EB913" s="218"/>
      <c r="EC913" s="218"/>
      <c r="ED913" s="218"/>
      <c r="EE913" s="218"/>
      <c r="EF913" s="218"/>
      <c r="EG913" s="218"/>
      <c r="EH913" s="218"/>
    </row>
    <row r="914" spans="115:138">
      <c r="DK914" s="218"/>
      <c r="DL914" s="218"/>
      <c r="DM914" s="218"/>
      <c r="DN914" s="218"/>
      <c r="DO914" s="218"/>
      <c r="DP914" s="218"/>
      <c r="DQ914" s="218"/>
      <c r="DR914" s="218"/>
      <c r="DS914" s="218"/>
      <c r="DT914" s="218"/>
      <c r="DU914" s="218"/>
      <c r="DV914" s="218"/>
      <c r="DW914" s="218"/>
      <c r="DX914" s="218"/>
      <c r="DY914" s="218"/>
      <c r="DZ914" s="218"/>
      <c r="EA914" s="218"/>
      <c r="EB914" s="218"/>
      <c r="EC914" s="218"/>
      <c r="ED914" s="218"/>
      <c r="EE914" s="218"/>
      <c r="EF914" s="218"/>
      <c r="EG914" s="218"/>
      <c r="EH914" s="218"/>
    </row>
    <row r="915" spans="115:138">
      <c r="DK915" s="218"/>
      <c r="DL915" s="218"/>
      <c r="DM915" s="218"/>
      <c r="DN915" s="218"/>
      <c r="DO915" s="218"/>
      <c r="DP915" s="218"/>
      <c r="DQ915" s="218"/>
      <c r="DR915" s="218"/>
      <c r="DS915" s="218"/>
      <c r="DT915" s="218"/>
      <c r="DU915" s="218"/>
      <c r="DV915" s="218"/>
      <c r="DW915" s="218"/>
      <c r="DX915" s="218"/>
      <c r="DY915" s="218"/>
      <c r="DZ915" s="218"/>
      <c r="EA915" s="218"/>
      <c r="EB915" s="218"/>
      <c r="EC915" s="218"/>
      <c r="ED915" s="218"/>
      <c r="EE915" s="218"/>
      <c r="EF915" s="218"/>
      <c r="EG915" s="218"/>
      <c r="EH915" s="218"/>
    </row>
    <row r="916" spans="115:138">
      <c r="DK916" s="218"/>
      <c r="DL916" s="218"/>
      <c r="DM916" s="218"/>
      <c r="DN916" s="218"/>
      <c r="DO916" s="218"/>
      <c r="DP916" s="218"/>
      <c r="DQ916" s="218"/>
      <c r="DR916" s="218"/>
      <c r="DS916" s="218"/>
      <c r="DT916" s="218"/>
      <c r="DU916" s="218"/>
      <c r="DV916" s="218"/>
      <c r="DW916" s="218"/>
      <c r="DX916" s="218"/>
      <c r="DY916" s="218"/>
      <c r="DZ916" s="218"/>
      <c r="EA916" s="218"/>
      <c r="EB916" s="218"/>
      <c r="EC916" s="218"/>
      <c r="ED916" s="218"/>
      <c r="EE916" s="218"/>
      <c r="EF916" s="218"/>
      <c r="EG916" s="218"/>
      <c r="EH916" s="218"/>
    </row>
    <row r="917" spans="115:138">
      <c r="DK917" s="218"/>
      <c r="DL917" s="218"/>
      <c r="DM917" s="218"/>
      <c r="DN917" s="218"/>
      <c r="DO917" s="218"/>
      <c r="DP917" s="218"/>
      <c r="DQ917" s="218"/>
      <c r="DR917" s="218"/>
      <c r="DS917" s="218"/>
      <c r="DT917" s="218"/>
      <c r="DU917" s="218"/>
      <c r="DV917" s="218"/>
      <c r="DW917" s="218"/>
      <c r="DX917" s="218"/>
      <c r="DY917" s="218"/>
      <c r="DZ917" s="218"/>
      <c r="EA917" s="218"/>
      <c r="EB917" s="218"/>
      <c r="EC917" s="218"/>
      <c r="ED917" s="218"/>
      <c r="EE917" s="218"/>
      <c r="EF917" s="218"/>
      <c r="EG917" s="218"/>
      <c r="EH917" s="218"/>
    </row>
    <row r="918" spans="115:138">
      <c r="DK918" s="218"/>
      <c r="DL918" s="218"/>
      <c r="DM918" s="218"/>
      <c r="DN918" s="218"/>
      <c r="DO918" s="218"/>
      <c r="DP918" s="218"/>
      <c r="DQ918" s="218"/>
      <c r="DR918" s="218"/>
      <c r="DS918" s="218"/>
      <c r="DT918" s="218"/>
      <c r="DU918" s="218"/>
      <c r="DV918" s="218"/>
      <c r="DW918" s="218"/>
      <c r="DX918" s="218"/>
      <c r="DY918" s="218"/>
      <c r="DZ918" s="218"/>
      <c r="EA918" s="218"/>
      <c r="EB918" s="218"/>
      <c r="EC918" s="218"/>
      <c r="ED918" s="218"/>
      <c r="EE918" s="218"/>
      <c r="EF918" s="218"/>
      <c r="EG918" s="218"/>
      <c r="EH918" s="218"/>
    </row>
    <row r="919" spans="115:138">
      <c r="DK919" s="218"/>
      <c r="DL919" s="218"/>
      <c r="DM919" s="218"/>
      <c r="DN919" s="218"/>
      <c r="DO919" s="218"/>
      <c r="DP919" s="218"/>
      <c r="DQ919" s="218"/>
      <c r="DR919" s="218"/>
      <c r="DS919" s="218"/>
      <c r="DT919" s="218"/>
      <c r="DU919" s="218"/>
      <c r="DV919" s="218"/>
      <c r="DW919" s="218"/>
      <c r="DX919" s="218"/>
      <c r="DY919" s="218"/>
      <c r="DZ919" s="218"/>
      <c r="EA919" s="218"/>
      <c r="EB919" s="218"/>
      <c r="EC919" s="218"/>
      <c r="ED919" s="218"/>
      <c r="EE919" s="218"/>
      <c r="EF919" s="218"/>
      <c r="EG919" s="218"/>
      <c r="EH919" s="218"/>
    </row>
    <row r="920" spans="115:138">
      <c r="DK920" s="218"/>
      <c r="DL920" s="218"/>
      <c r="DM920" s="218"/>
      <c r="DN920" s="218"/>
      <c r="DO920" s="218"/>
      <c r="DP920" s="218"/>
      <c r="DQ920" s="218"/>
      <c r="DR920" s="218"/>
      <c r="DS920" s="218"/>
      <c r="DT920" s="218"/>
      <c r="DU920" s="218"/>
      <c r="DV920" s="218"/>
      <c r="DW920" s="218"/>
      <c r="DX920" s="218"/>
      <c r="DY920" s="218"/>
      <c r="DZ920" s="218"/>
      <c r="EA920" s="218"/>
      <c r="EB920" s="218"/>
      <c r="EC920" s="218"/>
      <c r="ED920" s="218"/>
      <c r="EE920" s="218"/>
      <c r="EF920" s="218"/>
      <c r="EG920" s="218"/>
      <c r="EH920" s="218"/>
    </row>
    <row r="921" spans="115:138">
      <c r="DK921" s="218"/>
      <c r="DL921" s="218"/>
      <c r="DM921" s="218"/>
      <c r="DN921" s="218"/>
      <c r="DO921" s="218"/>
      <c r="DP921" s="218"/>
      <c r="DQ921" s="218"/>
      <c r="DR921" s="218"/>
      <c r="DS921" s="218"/>
      <c r="DT921" s="218"/>
      <c r="DU921" s="218"/>
      <c r="DV921" s="218"/>
      <c r="DW921" s="218"/>
      <c r="DX921" s="218"/>
      <c r="DY921" s="218"/>
      <c r="DZ921" s="218"/>
      <c r="EA921" s="218"/>
      <c r="EB921" s="218"/>
      <c r="EC921" s="218"/>
      <c r="ED921" s="218"/>
      <c r="EE921" s="218"/>
      <c r="EF921" s="218"/>
      <c r="EG921" s="218"/>
      <c r="EH921" s="218"/>
    </row>
    <row r="922" spans="115:138">
      <c r="DK922" s="218"/>
      <c r="DL922" s="218"/>
      <c r="DM922" s="218"/>
      <c r="DN922" s="218"/>
      <c r="DO922" s="218"/>
      <c r="DP922" s="218"/>
      <c r="DQ922" s="218"/>
      <c r="DR922" s="218"/>
      <c r="DS922" s="218"/>
      <c r="DT922" s="218"/>
      <c r="DU922" s="218"/>
      <c r="DV922" s="218"/>
      <c r="DW922" s="218"/>
      <c r="DX922" s="218"/>
      <c r="DY922" s="218"/>
      <c r="DZ922" s="218"/>
      <c r="EA922" s="218"/>
      <c r="EB922" s="218"/>
      <c r="EC922" s="218"/>
      <c r="ED922" s="218"/>
      <c r="EE922" s="218"/>
      <c r="EF922" s="218"/>
      <c r="EG922" s="218"/>
      <c r="EH922" s="218"/>
    </row>
    <row r="923" spans="115:138">
      <c r="DK923" s="218"/>
      <c r="DL923" s="218"/>
      <c r="DM923" s="218"/>
      <c r="DN923" s="218"/>
      <c r="DO923" s="218"/>
      <c r="DP923" s="218"/>
      <c r="DQ923" s="218"/>
      <c r="DR923" s="218"/>
      <c r="DS923" s="218"/>
      <c r="DT923" s="218"/>
      <c r="DU923" s="218"/>
      <c r="DV923" s="218"/>
      <c r="DW923" s="218"/>
      <c r="DX923" s="218"/>
      <c r="DY923" s="218"/>
      <c r="DZ923" s="218"/>
      <c r="EA923" s="218"/>
      <c r="EB923" s="218"/>
      <c r="EC923" s="218"/>
      <c r="ED923" s="218"/>
      <c r="EE923" s="218"/>
      <c r="EF923" s="218"/>
      <c r="EG923" s="218"/>
      <c r="EH923" s="218"/>
    </row>
    <row r="924" spans="115:138">
      <c r="DK924" s="218"/>
      <c r="DL924" s="218"/>
      <c r="DM924" s="218"/>
      <c r="DN924" s="218"/>
      <c r="DO924" s="218"/>
      <c r="DP924" s="218"/>
      <c r="DQ924" s="218"/>
      <c r="DR924" s="218"/>
      <c r="DS924" s="218"/>
      <c r="DT924" s="218"/>
      <c r="DU924" s="218"/>
      <c r="DV924" s="218"/>
      <c r="DW924" s="218"/>
      <c r="DX924" s="218"/>
      <c r="DY924" s="218"/>
      <c r="DZ924" s="218"/>
      <c r="EA924" s="218"/>
      <c r="EB924" s="218"/>
      <c r="EC924" s="218"/>
      <c r="ED924" s="218"/>
      <c r="EE924" s="218"/>
      <c r="EF924" s="218"/>
      <c r="EG924" s="218"/>
      <c r="EH924" s="218"/>
    </row>
    <row r="925" spans="115:138">
      <c r="DK925" s="218"/>
      <c r="DL925" s="218"/>
      <c r="DM925" s="218"/>
      <c r="DN925" s="218"/>
      <c r="DO925" s="218"/>
      <c r="DP925" s="218"/>
      <c r="DQ925" s="218"/>
      <c r="DR925" s="218"/>
      <c r="DS925" s="218"/>
      <c r="DT925" s="218"/>
      <c r="DU925" s="218"/>
      <c r="DV925" s="218"/>
      <c r="DW925" s="218"/>
      <c r="DX925" s="218"/>
      <c r="DY925" s="218"/>
      <c r="DZ925" s="218"/>
      <c r="EA925" s="218"/>
      <c r="EB925" s="218"/>
      <c r="EC925" s="218"/>
      <c r="ED925" s="218"/>
      <c r="EE925" s="218"/>
      <c r="EF925" s="218"/>
      <c r="EG925" s="218"/>
      <c r="EH925" s="218"/>
    </row>
    <row r="926" spans="115:138">
      <c r="DK926" s="218"/>
      <c r="DL926" s="218"/>
      <c r="DM926" s="218"/>
      <c r="DN926" s="218"/>
      <c r="DO926" s="218"/>
      <c r="DP926" s="218"/>
      <c r="DQ926" s="218"/>
      <c r="DR926" s="218"/>
      <c r="DS926" s="218"/>
      <c r="DT926" s="218"/>
      <c r="DU926" s="218"/>
      <c r="DV926" s="218"/>
      <c r="DW926" s="218"/>
      <c r="DX926" s="218"/>
      <c r="DY926" s="218"/>
      <c r="DZ926" s="218"/>
      <c r="EA926" s="218"/>
      <c r="EB926" s="218"/>
      <c r="EC926" s="218"/>
      <c r="ED926" s="218"/>
      <c r="EE926" s="218"/>
      <c r="EF926" s="218"/>
      <c r="EG926" s="218"/>
      <c r="EH926" s="218"/>
    </row>
    <row r="927" spans="115:138">
      <c r="DK927" s="218"/>
      <c r="DL927" s="218"/>
      <c r="DM927" s="218"/>
      <c r="DN927" s="218"/>
      <c r="DO927" s="218"/>
      <c r="DP927" s="218"/>
      <c r="DQ927" s="218"/>
      <c r="DR927" s="218"/>
      <c r="DS927" s="218"/>
      <c r="DT927" s="218"/>
      <c r="DU927" s="218"/>
      <c r="DV927" s="218"/>
      <c r="DW927" s="218"/>
      <c r="DX927" s="218"/>
      <c r="DY927" s="218"/>
      <c r="DZ927" s="218"/>
      <c r="EA927" s="218"/>
      <c r="EB927" s="218"/>
      <c r="EC927" s="218"/>
      <c r="ED927" s="218"/>
      <c r="EE927" s="218"/>
      <c r="EF927" s="218"/>
      <c r="EG927" s="218"/>
      <c r="EH927" s="218"/>
    </row>
    <row r="928" spans="115:138">
      <c r="DK928" s="218"/>
      <c r="DL928" s="218"/>
      <c r="DM928" s="218"/>
      <c r="DN928" s="218"/>
      <c r="DO928" s="218"/>
      <c r="DP928" s="218"/>
      <c r="DQ928" s="218"/>
      <c r="DR928" s="218"/>
      <c r="DS928" s="218"/>
      <c r="DT928" s="218"/>
      <c r="DU928" s="218"/>
      <c r="DV928" s="218"/>
      <c r="DW928" s="218"/>
      <c r="DX928" s="218"/>
      <c r="DY928" s="218"/>
      <c r="DZ928" s="218"/>
      <c r="EA928" s="218"/>
      <c r="EB928" s="218"/>
      <c r="EC928" s="218"/>
      <c r="ED928" s="218"/>
      <c r="EE928" s="218"/>
      <c r="EF928" s="218"/>
      <c r="EG928" s="218"/>
      <c r="EH928" s="218"/>
    </row>
    <row r="929" spans="115:138">
      <c r="DK929" s="218"/>
      <c r="DL929" s="218"/>
      <c r="DM929" s="218"/>
      <c r="DN929" s="218"/>
      <c r="DO929" s="218"/>
      <c r="DP929" s="218"/>
      <c r="DQ929" s="218"/>
      <c r="DR929" s="218"/>
      <c r="DS929" s="218"/>
      <c r="DT929" s="218"/>
      <c r="DU929" s="218"/>
      <c r="DV929" s="218"/>
      <c r="DW929" s="218"/>
      <c r="DX929" s="218"/>
      <c r="DY929" s="218"/>
      <c r="DZ929" s="218"/>
      <c r="EA929" s="218"/>
      <c r="EB929" s="218"/>
      <c r="EC929" s="218"/>
      <c r="ED929" s="218"/>
      <c r="EE929" s="218"/>
      <c r="EF929" s="218"/>
      <c r="EG929" s="218"/>
      <c r="EH929" s="218"/>
    </row>
    <row r="930" spans="115:138">
      <c r="DK930" s="218"/>
      <c r="DL930" s="218"/>
      <c r="DM930" s="218"/>
      <c r="DN930" s="218"/>
      <c r="DO930" s="218"/>
      <c r="DP930" s="218"/>
      <c r="DQ930" s="218"/>
      <c r="DR930" s="218"/>
      <c r="DS930" s="218"/>
      <c r="DT930" s="218"/>
      <c r="DU930" s="218"/>
      <c r="DV930" s="218"/>
      <c r="DW930" s="218"/>
      <c r="DX930" s="218"/>
      <c r="DY930" s="218"/>
      <c r="DZ930" s="218"/>
      <c r="EA930" s="218"/>
      <c r="EB930" s="218"/>
      <c r="EC930" s="218"/>
      <c r="ED930" s="218"/>
      <c r="EE930" s="218"/>
      <c r="EF930" s="218"/>
      <c r="EG930" s="218"/>
      <c r="EH930" s="218"/>
    </row>
    <row r="931" spans="115:138">
      <c r="DK931" s="218"/>
      <c r="DL931" s="218"/>
      <c r="DM931" s="218"/>
      <c r="DN931" s="218"/>
      <c r="DO931" s="218"/>
      <c r="DP931" s="218"/>
      <c r="DQ931" s="218"/>
      <c r="DR931" s="218"/>
      <c r="DS931" s="218"/>
      <c r="DT931" s="218"/>
      <c r="DU931" s="218"/>
      <c r="DV931" s="218"/>
      <c r="DW931" s="218"/>
      <c r="DX931" s="218"/>
      <c r="DY931" s="218"/>
      <c r="DZ931" s="218"/>
      <c r="EA931" s="218"/>
      <c r="EB931" s="218"/>
      <c r="EC931" s="218"/>
      <c r="ED931" s="218"/>
      <c r="EE931" s="218"/>
      <c r="EF931" s="218"/>
      <c r="EG931" s="218"/>
      <c r="EH931" s="218"/>
    </row>
    <row r="932" spans="115:138">
      <c r="DK932" s="218"/>
      <c r="DL932" s="218"/>
      <c r="DM932" s="218"/>
      <c r="DN932" s="218"/>
      <c r="DO932" s="218"/>
      <c r="DP932" s="218"/>
      <c r="DQ932" s="218"/>
      <c r="DR932" s="218"/>
      <c r="DS932" s="218"/>
      <c r="DT932" s="218"/>
      <c r="DU932" s="218"/>
      <c r="DV932" s="218"/>
      <c r="DW932" s="218"/>
      <c r="DX932" s="218"/>
      <c r="DY932" s="218"/>
      <c r="DZ932" s="218"/>
      <c r="EA932" s="218"/>
      <c r="EB932" s="218"/>
      <c r="EC932" s="218"/>
      <c r="ED932" s="218"/>
      <c r="EE932" s="218"/>
      <c r="EF932" s="218"/>
      <c r="EG932" s="218"/>
      <c r="EH932" s="218"/>
    </row>
    <row r="933" spans="115:138">
      <c r="DK933" s="218"/>
      <c r="DL933" s="218"/>
      <c r="DM933" s="218"/>
      <c r="DN933" s="218"/>
      <c r="DO933" s="218"/>
      <c r="DP933" s="218"/>
      <c r="DQ933" s="218"/>
      <c r="DR933" s="218"/>
      <c r="DS933" s="218"/>
      <c r="DT933" s="218"/>
      <c r="DU933" s="218"/>
      <c r="DV933" s="218"/>
      <c r="DW933" s="218"/>
      <c r="DX933" s="218"/>
      <c r="DY933" s="218"/>
      <c r="DZ933" s="218"/>
      <c r="EA933" s="218"/>
      <c r="EB933" s="218"/>
      <c r="EC933" s="218"/>
      <c r="ED933" s="218"/>
      <c r="EE933" s="218"/>
      <c r="EF933" s="218"/>
      <c r="EG933" s="218"/>
      <c r="EH933" s="218"/>
    </row>
    <row r="934" spans="115:138">
      <c r="DK934" s="218"/>
      <c r="DL934" s="218"/>
      <c r="DM934" s="218"/>
      <c r="DN934" s="218"/>
      <c r="DO934" s="218"/>
      <c r="DP934" s="218"/>
      <c r="DQ934" s="218"/>
      <c r="DR934" s="218"/>
      <c r="DS934" s="218"/>
      <c r="DT934" s="218"/>
      <c r="DU934" s="218"/>
      <c r="DV934" s="218"/>
      <c r="DW934" s="218"/>
      <c r="DX934" s="218"/>
      <c r="DY934" s="218"/>
      <c r="DZ934" s="218"/>
      <c r="EA934" s="218"/>
      <c r="EB934" s="218"/>
      <c r="EC934" s="218"/>
      <c r="ED934" s="218"/>
      <c r="EE934" s="218"/>
      <c r="EF934" s="218"/>
      <c r="EG934" s="218"/>
      <c r="EH934" s="218"/>
    </row>
    <row r="935" spans="115:138">
      <c r="DK935" s="218"/>
      <c r="DL935" s="218"/>
      <c r="DM935" s="218"/>
      <c r="DN935" s="218"/>
      <c r="DO935" s="218"/>
      <c r="DP935" s="218"/>
      <c r="DQ935" s="218"/>
      <c r="DR935" s="218"/>
      <c r="DS935" s="218"/>
      <c r="DT935" s="218"/>
      <c r="DU935" s="218"/>
      <c r="DV935" s="218"/>
      <c r="DW935" s="218"/>
      <c r="DX935" s="218"/>
      <c r="DY935" s="218"/>
      <c r="DZ935" s="218"/>
      <c r="EA935" s="218"/>
      <c r="EB935" s="218"/>
      <c r="EC935" s="218"/>
      <c r="ED935" s="218"/>
      <c r="EE935" s="218"/>
      <c r="EF935" s="218"/>
      <c r="EG935" s="218"/>
      <c r="EH935" s="218"/>
    </row>
    <row r="936" spans="115:138">
      <c r="DK936" s="218"/>
      <c r="DL936" s="218"/>
      <c r="DM936" s="218"/>
      <c r="DN936" s="218"/>
      <c r="DO936" s="218"/>
      <c r="DP936" s="218"/>
      <c r="DQ936" s="218"/>
      <c r="DR936" s="218"/>
      <c r="DS936" s="218"/>
      <c r="DT936" s="218"/>
      <c r="DU936" s="218"/>
      <c r="DV936" s="218"/>
      <c r="DW936" s="218"/>
      <c r="DX936" s="218"/>
      <c r="DY936" s="218"/>
      <c r="DZ936" s="218"/>
      <c r="EA936" s="218"/>
      <c r="EB936" s="218"/>
      <c r="EC936" s="218"/>
      <c r="ED936" s="218"/>
      <c r="EE936" s="218"/>
      <c r="EF936" s="218"/>
      <c r="EG936" s="218"/>
      <c r="EH936" s="218"/>
    </row>
    <row r="937" spans="115:138">
      <c r="DK937" s="218"/>
      <c r="DL937" s="218"/>
      <c r="DM937" s="218"/>
      <c r="DN937" s="218"/>
      <c r="DO937" s="218"/>
      <c r="DP937" s="218"/>
      <c r="DQ937" s="218"/>
      <c r="DR937" s="218"/>
      <c r="DS937" s="218"/>
      <c r="DT937" s="218"/>
      <c r="DU937" s="218"/>
      <c r="DV937" s="218"/>
      <c r="DW937" s="218"/>
      <c r="DX937" s="218"/>
      <c r="DY937" s="218"/>
      <c r="DZ937" s="218"/>
      <c r="EA937" s="218"/>
      <c r="EB937" s="218"/>
      <c r="EC937" s="218"/>
      <c r="ED937" s="218"/>
      <c r="EE937" s="218"/>
      <c r="EF937" s="218"/>
      <c r="EG937" s="218"/>
      <c r="EH937" s="218"/>
    </row>
    <row r="938" spans="115:138">
      <c r="DK938" s="218"/>
      <c r="DL938" s="218"/>
      <c r="DM938" s="218"/>
      <c r="DN938" s="218"/>
      <c r="DO938" s="218"/>
      <c r="DP938" s="218"/>
      <c r="DQ938" s="218"/>
      <c r="DR938" s="218"/>
      <c r="DS938" s="218"/>
      <c r="DT938" s="218"/>
      <c r="DU938" s="218"/>
      <c r="DV938" s="218"/>
      <c r="DW938" s="218"/>
      <c r="DX938" s="218"/>
      <c r="DY938" s="218"/>
      <c r="DZ938" s="218"/>
      <c r="EA938" s="218"/>
      <c r="EB938" s="218"/>
      <c r="EC938" s="218"/>
      <c r="ED938" s="218"/>
      <c r="EE938" s="218"/>
      <c r="EF938" s="218"/>
      <c r="EG938" s="218"/>
      <c r="EH938" s="218"/>
    </row>
    <row r="939" spans="115:138">
      <c r="DK939" s="218"/>
      <c r="DL939" s="218"/>
      <c r="DM939" s="218"/>
      <c r="DN939" s="218"/>
      <c r="DO939" s="218"/>
      <c r="DP939" s="218"/>
      <c r="DQ939" s="218"/>
      <c r="DR939" s="218"/>
      <c r="DS939" s="218"/>
      <c r="DT939" s="218"/>
      <c r="DU939" s="218"/>
      <c r="DV939" s="218"/>
      <c r="DW939" s="218"/>
      <c r="DX939" s="218"/>
      <c r="DY939" s="218"/>
      <c r="DZ939" s="218"/>
      <c r="EA939" s="218"/>
      <c r="EB939" s="218"/>
      <c r="EC939" s="218"/>
      <c r="ED939" s="218"/>
      <c r="EE939" s="218"/>
      <c r="EF939" s="218"/>
      <c r="EG939" s="218"/>
      <c r="EH939" s="218"/>
    </row>
    <row r="940" spans="115:138">
      <c r="DK940" s="218"/>
      <c r="DL940" s="218"/>
      <c r="DM940" s="218"/>
      <c r="DN940" s="218"/>
      <c r="DO940" s="218"/>
      <c r="DP940" s="218"/>
      <c r="DQ940" s="218"/>
      <c r="DR940" s="218"/>
      <c r="DS940" s="218"/>
      <c r="DT940" s="218"/>
      <c r="DU940" s="218"/>
      <c r="DV940" s="218"/>
      <c r="DW940" s="218"/>
      <c r="DX940" s="218"/>
      <c r="DY940" s="218"/>
      <c r="DZ940" s="218"/>
      <c r="EA940" s="218"/>
      <c r="EB940" s="218"/>
      <c r="EC940" s="218"/>
      <c r="ED940" s="218"/>
      <c r="EE940" s="218"/>
      <c r="EF940" s="218"/>
      <c r="EG940" s="218"/>
      <c r="EH940" s="218"/>
    </row>
    <row r="941" spans="115:138">
      <c r="DK941" s="218"/>
      <c r="DL941" s="218"/>
      <c r="DM941" s="218"/>
      <c r="DN941" s="218"/>
      <c r="DO941" s="218"/>
      <c r="DP941" s="218"/>
      <c r="DQ941" s="218"/>
      <c r="DR941" s="218"/>
      <c r="DS941" s="218"/>
      <c r="DT941" s="218"/>
      <c r="DU941" s="218"/>
      <c r="DV941" s="218"/>
      <c r="DW941" s="218"/>
      <c r="DX941" s="218"/>
      <c r="DY941" s="218"/>
      <c r="DZ941" s="218"/>
      <c r="EA941" s="218"/>
      <c r="EB941" s="218"/>
      <c r="EC941" s="218"/>
      <c r="ED941" s="218"/>
      <c r="EE941" s="218"/>
      <c r="EF941" s="218"/>
      <c r="EG941" s="218"/>
      <c r="EH941" s="218"/>
    </row>
    <row r="942" spans="115:138">
      <c r="DK942" s="218"/>
      <c r="DL942" s="218"/>
      <c r="DM942" s="218"/>
      <c r="DN942" s="218"/>
      <c r="DO942" s="218"/>
      <c r="DP942" s="218"/>
      <c r="DQ942" s="218"/>
      <c r="DR942" s="218"/>
      <c r="DS942" s="218"/>
      <c r="DT942" s="218"/>
      <c r="DU942" s="218"/>
      <c r="DV942" s="218"/>
      <c r="DW942" s="218"/>
      <c r="DX942" s="218"/>
      <c r="DY942" s="218"/>
      <c r="DZ942" s="218"/>
      <c r="EA942" s="218"/>
      <c r="EB942" s="218"/>
      <c r="EC942" s="218"/>
      <c r="ED942" s="218"/>
      <c r="EE942" s="218"/>
      <c r="EF942" s="218"/>
      <c r="EG942" s="218"/>
      <c r="EH942" s="218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0" orientation="landscape" r:id="rId1"/>
  <headerFooter alignWithMargins="0">
    <oddHeader>&amp;L&amp;"Times New Roman,Bold Italic"FINAL - CONFIDENTIAL
 AND PROPRIETARY&amp;C&amp;"Times New Roman,Bold Italic"&amp;12MPR Executive Summary
Public Assets
As of August 11, 2000
&amp;R&amp;"Times New Roman,Bold Italic"&amp;D
&amp;T</oddHead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283"/>
  <sheetViews>
    <sheetView topLeftCell="A9" zoomScale="75" workbookViewId="0">
      <selection activeCell="U9" sqref="U9"/>
    </sheetView>
  </sheetViews>
  <sheetFormatPr defaultColWidth="9.109375" defaultRowHeight="13.2" outlineLevelRow="3"/>
  <cols>
    <col min="1" max="1" width="44" style="309" bestFit="1" customWidth="1"/>
    <col min="2" max="2" width="35" style="309" bestFit="1" customWidth="1"/>
    <col min="3" max="3" width="15.109375" style="309" hidden="1" customWidth="1"/>
    <col min="4" max="4" width="23.88671875" style="309" hidden="1" customWidth="1"/>
    <col min="5" max="5" width="37" style="309" bestFit="1" customWidth="1"/>
    <col min="6" max="6" width="12.6640625" style="309" hidden="1" customWidth="1"/>
    <col min="7" max="7" width="22.44140625" style="309" bestFit="1" customWidth="1"/>
    <col min="8" max="8" width="10" style="309" hidden="1" customWidth="1"/>
    <col min="9" max="9" width="18" style="309" hidden="1" customWidth="1"/>
    <col min="10" max="10" width="13.44140625" style="309" bestFit="1" customWidth="1"/>
    <col min="11" max="11" width="14.88671875" style="309" hidden="1" customWidth="1"/>
    <col min="12" max="13" width="8.109375" style="309" hidden="1" customWidth="1"/>
    <col min="14" max="14" width="7" style="309" bestFit="1" customWidth="1"/>
    <col min="15" max="15" width="15.88671875" style="309" hidden="1" customWidth="1"/>
    <col min="16" max="16" width="14.33203125" style="309" hidden="1" customWidth="1"/>
    <col min="17" max="17" width="12.5546875" style="309" hidden="1" customWidth="1"/>
    <col min="18" max="18" width="33.33203125" style="309" hidden="1" customWidth="1"/>
    <col min="19" max="20" width="13.109375" style="309" hidden="1" customWidth="1"/>
    <col min="21" max="21" width="15.44140625" style="309" bestFit="1" customWidth="1"/>
    <col min="22" max="22" width="23.6640625" style="309" hidden="1" customWidth="1"/>
    <col min="23" max="23" width="13.88671875" style="309" hidden="1" customWidth="1"/>
    <col min="24" max="24" width="12.44140625" style="309" hidden="1" customWidth="1"/>
    <col min="25" max="26" width="13.88671875" style="309" hidden="1" customWidth="1"/>
    <col min="27" max="27" width="13.44140625" style="309" hidden="1" customWidth="1"/>
    <col min="28" max="28" width="12.88671875" style="309" hidden="1" customWidth="1"/>
    <col min="29" max="29" width="15.44140625" style="309" bestFit="1" customWidth="1"/>
    <col min="30" max="30" width="12.44140625" style="309" bestFit="1" customWidth="1"/>
    <col min="31" max="31" width="12.109375" style="309" bestFit="1" customWidth="1"/>
    <col min="32" max="32" width="14.5546875" style="309" bestFit="1" customWidth="1"/>
    <col min="33" max="33" width="12.44140625" style="309" bestFit="1" customWidth="1"/>
    <col min="34" max="34" width="13.44140625" style="309" bestFit="1" customWidth="1"/>
    <col min="35" max="35" width="12.109375" style="309" bestFit="1" customWidth="1"/>
    <col min="36" max="36" width="14.5546875" style="309" bestFit="1" customWidth="1"/>
    <col min="37" max="37" width="13.44140625" style="309" bestFit="1" customWidth="1"/>
    <col min="38" max="38" width="12.6640625" style="309" hidden="1" customWidth="1"/>
    <col min="39" max="39" width="15.44140625" style="309" bestFit="1" customWidth="1"/>
    <col min="40" max="40" width="8.109375" style="309" hidden="1" customWidth="1"/>
    <col min="41" max="41" width="9.6640625" style="309" hidden="1" customWidth="1"/>
    <col min="42" max="42" width="15.44140625" style="309" hidden="1" customWidth="1"/>
    <col min="43" max="43" width="14.5546875" style="309" hidden="1" customWidth="1"/>
    <col min="44" max="44" width="15.88671875" style="309" hidden="1" customWidth="1"/>
    <col min="45" max="45" width="19" style="309" hidden="1" customWidth="1"/>
    <col min="46" max="46" width="12.88671875" style="309" hidden="1" customWidth="1"/>
    <col min="47" max="47" width="12.109375" style="309" hidden="1" customWidth="1"/>
    <col min="48" max="48" width="14.5546875" style="309" hidden="1" customWidth="1"/>
    <col min="49" max="49" width="12.88671875" style="309" hidden="1" customWidth="1"/>
    <col min="50" max="50" width="13.88671875" style="309" hidden="1" customWidth="1"/>
    <col min="51" max="51" width="13.44140625" style="309" hidden="1" customWidth="1"/>
    <col min="52" max="52" width="14.5546875" style="309" hidden="1" customWidth="1"/>
    <col min="53" max="53" width="13.88671875" style="309" hidden="1" customWidth="1"/>
    <col min="54" max="54" width="10.109375" style="309" bestFit="1" customWidth="1"/>
    <col min="55" max="55" width="13.6640625" style="309" bestFit="1" customWidth="1"/>
    <col min="56" max="56" width="12.33203125" style="309" hidden="1" customWidth="1"/>
    <col min="57" max="57" width="12.109375" style="309" hidden="1" customWidth="1"/>
    <col min="58" max="58" width="14.5546875" style="309" hidden="1" customWidth="1"/>
    <col min="59" max="59" width="12.33203125" style="309" hidden="1" customWidth="1"/>
    <col min="60" max="60" width="12.88671875" style="309" hidden="1" customWidth="1"/>
    <col min="61" max="61" width="12.109375" style="309" hidden="1" customWidth="1"/>
    <col min="62" max="62" width="14.5546875" style="309" hidden="1" customWidth="1"/>
    <col min="63" max="63" width="12.88671875" style="309" hidden="1" customWidth="1"/>
    <col min="64" max="64" width="15.88671875" style="309" hidden="1" customWidth="1"/>
    <col min="65" max="65" width="11.33203125" style="309" hidden="1" customWidth="1"/>
    <col min="66" max="66" width="17.88671875" style="309" hidden="1" customWidth="1"/>
    <col min="67" max="67" width="13.5546875" style="309" hidden="1" customWidth="1"/>
    <col min="68" max="68" width="14.5546875" style="309" hidden="1" customWidth="1"/>
    <col min="69" max="69" width="13.88671875" style="309" hidden="1" customWidth="1"/>
    <col min="70" max="70" width="11.88671875" style="309" hidden="1" customWidth="1"/>
    <col min="71" max="71" width="10.44140625" style="309" hidden="1" customWidth="1"/>
    <col min="72" max="72" width="10.88671875" style="309" hidden="1" customWidth="1"/>
    <col min="73" max="73" width="16.5546875" style="309" bestFit="1" customWidth="1"/>
    <col min="74" max="74" width="11" style="309" hidden="1" customWidth="1"/>
    <col min="75" max="76" width="10.5546875" style="309" hidden="1" customWidth="1"/>
    <col min="77" max="77" width="11.33203125" style="309" hidden="1" customWidth="1"/>
    <col min="78" max="78" width="11.88671875" style="309" hidden="1" customWidth="1"/>
    <col min="79" max="79" width="13.44140625" style="309" bestFit="1" customWidth="1"/>
    <col min="80" max="80" width="13.88671875" style="309" hidden="1" customWidth="1"/>
    <col min="81" max="84" width="13.109375" style="309" hidden="1" customWidth="1"/>
    <col min="85" max="85" width="12.88671875" style="309" hidden="1" customWidth="1"/>
    <col min="86" max="86" width="12.109375" style="309" hidden="1" customWidth="1"/>
    <col min="87" max="87" width="14.5546875" style="309" hidden="1" customWidth="1"/>
    <col min="88" max="88" width="12.88671875" style="309" hidden="1" customWidth="1"/>
    <col min="89" max="89" width="11.109375" style="309" hidden="1" customWidth="1"/>
    <col min="90" max="90" width="11.44140625" style="309" hidden="1" customWidth="1"/>
    <col min="91" max="16384" width="9.109375" style="309"/>
  </cols>
  <sheetData>
    <row r="1" spans="1:90" ht="14.4" thickBot="1">
      <c r="A1" s="306"/>
      <c r="B1" s="306"/>
      <c r="C1" s="306"/>
      <c r="D1" s="306"/>
      <c r="E1" s="306" t="s">
        <v>0</v>
      </c>
      <c r="F1" s="306"/>
      <c r="G1" s="306"/>
      <c r="H1" s="306"/>
      <c r="I1" s="30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308"/>
      <c r="Y1" s="2"/>
      <c r="Z1" s="308"/>
      <c r="AA1" s="308"/>
      <c r="AB1" s="308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308"/>
      <c r="AN1" s="5"/>
      <c r="AO1" s="308"/>
      <c r="AP1" s="308"/>
      <c r="AQ1" s="308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308" t="s">
        <v>1</v>
      </c>
      <c r="BC1" s="308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308" t="s">
        <v>2</v>
      </c>
      <c r="BM1" s="308" t="s">
        <v>13</v>
      </c>
      <c r="BN1" s="308" t="s">
        <v>14</v>
      </c>
      <c r="BO1" s="308" t="s">
        <v>15</v>
      </c>
      <c r="BP1" s="308"/>
      <c r="BQ1" s="2"/>
      <c r="BR1" s="1"/>
      <c r="BS1" s="308"/>
      <c r="BT1" s="308" t="s">
        <v>16</v>
      </c>
      <c r="BU1" s="308" t="s">
        <v>17</v>
      </c>
      <c r="BV1" s="308"/>
      <c r="BW1" s="308" t="s">
        <v>16</v>
      </c>
      <c r="BX1" s="308" t="s">
        <v>18</v>
      </c>
      <c r="BY1" s="2"/>
      <c r="BZ1" s="2"/>
      <c r="CA1" s="2"/>
      <c r="CB1" s="2"/>
      <c r="CC1" s="2"/>
      <c r="CD1" s="2"/>
      <c r="CE1" s="2"/>
      <c r="CF1" s="2"/>
      <c r="CG1" s="701" t="s">
        <v>19</v>
      </c>
      <c r="CH1" s="701"/>
      <c r="CI1" s="701"/>
      <c r="CJ1" s="701"/>
      <c r="CK1" s="1" t="s">
        <v>20</v>
      </c>
      <c r="CL1" s="1" t="s">
        <v>21</v>
      </c>
    </row>
    <row r="2" spans="1:90" ht="13.8">
      <c r="A2" s="310"/>
      <c r="B2" s="310"/>
      <c r="C2" s="310" t="s">
        <v>22</v>
      </c>
      <c r="D2" s="310"/>
      <c r="E2" s="310"/>
      <c r="F2" s="310"/>
      <c r="G2" s="310"/>
      <c r="H2" s="310" t="s">
        <v>23</v>
      </c>
      <c r="I2" s="311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312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312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3.8">
      <c r="A3" s="313" t="s">
        <v>50</v>
      </c>
      <c r="B3" s="313" t="s">
        <v>51</v>
      </c>
      <c r="C3" s="313" t="s">
        <v>52</v>
      </c>
      <c r="D3" s="313" t="s">
        <v>53</v>
      </c>
      <c r="E3" s="313" t="s">
        <v>29</v>
      </c>
      <c r="F3" s="313" t="s">
        <v>54</v>
      </c>
      <c r="G3" s="313" t="s">
        <v>25</v>
      </c>
      <c r="H3" s="313" t="s">
        <v>55</v>
      </c>
      <c r="I3" s="314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36746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315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316" t="s">
        <v>82</v>
      </c>
      <c r="B4" s="316" t="s">
        <v>83</v>
      </c>
      <c r="C4" s="316" t="s">
        <v>0</v>
      </c>
      <c r="D4" s="316" t="s">
        <v>0</v>
      </c>
      <c r="E4" s="316" t="s">
        <v>84</v>
      </c>
      <c r="F4" s="316" t="s">
        <v>0</v>
      </c>
      <c r="G4" s="316" t="s">
        <v>83</v>
      </c>
      <c r="H4" s="316" t="s">
        <v>85</v>
      </c>
      <c r="I4" s="317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318">
        <v>83</v>
      </c>
      <c r="BT4" s="20">
        <v>0</v>
      </c>
      <c r="BU4" s="318">
        <v>0</v>
      </c>
      <c r="BV4" s="20">
        <v>127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323" customFormat="1" ht="20.100000000000001" customHeight="1" outlineLevel="2">
      <c r="A5" s="319" t="s">
        <v>89</v>
      </c>
      <c r="B5" s="320"/>
      <c r="C5" s="320"/>
      <c r="D5" s="320"/>
      <c r="E5" s="320"/>
      <c r="F5" s="320"/>
      <c r="G5" s="320"/>
      <c r="H5" s="320"/>
      <c r="I5" s="321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322"/>
      <c r="BT5" s="32"/>
      <c r="BU5" s="322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316" t="s">
        <v>90</v>
      </c>
      <c r="B6" s="316" t="s">
        <v>83</v>
      </c>
      <c r="C6" s="316" t="s">
        <v>91</v>
      </c>
      <c r="D6" s="316" t="s">
        <v>92</v>
      </c>
      <c r="E6" s="316" t="s">
        <v>93</v>
      </c>
      <c r="F6" s="316" t="s">
        <v>0</v>
      </c>
      <c r="G6" s="316" t="s">
        <v>94</v>
      </c>
      <c r="H6" s="316" t="s">
        <v>95</v>
      </c>
      <c r="I6" s="317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318">
        <v>4</v>
      </c>
      <c r="BT6" s="20">
        <v>0</v>
      </c>
      <c r="BU6" s="318">
        <v>0</v>
      </c>
      <c r="BV6" s="20">
        <v>113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316" t="s">
        <v>90</v>
      </c>
      <c r="B7" s="316" t="s">
        <v>83</v>
      </c>
      <c r="C7" s="316" t="s">
        <v>99</v>
      </c>
      <c r="D7" s="316" t="s">
        <v>509</v>
      </c>
      <c r="E7" s="316" t="s">
        <v>100</v>
      </c>
      <c r="F7" s="316" t="s">
        <v>0</v>
      </c>
      <c r="G7" s="316" t="s">
        <v>101</v>
      </c>
      <c r="H7" s="316" t="s">
        <v>95</v>
      </c>
      <c r="I7" s="317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11946656.54822324</v>
      </c>
      <c r="P7" s="46">
        <v>11932988.730510565</v>
      </c>
      <c r="Q7" s="24">
        <v>13667.81771267578</v>
      </c>
      <c r="R7" s="24" t="s">
        <v>510</v>
      </c>
      <c r="S7" s="24">
        <v>0</v>
      </c>
      <c r="T7" s="24">
        <v>0</v>
      </c>
      <c r="U7" s="25">
        <v>11946656.54822324</v>
      </c>
      <c r="V7" s="26" t="s">
        <v>97</v>
      </c>
      <c r="W7" s="26">
        <v>2030931.6131979511</v>
      </c>
      <c r="X7" s="26">
        <v>-1062599.2864102721</v>
      </c>
      <c r="Y7" s="26">
        <v>968332.32678767899</v>
      </c>
      <c r="Z7" s="26">
        <v>0</v>
      </c>
      <c r="AA7" s="26">
        <v>0</v>
      </c>
      <c r="AB7" s="26">
        <v>0</v>
      </c>
      <c r="AC7" s="25">
        <v>11932988.730510565</v>
      </c>
      <c r="AD7" s="26">
        <v>13667.81771267578</v>
      </c>
      <c r="AE7" s="26">
        <v>-13667.817712676193</v>
      </c>
      <c r="AF7" s="26">
        <v>0</v>
      </c>
      <c r="AG7" s="26">
        <v>-4.1291059460490942E-10</v>
      </c>
      <c r="AH7" s="27">
        <v>87161.984394939616</v>
      </c>
      <c r="AI7" s="26">
        <v>-87161.984394946805</v>
      </c>
      <c r="AJ7" s="26">
        <v>0</v>
      </c>
      <c r="AK7" s="28">
        <v>-7.2002421802608296E-9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11946656.54822324</v>
      </c>
      <c r="AS7" s="23">
        <v>11946656.54822324</v>
      </c>
      <c r="AT7" s="26">
        <v>56228.719977559522</v>
      </c>
      <c r="AU7" s="26">
        <v>-56228.719977561173</v>
      </c>
      <c r="AV7" s="26">
        <v>0</v>
      </c>
      <c r="AW7" s="26">
        <v>-1.6445937944808975E-9</v>
      </c>
      <c r="AX7" s="26">
        <v>-55135.866776760668</v>
      </c>
      <c r="AY7" s="26">
        <v>-23527.740194961945</v>
      </c>
      <c r="AZ7" s="26">
        <v>701730</v>
      </c>
      <c r="BA7" s="26">
        <v>623066.39302827872</v>
      </c>
      <c r="BB7" s="23" t="s">
        <v>0</v>
      </c>
      <c r="BC7" s="23" t="s">
        <v>0</v>
      </c>
      <c r="BD7" s="26">
        <v>42560.902264883742</v>
      </c>
      <c r="BE7" s="26">
        <v>-42560.902264884979</v>
      </c>
      <c r="BF7" s="26">
        <v>0</v>
      </c>
      <c r="BG7" s="26">
        <v>-1.2316831998759881E-9</v>
      </c>
      <c r="BH7" s="26">
        <v>-68803.684489436448</v>
      </c>
      <c r="BI7" s="26">
        <v>-9859.9224822857523</v>
      </c>
      <c r="BJ7" s="26">
        <v>701730</v>
      </c>
      <c r="BK7" s="26">
        <v>623066.39302827918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318">
        <v>4</v>
      </c>
      <c r="BT7" s="20">
        <v>13667.81771267578</v>
      </c>
      <c r="BU7" s="318">
        <v>0</v>
      </c>
      <c r="BV7" s="20">
        <v>114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73494.166682263836</v>
      </c>
      <c r="CH7" s="26">
        <v>-73494.166682270617</v>
      </c>
      <c r="CI7" s="26">
        <v>0</v>
      </c>
      <c r="CJ7" s="26">
        <v>-6.7873315856559202E-9</v>
      </c>
      <c r="CK7" s="22">
        <v>0.17</v>
      </c>
      <c r="CL7" s="22">
        <v>8.8945328102556578E-2</v>
      </c>
    </row>
    <row r="8" spans="1:90" s="323" customFormat="1" ht="20.100000000000001" customHeight="1" outlineLevel="2">
      <c r="A8" s="320" t="s">
        <v>102</v>
      </c>
      <c r="B8" s="320"/>
      <c r="C8" s="320"/>
      <c r="D8" s="320"/>
      <c r="E8" s="320"/>
      <c r="F8" s="320"/>
      <c r="G8" s="320"/>
      <c r="H8" s="320"/>
      <c r="I8" s="321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14715804.54822324</v>
      </c>
      <c r="V8" s="38"/>
      <c r="W8" s="38">
        <v>2030931.6131979511</v>
      </c>
      <c r="X8" s="38">
        <v>-1062599.2864102721</v>
      </c>
      <c r="Y8" s="38">
        <v>968332.32678767899</v>
      </c>
      <c r="Z8" s="38">
        <v>0</v>
      </c>
      <c r="AA8" s="38">
        <v>0</v>
      </c>
      <c r="AB8" s="38">
        <v>0</v>
      </c>
      <c r="AC8" s="37">
        <v>14702136.730510565</v>
      </c>
      <c r="AD8" s="38">
        <v>13667.81771267578</v>
      </c>
      <c r="AE8" s="38">
        <v>-13667.817712676193</v>
      </c>
      <c r="AF8" s="38">
        <v>0</v>
      </c>
      <c r="AG8" s="38">
        <v>-4.1291059460490942E-10</v>
      </c>
      <c r="AH8" s="39">
        <v>87161.984394939616</v>
      </c>
      <c r="AI8" s="38">
        <v>-87161.984394946805</v>
      </c>
      <c r="AJ8" s="38">
        <v>0</v>
      </c>
      <c r="AK8" s="40">
        <v>-7.2002421802608296E-9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56228.719977559522</v>
      </c>
      <c r="AU8" s="38">
        <v>-56228.719977561173</v>
      </c>
      <c r="AV8" s="38">
        <v>0</v>
      </c>
      <c r="AW8" s="38">
        <v>-1.6445937944808975E-9</v>
      </c>
      <c r="AX8" s="38">
        <v>-55135.866776760668</v>
      </c>
      <c r="AY8" s="38">
        <v>-23527.740194961945</v>
      </c>
      <c r="AZ8" s="38">
        <v>1942455</v>
      </c>
      <c r="BA8" s="38">
        <v>1863791.3930282788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322"/>
      <c r="BT8" s="32"/>
      <c r="BU8" s="322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316" t="s">
        <v>103</v>
      </c>
      <c r="B9" s="316" t="s">
        <v>83</v>
      </c>
      <c r="C9" s="316" t="s">
        <v>91</v>
      </c>
      <c r="D9" s="316" t="s">
        <v>92</v>
      </c>
      <c r="E9" s="316" t="s">
        <v>104</v>
      </c>
      <c r="F9" s="316" t="s">
        <v>511</v>
      </c>
      <c r="G9" s="316" t="s">
        <v>94</v>
      </c>
      <c r="H9" s="316" t="s">
        <v>85</v>
      </c>
      <c r="I9" s="317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0.99495798319327722</v>
      </c>
      <c r="P9" s="46">
        <v>0.92804303967720225</v>
      </c>
      <c r="Q9" s="46">
        <v>6.6914943516074965E-2</v>
      </c>
      <c r="R9" s="24" t="s">
        <v>512</v>
      </c>
      <c r="S9" s="24">
        <v>0</v>
      </c>
      <c r="T9" s="24">
        <v>0</v>
      </c>
      <c r="U9" s="25">
        <v>4178823.5294117643</v>
      </c>
      <c r="V9" s="26" t="s">
        <v>97</v>
      </c>
      <c r="W9" s="26">
        <v>5348894.1176470583</v>
      </c>
      <c r="X9" s="26">
        <v>-2629540.2385672885</v>
      </c>
      <c r="Y9" s="26">
        <v>2719353.8790797698</v>
      </c>
      <c r="Z9" s="26">
        <v>2674447.0588235292</v>
      </c>
      <c r="AA9" s="26">
        <v>-4921977.3360146014</v>
      </c>
      <c r="AB9" s="26">
        <v>-2247530.2771910722</v>
      </c>
      <c r="AC9" s="25">
        <v>3897780.7666442497</v>
      </c>
      <c r="AD9" s="26">
        <v>281042.76276751468</v>
      </c>
      <c r="AE9" s="26">
        <v>-36980.9832688444</v>
      </c>
      <c r="AF9" s="26">
        <v>0</v>
      </c>
      <c r="AG9" s="26">
        <v>244061.77949867028</v>
      </c>
      <c r="AH9" s="27">
        <v>-428307.78589578392</v>
      </c>
      <c r="AI9" s="26">
        <v>-100124.85783314527</v>
      </c>
      <c r="AJ9" s="26">
        <v>0</v>
      </c>
      <c r="AK9" s="28">
        <v>-528432.64372892922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4178823.5294117643</v>
      </c>
      <c r="AS9" s="23">
        <v>0.99495798319327722</v>
      </c>
      <c r="AT9" s="26">
        <v>484279.74805297004</v>
      </c>
      <c r="AU9" s="26">
        <v>-70868.472768089414</v>
      </c>
      <c r="AV9" s="26">
        <v>0</v>
      </c>
      <c r="AW9" s="26">
        <v>413411.27528488066</v>
      </c>
      <c r="AX9" s="26">
        <v>-667596.60356257437</v>
      </c>
      <c r="AY9" s="26">
        <v>-363764.19910080102</v>
      </c>
      <c r="AZ9" s="26">
        <v>0</v>
      </c>
      <c r="BA9" s="26">
        <v>-1031360.8026633756</v>
      </c>
      <c r="BB9" s="23">
        <v>0.99495798319327722</v>
      </c>
      <c r="BC9" s="23">
        <v>0.92804303967720225</v>
      </c>
      <c r="BD9" s="26">
        <v>203236.98528545536</v>
      </c>
      <c r="BE9" s="26">
        <v>-33887.489499245014</v>
      </c>
      <c r="BF9" s="26">
        <v>0</v>
      </c>
      <c r="BG9" s="26">
        <v>169349.49578621035</v>
      </c>
      <c r="BH9" s="26">
        <v>-948639.36633008905</v>
      </c>
      <c r="BI9" s="26">
        <v>-326783.21583195659</v>
      </c>
      <c r="BJ9" s="26">
        <v>0</v>
      </c>
      <c r="BK9" s="26">
        <v>-1275422.5821620459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318">
        <v>3</v>
      </c>
      <c r="BT9" s="20">
        <v>281042.76276751468</v>
      </c>
      <c r="BU9" s="318">
        <v>0</v>
      </c>
      <c r="BV9" s="20">
        <v>105</v>
      </c>
      <c r="BW9" s="31">
        <v>0.99495798319327722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-709350.5486632986</v>
      </c>
      <c r="CH9" s="26">
        <v>-63143.874564300866</v>
      </c>
      <c r="CI9" s="26">
        <v>0</v>
      </c>
      <c r="CJ9" s="26">
        <v>-772494.42322759947</v>
      </c>
      <c r="CK9" s="22">
        <v>1.28</v>
      </c>
      <c r="CL9" s="22">
        <v>0.62925371699949195</v>
      </c>
    </row>
    <row r="10" spans="1:90" outlineLevel="3">
      <c r="A10" s="316" t="s">
        <v>103</v>
      </c>
      <c r="B10" s="316" t="s">
        <v>83</v>
      </c>
      <c r="C10" s="316" t="s">
        <v>91</v>
      </c>
      <c r="D10" s="316" t="s">
        <v>92</v>
      </c>
      <c r="E10" s="316" t="s">
        <v>106</v>
      </c>
      <c r="F10" s="316" t="s">
        <v>513</v>
      </c>
      <c r="G10" s="316" t="s">
        <v>94</v>
      </c>
      <c r="H10" s="316" t="s">
        <v>85</v>
      </c>
      <c r="I10" s="317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1.680672268907563</v>
      </c>
      <c r="P10" s="46">
        <v>1.6812373907195695</v>
      </c>
      <c r="Q10" s="46">
        <v>-5.6512181200640832E-4</v>
      </c>
      <c r="R10" s="24" t="s">
        <v>514</v>
      </c>
      <c r="S10" s="24">
        <v>0</v>
      </c>
      <c r="T10" s="24">
        <v>0</v>
      </c>
      <c r="U10" s="25">
        <v>1245378.1512605043</v>
      </c>
      <c r="V10" s="26" t="s">
        <v>97</v>
      </c>
      <c r="W10" s="26">
        <v>1594084.0336134455</v>
      </c>
      <c r="X10" s="26">
        <v>-840445.70254415146</v>
      </c>
      <c r="Y10" s="26">
        <v>753638.33106929401</v>
      </c>
      <c r="Z10" s="26">
        <v>797042.01680672274</v>
      </c>
      <c r="AA10" s="26">
        <v>-1573147.5181102569</v>
      </c>
      <c r="AB10" s="26">
        <v>-776105.50130353414</v>
      </c>
      <c r="AC10" s="25">
        <v>1245796.9065232009</v>
      </c>
      <c r="AD10" s="26">
        <v>-418.75526269664988</v>
      </c>
      <c r="AE10" s="26">
        <v>-11819.750087221226</v>
      </c>
      <c r="AF10" s="26">
        <v>0</v>
      </c>
      <c r="AG10" s="26">
        <v>-12238.505349917876</v>
      </c>
      <c r="AH10" s="27">
        <v>-435473.17451164359</v>
      </c>
      <c r="AI10" s="26">
        <v>-32246.856121823392</v>
      </c>
      <c r="AJ10" s="26">
        <v>0</v>
      </c>
      <c r="AK10" s="28">
        <v>-467720.03063346678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1245378.1512605043</v>
      </c>
      <c r="AS10" s="23">
        <v>1.680672268907563</v>
      </c>
      <c r="AT10" s="26">
        <v>16942.343958705198</v>
      </c>
      <c r="AU10" s="26">
        <v>-23479.289498706621</v>
      </c>
      <c r="AV10" s="26">
        <v>0</v>
      </c>
      <c r="AW10" s="26">
        <v>-6536.9455400014249</v>
      </c>
      <c r="AX10" s="26">
        <v>-363925.78777992981</v>
      </c>
      <c r="AY10" s="26">
        <v>-110971.76975993607</v>
      </c>
      <c r="AZ10" s="26">
        <v>0</v>
      </c>
      <c r="BA10" s="26">
        <v>-474897.55753986572</v>
      </c>
      <c r="BB10" s="23">
        <v>1.680672268907563</v>
      </c>
      <c r="BC10" s="23">
        <v>1.6812373907195695</v>
      </c>
      <c r="BD10" s="26">
        <v>17361.099221401848</v>
      </c>
      <c r="BE10" s="26">
        <v>-11659.539411485395</v>
      </c>
      <c r="BF10" s="26">
        <v>0</v>
      </c>
      <c r="BG10" s="26">
        <v>5701.5598099164508</v>
      </c>
      <c r="BH10" s="26">
        <v>-363507.03251723316</v>
      </c>
      <c r="BI10" s="26">
        <v>-99152.019672714843</v>
      </c>
      <c r="BJ10" s="26">
        <v>0</v>
      </c>
      <c r="BK10" s="26">
        <v>-462659.05218994786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318">
        <v>3</v>
      </c>
      <c r="BT10" s="20">
        <v>-418.75526269664988</v>
      </c>
      <c r="BU10" s="318">
        <v>0</v>
      </c>
      <c r="BV10" s="20">
        <v>106</v>
      </c>
      <c r="BW10" s="31">
        <v>1.680672268907563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-435054.41924894694</v>
      </c>
      <c r="CH10" s="26">
        <v>-20427.106034602166</v>
      </c>
      <c r="CI10" s="26">
        <v>0</v>
      </c>
      <c r="CJ10" s="26">
        <v>-455481.52528354892</v>
      </c>
      <c r="CK10" s="22">
        <v>1.28</v>
      </c>
      <c r="CL10" s="22">
        <v>0.67485181243423764</v>
      </c>
    </row>
    <row r="11" spans="1:90" outlineLevel="3">
      <c r="A11" s="316" t="s">
        <v>103</v>
      </c>
      <c r="B11" s="316" t="s">
        <v>83</v>
      </c>
      <c r="C11" s="316" t="s">
        <v>91</v>
      </c>
      <c r="D11" s="316" t="s">
        <v>92</v>
      </c>
      <c r="E11" s="316" t="s">
        <v>108</v>
      </c>
      <c r="F11" s="316" t="s">
        <v>515</v>
      </c>
      <c r="G11" s="316" t="s">
        <v>94</v>
      </c>
      <c r="H11" s="316" t="s">
        <v>85</v>
      </c>
      <c r="I11" s="317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2.5210084033613445</v>
      </c>
      <c r="P11" s="46">
        <v>2.5218560860793544</v>
      </c>
      <c r="Q11" s="46">
        <v>-8.4768271800994555E-4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2.5210084033613445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2.5210084033613445</v>
      </c>
      <c r="BC11" s="23">
        <v>2.5218560860793544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318">
        <v>3</v>
      </c>
      <c r="BT11" s="20">
        <v>0</v>
      </c>
      <c r="BU11" s="318">
        <v>0</v>
      </c>
      <c r="BV11" s="20">
        <v>107</v>
      </c>
      <c r="BW11" s="31">
        <v>2.5210084033613445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316" t="s">
        <v>103</v>
      </c>
      <c r="B12" s="316" t="s">
        <v>83</v>
      </c>
      <c r="C12" s="316" t="s">
        <v>91</v>
      </c>
      <c r="D12" s="316" t="s">
        <v>92</v>
      </c>
      <c r="E12" s="316" t="s">
        <v>110</v>
      </c>
      <c r="F12" s="316" t="s">
        <v>517</v>
      </c>
      <c r="G12" s="316" t="s">
        <v>94</v>
      </c>
      <c r="H12" s="316" t="s">
        <v>85</v>
      </c>
      <c r="I12" s="317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4.2352941176470589</v>
      </c>
      <c r="P12" s="46">
        <v>4.2030934767989239</v>
      </c>
      <c r="Q12" s="46">
        <v>3.2200640848135009E-2</v>
      </c>
      <c r="R12" s="24" t="s">
        <v>518</v>
      </c>
      <c r="S12" s="24">
        <v>0</v>
      </c>
      <c r="T12" s="24">
        <v>0</v>
      </c>
      <c r="U12" s="25">
        <v>1856435.294117647</v>
      </c>
      <c r="V12" s="26" t="s">
        <v>97</v>
      </c>
      <c r="W12" s="26">
        <v>2376237.1764705884</v>
      </c>
      <c r="X12" s="26">
        <v>-1242875.7171648627</v>
      </c>
      <c r="Y12" s="26">
        <v>1133361.4593057258</v>
      </c>
      <c r="Z12" s="26">
        <v>1188118.5882352942</v>
      </c>
      <c r="AA12" s="26">
        <v>-2326416.6190137602</v>
      </c>
      <c r="AB12" s="26">
        <v>-1138298.030778466</v>
      </c>
      <c r="AC12" s="25">
        <v>1842320.9482178884</v>
      </c>
      <c r="AD12" s="26">
        <v>14114.345899758628</v>
      </c>
      <c r="AE12" s="26">
        <v>-17479.39256741311</v>
      </c>
      <c r="AF12" s="26">
        <v>0</v>
      </c>
      <c r="AG12" s="26">
        <v>-3365.046667654482</v>
      </c>
      <c r="AH12" s="27">
        <v>-127069.70385614736</v>
      </c>
      <c r="AI12" s="26">
        <v>-45697.790574401588</v>
      </c>
      <c r="AJ12" s="26">
        <v>0</v>
      </c>
      <c r="AK12" s="28">
        <v>-172767.49443054892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1856435.294117647</v>
      </c>
      <c r="AS12" s="23">
        <v>4.2352941176470589</v>
      </c>
      <c r="AT12" s="26">
        <v>91692.6434516476</v>
      </c>
      <c r="AU12" s="26">
        <v>-33818.655074369002</v>
      </c>
      <c r="AV12" s="26">
        <v>0</v>
      </c>
      <c r="AW12" s="26">
        <v>57873.988377278598</v>
      </c>
      <c r="AX12" s="26">
        <v>58918.216211747203</v>
      </c>
      <c r="AY12" s="26">
        <v>-137172.69348158481</v>
      </c>
      <c r="AZ12" s="26">
        <v>-10511.71</v>
      </c>
      <c r="BA12" s="26">
        <v>-88766.187269837566</v>
      </c>
      <c r="BB12" s="23">
        <v>4.2352941176470589</v>
      </c>
      <c r="BC12" s="23">
        <v>4.2030934767989239</v>
      </c>
      <c r="BD12" s="26">
        <v>77578.297551888973</v>
      </c>
      <c r="BE12" s="26">
        <v>-16339.262506955891</v>
      </c>
      <c r="BF12" s="26">
        <v>0</v>
      </c>
      <c r="BG12" s="26">
        <v>61239.03504493308</v>
      </c>
      <c r="BH12" s="26">
        <v>44803.870311988576</v>
      </c>
      <c r="BI12" s="26">
        <v>-119693.30091417169</v>
      </c>
      <c r="BJ12" s="26">
        <v>-10511.71</v>
      </c>
      <c r="BK12" s="26">
        <v>-85401.140602183077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318">
        <v>3</v>
      </c>
      <c r="BT12" s="20">
        <v>14114.345899758628</v>
      </c>
      <c r="BU12" s="318">
        <v>0</v>
      </c>
      <c r="BV12" s="20">
        <v>108</v>
      </c>
      <c r="BW12" s="31">
        <v>4.2352941176470589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-141184.04975590599</v>
      </c>
      <c r="CH12" s="26">
        <v>-28218.398006988478</v>
      </c>
      <c r="CI12" s="26">
        <v>0</v>
      </c>
      <c r="CJ12" s="26">
        <v>-169402.44776289444</v>
      </c>
      <c r="CK12" s="22">
        <v>1.28</v>
      </c>
      <c r="CL12" s="22">
        <v>0.66949584566888676</v>
      </c>
    </row>
    <row r="13" spans="1:90" outlineLevel="3">
      <c r="A13" s="316" t="s">
        <v>103</v>
      </c>
      <c r="B13" s="316" t="s">
        <v>83</v>
      </c>
      <c r="C13" s="316" t="s">
        <v>91</v>
      </c>
      <c r="D13" s="316" t="s">
        <v>92</v>
      </c>
      <c r="E13" s="316" t="s">
        <v>112</v>
      </c>
      <c r="F13" s="316" t="s">
        <v>519</v>
      </c>
      <c r="G13" s="316" t="s">
        <v>94</v>
      </c>
      <c r="H13" s="316" t="s">
        <v>85</v>
      </c>
      <c r="I13" s="317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4.2352941176470589</v>
      </c>
      <c r="P13" s="46">
        <v>4.2030934767989239</v>
      </c>
      <c r="Q13" s="46">
        <v>3.2200640848135009E-2</v>
      </c>
      <c r="R13" s="24" t="s">
        <v>520</v>
      </c>
      <c r="S13" s="24">
        <v>0</v>
      </c>
      <c r="T13" s="24">
        <v>0</v>
      </c>
      <c r="U13" s="25">
        <v>373502.11764705885</v>
      </c>
      <c r="V13" s="26" t="s">
        <v>97</v>
      </c>
      <c r="W13" s="26">
        <v>478082.71058823535</v>
      </c>
      <c r="X13" s="26">
        <v>-250058.11611323766</v>
      </c>
      <c r="Y13" s="26">
        <v>228024.59447499769</v>
      </c>
      <c r="Z13" s="26">
        <v>239041.35529411767</v>
      </c>
      <c r="AA13" s="26">
        <v>-468059.15427499107</v>
      </c>
      <c r="AB13" s="26">
        <v>-229017.7989808734</v>
      </c>
      <c r="AC13" s="25">
        <v>370662.40753194352</v>
      </c>
      <c r="AD13" s="26">
        <v>2839.7101151153329</v>
      </c>
      <c r="AE13" s="26">
        <v>-3516.7345502424614</v>
      </c>
      <c r="AF13" s="26">
        <v>0</v>
      </c>
      <c r="AG13" s="26">
        <v>-677.02443512712853</v>
      </c>
      <c r="AH13" s="27">
        <v>-26581.328283289797</v>
      </c>
      <c r="AI13" s="26">
        <v>-9193.9761864752018</v>
      </c>
      <c r="AJ13" s="26">
        <v>-12377</v>
      </c>
      <c r="AK13" s="28">
        <v>-48152.304469764975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373502.11764705885</v>
      </c>
      <c r="AS13" s="23">
        <v>4.2352941176470589</v>
      </c>
      <c r="AT13" s="26">
        <v>18447.934388214024</v>
      </c>
      <c r="AU13" s="26">
        <v>-6804.0827096297344</v>
      </c>
      <c r="AV13" s="26">
        <v>-12377</v>
      </c>
      <c r="AW13" s="26">
        <v>-733.14832141571105</v>
      </c>
      <c r="AX13" s="26">
        <v>83300.660538715834</v>
      </c>
      <c r="AY13" s="26">
        <v>-106655.8245185659</v>
      </c>
      <c r="AZ13" s="26">
        <v>-12377</v>
      </c>
      <c r="BA13" s="26">
        <v>-35732.16397984956</v>
      </c>
      <c r="BB13" s="23">
        <v>4.2352941176470589</v>
      </c>
      <c r="BC13" s="23">
        <v>4.2030934767989239</v>
      </c>
      <c r="BD13" s="26">
        <v>15608.224273098691</v>
      </c>
      <c r="BE13" s="26">
        <v>-3287.348159387273</v>
      </c>
      <c r="BF13" s="26">
        <v>-12377</v>
      </c>
      <c r="BG13" s="26">
        <v>-56.123886288582526</v>
      </c>
      <c r="BH13" s="26">
        <v>80460.950423600501</v>
      </c>
      <c r="BI13" s="26">
        <v>-103139.08996832345</v>
      </c>
      <c r="BJ13" s="26">
        <v>-12377</v>
      </c>
      <c r="BK13" s="26">
        <v>-35055.139544722435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-12377</v>
      </c>
      <c r="BQ13" s="47">
        <v>3.53</v>
      </c>
      <c r="BR13" s="20">
        <v>311303.64</v>
      </c>
      <c r="BS13" s="318">
        <v>3</v>
      </c>
      <c r="BT13" s="20">
        <v>2839.7101151153329</v>
      </c>
      <c r="BU13" s="318">
        <v>0</v>
      </c>
      <c r="BV13" s="20">
        <v>109</v>
      </c>
      <c r="BW13" s="31">
        <v>4.2352941176470589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-29421.03839840513</v>
      </c>
      <c r="CH13" s="26">
        <v>-5677.2416362327403</v>
      </c>
      <c r="CI13" s="26">
        <v>-12377</v>
      </c>
      <c r="CJ13" s="26">
        <v>-47475.28003463785</v>
      </c>
      <c r="CK13" s="22">
        <v>1.28</v>
      </c>
      <c r="CL13" s="22">
        <v>0.66949584566888665</v>
      </c>
    </row>
    <row r="14" spans="1:90" outlineLevel="3">
      <c r="A14" s="316" t="s">
        <v>103</v>
      </c>
      <c r="B14" s="316" t="s">
        <v>83</v>
      </c>
      <c r="C14" s="316" t="s">
        <v>91</v>
      </c>
      <c r="D14" s="316" t="s">
        <v>92</v>
      </c>
      <c r="E14" s="316" t="s">
        <v>113</v>
      </c>
      <c r="F14" s="316" t="s">
        <v>521</v>
      </c>
      <c r="G14" s="316" t="s">
        <v>94</v>
      </c>
      <c r="H14" s="316" t="s">
        <v>85</v>
      </c>
      <c r="I14" s="317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4.9747899159663866</v>
      </c>
      <c r="P14" s="46">
        <v>5.0100874243443174</v>
      </c>
      <c r="Q14" s="46">
        <v>-3.5297508377930775E-2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4.9747899159663866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4.9747899159663866</v>
      </c>
      <c r="BC14" s="23">
        <v>5.0100874243443174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318">
        <v>3</v>
      </c>
      <c r="BT14" s="20">
        <v>0</v>
      </c>
      <c r="BU14" s="318">
        <v>0</v>
      </c>
      <c r="BV14" s="20">
        <v>110</v>
      </c>
      <c r="BW14" s="31">
        <v>4.9747899159663866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316" t="s">
        <v>103</v>
      </c>
      <c r="B15" s="316" t="s">
        <v>83</v>
      </c>
      <c r="C15" s="316" t="s">
        <v>91</v>
      </c>
      <c r="D15" s="316" t="s">
        <v>92</v>
      </c>
      <c r="E15" s="316" t="s">
        <v>115</v>
      </c>
      <c r="F15" s="316" t="s">
        <v>521</v>
      </c>
      <c r="G15" s="316" t="s">
        <v>94</v>
      </c>
      <c r="H15" s="316" t="s">
        <v>85</v>
      </c>
      <c r="I15" s="317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4.9747899159663866</v>
      </c>
      <c r="P15" s="46">
        <v>5.0100874243443174</v>
      </c>
      <c r="Q15" s="46">
        <v>-3.5297508377930775E-2</v>
      </c>
      <c r="R15" s="24" t="s">
        <v>522</v>
      </c>
      <c r="S15" s="24">
        <v>0</v>
      </c>
      <c r="T15" s="24">
        <v>0</v>
      </c>
      <c r="U15" s="25">
        <v>3482352.9411764708</v>
      </c>
      <c r="V15" s="26" t="s">
        <v>97</v>
      </c>
      <c r="W15" s="26">
        <v>4457411.7647058824</v>
      </c>
      <c r="X15" s="26">
        <v>-2365951.0600635628</v>
      </c>
      <c r="Y15" s="26">
        <v>2091460.7046423196</v>
      </c>
      <c r="Z15" s="26">
        <v>2228705.8823529412</v>
      </c>
      <c r="AA15" s="26">
        <v>-4428590.7189986454</v>
      </c>
      <c r="AB15" s="26">
        <v>-2199884.8366457042</v>
      </c>
      <c r="AC15" s="25">
        <v>3507061.1970410221</v>
      </c>
      <c r="AD15" s="26">
        <v>-24708.255864551291</v>
      </c>
      <c r="AE15" s="26">
        <v>-33273.952337305644</v>
      </c>
      <c r="AF15" s="26">
        <v>0</v>
      </c>
      <c r="AG15" s="26">
        <v>-57982.208201856934</v>
      </c>
      <c r="AH15" s="27">
        <v>-451720.09555734182</v>
      </c>
      <c r="AI15" s="26">
        <v>-89192.198420475252</v>
      </c>
      <c r="AJ15" s="26">
        <v>0</v>
      </c>
      <c r="AK15" s="28">
        <v>-540912.29397781705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3482352.9411764708</v>
      </c>
      <c r="AS15" s="23">
        <v>4.9747899159663866</v>
      </c>
      <c r="AT15" s="26">
        <v>-117458.94835261023</v>
      </c>
      <c r="AU15" s="26">
        <v>-66487.481050820148</v>
      </c>
      <c r="AV15" s="26">
        <v>0</v>
      </c>
      <c r="AW15" s="26">
        <v>-183946.42940343037</v>
      </c>
      <c r="AX15" s="26">
        <v>514352.00699995784</v>
      </c>
      <c r="AY15" s="26">
        <v>-253868.81454471481</v>
      </c>
      <c r="AZ15" s="26">
        <v>0</v>
      </c>
      <c r="BA15" s="26">
        <v>260483.19245524326</v>
      </c>
      <c r="BB15" s="23">
        <v>4.9747899159663866</v>
      </c>
      <c r="BC15" s="23">
        <v>5.0100874243443174</v>
      </c>
      <c r="BD15" s="26">
        <v>-92750.692488058936</v>
      </c>
      <c r="BE15" s="26">
        <v>-33213.528713514504</v>
      </c>
      <c r="BF15" s="26">
        <v>0</v>
      </c>
      <c r="BG15" s="26">
        <v>-125964.22120157344</v>
      </c>
      <c r="BH15" s="26">
        <v>539060.26286450913</v>
      </c>
      <c r="BI15" s="26">
        <v>-220594.86220740917</v>
      </c>
      <c r="BJ15" s="26">
        <v>0</v>
      </c>
      <c r="BK15" s="26">
        <v>318465.4006571002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318">
        <v>3</v>
      </c>
      <c r="BT15" s="20">
        <v>-24708.255864551291</v>
      </c>
      <c r="BU15" s="318">
        <v>0</v>
      </c>
      <c r="BV15" s="20">
        <v>111</v>
      </c>
      <c r="BW15" s="31">
        <v>4.9747899159663866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-427011.83969279053</v>
      </c>
      <c r="CH15" s="26">
        <v>-55918.246083169608</v>
      </c>
      <c r="CI15" s="26">
        <v>0</v>
      </c>
      <c r="CJ15" s="26">
        <v>-482930.08577596006</v>
      </c>
      <c r="CK15" s="22">
        <v>1.28</v>
      </c>
      <c r="CL15" s="22">
        <v>0.67941162197771221</v>
      </c>
    </row>
    <row r="16" spans="1:90" outlineLevel="3">
      <c r="A16" s="316" t="s">
        <v>103</v>
      </c>
      <c r="B16" s="316" t="s">
        <v>83</v>
      </c>
      <c r="C16" s="316" t="s">
        <v>91</v>
      </c>
      <c r="D16" s="316" t="s">
        <v>92</v>
      </c>
      <c r="E16" s="316" t="s">
        <v>116</v>
      </c>
      <c r="F16" s="316" t="s">
        <v>523</v>
      </c>
      <c r="G16" s="316" t="s">
        <v>94</v>
      </c>
      <c r="H16" s="316" t="s">
        <v>85</v>
      </c>
      <c r="I16" s="317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4.9747899159663866</v>
      </c>
      <c r="P16" s="46">
        <v>5.0100874243443174</v>
      </c>
      <c r="Q16" s="46">
        <v>-3.5297508377930775E-2</v>
      </c>
      <c r="R16" s="24" t="s">
        <v>524</v>
      </c>
      <c r="S16" s="24">
        <v>0</v>
      </c>
      <c r="T16" s="24">
        <v>0</v>
      </c>
      <c r="U16" s="25">
        <v>2984873.9495798321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3006052.4546065903</v>
      </c>
      <c r="AD16" s="26">
        <v>-21178.505026758183</v>
      </c>
      <c r="AE16" s="26">
        <v>0</v>
      </c>
      <c r="AF16" s="26">
        <v>0</v>
      </c>
      <c r="AG16" s="26">
        <v>-21178.505026758183</v>
      </c>
      <c r="AH16" s="27">
        <v>-378627.33368371008</v>
      </c>
      <c r="AI16" s="26">
        <v>0</v>
      </c>
      <c r="AJ16" s="26">
        <v>-45570</v>
      </c>
      <c r="AK16" s="28">
        <v>-424197.33368371008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2984873.9495798321</v>
      </c>
      <c r="AS16" s="23">
        <v>4.9747899159663866</v>
      </c>
      <c r="AT16" s="26">
        <v>-100679.09858795162</v>
      </c>
      <c r="AU16" s="26">
        <v>0</v>
      </c>
      <c r="AV16" s="26">
        <v>-45570</v>
      </c>
      <c r="AW16" s="26">
        <v>-146249.09858795162</v>
      </c>
      <c r="AX16" s="26">
        <v>348360.73861809401</v>
      </c>
      <c r="AY16" s="26">
        <v>0</v>
      </c>
      <c r="AZ16" s="26">
        <v>-81675.160348845675</v>
      </c>
      <c r="BA16" s="26">
        <v>266685.57826924836</v>
      </c>
      <c r="BB16" s="23">
        <v>4.9747899159663866</v>
      </c>
      <c r="BC16" s="23">
        <v>5.0100874243443174</v>
      </c>
      <c r="BD16" s="26">
        <v>-79500.59356119344</v>
      </c>
      <c r="BE16" s="26">
        <v>0</v>
      </c>
      <c r="BF16" s="26">
        <v>-45570</v>
      </c>
      <c r="BG16" s="26">
        <v>-125070.59356119344</v>
      </c>
      <c r="BH16" s="26">
        <v>369539.24364485219</v>
      </c>
      <c r="BI16" s="26">
        <v>0</v>
      </c>
      <c r="BJ16" s="26">
        <v>-81675.160348845675</v>
      </c>
      <c r="BK16" s="26">
        <v>287864.08329600655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-45570</v>
      </c>
      <c r="BQ16" s="47">
        <v>4.84</v>
      </c>
      <c r="BR16" s="20">
        <v>2904000</v>
      </c>
      <c r="BS16" s="318">
        <v>3</v>
      </c>
      <c r="BT16" s="20">
        <v>-21178.505026758183</v>
      </c>
      <c r="BU16" s="318">
        <v>0</v>
      </c>
      <c r="BV16" s="20">
        <v>112</v>
      </c>
      <c r="BW16" s="31">
        <v>4.9747899159663866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-357448.8286569519</v>
      </c>
      <c r="CH16" s="26">
        <v>0</v>
      </c>
      <c r="CI16" s="26">
        <v>-45570</v>
      </c>
      <c r="CJ16" s="26">
        <v>-403018.8286569519</v>
      </c>
      <c r="CK16" s="22">
        <v>0</v>
      </c>
      <c r="CL16" s="22">
        <v>0</v>
      </c>
    </row>
    <row r="17" spans="1:90" s="323" customFormat="1" ht="20.100000000000001" customHeight="1" outlineLevel="2">
      <c r="A17" s="320" t="s">
        <v>117</v>
      </c>
      <c r="B17" s="320"/>
      <c r="C17" s="320"/>
      <c r="D17" s="320"/>
      <c r="E17" s="320"/>
      <c r="F17" s="320"/>
      <c r="G17" s="320"/>
      <c r="H17" s="320"/>
      <c r="I17" s="321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14121365.983193278</v>
      </c>
      <c r="V17" s="38"/>
      <c r="W17" s="38">
        <v>14254709.803025208</v>
      </c>
      <c r="X17" s="38">
        <v>-7328870.8344531041</v>
      </c>
      <c r="Y17" s="38">
        <v>6925838.9685721062</v>
      </c>
      <c r="Z17" s="38">
        <v>7127354.9015126042</v>
      </c>
      <c r="AA17" s="38">
        <v>-13718191.346412256</v>
      </c>
      <c r="AB17" s="38">
        <v>-6590836.4448996503</v>
      </c>
      <c r="AC17" s="37">
        <v>13869674.680564895</v>
      </c>
      <c r="AD17" s="38">
        <v>251691.30262838252</v>
      </c>
      <c r="AE17" s="38">
        <v>-103070.81281102684</v>
      </c>
      <c r="AF17" s="38">
        <v>0</v>
      </c>
      <c r="AG17" s="38">
        <v>148620.48981735567</v>
      </c>
      <c r="AH17" s="39">
        <v>-1847779.4217879167</v>
      </c>
      <c r="AI17" s="38">
        <v>-276455.67913632072</v>
      </c>
      <c r="AJ17" s="38">
        <v>-57947</v>
      </c>
      <c r="AK17" s="40">
        <v>-2182182.1009242367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393224.62291097501</v>
      </c>
      <c r="AU17" s="38">
        <v>-201457.98110161492</v>
      </c>
      <c r="AV17" s="38">
        <v>-57947</v>
      </c>
      <c r="AW17" s="38">
        <v>133819.64180936012</v>
      </c>
      <c r="AX17" s="38">
        <v>197298.14030674961</v>
      </c>
      <c r="AY17" s="38">
        <v>-973322.19242788013</v>
      </c>
      <c r="AZ17" s="38">
        <v>-99098.690348845674</v>
      </c>
      <c r="BA17" s="38">
        <v>-875122.74246997549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322"/>
      <c r="BT17" s="32"/>
      <c r="BU17" s="322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316" t="s">
        <v>118</v>
      </c>
      <c r="B18" s="316" t="s">
        <v>83</v>
      </c>
      <c r="C18" s="316" t="s">
        <v>91</v>
      </c>
      <c r="D18" s="316" t="s">
        <v>92</v>
      </c>
      <c r="E18" s="316" t="s">
        <v>119</v>
      </c>
      <c r="F18" s="316" t="s">
        <v>511</v>
      </c>
      <c r="G18" s="316" t="s">
        <v>94</v>
      </c>
      <c r="H18" s="316" t="s">
        <v>120</v>
      </c>
      <c r="I18" s="317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1.4800000000000002E-5</v>
      </c>
      <c r="AP18" s="26">
        <v>0</v>
      </c>
      <c r="AQ18" s="30">
        <v>1</v>
      </c>
      <c r="AR18" s="23">
        <v>1.4800000000000002E-5</v>
      </c>
      <c r="AS18" s="23">
        <v>1.48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0.99495798319327722</v>
      </c>
      <c r="BC18" s="23">
        <v>0.92804303967720225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318">
        <v>7</v>
      </c>
      <c r="BT18" s="20">
        <v>0</v>
      </c>
      <c r="BU18" s="324">
        <v>1.0000000000000001E-5</v>
      </c>
      <c r="BV18" s="20">
        <v>104</v>
      </c>
      <c r="BW18" s="31">
        <v>0.99495798319327722</v>
      </c>
      <c r="BX18" s="31">
        <v>0.99495798319327722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323" customFormat="1" ht="20.100000000000001" customHeight="1" outlineLevel="2">
      <c r="A19" s="320" t="s">
        <v>121</v>
      </c>
      <c r="B19" s="320"/>
      <c r="C19" s="320"/>
      <c r="D19" s="320"/>
      <c r="E19" s="320"/>
      <c r="F19" s="320"/>
      <c r="G19" s="320"/>
      <c r="H19" s="320"/>
      <c r="I19" s="321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322"/>
      <c r="BT19" s="32"/>
      <c r="BU19" s="325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328" customFormat="1" ht="30" customHeight="1" outlineLevel="1">
      <c r="A20" s="320"/>
      <c r="B20" s="319" t="s">
        <v>122</v>
      </c>
      <c r="C20" s="320"/>
      <c r="D20" s="320"/>
      <c r="E20" s="320"/>
      <c r="F20" s="320"/>
      <c r="G20" s="320"/>
      <c r="H20" s="320"/>
      <c r="I20" s="321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28837170.531416517</v>
      </c>
      <c r="V20" s="63"/>
      <c r="W20" s="63">
        <v>16285641.416223161</v>
      </c>
      <c r="X20" s="63">
        <v>-8391470.1208633762</v>
      </c>
      <c r="Y20" s="63">
        <v>7894171.2953597866</v>
      </c>
      <c r="Z20" s="63">
        <v>7127354.9015126042</v>
      </c>
      <c r="AA20" s="63">
        <v>-13718191.346412256</v>
      </c>
      <c r="AB20" s="63">
        <v>-6590836.4448996503</v>
      </c>
      <c r="AC20" s="62">
        <v>28571811.411075458</v>
      </c>
      <c r="AD20" s="63">
        <v>265359.1203410583</v>
      </c>
      <c r="AE20" s="63">
        <v>-116738.63052370303</v>
      </c>
      <c r="AF20" s="63">
        <v>0</v>
      </c>
      <c r="AG20" s="63">
        <v>148620.48981735526</v>
      </c>
      <c r="AH20" s="64">
        <v>-1760617.4373929771</v>
      </c>
      <c r="AI20" s="63">
        <v>-363617.66353126749</v>
      </c>
      <c r="AJ20" s="63">
        <v>-57947</v>
      </c>
      <c r="AK20" s="65">
        <v>-2182182.1009242442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449453.34288853453</v>
      </c>
      <c r="AU20" s="63">
        <v>-257686.7010791761</v>
      </c>
      <c r="AV20" s="63">
        <v>-57947</v>
      </c>
      <c r="AW20" s="63">
        <v>133819.64180935849</v>
      </c>
      <c r="AX20" s="63">
        <v>119688.86867111211</v>
      </c>
      <c r="AY20" s="63">
        <v>-996849.93262284226</v>
      </c>
      <c r="AZ20" s="63">
        <v>1906442.2796511545</v>
      </c>
      <c r="BA20" s="63">
        <v>1029281.2156994262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326"/>
      <c r="BT20" s="56"/>
      <c r="BU20" s="327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316" t="s">
        <v>82</v>
      </c>
      <c r="B21" s="316" t="s">
        <v>166</v>
      </c>
      <c r="C21" s="316" t="s">
        <v>0</v>
      </c>
      <c r="D21" s="316" t="s">
        <v>0</v>
      </c>
      <c r="E21" s="316" t="s">
        <v>167</v>
      </c>
      <c r="F21" s="316" t="s">
        <v>0</v>
      </c>
      <c r="G21" s="316" t="s">
        <v>166</v>
      </c>
      <c r="H21" s="316" t="s">
        <v>85</v>
      </c>
      <c r="I21" s="317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-487250.01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527</v>
      </c>
      <c r="BA21" s="26">
        <v>527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527</v>
      </c>
      <c r="BK21" s="26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318">
        <v>83</v>
      </c>
      <c r="BT21" s="20">
        <v>0</v>
      </c>
      <c r="BU21" s="318">
        <v>0</v>
      </c>
      <c r="BV21" s="20">
        <v>131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323" customFormat="1" ht="20.100000000000001" customHeight="1" outlineLevel="2">
      <c r="A22" s="320" t="s">
        <v>89</v>
      </c>
      <c r="B22" s="320"/>
      <c r="C22" s="320"/>
      <c r="D22" s="320"/>
      <c r="E22" s="320"/>
      <c r="F22" s="320"/>
      <c r="G22" s="320"/>
      <c r="H22" s="320"/>
      <c r="I22" s="321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527</v>
      </c>
      <c r="BA22" s="38">
        <v>527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322"/>
      <c r="BT22" s="32"/>
      <c r="BU22" s="322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316" t="s">
        <v>147</v>
      </c>
      <c r="B23" s="316" t="s">
        <v>166</v>
      </c>
      <c r="C23" s="316" t="s">
        <v>168</v>
      </c>
      <c r="D23" s="316" t="s">
        <v>169</v>
      </c>
      <c r="E23" s="316" t="s">
        <v>555</v>
      </c>
      <c r="F23" s="316" t="s">
        <v>0</v>
      </c>
      <c r="G23" s="316" t="s">
        <v>171</v>
      </c>
      <c r="H23" s="316" t="s">
        <v>95</v>
      </c>
      <c r="I23" s="317" t="s">
        <v>128</v>
      </c>
      <c r="J23" s="20">
        <v>1</v>
      </c>
      <c r="K23" s="20">
        <v>1</v>
      </c>
      <c r="L23" s="21">
        <v>0</v>
      </c>
      <c r="M23" s="22">
        <v>0</v>
      </c>
      <c r="N23" s="22">
        <v>0</v>
      </c>
      <c r="O23" s="23">
        <v>0</v>
      </c>
      <c r="P23" s="20">
        <v>0</v>
      </c>
      <c r="Q23" s="20">
        <v>0</v>
      </c>
      <c r="R23" s="24" t="s">
        <v>556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0">
        <v>0</v>
      </c>
      <c r="AO23" s="29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-151202</v>
      </c>
      <c r="BA23" s="26">
        <v>-151202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-151202</v>
      </c>
      <c r="BK23" s="26">
        <v>-151202</v>
      </c>
      <c r="BL23" s="26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0</v>
      </c>
      <c r="BR23" s="20">
        <v>0</v>
      </c>
      <c r="BS23" s="318">
        <v>12</v>
      </c>
      <c r="BT23" s="20">
        <v>0</v>
      </c>
      <c r="BU23" s="318">
        <v>0</v>
      </c>
      <c r="BV23" s="20">
        <v>166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</v>
      </c>
      <c r="CL23" s="22">
        <v>0</v>
      </c>
    </row>
    <row r="24" spans="1:90" s="323" customFormat="1" ht="20.100000000000001" customHeight="1" outlineLevel="2">
      <c r="A24" s="320" t="s">
        <v>151</v>
      </c>
      <c r="B24" s="320"/>
      <c r="C24" s="320"/>
      <c r="D24" s="320"/>
      <c r="E24" s="320"/>
      <c r="F24" s="320"/>
      <c r="G24" s="320"/>
      <c r="H24" s="320"/>
      <c r="I24" s="321"/>
      <c r="J24" s="32"/>
      <c r="K24" s="32"/>
      <c r="L24" s="33"/>
      <c r="M24" s="34"/>
      <c r="N24" s="34"/>
      <c r="O24" s="35"/>
      <c r="P24" s="32"/>
      <c r="Q24" s="32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32"/>
      <c r="AO24" s="41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-151202</v>
      </c>
      <c r="BA24" s="38">
        <v>-151202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38"/>
      <c r="BM24" s="35"/>
      <c r="BN24" s="35"/>
      <c r="BO24" s="35"/>
      <c r="BP24" s="38"/>
      <c r="BQ24" s="50"/>
      <c r="BR24" s="32"/>
      <c r="BS24" s="322"/>
      <c r="BT24" s="32"/>
      <c r="BU24" s="322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316" t="s">
        <v>132</v>
      </c>
      <c r="B25" s="316" t="s">
        <v>166</v>
      </c>
      <c r="C25" s="316" t="s">
        <v>168</v>
      </c>
      <c r="D25" s="316" t="s">
        <v>169</v>
      </c>
      <c r="E25" s="316" t="s">
        <v>170</v>
      </c>
      <c r="F25" s="316" t="s">
        <v>0</v>
      </c>
      <c r="G25" s="316" t="s">
        <v>171</v>
      </c>
      <c r="H25" s="316" t="s">
        <v>95</v>
      </c>
      <c r="I25" s="317" t="s">
        <v>134</v>
      </c>
      <c r="J25" s="20">
        <v>1</v>
      </c>
      <c r="K25" s="20">
        <v>1</v>
      </c>
      <c r="L25" s="21">
        <v>0</v>
      </c>
      <c r="M25" s="22">
        <v>0</v>
      </c>
      <c r="N25" s="22">
        <v>0</v>
      </c>
      <c r="O25" s="23">
        <v>0</v>
      </c>
      <c r="P25" s="20">
        <v>0</v>
      </c>
      <c r="Q25" s="20">
        <v>0</v>
      </c>
      <c r="R25" s="24" t="s">
        <v>557</v>
      </c>
      <c r="S25" s="24">
        <v>0</v>
      </c>
      <c r="T25" s="24">
        <v>0</v>
      </c>
      <c r="U25" s="25">
        <v>0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0</v>
      </c>
      <c r="AD25" s="26">
        <v>0</v>
      </c>
      <c r="AE25" s="26">
        <v>0</v>
      </c>
      <c r="AF25" s="26">
        <v>0</v>
      </c>
      <c r="AG25" s="26">
        <v>0</v>
      </c>
      <c r="AH25" s="27">
        <v>0</v>
      </c>
      <c r="AI25" s="26">
        <v>0</v>
      </c>
      <c r="AJ25" s="26">
        <v>0</v>
      </c>
      <c r="AK25" s="28">
        <v>0</v>
      </c>
      <c r="AL25" s="29">
        <v>334694.85922078602</v>
      </c>
      <c r="AM25" s="26">
        <v>0</v>
      </c>
      <c r="AN25" s="20">
        <v>0</v>
      </c>
      <c r="AO25" s="29">
        <v>0</v>
      </c>
      <c r="AP25" s="26">
        <v>0</v>
      </c>
      <c r="AQ25" s="30">
        <v>1</v>
      </c>
      <c r="AR25" s="23">
        <v>0</v>
      </c>
      <c r="AS25" s="23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3" t="s">
        <v>0</v>
      </c>
      <c r="BC25" s="23" t="s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3" t="s">
        <v>88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318">
        <v>16</v>
      </c>
      <c r="BT25" s="20">
        <v>0</v>
      </c>
      <c r="BU25" s="318">
        <v>0</v>
      </c>
      <c r="BV25" s="20">
        <v>203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316" t="s">
        <v>132</v>
      </c>
      <c r="B26" s="316" t="s">
        <v>166</v>
      </c>
      <c r="C26" s="316" t="s">
        <v>168</v>
      </c>
      <c r="D26" s="316" t="s">
        <v>169</v>
      </c>
      <c r="E26" s="316" t="s">
        <v>172</v>
      </c>
      <c r="F26" s="316" t="s">
        <v>0</v>
      </c>
      <c r="G26" s="316" t="s">
        <v>171</v>
      </c>
      <c r="H26" s="316" t="s">
        <v>95</v>
      </c>
      <c r="I26" s="317" t="s">
        <v>134</v>
      </c>
      <c r="J26" s="20">
        <v>1</v>
      </c>
      <c r="K26" s="20">
        <v>1</v>
      </c>
      <c r="L26" s="21">
        <v>0</v>
      </c>
      <c r="M26" s="22">
        <v>0</v>
      </c>
      <c r="N26" s="22">
        <v>0</v>
      </c>
      <c r="O26" s="23">
        <v>0</v>
      </c>
      <c r="P26" s="20">
        <v>0</v>
      </c>
      <c r="Q26" s="20">
        <v>0</v>
      </c>
      <c r="R26" s="24" t="s">
        <v>558</v>
      </c>
      <c r="S26" s="24">
        <v>0</v>
      </c>
      <c r="T26" s="24">
        <v>0</v>
      </c>
      <c r="U26" s="25">
        <v>0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0</v>
      </c>
      <c r="AD26" s="26">
        <v>0</v>
      </c>
      <c r="AE26" s="26">
        <v>0</v>
      </c>
      <c r="AF26" s="26">
        <v>0</v>
      </c>
      <c r="AG26" s="26">
        <v>0</v>
      </c>
      <c r="AH26" s="27">
        <v>0</v>
      </c>
      <c r="AI26" s="26">
        <v>0</v>
      </c>
      <c r="AJ26" s="26">
        <v>0</v>
      </c>
      <c r="AK26" s="28">
        <v>0</v>
      </c>
      <c r="AL26" s="29">
        <v>441718.99145038461</v>
      </c>
      <c r="AM26" s="26">
        <v>0</v>
      </c>
      <c r="AN26" s="20">
        <v>0</v>
      </c>
      <c r="AO26" s="29">
        <v>0</v>
      </c>
      <c r="AP26" s="26">
        <v>0</v>
      </c>
      <c r="AQ26" s="30">
        <v>1</v>
      </c>
      <c r="AR26" s="23">
        <v>0</v>
      </c>
      <c r="AS26" s="23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-0.22000000000116415</v>
      </c>
      <c r="BA26" s="26">
        <v>-0.22000000000116415</v>
      </c>
      <c r="BB26" s="23" t="s">
        <v>0</v>
      </c>
      <c r="BC26" s="23" t="s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-0.22000000000116415</v>
      </c>
      <c r="BK26" s="26">
        <v>-0.22000000000116415</v>
      </c>
      <c r="BL26" s="26">
        <v>0</v>
      </c>
      <c r="BM26" s="23" t="s">
        <v>88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318">
        <v>16</v>
      </c>
      <c r="BT26" s="20">
        <v>0</v>
      </c>
      <c r="BU26" s="318">
        <v>0</v>
      </c>
      <c r="BV26" s="20">
        <v>204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2">
        <v>0</v>
      </c>
      <c r="CL26" s="22">
        <v>0</v>
      </c>
    </row>
    <row r="27" spans="1:90" s="323" customFormat="1" ht="20.100000000000001" customHeight="1" outlineLevel="2">
      <c r="A27" s="320" t="s">
        <v>137</v>
      </c>
      <c r="B27" s="320"/>
      <c r="C27" s="320"/>
      <c r="D27" s="320"/>
      <c r="E27" s="320"/>
      <c r="F27" s="320"/>
      <c r="G27" s="320"/>
      <c r="H27" s="320"/>
      <c r="I27" s="321"/>
      <c r="J27" s="32"/>
      <c r="K27" s="32"/>
      <c r="L27" s="33"/>
      <c r="M27" s="34"/>
      <c r="N27" s="34"/>
      <c r="O27" s="35"/>
      <c r="P27" s="32"/>
      <c r="Q27" s="32"/>
      <c r="R27" s="36">
        <v>0</v>
      </c>
      <c r="S27" s="36">
        <v>0</v>
      </c>
      <c r="T27" s="36">
        <v>0</v>
      </c>
      <c r="U27" s="37">
        <v>0</v>
      </c>
      <c r="V27" s="38"/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7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40">
        <v>0</v>
      </c>
      <c r="AL27" s="41"/>
      <c r="AM27" s="38">
        <v>0</v>
      </c>
      <c r="AN27" s="32"/>
      <c r="AO27" s="41"/>
      <c r="AP27" s="38">
        <v>0</v>
      </c>
      <c r="AQ27" s="42"/>
      <c r="AR27" s="35"/>
      <c r="AS27" s="35"/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-0.22000000000116415</v>
      </c>
      <c r="BA27" s="38">
        <v>-0.22000000000116415</v>
      </c>
      <c r="BB27" s="35"/>
      <c r="BC27" s="35"/>
      <c r="BD27" s="38"/>
      <c r="BE27" s="38"/>
      <c r="BF27" s="38"/>
      <c r="BG27" s="38"/>
      <c r="BH27" s="38"/>
      <c r="BI27" s="38"/>
      <c r="BJ27" s="38"/>
      <c r="BK27" s="38"/>
      <c r="BL27" s="38"/>
      <c r="BM27" s="35"/>
      <c r="BN27" s="35"/>
      <c r="BO27" s="35"/>
      <c r="BP27" s="38"/>
      <c r="BQ27" s="50"/>
      <c r="BR27" s="32"/>
      <c r="BS27" s="322"/>
      <c r="BT27" s="32"/>
      <c r="BU27" s="322"/>
      <c r="BV27" s="32"/>
      <c r="BW27" s="43"/>
      <c r="BX27" s="43"/>
      <c r="BY27" s="38"/>
      <c r="BZ27" s="38"/>
      <c r="CA27" s="38">
        <v>0</v>
      </c>
      <c r="CB27" s="38"/>
      <c r="CC27" s="38"/>
      <c r="CD27" s="38"/>
      <c r="CE27" s="38"/>
      <c r="CF27" s="38"/>
      <c r="CG27" s="38"/>
      <c r="CH27" s="38"/>
      <c r="CI27" s="38"/>
      <c r="CJ27" s="38"/>
      <c r="CK27" s="34"/>
      <c r="CL27" s="34"/>
    </row>
    <row r="28" spans="1:90" s="328" customFormat="1" ht="30" customHeight="1" outlineLevel="1">
      <c r="A28" s="320"/>
      <c r="B28" s="320" t="s">
        <v>173</v>
      </c>
      <c r="C28" s="320"/>
      <c r="D28" s="320"/>
      <c r="E28" s="320"/>
      <c r="F28" s="320"/>
      <c r="G28" s="320"/>
      <c r="H28" s="320"/>
      <c r="I28" s="321"/>
      <c r="J28" s="56"/>
      <c r="K28" s="56"/>
      <c r="L28" s="57"/>
      <c r="M28" s="58"/>
      <c r="N28" s="58"/>
      <c r="O28" s="59"/>
      <c r="P28" s="56"/>
      <c r="Q28" s="56"/>
      <c r="R28" s="61">
        <v>0</v>
      </c>
      <c r="S28" s="61">
        <v>0</v>
      </c>
      <c r="T28" s="61">
        <v>0</v>
      </c>
      <c r="U28" s="62">
        <v>0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2">
        <v>0</v>
      </c>
      <c r="AD28" s="63">
        <v>0</v>
      </c>
      <c r="AE28" s="63">
        <v>0</v>
      </c>
      <c r="AF28" s="63">
        <v>0</v>
      </c>
      <c r="AG28" s="63">
        <v>0</v>
      </c>
      <c r="AH28" s="64">
        <v>0</v>
      </c>
      <c r="AI28" s="63">
        <v>0</v>
      </c>
      <c r="AJ28" s="63">
        <v>0</v>
      </c>
      <c r="AK28" s="65">
        <v>0</v>
      </c>
      <c r="AL28" s="66"/>
      <c r="AM28" s="63">
        <v>0</v>
      </c>
      <c r="AN28" s="56"/>
      <c r="AO28" s="66"/>
      <c r="AP28" s="63">
        <v>0</v>
      </c>
      <c r="AQ28" s="67"/>
      <c r="AR28" s="59"/>
      <c r="AS28" s="59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-150675.22</v>
      </c>
      <c r="BA28" s="63">
        <v>-150675.22</v>
      </c>
      <c r="BB28" s="59"/>
      <c r="BC28" s="59"/>
      <c r="BD28" s="63"/>
      <c r="BE28" s="63"/>
      <c r="BF28" s="63"/>
      <c r="BG28" s="63"/>
      <c r="BH28" s="63"/>
      <c r="BI28" s="63"/>
      <c r="BJ28" s="63"/>
      <c r="BK28" s="63"/>
      <c r="BL28" s="63"/>
      <c r="BM28" s="59"/>
      <c r="BN28" s="59"/>
      <c r="BO28" s="59"/>
      <c r="BP28" s="63"/>
      <c r="BQ28" s="69"/>
      <c r="BR28" s="56"/>
      <c r="BS28" s="326"/>
      <c r="BT28" s="56"/>
      <c r="BU28" s="326"/>
      <c r="BV28" s="56"/>
      <c r="BW28" s="68"/>
      <c r="BX28" s="68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58"/>
      <c r="CL28" s="58"/>
    </row>
    <row r="29" spans="1:90" outlineLevel="3">
      <c r="A29" s="316" t="s">
        <v>174</v>
      </c>
      <c r="B29" s="316" t="s">
        <v>174</v>
      </c>
      <c r="C29" s="316" t="s">
        <v>175</v>
      </c>
      <c r="D29" s="316" t="s">
        <v>176</v>
      </c>
      <c r="E29" s="316" t="s">
        <v>177</v>
      </c>
      <c r="F29" s="316" t="s">
        <v>0</v>
      </c>
      <c r="G29" s="316" t="s">
        <v>86</v>
      </c>
      <c r="H29" s="316" t="s">
        <v>95</v>
      </c>
      <c r="I29" s="317" t="s">
        <v>134</v>
      </c>
      <c r="J29" s="20">
        <v>1</v>
      </c>
      <c r="K29" s="20">
        <v>1</v>
      </c>
      <c r="L29" s="21">
        <v>0</v>
      </c>
      <c r="M29" s="22">
        <v>0</v>
      </c>
      <c r="N29" s="22">
        <v>0</v>
      </c>
      <c r="O29" s="23">
        <v>0</v>
      </c>
      <c r="P29" s="20">
        <v>0</v>
      </c>
      <c r="Q29" s="20">
        <v>0</v>
      </c>
      <c r="R29" s="24">
        <v>0</v>
      </c>
      <c r="S29" s="24">
        <v>0</v>
      </c>
      <c r="T29" s="24">
        <v>0</v>
      </c>
      <c r="U29" s="25">
        <v>0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0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0</v>
      </c>
      <c r="AN29" s="20">
        <v>0</v>
      </c>
      <c r="AO29" s="29">
        <v>0</v>
      </c>
      <c r="AP29" s="26">
        <v>0</v>
      </c>
      <c r="AQ29" s="30">
        <v>1</v>
      </c>
      <c r="AR29" s="23">
        <v>0</v>
      </c>
      <c r="AS29" s="23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-2509473</v>
      </c>
      <c r="BA29" s="26">
        <v>-2509473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-2509473</v>
      </c>
      <c r="BK29" s="26">
        <v>-2509473</v>
      </c>
      <c r="BL29" s="26">
        <v>0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318">
        <v>82</v>
      </c>
      <c r="BT29" s="20">
        <v>0</v>
      </c>
      <c r="BU29" s="318">
        <v>0</v>
      </c>
      <c r="BV29" s="20">
        <v>251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316" t="s">
        <v>174</v>
      </c>
      <c r="B30" s="316" t="s">
        <v>174</v>
      </c>
      <c r="C30" s="316" t="s">
        <v>175</v>
      </c>
      <c r="D30" s="316" t="s">
        <v>176</v>
      </c>
      <c r="E30" s="316" t="s">
        <v>178</v>
      </c>
      <c r="F30" s="316" t="s">
        <v>0</v>
      </c>
      <c r="G30" s="316" t="s">
        <v>86</v>
      </c>
      <c r="H30" s="316" t="s">
        <v>95</v>
      </c>
      <c r="I30" s="317" t="s">
        <v>134</v>
      </c>
      <c r="J30" s="20">
        <v>1</v>
      </c>
      <c r="K30" s="20">
        <v>1</v>
      </c>
      <c r="L30" s="21">
        <v>0</v>
      </c>
      <c r="M30" s="22">
        <v>0</v>
      </c>
      <c r="N30" s="22">
        <v>0</v>
      </c>
      <c r="O30" s="23">
        <v>0</v>
      </c>
      <c r="P30" s="20">
        <v>0</v>
      </c>
      <c r="Q30" s="20">
        <v>0</v>
      </c>
      <c r="R30" s="24">
        <v>0</v>
      </c>
      <c r="S30" s="24">
        <v>0</v>
      </c>
      <c r="T30" s="24">
        <v>0</v>
      </c>
      <c r="U30" s="25">
        <v>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0</v>
      </c>
      <c r="AN30" s="20">
        <v>0</v>
      </c>
      <c r="AO30" s="29">
        <v>0</v>
      </c>
      <c r="AP30" s="26">
        <v>0</v>
      </c>
      <c r="AQ30" s="30">
        <v>1</v>
      </c>
      <c r="AR30" s="23">
        <v>0</v>
      </c>
      <c r="AS30" s="23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-9202421</v>
      </c>
      <c r="BA30" s="26">
        <v>-9202421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-9202421</v>
      </c>
      <c r="BK30" s="26">
        <v>-9202421</v>
      </c>
      <c r="BL30" s="26">
        <v>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318">
        <v>82</v>
      </c>
      <c r="BT30" s="20">
        <v>0</v>
      </c>
      <c r="BU30" s="318">
        <v>0</v>
      </c>
      <c r="BV30" s="20">
        <v>252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s="323" customFormat="1" ht="20.100000000000001" customHeight="1" outlineLevel="2">
      <c r="A31" s="320" t="s">
        <v>179</v>
      </c>
      <c r="B31" s="320"/>
      <c r="C31" s="320"/>
      <c r="D31" s="320"/>
      <c r="E31" s="320"/>
      <c r="F31" s="320"/>
      <c r="G31" s="320"/>
      <c r="H31" s="320"/>
      <c r="I31" s="321"/>
      <c r="J31" s="32"/>
      <c r="K31" s="32"/>
      <c r="L31" s="33"/>
      <c r="M31" s="34"/>
      <c r="N31" s="34"/>
      <c r="O31" s="35"/>
      <c r="P31" s="32"/>
      <c r="Q31" s="32"/>
      <c r="R31" s="36">
        <v>0</v>
      </c>
      <c r="S31" s="36">
        <v>0</v>
      </c>
      <c r="T31" s="36">
        <v>0</v>
      </c>
      <c r="U31" s="37">
        <v>0</v>
      </c>
      <c r="V31" s="38"/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7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40">
        <v>0</v>
      </c>
      <c r="AL31" s="41"/>
      <c r="AM31" s="38">
        <v>0</v>
      </c>
      <c r="AN31" s="32"/>
      <c r="AO31" s="41"/>
      <c r="AP31" s="38">
        <v>0</v>
      </c>
      <c r="AQ31" s="42"/>
      <c r="AR31" s="35"/>
      <c r="AS31" s="35"/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-11711894</v>
      </c>
      <c r="BA31" s="38">
        <v>-11711894</v>
      </c>
      <c r="BB31" s="35"/>
      <c r="BC31" s="35"/>
      <c r="BD31" s="38"/>
      <c r="BE31" s="38"/>
      <c r="BF31" s="38"/>
      <c r="BG31" s="38"/>
      <c r="BH31" s="38"/>
      <c r="BI31" s="38"/>
      <c r="BJ31" s="38"/>
      <c r="BK31" s="38"/>
      <c r="BL31" s="38"/>
      <c r="BM31" s="35"/>
      <c r="BN31" s="35"/>
      <c r="BO31" s="35"/>
      <c r="BP31" s="38"/>
      <c r="BQ31" s="50"/>
      <c r="BR31" s="32"/>
      <c r="BS31" s="322"/>
      <c r="BT31" s="32"/>
      <c r="BU31" s="322"/>
      <c r="BV31" s="32"/>
      <c r="BW31" s="43"/>
      <c r="BX31" s="43"/>
      <c r="BY31" s="38"/>
      <c r="BZ31" s="38"/>
      <c r="CA31" s="38">
        <v>0</v>
      </c>
      <c r="CB31" s="38"/>
      <c r="CC31" s="38"/>
      <c r="CD31" s="38"/>
      <c r="CE31" s="38"/>
      <c r="CF31" s="38"/>
      <c r="CG31" s="38"/>
      <c r="CH31" s="38"/>
      <c r="CI31" s="38"/>
      <c r="CJ31" s="38"/>
      <c r="CK31" s="34"/>
      <c r="CL31" s="34"/>
    </row>
    <row r="32" spans="1:90" s="328" customFormat="1" ht="30" customHeight="1" outlineLevel="1">
      <c r="A32" s="320"/>
      <c r="B32" s="320" t="s">
        <v>179</v>
      </c>
      <c r="C32" s="320"/>
      <c r="D32" s="320"/>
      <c r="E32" s="320"/>
      <c r="F32" s="320"/>
      <c r="G32" s="320"/>
      <c r="H32" s="320"/>
      <c r="I32" s="321"/>
      <c r="J32" s="56"/>
      <c r="K32" s="56"/>
      <c r="L32" s="57"/>
      <c r="M32" s="58"/>
      <c r="N32" s="58"/>
      <c r="O32" s="59"/>
      <c r="P32" s="56"/>
      <c r="Q32" s="56"/>
      <c r="R32" s="61">
        <v>0</v>
      </c>
      <c r="S32" s="61">
        <v>0</v>
      </c>
      <c r="T32" s="61">
        <v>0</v>
      </c>
      <c r="U32" s="62">
        <v>0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2">
        <v>0</v>
      </c>
      <c r="AD32" s="63">
        <v>0</v>
      </c>
      <c r="AE32" s="63">
        <v>0</v>
      </c>
      <c r="AF32" s="63">
        <v>0</v>
      </c>
      <c r="AG32" s="63">
        <v>0</v>
      </c>
      <c r="AH32" s="64">
        <v>0</v>
      </c>
      <c r="AI32" s="63">
        <v>0</v>
      </c>
      <c r="AJ32" s="63">
        <v>0</v>
      </c>
      <c r="AK32" s="65">
        <v>0</v>
      </c>
      <c r="AL32" s="66"/>
      <c r="AM32" s="63">
        <v>0</v>
      </c>
      <c r="AN32" s="56"/>
      <c r="AO32" s="66"/>
      <c r="AP32" s="63">
        <v>0</v>
      </c>
      <c r="AQ32" s="67"/>
      <c r="AR32" s="59"/>
      <c r="AS32" s="59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-11711894</v>
      </c>
      <c r="BA32" s="63">
        <v>-11711894</v>
      </c>
      <c r="BB32" s="59"/>
      <c r="BC32" s="59"/>
      <c r="BD32" s="63"/>
      <c r="BE32" s="63"/>
      <c r="BF32" s="63"/>
      <c r="BG32" s="63"/>
      <c r="BH32" s="63"/>
      <c r="BI32" s="63"/>
      <c r="BJ32" s="63"/>
      <c r="BK32" s="63"/>
      <c r="BL32" s="63"/>
      <c r="BM32" s="59"/>
      <c r="BN32" s="59"/>
      <c r="BO32" s="59"/>
      <c r="BP32" s="63"/>
      <c r="BQ32" s="69"/>
      <c r="BR32" s="56"/>
      <c r="BS32" s="326"/>
      <c r="BT32" s="56"/>
      <c r="BU32" s="326"/>
      <c r="BV32" s="56"/>
      <c r="BW32" s="68"/>
      <c r="BX32" s="68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58"/>
      <c r="CL32" s="58"/>
    </row>
    <row r="33" spans="1:90" outlineLevel="3">
      <c r="A33" s="316" t="s">
        <v>82</v>
      </c>
      <c r="B33" s="316" t="s">
        <v>559</v>
      </c>
      <c r="C33" s="316" t="s">
        <v>0</v>
      </c>
      <c r="D33" s="316" t="s">
        <v>0</v>
      </c>
      <c r="E33" s="316" t="s">
        <v>181</v>
      </c>
      <c r="F33" s="316" t="s">
        <v>0</v>
      </c>
      <c r="G33" s="316" t="s">
        <v>180</v>
      </c>
      <c r="H33" s="316" t="s">
        <v>85</v>
      </c>
      <c r="I33" s="317" t="s">
        <v>86</v>
      </c>
      <c r="J33" s="20">
        <v>0</v>
      </c>
      <c r="K33" s="20">
        <v>0</v>
      </c>
      <c r="L33" s="21">
        <v>0</v>
      </c>
      <c r="M33" s="22">
        <v>0</v>
      </c>
      <c r="N33" s="22">
        <v>0</v>
      </c>
      <c r="O33" s="23">
        <v>0</v>
      </c>
      <c r="P33" s="20">
        <v>0</v>
      </c>
      <c r="Q33" s="20">
        <v>0</v>
      </c>
      <c r="R33" s="24">
        <v>0</v>
      </c>
      <c r="S33" s="24">
        <v>0</v>
      </c>
      <c r="T33" s="24">
        <v>0</v>
      </c>
      <c r="U33" s="25">
        <v>0</v>
      </c>
      <c r="V33" s="26" t="s">
        <v>87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0</v>
      </c>
      <c r="AD33" s="26">
        <v>0</v>
      </c>
      <c r="AE33" s="26">
        <v>0</v>
      </c>
      <c r="AF33" s="26">
        <v>0</v>
      </c>
      <c r="AG33" s="26">
        <v>0</v>
      </c>
      <c r="AH33" s="27">
        <v>0</v>
      </c>
      <c r="AI33" s="26">
        <v>0</v>
      </c>
      <c r="AJ33" s="26">
        <v>83352</v>
      </c>
      <c r="AK33" s="28">
        <v>83352</v>
      </c>
      <c r="AL33" s="29">
        <v>-1977378.38</v>
      </c>
      <c r="AM33" s="26">
        <v>0</v>
      </c>
      <c r="AN33" s="20">
        <v>0</v>
      </c>
      <c r="AO33" s="29">
        <v>0</v>
      </c>
      <c r="AP33" s="26">
        <v>0</v>
      </c>
      <c r="AQ33" s="30">
        <v>1</v>
      </c>
      <c r="AR33" s="23">
        <v>0</v>
      </c>
      <c r="AS33" s="23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2121937.58</v>
      </c>
      <c r="BA33" s="26">
        <v>2121937.58</v>
      </c>
      <c r="BB33" s="23" t="s">
        <v>0</v>
      </c>
      <c r="BC33" s="23" t="s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2121937.58</v>
      </c>
      <c r="BK33" s="26">
        <v>2121937.58</v>
      </c>
      <c r="BL33" s="23">
        <v>0</v>
      </c>
      <c r="BM33" s="23" t="s">
        <v>88</v>
      </c>
      <c r="BN33" s="23">
        <v>0</v>
      </c>
      <c r="BO33" s="23" t="b">
        <v>0</v>
      </c>
      <c r="BP33" s="26">
        <v>83352</v>
      </c>
      <c r="BQ33" s="24">
        <v>0</v>
      </c>
      <c r="BR33" s="20">
        <v>0</v>
      </c>
      <c r="BS33" s="318">
        <v>83</v>
      </c>
      <c r="BT33" s="20">
        <v>0</v>
      </c>
      <c r="BU33" s="318">
        <v>0</v>
      </c>
      <c r="BV33" s="20">
        <v>134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83352</v>
      </c>
      <c r="CJ33" s="26">
        <v>83352</v>
      </c>
      <c r="CK33" s="22">
        <v>0</v>
      </c>
      <c r="CL33" s="22">
        <v>0</v>
      </c>
    </row>
    <row r="34" spans="1:90" s="323" customFormat="1" ht="20.100000000000001" customHeight="1" outlineLevel="2">
      <c r="A34" s="320" t="s">
        <v>89</v>
      </c>
      <c r="B34" s="320"/>
      <c r="C34" s="320"/>
      <c r="D34" s="320"/>
      <c r="E34" s="320"/>
      <c r="F34" s="320"/>
      <c r="G34" s="320"/>
      <c r="H34" s="320"/>
      <c r="I34" s="321"/>
      <c r="J34" s="32"/>
      <c r="K34" s="32"/>
      <c r="L34" s="33"/>
      <c r="M34" s="34"/>
      <c r="N34" s="34"/>
      <c r="O34" s="35"/>
      <c r="P34" s="32"/>
      <c r="Q34" s="32"/>
      <c r="R34" s="36">
        <v>0</v>
      </c>
      <c r="S34" s="36">
        <v>0</v>
      </c>
      <c r="T34" s="36">
        <v>0</v>
      </c>
      <c r="U34" s="37">
        <v>0</v>
      </c>
      <c r="V34" s="38"/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7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83352</v>
      </c>
      <c r="AK34" s="40">
        <v>83352</v>
      </c>
      <c r="AL34" s="41"/>
      <c r="AM34" s="38">
        <v>0</v>
      </c>
      <c r="AN34" s="32"/>
      <c r="AO34" s="41"/>
      <c r="AP34" s="38">
        <v>0</v>
      </c>
      <c r="AQ34" s="42"/>
      <c r="AR34" s="35"/>
      <c r="AS34" s="35"/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2121937.58</v>
      </c>
      <c r="BA34" s="38">
        <v>2121937.58</v>
      </c>
      <c r="BB34" s="35"/>
      <c r="BC34" s="35"/>
      <c r="BD34" s="38"/>
      <c r="BE34" s="38"/>
      <c r="BF34" s="38"/>
      <c r="BG34" s="38"/>
      <c r="BH34" s="38"/>
      <c r="BI34" s="38"/>
      <c r="BJ34" s="38"/>
      <c r="BK34" s="38"/>
      <c r="BL34" s="35"/>
      <c r="BM34" s="35"/>
      <c r="BN34" s="35"/>
      <c r="BO34" s="35"/>
      <c r="BP34" s="38"/>
      <c r="BQ34" s="36"/>
      <c r="BR34" s="32"/>
      <c r="BS34" s="322"/>
      <c r="BT34" s="32"/>
      <c r="BU34" s="322"/>
      <c r="BV34" s="32"/>
      <c r="BW34" s="43"/>
      <c r="BX34" s="43"/>
      <c r="BY34" s="38"/>
      <c r="BZ34" s="38"/>
      <c r="CA34" s="38">
        <v>0</v>
      </c>
      <c r="CB34" s="38"/>
      <c r="CC34" s="38"/>
      <c r="CD34" s="38"/>
      <c r="CE34" s="38"/>
      <c r="CF34" s="38"/>
      <c r="CG34" s="38"/>
      <c r="CH34" s="38"/>
      <c r="CI34" s="38"/>
      <c r="CJ34" s="38"/>
      <c r="CK34" s="34"/>
      <c r="CL34" s="34"/>
    </row>
    <row r="35" spans="1:90" outlineLevel="3">
      <c r="A35" s="316" t="s">
        <v>147</v>
      </c>
      <c r="B35" s="316" t="s">
        <v>559</v>
      </c>
      <c r="C35" s="316" t="s">
        <v>560</v>
      </c>
      <c r="D35" s="316" t="s">
        <v>561</v>
      </c>
      <c r="E35" s="316" t="s">
        <v>182</v>
      </c>
      <c r="F35" s="316" t="s">
        <v>0</v>
      </c>
      <c r="G35" s="329" t="s">
        <v>143</v>
      </c>
      <c r="H35" s="329" t="s">
        <v>125</v>
      </c>
      <c r="I35" s="317" t="s">
        <v>128</v>
      </c>
      <c r="J35" s="20">
        <v>1</v>
      </c>
      <c r="K35" s="20">
        <v>1</v>
      </c>
      <c r="L35" s="21">
        <v>0</v>
      </c>
      <c r="M35" s="22">
        <v>0</v>
      </c>
      <c r="N35" s="2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25">
        <v>132383.76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132383.76</v>
      </c>
      <c r="AD35" s="26">
        <v>0</v>
      </c>
      <c r="AE35" s="26">
        <v>0</v>
      </c>
      <c r="AF35" s="26">
        <v>0</v>
      </c>
      <c r="AG35" s="26">
        <v>0</v>
      </c>
      <c r="AH35" s="27">
        <v>0</v>
      </c>
      <c r="AI35" s="26">
        <v>0</v>
      </c>
      <c r="AJ35" s="26">
        <v>0</v>
      </c>
      <c r="AK35" s="28">
        <v>0</v>
      </c>
      <c r="AL35" s="29">
        <v>0</v>
      </c>
      <c r="AM35" s="26">
        <v>132383.76</v>
      </c>
      <c r="AN35" s="29">
        <v>0</v>
      </c>
      <c r="AO35" s="20">
        <v>0</v>
      </c>
      <c r="AP35" s="26">
        <v>132383.76</v>
      </c>
      <c r="AQ35" s="30">
        <v>1</v>
      </c>
      <c r="AR35" s="23">
        <v>132383.76</v>
      </c>
      <c r="AS35" s="23">
        <v>132383.76</v>
      </c>
      <c r="AT35" s="26">
        <v>0</v>
      </c>
      <c r="AU35" s="26">
        <v>0</v>
      </c>
      <c r="AV35" s="26">
        <v>0</v>
      </c>
      <c r="AW35" s="26">
        <v>0</v>
      </c>
      <c r="AX35" s="26">
        <v>0.27000000001862645</v>
      </c>
      <c r="AY35" s="26">
        <v>0</v>
      </c>
      <c r="AZ35" s="26">
        <v>0</v>
      </c>
      <c r="BA35" s="26">
        <v>0.27000000001862645</v>
      </c>
      <c r="BB35" s="23" t="s">
        <v>0</v>
      </c>
      <c r="BC35" s="23" t="s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0.27000000001862645</v>
      </c>
      <c r="BI35" s="26">
        <v>0</v>
      </c>
      <c r="BJ35" s="26">
        <v>0</v>
      </c>
      <c r="BK35" s="26">
        <v>0.27000000001862645</v>
      </c>
      <c r="BL35" s="26">
        <v>132383.76</v>
      </c>
      <c r="BM35" s="23" t="s">
        <v>98</v>
      </c>
      <c r="BN35" s="23">
        <v>0</v>
      </c>
      <c r="BO35" s="23" t="b">
        <v>0</v>
      </c>
      <c r="BP35" s="26">
        <v>0</v>
      </c>
      <c r="BQ35" s="20">
        <v>0</v>
      </c>
      <c r="BR35" s="20">
        <v>0</v>
      </c>
      <c r="BS35" s="318">
        <v>12</v>
      </c>
      <c r="BT35" s="20">
        <v>0</v>
      </c>
      <c r="BU35" s="318">
        <v>0</v>
      </c>
      <c r="BV35" s="20">
        <v>72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-539901.51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2">
        <v>0</v>
      </c>
      <c r="CL35" s="22">
        <v>0</v>
      </c>
    </row>
    <row r="36" spans="1:90" outlineLevel="3">
      <c r="A36" s="316" t="s">
        <v>147</v>
      </c>
      <c r="B36" s="316" t="s">
        <v>559</v>
      </c>
      <c r="C36" s="316" t="s">
        <v>563</v>
      </c>
      <c r="D36" s="316" t="s">
        <v>564</v>
      </c>
      <c r="E36" s="316" t="s">
        <v>183</v>
      </c>
      <c r="F36" s="316" t="s">
        <v>0</v>
      </c>
      <c r="G36" s="316" t="s">
        <v>143</v>
      </c>
      <c r="H36" s="316" t="s">
        <v>95</v>
      </c>
      <c r="I36" s="317" t="s">
        <v>128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4533932.76</v>
      </c>
      <c r="P36" s="20">
        <v>4533932.76</v>
      </c>
      <c r="Q36" s="20">
        <v>0</v>
      </c>
      <c r="R36" s="24" t="s">
        <v>565</v>
      </c>
      <c r="S36" s="24">
        <v>0</v>
      </c>
      <c r="T36" s="24">
        <v>0</v>
      </c>
      <c r="U36" s="25">
        <v>4533932.76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4533932.76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0</v>
      </c>
      <c r="AK36" s="28">
        <v>0</v>
      </c>
      <c r="AL36" s="29">
        <v>0</v>
      </c>
      <c r="AM36" s="26">
        <v>4441800</v>
      </c>
      <c r="AN36" s="20">
        <v>0</v>
      </c>
      <c r="AO36" s="29">
        <v>0</v>
      </c>
      <c r="AP36" s="26">
        <v>4441800</v>
      </c>
      <c r="AQ36" s="30">
        <v>1</v>
      </c>
      <c r="AR36" s="23">
        <v>0</v>
      </c>
      <c r="AS36" s="23">
        <v>4533932.76</v>
      </c>
      <c r="AT36" s="26">
        <v>0</v>
      </c>
      <c r="AU36" s="26">
        <v>0</v>
      </c>
      <c r="AV36" s="26">
        <v>0</v>
      </c>
      <c r="AW36" s="26">
        <v>0</v>
      </c>
      <c r="AX36" s="26">
        <v>-649642.17000000004</v>
      </c>
      <c r="AY36" s="26">
        <v>0</v>
      </c>
      <c r="AZ36" s="26">
        <v>0</v>
      </c>
      <c r="BA36" s="26">
        <v>-649642.17000000004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-649642.17000000004</v>
      </c>
      <c r="BI36" s="26">
        <v>0</v>
      </c>
      <c r="BJ36" s="26">
        <v>0</v>
      </c>
      <c r="BK36" s="26">
        <v>-649642.17000000004</v>
      </c>
      <c r="BL36" s="26">
        <v>4441800</v>
      </c>
      <c r="BM36" s="23" t="s">
        <v>98</v>
      </c>
      <c r="BN36" s="23">
        <v>0</v>
      </c>
      <c r="BO36" s="23" t="b">
        <v>0</v>
      </c>
      <c r="BP36" s="26">
        <v>0</v>
      </c>
      <c r="BQ36" s="46">
        <v>623970</v>
      </c>
      <c r="BR36" s="20">
        <v>623970</v>
      </c>
      <c r="BS36" s="318">
        <v>12</v>
      </c>
      <c r="BT36" s="20">
        <v>0</v>
      </c>
      <c r="BU36" s="318">
        <v>0</v>
      </c>
      <c r="BV36" s="20">
        <v>140</v>
      </c>
      <c r="BW36" s="31">
        <v>0</v>
      </c>
      <c r="BX36" s="31">
        <v>0</v>
      </c>
      <c r="BY36" s="26">
        <v>0</v>
      </c>
      <c r="BZ36" s="26">
        <v>0</v>
      </c>
      <c r="CA36" s="26">
        <v>92132.76</v>
      </c>
      <c r="CB36" s="26">
        <v>-66890.070000000007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2">
        <v>0</v>
      </c>
      <c r="CL36" s="22">
        <v>0</v>
      </c>
    </row>
    <row r="37" spans="1:90" outlineLevel="3">
      <c r="A37" s="316" t="s">
        <v>147</v>
      </c>
      <c r="B37" s="316" t="s">
        <v>559</v>
      </c>
      <c r="C37" s="316" t="s">
        <v>563</v>
      </c>
      <c r="D37" s="316" t="s">
        <v>564</v>
      </c>
      <c r="E37" s="316" t="s">
        <v>184</v>
      </c>
      <c r="F37" s="316" t="s">
        <v>0</v>
      </c>
      <c r="G37" s="316" t="s">
        <v>143</v>
      </c>
      <c r="H37" s="316" t="s">
        <v>95</v>
      </c>
      <c r="I37" s="317" t="s">
        <v>185</v>
      </c>
      <c r="J37" s="20">
        <v>1</v>
      </c>
      <c r="K37" s="20">
        <v>1</v>
      </c>
      <c r="L37" s="21">
        <v>0</v>
      </c>
      <c r="M37" s="22">
        <v>0</v>
      </c>
      <c r="N37" s="22">
        <v>0</v>
      </c>
      <c r="O37" s="23">
        <v>1610833</v>
      </c>
      <c r="P37" s="20">
        <v>1610833</v>
      </c>
      <c r="Q37" s="20">
        <v>0</v>
      </c>
      <c r="R37" s="24" t="s">
        <v>566</v>
      </c>
      <c r="S37" s="24">
        <v>0</v>
      </c>
      <c r="T37" s="24">
        <v>0</v>
      </c>
      <c r="U37" s="25">
        <v>1610833</v>
      </c>
      <c r="V37" s="26" t="s">
        <v>97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5">
        <v>1610833</v>
      </c>
      <c r="AD37" s="26">
        <v>0</v>
      </c>
      <c r="AE37" s="26">
        <v>0</v>
      </c>
      <c r="AF37" s="26">
        <v>0</v>
      </c>
      <c r="AG37" s="26">
        <v>0</v>
      </c>
      <c r="AH37" s="27">
        <v>0</v>
      </c>
      <c r="AI37" s="26">
        <v>0</v>
      </c>
      <c r="AJ37" s="26">
        <v>0</v>
      </c>
      <c r="AK37" s="28">
        <v>0</v>
      </c>
      <c r="AL37" s="29">
        <v>0</v>
      </c>
      <c r="AM37" s="26">
        <v>1610833</v>
      </c>
      <c r="AN37" s="20">
        <v>0</v>
      </c>
      <c r="AO37" s="29">
        <v>0</v>
      </c>
      <c r="AP37" s="26">
        <v>1610833</v>
      </c>
      <c r="AQ37" s="30">
        <v>1</v>
      </c>
      <c r="AR37" s="23">
        <v>0</v>
      </c>
      <c r="AS37" s="23">
        <v>1610833</v>
      </c>
      <c r="AT37" s="26">
        <v>0</v>
      </c>
      <c r="AU37" s="26">
        <v>0</v>
      </c>
      <c r="AV37" s="26">
        <v>0</v>
      </c>
      <c r="AW37" s="26">
        <v>0</v>
      </c>
      <c r="AX37" s="26">
        <v>86200.70000000007</v>
      </c>
      <c r="AY37" s="26">
        <v>0</v>
      </c>
      <c r="AZ37" s="26">
        <v>0</v>
      </c>
      <c r="BA37" s="26">
        <v>86200.70000000007</v>
      </c>
      <c r="BB37" s="23" t="s">
        <v>0</v>
      </c>
      <c r="BC37" s="23" t="s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86200.70000000007</v>
      </c>
      <c r="BI37" s="26">
        <v>0</v>
      </c>
      <c r="BJ37" s="26">
        <v>0</v>
      </c>
      <c r="BK37" s="26">
        <v>86200.70000000007</v>
      </c>
      <c r="BL37" s="26">
        <v>1610833</v>
      </c>
      <c r="BM37" s="23" t="s">
        <v>98</v>
      </c>
      <c r="BN37" s="23">
        <v>0</v>
      </c>
      <c r="BO37" s="23" t="b">
        <v>0</v>
      </c>
      <c r="BP37" s="26">
        <v>0</v>
      </c>
      <c r="BQ37" s="46">
        <v>0</v>
      </c>
      <c r="BR37" s="20">
        <v>0</v>
      </c>
      <c r="BS37" s="318">
        <v>12</v>
      </c>
      <c r="BT37" s="20">
        <v>0</v>
      </c>
      <c r="BU37" s="318">
        <v>0</v>
      </c>
      <c r="BV37" s="20">
        <v>141</v>
      </c>
      <c r="BW37" s="31">
        <v>0</v>
      </c>
      <c r="BX37" s="31">
        <v>0</v>
      </c>
      <c r="BY37" s="26">
        <v>0</v>
      </c>
      <c r="BZ37" s="26">
        <v>0</v>
      </c>
      <c r="CA37" s="26">
        <v>0</v>
      </c>
      <c r="CB37" s="26">
        <v>-295367.7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2">
        <v>0</v>
      </c>
      <c r="CL37" s="22">
        <v>0</v>
      </c>
    </row>
    <row r="38" spans="1:90" outlineLevel="3">
      <c r="A38" s="316" t="s">
        <v>147</v>
      </c>
      <c r="B38" s="316" t="s">
        <v>559</v>
      </c>
      <c r="C38" s="316" t="s">
        <v>563</v>
      </c>
      <c r="D38" s="316" t="s">
        <v>564</v>
      </c>
      <c r="E38" s="316" t="s">
        <v>186</v>
      </c>
      <c r="F38" s="316" t="s">
        <v>0</v>
      </c>
      <c r="G38" s="316" t="s">
        <v>143</v>
      </c>
      <c r="H38" s="316" t="s">
        <v>95</v>
      </c>
      <c r="I38" s="317" t="s">
        <v>128</v>
      </c>
      <c r="J38" s="20">
        <v>1</v>
      </c>
      <c r="K38" s="20">
        <v>1</v>
      </c>
      <c r="L38" s="21">
        <v>0</v>
      </c>
      <c r="M38" s="22">
        <v>0</v>
      </c>
      <c r="N38" s="22">
        <v>0</v>
      </c>
      <c r="O38" s="23">
        <v>0</v>
      </c>
      <c r="P38" s="20">
        <v>0</v>
      </c>
      <c r="Q38" s="20">
        <v>0</v>
      </c>
      <c r="R38" s="24" t="s">
        <v>567</v>
      </c>
      <c r="S38" s="24">
        <v>0</v>
      </c>
      <c r="T38" s="24">
        <v>0</v>
      </c>
      <c r="U38" s="25">
        <v>0</v>
      </c>
      <c r="V38" s="26" t="s">
        <v>97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5">
        <v>0</v>
      </c>
      <c r="AD38" s="26">
        <v>0</v>
      </c>
      <c r="AE38" s="26">
        <v>0</v>
      </c>
      <c r="AF38" s="26">
        <v>0</v>
      </c>
      <c r="AG38" s="26">
        <v>0</v>
      </c>
      <c r="AH38" s="27">
        <v>0</v>
      </c>
      <c r="AI38" s="26">
        <v>0</v>
      </c>
      <c r="AJ38" s="26">
        <v>48780</v>
      </c>
      <c r="AK38" s="28">
        <v>48780</v>
      </c>
      <c r="AL38" s="29">
        <v>0</v>
      </c>
      <c r="AM38" s="26">
        <v>0</v>
      </c>
      <c r="AN38" s="20">
        <v>0</v>
      </c>
      <c r="AO38" s="29">
        <v>0</v>
      </c>
      <c r="AP38" s="26">
        <v>0</v>
      </c>
      <c r="AQ38" s="30">
        <v>1</v>
      </c>
      <c r="AR38" s="23">
        <v>0</v>
      </c>
      <c r="AS38" s="23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146481.89000000001</v>
      </c>
      <c r="BA38" s="26">
        <v>146481.89000000001</v>
      </c>
      <c r="BB38" s="23" t="s">
        <v>0</v>
      </c>
      <c r="BC38" s="23" t="s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146481.89000000001</v>
      </c>
      <c r="BK38" s="26">
        <v>146481.89000000001</v>
      </c>
      <c r="BL38" s="26">
        <v>0</v>
      </c>
      <c r="BM38" s="23" t="s">
        <v>98</v>
      </c>
      <c r="BN38" s="23">
        <v>0</v>
      </c>
      <c r="BO38" s="23" t="b">
        <v>0</v>
      </c>
      <c r="BP38" s="26">
        <v>48780</v>
      </c>
      <c r="BQ38" s="46">
        <v>-9375</v>
      </c>
      <c r="BR38" s="20">
        <v>-9375</v>
      </c>
      <c r="BS38" s="318">
        <v>12</v>
      </c>
      <c r="BT38" s="20">
        <v>0</v>
      </c>
      <c r="BU38" s="318">
        <v>0</v>
      </c>
      <c r="BV38" s="20">
        <v>165</v>
      </c>
      <c r="BW38" s="31">
        <v>0</v>
      </c>
      <c r="BX38" s="31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48780</v>
      </c>
      <c r="CJ38" s="26">
        <v>48780</v>
      </c>
      <c r="CK38" s="22">
        <v>0</v>
      </c>
      <c r="CL38" s="22">
        <v>0</v>
      </c>
    </row>
    <row r="39" spans="1:90" outlineLevel="3">
      <c r="A39" s="316" t="s">
        <v>147</v>
      </c>
      <c r="B39" s="316" t="s">
        <v>559</v>
      </c>
      <c r="C39" s="316" t="s">
        <v>563</v>
      </c>
      <c r="D39" s="316" t="s">
        <v>564</v>
      </c>
      <c r="E39" s="316" t="s">
        <v>187</v>
      </c>
      <c r="F39" s="316" t="s">
        <v>0</v>
      </c>
      <c r="G39" s="316" t="s">
        <v>143</v>
      </c>
      <c r="H39" s="316" t="s">
        <v>95</v>
      </c>
      <c r="I39" s="317" t="s">
        <v>128</v>
      </c>
      <c r="J39" s="20">
        <v>1</v>
      </c>
      <c r="K39" s="20">
        <v>1</v>
      </c>
      <c r="L39" s="21">
        <v>0</v>
      </c>
      <c r="M39" s="22">
        <v>0</v>
      </c>
      <c r="N39" s="22">
        <v>0</v>
      </c>
      <c r="O39" s="23">
        <v>19609625</v>
      </c>
      <c r="P39" s="20">
        <v>19609625</v>
      </c>
      <c r="Q39" s="20">
        <v>0</v>
      </c>
      <c r="R39" s="24" t="s">
        <v>568</v>
      </c>
      <c r="S39" s="24">
        <v>0</v>
      </c>
      <c r="T39" s="24">
        <v>0</v>
      </c>
      <c r="U39" s="25">
        <v>19609625</v>
      </c>
      <c r="V39" s="26" t="s">
        <v>97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19609625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0</v>
      </c>
      <c r="AM39" s="26">
        <v>19609625</v>
      </c>
      <c r="AN39" s="20">
        <v>0</v>
      </c>
      <c r="AO39" s="29">
        <v>0</v>
      </c>
      <c r="AP39" s="26">
        <v>19609625</v>
      </c>
      <c r="AQ39" s="30">
        <v>1</v>
      </c>
      <c r="AR39" s="23">
        <v>0</v>
      </c>
      <c r="AS39" s="23">
        <v>19609625</v>
      </c>
      <c r="AT39" s="26">
        <v>0</v>
      </c>
      <c r="AU39" s="26">
        <v>0</v>
      </c>
      <c r="AV39" s="26">
        <v>0</v>
      </c>
      <c r="AW39" s="26">
        <v>0</v>
      </c>
      <c r="AX39" s="26">
        <v>651521.74000000209</v>
      </c>
      <c r="AY39" s="26">
        <v>0</v>
      </c>
      <c r="AZ39" s="26">
        <v>0</v>
      </c>
      <c r="BA39" s="26">
        <v>651521.74000000209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651521.74000000209</v>
      </c>
      <c r="BI39" s="26">
        <v>0</v>
      </c>
      <c r="BJ39" s="26">
        <v>0</v>
      </c>
      <c r="BK39" s="26">
        <v>651521.74000000209</v>
      </c>
      <c r="BL39" s="26">
        <v>19609625</v>
      </c>
      <c r="BM39" s="23" t="s">
        <v>98</v>
      </c>
      <c r="BN39" s="23">
        <v>0</v>
      </c>
      <c r="BO39" s="23" t="b">
        <v>0</v>
      </c>
      <c r="BP39" s="26">
        <v>0</v>
      </c>
      <c r="BQ39" s="46">
        <v>2269099</v>
      </c>
      <c r="BR39" s="20">
        <v>2269099</v>
      </c>
      <c r="BS39" s="318">
        <v>12</v>
      </c>
      <c r="BT39" s="20">
        <v>0</v>
      </c>
      <c r="BU39" s="318">
        <v>0</v>
      </c>
      <c r="BV39" s="20">
        <v>169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5292505.26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outlineLevel="3">
      <c r="A40" s="316" t="s">
        <v>147</v>
      </c>
      <c r="B40" s="316" t="s">
        <v>559</v>
      </c>
      <c r="C40" s="316" t="s">
        <v>560</v>
      </c>
      <c r="D40" s="316" t="s">
        <v>561</v>
      </c>
      <c r="E40" s="316" t="s">
        <v>569</v>
      </c>
      <c r="F40" s="316" t="s">
        <v>0</v>
      </c>
      <c r="G40" s="316" t="s">
        <v>143</v>
      </c>
      <c r="H40" s="316" t="s">
        <v>95</v>
      </c>
      <c r="I40" s="317" t="s">
        <v>128</v>
      </c>
      <c r="J40" s="20">
        <v>1</v>
      </c>
      <c r="K40" s="20">
        <v>1</v>
      </c>
      <c r="L40" s="21">
        <v>0</v>
      </c>
      <c r="M40" s="22">
        <v>0</v>
      </c>
      <c r="N40" s="22">
        <v>0</v>
      </c>
      <c r="O40" s="23">
        <v>8238768</v>
      </c>
      <c r="P40" s="20">
        <v>8238768</v>
      </c>
      <c r="Q40" s="20">
        <v>0</v>
      </c>
      <c r="R40" s="24" t="s">
        <v>570</v>
      </c>
      <c r="S40" s="24">
        <v>0</v>
      </c>
      <c r="T40" s="24">
        <v>0</v>
      </c>
      <c r="U40" s="25">
        <v>8238768</v>
      </c>
      <c r="V40" s="26" t="s">
        <v>97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5">
        <v>8238768</v>
      </c>
      <c r="AD40" s="26">
        <v>0</v>
      </c>
      <c r="AE40" s="26">
        <v>0</v>
      </c>
      <c r="AF40" s="26">
        <v>0</v>
      </c>
      <c r="AG40" s="26">
        <v>0</v>
      </c>
      <c r="AH40" s="27">
        <v>0</v>
      </c>
      <c r="AI40" s="26">
        <v>0</v>
      </c>
      <c r="AJ40" s="26">
        <v>260000</v>
      </c>
      <c r="AK40" s="28">
        <v>260000</v>
      </c>
      <c r="AL40" s="29">
        <v>0</v>
      </c>
      <c r="AM40" s="26">
        <v>6536268</v>
      </c>
      <c r="AN40" s="20">
        <v>0</v>
      </c>
      <c r="AO40" s="29">
        <v>0</v>
      </c>
      <c r="AP40" s="26">
        <v>6536268</v>
      </c>
      <c r="AQ40" s="30">
        <v>1</v>
      </c>
      <c r="AR40" s="23">
        <v>0</v>
      </c>
      <c r="AS40" s="23">
        <v>8238768</v>
      </c>
      <c r="AT40" s="26">
        <v>0</v>
      </c>
      <c r="AU40" s="26">
        <v>0</v>
      </c>
      <c r="AV40" s="26">
        <v>260000</v>
      </c>
      <c r="AW40" s="26">
        <v>260000</v>
      </c>
      <c r="AX40" s="26">
        <v>0</v>
      </c>
      <c r="AY40" s="26">
        <v>0</v>
      </c>
      <c r="AZ40" s="26">
        <v>260000</v>
      </c>
      <c r="BA40" s="26">
        <v>260000</v>
      </c>
      <c r="BB40" s="23" t="s">
        <v>0</v>
      </c>
      <c r="BC40" s="23" t="s">
        <v>0</v>
      </c>
      <c r="BD40" s="26">
        <v>0</v>
      </c>
      <c r="BE40" s="26">
        <v>0</v>
      </c>
      <c r="BF40" s="26">
        <v>260000</v>
      </c>
      <c r="BG40" s="26">
        <v>260000</v>
      </c>
      <c r="BH40" s="26">
        <v>0</v>
      </c>
      <c r="BI40" s="26">
        <v>0</v>
      </c>
      <c r="BJ40" s="26">
        <v>260000</v>
      </c>
      <c r="BK40" s="26">
        <v>260000</v>
      </c>
      <c r="BL40" s="26">
        <v>6536268</v>
      </c>
      <c r="BM40" s="23" t="s">
        <v>98</v>
      </c>
      <c r="BN40" s="23">
        <v>0</v>
      </c>
      <c r="BO40" s="23" t="b">
        <v>0</v>
      </c>
      <c r="BP40" s="26">
        <v>260000</v>
      </c>
      <c r="BQ40" s="46">
        <v>0</v>
      </c>
      <c r="BR40" s="20">
        <v>0</v>
      </c>
      <c r="BS40" s="318">
        <v>12</v>
      </c>
      <c r="BT40" s="20">
        <v>0</v>
      </c>
      <c r="BU40" s="318">
        <v>0</v>
      </c>
      <c r="BV40" s="20">
        <v>178</v>
      </c>
      <c r="BW40" s="31">
        <v>0</v>
      </c>
      <c r="BX40" s="31">
        <v>0</v>
      </c>
      <c r="BY40" s="26">
        <v>0</v>
      </c>
      <c r="BZ40" s="26">
        <v>0</v>
      </c>
      <c r="CA40" s="26">
        <v>1702500</v>
      </c>
      <c r="CB40" s="26">
        <v>8238768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260000</v>
      </c>
      <c r="CJ40" s="26">
        <v>260000</v>
      </c>
      <c r="CK40" s="22">
        <v>0</v>
      </c>
      <c r="CL40" s="22">
        <v>0</v>
      </c>
    </row>
    <row r="41" spans="1:90" outlineLevel="3">
      <c r="A41" s="316" t="s">
        <v>147</v>
      </c>
      <c r="B41" s="316" t="s">
        <v>559</v>
      </c>
      <c r="C41" s="316" t="s">
        <v>560</v>
      </c>
      <c r="D41" s="316" t="s">
        <v>561</v>
      </c>
      <c r="E41" s="316" t="s">
        <v>188</v>
      </c>
      <c r="F41" s="316" t="s">
        <v>0</v>
      </c>
      <c r="G41" s="316" t="s">
        <v>143</v>
      </c>
      <c r="H41" s="316" t="s">
        <v>95</v>
      </c>
      <c r="I41" s="317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17054345.75</v>
      </c>
      <c r="P41" s="20">
        <v>17054345.75</v>
      </c>
      <c r="Q41" s="20">
        <v>0</v>
      </c>
      <c r="R41" s="24" t="s">
        <v>571</v>
      </c>
      <c r="S41" s="24">
        <v>0</v>
      </c>
      <c r="T41" s="24">
        <v>0</v>
      </c>
      <c r="U41" s="25">
        <v>17054345.75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17054345.75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17054345.75</v>
      </c>
      <c r="AN41" s="20">
        <v>0</v>
      </c>
      <c r="AO41" s="29">
        <v>0</v>
      </c>
      <c r="AP41" s="26">
        <v>17054345.75</v>
      </c>
      <c r="AQ41" s="30">
        <v>1</v>
      </c>
      <c r="AR41" s="23">
        <v>0</v>
      </c>
      <c r="AS41" s="23">
        <v>17054345.75</v>
      </c>
      <c r="AT41" s="26">
        <v>0</v>
      </c>
      <c r="AU41" s="26">
        <v>0</v>
      </c>
      <c r="AV41" s="26">
        <v>0</v>
      </c>
      <c r="AW41" s="26">
        <v>0</v>
      </c>
      <c r="AX41" s="26">
        <v>-790625</v>
      </c>
      <c r="AY41" s="26">
        <v>0</v>
      </c>
      <c r="AZ41" s="26">
        <v>0</v>
      </c>
      <c r="BA41" s="26">
        <v>-790625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-790625</v>
      </c>
      <c r="BI41" s="26">
        <v>0</v>
      </c>
      <c r="BJ41" s="26">
        <v>0</v>
      </c>
      <c r="BK41" s="26">
        <v>-790625</v>
      </c>
      <c r="BL41" s="26">
        <v>17054345.75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4785398</v>
      </c>
      <c r="BR41" s="20">
        <v>4785398</v>
      </c>
      <c r="BS41" s="318">
        <v>12</v>
      </c>
      <c r="BT41" s="20">
        <v>0</v>
      </c>
      <c r="BU41" s="318">
        <v>0</v>
      </c>
      <c r="BV41" s="20">
        <v>182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1424345.75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outlineLevel="3">
      <c r="A42" s="316" t="s">
        <v>147</v>
      </c>
      <c r="B42" s="316" t="s">
        <v>559</v>
      </c>
      <c r="C42" s="316" t="s">
        <v>560</v>
      </c>
      <c r="D42" s="316" t="s">
        <v>561</v>
      </c>
      <c r="E42" s="316" t="s">
        <v>189</v>
      </c>
      <c r="F42" s="316" t="s">
        <v>0</v>
      </c>
      <c r="G42" s="316" t="s">
        <v>143</v>
      </c>
      <c r="H42" s="316" t="s">
        <v>95</v>
      </c>
      <c r="I42" s="317" t="s">
        <v>128</v>
      </c>
      <c r="J42" s="20">
        <v>1</v>
      </c>
      <c r="K42" s="20">
        <v>1</v>
      </c>
      <c r="L42" s="21">
        <v>0</v>
      </c>
      <c r="M42" s="22">
        <v>0</v>
      </c>
      <c r="N42" s="22">
        <v>0</v>
      </c>
      <c r="O42" s="23">
        <v>3744166.75</v>
      </c>
      <c r="P42" s="20">
        <v>3744166.75</v>
      </c>
      <c r="Q42" s="20">
        <v>0</v>
      </c>
      <c r="R42" s="24" t="s">
        <v>572</v>
      </c>
      <c r="S42" s="24">
        <v>0</v>
      </c>
      <c r="T42" s="24">
        <v>0</v>
      </c>
      <c r="U42" s="25">
        <v>3744166.75</v>
      </c>
      <c r="V42" s="26" t="s">
        <v>97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5">
        <v>3744166.75</v>
      </c>
      <c r="AD42" s="26">
        <v>0</v>
      </c>
      <c r="AE42" s="26">
        <v>0</v>
      </c>
      <c r="AF42" s="26">
        <v>0</v>
      </c>
      <c r="AG42" s="26">
        <v>0</v>
      </c>
      <c r="AH42" s="27">
        <v>0</v>
      </c>
      <c r="AI42" s="26">
        <v>0</v>
      </c>
      <c r="AJ42" s="26">
        <v>28700.46</v>
      </c>
      <c r="AK42" s="28">
        <v>28700.46</v>
      </c>
      <c r="AL42" s="29">
        <v>0</v>
      </c>
      <c r="AM42" s="26">
        <v>3715687</v>
      </c>
      <c r="AN42" s="20">
        <v>0</v>
      </c>
      <c r="AO42" s="29">
        <v>0</v>
      </c>
      <c r="AP42" s="26">
        <v>3715687</v>
      </c>
      <c r="AQ42" s="30">
        <v>1</v>
      </c>
      <c r="AR42" s="23">
        <v>0</v>
      </c>
      <c r="AS42" s="23">
        <v>3744166.75</v>
      </c>
      <c r="AT42" s="26">
        <v>0</v>
      </c>
      <c r="AU42" s="26">
        <v>0</v>
      </c>
      <c r="AV42" s="26">
        <v>0</v>
      </c>
      <c r="AW42" s="26">
        <v>0</v>
      </c>
      <c r="AX42" s="26">
        <v>881110.24</v>
      </c>
      <c r="AY42" s="26">
        <v>0</v>
      </c>
      <c r="AZ42" s="26">
        <v>83298.45</v>
      </c>
      <c r="BA42" s="26">
        <v>964408.69</v>
      </c>
      <c r="BB42" s="23" t="s">
        <v>0</v>
      </c>
      <c r="BC42" s="23" t="s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881110.24</v>
      </c>
      <c r="BI42" s="26">
        <v>0</v>
      </c>
      <c r="BJ42" s="26">
        <v>83298.45</v>
      </c>
      <c r="BK42" s="26">
        <v>964408.69</v>
      </c>
      <c r="BL42" s="26">
        <v>3715687</v>
      </c>
      <c r="BM42" s="23" t="s">
        <v>98</v>
      </c>
      <c r="BN42" s="23">
        <v>0</v>
      </c>
      <c r="BO42" s="23" t="b">
        <v>0</v>
      </c>
      <c r="BP42" s="26">
        <v>28700.46</v>
      </c>
      <c r="BQ42" s="46">
        <v>0</v>
      </c>
      <c r="BR42" s="20">
        <v>0</v>
      </c>
      <c r="BS42" s="318">
        <v>12</v>
      </c>
      <c r="BT42" s="20">
        <v>0</v>
      </c>
      <c r="BU42" s="318">
        <v>0</v>
      </c>
      <c r="BV42" s="20">
        <v>183</v>
      </c>
      <c r="BW42" s="31">
        <v>0</v>
      </c>
      <c r="BX42" s="31">
        <v>0</v>
      </c>
      <c r="BY42" s="26">
        <v>0</v>
      </c>
      <c r="BZ42" s="26">
        <v>214257.96</v>
      </c>
      <c r="CA42" s="26">
        <v>28479.75</v>
      </c>
      <c r="CB42" s="26">
        <v>2102798.5099999998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28700.46</v>
      </c>
      <c r="CJ42" s="26">
        <v>28700.46</v>
      </c>
      <c r="CK42" s="22">
        <v>0</v>
      </c>
      <c r="CL42" s="22">
        <v>0</v>
      </c>
    </row>
    <row r="43" spans="1:90" outlineLevel="3">
      <c r="A43" s="316" t="s">
        <v>147</v>
      </c>
      <c r="B43" s="316" t="s">
        <v>559</v>
      </c>
      <c r="C43" s="316" t="s">
        <v>563</v>
      </c>
      <c r="D43" s="316" t="s">
        <v>564</v>
      </c>
      <c r="E43" s="316" t="s">
        <v>190</v>
      </c>
      <c r="F43" s="316" t="s">
        <v>0</v>
      </c>
      <c r="G43" s="316" t="s">
        <v>143</v>
      </c>
      <c r="H43" s="316" t="s">
        <v>95</v>
      </c>
      <c r="I43" s="317" t="s">
        <v>128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6115166</v>
      </c>
      <c r="P43" s="20">
        <v>6115166</v>
      </c>
      <c r="Q43" s="20">
        <v>0</v>
      </c>
      <c r="R43" s="24" t="s">
        <v>573</v>
      </c>
      <c r="S43" s="24">
        <v>0</v>
      </c>
      <c r="T43" s="24">
        <v>0</v>
      </c>
      <c r="U43" s="25">
        <v>6115166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6115166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0</v>
      </c>
      <c r="AM43" s="26">
        <v>6115166</v>
      </c>
      <c r="AN43" s="20">
        <v>0</v>
      </c>
      <c r="AO43" s="29">
        <v>0</v>
      </c>
      <c r="AP43" s="26">
        <v>6115166</v>
      </c>
      <c r="AQ43" s="30">
        <v>1</v>
      </c>
      <c r="AR43" s="23">
        <v>0</v>
      </c>
      <c r="AS43" s="23">
        <v>6115166</v>
      </c>
      <c r="AT43" s="26">
        <v>0</v>
      </c>
      <c r="AU43" s="26">
        <v>0</v>
      </c>
      <c r="AV43" s="26">
        <v>0</v>
      </c>
      <c r="AW43" s="26">
        <v>0</v>
      </c>
      <c r="AX43" s="26">
        <v>347780.95000000065</v>
      </c>
      <c r="AY43" s="26">
        <v>0</v>
      </c>
      <c r="AZ43" s="26">
        <v>0</v>
      </c>
      <c r="BA43" s="26">
        <v>347780.95000000065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347780.95000000065</v>
      </c>
      <c r="BI43" s="26">
        <v>0</v>
      </c>
      <c r="BJ43" s="26">
        <v>0</v>
      </c>
      <c r="BK43" s="26">
        <v>347780.95000000065</v>
      </c>
      <c r="BL43" s="26">
        <v>6115166</v>
      </c>
      <c r="BM43" s="23" t="s">
        <v>98</v>
      </c>
      <c r="BN43" s="23">
        <v>0</v>
      </c>
      <c r="BO43" s="23" t="b">
        <v>0</v>
      </c>
      <c r="BP43" s="26">
        <v>0</v>
      </c>
      <c r="BQ43" s="46">
        <v>702344</v>
      </c>
      <c r="BR43" s="20">
        <v>702344</v>
      </c>
      <c r="BS43" s="318">
        <v>12</v>
      </c>
      <c r="BT43" s="20">
        <v>0</v>
      </c>
      <c r="BU43" s="318">
        <v>0</v>
      </c>
      <c r="BV43" s="20">
        <v>185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1697760.05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316" t="s">
        <v>147</v>
      </c>
      <c r="B44" s="316" t="s">
        <v>559</v>
      </c>
      <c r="C44" s="316" t="s">
        <v>560</v>
      </c>
      <c r="D44" s="316" t="s">
        <v>561</v>
      </c>
      <c r="E44" s="316" t="s">
        <v>191</v>
      </c>
      <c r="F44" s="316" t="s">
        <v>0</v>
      </c>
      <c r="G44" s="316" t="s">
        <v>143</v>
      </c>
      <c r="H44" s="316" t="s">
        <v>95</v>
      </c>
      <c r="I44" s="317" t="s">
        <v>128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18513996.359999999</v>
      </c>
      <c r="P44" s="20">
        <v>18513996.359999999</v>
      </c>
      <c r="Q44" s="20">
        <v>0</v>
      </c>
      <c r="R44" s="24" t="s">
        <v>574</v>
      </c>
      <c r="S44" s="24">
        <v>0</v>
      </c>
      <c r="T44" s="24">
        <v>0</v>
      </c>
      <c r="U44" s="25">
        <v>18513996.359999999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18513996.359999999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0</v>
      </c>
      <c r="AM44" s="26">
        <v>18874713</v>
      </c>
      <c r="AN44" s="20">
        <v>0</v>
      </c>
      <c r="AO44" s="29">
        <v>0</v>
      </c>
      <c r="AP44" s="26">
        <v>18874713</v>
      </c>
      <c r="AQ44" s="30">
        <v>1</v>
      </c>
      <c r="AR44" s="23">
        <v>0</v>
      </c>
      <c r="AS44" s="23">
        <v>18513996.359999999</v>
      </c>
      <c r="AT44" s="26">
        <v>0</v>
      </c>
      <c r="AU44" s="26">
        <v>0</v>
      </c>
      <c r="AV44" s="26">
        <v>0</v>
      </c>
      <c r="AW44" s="26">
        <v>0</v>
      </c>
      <c r="AX44" s="26">
        <v>1358890.28</v>
      </c>
      <c r="AY44" s="26">
        <v>0</v>
      </c>
      <c r="AZ44" s="26">
        <v>0</v>
      </c>
      <c r="BA44" s="26">
        <v>1358890.28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1358890.28</v>
      </c>
      <c r="BI44" s="26">
        <v>0</v>
      </c>
      <c r="BJ44" s="26">
        <v>0</v>
      </c>
      <c r="BK44" s="26">
        <v>1358890.28</v>
      </c>
      <c r="BL44" s="26">
        <v>18874713</v>
      </c>
      <c r="BM44" s="23" t="s">
        <v>98</v>
      </c>
      <c r="BN44" s="23">
        <v>0</v>
      </c>
      <c r="BO44" s="23" t="b">
        <v>0</v>
      </c>
      <c r="BP44" s="26">
        <v>0</v>
      </c>
      <c r="BQ44" s="46">
        <v>2864691</v>
      </c>
      <c r="BR44" s="20">
        <v>2864691</v>
      </c>
      <c r="BS44" s="318">
        <v>12</v>
      </c>
      <c r="BT44" s="20">
        <v>0</v>
      </c>
      <c r="BU44" s="318">
        <v>0</v>
      </c>
      <c r="BV44" s="20">
        <v>187</v>
      </c>
      <c r="BW44" s="31">
        <v>0</v>
      </c>
      <c r="BX44" s="31">
        <v>0</v>
      </c>
      <c r="BY44" s="26">
        <v>0</v>
      </c>
      <c r="BZ44" s="26">
        <v>0</v>
      </c>
      <c r="CA44" s="26">
        <v>-360716.64</v>
      </c>
      <c r="CB44" s="26">
        <v>-2872678.92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323" customFormat="1" ht="20.100000000000001" customHeight="1" outlineLevel="2">
      <c r="A45" s="320" t="s">
        <v>151</v>
      </c>
      <c r="B45" s="320"/>
      <c r="C45" s="320"/>
      <c r="D45" s="320"/>
      <c r="E45" s="320"/>
      <c r="F45" s="320"/>
      <c r="G45" s="320"/>
      <c r="H45" s="320"/>
      <c r="I45" s="321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79553217.379999995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79553217.379999995</v>
      </c>
      <c r="AD45" s="38">
        <v>0</v>
      </c>
      <c r="AE45" s="38">
        <v>0</v>
      </c>
      <c r="AF45" s="38">
        <v>0</v>
      </c>
      <c r="AG45" s="38">
        <v>0</v>
      </c>
      <c r="AH45" s="39">
        <v>0</v>
      </c>
      <c r="AI45" s="38">
        <v>0</v>
      </c>
      <c r="AJ45" s="38">
        <v>337480.46</v>
      </c>
      <c r="AK45" s="40">
        <v>337480.46</v>
      </c>
      <c r="AL45" s="41"/>
      <c r="AM45" s="38">
        <v>78090821.50999999</v>
      </c>
      <c r="AN45" s="32"/>
      <c r="AO45" s="41"/>
      <c r="AP45" s="38">
        <v>78090821.50999999</v>
      </c>
      <c r="AQ45" s="42"/>
      <c r="AR45" s="35"/>
      <c r="AS45" s="35"/>
      <c r="AT45" s="38">
        <v>0</v>
      </c>
      <c r="AU45" s="38">
        <v>0</v>
      </c>
      <c r="AV45" s="38">
        <v>260000</v>
      </c>
      <c r="AW45" s="38">
        <v>260000</v>
      </c>
      <c r="AX45" s="38">
        <v>1885237.01</v>
      </c>
      <c r="AY45" s="38">
        <v>0</v>
      </c>
      <c r="AZ45" s="38">
        <v>489780.34</v>
      </c>
      <c r="BA45" s="38">
        <v>2375017.35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322"/>
      <c r="BT45" s="32"/>
      <c r="BU45" s="322"/>
      <c r="BV45" s="32"/>
      <c r="BW45" s="43"/>
      <c r="BX45" s="43"/>
      <c r="BY45" s="38"/>
      <c r="BZ45" s="38"/>
      <c r="CA45" s="38">
        <v>1462395.87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outlineLevel="3">
      <c r="A46" s="316" t="s">
        <v>127</v>
      </c>
      <c r="B46" s="316" t="s">
        <v>559</v>
      </c>
      <c r="C46" s="316" t="s">
        <v>560</v>
      </c>
      <c r="D46" s="316" t="s">
        <v>561</v>
      </c>
      <c r="E46" s="316" t="s">
        <v>192</v>
      </c>
      <c r="F46" s="316" t="s">
        <v>0</v>
      </c>
      <c r="G46" s="329" t="s">
        <v>143</v>
      </c>
      <c r="H46" s="329" t="s">
        <v>125</v>
      </c>
      <c r="I46" s="317" t="s">
        <v>96</v>
      </c>
      <c r="J46" s="44">
        <v>1</v>
      </c>
      <c r="K46" s="20">
        <v>1</v>
      </c>
      <c r="L46" s="21">
        <v>0</v>
      </c>
      <c r="M46" s="22">
        <v>0</v>
      </c>
      <c r="N46" s="22">
        <v>1</v>
      </c>
      <c r="O46" s="23">
        <v>17218</v>
      </c>
      <c r="P46" s="46">
        <v>16895</v>
      </c>
      <c r="Q46" s="46">
        <v>323</v>
      </c>
      <c r="R46" s="24" t="s">
        <v>575</v>
      </c>
      <c r="S46" s="24">
        <v>0</v>
      </c>
      <c r="T46" s="24">
        <v>0</v>
      </c>
      <c r="U46" s="25">
        <v>17218</v>
      </c>
      <c r="V46" s="26" t="s">
        <v>97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5">
        <v>16895</v>
      </c>
      <c r="AD46" s="26">
        <v>323</v>
      </c>
      <c r="AE46" s="26">
        <v>-323</v>
      </c>
      <c r="AF46" s="26">
        <v>0</v>
      </c>
      <c r="AG46" s="26">
        <v>0</v>
      </c>
      <c r="AH46" s="27">
        <v>8736</v>
      </c>
      <c r="AI46" s="26">
        <v>-8736</v>
      </c>
      <c r="AJ46" s="26">
        <v>0</v>
      </c>
      <c r="AK46" s="28">
        <v>0</v>
      </c>
      <c r="AL46" s="29">
        <v>0</v>
      </c>
      <c r="AM46" s="26">
        <v>8482</v>
      </c>
      <c r="AN46" s="29">
        <v>0</v>
      </c>
      <c r="AO46" s="20">
        <v>0</v>
      </c>
      <c r="AP46" s="26">
        <v>8482</v>
      </c>
      <c r="AQ46" s="30">
        <v>1</v>
      </c>
      <c r="AR46" s="23">
        <v>9.9999999999999995E-8</v>
      </c>
      <c r="AS46" s="23">
        <v>17218</v>
      </c>
      <c r="AT46" s="26">
        <v>2221</v>
      </c>
      <c r="AU46" s="26">
        <v>-2221</v>
      </c>
      <c r="AV46" s="26">
        <v>0</v>
      </c>
      <c r="AW46" s="26">
        <v>0</v>
      </c>
      <c r="AX46" s="26">
        <v>-25961</v>
      </c>
      <c r="AY46" s="26">
        <v>-821455</v>
      </c>
      <c r="AZ46" s="26">
        <v>0</v>
      </c>
      <c r="BA46" s="26">
        <v>-847416</v>
      </c>
      <c r="BB46" s="23" t="s">
        <v>0</v>
      </c>
      <c r="BC46" s="23" t="s">
        <v>0</v>
      </c>
      <c r="BD46" s="26">
        <v>1898</v>
      </c>
      <c r="BE46" s="26">
        <v>-1898</v>
      </c>
      <c r="BF46" s="26">
        <v>0</v>
      </c>
      <c r="BG46" s="26">
        <v>0</v>
      </c>
      <c r="BH46" s="26">
        <v>-26284</v>
      </c>
      <c r="BI46" s="26">
        <v>-821132</v>
      </c>
      <c r="BJ46" s="26">
        <v>0</v>
      </c>
      <c r="BK46" s="26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6">
        <v>0</v>
      </c>
      <c r="BQ46" s="46">
        <v>0</v>
      </c>
      <c r="BR46" s="20">
        <v>0</v>
      </c>
      <c r="BS46" s="318">
        <v>2</v>
      </c>
      <c r="BT46" s="20">
        <v>323</v>
      </c>
      <c r="BU46" s="318">
        <v>0</v>
      </c>
      <c r="BV46" s="20">
        <v>16</v>
      </c>
      <c r="BW46" s="31">
        <v>0</v>
      </c>
      <c r="BX46" s="31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8413</v>
      </c>
      <c r="CH46" s="26">
        <v>-8413</v>
      </c>
      <c r="CI46" s="26">
        <v>0</v>
      </c>
      <c r="CJ46" s="26">
        <v>0</v>
      </c>
      <c r="CK46" s="22">
        <v>0</v>
      </c>
      <c r="CL46" s="22">
        <v>0</v>
      </c>
    </row>
    <row r="47" spans="1:90" outlineLevel="3">
      <c r="A47" s="316" t="s">
        <v>127</v>
      </c>
      <c r="B47" s="316" t="s">
        <v>559</v>
      </c>
      <c r="C47" s="316" t="s">
        <v>560</v>
      </c>
      <c r="D47" s="316" t="s">
        <v>561</v>
      </c>
      <c r="E47" s="316" t="s">
        <v>193</v>
      </c>
      <c r="F47" s="316" t="s">
        <v>0</v>
      </c>
      <c r="G47" s="329" t="s">
        <v>143</v>
      </c>
      <c r="H47" s="329" t="s">
        <v>125</v>
      </c>
      <c r="I47" s="317" t="s">
        <v>96</v>
      </c>
      <c r="J47" s="44">
        <v>3300000</v>
      </c>
      <c r="K47" s="20">
        <v>3300000</v>
      </c>
      <c r="L47" s="21">
        <v>0</v>
      </c>
      <c r="M47" s="22">
        <v>0</v>
      </c>
      <c r="N47" s="2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25">
        <v>17563755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17563755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17563755</v>
      </c>
      <c r="AN47" s="29">
        <v>0</v>
      </c>
      <c r="AO47" s="20">
        <v>0</v>
      </c>
      <c r="AP47" s="26">
        <v>17563755</v>
      </c>
      <c r="AQ47" s="30">
        <v>1</v>
      </c>
      <c r="AR47" s="23">
        <v>17563755</v>
      </c>
      <c r="AS47" s="23">
        <v>5.3223500000000001</v>
      </c>
      <c r="AT47" s="26">
        <v>0</v>
      </c>
      <c r="AU47" s="26">
        <v>0</v>
      </c>
      <c r="AV47" s="26">
        <v>0</v>
      </c>
      <c r="AW47" s="26">
        <v>0</v>
      </c>
      <c r="AX47" s="26">
        <v>847416</v>
      </c>
      <c r="AY47" s="26">
        <v>0</v>
      </c>
      <c r="AZ47" s="26">
        <v>0</v>
      </c>
      <c r="BA47" s="26">
        <v>847416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847416</v>
      </c>
      <c r="BI47" s="26">
        <v>0</v>
      </c>
      <c r="BJ47" s="26">
        <v>0</v>
      </c>
      <c r="BK47" s="26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5.87</v>
      </c>
      <c r="BR47" s="20">
        <v>19371000</v>
      </c>
      <c r="BS47" s="318">
        <v>2</v>
      </c>
      <c r="BT47" s="20">
        <v>0</v>
      </c>
      <c r="BU47" s="318">
        <v>0</v>
      </c>
      <c r="BV47" s="20">
        <v>17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600000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316" t="s">
        <v>127</v>
      </c>
      <c r="B48" s="316" t="s">
        <v>559</v>
      </c>
      <c r="C48" s="316" t="s">
        <v>560</v>
      </c>
      <c r="D48" s="316" t="s">
        <v>561</v>
      </c>
      <c r="E48" s="316" t="s">
        <v>194</v>
      </c>
      <c r="F48" s="316" t="s">
        <v>0</v>
      </c>
      <c r="G48" s="329" t="s">
        <v>143</v>
      </c>
      <c r="H48" s="329" t="s">
        <v>125</v>
      </c>
      <c r="I48" s="317" t="s">
        <v>96</v>
      </c>
      <c r="J48" s="44">
        <v>1</v>
      </c>
      <c r="K48" s="20">
        <v>1</v>
      </c>
      <c r="L48" s="21">
        <v>0</v>
      </c>
      <c r="M48" s="22">
        <v>0</v>
      </c>
      <c r="N48" s="2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9">
        <v>0</v>
      </c>
      <c r="AO48" s="20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20">
        <v>0</v>
      </c>
      <c r="BR48" s="20">
        <v>0</v>
      </c>
      <c r="BS48" s="318">
        <v>2</v>
      </c>
      <c r="BT48" s="20">
        <v>0</v>
      </c>
      <c r="BU48" s="318">
        <v>0</v>
      </c>
      <c r="BV48" s="20">
        <v>69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-328125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outlineLevel="3">
      <c r="A49" s="316" t="s">
        <v>127</v>
      </c>
      <c r="B49" s="316" t="s">
        <v>559</v>
      </c>
      <c r="C49" s="316" t="s">
        <v>560</v>
      </c>
      <c r="D49" s="316" t="s">
        <v>561</v>
      </c>
      <c r="E49" s="316" t="s">
        <v>195</v>
      </c>
      <c r="F49" s="316" t="s">
        <v>0</v>
      </c>
      <c r="G49" s="329" t="s">
        <v>143</v>
      </c>
      <c r="H49" s="329" t="s">
        <v>125</v>
      </c>
      <c r="I49" s="317" t="s">
        <v>96</v>
      </c>
      <c r="J49" s="44">
        <v>0</v>
      </c>
      <c r="K49" s="20">
        <v>0</v>
      </c>
      <c r="L49" s="21">
        <v>0</v>
      </c>
      <c r="M49" s="22">
        <v>0</v>
      </c>
      <c r="N49" s="2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25">
        <v>0</v>
      </c>
      <c r="V49" s="26" t="s">
        <v>97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5">
        <v>0</v>
      </c>
      <c r="AD49" s="26">
        <v>0</v>
      </c>
      <c r="AE49" s="26">
        <v>0</v>
      </c>
      <c r="AF49" s="26">
        <v>0</v>
      </c>
      <c r="AG49" s="26">
        <v>0</v>
      </c>
      <c r="AH49" s="27">
        <v>0</v>
      </c>
      <c r="AI49" s="26">
        <v>0</v>
      </c>
      <c r="AJ49" s="26">
        <v>0</v>
      </c>
      <c r="AK49" s="28">
        <v>0</v>
      </c>
      <c r="AL49" s="29">
        <v>0</v>
      </c>
      <c r="AM49" s="26">
        <v>0</v>
      </c>
      <c r="AN49" s="29">
        <v>0</v>
      </c>
      <c r="AO49" s="20">
        <v>0</v>
      </c>
      <c r="AP49" s="26">
        <v>706613.34</v>
      </c>
      <c r="AQ49" s="30">
        <v>1</v>
      </c>
      <c r="AR49" s="23">
        <v>9.9999999999999995E-8</v>
      </c>
      <c r="AS49" s="23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-877548.46000000171</v>
      </c>
      <c r="AY49" s="26">
        <v>877548.46000000171</v>
      </c>
      <c r="AZ49" s="26">
        <v>0</v>
      </c>
      <c r="BA49" s="26">
        <v>0</v>
      </c>
      <c r="BB49" s="23" t="s">
        <v>0</v>
      </c>
      <c r="BC49" s="23" t="s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-877548.46000000171</v>
      </c>
      <c r="BI49" s="26">
        <v>877548.46000000171</v>
      </c>
      <c r="BJ49" s="26">
        <v>0</v>
      </c>
      <c r="BK49" s="26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6">
        <v>0</v>
      </c>
      <c r="BQ49" s="46">
        <v>0</v>
      </c>
      <c r="BR49" s="20">
        <v>0</v>
      </c>
      <c r="BS49" s="318">
        <v>2</v>
      </c>
      <c r="BT49" s="20">
        <v>0</v>
      </c>
      <c r="BU49" s="318">
        <v>0</v>
      </c>
      <c r="BV49" s="20">
        <v>123</v>
      </c>
      <c r="BW49" s="31">
        <v>0</v>
      </c>
      <c r="BX49" s="31">
        <v>0</v>
      </c>
      <c r="BY49" s="26">
        <v>0</v>
      </c>
      <c r="BZ49" s="26">
        <v>0</v>
      </c>
      <c r="CA49" s="26">
        <v>0</v>
      </c>
      <c r="CB49" s="26">
        <v>-236203.84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2">
        <v>0</v>
      </c>
      <c r="CL49" s="22">
        <v>0</v>
      </c>
    </row>
    <row r="50" spans="1:90" outlineLevel="3">
      <c r="A50" s="316" t="s">
        <v>127</v>
      </c>
      <c r="B50" s="316" t="s">
        <v>559</v>
      </c>
      <c r="C50" s="316" t="s">
        <v>563</v>
      </c>
      <c r="D50" s="316" t="s">
        <v>564</v>
      </c>
      <c r="E50" s="316" t="s">
        <v>196</v>
      </c>
      <c r="F50" s="316" t="s">
        <v>0</v>
      </c>
      <c r="G50" s="316" t="s">
        <v>143</v>
      </c>
      <c r="H50" s="316" t="s">
        <v>95</v>
      </c>
      <c r="I50" s="317" t="s">
        <v>128</v>
      </c>
      <c r="J50" s="44">
        <v>1</v>
      </c>
      <c r="K50" s="20">
        <v>1</v>
      </c>
      <c r="L50" s="21">
        <v>0</v>
      </c>
      <c r="M50" s="22">
        <v>0</v>
      </c>
      <c r="N50" s="22">
        <v>0</v>
      </c>
      <c r="O50" s="23">
        <v>-48350</v>
      </c>
      <c r="P50" s="20">
        <v>-55194</v>
      </c>
      <c r="Q50" s="20">
        <v>6844</v>
      </c>
      <c r="R50" s="24" t="s">
        <v>578</v>
      </c>
      <c r="S50" s="24">
        <v>0</v>
      </c>
      <c r="T50" s="24">
        <v>0</v>
      </c>
      <c r="U50" s="25">
        <v>-48350</v>
      </c>
      <c r="V50" s="26" t="s">
        <v>97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5">
        <v>-55194</v>
      </c>
      <c r="AD50" s="26">
        <v>6844</v>
      </c>
      <c r="AE50" s="26">
        <v>-6844</v>
      </c>
      <c r="AF50" s="26">
        <v>0</v>
      </c>
      <c r="AG50" s="26">
        <v>0</v>
      </c>
      <c r="AH50" s="27">
        <v>-29447</v>
      </c>
      <c r="AI50" s="26">
        <v>29447</v>
      </c>
      <c r="AJ50" s="26">
        <v>0</v>
      </c>
      <c r="AK50" s="28">
        <v>0</v>
      </c>
      <c r="AL50" s="29">
        <v>0</v>
      </c>
      <c r="AM50" s="26">
        <v>-18903</v>
      </c>
      <c r="AN50" s="20">
        <v>0</v>
      </c>
      <c r="AO50" s="29">
        <v>0</v>
      </c>
      <c r="AP50" s="26">
        <v>-18903</v>
      </c>
      <c r="AQ50" s="30">
        <v>1</v>
      </c>
      <c r="AR50" s="23">
        <v>9.9999999999999995E-8</v>
      </c>
      <c r="AS50" s="23">
        <v>-48350</v>
      </c>
      <c r="AT50" s="26">
        <v>122182</v>
      </c>
      <c r="AU50" s="26">
        <v>-122182</v>
      </c>
      <c r="AV50" s="26">
        <v>0</v>
      </c>
      <c r="AW50" s="26">
        <v>0</v>
      </c>
      <c r="AX50" s="26">
        <v>-77352</v>
      </c>
      <c r="AY50" s="26">
        <v>-1048509</v>
      </c>
      <c r="AZ50" s="26">
        <v>0</v>
      </c>
      <c r="BA50" s="26">
        <v>-1125861</v>
      </c>
      <c r="BB50" s="23" t="s">
        <v>0</v>
      </c>
      <c r="BC50" s="23" t="s">
        <v>0</v>
      </c>
      <c r="BD50" s="26">
        <v>115338</v>
      </c>
      <c r="BE50" s="26">
        <v>-115338</v>
      </c>
      <c r="BF50" s="26">
        <v>0</v>
      </c>
      <c r="BG50" s="26">
        <v>0</v>
      </c>
      <c r="BH50" s="26">
        <v>-84196</v>
      </c>
      <c r="BI50" s="26">
        <v>-1041665</v>
      </c>
      <c r="BJ50" s="26">
        <v>0</v>
      </c>
      <c r="BK50" s="26">
        <v>-1125861</v>
      </c>
      <c r="BL50" s="26">
        <v>-18903</v>
      </c>
      <c r="BM50" s="23" t="s">
        <v>98</v>
      </c>
      <c r="BN50" s="23">
        <v>0</v>
      </c>
      <c r="BO50" s="23" t="b">
        <v>0</v>
      </c>
      <c r="BP50" s="26">
        <v>0</v>
      </c>
      <c r="BQ50" s="46">
        <v>0</v>
      </c>
      <c r="BR50" s="20">
        <v>0</v>
      </c>
      <c r="BS50" s="318">
        <v>2</v>
      </c>
      <c r="BT50" s="20">
        <v>6844</v>
      </c>
      <c r="BU50" s="318">
        <v>0</v>
      </c>
      <c r="BV50" s="20">
        <v>147</v>
      </c>
      <c r="BW50" s="31">
        <v>0</v>
      </c>
      <c r="BX50" s="31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-36291</v>
      </c>
      <c r="CH50" s="26">
        <v>36291</v>
      </c>
      <c r="CI50" s="26">
        <v>0</v>
      </c>
      <c r="CJ50" s="26">
        <v>0</v>
      </c>
      <c r="CK50" s="22">
        <v>0</v>
      </c>
      <c r="CL50" s="22">
        <v>0</v>
      </c>
    </row>
    <row r="51" spans="1:90" outlineLevel="3">
      <c r="A51" s="316" t="s">
        <v>127</v>
      </c>
      <c r="B51" s="316" t="s">
        <v>559</v>
      </c>
      <c r="C51" s="316" t="s">
        <v>563</v>
      </c>
      <c r="D51" s="316" t="s">
        <v>564</v>
      </c>
      <c r="E51" s="316" t="s">
        <v>197</v>
      </c>
      <c r="F51" s="316" t="s">
        <v>0</v>
      </c>
      <c r="G51" s="316" t="s">
        <v>143</v>
      </c>
      <c r="H51" s="316" t="s">
        <v>95</v>
      </c>
      <c r="I51" s="317" t="s">
        <v>128</v>
      </c>
      <c r="J51" s="44">
        <v>1</v>
      </c>
      <c r="K51" s="20">
        <v>1</v>
      </c>
      <c r="L51" s="21">
        <v>0</v>
      </c>
      <c r="M51" s="22">
        <v>0</v>
      </c>
      <c r="N51" s="22">
        <v>0</v>
      </c>
      <c r="O51" s="23">
        <v>58128700.450000003</v>
      </c>
      <c r="P51" s="20">
        <v>58128700.450000003</v>
      </c>
      <c r="Q51" s="20">
        <v>0</v>
      </c>
      <c r="R51" s="24" t="s">
        <v>579</v>
      </c>
      <c r="S51" s="24">
        <v>0</v>
      </c>
      <c r="T51" s="24">
        <v>0</v>
      </c>
      <c r="U51" s="25">
        <v>58128700.450000003</v>
      </c>
      <c r="V51" s="26" t="s">
        <v>97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58128700.450000003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0</v>
      </c>
      <c r="AK51" s="28">
        <v>0</v>
      </c>
      <c r="AL51" s="29">
        <v>0</v>
      </c>
      <c r="AM51" s="26">
        <v>57181344.07</v>
      </c>
      <c r="AN51" s="20">
        <v>0</v>
      </c>
      <c r="AO51" s="29">
        <v>0</v>
      </c>
      <c r="AP51" s="26">
        <v>57181344.07</v>
      </c>
      <c r="AQ51" s="30">
        <v>1</v>
      </c>
      <c r="AR51" s="23">
        <v>0</v>
      </c>
      <c r="AS51" s="23">
        <v>58128700.450000003</v>
      </c>
      <c r="AT51" s="26">
        <v>0</v>
      </c>
      <c r="AU51" s="26">
        <v>0</v>
      </c>
      <c r="AV51" s="26">
        <v>0</v>
      </c>
      <c r="AW51" s="26">
        <v>0</v>
      </c>
      <c r="AX51" s="26">
        <v>1154863.2</v>
      </c>
      <c r="AY51" s="26">
        <v>0</v>
      </c>
      <c r="AZ51" s="26">
        <v>0</v>
      </c>
      <c r="BA51" s="26">
        <v>1154863.2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1154863.2</v>
      </c>
      <c r="BI51" s="26">
        <v>0</v>
      </c>
      <c r="BJ51" s="26">
        <v>0</v>
      </c>
      <c r="BK51" s="26">
        <v>1154863.2</v>
      </c>
      <c r="BL51" s="26">
        <v>57181344.07</v>
      </c>
      <c r="BM51" s="23" t="s">
        <v>98</v>
      </c>
      <c r="BN51" s="23">
        <v>0</v>
      </c>
      <c r="BO51" s="23" t="b">
        <v>0</v>
      </c>
      <c r="BP51" s="26">
        <v>0</v>
      </c>
      <c r="BQ51" s="46">
        <v>8441545</v>
      </c>
      <c r="BR51" s="20">
        <v>8441545</v>
      </c>
      <c r="BS51" s="318">
        <v>2</v>
      </c>
      <c r="BT51" s="20">
        <v>0</v>
      </c>
      <c r="BU51" s="318">
        <v>0</v>
      </c>
      <c r="BV51" s="20">
        <v>159</v>
      </c>
      <c r="BW51" s="31">
        <v>0</v>
      </c>
      <c r="BX51" s="31">
        <v>0</v>
      </c>
      <c r="BY51" s="26">
        <v>0</v>
      </c>
      <c r="BZ51" s="26">
        <v>0</v>
      </c>
      <c r="CA51" s="26">
        <v>947356.38</v>
      </c>
      <c r="CB51" s="26">
        <v>2285572.25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2">
        <v>0</v>
      </c>
      <c r="CL51" s="22">
        <v>0</v>
      </c>
    </row>
    <row r="52" spans="1:90" s="323" customFormat="1" ht="20.100000000000001" customHeight="1" outlineLevel="2">
      <c r="A52" s="320" t="s">
        <v>131</v>
      </c>
      <c r="B52" s="320"/>
      <c r="C52" s="320"/>
      <c r="D52" s="320"/>
      <c r="E52" s="320"/>
      <c r="F52" s="320"/>
      <c r="G52" s="320"/>
      <c r="H52" s="320"/>
      <c r="I52" s="321"/>
      <c r="J52" s="48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75661323.450000003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75654156.450000003</v>
      </c>
      <c r="AD52" s="38">
        <v>7167</v>
      </c>
      <c r="AE52" s="38">
        <v>-7167</v>
      </c>
      <c r="AF52" s="38">
        <v>0</v>
      </c>
      <c r="AG52" s="38">
        <v>0</v>
      </c>
      <c r="AH52" s="39">
        <v>-20711</v>
      </c>
      <c r="AI52" s="38">
        <v>20711</v>
      </c>
      <c r="AJ52" s="38">
        <v>0</v>
      </c>
      <c r="AK52" s="40">
        <v>0</v>
      </c>
      <c r="AL52" s="41"/>
      <c r="AM52" s="38">
        <v>74734678.069999993</v>
      </c>
      <c r="AN52" s="32"/>
      <c r="AO52" s="41"/>
      <c r="AP52" s="38">
        <v>75441291.409999996</v>
      </c>
      <c r="AQ52" s="42"/>
      <c r="AR52" s="35"/>
      <c r="AS52" s="35"/>
      <c r="AT52" s="38">
        <v>124403</v>
      </c>
      <c r="AU52" s="38">
        <v>-124403</v>
      </c>
      <c r="AV52" s="38">
        <v>0</v>
      </c>
      <c r="AW52" s="38">
        <v>0</v>
      </c>
      <c r="AX52" s="38">
        <v>1021417.74</v>
      </c>
      <c r="AY52" s="38">
        <v>-992415.53999999829</v>
      </c>
      <c r="AZ52" s="38">
        <v>0</v>
      </c>
      <c r="BA52" s="38">
        <v>29002.2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8"/>
      <c r="BM52" s="35"/>
      <c r="BN52" s="35"/>
      <c r="BO52" s="35"/>
      <c r="BP52" s="38"/>
      <c r="BQ52" s="50"/>
      <c r="BR52" s="32"/>
      <c r="BS52" s="322"/>
      <c r="BT52" s="32"/>
      <c r="BU52" s="322"/>
      <c r="BV52" s="32"/>
      <c r="BW52" s="43"/>
      <c r="BX52" s="43"/>
      <c r="BY52" s="38"/>
      <c r="BZ52" s="38"/>
      <c r="CA52" s="38">
        <v>947356.38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316" t="s">
        <v>155</v>
      </c>
      <c r="B53" s="316" t="s">
        <v>559</v>
      </c>
      <c r="C53" s="316" t="s">
        <v>560</v>
      </c>
      <c r="D53" s="316" t="s">
        <v>561</v>
      </c>
      <c r="E53" s="316" t="s">
        <v>580</v>
      </c>
      <c r="F53" s="316" t="s">
        <v>581</v>
      </c>
      <c r="G53" s="316" t="s">
        <v>143</v>
      </c>
      <c r="H53" s="316" t="s">
        <v>85</v>
      </c>
      <c r="I53" s="317" t="s">
        <v>96</v>
      </c>
      <c r="J53" s="20">
        <v>296770.94673095993</v>
      </c>
      <c r="K53" s="20">
        <v>296770.94673095993</v>
      </c>
      <c r="L53" s="21">
        <v>0</v>
      </c>
      <c r="M53" s="22">
        <v>0.43</v>
      </c>
      <c r="N53" s="22">
        <v>1</v>
      </c>
      <c r="O53" s="53">
        <v>16.375</v>
      </c>
      <c r="P53" s="46">
        <v>16.46875</v>
      </c>
      <c r="Q53" s="46">
        <v>-9.375E-2</v>
      </c>
      <c r="R53" s="24" t="s">
        <v>582</v>
      </c>
      <c r="S53" s="24">
        <v>0</v>
      </c>
      <c r="T53" s="24">
        <v>0</v>
      </c>
      <c r="U53" s="25">
        <v>4859624.2527194684</v>
      </c>
      <c r="V53" s="26" t="s">
        <v>97</v>
      </c>
      <c r="W53" s="26">
        <v>3401736.9769036276</v>
      </c>
      <c r="X53" s="26">
        <v>0</v>
      </c>
      <c r="Y53" s="26">
        <v>3401736.9769036276</v>
      </c>
      <c r="Z53" s="26">
        <v>1312098.5482342565</v>
      </c>
      <c r="AA53" s="26">
        <v>0</v>
      </c>
      <c r="AB53" s="26">
        <v>1312098.5482342565</v>
      </c>
      <c r="AC53" s="25">
        <v>4887446.5289754961</v>
      </c>
      <c r="AD53" s="26">
        <v>-27822.276256027631</v>
      </c>
      <c r="AE53" s="26">
        <v>0</v>
      </c>
      <c r="AF53" s="26">
        <v>0</v>
      </c>
      <c r="AG53" s="26">
        <v>-27822.276256027631</v>
      </c>
      <c r="AH53" s="27">
        <v>-959387.23009644169</v>
      </c>
      <c r="AI53" s="26">
        <v>0</v>
      </c>
      <c r="AJ53" s="26">
        <v>0</v>
      </c>
      <c r="AK53" s="28">
        <v>-959387.23009644169</v>
      </c>
      <c r="AL53" s="29">
        <v>1001643.7488834173</v>
      </c>
      <c r="AM53" s="26">
        <v>9084270.6728159096</v>
      </c>
      <c r="AN53" s="20">
        <v>0</v>
      </c>
      <c r="AO53" s="29">
        <v>0</v>
      </c>
      <c r="AP53" s="26">
        <v>10093782</v>
      </c>
      <c r="AQ53" s="30">
        <v>1</v>
      </c>
      <c r="AR53" s="23">
        <v>4859624.2527194684</v>
      </c>
      <c r="AS53" s="23">
        <v>16.375</v>
      </c>
      <c r="AT53" s="26">
        <v>427402.74392575398</v>
      </c>
      <c r="AU53" s="26">
        <v>0</v>
      </c>
      <c r="AV53" s="26">
        <v>0</v>
      </c>
      <c r="AW53" s="26">
        <v>427402.74392575398</v>
      </c>
      <c r="AX53" s="26">
        <v>2728452.7257194631</v>
      </c>
      <c r="AY53" s="26">
        <v>0</v>
      </c>
      <c r="AZ53" s="26">
        <v>0</v>
      </c>
      <c r="BA53" s="26">
        <v>2728452.7257194631</v>
      </c>
      <c r="BB53" s="23">
        <v>16.375</v>
      </c>
      <c r="BC53" s="23">
        <v>16.46875</v>
      </c>
      <c r="BD53" s="26">
        <v>455225.02018178161</v>
      </c>
      <c r="BE53" s="26">
        <v>0</v>
      </c>
      <c r="BF53" s="26">
        <v>0</v>
      </c>
      <c r="BG53" s="26">
        <v>455225.02018178161</v>
      </c>
      <c r="BH53" s="26">
        <v>2756275.0019754907</v>
      </c>
      <c r="BI53" s="26">
        <v>0</v>
      </c>
      <c r="BJ53" s="26">
        <v>0</v>
      </c>
      <c r="BK53" s="26">
        <v>2756275.0019754907</v>
      </c>
      <c r="BL53" s="23">
        <v>10093782</v>
      </c>
      <c r="BM53" s="23" t="s">
        <v>88</v>
      </c>
      <c r="BN53" s="23">
        <v>0</v>
      </c>
      <c r="BO53" s="23" t="b">
        <v>0</v>
      </c>
      <c r="BP53" s="26">
        <v>0</v>
      </c>
      <c r="BQ53" s="46">
        <v>2.92</v>
      </c>
      <c r="BR53" s="20">
        <v>866571.16445440298</v>
      </c>
      <c r="BS53" s="318">
        <v>1</v>
      </c>
      <c r="BT53" s="20">
        <v>-27822.276256027631</v>
      </c>
      <c r="BU53" s="324">
        <v>296770.94673095993</v>
      </c>
      <c r="BV53" s="20">
        <v>9</v>
      </c>
      <c r="BW53" s="31">
        <v>16.375</v>
      </c>
      <c r="BX53" s="31">
        <v>0</v>
      </c>
      <c r="BY53" s="26">
        <v>0</v>
      </c>
      <c r="BZ53" s="26">
        <v>-1386397.0079999999</v>
      </c>
      <c r="CA53" s="26">
        <v>-3265259.19</v>
      </c>
      <c r="CB53" s="26">
        <v>-8955436.398</v>
      </c>
      <c r="CC53" s="26">
        <v>0</v>
      </c>
      <c r="CD53" s="26">
        <v>0</v>
      </c>
      <c r="CE53" s="26">
        <v>0</v>
      </c>
      <c r="CF53" s="26">
        <v>0</v>
      </c>
      <c r="CG53" s="26">
        <v>-931564.95384041406</v>
      </c>
      <c r="CH53" s="26">
        <v>0</v>
      </c>
      <c r="CI53" s="26">
        <v>0</v>
      </c>
      <c r="CJ53" s="26">
        <v>-931564.95384041406</v>
      </c>
      <c r="CK53" s="22">
        <v>0.7</v>
      </c>
      <c r="CL53" s="22">
        <v>0</v>
      </c>
    </row>
    <row r="54" spans="1:90" s="323" customFormat="1" ht="20.100000000000001" customHeight="1" outlineLevel="2">
      <c r="A54" s="320" t="s">
        <v>160</v>
      </c>
      <c r="B54" s="320"/>
      <c r="C54" s="320"/>
      <c r="D54" s="320"/>
      <c r="E54" s="320"/>
      <c r="F54" s="320"/>
      <c r="G54" s="320"/>
      <c r="H54" s="320"/>
      <c r="I54" s="321"/>
      <c r="J54" s="32"/>
      <c r="K54" s="32"/>
      <c r="L54" s="33"/>
      <c r="M54" s="34"/>
      <c r="N54" s="34"/>
      <c r="O54" s="72"/>
      <c r="P54" s="50"/>
      <c r="Q54" s="50"/>
      <c r="R54" s="36">
        <v>0</v>
      </c>
      <c r="S54" s="36">
        <v>0</v>
      </c>
      <c r="T54" s="36">
        <v>0</v>
      </c>
      <c r="U54" s="37">
        <v>4859624.2527194684</v>
      </c>
      <c r="V54" s="38"/>
      <c r="W54" s="38">
        <v>3401736.9769036276</v>
      </c>
      <c r="X54" s="38">
        <v>0</v>
      </c>
      <c r="Y54" s="38">
        <v>3401736.9769036276</v>
      </c>
      <c r="Z54" s="38">
        <v>1312098.5482342565</v>
      </c>
      <c r="AA54" s="38">
        <v>0</v>
      </c>
      <c r="AB54" s="38">
        <v>1312098.5482342565</v>
      </c>
      <c r="AC54" s="37">
        <v>4887446.5289754961</v>
      </c>
      <c r="AD54" s="38">
        <v>-27822.276256027631</v>
      </c>
      <c r="AE54" s="38">
        <v>0</v>
      </c>
      <c r="AF54" s="38">
        <v>0</v>
      </c>
      <c r="AG54" s="38">
        <v>-27822.276256027631</v>
      </c>
      <c r="AH54" s="39">
        <v>-959387.23009644169</v>
      </c>
      <c r="AI54" s="38">
        <v>0</v>
      </c>
      <c r="AJ54" s="38">
        <v>0</v>
      </c>
      <c r="AK54" s="40">
        <v>-959387.23009644169</v>
      </c>
      <c r="AL54" s="41"/>
      <c r="AM54" s="38">
        <v>9084270.6728159096</v>
      </c>
      <c r="AN54" s="32"/>
      <c r="AO54" s="41"/>
      <c r="AP54" s="38">
        <v>10093782</v>
      </c>
      <c r="AQ54" s="42"/>
      <c r="AR54" s="35"/>
      <c r="AS54" s="35"/>
      <c r="AT54" s="38">
        <v>427402.74392575398</v>
      </c>
      <c r="AU54" s="38">
        <v>0</v>
      </c>
      <c r="AV54" s="38">
        <v>0</v>
      </c>
      <c r="AW54" s="38">
        <v>427402.74392575398</v>
      </c>
      <c r="AX54" s="38">
        <v>2728452.7257194631</v>
      </c>
      <c r="AY54" s="38">
        <v>0</v>
      </c>
      <c r="AZ54" s="38">
        <v>0</v>
      </c>
      <c r="BA54" s="38">
        <v>2728452.7257194631</v>
      </c>
      <c r="BB54" s="35"/>
      <c r="BC54" s="35"/>
      <c r="BD54" s="38"/>
      <c r="BE54" s="38"/>
      <c r="BF54" s="38"/>
      <c r="BG54" s="38"/>
      <c r="BH54" s="38"/>
      <c r="BI54" s="38"/>
      <c r="BJ54" s="38"/>
      <c r="BK54" s="38"/>
      <c r="BL54" s="35"/>
      <c r="BM54" s="35"/>
      <c r="BN54" s="35"/>
      <c r="BO54" s="35"/>
      <c r="BP54" s="38"/>
      <c r="BQ54" s="50"/>
      <c r="BR54" s="32"/>
      <c r="BS54" s="322"/>
      <c r="BT54" s="32"/>
      <c r="BU54" s="325"/>
      <c r="BV54" s="32"/>
      <c r="BW54" s="43"/>
      <c r="BX54" s="43"/>
      <c r="BY54" s="38"/>
      <c r="BZ54" s="38"/>
      <c r="CA54" s="38">
        <v>-3265259.19</v>
      </c>
      <c r="CB54" s="38"/>
      <c r="CC54" s="38"/>
      <c r="CD54" s="38"/>
      <c r="CE54" s="38"/>
      <c r="CF54" s="38"/>
      <c r="CG54" s="38"/>
      <c r="CH54" s="38"/>
      <c r="CI54" s="38"/>
      <c r="CJ54" s="38"/>
      <c r="CK54" s="34"/>
      <c r="CL54" s="34"/>
    </row>
    <row r="55" spans="1:90" outlineLevel="3">
      <c r="A55" s="316" t="s">
        <v>132</v>
      </c>
      <c r="B55" s="316" t="s">
        <v>559</v>
      </c>
      <c r="C55" s="316" t="s">
        <v>563</v>
      </c>
      <c r="D55" s="316" t="s">
        <v>564</v>
      </c>
      <c r="E55" s="316" t="s">
        <v>198</v>
      </c>
      <c r="F55" s="316" t="s">
        <v>0</v>
      </c>
      <c r="G55" s="316" t="s">
        <v>143</v>
      </c>
      <c r="H55" s="316" t="s">
        <v>95</v>
      </c>
      <c r="I55" s="317" t="s">
        <v>134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0</v>
      </c>
      <c r="P55" s="20">
        <v>0</v>
      </c>
      <c r="Q55" s="20">
        <v>0</v>
      </c>
      <c r="R55" s="24" t="s">
        <v>583</v>
      </c>
      <c r="S55" s="24">
        <v>0</v>
      </c>
      <c r="T55" s="24">
        <v>0</v>
      </c>
      <c r="U55" s="25">
        <v>0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0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197867.9237481975</v>
      </c>
      <c r="AM55" s="26">
        <v>0</v>
      </c>
      <c r="AN55" s="20">
        <v>0</v>
      </c>
      <c r="AO55" s="29">
        <v>0</v>
      </c>
      <c r="AP55" s="26">
        <v>0</v>
      </c>
      <c r="AQ55" s="30">
        <v>1</v>
      </c>
      <c r="AR55" s="23">
        <v>0</v>
      </c>
      <c r="AS55" s="23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447424.65187996381</v>
      </c>
      <c r="AY55" s="26">
        <v>0</v>
      </c>
      <c r="AZ55" s="26">
        <v>141747.8572085851</v>
      </c>
      <c r="BA55" s="26">
        <v>589172.50908854848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447424.65187996381</v>
      </c>
      <c r="BI55" s="26">
        <v>0</v>
      </c>
      <c r="BJ55" s="26">
        <v>141747.8572085851</v>
      </c>
      <c r="BK55" s="26">
        <v>589172.50908854848</v>
      </c>
      <c r="BL55" s="26">
        <v>0</v>
      </c>
      <c r="BM55" s="23" t="s">
        <v>88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318">
        <v>16</v>
      </c>
      <c r="BT55" s="20">
        <v>0</v>
      </c>
      <c r="BU55" s="318">
        <v>0</v>
      </c>
      <c r="BV55" s="20">
        <v>208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-8051611.5426052492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s="323" customFormat="1" ht="20.100000000000001" customHeight="1" outlineLevel="2">
      <c r="A56" s="320" t="s">
        <v>137</v>
      </c>
      <c r="B56" s="320"/>
      <c r="C56" s="320"/>
      <c r="D56" s="320"/>
      <c r="E56" s="320"/>
      <c r="F56" s="320"/>
      <c r="G56" s="320"/>
      <c r="H56" s="320"/>
      <c r="I56" s="321"/>
      <c r="J56" s="32"/>
      <c r="K56" s="32"/>
      <c r="L56" s="33"/>
      <c r="M56" s="34"/>
      <c r="N56" s="34"/>
      <c r="O56" s="35"/>
      <c r="P56" s="32"/>
      <c r="Q56" s="32"/>
      <c r="R56" s="36">
        <v>0</v>
      </c>
      <c r="S56" s="36">
        <v>0</v>
      </c>
      <c r="T56" s="36">
        <v>0</v>
      </c>
      <c r="U56" s="37">
        <v>0</v>
      </c>
      <c r="V56" s="38"/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7">
        <v>0</v>
      </c>
      <c r="AD56" s="38">
        <v>0</v>
      </c>
      <c r="AE56" s="38">
        <v>0</v>
      </c>
      <c r="AF56" s="38">
        <v>0</v>
      </c>
      <c r="AG56" s="38">
        <v>0</v>
      </c>
      <c r="AH56" s="39">
        <v>0</v>
      </c>
      <c r="AI56" s="38">
        <v>0</v>
      </c>
      <c r="AJ56" s="38">
        <v>0</v>
      </c>
      <c r="AK56" s="40">
        <v>0</v>
      </c>
      <c r="AL56" s="41"/>
      <c r="AM56" s="38">
        <v>0</v>
      </c>
      <c r="AN56" s="32"/>
      <c r="AO56" s="41"/>
      <c r="AP56" s="38">
        <v>0</v>
      </c>
      <c r="AQ56" s="42"/>
      <c r="AR56" s="35"/>
      <c r="AS56" s="35"/>
      <c r="AT56" s="38">
        <v>0</v>
      </c>
      <c r="AU56" s="38">
        <v>0</v>
      </c>
      <c r="AV56" s="38">
        <v>0</v>
      </c>
      <c r="AW56" s="38">
        <v>0</v>
      </c>
      <c r="AX56" s="38">
        <v>447424.65187996381</v>
      </c>
      <c r="AY56" s="38">
        <v>0</v>
      </c>
      <c r="AZ56" s="38">
        <v>141747.8572085851</v>
      </c>
      <c r="BA56" s="38">
        <v>589172.50908854848</v>
      </c>
      <c r="BB56" s="35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5"/>
      <c r="BN56" s="35"/>
      <c r="BO56" s="35"/>
      <c r="BP56" s="38"/>
      <c r="BQ56" s="50"/>
      <c r="BR56" s="32"/>
      <c r="BS56" s="322"/>
      <c r="BT56" s="32"/>
      <c r="BU56" s="322"/>
      <c r="BV56" s="32"/>
      <c r="BW56" s="43"/>
      <c r="BX56" s="43"/>
      <c r="BY56" s="38"/>
      <c r="BZ56" s="38"/>
      <c r="CA56" s="38">
        <v>0</v>
      </c>
      <c r="CB56" s="38"/>
      <c r="CC56" s="38"/>
      <c r="CD56" s="38"/>
      <c r="CE56" s="38"/>
      <c r="CF56" s="38"/>
      <c r="CG56" s="38"/>
      <c r="CH56" s="38"/>
      <c r="CI56" s="38"/>
      <c r="CJ56" s="38"/>
      <c r="CK56" s="34"/>
      <c r="CL56" s="34"/>
    </row>
    <row r="57" spans="1:90" s="328" customFormat="1" ht="30" customHeight="1" outlineLevel="1">
      <c r="A57" s="320"/>
      <c r="B57" s="320" t="s">
        <v>584</v>
      </c>
      <c r="C57" s="320"/>
      <c r="D57" s="320"/>
      <c r="E57" s="320"/>
      <c r="F57" s="320"/>
      <c r="G57" s="320"/>
      <c r="H57" s="320"/>
      <c r="I57" s="321"/>
      <c r="J57" s="56"/>
      <c r="K57" s="56"/>
      <c r="L57" s="57"/>
      <c r="M57" s="58"/>
      <c r="N57" s="58"/>
      <c r="O57" s="59"/>
      <c r="P57" s="56"/>
      <c r="Q57" s="56"/>
      <c r="R57" s="61">
        <v>0</v>
      </c>
      <c r="S57" s="61">
        <v>0</v>
      </c>
      <c r="T57" s="61">
        <v>0</v>
      </c>
      <c r="U57" s="62">
        <v>160074165.08271945</v>
      </c>
      <c r="V57" s="63"/>
      <c r="W57" s="63">
        <v>3401736.9769036276</v>
      </c>
      <c r="X57" s="63">
        <v>0</v>
      </c>
      <c r="Y57" s="63">
        <v>3401736.9769036276</v>
      </c>
      <c r="Z57" s="63">
        <v>1312098.5482342565</v>
      </c>
      <c r="AA57" s="63">
        <v>0</v>
      </c>
      <c r="AB57" s="63">
        <v>1312098.5482342565</v>
      </c>
      <c r="AC57" s="62">
        <v>160094820.35897547</v>
      </c>
      <c r="AD57" s="63">
        <v>-20655.276256027631</v>
      </c>
      <c r="AE57" s="63">
        <v>-7167</v>
      </c>
      <c r="AF57" s="63">
        <v>0</v>
      </c>
      <c r="AG57" s="63">
        <v>-27822.276256027631</v>
      </c>
      <c r="AH57" s="64">
        <v>-980098.23009644169</v>
      </c>
      <c r="AI57" s="63">
        <v>20711</v>
      </c>
      <c r="AJ57" s="63">
        <v>420832.46</v>
      </c>
      <c r="AK57" s="65">
        <v>-538554.77009644173</v>
      </c>
      <c r="AL57" s="66"/>
      <c r="AM57" s="63">
        <v>161909770.2528159</v>
      </c>
      <c r="AN57" s="56"/>
      <c r="AO57" s="66"/>
      <c r="AP57" s="63">
        <v>163625894.91999999</v>
      </c>
      <c r="AQ57" s="67"/>
      <c r="AR57" s="59"/>
      <c r="AS57" s="59"/>
      <c r="AT57" s="63">
        <v>551805.74392575398</v>
      </c>
      <c r="AU57" s="63">
        <v>-124403</v>
      </c>
      <c r="AV57" s="63">
        <v>260000</v>
      </c>
      <c r="AW57" s="63">
        <v>687402.74392575398</v>
      </c>
      <c r="AX57" s="63">
        <v>6082532.1275994275</v>
      </c>
      <c r="AY57" s="63">
        <v>-992415.53999999829</v>
      </c>
      <c r="AZ57" s="63">
        <v>2753465.7772085853</v>
      </c>
      <c r="BA57" s="63">
        <v>7843582.3648080155</v>
      </c>
      <c r="BB57" s="59"/>
      <c r="BC57" s="59"/>
      <c r="BD57" s="63"/>
      <c r="BE57" s="63"/>
      <c r="BF57" s="63"/>
      <c r="BG57" s="63"/>
      <c r="BH57" s="63"/>
      <c r="BI57" s="63"/>
      <c r="BJ57" s="63"/>
      <c r="BK57" s="63"/>
      <c r="BL57" s="63"/>
      <c r="BM57" s="59"/>
      <c r="BN57" s="59"/>
      <c r="BO57" s="59"/>
      <c r="BP57" s="63"/>
      <c r="BQ57" s="69"/>
      <c r="BR57" s="56"/>
      <c r="BS57" s="326"/>
      <c r="BT57" s="56"/>
      <c r="BU57" s="326"/>
      <c r="BV57" s="56"/>
      <c r="BW57" s="68"/>
      <c r="BX57" s="68"/>
      <c r="BY57" s="63"/>
      <c r="BZ57" s="63"/>
      <c r="CA57" s="63">
        <v>-855506.94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58"/>
      <c r="CL57" s="58"/>
    </row>
    <row r="58" spans="1:90" outlineLevel="3">
      <c r="A58" s="316" t="s">
        <v>124</v>
      </c>
      <c r="B58" s="316" t="s">
        <v>199</v>
      </c>
      <c r="C58" s="316" t="s">
        <v>200</v>
      </c>
      <c r="D58" s="316" t="s">
        <v>228</v>
      </c>
      <c r="E58" s="316" t="s">
        <v>201</v>
      </c>
      <c r="F58" s="316" t="s">
        <v>0</v>
      </c>
      <c r="G58" s="329" t="s">
        <v>143</v>
      </c>
      <c r="H58" s="329" t="s">
        <v>125</v>
      </c>
      <c r="I58" s="317" t="s">
        <v>96</v>
      </c>
      <c r="J58" s="20">
        <v>1</v>
      </c>
      <c r="K58" s="20">
        <v>1</v>
      </c>
      <c r="L58" s="21">
        <v>0</v>
      </c>
      <c r="M58" s="22">
        <v>0.6</v>
      </c>
      <c r="N58" s="2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25">
        <v>0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0</v>
      </c>
      <c r="AD58" s="26">
        <v>0</v>
      </c>
      <c r="AE58" s="26">
        <v>0</v>
      </c>
      <c r="AF58" s="26">
        <v>0</v>
      </c>
      <c r="AG58" s="26">
        <v>0</v>
      </c>
      <c r="AH58" s="27">
        <v>0</v>
      </c>
      <c r="AI58" s="26">
        <v>0</v>
      </c>
      <c r="AJ58" s="26">
        <v>0</v>
      </c>
      <c r="AK58" s="28">
        <v>0</v>
      </c>
      <c r="AL58" s="29">
        <v>0</v>
      </c>
      <c r="AM58" s="26">
        <v>0</v>
      </c>
      <c r="AN58" s="29">
        <v>0</v>
      </c>
      <c r="AO58" s="20">
        <v>0</v>
      </c>
      <c r="AP58" s="26">
        <v>0</v>
      </c>
      <c r="AQ58" s="30">
        <v>1</v>
      </c>
      <c r="AR58" s="23">
        <v>0</v>
      </c>
      <c r="AS58" s="23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3</v>
      </c>
      <c r="BR58" s="20">
        <v>3</v>
      </c>
      <c r="BS58" s="318">
        <v>20</v>
      </c>
      <c r="BT58" s="20">
        <v>0</v>
      </c>
      <c r="BU58" s="318">
        <v>0</v>
      </c>
      <c r="BV58" s="20">
        <v>61</v>
      </c>
      <c r="BW58" s="31">
        <v>0</v>
      </c>
      <c r="BX58" s="31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0.6</v>
      </c>
      <c r="CL58" s="22">
        <v>0</v>
      </c>
    </row>
    <row r="59" spans="1:90" outlineLevel="3">
      <c r="A59" s="316" t="s">
        <v>124</v>
      </c>
      <c r="B59" s="316" t="s">
        <v>199</v>
      </c>
      <c r="C59" s="316" t="s">
        <v>200</v>
      </c>
      <c r="D59" s="316" t="s">
        <v>228</v>
      </c>
      <c r="E59" s="316" t="s">
        <v>202</v>
      </c>
      <c r="F59" s="316" t="s">
        <v>0</v>
      </c>
      <c r="G59" s="329" t="s">
        <v>143</v>
      </c>
      <c r="H59" s="329" t="s">
        <v>125</v>
      </c>
      <c r="I59" s="317" t="s">
        <v>96</v>
      </c>
      <c r="J59" s="20">
        <v>1</v>
      </c>
      <c r="K59" s="20">
        <v>1</v>
      </c>
      <c r="L59" s="21">
        <v>0</v>
      </c>
      <c r="M59" s="22">
        <v>0.6</v>
      </c>
      <c r="N59" s="2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25">
        <v>0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0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0</v>
      </c>
      <c r="AN59" s="29">
        <v>0</v>
      </c>
      <c r="AO59" s="20">
        <v>0</v>
      </c>
      <c r="AP59" s="26">
        <v>0</v>
      </c>
      <c r="AQ59" s="30">
        <v>1</v>
      </c>
      <c r="AR59" s="23">
        <v>0</v>
      </c>
      <c r="AS59" s="23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3</v>
      </c>
      <c r="BR59" s="20">
        <v>3</v>
      </c>
      <c r="BS59" s="318">
        <v>20</v>
      </c>
      <c r="BT59" s="20">
        <v>0</v>
      </c>
      <c r="BU59" s="318">
        <v>0</v>
      </c>
      <c r="BV59" s="20">
        <v>62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0.6</v>
      </c>
      <c r="CL59" s="22">
        <v>0</v>
      </c>
    </row>
    <row r="60" spans="1:90" outlineLevel="3">
      <c r="A60" s="316" t="s">
        <v>124</v>
      </c>
      <c r="B60" s="316" t="s">
        <v>199</v>
      </c>
      <c r="C60" s="316" t="s">
        <v>203</v>
      </c>
      <c r="D60" s="316" t="s">
        <v>204</v>
      </c>
      <c r="E60" s="316" t="s">
        <v>205</v>
      </c>
      <c r="F60" s="316" t="s">
        <v>0</v>
      </c>
      <c r="G60" s="329" t="s">
        <v>143</v>
      </c>
      <c r="H60" s="329" t="s">
        <v>125</v>
      </c>
      <c r="I60" s="317" t="s">
        <v>96</v>
      </c>
      <c r="J60" s="20">
        <v>1</v>
      </c>
      <c r="K60" s="20">
        <v>1</v>
      </c>
      <c r="L60" s="21">
        <v>0</v>
      </c>
      <c r="M60" s="22">
        <v>0.6</v>
      </c>
      <c r="N60" s="2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25">
        <v>0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0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0</v>
      </c>
      <c r="AK60" s="28">
        <v>0</v>
      </c>
      <c r="AL60" s="29">
        <v>0</v>
      </c>
      <c r="AM60" s="26">
        <v>0</v>
      </c>
      <c r="AN60" s="29">
        <v>0</v>
      </c>
      <c r="AO60" s="20">
        <v>0</v>
      </c>
      <c r="AP60" s="26">
        <v>0</v>
      </c>
      <c r="AQ60" s="30">
        <v>1</v>
      </c>
      <c r="AR60" s="23">
        <v>0</v>
      </c>
      <c r="AS60" s="23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6">
        <v>0</v>
      </c>
      <c r="BQ60" s="46">
        <v>3</v>
      </c>
      <c r="BR60" s="20">
        <v>3</v>
      </c>
      <c r="BS60" s="318">
        <v>20</v>
      </c>
      <c r="BT60" s="20">
        <v>0</v>
      </c>
      <c r="BU60" s="318">
        <v>0</v>
      </c>
      <c r="BV60" s="20">
        <v>64</v>
      </c>
      <c r="BW60" s="31">
        <v>0</v>
      </c>
      <c r="BX60" s="31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2">
        <v>0.6</v>
      </c>
      <c r="CL60" s="22">
        <v>0</v>
      </c>
    </row>
    <row r="61" spans="1:90" outlineLevel="3">
      <c r="A61" s="316" t="s">
        <v>124</v>
      </c>
      <c r="B61" s="316" t="s">
        <v>199</v>
      </c>
      <c r="C61" s="316" t="s">
        <v>203</v>
      </c>
      <c r="D61" s="316" t="s">
        <v>204</v>
      </c>
      <c r="E61" s="316" t="s">
        <v>206</v>
      </c>
      <c r="F61" s="316" t="s">
        <v>0</v>
      </c>
      <c r="G61" s="329" t="s">
        <v>143</v>
      </c>
      <c r="H61" s="329" t="s">
        <v>125</v>
      </c>
      <c r="I61" s="317" t="s">
        <v>96</v>
      </c>
      <c r="J61" s="20">
        <v>1</v>
      </c>
      <c r="K61" s="20">
        <v>1</v>
      </c>
      <c r="L61" s="21">
        <v>0</v>
      </c>
      <c r="M61" s="22">
        <v>0.6</v>
      </c>
      <c r="N61" s="2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25">
        <v>0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0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0</v>
      </c>
      <c r="AN61" s="29">
        <v>0</v>
      </c>
      <c r="AO61" s="20">
        <v>0</v>
      </c>
      <c r="AP61" s="26">
        <v>0</v>
      </c>
      <c r="AQ61" s="30">
        <v>1</v>
      </c>
      <c r="AR61" s="23">
        <v>0</v>
      </c>
      <c r="AS61" s="23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3</v>
      </c>
      <c r="BR61" s="20">
        <v>3</v>
      </c>
      <c r="BS61" s="318">
        <v>20</v>
      </c>
      <c r="BT61" s="20">
        <v>0</v>
      </c>
      <c r="BU61" s="318">
        <v>0</v>
      </c>
      <c r="BV61" s="20">
        <v>65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0.6</v>
      </c>
      <c r="CL61" s="22">
        <v>0</v>
      </c>
    </row>
    <row r="62" spans="1:90" s="323" customFormat="1" ht="20.100000000000001" customHeight="1" outlineLevel="2">
      <c r="A62" s="320" t="s">
        <v>126</v>
      </c>
      <c r="B62" s="320"/>
      <c r="C62" s="320"/>
      <c r="D62" s="320"/>
      <c r="E62" s="320"/>
      <c r="F62" s="320"/>
      <c r="G62" s="330"/>
      <c r="H62" s="330"/>
      <c r="I62" s="321"/>
      <c r="J62" s="32"/>
      <c r="K62" s="32"/>
      <c r="L62" s="33"/>
      <c r="M62" s="34"/>
      <c r="N62" s="34"/>
      <c r="O62" s="35"/>
      <c r="P62" s="50"/>
      <c r="Q62" s="50"/>
      <c r="R62" s="36">
        <v>0</v>
      </c>
      <c r="S62" s="36">
        <v>0</v>
      </c>
      <c r="T62" s="36">
        <v>0</v>
      </c>
      <c r="U62" s="37">
        <v>0</v>
      </c>
      <c r="V62" s="38"/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7">
        <v>0</v>
      </c>
      <c r="AD62" s="38">
        <v>0</v>
      </c>
      <c r="AE62" s="38">
        <v>0</v>
      </c>
      <c r="AF62" s="38">
        <v>0</v>
      </c>
      <c r="AG62" s="38">
        <v>0</v>
      </c>
      <c r="AH62" s="39">
        <v>0</v>
      </c>
      <c r="AI62" s="38">
        <v>0</v>
      </c>
      <c r="AJ62" s="38">
        <v>0</v>
      </c>
      <c r="AK62" s="40">
        <v>0</v>
      </c>
      <c r="AL62" s="41"/>
      <c r="AM62" s="38">
        <v>0</v>
      </c>
      <c r="AN62" s="41"/>
      <c r="AO62" s="32"/>
      <c r="AP62" s="38">
        <v>0</v>
      </c>
      <c r="AQ62" s="42"/>
      <c r="AR62" s="35"/>
      <c r="AS62" s="35"/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5"/>
      <c r="BC62" s="35"/>
      <c r="BD62" s="38"/>
      <c r="BE62" s="38"/>
      <c r="BF62" s="38"/>
      <c r="BG62" s="38"/>
      <c r="BH62" s="38"/>
      <c r="BI62" s="38"/>
      <c r="BJ62" s="38"/>
      <c r="BK62" s="38"/>
      <c r="BL62" s="43"/>
      <c r="BM62" s="35"/>
      <c r="BN62" s="35"/>
      <c r="BO62" s="35"/>
      <c r="BP62" s="38"/>
      <c r="BQ62" s="50"/>
      <c r="BR62" s="32"/>
      <c r="BS62" s="322"/>
      <c r="BT62" s="32"/>
      <c r="BU62" s="322"/>
      <c r="BV62" s="32"/>
      <c r="BW62" s="43"/>
      <c r="BX62" s="43"/>
      <c r="BY62" s="38"/>
      <c r="BZ62" s="38"/>
      <c r="CA62" s="38">
        <v>0</v>
      </c>
      <c r="CB62" s="38"/>
      <c r="CC62" s="38"/>
      <c r="CD62" s="38"/>
      <c r="CE62" s="38"/>
      <c r="CF62" s="38"/>
      <c r="CG62" s="38"/>
      <c r="CH62" s="38"/>
      <c r="CI62" s="38"/>
      <c r="CJ62" s="38"/>
      <c r="CK62" s="34"/>
      <c r="CL62" s="34"/>
    </row>
    <row r="63" spans="1:90" outlineLevel="3">
      <c r="A63" s="316" t="s">
        <v>161</v>
      </c>
      <c r="B63" s="316" t="s">
        <v>199</v>
      </c>
      <c r="C63" s="316" t="s">
        <v>200</v>
      </c>
      <c r="D63" s="316" t="s">
        <v>228</v>
      </c>
      <c r="E63" s="316" t="s">
        <v>588</v>
      </c>
      <c r="F63" s="316" t="s">
        <v>0</v>
      </c>
      <c r="G63" s="329" t="s">
        <v>143</v>
      </c>
      <c r="H63" s="329" t="s">
        <v>125</v>
      </c>
      <c r="I63" s="317" t="s">
        <v>96</v>
      </c>
      <c r="J63" s="20">
        <v>1</v>
      </c>
      <c r="K63" s="20">
        <v>1</v>
      </c>
      <c r="L63" s="21">
        <v>0</v>
      </c>
      <c r="M63" s="22">
        <v>0.6</v>
      </c>
      <c r="N63" s="2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25">
        <v>6960000</v>
      </c>
      <c r="V63" s="26" t="s">
        <v>97</v>
      </c>
      <c r="W63" s="26">
        <v>4176000</v>
      </c>
      <c r="X63" s="26">
        <v>0</v>
      </c>
      <c r="Y63" s="26">
        <v>4176000</v>
      </c>
      <c r="Z63" s="26">
        <v>0</v>
      </c>
      <c r="AA63" s="26">
        <v>0</v>
      </c>
      <c r="AB63" s="26">
        <v>0</v>
      </c>
      <c r="AC63" s="25">
        <v>6960000</v>
      </c>
      <c r="AD63" s="26">
        <v>0</v>
      </c>
      <c r="AE63" s="26">
        <v>0</v>
      </c>
      <c r="AF63" s="26">
        <v>0</v>
      </c>
      <c r="AG63" s="26">
        <v>0</v>
      </c>
      <c r="AH63" s="27">
        <v>0</v>
      </c>
      <c r="AI63" s="26">
        <v>0</v>
      </c>
      <c r="AJ63" s="26">
        <v>135911</v>
      </c>
      <c r="AK63" s="28">
        <v>135911</v>
      </c>
      <c r="AL63" s="29">
        <v>0</v>
      </c>
      <c r="AM63" s="26">
        <v>6960000</v>
      </c>
      <c r="AN63" s="29">
        <v>0</v>
      </c>
      <c r="AO63" s="20">
        <v>0</v>
      </c>
      <c r="AP63" s="26">
        <v>6960000</v>
      </c>
      <c r="AQ63" s="30">
        <v>1</v>
      </c>
      <c r="AR63" s="23">
        <v>6960000</v>
      </c>
      <c r="AS63" s="23">
        <v>6960000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265259.34999999998</v>
      </c>
      <c r="BA63" s="26">
        <v>265259.34999999998</v>
      </c>
      <c r="BB63" s="23" t="s">
        <v>0</v>
      </c>
      <c r="BC63" s="23" t="s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265259.34999999998</v>
      </c>
      <c r="BK63" s="26">
        <v>265259.34999999998</v>
      </c>
      <c r="BL63" s="31">
        <v>6960000</v>
      </c>
      <c r="BM63" s="23" t="s">
        <v>98</v>
      </c>
      <c r="BN63" s="23">
        <v>0</v>
      </c>
      <c r="BO63" s="23" t="b">
        <v>0</v>
      </c>
      <c r="BP63" s="26">
        <v>135911</v>
      </c>
      <c r="BQ63" s="46">
        <v>3</v>
      </c>
      <c r="BR63" s="20">
        <v>3</v>
      </c>
      <c r="BS63" s="318">
        <v>17</v>
      </c>
      <c r="BT63" s="20">
        <v>0</v>
      </c>
      <c r="BU63" s="318">
        <v>0</v>
      </c>
      <c r="BV63" s="20">
        <v>60</v>
      </c>
      <c r="BW63" s="31">
        <v>0</v>
      </c>
      <c r="BX63" s="31">
        <v>0</v>
      </c>
      <c r="BY63" s="26">
        <v>0</v>
      </c>
      <c r="BZ63" s="26">
        <v>0</v>
      </c>
      <c r="CA63" s="26">
        <v>0</v>
      </c>
      <c r="CB63" s="26">
        <v>6960000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135911</v>
      </c>
      <c r="CJ63" s="26">
        <v>135911</v>
      </c>
      <c r="CK63" s="22">
        <v>0.6</v>
      </c>
      <c r="CL63" s="22">
        <v>0</v>
      </c>
    </row>
    <row r="64" spans="1:90" s="323" customFormat="1" ht="20.100000000000001" customHeight="1" outlineLevel="2">
      <c r="A64" s="320" t="s">
        <v>163</v>
      </c>
      <c r="B64" s="320"/>
      <c r="C64" s="320"/>
      <c r="D64" s="320"/>
      <c r="E64" s="320"/>
      <c r="F64" s="320"/>
      <c r="G64" s="330"/>
      <c r="H64" s="330"/>
      <c r="I64" s="321"/>
      <c r="J64" s="32"/>
      <c r="K64" s="32"/>
      <c r="L64" s="33"/>
      <c r="M64" s="34"/>
      <c r="N64" s="34"/>
      <c r="O64" s="35"/>
      <c r="P64" s="50"/>
      <c r="Q64" s="50"/>
      <c r="R64" s="36">
        <v>0</v>
      </c>
      <c r="S64" s="36">
        <v>0</v>
      </c>
      <c r="T64" s="36">
        <v>0</v>
      </c>
      <c r="U64" s="37">
        <v>6960000</v>
      </c>
      <c r="V64" s="38"/>
      <c r="W64" s="38">
        <v>4176000</v>
      </c>
      <c r="X64" s="38">
        <v>0</v>
      </c>
      <c r="Y64" s="38">
        <v>4176000</v>
      </c>
      <c r="Z64" s="38">
        <v>0</v>
      </c>
      <c r="AA64" s="38">
        <v>0</v>
      </c>
      <c r="AB64" s="38">
        <v>0</v>
      </c>
      <c r="AC64" s="37">
        <v>6960000</v>
      </c>
      <c r="AD64" s="38">
        <v>0</v>
      </c>
      <c r="AE64" s="38">
        <v>0</v>
      </c>
      <c r="AF64" s="38">
        <v>0</v>
      </c>
      <c r="AG64" s="38">
        <v>0</v>
      </c>
      <c r="AH64" s="39">
        <v>0</v>
      </c>
      <c r="AI64" s="38">
        <v>0</v>
      </c>
      <c r="AJ64" s="38">
        <v>135911</v>
      </c>
      <c r="AK64" s="40">
        <v>135911</v>
      </c>
      <c r="AL64" s="41"/>
      <c r="AM64" s="38">
        <v>6960000</v>
      </c>
      <c r="AN64" s="41"/>
      <c r="AO64" s="32"/>
      <c r="AP64" s="38">
        <v>6960000</v>
      </c>
      <c r="AQ64" s="42"/>
      <c r="AR64" s="35"/>
      <c r="AS64" s="35"/>
      <c r="AT64" s="38">
        <v>0</v>
      </c>
      <c r="AU64" s="38">
        <v>0</v>
      </c>
      <c r="AV64" s="38">
        <v>0</v>
      </c>
      <c r="AW64" s="38">
        <v>0</v>
      </c>
      <c r="AX64" s="38">
        <v>0</v>
      </c>
      <c r="AY64" s="38">
        <v>0</v>
      </c>
      <c r="AZ64" s="38">
        <v>265259.34999999998</v>
      </c>
      <c r="BA64" s="38">
        <v>265259.34999999998</v>
      </c>
      <c r="BB64" s="35"/>
      <c r="BC64" s="35"/>
      <c r="BD64" s="38"/>
      <c r="BE64" s="38"/>
      <c r="BF64" s="38"/>
      <c r="BG64" s="38"/>
      <c r="BH64" s="38"/>
      <c r="BI64" s="38"/>
      <c r="BJ64" s="38"/>
      <c r="BK64" s="38"/>
      <c r="BL64" s="43"/>
      <c r="BM64" s="35"/>
      <c r="BN64" s="35"/>
      <c r="BO64" s="35"/>
      <c r="BP64" s="38"/>
      <c r="BQ64" s="50"/>
      <c r="BR64" s="32"/>
      <c r="BS64" s="322"/>
      <c r="BT64" s="32"/>
      <c r="BU64" s="322"/>
      <c r="BV64" s="32"/>
      <c r="BW64" s="43"/>
      <c r="BX64" s="43"/>
      <c r="BY64" s="38"/>
      <c r="BZ64" s="38"/>
      <c r="CA64" s="38">
        <v>0</v>
      </c>
      <c r="CB64" s="38"/>
      <c r="CC64" s="38"/>
      <c r="CD64" s="38"/>
      <c r="CE64" s="38"/>
      <c r="CF64" s="38"/>
      <c r="CG64" s="38"/>
      <c r="CH64" s="38"/>
      <c r="CI64" s="38"/>
      <c r="CJ64" s="38"/>
      <c r="CK64" s="34"/>
      <c r="CL64" s="34"/>
    </row>
    <row r="65" spans="1:90" s="328" customFormat="1" ht="30" customHeight="1" outlineLevel="1">
      <c r="A65" s="320"/>
      <c r="B65" s="320" t="s">
        <v>207</v>
      </c>
      <c r="C65" s="320"/>
      <c r="D65" s="320"/>
      <c r="E65" s="320"/>
      <c r="F65" s="320"/>
      <c r="G65" s="330"/>
      <c r="H65" s="330"/>
      <c r="I65" s="321"/>
      <c r="J65" s="56"/>
      <c r="K65" s="56"/>
      <c r="L65" s="57"/>
      <c r="M65" s="58"/>
      <c r="N65" s="58"/>
      <c r="O65" s="59"/>
      <c r="P65" s="69"/>
      <c r="Q65" s="69"/>
      <c r="R65" s="61">
        <v>0</v>
      </c>
      <c r="S65" s="61">
        <v>0</v>
      </c>
      <c r="T65" s="61">
        <v>0</v>
      </c>
      <c r="U65" s="62">
        <v>6960000</v>
      </c>
      <c r="V65" s="63"/>
      <c r="W65" s="63">
        <v>4176000</v>
      </c>
      <c r="X65" s="63">
        <v>0</v>
      </c>
      <c r="Y65" s="63">
        <v>4176000</v>
      </c>
      <c r="Z65" s="63">
        <v>0</v>
      </c>
      <c r="AA65" s="63">
        <v>0</v>
      </c>
      <c r="AB65" s="63">
        <v>0</v>
      </c>
      <c r="AC65" s="62">
        <v>6960000</v>
      </c>
      <c r="AD65" s="63">
        <v>0</v>
      </c>
      <c r="AE65" s="63">
        <v>0</v>
      </c>
      <c r="AF65" s="63">
        <v>0</v>
      </c>
      <c r="AG65" s="63">
        <v>0</v>
      </c>
      <c r="AH65" s="64">
        <v>0</v>
      </c>
      <c r="AI65" s="63">
        <v>0</v>
      </c>
      <c r="AJ65" s="63">
        <v>135911</v>
      </c>
      <c r="AK65" s="65">
        <v>135911</v>
      </c>
      <c r="AL65" s="66"/>
      <c r="AM65" s="63">
        <v>6960000</v>
      </c>
      <c r="AN65" s="66"/>
      <c r="AO65" s="56"/>
      <c r="AP65" s="63">
        <v>6960000</v>
      </c>
      <c r="AQ65" s="67"/>
      <c r="AR65" s="59"/>
      <c r="AS65" s="59"/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265259.34999999998</v>
      </c>
      <c r="BA65" s="63">
        <v>265259.34999999998</v>
      </c>
      <c r="BB65" s="59"/>
      <c r="BC65" s="59"/>
      <c r="BD65" s="63"/>
      <c r="BE65" s="63"/>
      <c r="BF65" s="63"/>
      <c r="BG65" s="63"/>
      <c r="BH65" s="63"/>
      <c r="BI65" s="63"/>
      <c r="BJ65" s="63"/>
      <c r="BK65" s="63"/>
      <c r="BL65" s="68"/>
      <c r="BM65" s="59"/>
      <c r="BN65" s="59"/>
      <c r="BO65" s="59"/>
      <c r="BP65" s="63"/>
      <c r="BQ65" s="69"/>
      <c r="BR65" s="56"/>
      <c r="BS65" s="326"/>
      <c r="BT65" s="56"/>
      <c r="BU65" s="326"/>
      <c r="BV65" s="56"/>
      <c r="BW65" s="68"/>
      <c r="BX65" s="68"/>
      <c r="BY65" s="63"/>
      <c r="BZ65" s="63"/>
      <c r="CA65" s="63">
        <v>0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58"/>
      <c r="CL65" s="58"/>
    </row>
    <row r="66" spans="1:90" outlineLevel="3">
      <c r="A66" s="316" t="s">
        <v>147</v>
      </c>
      <c r="B66" s="316" t="s">
        <v>208</v>
      </c>
      <c r="C66" s="316" t="s">
        <v>209</v>
      </c>
      <c r="D66" s="316" t="s">
        <v>210</v>
      </c>
      <c r="E66" s="316" t="s">
        <v>590</v>
      </c>
      <c r="F66" s="316" t="s">
        <v>0</v>
      </c>
      <c r="G66" s="316" t="s">
        <v>213</v>
      </c>
      <c r="H66" s="316" t="s">
        <v>95</v>
      </c>
      <c r="I66" s="317" t="s">
        <v>128</v>
      </c>
      <c r="J66" s="20">
        <v>1</v>
      </c>
      <c r="K66" s="20">
        <v>1</v>
      </c>
      <c r="L66" s="21">
        <v>0</v>
      </c>
      <c r="M66" s="22">
        <v>0</v>
      </c>
      <c r="N66" s="22">
        <v>0</v>
      </c>
      <c r="O66" s="23">
        <v>4509648</v>
      </c>
      <c r="P66" s="20">
        <v>4509648</v>
      </c>
      <c r="Q66" s="20">
        <v>0</v>
      </c>
      <c r="R66" s="24" t="s">
        <v>591</v>
      </c>
      <c r="S66" s="24">
        <v>0</v>
      </c>
      <c r="T66" s="24">
        <v>0</v>
      </c>
      <c r="U66" s="25">
        <v>4509648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4509648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4984648</v>
      </c>
      <c r="AN66" s="20">
        <v>0</v>
      </c>
      <c r="AO66" s="29">
        <v>0</v>
      </c>
      <c r="AP66" s="26">
        <v>4984648</v>
      </c>
      <c r="AQ66" s="30">
        <v>1</v>
      </c>
      <c r="AR66" s="23">
        <v>0</v>
      </c>
      <c r="AS66" s="23">
        <v>4509648</v>
      </c>
      <c r="AT66" s="26">
        <v>0</v>
      </c>
      <c r="AU66" s="26">
        <v>0</v>
      </c>
      <c r="AV66" s="26">
        <v>0</v>
      </c>
      <c r="AW66" s="26">
        <v>0</v>
      </c>
      <c r="AX66" s="26">
        <v>859648</v>
      </c>
      <c r="AY66" s="26">
        <v>0</v>
      </c>
      <c r="AZ66" s="26">
        <v>0</v>
      </c>
      <c r="BA66" s="26">
        <v>859648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859648</v>
      </c>
      <c r="BI66" s="26">
        <v>0</v>
      </c>
      <c r="BJ66" s="26">
        <v>0</v>
      </c>
      <c r="BK66" s="26">
        <v>859648</v>
      </c>
      <c r="BL66" s="26">
        <v>4984648</v>
      </c>
      <c r="BM66" s="23" t="s">
        <v>98</v>
      </c>
      <c r="BN66" s="23">
        <v>0</v>
      </c>
      <c r="BO66" s="23" t="b">
        <v>0</v>
      </c>
      <c r="BP66" s="26">
        <v>0</v>
      </c>
      <c r="BQ66" s="46">
        <v>0</v>
      </c>
      <c r="BR66" s="20">
        <v>0</v>
      </c>
      <c r="BS66" s="318">
        <v>12</v>
      </c>
      <c r="BT66" s="20">
        <v>0</v>
      </c>
      <c r="BU66" s="318">
        <v>0</v>
      </c>
      <c r="BV66" s="20">
        <v>186</v>
      </c>
      <c r="BW66" s="31">
        <v>0</v>
      </c>
      <c r="BX66" s="31">
        <v>0</v>
      </c>
      <c r="BY66" s="26">
        <v>0</v>
      </c>
      <c r="BZ66" s="26">
        <v>0</v>
      </c>
      <c r="CA66" s="26">
        <v>-475000</v>
      </c>
      <c r="CB66" s="26">
        <v>3650000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s="323" customFormat="1" ht="20.100000000000001" customHeight="1" outlineLevel="2">
      <c r="A67" s="320" t="s">
        <v>151</v>
      </c>
      <c r="B67" s="320"/>
      <c r="C67" s="320"/>
      <c r="D67" s="320"/>
      <c r="E67" s="320"/>
      <c r="F67" s="320"/>
      <c r="G67" s="320"/>
      <c r="H67" s="320"/>
      <c r="I67" s="321"/>
      <c r="J67" s="32"/>
      <c r="K67" s="32"/>
      <c r="L67" s="33"/>
      <c r="M67" s="34"/>
      <c r="N67" s="34"/>
      <c r="O67" s="35"/>
      <c r="P67" s="32"/>
      <c r="Q67" s="32"/>
      <c r="R67" s="36">
        <v>0</v>
      </c>
      <c r="S67" s="36">
        <v>0</v>
      </c>
      <c r="T67" s="36">
        <v>0</v>
      </c>
      <c r="U67" s="37">
        <v>4509648</v>
      </c>
      <c r="V67" s="38"/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7">
        <v>4509648</v>
      </c>
      <c r="AD67" s="38">
        <v>0</v>
      </c>
      <c r="AE67" s="38">
        <v>0</v>
      </c>
      <c r="AF67" s="38">
        <v>0</v>
      </c>
      <c r="AG67" s="38">
        <v>0</v>
      </c>
      <c r="AH67" s="39">
        <v>0</v>
      </c>
      <c r="AI67" s="38">
        <v>0</v>
      </c>
      <c r="AJ67" s="38">
        <v>0</v>
      </c>
      <c r="AK67" s="40">
        <v>0</v>
      </c>
      <c r="AL67" s="41"/>
      <c r="AM67" s="38">
        <v>4984648</v>
      </c>
      <c r="AN67" s="32"/>
      <c r="AO67" s="41"/>
      <c r="AP67" s="38">
        <v>4984648</v>
      </c>
      <c r="AQ67" s="42"/>
      <c r="AR67" s="35"/>
      <c r="AS67" s="35"/>
      <c r="AT67" s="38">
        <v>0</v>
      </c>
      <c r="AU67" s="38">
        <v>0</v>
      </c>
      <c r="AV67" s="38">
        <v>0</v>
      </c>
      <c r="AW67" s="38">
        <v>0</v>
      </c>
      <c r="AX67" s="38">
        <v>859648</v>
      </c>
      <c r="AY67" s="38">
        <v>0</v>
      </c>
      <c r="AZ67" s="38">
        <v>0</v>
      </c>
      <c r="BA67" s="38">
        <v>859648</v>
      </c>
      <c r="BB67" s="35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5"/>
      <c r="BN67" s="35"/>
      <c r="BO67" s="35"/>
      <c r="BP67" s="38"/>
      <c r="BQ67" s="50"/>
      <c r="BR67" s="32"/>
      <c r="BS67" s="322"/>
      <c r="BT67" s="32"/>
      <c r="BU67" s="322"/>
      <c r="BV67" s="32"/>
      <c r="BW67" s="43"/>
      <c r="BX67" s="43"/>
      <c r="BY67" s="38"/>
      <c r="BZ67" s="38"/>
      <c r="CA67" s="38">
        <v>-475000</v>
      </c>
      <c r="CB67" s="38"/>
      <c r="CC67" s="38"/>
      <c r="CD67" s="38"/>
      <c r="CE67" s="38"/>
      <c r="CF67" s="38"/>
      <c r="CG67" s="38"/>
      <c r="CH67" s="38"/>
      <c r="CI67" s="38"/>
      <c r="CJ67" s="38"/>
      <c r="CK67" s="34"/>
      <c r="CL67" s="34"/>
    </row>
    <row r="68" spans="1:90" outlineLevel="3">
      <c r="A68" s="316" t="s">
        <v>124</v>
      </c>
      <c r="B68" s="316" t="s">
        <v>208</v>
      </c>
      <c r="C68" s="316" t="s">
        <v>209</v>
      </c>
      <c r="D68" s="316" t="s">
        <v>210</v>
      </c>
      <c r="E68" s="316" t="s">
        <v>592</v>
      </c>
      <c r="F68" s="316" t="s">
        <v>0</v>
      </c>
      <c r="G68" s="329" t="s">
        <v>213</v>
      </c>
      <c r="H68" s="329" t="s">
        <v>125</v>
      </c>
      <c r="I68" s="317" t="s">
        <v>96</v>
      </c>
      <c r="J68" s="20">
        <v>1</v>
      </c>
      <c r="K68" s="20">
        <v>1</v>
      </c>
      <c r="L68" s="21">
        <v>0</v>
      </c>
      <c r="M68" s="22">
        <v>0.6</v>
      </c>
      <c r="N68" s="2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25">
        <v>12597600</v>
      </c>
      <c r="V68" s="26" t="s">
        <v>97</v>
      </c>
      <c r="W68" s="26">
        <v>7558560</v>
      </c>
      <c r="X68" s="26">
        <v>0</v>
      </c>
      <c r="Y68" s="26">
        <v>7558560</v>
      </c>
      <c r="Z68" s="26">
        <v>0</v>
      </c>
      <c r="AA68" s="26">
        <v>0</v>
      </c>
      <c r="AB68" s="26">
        <v>0</v>
      </c>
      <c r="AC68" s="25">
        <v>12597600</v>
      </c>
      <c r="AD68" s="26">
        <v>0</v>
      </c>
      <c r="AE68" s="26">
        <v>0</v>
      </c>
      <c r="AF68" s="26">
        <v>0</v>
      </c>
      <c r="AG68" s="26">
        <v>0</v>
      </c>
      <c r="AH68" s="27">
        <v>0</v>
      </c>
      <c r="AI68" s="26">
        <v>0</v>
      </c>
      <c r="AJ68" s="26">
        <v>0</v>
      </c>
      <c r="AK68" s="28">
        <v>0</v>
      </c>
      <c r="AL68" s="29">
        <v>0</v>
      </c>
      <c r="AM68" s="26">
        <v>12597600</v>
      </c>
      <c r="AN68" s="29">
        <v>0</v>
      </c>
      <c r="AO68" s="20">
        <v>0</v>
      </c>
      <c r="AP68" s="26">
        <v>12597600</v>
      </c>
      <c r="AQ68" s="30">
        <v>1</v>
      </c>
      <c r="AR68" s="23">
        <v>12597600</v>
      </c>
      <c r="AS68" s="23">
        <v>12597600</v>
      </c>
      <c r="AT68" s="26">
        <v>0</v>
      </c>
      <c r="AU68" s="26">
        <v>0</v>
      </c>
      <c r="AV68" s="26">
        <v>0</v>
      </c>
      <c r="AW68" s="26">
        <v>0</v>
      </c>
      <c r="AX68" s="26">
        <v>12597600</v>
      </c>
      <c r="AY68" s="26">
        <v>0</v>
      </c>
      <c r="AZ68" s="26">
        <v>0</v>
      </c>
      <c r="BA68" s="26">
        <v>12597600</v>
      </c>
      <c r="BB68" s="23" t="s">
        <v>0</v>
      </c>
      <c r="BC68" s="23" t="s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12597600</v>
      </c>
      <c r="BI68" s="26">
        <v>0</v>
      </c>
      <c r="BJ68" s="26">
        <v>0</v>
      </c>
      <c r="BK68" s="26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3</v>
      </c>
      <c r="BR68" s="20">
        <v>3</v>
      </c>
      <c r="BS68" s="318">
        <v>20</v>
      </c>
      <c r="BT68" s="20">
        <v>0</v>
      </c>
      <c r="BU68" s="318">
        <v>0</v>
      </c>
      <c r="BV68" s="20">
        <v>59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2">
        <v>0.6</v>
      </c>
      <c r="CL68" s="22">
        <v>0</v>
      </c>
    </row>
    <row r="69" spans="1:90" outlineLevel="3">
      <c r="A69" s="316" t="s">
        <v>124</v>
      </c>
      <c r="B69" s="316" t="s">
        <v>208</v>
      </c>
      <c r="C69" s="316" t="s">
        <v>209</v>
      </c>
      <c r="D69" s="316" t="s">
        <v>210</v>
      </c>
      <c r="E69" s="316" t="s">
        <v>594</v>
      </c>
      <c r="F69" s="316" t="s">
        <v>0</v>
      </c>
      <c r="G69" s="316" t="s">
        <v>213</v>
      </c>
      <c r="H69" s="316" t="s">
        <v>95</v>
      </c>
      <c r="I69" s="317" t="s">
        <v>134</v>
      </c>
      <c r="J69" s="20">
        <v>1</v>
      </c>
      <c r="K69" s="20">
        <v>1</v>
      </c>
      <c r="L69" s="21">
        <v>0</v>
      </c>
      <c r="M69" s="22">
        <v>0</v>
      </c>
      <c r="N69" s="22">
        <v>0</v>
      </c>
      <c r="O69" s="23">
        <v>18831352</v>
      </c>
      <c r="P69" s="20">
        <v>18831352</v>
      </c>
      <c r="Q69" s="20">
        <v>0</v>
      </c>
      <c r="R69" s="24" t="s">
        <v>591</v>
      </c>
      <c r="S69" s="24">
        <v>0</v>
      </c>
      <c r="T69" s="24">
        <v>0</v>
      </c>
      <c r="U69" s="25">
        <v>18831352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18831352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18831352</v>
      </c>
      <c r="AN69" s="20">
        <v>0</v>
      </c>
      <c r="AO69" s="29">
        <v>0</v>
      </c>
      <c r="AP69" s="26">
        <v>18831352</v>
      </c>
      <c r="AQ69" s="30">
        <v>1</v>
      </c>
      <c r="AR69" s="23">
        <v>0</v>
      </c>
      <c r="AS69" s="23">
        <v>18831352</v>
      </c>
      <c r="AT69" s="26">
        <v>0</v>
      </c>
      <c r="AU69" s="26">
        <v>0</v>
      </c>
      <c r="AV69" s="26">
        <v>0</v>
      </c>
      <c r="AW69" s="26">
        <v>0</v>
      </c>
      <c r="AX69" s="26">
        <v>18831352</v>
      </c>
      <c r="AY69" s="26">
        <v>0</v>
      </c>
      <c r="AZ69" s="26">
        <v>0</v>
      </c>
      <c r="BA69" s="26">
        <v>18831352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18831352</v>
      </c>
      <c r="BI69" s="26">
        <v>0</v>
      </c>
      <c r="BJ69" s="26">
        <v>0</v>
      </c>
      <c r="BK69" s="26">
        <v>18831352</v>
      </c>
      <c r="BL69" s="26">
        <v>18831352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0</v>
      </c>
      <c r="BR69" s="20">
        <v>0</v>
      </c>
      <c r="BS69" s="318">
        <v>20</v>
      </c>
      <c r="BT69" s="20">
        <v>0</v>
      </c>
      <c r="BU69" s="318">
        <v>0</v>
      </c>
      <c r="BV69" s="20">
        <v>210</v>
      </c>
      <c r="BW69" s="31">
        <v>0</v>
      </c>
      <c r="BX69" s="31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323" customFormat="1" ht="20.100000000000001" customHeight="1" outlineLevel="2">
      <c r="A70" s="320" t="s">
        <v>126</v>
      </c>
      <c r="B70" s="320"/>
      <c r="C70" s="320"/>
      <c r="D70" s="320"/>
      <c r="E70" s="320"/>
      <c r="F70" s="320"/>
      <c r="G70" s="320"/>
      <c r="H70" s="320"/>
      <c r="I70" s="321"/>
      <c r="J70" s="32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31428952</v>
      </c>
      <c r="V70" s="38"/>
      <c r="W70" s="38">
        <v>7558560</v>
      </c>
      <c r="X70" s="38">
        <v>0</v>
      </c>
      <c r="Y70" s="38">
        <v>7558560</v>
      </c>
      <c r="Z70" s="38">
        <v>0</v>
      </c>
      <c r="AA70" s="38">
        <v>0</v>
      </c>
      <c r="AB70" s="38">
        <v>0</v>
      </c>
      <c r="AC70" s="37">
        <v>31428952</v>
      </c>
      <c r="AD70" s="38">
        <v>0</v>
      </c>
      <c r="AE70" s="38">
        <v>0</v>
      </c>
      <c r="AF70" s="38">
        <v>0</v>
      </c>
      <c r="AG70" s="38">
        <v>0</v>
      </c>
      <c r="AH70" s="39">
        <v>0</v>
      </c>
      <c r="AI70" s="38">
        <v>0</v>
      </c>
      <c r="AJ70" s="38">
        <v>0</v>
      </c>
      <c r="AK70" s="40">
        <v>0</v>
      </c>
      <c r="AL70" s="41"/>
      <c r="AM70" s="38">
        <v>31428952</v>
      </c>
      <c r="AN70" s="32"/>
      <c r="AO70" s="41"/>
      <c r="AP70" s="38">
        <v>31428952</v>
      </c>
      <c r="AQ70" s="42"/>
      <c r="AR70" s="35"/>
      <c r="AS70" s="35"/>
      <c r="AT70" s="38">
        <v>0</v>
      </c>
      <c r="AU70" s="38">
        <v>0</v>
      </c>
      <c r="AV70" s="38">
        <v>0</v>
      </c>
      <c r="AW70" s="38">
        <v>0</v>
      </c>
      <c r="AX70" s="38">
        <v>31428952</v>
      </c>
      <c r="AY70" s="38">
        <v>0</v>
      </c>
      <c r="AZ70" s="38">
        <v>0</v>
      </c>
      <c r="BA70" s="38">
        <v>31428952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322"/>
      <c r="BT70" s="32"/>
      <c r="BU70" s="322"/>
      <c r="BV70" s="32"/>
      <c r="BW70" s="43"/>
      <c r="BX70" s="43"/>
      <c r="BY70" s="38"/>
      <c r="BZ70" s="38"/>
      <c r="CA70" s="38">
        <v>0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316" t="s">
        <v>127</v>
      </c>
      <c r="B71" s="316" t="s">
        <v>208</v>
      </c>
      <c r="C71" s="316" t="s">
        <v>211</v>
      </c>
      <c r="D71" s="316" t="s">
        <v>595</v>
      </c>
      <c r="E71" s="316" t="s">
        <v>212</v>
      </c>
      <c r="F71" s="316" t="s">
        <v>0</v>
      </c>
      <c r="G71" s="329" t="s">
        <v>213</v>
      </c>
      <c r="H71" s="329" t="s">
        <v>125</v>
      </c>
      <c r="I71" s="317" t="s">
        <v>96</v>
      </c>
      <c r="J71" s="44">
        <v>1</v>
      </c>
      <c r="K71" s="20">
        <v>1</v>
      </c>
      <c r="L71" s="21">
        <v>0</v>
      </c>
      <c r="M71" s="22">
        <v>0</v>
      </c>
      <c r="N71" s="2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25">
        <v>101106000</v>
      </c>
      <c r="V71" s="26" t="s">
        <v>97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5">
        <v>101106000</v>
      </c>
      <c r="AD71" s="26">
        <v>0</v>
      </c>
      <c r="AE71" s="26">
        <v>0</v>
      </c>
      <c r="AF71" s="26">
        <v>0</v>
      </c>
      <c r="AG71" s="26">
        <v>0</v>
      </c>
      <c r="AH71" s="27">
        <v>0</v>
      </c>
      <c r="AI71" s="26">
        <v>0</v>
      </c>
      <c r="AJ71" s="26">
        <v>0</v>
      </c>
      <c r="AK71" s="28">
        <v>0</v>
      </c>
      <c r="AL71" s="29">
        <v>1000030</v>
      </c>
      <c r="AM71" s="26">
        <v>101106000</v>
      </c>
      <c r="AN71" s="29">
        <v>0</v>
      </c>
      <c r="AO71" s="20">
        <v>0</v>
      </c>
      <c r="AP71" s="26">
        <v>101106000</v>
      </c>
      <c r="AQ71" s="30">
        <v>1</v>
      </c>
      <c r="AR71" s="23">
        <v>101106000</v>
      </c>
      <c r="AS71" s="23">
        <v>101106000</v>
      </c>
      <c r="AT71" s="26">
        <v>0</v>
      </c>
      <c r="AU71" s="26">
        <v>0</v>
      </c>
      <c r="AV71" s="26">
        <v>0</v>
      </c>
      <c r="AW71" s="26">
        <v>0</v>
      </c>
      <c r="AX71" s="26">
        <v>13397500</v>
      </c>
      <c r="AY71" s="26">
        <v>0</v>
      </c>
      <c r="AZ71" s="26">
        <v>0</v>
      </c>
      <c r="BA71" s="26">
        <v>13397500</v>
      </c>
      <c r="BB71" s="23" t="s">
        <v>0</v>
      </c>
      <c r="BC71" s="23" t="s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13397500</v>
      </c>
      <c r="BI71" s="26">
        <v>0</v>
      </c>
      <c r="BJ71" s="26">
        <v>0</v>
      </c>
      <c r="BK71" s="26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6">
        <v>0</v>
      </c>
      <c r="BQ71" s="20">
        <v>40000000</v>
      </c>
      <c r="BR71" s="20">
        <v>40000000</v>
      </c>
      <c r="BS71" s="318">
        <v>2</v>
      </c>
      <c r="BT71" s="20">
        <v>0</v>
      </c>
      <c r="BU71" s="318">
        <v>0</v>
      </c>
      <c r="BV71" s="20">
        <v>33</v>
      </c>
      <c r="BW71" s="31">
        <v>0</v>
      </c>
      <c r="BX71" s="31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2">
        <v>0</v>
      </c>
      <c r="CL71" s="22">
        <v>0</v>
      </c>
    </row>
    <row r="72" spans="1:90" outlineLevel="3">
      <c r="A72" s="316" t="s">
        <v>127</v>
      </c>
      <c r="B72" s="316" t="s">
        <v>208</v>
      </c>
      <c r="C72" s="316" t="s">
        <v>211</v>
      </c>
      <c r="D72" s="316" t="s">
        <v>595</v>
      </c>
      <c r="E72" s="316" t="s">
        <v>214</v>
      </c>
      <c r="F72" s="316" t="s">
        <v>0</v>
      </c>
      <c r="G72" s="329" t="s">
        <v>213</v>
      </c>
      <c r="H72" s="329" t="s">
        <v>125</v>
      </c>
      <c r="I72" s="317" t="s">
        <v>96</v>
      </c>
      <c r="J72" s="44">
        <v>1</v>
      </c>
      <c r="K72" s="20">
        <v>1</v>
      </c>
      <c r="L72" s="21">
        <v>0</v>
      </c>
      <c r="M72" s="22">
        <v>0</v>
      </c>
      <c r="N72" s="2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25">
        <v>0</v>
      </c>
      <c r="V72" s="26" t="s">
        <v>97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5">
        <v>0</v>
      </c>
      <c r="AD72" s="26">
        <v>0</v>
      </c>
      <c r="AE72" s="26">
        <v>0</v>
      </c>
      <c r="AF72" s="26">
        <v>0</v>
      </c>
      <c r="AG72" s="26">
        <v>0</v>
      </c>
      <c r="AH72" s="27">
        <v>0</v>
      </c>
      <c r="AI72" s="26">
        <v>0</v>
      </c>
      <c r="AJ72" s="26">
        <v>0</v>
      </c>
      <c r="AK72" s="28">
        <v>0</v>
      </c>
      <c r="AL72" s="29">
        <v>0</v>
      </c>
      <c r="AM72" s="26">
        <v>0</v>
      </c>
      <c r="AN72" s="29">
        <v>0</v>
      </c>
      <c r="AO72" s="20">
        <v>0</v>
      </c>
      <c r="AP72" s="26">
        <v>0</v>
      </c>
      <c r="AQ72" s="30">
        <v>1</v>
      </c>
      <c r="AR72" s="23">
        <v>0</v>
      </c>
      <c r="AS72" s="23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3" t="s">
        <v>0</v>
      </c>
      <c r="BC72" s="23" t="s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6">
        <v>0</v>
      </c>
      <c r="BQ72" s="20">
        <v>25000000</v>
      </c>
      <c r="BR72" s="20">
        <v>25000000</v>
      </c>
      <c r="BS72" s="318">
        <v>2</v>
      </c>
      <c r="BT72" s="20">
        <v>0</v>
      </c>
      <c r="BU72" s="318">
        <v>0</v>
      </c>
      <c r="BV72" s="20">
        <v>34</v>
      </c>
      <c r="BW72" s="31">
        <v>0</v>
      </c>
      <c r="BX72" s="31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2">
        <v>0</v>
      </c>
      <c r="CL72" s="22">
        <v>0</v>
      </c>
    </row>
    <row r="73" spans="1:90" s="323" customFormat="1" ht="20.100000000000001" customHeight="1" outlineLevel="2">
      <c r="A73" s="320" t="s">
        <v>131</v>
      </c>
      <c r="B73" s="320"/>
      <c r="C73" s="320"/>
      <c r="D73" s="320"/>
      <c r="E73" s="320"/>
      <c r="F73" s="320"/>
      <c r="G73" s="330"/>
      <c r="H73" s="330"/>
      <c r="I73" s="321"/>
      <c r="J73" s="48"/>
      <c r="K73" s="32"/>
      <c r="L73" s="33"/>
      <c r="M73" s="34"/>
      <c r="N73" s="34"/>
      <c r="O73" s="35"/>
      <c r="P73" s="50"/>
      <c r="Q73" s="50"/>
      <c r="R73" s="36">
        <v>0</v>
      </c>
      <c r="S73" s="36">
        <v>0</v>
      </c>
      <c r="T73" s="36">
        <v>0</v>
      </c>
      <c r="U73" s="37">
        <v>101106000</v>
      </c>
      <c r="V73" s="38"/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7">
        <v>101106000</v>
      </c>
      <c r="AD73" s="38">
        <v>0</v>
      </c>
      <c r="AE73" s="38">
        <v>0</v>
      </c>
      <c r="AF73" s="38">
        <v>0</v>
      </c>
      <c r="AG73" s="38">
        <v>0</v>
      </c>
      <c r="AH73" s="39">
        <v>0</v>
      </c>
      <c r="AI73" s="38">
        <v>0</v>
      </c>
      <c r="AJ73" s="38">
        <v>0</v>
      </c>
      <c r="AK73" s="40">
        <v>0</v>
      </c>
      <c r="AL73" s="41"/>
      <c r="AM73" s="38">
        <v>101106000</v>
      </c>
      <c r="AN73" s="41"/>
      <c r="AO73" s="32"/>
      <c r="AP73" s="38">
        <v>101106000</v>
      </c>
      <c r="AQ73" s="42"/>
      <c r="AR73" s="35"/>
      <c r="AS73" s="35"/>
      <c r="AT73" s="38">
        <v>0</v>
      </c>
      <c r="AU73" s="38">
        <v>0</v>
      </c>
      <c r="AV73" s="38">
        <v>0</v>
      </c>
      <c r="AW73" s="38">
        <v>0</v>
      </c>
      <c r="AX73" s="38">
        <v>13397500</v>
      </c>
      <c r="AY73" s="38">
        <v>0</v>
      </c>
      <c r="AZ73" s="38">
        <v>0</v>
      </c>
      <c r="BA73" s="38">
        <v>13397500</v>
      </c>
      <c r="BB73" s="35"/>
      <c r="BC73" s="35"/>
      <c r="BD73" s="38"/>
      <c r="BE73" s="38"/>
      <c r="BF73" s="38"/>
      <c r="BG73" s="38"/>
      <c r="BH73" s="38"/>
      <c r="BI73" s="38"/>
      <c r="BJ73" s="38"/>
      <c r="BK73" s="38"/>
      <c r="BL73" s="43"/>
      <c r="BM73" s="35"/>
      <c r="BN73" s="35"/>
      <c r="BO73" s="35"/>
      <c r="BP73" s="38"/>
      <c r="BQ73" s="32"/>
      <c r="BR73" s="32"/>
      <c r="BS73" s="322"/>
      <c r="BT73" s="32"/>
      <c r="BU73" s="322"/>
      <c r="BV73" s="32"/>
      <c r="BW73" s="43"/>
      <c r="BX73" s="43"/>
      <c r="BY73" s="38"/>
      <c r="BZ73" s="38"/>
      <c r="CA73" s="38">
        <v>0</v>
      </c>
      <c r="CB73" s="38"/>
      <c r="CC73" s="38"/>
      <c r="CD73" s="38"/>
      <c r="CE73" s="38"/>
      <c r="CF73" s="38"/>
      <c r="CG73" s="38"/>
      <c r="CH73" s="38"/>
      <c r="CI73" s="38"/>
      <c r="CJ73" s="38"/>
      <c r="CK73" s="34"/>
      <c r="CL73" s="34"/>
    </row>
    <row r="74" spans="1:90" outlineLevel="3">
      <c r="A74" s="316" t="s">
        <v>161</v>
      </c>
      <c r="B74" s="316" t="s">
        <v>208</v>
      </c>
      <c r="C74" s="316" t="s">
        <v>211</v>
      </c>
      <c r="D74" s="316" t="s">
        <v>595</v>
      </c>
      <c r="E74" s="316" t="s">
        <v>215</v>
      </c>
      <c r="F74" s="316" t="s">
        <v>0</v>
      </c>
      <c r="G74" s="316" t="s">
        <v>213</v>
      </c>
      <c r="H74" s="316" t="s">
        <v>95</v>
      </c>
      <c r="I74" s="317" t="s">
        <v>134</v>
      </c>
      <c r="J74" s="20">
        <v>1</v>
      </c>
      <c r="K74" s="20">
        <v>1</v>
      </c>
      <c r="L74" s="21">
        <v>0</v>
      </c>
      <c r="M74" s="22">
        <v>0</v>
      </c>
      <c r="N74" s="22">
        <v>0</v>
      </c>
      <c r="O74" s="23">
        <v>157900000</v>
      </c>
      <c r="P74" s="20">
        <v>157900000</v>
      </c>
      <c r="Q74" s="20">
        <v>0</v>
      </c>
      <c r="R74" s="24">
        <v>0</v>
      </c>
      <c r="S74" s="24">
        <v>0</v>
      </c>
      <c r="T74" s="24">
        <v>0</v>
      </c>
      <c r="U74" s="25">
        <v>157900000</v>
      </c>
      <c r="V74" s="26" t="s">
        <v>97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5">
        <v>157900000</v>
      </c>
      <c r="AD74" s="26">
        <v>0</v>
      </c>
      <c r="AE74" s="26">
        <v>0</v>
      </c>
      <c r="AF74" s="26">
        <v>0</v>
      </c>
      <c r="AG74" s="26">
        <v>0</v>
      </c>
      <c r="AH74" s="27">
        <v>0</v>
      </c>
      <c r="AI74" s="26">
        <v>0</v>
      </c>
      <c r="AJ74" s="26">
        <v>3552750</v>
      </c>
      <c r="AK74" s="28">
        <v>3552750</v>
      </c>
      <c r="AL74" s="29">
        <v>0</v>
      </c>
      <c r="AM74" s="26">
        <v>157900000</v>
      </c>
      <c r="AN74" s="20">
        <v>0</v>
      </c>
      <c r="AO74" s="29">
        <v>0</v>
      </c>
      <c r="AP74" s="26">
        <v>157900000</v>
      </c>
      <c r="AQ74" s="30">
        <v>1</v>
      </c>
      <c r="AR74" s="23">
        <v>0</v>
      </c>
      <c r="AS74" s="23">
        <v>157900000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10658250</v>
      </c>
      <c r="BA74" s="26">
        <v>10658250</v>
      </c>
      <c r="BB74" s="23" t="s">
        <v>0</v>
      </c>
      <c r="BC74" s="23" t="s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10658250</v>
      </c>
      <c r="BK74" s="26">
        <v>10658250</v>
      </c>
      <c r="BL74" s="26">
        <v>157900000</v>
      </c>
      <c r="BM74" s="23" t="s">
        <v>98</v>
      </c>
      <c r="BN74" s="23">
        <v>0</v>
      </c>
      <c r="BO74" s="23" t="b">
        <v>0</v>
      </c>
      <c r="BP74" s="26">
        <v>3552750</v>
      </c>
      <c r="BQ74" s="46">
        <v>0</v>
      </c>
      <c r="BR74" s="20">
        <v>0</v>
      </c>
      <c r="BS74" s="318">
        <v>17</v>
      </c>
      <c r="BT74" s="20">
        <v>0</v>
      </c>
      <c r="BU74" s="318">
        <v>0</v>
      </c>
      <c r="BV74" s="20">
        <v>248</v>
      </c>
      <c r="BW74" s="31">
        <v>0</v>
      </c>
      <c r="BX74" s="31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3552750</v>
      </c>
      <c r="CJ74" s="26">
        <v>3552750</v>
      </c>
      <c r="CK74" s="22">
        <v>0</v>
      </c>
      <c r="CL74" s="22">
        <v>0</v>
      </c>
    </row>
    <row r="75" spans="1:90" s="323" customFormat="1" ht="20.100000000000001" customHeight="1" outlineLevel="2">
      <c r="A75" s="320" t="s">
        <v>163</v>
      </c>
      <c r="B75" s="320"/>
      <c r="C75" s="320"/>
      <c r="D75" s="320"/>
      <c r="E75" s="320"/>
      <c r="F75" s="320"/>
      <c r="G75" s="320"/>
      <c r="H75" s="320"/>
      <c r="I75" s="321"/>
      <c r="J75" s="32"/>
      <c r="K75" s="32"/>
      <c r="L75" s="33"/>
      <c r="M75" s="34"/>
      <c r="N75" s="34"/>
      <c r="O75" s="35"/>
      <c r="P75" s="32"/>
      <c r="Q75" s="32"/>
      <c r="R75" s="36">
        <v>0</v>
      </c>
      <c r="S75" s="36">
        <v>0</v>
      </c>
      <c r="T75" s="36">
        <v>0</v>
      </c>
      <c r="U75" s="37">
        <v>157900000</v>
      </c>
      <c r="V75" s="38"/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7">
        <v>157900000</v>
      </c>
      <c r="AD75" s="38">
        <v>0</v>
      </c>
      <c r="AE75" s="38">
        <v>0</v>
      </c>
      <c r="AF75" s="38">
        <v>0</v>
      </c>
      <c r="AG75" s="38">
        <v>0</v>
      </c>
      <c r="AH75" s="39">
        <v>0</v>
      </c>
      <c r="AI75" s="38">
        <v>0</v>
      </c>
      <c r="AJ75" s="38">
        <v>3552750</v>
      </c>
      <c r="AK75" s="40">
        <v>3552750</v>
      </c>
      <c r="AL75" s="41"/>
      <c r="AM75" s="38">
        <v>157900000</v>
      </c>
      <c r="AN75" s="32"/>
      <c r="AO75" s="41"/>
      <c r="AP75" s="38">
        <v>157900000</v>
      </c>
      <c r="AQ75" s="42"/>
      <c r="AR75" s="35"/>
      <c r="AS75" s="35"/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10658250</v>
      </c>
      <c r="BA75" s="38">
        <v>10658250</v>
      </c>
      <c r="BB75" s="35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5"/>
      <c r="BN75" s="35"/>
      <c r="BO75" s="35"/>
      <c r="BP75" s="38"/>
      <c r="BQ75" s="50"/>
      <c r="BR75" s="32"/>
      <c r="BS75" s="322"/>
      <c r="BT75" s="32"/>
      <c r="BU75" s="322"/>
      <c r="BV75" s="32"/>
      <c r="BW75" s="43"/>
      <c r="BX75" s="43"/>
      <c r="BY75" s="38"/>
      <c r="BZ75" s="38"/>
      <c r="CA75" s="38">
        <v>0</v>
      </c>
      <c r="CB75" s="38"/>
      <c r="CC75" s="38"/>
      <c r="CD75" s="38"/>
      <c r="CE75" s="38"/>
      <c r="CF75" s="38"/>
      <c r="CG75" s="38"/>
      <c r="CH75" s="38"/>
      <c r="CI75" s="38"/>
      <c r="CJ75" s="38"/>
      <c r="CK75" s="34"/>
      <c r="CL75" s="34"/>
    </row>
    <row r="76" spans="1:90" s="328" customFormat="1" ht="30" customHeight="1" outlineLevel="1">
      <c r="A76" s="320"/>
      <c r="B76" s="320" t="s">
        <v>216</v>
      </c>
      <c r="C76" s="320"/>
      <c r="D76" s="320"/>
      <c r="E76" s="320"/>
      <c r="F76" s="320"/>
      <c r="G76" s="320"/>
      <c r="H76" s="320"/>
      <c r="I76" s="321"/>
      <c r="J76" s="56"/>
      <c r="K76" s="56"/>
      <c r="L76" s="57"/>
      <c r="M76" s="58"/>
      <c r="N76" s="58"/>
      <c r="O76" s="59"/>
      <c r="P76" s="56"/>
      <c r="Q76" s="56"/>
      <c r="R76" s="61">
        <v>0</v>
      </c>
      <c r="S76" s="61">
        <v>0</v>
      </c>
      <c r="T76" s="61">
        <v>0</v>
      </c>
      <c r="U76" s="62">
        <v>294944600</v>
      </c>
      <c r="V76" s="63"/>
      <c r="W76" s="63">
        <v>7558560</v>
      </c>
      <c r="X76" s="63">
        <v>0</v>
      </c>
      <c r="Y76" s="63">
        <v>7558560</v>
      </c>
      <c r="Z76" s="63">
        <v>0</v>
      </c>
      <c r="AA76" s="63">
        <v>0</v>
      </c>
      <c r="AB76" s="63">
        <v>0</v>
      </c>
      <c r="AC76" s="62">
        <v>294944600</v>
      </c>
      <c r="AD76" s="63">
        <v>0</v>
      </c>
      <c r="AE76" s="63">
        <v>0</v>
      </c>
      <c r="AF76" s="63">
        <v>0</v>
      </c>
      <c r="AG76" s="63">
        <v>0</v>
      </c>
      <c r="AH76" s="64">
        <v>0</v>
      </c>
      <c r="AI76" s="63">
        <v>0</v>
      </c>
      <c r="AJ76" s="63">
        <v>3552750</v>
      </c>
      <c r="AK76" s="65">
        <v>3552750</v>
      </c>
      <c r="AL76" s="66"/>
      <c r="AM76" s="63">
        <v>295419600</v>
      </c>
      <c r="AN76" s="56"/>
      <c r="AO76" s="66"/>
      <c r="AP76" s="63">
        <v>295419600</v>
      </c>
      <c r="AQ76" s="67"/>
      <c r="AR76" s="59"/>
      <c r="AS76" s="59"/>
      <c r="AT76" s="63">
        <v>0</v>
      </c>
      <c r="AU76" s="63">
        <v>0</v>
      </c>
      <c r="AV76" s="63">
        <v>0</v>
      </c>
      <c r="AW76" s="63">
        <v>0</v>
      </c>
      <c r="AX76" s="63">
        <v>45686100</v>
      </c>
      <c r="AY76" s="63">
        <v>0</v>
      </c>
      <c r="AZ76" s="63">
        <v>10658250</v>
      </c>
      <c r="BA76" s="63">
        <v>56344350</v>
      </c>
      <c r="BB76" s="59"/>
      <c r="BC76" s="59"/>
      <c r="BD76" s="63"/>
      <c r="BE76" s="63"/>
      <c r="BF76" s="63"/>
      <c r="BG76" s="63"/>
      <c r="BH76" s="63"/>
      <c r="BI76" s="63"/>
      <c r="BJ76" s="63"/>
      <c r="BK76" s="63"/>
      <c r="BL76" s="63"/>
      <c r="BM76" s="59"/>
      <c r="BN76" s="59"/>
      <c r="BO76" s="59"/>
      <c r="BP76" s="63"/>
      <c r="BQ76" s="69"/>
      <c r="BR76" s="56"/>
      <c r="BS76" s="326"/>
      <c r="BT76" s="56"/>
      <c r="BU76" s="326"/>
      <c r="BV76" s="56"/>
      <c r="BW76" s="68"/>
      <c r="BX76" s="68"/>
      <c r="BY76" s="63"/>
      <c r="BZ76" s="63"/>
      <c r="CA76" s="63">
        <v>-475000</v>
      </c>
      <c r="CB76" s="63"/>
      <c r="CC76" s="63"/>
      <c r="CD76" s="63"/>
      <c r="CE76" s="63"/>
      <c r="CF76" s="63"/>
      <c r="CG76" s="63"/>
      <c r="CH76" s="63"/>
      <c r="CI76" s="63"/>
      <c r="CJ76" s="63"/>
      <c r="CK76" s="58"/>
      <c r="CL76" s="58"/>
    </row>
    <row r="77" spans="1:90" outlineLevel="3">
      <c r="A77" s="316" t="s">
        <v>127</v>
      </c>
      <c r="B77" s="316" t="s">
        <v>217</v>
      </c>
      <c r="C77" s="316" t="s">
        <v>211</v>
      </c>
      <c r="D77" s="316" t="s">
        <v>595</v>
      </c>
      <c r="E77" s="316" t="s">
        <v>218</v>
      </c>
      <c r="F77" s="316" t="s">
        <v>0</v>
      </c>
      <c r="G77" s="316" t="s">
        <v>213</v>
      </c>
      <c r="H77" s="316" t="s">
        <v>95</v>
      </c>
      <c r="I77" s="317" t="s">
        <v>128</v>
      </c>
      <c r="J77" s="44">
        <v>1</v>
      </c>
      <c r="K77" s="20">
        <v>1</v>
      </c>
      <c r="L77" s="21">
        <v>0</v>
      </c>
      <c r="M77" s="22">
        <v>0</v>
      </c>
      <c r="N77" s="22">
        <v>0</v>
      </c>
      <c r="O77" s="23">
        <v>12283137</v>
      </c>
      <c r="P77" s="20">
        <v>12283137</v>
      </c>
      <c r="Q77" s="20">
        <v>0</v>
      </c>
      <c r="R77" s="24" t="s">
        <v>598</v>
      </c>
      <c r="S77" s="24">
        <v>0</v>
      </c>
      <c r="T77" s="24">
        <v>0</v>
      </c>
      <c r="U77" s="25">
        <v>12283137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12283137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259280.36</v>
      </c>
      <c r="AK77" s="28">
        <v>259280.36</v>
      </c>
      <c r="AL77" s="29">
        <v>0</v>
      </c>
      <c r="AM77" s="26">
        <v>12283137</v>
      </c>
      <c r="AN77" s="20">
        <v>0</v>
      </c>
      <c r="AO77" s="29">
        <v>0</v>
      </c>
      <c r="AP77" s="26">
        <v>12283137</v>
      </c>
      <c r="AQ77" s="30">
        <v>1</v>
      </c>
      <c r="AR77" s="23">
        <v>0</v>
      </c>
      <c r="AS77" s="23">
        <v>12283137</v>
      </c>
      <c r="AT77" s="26">
        <v>0</v>
      </c>
      <c r="AU77" s="26">
        <v>0</v>
      </c>
      <c r="AV77" s="26">
        <v>0</v>
      </c>
      <c r="AW77" s="26">
        <v>0</v>
      </c>
      <c r="AX77" s="26">
        <v>3072102.82</v>
      </c>
      <c r="AY77" s="26">
        <v>0</v>
      </c>
      <c r="AZ77" s="26">
        <v>1078053.4099999999</v>
      </c>
      <c r="BA77" s="26">
        <v>4150156.23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3072102.82</v>
      </c>
      <c r="BI77" s="26">
        <v>0</v>
      </c>
      <c r="BJ77" s="26">
        <v>1078053.4099999999</v>
      </c>
      <c r="BK77" s="26">
        <v>4150156.23</v>
      </c>
      <c r="BL77" s="26">
        <v>12283137</v>
      </c>
      <c r="BM77" s="23" t="s">
        <v>98</v>
      </c>
      <c r="BN77" s="23">
        <v>0</v>
      </c>
      <c r="BO77" s="23" t="b">
        <v>0</v>
      </c>
      <c r="BP77" s="26">
        <v>259280.36</v>
      </c>
      <c r="BQ77" s="46">
        <v>0</v>
      </c>
      <c r="BR77" s="20">
        <v>0</v>
      </c>
      <c r="BS77" s="318">
        <v>2</v>
      </c>
      <c r="BT77" s="20">
        <v>0</v>
      </c>
      <c r="BU77" s="318">
        <v>0</v>
      </c>
      <c r="BV77" s="20">
        <v>151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481034.18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259280.36</v>
      </c>
      <c r="CJ77" s="26">
        <v>259280.36</v>
      </c>
      <c r="CK77" s="22">
        <v>0</v>
      </c>
      <c r="CL77" s="22">
        <v>0</v>
      </c>
    </row>
    <row r="78" spans="1:90" outlineLevel="3">
      <c r="A78" s="316" t="s">
        <v>127</v>
      </c>
      <c r="B78" s="316" t="s">
        <v>217</v>
      </c>
      <c r="C78" s="316" t="s">
        <v>211</v>
      </c>
      <c r="D78" s="316" t="s">
        <v>595</v>
      </c>
      <c r="E78" s="316" t="s">
        <v>219</v>
      </c>
      <c r="F78" s="316" t="s">
        <v>0</v>
      </c>
      <c r="G78" s="316" t="s">
        <v>213</v>
      </c>
      <c r="H78" s="316" t="s">
        <v>95</v>
      </c>
      <c r="I78" s="317" t="s">
        <v>128</v>
      </c>
      <c r="J78" s="44">
        <v>1</v>
      </c>
      <c r="K78" s="20">
        <v>1</v>
      </c>
      <c r="L78" s="21">
        <v>0</v>
      </c>
      <c r="M78" s="22">
        <v>0</v>
      </c>
      <c r="N78" s="22">
        <v>0</v>
      </c>
      <c r="O78" s="23">
        <v>33654000</v>
      </c>
      <c r="P78" s="20">
        <v>33654000</v>
      </c>
      <c r="Q78" s="20">
        <v>0</v>
      </c>
      <c r="R78" s="24" t="s">
        <v>599</v>
      </c>
      <c r="S78" s="24">
        <v>0</v>
      </c>
      <c r="T78" s="24">
        <v>0</v>
      </c>
      <c r="U78" s="25">
        <v>33654000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33654000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33654000</v>
      </c>
      <c r="AN78" s="20">
        <v>0</v>
      </c>
      <c r="AO78" s="29">
        <v>0</v>
      </c>
      <c r="AP78" s="26">
        <v>33654000</v>
      </c>
      <c r="AQ78" s="30">
        <v>1</v>
      </c>
      <c r="AR78" s="23">
        <v>0</v>
      </c>
      <c r="AS78" s="23">
        <v>33654000</v>
      </c>
      <c r="AT78" s="26">
        <v>0</v>
      </c>
      <c r="AU78" s="26">
        <v>0</v>
      </c>
      <c r="AV78" s="26">
        <v>0</v>
      </c>
      <c r="AW78" s="26">
        <v>0</v>
      </c>
      <c r="AX78" s="26">
        <v>5110465</v>
      </c>
      <c r="AY78" s="26">
        <v>0</v>
      </c>
      <c r="AZ78" s="26">
        <v>0</v>
      </c>
      <c r="BA78" s="26">
        <v>5110465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5110465</v>
      </c>
      <c r="BI78" s="26">
        <v>0</v>
      </c>
      <c r="BJ78" s="26">
        <v>0</v>
      </c>
      <c r="BK78" s="26">
        <v>5110465</v>
      </c>
      <c r="BL78" s="26">
        <v>33654000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0</v>
      </c>
      <c r="BR78" s="20">
        <v>0</v>
      </c>
      <c r="BS78" s="318">
        <v>2</v>
      </c>
      <c r="BT78" s="20">
        <v>0</v>
      </c>
      <c r="BU78" s="318">
        <v>0</v>
      </c>
      <c r="BV78" s="20">
        <v>152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28543535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</v>
      </c>
      <c r="CL78" s="22">
        <v>0</v>
      </c>
    </row>
    <row r="79" spans="1:90" outlineLevel="3">
      <c r="A79" s="316" t="s">
        <v>127</v>
      </c>
      <c r="B79" s="316" t="s">
        <v>217</v>
      </c>
      <c r="C79" s="316" t="s">
        <v>211</v>
      </c>
      <c r="D79" s="316" t="s">
        <v>595</v>
      </c>
      <c r="E79" s="316" t="s">
        <v>220</v>
      </c>
      <c r="F79" s="316" t="s">
        <v>0</v>
      </c>
      <c r="G79" s="316" t="s">
        <v>213</v>
      </c>
      <c r="H79" s="316" t="s">
        <v>95</v>
      </c>
      <c r="I79" s="317" t="s">
        <v>128</v>
      </c>
      <c r="J79" s="44">
        <v>1</v>
      </c>
      <c r="K79" s="20">
        <v>1</v>
      </c>
      <c r="L79" s="21">
        <v>0</v>
      </c>
      <c r="M79" s="22">
        <v>0</v>
      </c>
      <c r="N79" s="22">
        <v>0</v>
      </c>
      <c r="O79" s="23">
        <v>18936000</v>
      </c>
      <c r="P79" s="20">
        <v>18936000</v>
      </c>
      <c r="Q79" s="20">
        <v>0</v>
      </c>
      <c r="R79" s="24" t="s">
        <v>600</v>
      </c>
      <c r="S79" s="24">
        <v>0</v>
      </c>
      <c r="T79" s="24">
        <v>0</v>
      </c>
      <c r="U79" s="25">
        <v>18936000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18936000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252359.03</v>
      </c>
      <c r="AK79" s="28">
        <v>252359.03</v>
      </c>
      <c r="AL79" s="29">
        <v>0</v>
      </c>
      <c r="AM79" s="26">
        <v>18936000</v>
      </c>
      <c r="AN79" s="20">
        <v>0</v>
      </c>
      <c r="AO79" s="29">
        <v>0</v>
      </c>
      <c r="AP79" s="26">
        <v>18936000</v>
      </c>
      <c r="AQ79" s="30">
        <v>1</v>
      </c>
      <c r="AR79" s="23">
        <v>0</v>
      </c>
      <c r="AS79" s="23">
        <v>18936000</v>
      </c>
      <c r="AT79" s="26">
        <v>0</v>
      </c>
      <c r="AU79" s="26">
        <v>0</v>
      </c>
      <c r="AV79" s="26">
        <v>0</v>
      </c>
      <c r="AW79" s="26">
        <v>0</v>
      </c>
      <c r="AX79" s="26">
        <v>4706000</v>
      </c>
      <c r="AY79" s="26">
        <v>0</v>
      </c>
      <c r="AZ79" s="26">
        <v>762593.03</v>
      </c>
      <c r="BA79" s="26">
        <v>5468593.0300000003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4706000</v>
      </c>
      <c r="BI79" s="26">
        <v>0</v>
      </c>
      <c r="BJ79" s="26">
        <v>762593.03</v>
      </c>
      <c r="BK79" s="26">
        <v>5468593.0300000003</v>
      </c>
      <c r="BL79" s="26">
        <v>18936000</v>
      </c>
      <c r="BM79" s="23" t="s">
        <v>98</v>
      </c>
      <c r="BN79" s="23">
        <v>0</v>
      </c>
      <c r="BO79" s="23" t="b">
        <v>0</v>
      </c>
      <c r="BP79" s="26">
        <v>252359.03</v>
      </c>
      <c r="BQ79" s="46">
        <v>0</v>
      </c>
      <c r="BR79" s="20">
        <v>0</v>
      </c>
      <c r="BS79" s="318">
        <v>2</v>
      </c>
      <c r="BT79" s="20">
        <v>0</v>
      </c>
      <c r="BU79" s="318">
        <v>0</v>
      </c>
      <c r="BV79" s="20">
        <v>153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252359.03</v>
      </c>
      <c r="CJ79" s="26">
        <v>252359.03</v>
      </c>
      <c r="CK79" s="22">
        <v>0</v>
      </c>
      <c r="CL79" s="22">
        <v>0</v>
      </c>
    </row>
    <row r="80" spans="1:90" outlineLevel="3">
      <c r="A80" s="316" t="s">
        <v>127</v>
      </c>
      <c r="B80" s="316" t="s">
        <v>217</v>
      </c>
      <c r="C80" s="316" t="s">
        <v>211</v>
      </c>
      <c r="D80" s="316" t="s">
        <v>595</v>
      </c>
      <c r="E80" s="316" t="s">
        <v>221</v>
      </c>
      <c r="F80" s="316" t="s">
        <v>0</v>
      </c>
      <c r="G80" s="316" t="s">
        <v>213</v>
      </c>
      <c r="H80" s="316" t="s">
        <v>95</v>
      </c>
      <c r="I80" s="317" t="s">
        <v>128</v>
      </c>
      <c r="J80" s="44">
        <v>1</v>
      </c>
      <c r="K80" s="20">
        <v>1</v>
      </c>
      <c r="L80" s="21">
        <v>0</v>
      </c>
      <c r="M80" s="22">
        <v>0</v>
      </c>
      <c r="N80" s="22">
        <v>0</v>
      </c>
      <c r="O80" s="23">
        <v>12663375</v>
      </c>
      <c r="P80" s="20">
        <v>12663375</v>
      </c>
      <c r="Q80" s="20">
        <v>0</v>
      </c>
      <c r="R80" s="24" t="s">
        <v>601</v>
      </c>
      <c r="S80" s="24">
        <v>0</v>
      </c>
      <c r="T80" s="24">
        <v>0</v>
      </c>
      <c r="U80" s="25">
        <v>12663375</v>
      </c>
      <c r="V80" s="26" t="s">
        <v>97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5">
        <v>12663375</v>
      </c>
      <c r="AD80" s="26">
        <v>0</v>
      </c>
      <c r="AE80" s="26">
        <v>0</v>
      </c>
      <c r="AF80" s="26">
        <v>0</v>
      </c>
      <c r="AG80" s="26">
        <v>0</v>
      </c>
      <c r="AH80" s="27">
        <v>0</v>
      </c>
      <c r="AI80" s="26">
        <v>0</v>
      </c>
      <c r="AJ80" s="26">
        <v>0</v>
      </c>
      <c r="AK80" s="28">
        <v>0</v>
      </c>
      <c r="AL80" s="29">
        <v>0</v>
      </c>
      <c r="AM80" s="26">
        <v>12663375</v>
      </c>
      <c r="AN80" s="20">
        <v>0</v>
      </c>
      <c r="AO80" s="29">
        <v>0</v>
      </c>
      <c r="AP80" s="26">
        <v>12663375</v>
      </c>
      <c r="AQ80" s="30">
        <v>1</v>
      </c>
      <c r="AR80" s="23">
        <v>0</v>
      </c>
      <c r="AS80" s="23">
        <v>12663375</v>
      </c>
      <c r="AT80" s="26">
        <v>0</v>
      </c>
      <c r="AU80" s="26">
        <v>0</v>
      </c>
      <c r="AV80" s="26">
        <v>0</v>
      </c>
      <c r="AW80" s="26">
        <v>0</v>
      </c>
      <c r="AX80" s="26">
        <v>3663375</v>
      </c>
      <c r="AY80" s="26">
        <v>0</v>
      </c>
      <c r="AZ80" s="26">
        <v>0</v>
      </c>
      <c r="BA80" s="26">
        <v>3663375</v>
      </c>
      <c r="BB80" s="23" t="s">
        <v>0</v>
      </c>
      <c r="BC80" s="23" t="s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3663375</v>
      </c>
      <c r="BI80" s="26">
        <v>0</v>
      </c>
      <c r="BJ80" s="26">
        <v>0</v>
      </c>
      <c r="BK80" s="26">
        <v>3663375</v>
      </c>
      <c r="BL80" s="26">
        <v>12663375</v>
      </c>
      <c r="BM80" s="23" t="s">
        <v>98</v>
      </c>
      <c r="BN80" s="23">
        <v>0</v>
      </c>
      <c r="BO80" s="23" t="b">
        <v>0</v>
      </c>
      <c r="BP80" s="26">
        <v>0</v>
      </c>
      <c r="BQ80" s="46">
        <v>0</v>
      </c>
      <c r="BR80" s="20">
        <v>0</v>
      </c>
      <c r="BS80" s="318">
        <v>2</v>
      </c>
      <c r="BT80" s="20">
        <v>0</v>
      </c>
      <c r="BU80" s="318">
        <v>0</v>
      </c>
      <c r="BV80" s="20">
        <v>154</v>
      </c>
      <c r="BW80" s="31">
        <v>0</v>
      </c>
      <c r="BX80" s="31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2">
        <v>0</v>
      </c>
      <c r="CL80" s="22">
        <v>0</v>
      </c>
    </row>
    <row r="81" spans="1:90" s="323" customFormat="1" ht="20.100000000000001" customHeight="1" outlineLevel="2">
      <c r="A81" s="320" t="s">
        <v>131</v>
      </c>
      <c r="B81" s="320"/>
      <c r="C81" s="320"/>
      <c r="D81" s="320"/>
      <c r="E81" s="320"/>
      <c r="F81" s="320"/>
      <c r="G81" s="320"/>
      <c r="H81" s="320"/>
      <c r="I81" s="321"/>
      <c r="J81" s="48"/>
      <c r="K81" s="32"/>
      <c r="L81" s="33"/>
      <c r="M81" s="34"/>
      <c r="N81" s="34"/>
      <c r="O81" s="35"/>
      <c r="P81" s="32"/>
      <c r="Q81" s="32"/>
      <c r="R81" s="36">
        <v>0</v>
      </c>
      <c r="S81" s="36">
        <v>0</v>
      </c>
      <c r="T81" s="36">
        <v>0</v>
      </c>
      <c r="U81" s="37">
        <v>77536512</v>
      </c>
      <c r="V81" s="38"/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7">
        <v>77536512</v>
      </c>
      <c r="AD81" s="38">
        <v>0</v>
      </c>
      <c r="AE81" s="38">
        <v>0</v>
      </c>
      <c r="AF81" s="38">
        <v>0</v>
      </c>
      <c r="AG81" s="38">
        <v>0</v>
      </c>
      <c r="AH81" s="39">
        <v>0</v>
      </c>
      <c r="AI81" s="38">
        <v>0</v>
      </c>
      <c r="AJ81" s="38">
        <v>511639.39</v>
      </c>
      <c r="AK81" s="40">
        <v>511639.39</v>
      </c>
      <c r="AL81" s="41"/>
      <c r="AM81" s="38">
        <v>77536512</v>
      </c>
      <c r="AN81" s="32"/>
      <c r="AO81" s="41"/>
      <c r="AP81" s="38">
        <v>77536512</v>
      </c>
      <c r="AQ81" s="42"/>
      <c r="AR81" s="35"/>
      <c r="AS81" s="35"/>
      <c r="AT81" s="38">
        <v>0</v>
      </c>
      <c r="AU81" s="38">
        <v>0</v>
      </c>
      <c r="AV81" s="38">
        <v>0</v>
      </c>
      <c r="AW81" s="38">
        <v>0</v>
      </c>
      <c r="AX81" s="38">
        <v>16551942.82</v>
      </c>
      <c r="AY81" s="38">
        <v>0</v>
      </c>
      <c r="AZ81" s="38">
        <v>1840646.44</v>
      </c>
      <c r="BA81" s="38">
        <v>18392589.260000002</v>
      </c>
      <c r="BB81" s="35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5"/>
      <c r="BN81" s="35"/>
      <c r="BO81" s="35"/>
      <c r="BP81" s="38"/>
      <c r="BQ81" s="50"/>
      <c r="BR81" s="32"/>
      <c r="BS81" s="322"/>
      <c r="BT81" s="32"/>
      <c r="BU81" s="322"/>
      <c r="BV81" s="32"/>
      <c r="BW81" s="43"/>
      <c r="BX81" s="43"/>
      <c r="BY81" s="38"/>
      <c r="BZ81" s="38"/>
      <c r="CA81" s="38">
        <v>0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4"/>
      <c r="CL81" s="34"/>
    </row>
    <row r="82" spans="1:90" s="328" customFormat="1" ht="30" customHeight="1" outlineLevel="1">
      <c r="A82" s="320"/>
      <c r="B82" s="320" t="s">
        <v>222</v>
      </c>
      <c r="C82" s="320"/>
      <c r="D82" s="320"/>
      <c r="E82" s="320"/>
      <c r="F82" s="320"/>
      <c r="G82" s="320"/>
      <c r="H82" s="320"/>
      <c r="I82" s="321"/>
      <c r="J82" s="56"/>
      <c r="K82" s="56"/>
      <c r="L82" s="57"/>
      <c r="M82" s="58"/>
      <c r="N82" s="58"/>
      <c r="O82" s="59"/>
      <c r="P82" s="56"/>
      <c r="Q82" s="56"/>
      <c r="R82" s="61">
        <v>0</v>
      </c>
      <c r="S82" s="61">
        <v>0</v>
      </c>
      <c r="T82" s="61">
        <v>0</v>
      </c>
      <c r="U82" s="62">
        <v>77536512</v>
      </c>
      <c r="V82" s="63"/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2">
        <v>77536512</v>
      </c>
      <c r="AD82" s="63">
        <v>0</v>
      </c>
      <c r="AE82" s="63">
        <v>0</v>
      </c>
      <c r="AF82" s="63">
        <v>0</v>
      </c>
      <c r="AG82" s="63">
        <v>0</v>
      </c>
      <c r="AH82" s="64">
        <v>0</v>
      </c>
      <c r="AI82" s="63">
        <v>0</v>
      </c>
      <c r="AJ82" s="63">
        <v>511639.39</v>
      </c>
      <c r="AK82" s="65">
        <v>511639.39</v>
      </c>
      <c r="AL82" s="66"/>
      <c r="AM82" s="63">
        <v>77536512</v>
      </c>
      <c r="AN82" s="56"/>
      <c r="AO82" s="66"/>
      <c r="AP82" s="63">
        <v>77536512</v>
      </c>
      <c r="AQ82" s="67"/>
      <c r="AR82" s="59"/>
      <c r="AS82" s="59"/>
      <c r="AT82" s="63">
        <v>0</v>
      </c>
      <c r="AU82" s="63">
        <v>0</v>
      </c>
      <c r="AV82" s="63">
        <v>0</v>
      </c>
      <c r="AW82" s="63">
        <v>0</v>
      </c>
      <c r="AX82" s="63">
        <v>16551942.82</v>
      </c>
      <c r="AY82" s="63">
        <v>0</v>
      </c>
      <c r="AZ82" s="63">
        <v>1840646.44</v>
      </c>
      <c r="BA82" s="63">
        <v>18392589.260000002</v>
      </c>
      <c r="BB82" s="59"/>
      <c r="BC82" s="59"/>
      <c r="BD82" s="63"/>
      <c r="BE82" s="63"/>
      <c r="BF82" s="63"/>
      <c r="BG82" s="63"/>
      <c r="BH82" s="63"/>
      <c r="BI82" s="63"/>
      <c r="BJ82" s="63"/>
      <c r="BK82" s="63"/>
      <c r="BL82" s="63"/>
      <c r="BM82" s="59"/>
      <c r="BN82" s="59"/>
      <c r="BO82" s="59"/>
      <c r="BP82" s="63"/>
      <c r="BQ82" s="69"/>
      <c r="BR82" s="56"/>
      <c r="BS82" s="326"/>
      <c r="BT82" s="56"/>
      <c r="BU82" s="326"/>
      <c r="BV82" s="56"/>
      <c r="BW82" s="68"/>
      <c r="BX82" s="68"/>
      <c r="BY82" s="63"/>
      <c r="BZ82" s="63"/>
      <c r="CA82" s="63">
        <v>0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58"/>
      <c r="CL82" s="58"/>
    </row>
    <row r="83" spans="1:90" outlineLevel="3">
      <c r="A83" s="316" t="s">
        <v>846</v>
      </c>
      <c r="B83" s="316" t="s">
        <v>602</v>
      </c>
      <c r="C83" s="316" t="s">
        <v>603</v>
      </c>
      <c r="D83" s="316" t="s">
        <v>604</v>
      </c>
      <c r="E83" s="316" t="s">
        <v>847</v>
      </c>
      <c r="F83" s="316" t="s">
        <v>0</v>
      </c>
      <c r="G83" s="329" t="s">
        <v>605</v>
      </c>
      <c r="H83" s="329" t="s">
        <v>125</v>
      </c>
      <c r="I83" s="317" t="s">
        <v>96</v>
      </c>
      <c r="J83" s="20">
        <v>1</v>
      </c>
      <c r="K83" s="20">
        <v>1</v>
      </c>
      <c r="L83" s="21">
        <v>0</v>
      </c>
      <c r="M83" s="22">
        <v>0.6</v>
      </c>
      <c r="N83" s="22">
        <v>1</v>
      </c>
      <c r="O83" s="23">
        <v>-60664</v>
      </c>
      <c r="P83" s="46">
        <v>-60664</v>
      </c>
      <c r="Q83" s="46">
        <v>0</v>
      </c>
      <c r="R83" s="24" t="s">
        <v>606</v>
      </c>
      <c r="S83" s="24">
        <v>0</v>
      </c>
      <c r="T83" s="24">
        <v>0</v>
      </c>
      <c r="U83" s="25">
        <v>-60664</v>
      </c>
      <c r="V83" s="26" t="s">
        <v>848</v>
      </c>
      <c r="W83" s="26">
        <v>-36398.400000000001</v>
      </c>
      <c r="X83" s="26">
        <v>0</v>
      </c>
      <c r="Y83" s="26">
        <v>-36398.400000000001</v>
      </c>
      <c r="Z83" s="26">
        <v>0</v>
      </c>
      <c r="AA83" s="26">
        <v>0</v>
      </c>
      <c r="AB83" s="26">
        <v>0</v>
      </c>
      <c r="AC83" s="25">
        <v>-60664</v>
      </c>
      <c r="AD83" s="26">
        <v>0</v>
      </c>
      <c r="AE83" s="26">
        <v>0</v>
      </c>
      <c r="AF83" s="26">
        <v>0</v>
      </c>
      <c r="AG83" s="26">
        <v>0</v>
      </c>
      <c r="AH83" s="27">
        <v>0</v>
      </c>
      <c r="AI83" s="26">
        <v>0</v>
      </c>
      <c r="AJ83" s="26">
        <v>0</v>
      </c>
      <c r="AK83" s="28">
        <v>0</v>
      </c>
      <c r="AL83" s="29">
        <v>0</v>
      </c>
      <c r="AM83" s="26">
        <v>-60664</v>
      </c>
      <c r="AN83" s="29">
        <v>0</v>
      </c>
      <c r="AO83" s="20">
        <v>0</v>
      </c>
      <c r="AP83" s="26">
        <v>-60664</v>
      </c>
      <c r="AQ83" s="30">
        <v>1</v>
      </c>
      <c r="AR83" s="23">
        <v>-60664</v>
      </c>
      <c r="AS83" s="23">
        <v>-60664</v>
      </c>
      <c r="AT83" s="26">
        <v>0</v>
      </c>
      <c r="AU83" s="26">
        <v>0</v>
      </c>
      <c r="AV83" s="26">
        <v>0</v>
      </c>
      <c r="AW83" s="26">
        <v>0</v>
      </c>
      <c r="AX83" s="26">
        <v>-60664</v>
      </c>
      <c r="AY83" s="26">
        <v>0</v>
      </c>
      <c r="AZ83" s="26">
        <v>740000</v>
      </c>
      <c r="BA83" s="26">
        <v>679336</v>
      </c>
      <c r="BB83" s="23" t="s">
        <v>0</v>
      </c>
      <c r="BC83" s="23" t="s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-60664</v>
      </c>
      <c r="BI83" s="26">
        <v>0</v>
      </c>
      <c r="BJ83" s="26">
        <v>740000</v>
      </c>
      <c r="BK83" s="26">
        <v>679336</v>
      </c>
      <c r="BL83" s="31">
        <v>-60664</v>
      </c>
      <c r="BM83" s="23" t="s">
        <v>98</v>
      </c>
      <c r="BN83" s="23">
        <v>0</v>
      </c>
      <c r="BO83" s="23" t="b">
        <v>0</v>
      </c>
      <c r="BP83" s="26">
        <v>0</v>
      </c>
      <c r="BQ83" s="46">
        <v>3</v>
      </c>
      <c r="BR83" s="20">
        <v>3</v>
      </c>
      <c r="BS83" s="318">
        <v>53</v>
      </c>
      <c r="BT83" s="20">
        <v>0</v>
      </c>
      <c r="BU83" s="318">
        <v>0</v>
      </c>
      <c r="BV83" s="20">
        <v>58</v>
      </c>
      <c r="BW83" s="31">
        <v>0</v>
      </c>
      <c r="BX83" s="31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2">
        <v>0.6</v>
      </c>
      <c r="CL83" s="22">
        <v>0</v>
      </c>
    </row>
    <row r="84" spans="1:90" s="323" customFormat="1" ht="20.100000000000001" customHeight="1" outlineLevel="2">
      <c r="A84" s="320" t="s">
        <v>849</v>
      </c>
      <c r="B84" s="320"/>
      <c r="C84" s="320"/>
      <c r="D84" s="320"/>
      <c r="E84" s="320"/>
      <c r="F84" s="320"/>
      <c r="G84" s="330"/>
      <c r="H84" s="330"/>
      <c r="I84" s="321"/>
      <c r="J84" s="32"/>
      <c r="K84" s="32"/>
      <c r="L84" s="33"/>
      <c r="M84" s="34"/>
      <c r="N84" s="34"/>
      <c r="O84" s="35"/>
      <c r="P84" s="50"/>
      <c r="Q84" s="50"/>
      <c r="R84" s="36">
        <v>0</v>
      </c>
      <c r="S84" s="36">
        <v>0</v>
      </c>
      <c r="T84" s="36">
        <v>0</v>
      </c>
      <c r="U84" s="37">
        <v>-60664</v>
      </c>
      <c r="V84" s="38"/>
      <c r="W84" s="38">
        <v>-36398.400000000001</v>
      </c>
      <c r="X84" s="38">
        <v>0</v>
      </c>
      <c r="Y84" s="38">
        <v>-36398.400000000001</v>
      </c>
      <c r="Z84" s="38">
        <v>0</v>
      </c>
      <c r="AA84" s="38">
        <v>0</v>
      </c>
      <c r="AB84" s="38">
        <v>0</v>
      </c>
      <c r="AC84" s="37">
        <v>-60664</v>
      </c>
      <c r="AD84" s="38">
        <v>0</v>
      </c>
      <c r="AE84" s="38">
        <v>0</v>
      </c>
      <c r="AF84" s="38">
        <v>0</v>
      </c>
      <c r="AG84" s="38">
        <v>0</v>
      </c>
      <c r="AH84" s="39">
        <v>0</v>
      </c>
      <c r="AI84" s="38">
        <v>0</v>
      </c>
      <c r="AJ84" s="38">
        <v>0</v>
      </c>
      <c r="AK84" s="40">
        <v>0</v>
      </c>
      <c r="AL84" s="41"/>
      <c r="AM84" s="38">
        <v>-60664</v>
      </c>
      <c r="AN84" s="41"/>
      <c r="AO84" s="32"/>
      <c r="AP84" s="38">
        <v>-60664</v>
      </c>
      <c r="AQ84" s="42"/>
      <c r="AR84" s="35"/>
      <c r="AS84" s="35"/>
      <c r="AT84" s="38">
        <v>0</v>
      </c>
      <c r="AU84" s="38">
        <v>0</v>
      </c>
      <c r="AV84" s="38">
        <v>0</v>
      </c>
      <c r="AW84" s="38">
        <v>0</v>
      </c>
      <c r="AX84" s="38">
        <v>-60664</v>
      </c>
      <c r="AY84" s="38">
        <v>0</v>
      </c>
      <c r="AZ84" s="38">
        <v>740000</v>
      </c>
      <c r="BA84" s="38">
        <v>679336</v>
      </c>
      <c r="BB84" s="35"/>
      <c r="BC84" s="35"/>
      <c r="BD84" s="38"/>
      <c r="BE84" s="38"/>
      <c r="BF84" s="38"/>
      <c r="BG84" s="38"/>
      <c r="BH84" s="38"/>
      <c r="BI84" s="38"/>
      <c r="BJ84" s="38"/>
      <c r="BK84" s="38"/>
      <c r="BL84" s="43"/>
      <c r="BM84" s="35"/>
      <c r="BN84" s="35"/>
      <c r="BO84" s="35"/>
      <c r="BP84" s="38"/>
      <c r="BQ84" s="50"/>
      <c r="BR84" s="32"/>
      <c r="BS84" s="322"/>
      <c r="BT84" s="32"/>
      <c r="BU84" s="322"/>
      <c r="BV84" s="32"/>
      <c r="BW84" s="43"/>
      <c r="BX84" s="43"/>
      <c r="BY84" s="38"/>
      <c r="BZ84" s="38"/>
      <c r="CA84" s="38">
        <v>0</v>
      </c>
      <c r="CB84" s="38"/>
      <c r="CC84" s="38"/>
      <c r="CD84" s="38"/>
      <c r="CE84" s="38"/>
      <c r="CF84" s="38"/>
      <c r="CG84" s="38"/>
      <c r="CH84" s="38"/>
      <c r="CI84" s="38"/>
      <c r="CJ84" s="38"/>
      <c r="CK84" s="34"/>
      <c r="CL84" s="34"/>
    </row>
    <row r="85" spans="1:90" s="328" customFormat="1" ht="30" customHeight="1" outlineLevel="1">
      <c r="A85" s="320"/>
      <c r="B85" s="320" t="s">
        <v>607</v>
      </c>
      <c r="C85" s="320"/>
      <c r="D85" s="320"/>
      <c r="E85" s="320"/>
      <c r="F85" s="320"/>
      <c r="G85" s="330"/>
      <c r="H85" s="330"/>
      <c r="I85" s="321"/>
      <c r="J85" s="56"/>
      <c r="K85" s="56"/>
      <c r="L85" s="57"/>
      <c r="M85" s="58"/>
      <c r="N85" s="58"/>
      <c r="O85" s="59"/>
      <c r="P85" s="69"/>
      <c r="Q85" s="69"/>
      <c r="R85" s="61">
        <v>0</v>
      </c>
      <c r="S85" s="61">
        <v>0</v>
      </c>
      <c r="T85" s="61">
        <v>0</v>
      </c>
      <c r="U85" s="62">
        <v>-60664</v>
      </c>
      <c r="V85" s="63"/>
      <c r="W85" s="63">
        <v>-36398.400000000001</v>
      </c>
      <c r="X85" s="63">
        <v>0</v>
      </c>
      <c r="Y85" s="63">
        <v>-36398.400000000001</v>
      </c>
      <c r="Z85" s="63">
        <v>0</v>
      </c>
      <c r="AA85" s="63">
        <v>0</v>
      </c>
      <c r="AB85" s="63">
        <v>0</v>
      </c>
      <c r="AC85" s="62">
        <v>-60664</v>
      </c>
      <c r="AD85" s="63">
        <v>0</v>
      </c>
      <c r="AE85" s="63">
        <v>0</v>
      </c>
      <c r="AF85" s="63">
        <v>0</v>
      </c>
      <c r="AG85" s="63">
        <v>0</v>
      </c>
      <c r="AH85" s="64">
        <v>0</v>
      </c>
      <c r="AI85" s="63">
        <v>0</v>
      </c>
      <c r="AJ85" s="63">
        <v>0</v>
      </c>
      <c r="AK85" s="65">
        <v>0</v>
      </c>
      <c r="AL85" s="66"/>
      <c r="AM85" s="63">
        <v>-60664</v>
      </c>
      <c r="AN85" s="66"/>
      <c r="AO85" s="56"/>
      <c r="AP85" s="63">
        <v>-60664</v>
      </c>
      <c r="AQ85" s="67"/>
      <c r="AR85" s="59"/>
      <c r="AS85" s="59"/>
      <c r="AT85" s="63">
        <v>0</v>
      </c>
      <c r="AU85" s="63">
        <v>0</v>
      </c>
      <c r="AV85" s="63">
        <v>0</v>
      </c>
      <c r="AW85" s="63">
        <v>0</v>
      </c>
      <c r="AX85" s="63">
        <v>-60664</v>
      </c>
      <c r="AY85" s="63">
        <v>0</v>
      </c>
      <c r="AZ85" s="63">
        <v>740000</v>
      </c>
      <c r="BA85" s="63">
        <v>679336</v>
      </c>
      <c r="BB85" s="59"/>
      <c r="BC85" s="59"/>
      <c r="BD85" s="63"/>
      <c r="BE85" s="63"/>
      <c r="BF85" s="63"/>
      <c r="BG85" s="63"/>
      <c r="BH85" s="63"/>
      <c r="BI85" s="63"/>
      <c r="BJ85" s="63"/>
      <c r="BK85" s="63"/>
      <c r="BL85" s="68"/>
      <c r="BM85" s="59"/>
      <c r="BN85" s="59"/>
      <c r="BO85" s="59"/>
      <c r="BP85" s="63"/>
      <c r="BQ85" s="69"/>
      <c r="BR85" s="56"/>
      <c r="BS85" s="326"/>
      <c r="BT85" s="56"/>
      <c r="BU85" s="326"/>
      <c r="BV85" s="56"/>
      <c r="BW85" s="68"/>
      <c r="BX85" s="68"/>
      <c r="BY85" s="63"/>
      <c r="BZ85" s="63"/>
      <c r="CA85" s="63">
        <v>0</v>
      </c>
      <c r="CB85" s="63"/>
      <c r="CC85" s="63"/>
      <c r="CD85" s="63"/>
      <c r="CE85" s="63"/>
      <c r="CF85" s="63"/>
      <c r="CG85" s="63"/>
      <c r="CH85" s="63"/>
      <c r="CI85" s="63"/>
      <c r="CJ85" s="63"/>
      <c r="CK85" s="58"/>
      <c r="CL85" s="58"/>
    </row>
    <row r="86" spans="1:90" outlineLevel="3">
      <c r="A86" s="316" t="s">
        <v>124</v>
      </c>
      <c r="B86" s="316" t="s">
        <v>223</v>
      </c>
      <c r="C86" s="316" t="s">
        <v>140</v>
      </c>
      <c r="D86" s="316" t="s">
        <v>141</v>
      </c>
      <c r="E86" s="316" t="s">
        <v>224</v>
      </c>
      <c r="F86" s="316" t="s">
        <v>0</v>
      </c>
      <c r="G86" s="316" t="s">
        <v>143</v>
      </c>
      <c r="H86" s="316" t="s">
        <v>95</v>
      </c>
      <c r="I86" s="317" t="s">
        <v>134</v>
      </c>
      <c r="J86" s="20">
        <v>1</v>
      </c>
      <c r="K86" s="20">
        <v>1</v>
      </c>
      <c r="L86" s="21">
        <v>0</v>
      </c>
      <c r="M86" s="22">
        <v>0</v>
      </c>
      <c r="N86" s="22">
        <v>0</v>
      </c>
      <c r="O86" s="23">
        <v>0</v>
      </c>
      <c r="P86" s="20">
        <v>0</v>
      </c>
      <c r="Q86" s="20">
        <v>0</v>
      </c>
      <c r="R86" s="24" t="s">
        <v>608</v>
      </c>
      <c r="S86" s="24">
        <v>0</v>
      </c>
      <c r="T86" s="24">
        <v>0</v>
      </c>
      <c r="U86" s="25">
        <v>0</v>
      </c>
      <c r="V86" s="26" t="s">
        <v>97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5">
        <v>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0</v>
      </c>
      <c r="AN86" s="20">
        <v>0</v>
      </c>
      <c r="AO86" s="29">
        <v>0</v>
      </c>
      <c r="AP86" s="26">
        <v>0</v>
      </c>
      <c r="AQ86" s="30">
        <v>1</v>
      </c>
      <c r="AR86" s="23">
        <v>0</v>
      </c>
      <c r="AS86" s="23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2461617</v>
      </c>
      <c r="AY86" s="26">
        <v>0</v>
      </c>
      <c r="AZ86" s="26">
        <v>0</v>
      </c>
      <c r="BA86" s="26">
        <v>2461617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2461617</v>
      </c>
      <c r="BI86" s="26">
        <v>0</v>
      </c>
      <c r="BJ86" s="26">
        <v>0</v>
      </c>
      <c r="BK86" s="26">
        <v>2461617</v>
      </c>
      <c r="BL86" s="26">
        <v>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0</v>
      </c>
      <c r="BR86" s="20">
        <v>0</v>
      </c>
      <c r="BS86" s="318">
        <v>20</v>
      </c>
      <c r="BT86" s="20">
        <v>0</v>
      </c>
      <c r="BU86" s="318">
        <v>0</v>
      </c>
      <c r="BV86" s="20">
        <v>209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-2461617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</v>
      </c>
      <c r="CL86" s="22">
        <v>0</v>
      </c>
    </row>
    <row r="87" spans="1:90" outlineLevel="3">
      <c r="A87" s="316" t="s">
        <v>124</v>
      </c>
      <c r="B87" s="316" t="s">
        <v>223</v>
      </c>
      <c r="C87" s="316" t="s">
        <v>140</v>
      </c>
      <c r="D87" s="316" t="s">
        <v>141</v>
      </c>
      <c r="E87" s="316" t="s">
        <v>225</v>
      </c>
      <c r="F87" s="316" t="s">
        <v>0</v>
      </c>
      <c r="G87" s="316" t="s">
        <v>143</v>
      </c>
      <c r="H87" s="316" t="s">
        <v>95</v>
      </c>
      <c r="I87" s="317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0</v>
      </c>
      <c r="P87" s="20">
        <v>0</v>
      </c>
      <c r="Q87" s="20">
        <v>0</v>
      </c>
      <c r="R87" s="24" t="s">
        <v>609</v>
      </c>
      <c r="S87" s="24">
        <v>0</v>
      </c>
      <c r="T87" s="24">
        <v>0</v>
      </c>
      <c r="U87" s="25">
        <v>0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0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0</v>
      </c>
      <c r="AN87" s="20">
        <v>0</v>
      </c>
      <c r="AO87" s="29">
        <v>0</v>
      </c>
      <c r="AP87" s="26">
        <v>0</v>
      </c>
      <c r="AQ87" s="30">
        <v>1</v>
      </c>
      <c r="AR87" s="23">
        <v>0</v>
      </c>
      <c r="AS87" s="23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1230809</v>
      </c>
      <c r="AY87" s="26">
        <v>0</v>
      </c>
      <c r="AZ87" s="26">
        <v>0</v>
      </c>
      <c r="BA87" s="26">
        <v>1230809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1230809</v>
      </c>
      <c r="BI87" s="26">
        <v>0</v>
      </c>
      <c r="BJ87" s="26">
        <v>0</v>
      </c>
      <c r="BK87" s="26">
        <v>1230809</v>
      </c>
      <c r="BL87" s="26">
        <v>0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318">
        <v>20</v>
      </c>
      <c r="BT87" s="20">
        <v>0</v>
      </c>
      <c r="BU87" s="318">
        <v>0</v>
      </c>
      <c r="BV87" s="20">
        <v>230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-1230809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outlineLevel="3">
      <c r="A88" s="316" t="s">
        <v>124</v>
      </c>
      <c r="B88" s="316" t="s">
        <v>223</v>
      </c>
      <c r="C88" s="316" t="s">
        <v>211</v>
      </c>
      <c r="D88" s="316" t="s">
        <v>595</v>
      </c>
      <c r="E88" s="316" t="s">
        <v>226</v>
      </c>
      <c r="F88" s="316" t="s">
        <v>0</v>
      </c>
      <c r="G88" s="316" t="s">
        <v>213</v>
      </c>
      <c r="H88" s="316" t="s">
        <v>95</v>
      </c>
      <c r="I88" s="317" t="s">
        <v>134</v>
      </c>
      <c r="J88" s="20">
        <v>1</v>
      </c>
      <c r="K88" s="20">
        <v>1</v>
      </c>
      <c r="L88" s="21">
        <v>0</v>
      </c>
      <c r="M88" s="22">
        <v>0</v>
      </c>
      <c r="N88" s="22">
        <v>0</v>
      </c>
      <c r="O88" s="23">
        <v>0</v>
      </c>
      <c r="P88" s="20">
        <v>0</v>
      </c>
      <c r="Q88" s="20">
        <v>0</v>
      </c>
      <c r="R88" s="24" t="s">
        <v>610</v>
      </c>
      <c r="S88" s="24">
        <v>0</v>
      </c>
      <c r="T88" s="24">
        <v>0</v>
      </c>
      <c r="U88" s="25">
        <v>0</v>
      </c>
      <c r="V88" s="26" t="s">
        <v>97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5">
        <v>0</v>
      </c>
      <c r="AD88" s="26">
        <v>0</v>
      </c>
      <c r="AE88" s="26">
        <v>0</v>
      </c>
      <c r="AF88" s="26">
        <v>0</v>
      </c>
      <c r="AG88" s="26">
        <v>0</v>
      </c>
      <c r="AH88" s="27">
        <v>0</v>
      </c>
      <c r="AI88" s="26">
        <v>0</v>
      </c>
      <c r="AJ88" s="26">
        <v>0</v>
      </c>
      <c r="AK88" s="28">
        <v>0</v>
      </c>
      <c r="AL88" s="29">
        <v>0</v>
      </c>
      <c r="AM88" s="26">
        <v>0</v>
      </c>
      <c r="AN88" s="20">
        <v>0</v>
      </c>
      <c r="AO88" s="29">
        <v>0</v>
      </c>
      <c r="AP88" s="26">
        <v>0</v>
      </c>
      <c r="AQ88" s="30">
        <v>1</v>
      </c>
      <c r="AR88" s="23">
        <v>0</v>
      </c>
      <c r="AS88" s="23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3" t="s">
        <v>0</v>
      </c>
      <c r="BC88" s="23" t="s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3" t="s">
        <v>98</v>
      </c>
      <c r="BN88" s="23">
        <v>0</v>
      </c>
      <c r="BO88" s="23" t="b">
        <v>0</v>
      </c>
      <c r="BP88" s="26">
        <v>0</v>
      </c>
      <c r="BQ88" s="46">
        <v>0</v>
      </c>
      <c r="BR88" s="20">
        <v>0</v>
      </c>
      <c r="BS88" s="318">
        <v>20</v>
      </c>
      <c r="BT88" s="20">
        <v>0</v>
      </c>
      <c r="BU88" s="318">
        <v>0</v>
      </c>
      <c r="BV88" s="20">
        <v>249</v>
      </c>
      <c r="BW88" s="31">
        <v>0</v>
      </c>
      <c r="BX88" s="31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2">
        <v>0</v>
      </c>
      <c r="CL88" s="22">
        <v>0</v>
      </c>
    </row>
    <row r="89" spans="1:90" outlineLevel="3">
      <c r="A89" s="316" t="s">
        <v>124</v>
      </c>
      <c r="B89" s="316" t="s">
        <v>223</v>
      </c>
      <c r="C89" s="316" t="s">
        <v>227</v>
      </c>
      <c r="D89" s="316" t="s">
        <v>228</v>
      </c>
      <c r="E89" s="316" t="s">
        <v>229</v>
      </c>
      <c r="F89" s="316" t="s">
        <v>0</v>
      </c>
      <c r="G89" s="316" t="s">
        <v>86</v>
      </c>
      <c r="H89" s="316" t="s">
        <v>95</v>
      </c>
      <c r="I89" s="317" t="s">
        <v>134</v>
      </c>
      <c r="J89" s="20">
        <v>1</v>
      </c>
      <c r="K89" s="20">
        <v>1</v>
      </c>
      <c r="L89" s="21">
        <v>0</v>
      </c>
      <c r="M89" s="22">
        <v>0</v>
      </c>
      <c r="N89" s="22">
        <v>0</v>
      </c>
      <c r="O89" s="23">
        <v>0</v>
      </c>
      <c r="P89" s="20">
        <v>0</v>
      </c>
      <c r="Q89" s="20">
        <v>0</v>
      </c>
      <c r="R89" s="24">
        <v>0</v>
      </c>
      <c r="S89" s="24">
        <v>0</v>
      </c>
      <c r="T89" s="24">
        <v>0</v>
      </c>
      <c r="U89" s="25">
        <v>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0</v>
      </c>
      <c r="AM89" s="26">
        <v>0</v>
      </c>
      <c r="AN89" s="20">
        <v>0</v>
      </c>
      <c r="AO89" s="29">
        <v>0</v>
      </c>
      <c r="AP89" s="26">
        <v>0</v>
      </c>
      <c r="AQ89" s="30">
        <v>1</v>
      </c>
      <c r="AR89" s="23">
        <v>0</v>
      </c>
      <c r="AS89" s="23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1200543</v>
      </c>
      <c r="AY89" s="26">
        <v>0</v>
      </c>
      <c r="AZ89" s="26">
        <v>0</v>
      </c>
      <c r="BA89" s="26">
        <v>1200543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1200543</v>
      </c>
      <c r="BI89" s="26">
        <v>0</v>
      </c>
      <c r="BJ89" s="26">
        <v>0</v>
      </c>
      <c r="BK89" s="26">
        <v>1200543</v>
      </c>
      <c r="BL89" s="26">
        <v>0</v>
      </c>
      <c r="BM89" s="23" t="s">
        <v>98</v>
      </c>
      <c r="BN89" s="23">
        <v>0</v>
      </c>
      <c r="BO89" s="23" t="b">
        <v>0</v>
      </c>
      <c r="BP89" s="26">
        <v>0</v>
      </c>
      <c r="BQ89" s="46">
        <v>0</v>
      </c>
      <c r="BR89" s="20">
        <v>0</v>
      </c>
      <c r="BS89" s="318">
        <v>20</v>
      </c>
      <c r="BT89" s="20">
        <v>0</v>
      </c>
      <c r="BU89" s="318">
        <v>0</v>
      </c>
      <c r="BV89" s="20">
        <v>250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-1200543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s="323" customFormat="1" ht="20.100000000000001" customHeight="1" outlineLevel="2">
      <c r="A90" s="320" t="s">
        <v>126</v>
      </c>
      <c r="B90" s="320"/>
      <c r="C90" s="320"/>
      <c r="D90" s="320"/>
      <c r="E90" s="320"/>
      <c r="F90" s="320"/>
      <c r="G90" s="320"/>
      <c r="H90" s="320"/>
      <c r="I90" s="321"/>
      <c r="J90" s="32"/>
      <c r="K90" s="32"/>
      <c r="L90" s="33"/>
      <c r="M90" s="34"/>
      <c r="N90" s="34"/>
      <c r="O90" s="35"/>
      <c r="P90" s="32"/>
      <c r="Q90" s="32"/>
      <c r="R90" s="36">
        <v>0</v>
      </c>
      <c r="S90" s="36">
        <v>0</v>
      </c>
      <c r="T90" s="36">
        <v>0</v>
      </c>
      <c r="U90" s="37">
        <v>0</v>
      </c>
      <c r="V90" s="38"/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7">
        <v>0</v>
      </c>
      <c r="AD90" s="38">
        <v>0</v>
      </c>
      <c r="AE90" s="38">
        <v>0</v>
      </c>
      <c r="AF90" s="38">
        <v>0</v>
      </c>
      <c r="AG90" s="38">
        <v>0</v>
      </c>
      <c r="AH90" s="39">
        <v>0</v>
      </c>
      <c r="AI90" s="38">
        <v>0</v>
      </c>
      <c r="AJ90" s="38">
        <v>0</v>
      </c>
      <c r="AK90" s="40">
        <v>0</v>
      </c>
      <c r="AL90" s="41"/>
      <c r="AM90" s="38">
        <v>0</v>
      </c>
      <c r="AN90" s="32"/>
      <c r="AO90" s="41"/>
      <c r="AP90" s="38">
        <v>0</v>
      </c>
      <c r="AQ90" s="42"/>
      <c r="AR90" s="35"/>
      <c r="AS90" s="35"/>
      <c r="AT90" s="38">
        <v>0</v>
      </c>
      <c r="AU90" s="38">
        <v>0</v>
      </c>
      <c r="AV90" s="38">
        <v>0</v>
      </c>
      <c r="AW90" s="38">
        <v>0</v>
      </c>
      <c r="AX90" s="38">
        <v>4892969</v>
      </c>
      <c r="AY90" s="38">
        <v>0</v>
      </c>
      <c r="AZ90" s="38">
        <v>0</v>
      </c>
      <c r="BA90" s="38">
        <v>4892969</v>
      </c>
      <c r="BB90" s="35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5"/>
      <c r="BN90" s="35"/>
      <c r="BO90" s="35"/>
      <c r="BP90" s="38"/>
      <c r="BQ90" s="50"/>
      <c r="BR90" s="32"/>
      <c r="BS90" s="322"/>
      <c r="BT90" s="32"/>
      <c r="BU90" s="322"/>
      <c r="BV90" s="32"/>
      <c r="BW90" s="43"/>
      <c r="BX90" s="43"/>
      <c r="BY90" s="38"/>
      <c r="BZ90" s="38"/>
      <c r="CA90" s="38">
        <v>0</v>
      </c>
      <c r="CB90" s="38"/>
      <c r="CC90" s="38"/>
      <c r="CD90" s="38"/>
      <c r="CE90" s="38"/>
      <c r="CF90" s="38"/>
      <c r="CG90" s="38"/>
      <c r="CH90" s="38"/>
      <c r="CI90" s="38"/>
      <c r="CJ90" s="38"/>
      <c r="CK90" s="34"/>
      <c r="CL90" s="34"/>
    </row>
    <row r="91" spans="1:90" s="328" customFormat="1" ht="30" customHeight="1" outlineLevel="1">
      <c r="A91" s="320"/>
      <c r="B91" s="320" t="s">
        <v>230</v>
      </c>
      <c r="C91" s="320"/>
      <c r="D91" s="320"/>
      <c r="E91" s="320"/>
      <c r="F91" s="320"/>
      <c r="G91" s="320"/>
      <c r="H91" s="320"/>
      <c r="I91" s="321"/>
      <c r="J91" s="56"/>
      <c r="K91" s="56"/>
      <c r="L91" s="57"/>
      <c r="M91" s="58"/>
      <c r="N91" s="58"/>
      <c r="O91" s="59"/>
      <c r="P91" s="56"/>
      <c r="Q91" s="56"/>
      <c r="R91" s="61">
        <v>0</v>
      </c>
      <c r="S91" s="61">
        <v>0</v>
      </c>
      <c r="T91" s="61">
        <v>0</v>
      </c>
      <c r="U91" s="62">
        <v>0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2">
        <v>0</v>
      </c>
      <c r="AD91" s="63">
        <v>0</v>
      </c>
      <c r="AE91" s="63">
        <v>0</v>
      </c>
      <c r="AF91" s="63">
        <v>0</v>
      </c>
      <c r="AG91" s="63">
        <v>0</v>
      </c>
      <c r="AH91" s="64">
        <v>0</v>
      </c>
      <c r="AI91" s="63">
        <v>0</v>
      </c>
      <c r="AJ91" s="63">
        <v>0</v>
      </c>
      <c r="AK91" s="65">
        <v>0</v>
      </c>
      <c r="AL91" s="66"/>
      <c r="AM91" s="63">
        <v>0</v>
      </c>
      <c r="AN91" s="56"/>
      <c r="AO91" s="66"/>
      <c r="AP91" s="63">
        <v>0</v>
      </c>
      <c r="AQ91" s="67"/>
      <c r="AR91" s="59"/>
      <c r="AS91" s="59"/>
      <c r="AT91" s="63">
        <v>0</v>
      </c>
      <c r="AU91" s="63">
        <v>0</v>
      </c>
      <c r="AV91" s="63">
        <v>0</v>
      </c>
      <c r="AW91" s="63">
        <v>0</v>
      </c>
      <c r="AX91" s="63">
        <v>4892969</v>
      </c>
      <c r="AY91" s="63">
        <v>0</v>
      </c>
      <c r="AZ91" s="63">
        <v>0</v>
      </c>
      <c r="BA91" s="63">
        <v>4892969</v>
      </c>
      <c r="BB91" s="59"/>
      <c r="BC91" s="59"/>
      <c r="BD91" s="63"/>
      <c r="BE91" s="63"/>
      <c r="BF91" s="63"/>
      <c r="BG91" s="63"/>
      <c r="BH91" s="63"/>
      <c r="BI91" s="63"/>
      <c r="BJ91" s="63"/>
      <c r="BK91" s="63"/>
      <c r="BL91" s="63"/>
      <c r="BM91" s="59"/>
      <c r="BN91" s="59"/>
      <c r="BO91" s="59"/>
      <c r="BP91" s="63"/>
      <c r="BQ91" s="69"/>
      <c r="BR91" s="56"/>
      <c r="BS91" s="326"/>
      <c r="BT91" s="56"/>
      <c r="BU91" s="326"/>
      <c r="BV91" s="56"/>
      <c r="BW91" s="68"/>
      <c r="BX91" s="68"/>
      <c r="BY91" s="63"/>
      <c r="BZ91" s="63"/>
      <c r="CA91" s="63">
        <v>0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58"/>
      <c r="CL91" s="58"/>
    </row>
    <row r="92" spans="1:90" outlineLevel="3">
      <c r="A92" s="316" t="s">
        <v>82</v>
      </c>
      <c r="B92" s="316" t="s">
        <v>231</v>
      </c>
      <c r="C92" s="316" t="s">
        <v>0</v>
      </c>
      <c r="D92" s="316" t="s">
        <v>0</v>
      </c>
      <c r="E92" s="316" t="s">
        <v>232</v>
      </c>
      <c r="F92" s="316" t="s">
        <v>0</v>
      </c>
      <c r="G92" s="316" t="s">
        <v>231</v>
      </c>
      <c r="H92" s="316" t="s">
        <v>85</v>
      </c>
      <c r="I92" s="317" t="s">
        <v>86</v>
      </c>
      <c r="J92" s="20">
        <v>0</v>
      </c>
      <c r="K92" s="20">
        <v>0</v>
      </c>
      <c r="L92" s="21">
        <v>0</v>
      </c>
      <c r="M92" s="22">
        <v>0</v>
      </c>
      <c r="N92" s="22">
        <v>0</v>
      </c>
      <c r="O92" s="23">
        <v>0</v>
      </c>
      <c r="P92" s="20">
        <v>0</v>
      </c>
      <c r="Q92" s="20">
        <v>0</v>
      </c>
      <c r="R92" s="24">
        <v>0</v>
      </c>
      <c r="S92" s="24">
        <v>0</v>
      </c>
      <c r="T92" s="24">
        <v>0</v>
      </c>
      <c r="U92" s="25">
        <v>0</v>
      </c>
      <c r="V92" s="26" t="s">
        <v>87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0</v>
      </c>
      <c r="AK92" s="28">
        <v>0</v>
      </c>
      <c r="AL92" s="29">
        <v>-616720.91</v>
      </c>
      <c r="AM92" s="26">
        <v>0</v>
      </c>
      <c r="AN92" s="20">
        <v>0</v>
      </c>
      <c r="AO92" s="29">
        <v>0</v>
      </c>
      <c r="AP92" s="26">
        <v>0</v>
      </c>
      <c r="AQ92" s="30">
        <v>1</v>
      </c>
      <c r="AR92" s="23">
        <v>0</v>
      </c>
      <c r="AS92" s="23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433892</v>
      </c>
      <c r="BA92" s="26">
        <v>433892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433892</v>
      </c>
      <c r="BK92" s="26">
        <v>433892</v>
      </c>
      <c r="BL92" s="23">
        <v>0</v>
      </c>
      <c r="BM92" s="23" t="s">
        <v>88</v>
      </c>
      <c r="BN92" s="23">
        <v>0</v>
      </c>
      <c r="BO92" s="23" t="b">
        <v>0</v>
      </c>
      <c r="BP92" s="26">
        <v>0</v>
      </c>
      <c r="BQ92" s="24">
        <v>0</v>
      </c>
      <c r="BR92" s="20">
        <v>0</v>
      </c>
      <c r="BS92" s="318">
        <v>83</v>
      </c>
      <c r="BT92" s="20">
        <v>0</v>
      </c>
      <c r="BU92" s="318">
        <v>0</v>
      </c>
      <c r="BV92" s="20">
        <v>135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2">
        <v>0</v>
      </c>
      <c r="CL92" s="22">
        <v>0</v>
      </c>
    </row>
    <row r="93" spans="1:90" s="323" customFormat="1" ht="20.100000000000001" customHeight="1" outlineLevel="2">
      <c r="A93" s="320" t="s">
        <v>89</v>
      </c>
      <c r="B93" s="320"/>
      <c r="C93" s="320"/>
      <c r="D93" s="320"/>
      <c r="E93" s="320"/>
      <c r="F93" s="320"/>
      <c r="G93" s="320"/>
      <c r="H93" s="320"/>
      <c r="I93" s="321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0</v>
      </c>
      <c r="AK93" s="40">
        <v>0</v>
      </c>
      <c r="AL93" s="41"/>
      <c r="AM93" s="38">
        <v>0</v>
      </c>
      <c r="AN93" s="32"/>
      <c r="AO93" s="41"/>
      <c r="AP93" s="38">
        <v>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433892</v>
      </c>
      <c r="BA93" s="38">
        <v>433892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5"/>
      <c r="BM93" s="35"/>
      <c r="BN93" s="35"/>
      <c r="BO93" s="35"/>
      <c r="BP93" s="38"/>
      <c r="BQ93" s="36"/>
      <c r="BR93" s="32"/>
      <c r="BS93" s="322"/>
      <c r="BT93" s="32"/>
      <c r="BU93" s="322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outlineLevel="3">
      <c r="A94" s="316" t="s">
        <v>139</v>
      </c>
      <c r="B94" s="316" t="s">
        <v>231</v>
      </c>
      <c r="C94" s="316" t="s">
        <v>233</v>
      </c>
      <c r="D94" s="316" t="s">
        <v>234</v>
      </c>
      <c r="E94" s="316" t="s">
        <v>235</v>
      </c>
      <c r="F94" s="316" t="s">
        <v>526</v>
      </c>
      <c r="G94" s="316" t="s">
        <v>231</v>
      </c>
      <c r="H94" s="316" t="s">
        <v>144</v>
      </c>
      <c r="I94" s="317" t="s">
        <v>145</v>
      </c>
      <c r="J94" s="44">
        <v>1</v>
      </c>
      <c r="K94" s="20">
        <v>1</v>
      </c>
      <c r="L94" s="70">
        <v>0</v>
      </c>
      <c r="M94" s="22">
        <v>0</v>
      </c>
      <c r="N94" s="70">
        <v>0</v>
      </c>
      <c r="O94" s="23">
        <v>0</v>
      </c>
      <c r="P94" s="46">
        <v>0</v>
      </c>
      <c r="Q94" s="46">
        <v>0</v>
      </c>
      <c r="R94" s="24" t="s">
        <v>611</v>
      </c>
      <c r="S94" s="24">
        <v>0</v>
      </c>
      <c r="T94" s="24">
        <v>0</v>
      </c>
      <c r="U94" s="25">
        <v>0</v>
      </c>
      <c r="V94" s="26" t="s">
        <v>97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5">
        <v>0</v>
      </c>
      <c r="AD94" s="26">
        <v>0</v>
      </c>
      <c r="AE94" s="26">
        <v>0</v>
      </c>
      <c r="AF94" s="26">
        <v>0</v>
      </c>
      <c r="AG94" s="26">
        <v>0</v>
      </c>
      <c r="AH94" s="27">
        <v>0</v>
      </c>
      <c r="AI94" s="26">
        <v>0</v>
      </c>
      <c r="AJ94" s="26">
        <v>0</v>
      </c>
      <c r="AK94" s="28">
        <v>0</v>
      </c>
      <c r="AL94" s="29">
        <v>0</v>
      </c>
      <c r="AM94" s="26">
        <v>0</v>
      </c>
      <c r="AN94" s="29">
        <v>0</v>
      </c>
      <c r="AO94" s="20">
        <v>0</v>
      </c>
      <c r="AP94" s="26">
        <v>0</v>
      </c>
      <c r="AQ94" s="30">
        <v>1</v>
      </c>
      <c r="AR94" s="23">
        <v>0</v>
      </c>
      <c r="AS94" s="23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3" t="s">
        <v>0</v>
      </c>
      <c r="BC94" s="23" t="s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31">
        <v>0</v>
      </c>
      <c r="BM94" s="23" t="s">
        <v>98</v>
      </c>
      <c r="BN94" s="23">
        <v>0</v>
      </c>
      <c r="BO94" s="23" t="b">
        <v>0</v>
      </c>
      <c r="BP94" s="26">
        <v>0</v>
      </c>
      <c r="BQ94" s="20">
        <v>450</v>
      </c>
      <c r="BR94" s="20">
        <v>450</v>
      </c>
      <c r="BS94" s="318">
        <v>6</v>
      </c>
      <c r="BT94" s="20">
        <v>0</v>
      </c>
      <c r="BU94" s="318">
        <v>0</v>
      </c>
      <c r="BV94" s="20">
        <v>79</v>
      </c>
      <c r="BW94" s="31">
        <v>0</v>
      </c>
      <c r="BX94" s="31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2">
        <v>0</v>
      </c>
      <c r="CL94" s="22">
        <v>0</v>
      </c>
    </row>
    <row r="95" spans="1:90" outlineLevel="3">
      <c r="A95" s="316" t="s">
        <v>139</v>
      </c>
      <c r="B95" s="316" t="s">
        <v>231</v>
      </c>
      <c r="C95" s="316" t="s">
        <v>233</v>
      </c>
      <c r="D95" s="316" t="s">
        <v>234</v>
      </c>
      <c r="E95" s="316" t="s">
        <v>236</v>
      </c>
      <c r="F95" s="316" t="s">
        <v>526</v>
      </c>
      <c r="G95" s="316" t="s">
        <v>231</v>
      </c>
      <c r="H95" s="316" t="s">
        <v>144</v>
      </c>
      <c r="I95" s="317" t="s">
        <v>145</v>
      </c>
      <c r="J95" s="44">
        <v>1</v>
      </c>
      <c r="K95" s="20">
        <v>1</v>
      </c>
      <c r="L95" s="70">
        <v>0</v>
      </c>
      <c r="M95" s="22">
        <v>0</v>
      </c>
      <c r="N95" s="70">
        <v>0</v>
      </c>
      <c r="O95" s="23">
        <v>0</v>
      </c>
      <c r="P95" s="46">
        <v>0</v>
      </c>
      <c r="Q95" s="46">
        <v>0</v>
      </c>
      <c r="R95" s="24" t="s">
        <v>612</v>
      </c>
      <c r="S95" s="24">
        <v>0</v>
      </c>
      <c r="T95" s="24">
        <v>0</v>
      </c>
      <c r="U95" s="25">
        <v>0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0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0</v>
      </c>
      <c r="AK95" s="28">
        <v>0</v>
      </c>
      <c r="AL95" s="29">
        <v>0</v>
      </c>
      <c r="AM95" s="26">
        <v>0</v>
      </c>
      <c r="AN95" s="29">
        <v>0</v>
      </c>
      <c r="AO95" s="20">
        <v>0</v>
      </c>
      <c r="AP95" s="26">
        <v>0</v>
      </c>
      <c r="AQ95" s="30">
        <v>1</v>
      </c>
      <c r="AR95" s="23">
        <v>0</v>
      </c>
      <c r="AS95" s="23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31">
        <v>0</v>
      </c>
      <c r="BM95" s="23" t="s">
        <v>98</v>
      </c>
      <c r="BN95" s="23">
        <v>0</v>
      </c>
      <c r="BO95" s="23" t="b">
        <v>0</v>
      </c>
      <c r="BP95" s="26">
        <v>0</v>
      </c>
      <c r="BQ95" s="20">
        <v>450</v>
      </c>
      <c r="BR95" s="20">
        <v>450</v>
      </c>
      <c r="BS95" s="318">
        <v>6</v>
      </c>
      <c r="BT95" s="20">
        <v>0</v>
      </c>
      <c r="BU95" s="318">
        <v>0</v>
      </c>
      <c r="BV95" s="20">
        <v>80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2">
        <v>0</v>
      </c>
      <c r="CL95" s="22">
        <v>0</v>
      </c>
    </row>
    <row r="96" spans="1:90" outlineLevel="3">
      <c r="A96" s="316" t="s">
        <v>139</v>
      </c>
      <c r="B96" s="316" t="s">
        <v>231</v>
      </c>
      <c r="C96" s="316" t="s">
        <v>233</v>
      </c>
      <c r="D96" s="316" t="s">
        <v>234</v>
      </c>
      <c r="E96" s="316" t="s">
        <v>237</v>
      </c>
      <c r="F96" s="316" t="s">
        <v>526</v>
      </c>
      <c r="G96" s="316" t="s">
        <v>231</v>
      </c>
      <c r="H96" s="316" t="s">
        <v>144</v>
      </c>
      <c r="I96" s="317" t="s">
        <v>145</v>
      </c>
      <c r="J96" s="44">
        <v>100000</v>
      </c>
      <c r="K96" s="20">
        <v>100000</v>
      </c>
      <c r="L96" s="70">
        <v>0</v>
      </c>
      <c r="M96" s="22">
        <v>0</v>
      </c>
      <c r="N96" s="70">
        <v>0</v>
      </c>
      <c r="O96" s="23">
        <v>30.705387200000001</v>
      </c>
      <c r="P96" s="46">
        <v>30.705387200000001</v>
      </c>
      <c r="Q96" s="46">
        <v>0</v>
      </c>
      <c r="R96" s="24" t="s">
        <v>613</v>
      </c>
      <c r="S96" s="24">
        <v>0</v>
      </c>
      <c r="T96" s="24">
        <v>0</v>
      </c>
      <c r="U96" s="25">
        <v>3070538.72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3070538.72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3070538.72</v>
      </c>
      <c r="AN96" s="29">
        <v>0</v>
      </c>
      <c r="AO96" s="20">
        <v>0</v>
      </c>
      <c r="AP96" s="26">
        <v>3070538.72</v>
      </c>
      <c r="AQ96" s="30">
        <v>1</v>
      </c>
      <c r="AR96" s="23">
        <v>0</v>
      </c>
      <c r="AS96" s="23">
        <v>30.705387200000001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31">
        <v>3070538.72</v>
      </c>
      <c r="BM96" s="23" t="s">
        <v>98</v>
      </c>
      <c r="BN96" s="23">
        <v>0</v>
      </c>
      <c r="BO96" s="23" t="b">
        <v>0</v>
      </c>
      <c r="BP96" s="26">
        <v>0</v>
      </c>
      <c r="BQ96" s="20">
        <v>450</v>
      </c>
      <c r="BR96" s="20">
        <v>45000000</v>
      </c>
      <c r="BS96" s="318">
        <v>6</v>
      </c>
      <c r="BT96" s="20">
        <v>0</v>
      </c>
      <c r="BU96" s="318">
        <v>0</v>
      </c>
      <c r="BV96" s="20">
        <v>82</v>
      </c>
      <c r="BW96" s="31">
        <v>0</v>
      </c>
      <c r="BX96" s="31">
        <v>0</v>
      </c>
      <c r="BY96" s="26">
        <v>0</v>
      </c>
      <c r="BZ96" s="26">
        <v>0</v>
      </c>
      <c r="CA96" s="26">
        <v>0</v>
      </c>
      <c r="CB96" s="26">
        <v>-293461.28000000003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s="323" customFormat="1" ht="20.100000000000001" customHeight="1" outlineLevel="2">
      <c r="A97" s="320" t="s">
        <v>146</v>
      </c>
      <c r="B97" s="320"/>
      <c r="C97" s="320"/>
      <c r="D97" s="320"/>
      <c r="E97" s="320"/>
      <c r="F97" s="320"/>
      <c r="G97" s="320"/>
      <c r="H97" s="320"/>
      <c r="I97" s="321"/>
      <c r="J97" s="48"/>
      <c r="K97" s="32"/>
      <c r="L97" s="71"/>
      <c r="M97" s="34"/>
      <c r="N97" s="71"/>
      <c r="O97" s="35"/>
      <c r="P97" s="50"/>
      <c r="Q97" s="50"/>
      <c r="R97" s="36">
        <v>0</v>
      </c>
      <c r="S97" s="36">
        <v>0</v>
      </c>
      <c r="T97" s="36">
        <v>0</v>
      </c>
      <c r="U97" s="37">
        <v>3070538.72</v>
      </c>
      <c r="V97" s="38"/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7">
        <v>3070538.72</v>
      </c>
      <c r="AD97" s="38">
        <v>0</v>
      </c>
      <c r="AE97" s="38">
        <v>0</v>
      </c>
      <c r="AF97" s="38">
        <v>0</v>
      </c>
      <c r="AG97" s="38">
        <v>0</v>
      </c>
      <c r="AH97" s="39">
        <v>0</v>
      </c>
      <c r="AI97" s="38">
        <v>0</v>
      </c>
      <c r="AJ97" s="38">
        <v>0</v>
      </c>
      <c r="AK97" s="40">
        <v>0</v>
      </c>
      <c r="AL97" s="41"/>
      <c r="AM97" s="38">
        <v>3070538.72</v>
      </c>
      <c r="AN97" s="41"/>
      <c r="AO97" s="32"/>
      <c r="AP97" s="38">
        <v>3070538.72</v>
      </c>
      <c r="AQ97" s="42"/>
      <c r="AR97" s="35"/>
      <c r="AS97" s="35"/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5"/>
      <c r="BC97" s="35"/>
      <c r="BD97" s="38"/>
      <c r="BE97" s="38"/>
      <c r="BF97" s="38"/>
      <c r="BG97" s="38"/>
      <c r="BH97" s="38"/>
      <c r="BI97" s="38"/>
      <c r="BJ97" s="38"/>
      <c r="BK97" s="38"/>
      <c r="BL97" s="43"/>
      <c r="BM97" s="35"/>
      <c r="BN97" s="35"/>
      <c r="BO97" s="35"/>
      <c r="BP97" s="38"/>
      <c r="BQ97" s="32"/>
      <c r="BR97" s="32"/>
      <c r="BS97" s="322"/>
      <c r="BT97" s="32"/>
      <c r="BU97" s="322"/>
      <c r="BV97" s="32"/>
      <c r="BW97" s="43"/>
      <c r="BX97" s="43"/>
      <c r="BY97" s="38"/>
      <c r="BZ97" s="38"/>
      <c r="CA97" s="38">
        <v>0</v>
      </c>
      <c r="CB97" s="38"/>
      <c r="CC97" s="38"/>
      <c r="CD97" s="38"/>
      <c r="CE97" s="38"/>
      <c r="CF97" s="38"/>
      <c r="CG97" s="38"/>
      <c r="CH97" s="38"/>
      <c r="CI97" s="38"/>
      <c r="CJ97" s="38"/>
      <c r="CK97" s="34"/>
      <c r="CL97" s="34"/>
    </row>
    <row r="98" spans="1:90" outlineLevel="3">
      <c r="A98" s="316" t="s">
        <v>147</v>
      </c>
      <c r="B98" s="316" t="s">
        <v>231</v>
      </c>
      <c r="C98" s="316" t="s">
        <v>233</v>
      </c>
      <c r="D98" s="316" t="s">
        <v>234</v>
      </c>
      <c r="E98" s="316" t="s">
        <v>238</v>
      </c>
      <c r="F98" s="316" t="s">
        <v>0</v>
      </c>
      <c r="G98" s="316" t="s">
        <v>231</v>
      </c>
      <c r="H98" s="316" t="s">
        <v>95</v>
      </c>
      <c r="I98" s="317" t="s">
        <v>128</v>
      </c>
      <c r="J98" s="20">
        <v>1</v>
      </c>
      <c r="K98" s="20">
        <v>1</v>
      </c>
      <c r="L98" s="21">
        <v>0</v>
      </c>
      <c r="M98" s="22">
        <v>0</v>
      </c>
      <c r="N98" s="22">
        <v>0</v>
      </c>
      <c r="O98" s="23">
        <v>5687392</v>
      </c>
      <c r="P98" s="20">
        <v>5687392</v>
      </c>
      <c r="Q98" s="20">
        <v>0</v>
      </c>
      <c r="R98" s="24" t="s">
        <v>614</v>
      </c>
      <c r="S98" s="24">
        <v>0</v>
      </c>
      <c r="T98" s="24">
        <v>0</v>
      </c>
      <c r="U98" s="25">
        <v>5687392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5687392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5687392</v>
      </c>
      <c r="AN98" s="20">
        <v>0</v>
      </c>
      <c r="AO98" s="29">
        <v>0</v>
      </c>
      <c r="AP98" s="26">
        <v>5687392</v>
      </c>
      <c r="AQ98" s="30">
        <v>1</v>
      </c>
      <c r="AR98" s="23">
        <v>0</v>
      </c>
      <c r="AS98" s="23">
        <v>5687392</v>
      </c>
      <c r="AT98" s="26">
        <v>0</v>
      </c>
      <c r="AU98" s="26">
        <v>0</v>
      </c>
      <c r="AV98" s="26">
        <v>0</v>
      </c>
      <c r="AW98" s="26">
        <v>0</v>
      </c>
      <c r="AX98" s="26">
        <v>199392</v>
      </c>
      <c r="AY98" s="26">
        <v>0</v>
      </c>
      <c r="AZ98" s="26">
        <v>0</v>
      </c>
      <c r="BA98" s="26">
        <v>199392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199392</v>
      </c>
      <c r="BI98" s="26">
        <v>0</v>
      </c>
      <c r="BJ98" s="26">
        <v>0</v>
      </c>
      <c r="BK98" s="26">
        <v>199392</v>
      </c>
      <c r="BL98" s="26">
        <v>5687392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-180000</v>
      </c>
      <c r="BR98" s="20">
        <v>-180000</v>
      </c>
      <c r="BS98" s="318">
        <v>12</v>
      </c>
      <c r="BT98" s="20">
        <v>0</v>
      </c>
      <c r="BU98" s="318">
        <v>0</v>
      </c>
      <c r="BV98" s="20">
        <v>179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outlineLevel="3">
      <c r="A99" s="316" t="s">
        <v>147</v>
      </c>
      <c r="B99" s="316" t="s">
        <v>231</v>
      </c>
      <c r="C99" s="316" t="s">
        <v>233</v>
      </c>
      <c r="D99" s="316" t="s">
        <v>234</v>
      </c>
      <c r="E99" s="316" t="s">
        <v>239</v>
      </c>
      <c r="F99" s="316" t="s">
        <v>0</v>
      </c>
      <c r="G99" s="316" t="s">
        <v>231</v>
      </c>
      <c r="H99" s="316" t="s">
        <v>95</v>
      </c>
      <c r="I99" s="317" t="s">
        <v>128</v>
      </c>
      <c r="J99" s="20">
        <v>1</v>
      </c>
      <c r="K99" s="20">
        <v>1</v>
      </c>
      <c r="L99" s="21">
        <v>0</v>
      </c>
      <c r="M99" s="22">
        <v>0</v>
      </c>
      <c r="N99" s="22">
        <v>0</v>
      </c>
      <c r="O99" s="23">
        <v>5033965</v>
      </c>
      <c r="P99" s="20">
        <v>5033965</v>
      </c>
      <c r="Q99" s="20">
        <v>0</v>
      </c>
      <c r="R99" s="24" t="s">
        <v>615</v>
      </c>
      <c r="S99" s="24">
        <v>0</v>
      </c>
      <c r="T99" s="24">
        <v>0</v>
      </c>
      <c r="U99" s="25">
        <v>5033965</v>
      </c>
      <c r="V99" s="26" t="s">
        <v>97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5">
        <v>5033965</v>
      </c>
      <c r="AD99" s="26">
        <v>0</v>
      </c>
      <c r="AE99" s="26">
        <v>0</v>
      </c>
      <c r="AF99" s="26">
        <v>0</v>
      </c>
      <c r="AG99" s="26">
        <v>0</v>
      </c>
      <c r="AH99" s="27">
        <v>0</v>
      </c>
      <c r="AI99" s="26">
        <v>0</v>
      </c>
      <c r="AJ99" s="26">
        <v>0</v>
      </c>
      <c r="AK99" s="28">
        <v>0</v>
      </c>
      <c r="AL99" s="29">
        <v>0</v>
      </c>
      <c r="AM99" s="26">
        <v>5033965</v>
      </c>
      <c r="AN99" s="20">
        <v>0</v>
      </c>
      <c r="AO99" s="29">
        <v>0</v>
      </c>
      <c r="AP99" s="26">
        <v>5033965</v>
      </c>
      <c r="AQ99" s="30">
        <v>1</v>
      </c>
      <c r="AR99" s="23">
        <v>0</v>
      </c>
      <c r="AS99" s="23">
        <v>5033965</v>
      </c>
      <c r="AT99" s="26">
        <v>0</v>
      </c>
      <c r="AU99" s="26">
        <v>0</v>
      </c>
      <c r="AV99" s="26">
        <v>0</v>
      </c>
      <c r="AW99" s="26">
        <v>0</v>
      </c>
      <c r="AX99" s="26">
        <v>-352035</v>
      </c>
      <c r="AY99" s="26">
        <v>0</v>
      </c>
      <c r="AZ99" s="26">
        <v>0</v>
      </c>
      <c r="BA99" s="26">
        <v>-352035</v>
      </c>
      <c r="BB99" s="23" t="s">
        <v>0</v>
      </c>
      <c r="BC99" s="23" t="s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-352035</v>
      </c>
      <c r="BI99" s="26">
        <v>0</v>
      </c>
      <c r="BJ99" s="26">
        <v>0</v>
      </c>
      <c r="BK99" s="26">
        <v>-352035</v>
      </c>
      <c r="BL99" s="26">
        <v>5033965</v>
      </c>
      <c r="BM99" s="23" t="s">
        <v>98</v>
      </c>
      <c r="BN99" s="23">
        <v>0</v>
      </c>
      <c r="BO99" s="23" t="b">
        <v>0</v>
      </c>
      <c r="BP99" s="26">
        <v>0</v>
      </c>
      <c r="BQ99" s="46">
        <v>-180000</v>
      </c>
      <c r="BR99" s="20">
        <v>-180000</v>
      </c>
      <c r="BS99" s="318">
        <v>12</v>
      </c>
      <c r="BT99" s="20">
        <v>0</v>
      </c>
      <c r="BU99" s="318">
        <v>0</v>
      </c>
      <c r="BV99" s="20">
        <v>180</v>
      </c>
      <c r="BW99" s="31">
        <v>0</v>
      </c>
      <c r="BX99" s="31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2">
        <v>0</v>
      </c>
      <c r="CL99" s="22">
        <v>0</v>
      </c>
    </row>
    <row r="100" spans="1:90" s="323" customFormat="1" ht="20.100000000000001" customHeight="1" outlineLevel="2">
      <c r="A100" s="320" t="s">
        <v>151</v>
      </c>
      <c r="B100" s="320"/>
      <c r="C100" s="320"/>
      <c r="D100" s="320"/>
      <c r="E100" s="320"/>
      <c r="F100" s="320"/>
      <c r="G100" s="320"/>
      <c r="H100" s="320"/>
      <c r="I100" s="321"/>
      <c r="J100" s="32"/>
      <c r="K100" s="32"/>
      <c r="L100" s="33"/>
      <c r="M100" s="34"/>
      <c r="N100" s="34"/>
      <c r="O100" s="35"/>
      <c r="P100" s="32"/>
      <c r="Q100" s="32"/>
      <c r="R100" s="36">
        <v>0</v>
      </c>
      <c r="S100" s="36">
        <v>0</v>
      </c>
      <c r="T100" s="36">
        <v>0</v>
      </c>
      <c r="U100" s="37">
        <v>10721357</v>
      </c>
      <c r="V100" s="38"/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7">
        <v>10721357</v>
      </c>
      <c r="AD100" s="38">
        <v>0</v>
      </c>
      <c r="AE100" s="38">
        <v>0</v>
      </c>
      <c r="AF100" s="38">
        <v>0</v>
      </c>
      <c r="AG100" s="38">
        <v>0</v>
      </c>
      <c r="AH100" s="39">
        <v>0</v>
      </c>
      <c r="AI100" s="38">
        <v>0</v>
      </c>
      <c r="AJ100" s="38">
        <v>0</v>
      </c>
      <c r="AK100" s="40">
        <v>0</v>
      </c>
      <c r="AL100" s="41"/>
      <c r="AM100" s="38">
        <v>10721357</v>
      </c>
      <c r="AN100" s="32"/>
      <c r="AO100" s="41"/>
      <c r="AP100" s="38">
        <v>10721357</v>
      </c>
      <c r="AQ100" s="42"/>
      <c r="AR100" s="35"/>
      <c r="AS100" s="35"/>
      <c r="AT100" s="38">
        <v>0</v>
      </c>
      <c r="AU100" s="38">
        <v>0</v>
      </c>
      <c r="AV100" s="38">
        <v>0</v>
      </c>
      <c r="AW100" s="38">
        <v>0</v>
      </c>
      <c r="AX100" s="38">
        <v>-152643</v>
      </c>
      <c r="AY100" s="38">
        <v>0</v>
      </c>
      <c r="AZ100" s="38">
        <v>0</v>
      </c>
      <c r="BA100" s="38">
        <v>-152643</v>
      </c>
      <c r="BB100" s="35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5"/>
      <c r="BN100" s="35"/>
      <c r="BO100" s="35"/>
      <c r="BP100" s="38"/>
      <c r="BQ100" s="50"/>
      <c r="BR100" s="32"/>
      <c r="BS100" s="322"/>
      <c r="BT100" s="32"/>
      <c r="BU100" s="322"/>
      <c r="BV100" s="32"/>
      <c r="BW100" s="43"/>
      <c r="BX100" s="43"/>
      <c r="BY100" s="38"/>
      <c r="BZ100" s="38"/>
      <c r="CA100" s="38">
        <v>0</v>
      </c>
      <c r="CB100" s="38"/>
      <c r="CC100" s="38"/>
      <c r="CD100" s="38"/>
      <c r="CE100" s="38"/>
      <c r="CF100" s="38"/>
      <c r="CG100" s="38"/>
      <c r="CH100" s="38"/>
      <c r="CI100" s="38"/>
      <c r="CJ100" s="38"/>
      <c r="CK100" s="34"/>
      <c r="CL100" s="34"/>
    </row>
    <row r="101" spans="1:90" outlineLevel="3">
      <c r="A101" s="316" t="s">
        <v>127</v>
      </c>
      <c r="B101" s="316" t="s">
        <v>231</v>
      </c>
      <c r="C101" s="316" t="s">
        <v>233</v>
      </c>
      <c r="D101" s="316" t="s">
        <v>234</v>
      </c>
      <c r="E101" s="316" t="s">
        <v>373</v>
      </c>
      <c r="F101" s="316" t="s">
        <v>0</v>
      </c>
      <c r="G101" s="329" t="s">
        <v>231</v>
      </c>
      <c r="H101" s="329" t="s">
        <v>125</v>
      </c>
      <c r="I101" s="317" t="s">
        <v>96</v>
      </c>
      <c r="J101" s="44">
        <v>1</v>
      </c>
      <c r="K101" s="20">
        <v>1</v>
      </c>
      <c r="L101" s="21">
        <v>0</v>
      </c>
      <c r="M101" s="22">
        <v>0.17</v>
      </c>
      <c r="N101" s="22">
        <v>1</v>
      </c>
      <c r="O101" s="23">
        <v>15938247.356359472</v>
      </c>
      <c r="P101" s="46">
        <v>15920012.877227429</v>
      </c>
      <c r="Q101" s="46">
        <v>18234.479132043198</v>
      </c>
      <c r="R101" s="24" t="s">
        <v>616</v>
      </c>
      <c r="S101" s="24">
        <v>0</v>
      </c>
      <c r="T101" s="24">
        <v>0</v>
      </c>
      <c r="U101" s="25">
        <v>15938247.356359472</v>
      </c>
      <c r="V101" s="26" t="s">
        <v>97</v>
      </c>
      <c r="W101" s="26">
        <v>2709502.0505811106</v>
      </c>
      <c r="X101" s="26">
        <v>-1417632.6404910984</v>
      </c>
      <c r="Y101" s="26">
        <v>1291869.4100900122</v>
      </c>
      <c r="Z101" s="26">
        <v>0</v>
      </c>
      <c r="AA101" s="26">
        <v>0</v>
      </c>
      <c r="AB101" s="26">
        <v>0</v>
      </c>
      <c r="AC101" s="25">
        <v>15920012.877227429</v>
      </c>
      <c r="AD101" s="26">
        <v>18234.479132043198</v>
      </c>
      <c r="AE101" s="26">
        <v>-18234.479132043252</v>
      </c>
      <c r="AF101" s="26">
        <v>0</v>
      </c>
      <c r="AG101" s="26">
        <v>-5.4569682106375694E-11</v>
      </c>
      <c r="AH101" s="27">
        <v>116284.3563594725</v>
      </c>
      <c r="AI101" s="26">
        <v>-116284.35635947158</v>
      </c>
      <c r="AJ101" s="26">
        <v>0</v>
      </c>
      <c r="AK101" s="28">
        <v>9.1519325451372424E-10</v>
      </c>
      <c r="AL101" s="29">
        <v>-25523.999999996318</v>
      </c>
      <c r="AM101" s="26">
        <v>15821963</v>
      </c>
      <c r="AN101" s="29">
        <v>0</v>
      </c>
      <c r="AO101" s="20">
        <v>0</v>
      </c>
      <c r="AP101" s="26">
        <v>15821963</v>
      </c>
      <c r="AQ101" s="30">
        <v>1</v>
      </c>
      <c r="AR101" s="23">
        <v>15938247.356359472</v>
      </c>
      <c r="AS101" s="23">
        <v>15938247.356359472</v>
      </c>
      <c r="AT101" s="26">
        <v>75015.737157618627</v>
      </c>
      <c r="AU101" s="26">
        <v>-75015.737157617215</v>
      </c>
      <c r="AV101" s="26">
        <v>0</v>
      </c>
      <c r="AW101" s="26">
        <v>1.4063203934711055E-9</v>
      </c>
      <c r="AX101" s="26">
        <v>-303344.05864056386</v>
      </c>
      <c r="AY101" s="26">
        <v>-23189.431103388197</v>
      </c>
      <c r="AZ101" s="26">
        <v>-38266</v>
      </c>
      <c r="BA101" s="26">
        <v>-364799.48974395206</v>
      </c>
      <c r="BB101" s="23" t="s">
        <v>0</v>
      </c>
      <c r="BC101" s="23" t="s">
        <v>0</v>
      </c>
      <c r="BD101" s="26">
        <v>56781.258025575429</v>
      </c>
      <c r="BE101" s="26">
        <v>-56781.258025573959</v>
      </c>
      <c r="BF101" s="26">
        <v>0</v>
      </c>
      <c r="BG101" s="26">
        <v>1.4608900755774812E-9</v>
      </c>
      <c r="BH101" s="26">
        <v>-321578.53777260706</v>
      </c>
      <c r="BI101" s="26">
        <v>-4954.9519713449426</v>
      </c>
      <c r="BJ101" s="26">
        <v>-38266</v>
      </c>
      <c r="BK101" s="26">
        <v>-364799.489743952</v>
      </c>
      <c r="BL101" s="31">
        <v>15821963</v>
      </c>
      <c r="BM101" s="23" t="s">
        <v>98</v>
      </c>
      <c r="BN101" s="23">
        <v>0</v>
      </c>
      <c r="BO101" s="23" t="b">
        <v>0</v>
      </c>
      <c r="BP101" s="26">
        <v>0</v>
      </c>
      <c r="BQ101" s="20">
        <v>1000</v>
      </c>
      <c r="BR101" s="20">
        <v>1000</v>
      </c>
      <c r="BS101" s="318">
        <v>2</v>
      </c>
      <c r="BT101" s="20">
        <v>18234.479132043198</v>
      </c>
      <c r="BU101" s="318">
        <v>0</v>
      </c>
      <c r="BV101" s="20">
        <v>26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2185721.415</v>
      </c>
      <c r="CC101" s="26">
        <v>0</v>
      </c>
      <c r="CD101" s="26">
        <v>0</v>
      </c>
      <c r="CE101" s="26">
        <v>0</v>
      </c>
      <c r="CF101" s="26">
        <v>0</v>
      </c>
      <c r="CG101" s="26">
        <v>98049.877227429301</v>
      </c>
      <c r="CH101" s="26">
        <v>-98049.877227428326</v>
      </c>
      <c r="CI101" s="26">
        <v>0</v>
      </c>
      <c r="CJ101" s="26">
        <v>9.6976293662009994E-10</v>
      </c>
      <c r="CK101" s="22">
        <v>0.17</v>
      </c>
      <c r="CL101" s="22">
        <v>8.8945328102556592E-2</v>
      </c>
    </row>
    <row r="102" spans="1:90" s="323" customFormat="1" ht="20.100000000000001" customHeight="1" outlineLevel="2">
      <c r="A102" s="320" t="s">
        <v>131</v>
      </c>
      <c r="B102" s="320"/>
      <c r="C102" s="320"/>
      <c r="D102" s="320"/>
      <c r="E102" s="320"/>
      <c r="F102" s="320"/>
      <c r="G102" s="330"/>
      <c r="H102" s="330"/>
      <c r="I102" s="321"/>
      <c r="J102" s="48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15938247.356359472</v>
      </c>
      <c r="V102" s="38"/>
      <c r="W102" s="38">
        <v>2709502.0505811106</v>
      </c>
      <c r="X102" s="38">
        <v>-1417632.6404910984</v>
      </c>
      <c r="Y102" s="38">
        <v>1291869.4100900122</v>
      </c>
      <c r="Z102" s="38">
        <v>0</v>
      </c>
      <c r="AA102" s="38">
        <v>0</v>
      </c>
      <c r="AB102" s="38">
        <v>0</v>
      </c>
      <c r="AC102" s="37">
        <v>15920012.877227429</v>
      </c>
      <c r="AD102" s="38">
        <v>18234.479132043198</v>
      </c>
      <c r="AE102" s="38">
        <v>-18234.479132043252</v>
      </c>
      <c r="AF102" s="38">
        <v>0</v>
      </c>
      <c r="AG102" s="38">
        <v>-5.4569682106375694E-11</v>
      </c>
      <c r="AH102" s="39">
        <v>116284.3563594725</v>
      </c>
      <c r="AI102" s="38">
        <v>-116284.35635947158</v>
      </c>
      <c r="AJ102" s="38">
        <v>0</v>
      </c>
      <c r="AK102" s="40">
        <v>9.1519325451372424E-10</v>
      </c>
      <c r="AL102" s="41"/>
      <c r="AM102" s="38">
        <v>15821963</v>
      </c>
      <c r="AN102" s="41"/>
      <c r="AO102" s="32"/>
      <c r="AP102" s="38">
        <v>15821963</v>
      </c>
      <c r="AQ102" s="42"/>
      <c r="AR102" s="35"/>
      <c r="AS102" s="35"/>
      <c r="AT102" s="38">
        <v>75015.737157618627</v>
      </c>
      <c r="AU102" s="38">
        <v>-75015.737157617215</v>
      </c>
      <c r="AV102" s="38">
        <v>0</v>
      </c>
      <c r="AW102" s="38">
        <v>1.4063203934711055E-9</v>
      </c>
      <c r="AX102" s="38">
        <v>-303344.05864056386</v>
      </c>
      <c r="AY102" s="38">
        <v>-23189.431103388197</v>
      </c>
      <c r="AZ102" s="38">
        <v>-38266</v>
      </c>
      <c r="BA102" s="38">
        <v>-364799.48974395206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32"/>
      <c r="BR102" s="32"/>
      <c r="BS102" s="322"/>
      <c r="BT102" s="32"/>
      <c r="BU102" s="322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outlineLevel="3">
      <c r="A103" s="316" t="s">
        <v>132</v>
      </c>
      <c r="B103" s="316" t="s">
        <v>231</v>
      </c>
      <c r="C103" s="316" t="s">
        <v>233</v>
      </c>
      <c r="D103" s="316" t="s">
        <v>234</v>
      </c>
      <c r="E103" s="316" t="s">
        <v>240</v>
      </c>
      <c r="F103" s="316" t="s">
        <v>0</v>
      </c>
      <c r="G103" s="316" t="s">
        <v>231</v>
      </c>
      <c r="H103" s="316" t="s">
        <v>95</v>
      </c>
      <c r="I103" s="317" t="s">
        <v>134</v>
      </c>
      <c r="J103" s="20">
        <v>1</v>
      </c>
      <c r="K103" s="20">
        <v>1</v>
      </c>
      <c r="L103" s="21">
        <v>0</v>
      </c>
      <c r="M103" s="22">
        <v>0</v>
      </c>
      <c r="N103" s="22">
        <v>0</v>
      </c>
      <c r="O103" s="23">
        <v>848068.65728015907</v>
      </c>
      <c r="P103" s="20">
        <v>848068.65728015907</v>
      </c>
      <c r="Q103" s="20">
        <v>0</v>
      </c>
      <c r="R103" s="24" t="s">
        <v>618</v>
      </c>
      <c r="S103" s="24">
        <v>0</v>
      </c>
      <c r="T103" s="24">
        <v>0</v>
      </c>
      <c r="U103" s="25">
        <v>848068.65728015907</v>
      </c>
      <c r="V103" s="26" t="s">
        <v>97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5">
        <v>848068.65728015907</v>
      </c>
      <c r="AD103" s="26">
        <v>0</v>
      </c>
      <c r="AE103" s="26">
        <v>0</v>
      </c>
      <c r="AF103" s="26">
        <v>0</v>
      </c>
      <c r="AG103" s="26">
        <v>0</v>
      </c>
      <c r="AH103" s="27">
        <v>0</v>
      </c>
      <c r="AI103" s="26">
        <v>0</v>
      </c>
      <c r="AJ103" s="26">
        <v>0</v>
      </c>
      <c r="AK103" s="28">
        <v>0</v>
      </c>
      <c r="AL103" s="29">
        <v>3942.9004999999888</v>
      </c>
      <c r="AM103" s="26">
        <v>848068.65728015907</v>
      </c>
      <c r="AN103" s="20">
        <v>0</v>
      </c>
      <c r="AO103" s="29">
        <v>0</v>
      </c>
      <c r="AP103" s="26">
        <v>848068.65728015907</v>
      </c>
      <c r="AQ103" s="30">
        <v>1</v>
      </c>
      <c r="AR103" s="23">
        <v>0</v>
      </c>
      <c r="AS103" s="23">
        <v>848068.65728015907</v>
      </c>
      <c r="AT103" s="26">
        <v>0</v>
      </c>
      <c r="AU103" s="26">
        <v>0</v>
      </c>
      <c r="AV103" s="26">
        <v>0</v>
      </c>
      <c r="AW103" s="26">
        <v>0</v>
      </c>
      <c r="AX103" s="26">
        <v>11872.96120192227</v>
      </c>
      <c r="AY103" s="26">
        <v>0</v>
      </c>
      <c r="AZ103" s="26">
        <v>0</v>
      </c>
      <c r="BA103" s="26">
        <v>11872.96120192227</v>
      </c>
      <c r="BB103" s="23" t="s">
        <v>0</v>
      </c>
      <c r="BC103" s="23" t="s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11872.96120192227</v>
      </c>
      <c r="BI103" s="26">
        <v>0</v>
      </c>
      <c r="BJ103" s="26">
        <v>0</v>
      </c>
      <c r="BK103" s="26">
        <v>11872.96120192227</v>
      </c>
      <c r="BL103" s="26">
        <v>848068.65728015907</v>
      </c>
      <c r="BM103" s="23" t="s">
        <v>88</v>
      </c>
      <c r="BN103" s="23">
        <v>0</v>
      </c>
      <c r="BO103" s="23" t="b">
        <v>0</v>
      </c>
      <c r="BP103" s="26">
        <v>0</v>
      </c>
      <c r="BQ103" s="46">
        <v>0</v>
      </c>
      <c r="BR103" s="20">
        <v>0</v>
      </c>
      <c r="BS103" s="318">
        <v>16</v>
      </c>
      <c r="BT103" s="20">
        <v>0</v>
      </c>
      <c r="BU103" s="318">
        <v>0</v>
      </c>
      <c r="BV103" s="20">
        <v>200</v>
      </c>
      <c r="BW103" s="31">
        <v>0</v>
      </c>
      <c r="BX103" s="31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2">
        <v>0</v>
      </c>
      <c r="CL103" s="22">
        <v>0</v>
      </c>
    </row>
    <row r="104" spans="1:90" s="323" customFormat="1" ht="20.100000000000001" customHeight="1" outlineLevel="2">
      <c r="A104" s="320" t="s">
        <v>137</v>
      </c>
      <c r="B104" s="320"/>
      <c r="C104" s="320"/>
      <c r="D104" s="320"/>
      <c r="E104" s="320"/>
      <c r="F104" s="320"/>
      <c r="G104" s="320"/>
      <c r="H104" s="320"/>
      <c r="I104" s="321"/>
      <c r="J104" s="32"/>
      <c r="K104" s="32"/>
      <c r="L104" s="33"/>
      <c r="M104" s="34"/>
      <c r="N104" s="34"/>
      <c r="O104" s="35"/>
      <c r="P104" s="32"/>
      <c r="Q104" s="32"/>
      <c r="R104" s="36">
        <v>0</v>
      </c>
      <c r="S104" s="36">
        <v>0</v>
      </c>
      <c r="T104" s="36">
        <v>0</v>
      </c>
      <c r="U104" s="37">
        <v>848068.65728015907</v>
      </c>
      <c r="V104" s="38"/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7">
        <v>848068.65728015907</v>
      </c>
      <c r="AD104" s="38">
        <v>0</v>
      </c>
      <c r="AE104" s="38">
        <v>0</v>
      </c>
      <c r="AF104" s="38">
        <v>0</v>
      </c>
      <c r="AG104" s="38">
        <v>0</v>
      </c>
      <c r="AH104" s="39">
        <v>0</v>
      </c>
      <c r="AI104" s="38">
        <v>0</v>
      </c>
      <c r="AJ104" s="38">
        <v>0</v>
      </c>
      <c r="AK104" s="40">
        <v>0</v>
      </c>
      <c r="AL104" s="41"/>
      <c r="AM104" s="38">
        <v>848068.65728015907</v>
      </c>
      <c r="AN104" s="32"/>
      <c r="AO104" s="41"/>
      <c r="AP104" s="38">
        <v>848068.65728015907</v>
      </c>
      <c r="AQ104" s="42"/>
      <c r="AR104" s="35"/>
      <c r="AS104" s="35"/>
      <c r="AT104" s="38">
        <v>0</v>
      </c>
      <c r="AU104" s="38">
        <v>0</v>
      </c>
      <c r="AV104" s="38">
        <v>0</v>
      </c>
      <c r="AW104" s="38">
        <v>0</v>
      </c>
      <c r="AX104" s="38">
        <v>11872.96120192227</v>
      </c>
      <c r="AY104" s="38">
        <v>0</v>
      </c>
      <c r="AZ104" s="38">
        <v>0</v>
      </c>
      <c r="BA104" s="38">
        <v>11872.96120192227</v>
      </c>
      <c r="BB104" s="35"/>
      <c r="BC104" s="35"/>
      <c r="BD104" s="38"/>
      <c r="BE104" s="38"/>
      <c r="BF104" s="38"/>
      <c r="BG104" s="38"/>
      <c r="BH104" s="38"/>
      <c r="BI104" s="38"/>
      <c r="BJ104" s="38"/>
      <c r="BK104" s="38"/>
      <c r="BL104" s="38"/>
      <c r="BM104" s="35"/>
      <c r="BN104" s="35"/>
      <c r="BO104" s="35"/>
      <c r="BP104" s="38"/>
      <c r="BQ104" s="50"/>
      <c r="BR104" s="32"/>
      <c r="BS104" s="322"/>
      <c r="BT104" s="32"/>
      <c r="BU104" s="322"/>
      <c r="BV104" s="32"/>
      <c r="BW104" s="43"/>
      <c r="BX104" s="43"/>
      <c r="BY104" s="38"/>
      <c r="BZ104" s="38"/>
      <c r="CA104" s="38">
        <v>0</v>
      </c>
      <c r="CB104" s="38"/>
      <c r="CC104" s="38"/>
      <c r="CD104" s="38"/>
      <c r="CE104" s="38"/>
      <c r="CF104" s="38"/>
      <c r="CG104" s="38"/>
      <c r="CH104" s="38"/>
      <c r="CI104" s="38"/>
      <c r="CJ104" s="38"/>
      <c r="CK104" s="34"/>
      <c r="CL104" s="34"/>
    </row>
    <row r="105" spans="1:90" s="328" customFormat="1" ht="30" customHeight="1" outlineLevel="1">
      <c r="A105" s="320"/>
      <c r="B105" s="320" t="s">
        <v>241</v>
      </c>
      <c r="C105" s="320"/>
      <c r="D105" s="320"/>
      <c r="E105" s="320"/>
      <c r="F105" s="320"/>
      <c r="G105" s="320"/>
      <c r="H105" s="320"/>
      <c r="I105" s="321"/>
      <c r="J105" s="56"/>
      <c r="K105" s="56"/>
      <c r="L105" s="57"/>
      <c r="M105" s="58"/>
      <c r="N105" s="58"/>
      <c r="O105" s="59"/>
      <c r="P105" s="56"/>
      <c r="Q105" s="56"/>
      <c r="R105" s="61">
        <v>0</v>
      </c>
      <c r="S105" s="61">
        <v>0</v>
      </c>
      <c r="T105" s="61">
        <v>0</v>
      </c>
      <c r="U105" s="62">
        <v>30578211.733639631</v>
      </c>
      <c r="V105" s="63"/>
      <c r="W105" s="63">
        <v>2709502.0505811106</v>
      </c>
      <c r="X105" s="63">
        <v>-1417632.6404910984</v>
      </c>
      <c r="Y105" s="63">
        <v>1291869.4100900122</v>
      </c>
      <c r="Z105" s="63">
        <v>0</v>
      </c>
      <c r="AA105" s="63">
        <v>0</v>
      </c>
      <c r="AB105" s="63">
        <v>0</v>
      </c>
      <c r="AC105" s="62">
        <v>30559977.25450759</v>
      </c>
      <c r="AD105" s="63">
        <v>18234.479132043198</v>
      </c>
      <c r="AE105" s="63">
        <v>-18234.479132043252</v>
      </c>
      <c r="AF105" s="63">
        <v>0</v>
      </c>
      <c r="AG105" s="63">
        <v>-5.4569682106375694E-11</v>
      </c>
      <c r="AH105" s="64">
        <v>116284.3563594725</v>
      </c>
      <c r="AI105" s="63">
        <v>-116284.35635947158</v>
      </c>
      <c r="AJ105" s="63">
        <v>0</v>
      </c>
      <c r="AK105" s="65">
        <v>9.1519325451372424E-10</v>
      </c>
      <c r="AL105" s="66"/>
      <c r="AM105" s="63">
        <v>30461927.377280157</v>
      </c>
      <c r="AN105" s="56"/>
      <c r="AO105" s="66"/>
      <c r="AP105" s="63">
        <v>30461927.377280157</v>
      </c>
      <c r="AQ105" s="67"/>
      <c r="AR105" s="59"/>
      <c r="AS105" s="59"/>
      <c r="AT105" s="63">
        <v>75015.737157618627</v>
      </c>
      <c r="AU105" s="63">
        <v>-75015.737157617215</v>
      </c>
      <c r="AV105" s="63">
        <v>0</v>
      </c>
      <c r="AW105" s="63">
        <v>1.4063203934711055E-9</v>
      </c>
      <c r="AX105" s="63">
        <v>-444114.09743864159</v>
      </c>
      <c r="AY105" s="63">
        <v>-23189.431103388197</v>
      </c>
      <c r="AZ105" s="63">
        <v>395626</v>
      </c>
      <c r="BA105" s="63">
        <v>-71677.528542029788</v>
      </c>
      <c r="BB105" s="59"/>
      <c r="BC105" s="59"/>
      <c r="BD105" s="63"/>
      <c r="BE105" s="63"/>
      <c r="BF105" s="63"/>
      <c r="BG105" s="63"/>
      <c r="BH105" s="63"/>
      <c r="BI105" s="63"/>
      <c r="BJ105" s="63"/>
      <c r="BK105" s="63"/>
      <c r="BL105" s="63"/>
      <c r="BM105" s="59"/>
      <c r="BN105" s="59"/>
      <c r="BO105" s="59"/>
      <c r="BP105" s="63"/>
      <c r="BQ105" s="69"/>
      <c r="BR105" s="56"/>
      <c r="BS105" s="326"/>
      <c r="BT105" s="56"/>
      <c r="BU105" s="326"/>
      <c r="BV105" s="56"/>
      <c r="BW105" s="68"/>
      <c r="BX105" s="68"/>
      <c r="BY105" s="63"/>
      <c r="BZ105" s="63"/>
      <c r="CA105" s="63">
        <v>0</v>
      </c>
      <c r="CB105" s="63"/>
      <c r="CC105" s="63"/>
      <c r="CD105" s="63"/>
      <c r="CE105" s="63"/>
      <c r="CF105" s="63"/>
      <c r="CG105" s="63"/>
      <c r="CH105" s="63"/>
      <c r="CI105" s="63"/>
      <c r="CJ105" s="63"/>
      <c r="CK105" s="58"/>
      <c r="CL105" s="58"/>
    </row>
    <row r="106" spans="1:90" outlineLevel="3">
      <c r="A106" s="316" t="s">
        <v>82</v>
      </c>
      <c r="B106" s="316" t="s">
        <v>243</v>
      </c>
      <c r="C106" s="316" t="s">
        <v>0</v>
      </c>
      <c r="D106" s="316" t="s">
        <v>0</v>
      </c>
      <c r="E106" s="316" t="s">
        <v>826</v>
      </c>
      <c r="F106" s="316" t="s">
        <v>0</v>
      </c>
      <c r="G106" s="316" t="s">
        <v>243</v>
      </c>
      <c r="H106" s="316" t="s">
        <v>85</v>
      </c>
      <c r="I106" s="317" t="s">
        <v>86</v>
      </c>
      <c r="J106" s="20">
        <v>0</v>
      </c>
      <c r="K106" s="20">
        <v>0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>
        <v>0</v>
      </c>
      <c r="S106" s="24">
        <v>0</v>
      </c>
      <c r="T106" s="24">
        <v>0</v>
      </c>
      <c r="U106" s="25">
        <v>0</v>
      </c>
      <c r="V106" s="26" t="s">
        <v>87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-75310.509999999995</v>
      </c>
      <c r="AK106" s="28">
        <v>-75310.509999999995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892651.39</v>
      </c>
      <c r="BA106" s="26">
        <v>892651.39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892651.39</v>
      </c>
      <c r="BK106" s="26">
        <v>892651.39</v>
      </c>
      <c r="BL106" s="23">
        <v>0</v>
      </c>
      <c r="BM106" s="23" t="s">
        <v>88</v>
      </c>
      <c r="BN106" s="23">
        <v>0</v>
      </c>
      <c r="BO106" s="23" t="b">
        <v>0</v>
      </c>
      <c r="BP106" s="26">
        <v>-75310.509999999995</v>
      </c>
      <c r="BQ106" s="24">
        <v>0</v>
      </c>
      <c r="BR106" s="20">
        <v>0</v>
      </c>
      <c r="BS106" s="318">
        <v>83</v>
      </c>
      <c r="BT106" s="20">
        <v>0</v>
      </c>
      <c r="BU106" s="318">
        <v>0</v>
      </c>
      <c r="BV106" s="20">
        <v>128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-75310.509999999995</v>
      </c>
      <c r="CJ106" s="26">
        <v>-75310.509999999995</v>
      </c>
      <c r="CK106" s="22">
        <v>0</v>
      </c>
      <c r="CL106" s="22">
        <v>0</v>
      </c>
    </row>
    <row r="107" spans="1:90" s="323" customFormat="1" ht="20.100000000000001" customHeight="1" outlineLevel="2">
      <c r="A107" s="320" t="s">
        <v>89</v>
      </c>
      <c r="B107" s="320"/>
      <c r="C107" s="320"/>
      <c r="D107" s="320"/>
      <c r="E107" s="320"/>
      <c r="F107" s="320"/>
      <c r="G107" s="320"/>
      <c r="H107" s="320"/>
      <c r="I107" s="321"/>
      <c r="J107" s="32"/>
      <c r="K107" s="32"/>
      <c r="L107" s="33"/>
      <c r="M107" s="34"/>
      <c r="N107" s="34"/>
      <c r="O107" s="35"/>
      <c r="P107" s="32"/>
      <c r="Q107" s="32"/>
      <c r="R107" s="36">
        <v>0</v>
      </c>
      <c r="S107" s="36">
        <v>0</v>
      </c>
      <c r="T107" s="36">
        <v>0</v>
      </c>
      <c r="U107" s="37">
        <v>0</v>
      </c>
      <c r="V107" s="38"/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7">
        <v>0</v>
      </c>
      <c r="AD107" s="38">
        <v>0</v>
      </c>
      <c r="AE107" s="38">
        <v>0</v>
      </c>
      <c r="AF107" s="38">
        <v>0</v>
      </c>
      <c r="AG107" s="38">
        <v>0</v>
      </c>
      <c r="AH107" s="39">
        <v>0</v>
      </c>
      <c r="AI107" s="38">
        <v>0</v>
      </c>
      <c r="AJ107" s="38">
        <v>-75310.509999999995</v>
      </c>
      <c r="AK107" s="40">
        <v>-75310.509999999995</v>
      </c>
      <c r="AL107" s="41"/>
      <c r="AM107" s="38">
        <v>0</v>
      </c>
      <c r="AN107" s="32"/>
      <c r="AO107" s="41"/>
      <c r="AP107" s="38">
        <v>0</v>
      </c>
      <c r="AQ107" s="42"/>
      <c r="AR107" s="35"/>
      <c r="AS107" s="35"/>
      <c r="AT107" s="38">
        <v>0</v>
      </c>
      <c r="AU107" s="38">
        <v>0</v>
      </c>
      <c r="AV107" s="38">
        <v>0</v>
      </c>
      <c r="AW107" s="38">
        <v>0</v>
      </c>
      <c r="AX107" s="38">
        <v>0</v>
      </c>
      <c r="AY107" s="38">
        <v>0</v>
      </c>
      <c r="AZ107" s="38">
        <v>892651.39</v>
      </c>
      <c r="BA107" s="38">
        <v>892651.39</v>
      </c>
      <c r="BB107" s="35"/>
      <c r="BC107" s="35"/>
      <c r="BD107" s="38"/>
      <c r="BE107" s="38"/>
      <c r="BF107" s="38"/>
      <c r="BG107" s="38"/>
      <c r="BH107" s="38"/>
      <c r="BI107" s="38"/>
      <c r="BJ107" s="38"/>
      <c r="BK107" s="38"/>
      <c r="BL107" s="35"/>
      <c r="BM107" s="35"/>
      <c r="BN107" s="35"/>
      <c r="BO107" s="35"/>
      <c r="BP107" s="38"/>
      <c r="BQ107" s="36"/>
      <c r="BR107" s="32"/>
      <c r="BS107" s="322"/>
      <c r="BT107" s="32"/>
      <c r="BU107" s="322"/>
      <c r="BV107" s="32"/>
      <c r="BW107" s="43"/>
      <c r="BX107" s="43"/>
      <c r="BY107" s="38"/>
      <c r="BZ107" s="38"/>
      <c r="CA107" s="38">
        <v>0</v>
      </c>
      <c r="CB107" s="38"/>
      <c r="CC107" s="38"/>
      <c r="CD107" s="38"/>
      <c r="CE107" s="38"/>
      <c r="CF107" s="38"/>
      <c r="CG107" s="38"/>
      <c r="CH107" s="38"/>
      <c r="CI107" s="38"/>
      <c r="CJ107" s="38"/>
      <c r="CK107" s="34"/>
      <c r="CL107" s="34"/>
    </row>
    <row r="108" spans="1:90" outlineLevel="3">
      <c r="A108" s="316" t="s">
        <v>139</v>
      </c>
      <c r="B108" s="316" t="s">
        <v>243</v>
      </c>
      <c r="C108" s="316" t="s">
        <v>140</v>
      </c>
      <c r="D108" s="316" t="s">
        <v>141</v>
      </c>
      <c r="E108" s="316" t="s">
        <v>142</v>
      </c>
      <c r="F108" s="316" t="s">
        <v>526</v>
      </c>
      <c r="G108" s="316" t="s">
        <v>143</v>
      </c>
      <c r="H108" s="316" t="s">
        <v>144</v>
      </c>
      <c r="I108" s="317" t="s">
        <v>145</v>
      </c>
      <c r="J108" s="44">
        <v>28571.428571500001</v>
      </c>
      <c r="K108" s="20">
        <v>28571.428571500001</v>
      </c>
      <c r="L108" s="70">
        <v>0</v>
      </c>
      <c r="M108" s="22">
        <v>0.3</v>
      </c>
      <c r="N108" s="70">
        <v>0.8</v>
      </c>
      <c r="O108" s="23">
        <v>0</v>
      </c>
      <c r="P108" s="46">
        <v>0</v>
      </c>
      <c r="Q108" s="46">
        <v>0</v>
      </c>
      <c r="R108" s="24" t="s">
        <v>527</v>
      </c>
      <c r="S108" s="24">
        <v>0</v>
      </c>
      <c r="T108" s="24">
        <v>0</v>
      </c>
      <c r="U108" s="25">
        <v>0</v>
      </c>
      <c r="V108" s="26" t="s">
        <v>97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5">
        <v>0</v>
      </c>
      <c r="AD108" s="26">
        <v>0</v>
      </c>
      <c r="AE108" s="26">
        <v>0</v>
      </c>
      <c r="AF108" s="26">
        <v>0</v>
      </c>
      <c r="AG108" s="26">
        <v>0</v>
      </c>
      <c r="AH108" s="27">
        <v>0</v>
      </c>
      <c r="AI108" s="26">
        <v>0</v>
      </c>
      <c r="AJ108" s="26">
        <v>0</v>
      </c>
      <c r="AK108" s="28">
        <v>0</v>
      </c>
      <c r="AL108" s="29">
        <v>-2.6373031536408575E-10</v>
      </c>
      <c r="AM108" s="26">
        <v>0</v>
      </c>
      <c r="AN108" s="29">
        <v>0</v>
      </c>
      <c r="AO108" s="20">
        <v>0</v>
      </c>
      <c r="AP108" s="26">
        <v>0</v>
      </c>
      <c r="AQ108" s="30">
        <v>1</v>
      </c>
      <c r="AR108" s="23">
        <v>0</v>
      </c>
      <c r="AS108" s="23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-18399617</v>
      </c>
      <c r="AY108" s="26">
        <v>0</v>
      </c>
      <c r="AZ108" s="26">
        <v>0</v>
      </c>
      <c r="BA108" s="26">
        <v>-18399617</v>
      </c>
      <c r="BB108" s="23" t="s">
        <v>0</v>
      </c>
      <c r="BC108" s="23" t="s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-18399617</v>
      </c>
      <c r="BI108" s="26">
        <v>0</v>
      </c>
      <c r="BJ108" s="26">
        <v>0</v>
      </c>
      <c r="BK108" s="26">
        <v>-18399617</v>
      </c>
      <c r="BL108" s="31">
        <v>0</v>
      </c>
      <c r="BM108" s="23" t="s">
        <v>98</v>
      </c>
      <c r="BN108" s="23">
        <v>0</v>
      </c>
      <c r="BO108" s="23" t="b">
        <v>0</v>
      </c>
      <c r="BP108" s="26">
        <v>0</v>
      </c>
      <c r="BQ108" s="20">
        <v>308.4375</v>
      </c>
      <c r="BR108" s="20">
        <v>8812500.0000220314</v>
      </c>
      <c r="BS108" s="318">
        <v>6</v>
      </c>
      <c r="BT108" s="20">
        <v>0</v>
      </c>
      <c r="BU108" s="318">
        <v>0</v>
      </c>
      <c r="BV108" s="20">
        <v>76</v>
      </c>
      <c r="BW108" s="31">
        <v>0</v>
      </c>
      <c r="BX108" s="31">
        <v>0</v>
      </c>
      <c r="BY108" s="26">
        <v>0</v>
      </c>
      <c r="BZ108" s="26">
        <v>0</v>
      </c>
      <c r="CA108" s="26">
        <v>0</v>
      </c>
      <c r="CB108" s="26">
        <v>-47538383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2">
        <v>0.3</v>
      </c>
      <c r="CL108" s="22">
        <v>0</v>
      </c>
    </row>
    <row r="109" spans="1:90" s="323" customFormat="1" ht="20.100000000000001" customHeight="1" outlineLevel="2">
      <c r="A109" s="320" t="s">
        <v>146</v>
      </c>
      <c r="B109" s="320"/>
      <c r="C109" s="320"/>
      <c r="D109" s="320"/>
      <c r="E109" s="320"/>
      <c r="F109" s="320"/>
      <c r="G109" s="320"/>
      <c r="H109" s="320"/>
      <c r="I109" s="321"/>
      <c r="J109" s="48"/>
      <c r="K109" s="32"/>
      <c r="L109" s="71"/>
      <c r="M109" s="34"/>
      <c r="N109" s="71"/>
      <c r="O109" s="35"/>
      <c r="P109" s="50"/>
      <c r="Q109" s="50"/>
      <c r="R109" s="36">
        <v>0</v>
      </c>
      <c r="S109" s="36">
        <v>0</v>
      </c>
      <c r="T109" s="36">
        <v>0</v>
      </c>
      <c r="U109" s="37">
        <v>0</v>
      </c>
      <c r="V109" s="38"/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7">
        <v>0</v>
      </c>
      <c r="AD109" s="38">
        <v>0</v>
      </c>
      <c r="AE109" s="38">
        <v>0</v>
      </c>
      <c r="AF109" s="38">
        <v>0</v>
      </c>
      <c r="AG109" s="38">
        <v>0</v>
      </c>
      <c r="AH109" s="39">
        <v>0</v>
      </c>
      <c r="AI109" s="38">
        <v>0</v>
      </c>
      <c r="AJ109" s="38">
        <v>0</v>
      </c>
      <c r="AK109" s="40">
        <v>0</v>
      </c>
      <c r="AL109" s="41"/>
      <c r="AM109" s="38">
        <v>0</v>
      </c>
      <c r="AN109" s="41"/>
      <c r="AO109" s="32"/>
      <c r="AP109" s="38">
        <v>0</v>
      </c>
      <c r="AQ109" s="42"/>
      <c r="AR109" s="35"/>
      <c r="AS109" s="35"/>
      <c r="AT109" s="38">
        <v>0</v>
      </c>
      <c r="AU109" s="38">
        <v>0</v>
      </c>
      <c r="AV109" s="38">
        <v>0</v>
      </c>
      <c r="AW109" s="38">
        <v>0</v>
      </c>
      <c r="AX109" s="38">
        <v>-18399617</v>
      </c>
      <c r="AY109" s="38">
        <v>0</v>
      </c>
      <c r="AZ109" s="38">
        <v>0</v>
      </c>
      <c r="BA109" s="38">
        <v>-18399617</v>
      </c>
      <c r="BB109" s="35"/>
      <c r="BC109" s="35"/>
      <c r="BD109" s="38"/>
      <c r="BE109" s="38"/>
      <c r="BF109" s="38"/>
      <c r="BG109" s="38"/>
      <c r="BH109" s="38"/>
      <c r="BI109" s="38"/>
      <c r="BJ109" s="38"/>
      <c r="BK109" s="38"/>
      <c r="BL109" s="43"/>
      <c r="BM109" s="35"/>
      <c r="BN109" s="35"/>
      <c r="BO109" s="35"/>
      <c r="BP109" s="38"/>
      <c r="BQ109" s="32"/>
      <c r="BR109" s="32"/>
      <c r="BS109" s="322"/>
      <c r="BT109" s="32"/>
      <c r="BU109" s="322"/>
      <c r="BV109" s="32"/>
      <c r="BW109" s="43"/>
      <c r="BX109" s="43"/>
      <c r="BY109" s="38"/>
      <c r="BZ109" s="38"/>
      <c r="CA109" s="38">
        <v>0</v>
      </c>
      <c r="CB109" s="38"/>
      <c r="CC109" s="38"/>
      <c r="CD109" s="38"/>
      <c r="CE109" s="38"/>
      <c r="CF109" s="38"/>
      <c r="CG109" s="38"/>
      <c r="CH109" s="38"/>
      <c r="CI109" s="38"/>
      <c r="CJ109" s="38"/>
      <c r="CK109" s="34"/>
      <c r="CL109" s="34"/>
    </row>
    <row r="110" spans="1:90" outlineLevel="3">
      <c r="A110" s="316" t="s">
        <v>258</v>
      </c>
      <c r="B110" s="316" t="s">
        <v>243</v>
      </c>
      <c r="C110" s="316" t="s">
        <v>148</v>
      </c>
      <c r="D110" s="316" t="s">
        <v>149</v>
      </c>
      <c r="E110" s="316" t="s">
        <v>294</v>
      </c>
      <c r="F110" s="316" t="s">
        <v>528</v>
      </c>
      <c r="G110" s="316" t="s">
        <v>231</v>
      </c>
      <c r="H110" s="316" t="s">
        <v>144</v>
      </c>
      <c r="I110" s="317" t="s">
        <v>289</v>
      </c>
      <c r="J110" s="20">
        <v>10000</v>
      </c>
      <c r="K110" s="20">
        <v>10000</v>
      </c>
      <c r="L110" s="70">
        <v>0</v>
      </c>
      <c r="M110" s="22">
        <v>0</v>
      </c>
      <c r="N110" s="70">
        <v>0.5969837147022613</v>
      </c>
      <c r="O110" s="20">
        <v>870.26002466872535</v>
      </c>
      <c r="P110" s="46">
        <v>868.00101270745279</v>
      </c>
      <c r="Q110" s="46">
        <v>2.259011961272563</v>
      </c>
      <c r="R110" s="24" t="s">
        <v>529</v>
      </c>
      <c r="S110" s="24">
        <v>0</v>
      </c>
      <c r="T110" s="24">
        <v>0</v>
      </c>
      <c r="U110" s="25">
        <v>8702600.2466872539</v>
      </c>
      <c r="V110" s="26" t="s">
        <v>97</v>
      </c>
      <c r="W110" s="26">
        <v>882416.55329427996</v>
      </c>
      <c r="X110" s="26">
        <v>0</v>
      </c>
      <c r="Y110" s="26">
        <v>882416.55329427996</v>
      </c>
      <c r="Z110" s="26">
        <v>882416.55329427996</v>
      </c>
      <c r="AA110" s="26">
        <v>0</v>
      </c>
      <c r="AB110" s="26">
        <v>882416.55329427996</v>
      </c>
      <c r="AC110" s="25">
        <v>8680010.1270745285</v>
      </c>
      <c r="AD110" s="26">
        <v>22590.119612725452</v>
      </c>
      <c r="AE110" s="26">
        <v>0</v>
      </c>
      <c r="AF110" s="26">
        <v>0</v>
      </c>
      <c r="AG110" s="26">
        <v>22590.119612725452</v>
      </c>
      <c r="AH110" s="27">
        <v>-3110537.9028290417</v>
      </c>
      <c r="AI110" s="26">
        <v>0</v>
      </c>
      <c r="AJ110" s="26">
        <v>0</v>
      </c>
      <c r="AK110" s="28">
        <v>-3110537.9028290417</v>
      </c>
      <c r="AL110" s="29">
        <v>-918660.17596893944</v>
      </c>
      <c r="AM110" s="26">
        <v>11813138.149516296</v>
      </c>
      <c r="AN110" s="29">
        <v>0</v>
      </c>
      <c r="AO110" s="20">
        <v>0</v>
      </c>
      <c r="AP110" s="26">
        <v>16619863.066392872</v>
      </c>
      <c r="AQ110" s="30">
        <v>250</v>
      </c>
      <c r="AR110" s="23">
        <v>2052131.5192890232</v>
      </c>
      <c r="AS110" s="23">
        <v>1.375</v>
      </c>
      <c r="AT110" s="26">
        <v>-1826034.6313889306</v>
      </c>
      <c r="AU110" s="26">
        <v>0</v>
      </c>
      <c r="AV110" s="26">
        <v>0</v>
      </c>
      <c r="AW110" s="26">
        <v>-1826034.6313889306</v>
      </c>
      <c r="AX110" s="26">
        <v>-13687480.793825703</v>
      </c>
      <c r="AY110" s="26">
        <v>0</v>
      </c>
      <c r="AZ110" s="26">
        <v>0</v>
      </c>
      <c r="BA110" s="26">
        <v>-13687480.793825703</v>
      </c>
      <c r="BB110" s="23">
        <v>1.375</v>
      </c>
      <c r="BC110" s="23">
        <v>1.375</v>
      </c>
      <c r="BD110" s="26">
        <v>-1848624.7510016561</v>
      </c>
      <c r="BE110" s="26">
        <v>0</v>
      </c>
      <c r="BF110" s="26">
        <v>0</v>
      </c>
      <c r="BG110" s="26">
        <v>-1848624.7510016561</v>
      </c>
      <c r="BH110" s="26">
        <v>-13710070.913438428</v>
      </c>
      <c r="BI110" s="26">
        <v>0</v>
      </c>
      <c r="BJ110" s="26">
        <v>0</v>
      </c>
      <c r="BK110" s="26">
        <v>-13710070.913438428</v>
      </c>
      <c r="BL110" s="31">
        <v>16619863.066392872</v>
      </c>
      <c r="BM110" s="23" t="s">
        <v>88</v>
      </c>
      <c r="BN110" s="23">
        <v>0</v>
      </c>
      <c r="BO110" s="23" t="b">
        <v>0</v>
      </c>
      <c r="BP110" s="26">
        <v>0</v>
      </c>
      <c r="BQ110" s="20">
        <v>1000</v>
      </c>
      <c r="BR110" s="20">
        <v>10000000</v>
      </c>
      <c r="BS110" s="318">
        <v>5</v>
      </c>
      <c r="BT110" s="20">
        <v>0</v>
      </c>
      <c r="BU110" s="324">
        <v>1492459.2867556533</v>
      </c>
      <c r="BV110" s="20">
        <v>86</v>
      </c>
      <c r="BW110" s="31">
        <v>1.375</v>
      </c>
      <c r="BX110" s="31">
        <v>1.375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-3133128.0224417672</v>
      </c>
      <c r="CH110" s="26">
        <v>0</v>
      </c>
      <c r="CI110" s="26">
        <v>0</v>
      </c>
      <c r="CJ110" s="26">
        <v>-3133128.0224417672</v>
      </c>
      <c r="CK110" s="22">
        <v>0.43</v>
      </c>
      <c r="CL110" s="22">
        <v>0</v>
      </c>
    </row>
    <row r="111" spans="1:90" s="323" customFormat="1" ht="20.100000000000001" customHeight="1" outlineLevel="2">
      <c r="A111" s="320" t="s">
        <v>265</v>
      </c>
      <c r="B111" s="320"/>
      <c r="C111" s="320"/>
      <c r="D111" s="320"/>
      <c r="E111" s="320"/>
      <c r="F111" s="320"/>
      <c r="G111" s="320"/>
      <c r="H111" s="320"/>
      <c r="I111" s="321"/>
      <c r="J111" s="32"/>
      <c r="K111" s="32"/>
      <c r="L111" s="71"/>
      <c r="M111" s="34"/>
      <c r="N111" s="71"/>
      <c r="O111" s="32"/>
      <c r="P111" s="50"/>
      <c r="Q111" s="50"/>
      <c r="R111" s="36">
        <v>0</v>
      </c>
      <c r="S111" s="36">
        <v>0</v>
      </c>
      <c r="T111" s="36">
        <v>0</v>
      </c>
      <c r="U111" s="37">
        <v>8702600.2466872539</v>
      </c>
      <c r="V111" s="38"/>
      <c r="W111" s="38">
        <v>882416.55329427996</v>
      </c>
      <c r="X111" s="38">
        <v>0</v>
      </c>
      <c r="Y111" s="38">
        <v>882416.55329427996</v>
      </c>
      <c r="Z111" s="38">
        <v>882416.55329427996</v>
      </c>
      <c r="AA111" s="38">
        <v>0</v>
      </c>
      <c r="AB111" s="38">
        <v>882416.55329427996</v>
      </c>
      <c r="AC111" s="37">
        <v>8680010.1270745285</v>
      </c>
      <c r="AD111" s="38">
        <v>22590.119612725452</v>
      </c>
      <c r="AE111" s="38">
        <v>0</v>
      </c>
      <c r="AF111" s="38">
        <v>0</v>
      </c>
      <c r="AG111" s="38">
        <v>22590.119612725452</v>
      </c>
      <c r="AH111" s="39">
        <v>-3110537.9028290417</v>
      </c>
      <c r="AI111" s="38">
        <v>0</v>
      </c>
      <c r="AJ111" s="38">
        <v>0</v>
      </c>
      <c r="AK111" s="40">
        <v>-3110537.9028290417</v>
      </c>
      <c r="AL111" s="41"/>
      <c r="AM111" s="38">
        <v>11813138.149516296</v>
      </c>
      <c r="AN111" s="41"/>
      <c r="AO111" s="32"/>
      <c r="AP111" s="38">
        <v>16619863.066392872</v>
      </c>
      <c r="AQ111" s="42"/>
      <c r="AR111" s="35"/>
      <c r="AS111" s="35"/>
      <c r="AT111" s="38">
        <v>-1826034.6313889306</v>
      </c>
      <c r="AU111" s="38">
        <v>0</v>
      </c>
      <c r="AV111" s="38">
        <v>0</v>
      </c>
      <c r="AW111" s="38">
        <v>-1826034.6313889306</v>
      </c>
      <c r="AX111" s="38">
        <v>-13687480.793825703</v>
      </c>
      <c r="AY111" s="38">
        <v>0</v>
      </c>
      <c r="AZ111" s="38">
        <v>0</v>
      </c>
      <c r="BA111" s="38">
        <v>-13687480.793825703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43"/>
      <c r="BM111" s="35"/>
      <c r="BN111" s="35"/>
      <c r="BO111" s="35"/>
      <c r="BP111" s="38"/>
      <c r="BQ111" s="32"/>
      <c r="BR111" s="32"/>
      <c r="BS111" s="322"/>
      <c r="BT111" s="32"/>
      <c r="BU111" s="325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316" t="s">
        <v>242</v>
      </c>
      <c r="B112" s="316" t="s">
        <v>243</v>
      </c>
      <c r="C112" s="316" t="s">
        <v>138</v>
      </c>
      <c r="D112" s="316" t="s">
        <v>0</v>
      </c>
      <c r="E112" s="316" t="s">
        <v>244</v>
      </c>
      <c r="F112" s="316" t="s">
        <v>0</v>
      </c>
      <c r="G112" s="316" t="s">
        <v>245</v>
      </c>
      <c r="H112" s="316" t="s">
        <v>85</v>
      </c>
      <c r="I112" s="317" t="s">
        <v>86</v>
      </c>
      <c r="J112" s="20">
        <v>0</v>
      </c>
      <c r="K112" s="20">
        <v>0</v>
      </c>
      <c r="L112" s="21">
        <v>0</v>
      </c>
      <c r="M112" s="22">
        <v>0</v>
      </c>
      <c r="N112" s="22">
        <v>0</v>
      </c>
      <c r="O112" s="23">
        <v>0</v>
      </c>
      <c r="P112" s="20">
        <v>0</v>
      </c>
      <c r="Q112" s="20">
        <v>0</v>
      </c>
      <c r="R112" s="24">
        <v>0</v>
      </c>
      <c r="S112" s="24">
        <v>0</v>
      </c>
      <c r="T112" s="24">
        <v>0</v>
      </c>
      <c r="U112" s="25">
        <v>0</v>
      </c>
      <c r="V112" s="26" t="s">
        <v>87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198.07407749561017</v>
      </c>
      <c r="AG112" s="26">
        <v>198.07407749561017</v>
      </c>
      <c r="AH112" s="27">
        <v>0</v>
      </c>
      <c r="AI112" s="26">
        <v>0</v>
      </c>
      <c r="AJ112" s="26">
        <v>7105.4192889935703</v>
      </c>
      <c r="AK112" s="28">
        <v>7105.4192889935703</v>
      </c>
      <c r="AL112" s="29">
        <v>0</v>
      </c>
      <c r="AM112" s="26">
        <v>0</v>
      </c>
      <c r="AN112" s="20">
        <v>0</v>
      </c>
      <c r="AO112" s="29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1560.2868463142115</v>
      </c>
      <c r="AW112" s="26">
        <v>1560.2868463142115</v>
      </c>
      <c r="AX112" s="26">
        <v>0</v>
      </c>
      <c r="AY112" s="26">
        <v>0</v>
      </c>
      <c r="AZ112" s="26">
        <v>43027.820492477404</v>
      </c>
      <c r="BA112" s="26">
        <v>43027.820492477404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1362.2127688186013</v>
      </c>
      <c r="BG112" s="26">
        <v>1362.2127688186013</v>
      </c>
      <c r="BH112" s="26">
        <v>0</v>
      </c>
      <c r="BI112" s="26">
        <v>0</v>
      </c>
      <c r="BJ112" s="26">
        <v>42829.746414981797</v>
      </c>
      <c r="BK112" s="26">
        <v>42829.746414981797</v>
      </c>
      <c r="BL112" s="23">
        <v>0</v>
      </c>
      <c r="BM112" s="23" t="s">
        <v>88</v>
      </c>
      <c r="BN112" s="23">
        <v>0</v>
      </c>
      <c r="BO112" s="23" t="b">
        <v>0</v>
      </c>
      <c r="BP112" s="26">
        <v>6907.34521149796</v>
      </c>
      <c r="BQ112" s="24">
        <v>0</v>
      </c>
      <c r="BR112" s="20">
        <v>0</v>
      </c>
      <c r="BS112" s="318">
        <v>11</v>
      </c>
      <c r="BT112" s="20">
        <v>0</v>
      </c>
      <c r="BU112" s="318">
        <v>0</v>
      </c>
      <c r="BV112" s="20">
        <v>125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6907.34521149796</v>
      </c>
      <c r="CJ112" s="26">
        <v>6907.34521149796</v>
      </c>
      <c r="CK112" s="22">
        <v>0</v>
      </c>
      <c r="CL112" s="22">
        <v>0</v>
      </c>
    </row>
    <row r="113" spans="1:90" outlineLevel="3">
      <c r="A113" s="316" t="s">
        <v>242</v>
      </c>
      <c r="B113" s="316" t="s">
        <v>243</v>
      </c>
      <c r="C113" s="316" t="s">
        <v>138</v>
      </c>
      <c r="D113" s="316" t="s">
        <v>0</v>
      </c>
      <c r="E113" s="316" t="s">
        <v>246</v>
      </c>
      <c r="F113" s="316" t="s">
        <v>0</v>
      </c>
      <c r="G113" s="316" t="s">
        <v>83</v>
      </c>
      <c r="H113" s="316" t="s">
        <v>85</v>
      </c>
      <c r="I113" s="317" t="s">
        <v>86</v>
      </c>
      <c r="J113" s="20">
        <v>0</v>
      </c>
      <c r="K113" s="20">
        <v>0</v>
      </c>
      <c r="L113" s="21">
        <v>0</v>
      </c>
      <c r="M113" s="22">
        <v>0</v>
      </c>
      <c r="N113" s="22">
        <v>0</v>
      </c>
      <c r="O113" s="23">
        <v>0</v>
      </c>
      <c r="P113" s="20">
        <v>0</v>
      </c>
      <c r="Q113" s="20">
        <v>0</v>
      </c>
      <c r="R113" s="24">
        <v>0</v>
      </c>
      <c r="S113" s="24">
        <v>0</v>
      </c>
      <c r="T113" s="24">
        <v>0</v>
      </c>
      <c r="U113" s="25">
        <v>0</v>
      </c>
      <c r="V113" s="26" t="s">
        <v>87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317.19011706109836</v>
      </c>
      <c r="AG113" s="26">
        <v>317.19011706109836</v>
      </c>
      <c r="AH113" s="27">
        <v>0</v>
      </c>
      <c r="AI113" s="26">
        <v>0</v>
      </c>
      <c r="AJ113" s="26">
        <v>28226.781259649357</v>
      </c>
      <c r="AK113" s="28">
        <v>28226.781259649357</v>
      </c>
      <c r="AL113" s="29">
        <v>106507.09722759156</v>
      </c>
      <c r="AM113" s="26">
        <v>0</v>
      </c>
      <c r="AN113" s="20">
        <v>0</v>
      </c>
      <c r="AO113" s="29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7876.4115477780524</v>
      </c>
      <c r="AW113" s="26">
        <v>7876.4115477780524</v>
      </c>
      <c r="AX113" s="26">
        <v>0</v>
      </c>
      <c r="AY113" s="26">
        <v>0</v>
      </c>
      <c r="AZ113" s="26">
        <v>117385.78334449675</v>
      </c>
      <c r="BA113" s="26">
        <v>117385.78334449675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7559.2214307169543</v>
      </c>
      <c r="BG113" s="26">
        <v>7559.2214307169543</v>
      </c>
      <c r="BH113" s="26">
        <v>0</v>
      </c>
      <c r="BI113" s="26">
        <v>0</v>
      </c>
      <c r="BJ113" s="26">
        <v>117068.59322743566</v>
      </c>
      <c r="BK113" s="26">
        <v>117068.59322743566</v>
      </c>
      <c r="BL113" s="23">
        <v>0</v>
      </c>
      <c r="BM113" s="23" t="s">
        <v>88</v>
      </c>
      <c r="BN113" s="23">
        <v>0</v>
      </c>
      <c r="BO113" s="23" t="b">
        <v>0</v>
      </c>
      <c r="BP113" s="26">
        <v>27909.591142588259</v>
      </c>
      <c r="BQ113" s="24">
        <v>0</v>
      </c>
      <c r="BR113" s="20">
        <v>0</v>
      </c>
      <c r="BS113" s="318">
        <v>11</v>
      </c>
      <c r="BT113" s="20">
        <v>0</v>
      </c>
      <c r="BU113" s="318">
        <v>0</v>
      </c>
      <c r="BV113" s="20">
        <v>126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27909.591142588259</v>
      </c>
      <c r="CJ113" s="26">
        <v>27909.591142588259</v>
      </c>
      <c r="CK113" s="22">
        <v>0</v>
      </c>
      <c r="CL113" s="22">
        <v>0</v>
      </c>
    </row>
    <row r="114" spans="1:90" s="323" customFormat="1" ht="20.100000000000001" customHeight="1" outlineLevel="2">
      <c r="A114" s="320" t="s">
        <v>247</v>
      </c>
      <c r="B114" s="320"/>
      <c r="C114" s="320"/>
      <c r="D114" s="320"/>
      <c r="E114" s="320"/>
      <c r="F114" s="320"/>
      <c r="G114" s="320"/>
      <c r="H114" s="320"/>
      <c r="I114" s="321"/>
      <c r="J114" s="32"/>
      <c r="K114" s="32"/>
      <c r="L114" s="33"/>
      <c r="M114" s="34"/>
      <c r="N114" s="34"/>
      <c r="O114" s="35"/>
      <c r="P114" s="32"/>
      <c r="Q114" s="32"/>
      <c r="R114" s="36">
        <v>0</v>
      </c>
      <c r="S114" s="36">
        <v>0</v>
      </c>
      <c r="T114" s="36">
        <v>0</v>
      </c>
      <c r="U114" s="37">
        <v>0</v>
      </c>
      <c r="V114" s="38"/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7">
        <v>0</v>
      </c>
      <c r="AD114" s="38">
        <v>0</v>
      </c>
      <c r="AE114" s="38">
        <v>0</v>
      </c>
      <c r="AF114" s="38">
        <v>515.2641945567085</v>
      </c>
      <c r="AG114" s="38">
        <v>515.2641945567085</v>
      </c>
      <c r="AH114" s="39">
        <v>0</v>
      </c>
      <c r="AI114" s="38">
        <v>0</v>
      </c>
      <c r="AJ114" s="38">
        <v>35332.200548642926</v>
      </c>
      <c r="AK114" s="40">
        <v>35332.200548642926</v>
      </c>
      <c r="AL114" s="41"/>
      <c r="AM114" s="38">
        <v>0</v>
      </c>
      <c r="AN114" s="32"/>
      <c r="AO114" s="41"/>
      <c r="AP114" s="38">
        <v>0</v>
      </c>
      <c r="AQ114" s="42"/>
      <c r="AR114" s="35"/>
      <c r="AS114" s="35"/>
      <c r="AT114" s="38">
        <v>0</v>
      </c>
      <c r="AU114" s="38">
        <v>0</v>
      </c>
      <c r="AV114" s="38">
        <v>9436.6983940922637</v>
      </c>
      <c r="AW114" s="38">
        <v>9436.6983940922637</v>
      </c>
      <c r="AX114" s="38">
        <v>0</v>
      </c>
      <c r="AY114" s="38">
        <v>0</v>
      </c>
      <c r="AZ114" s="38">
        <v>160413.60383697416</v>
      </c>
      <c r="BA114" s="38">
        <v>160413.60383697416</v>
      </c>
      <c r="BB114" s="35"/>
      <c r="BC114" s="35"/>
      <c r="BD114" s="38"/>
      <c r="BE114" s="38"/>
      <c r="BF114" s="38"/>
      <c r="BG114" s="38"/>
      <c r="BH114" s="38"/>
      <c r="BI114" s="38"/>
      <c r="BJ114" s="38"/>
      <c r="BK114" s="38"/>
      <c r="BL114" s="35"/>
      <c r="BM114" s="35"/>
      <c r="BN114" s="35"/>
      <c r="BO114" s="35"/>
      <c r="BP114" s="38"/>
      <c r="BQ114" s="36"/>
      <c r="BR114" s="32"/>
      <c r="BS114" s="322"/>
      <c r="BT114" s="32"/>
      <c r="BU114" s="322"/>
      <c r="BV114" s="32"/>
      <c r="BW114" s="43"/>
      <c r="BX114" s="43"/>
      <c r="BY114" s="38"/>
      <c r="BZ114" s="38"/>
      <c r="CA114" s="38">
        <v>0</v>
      </c>
      <c r="CB114" s="38"/>
      <c r="CC114" s="38"/>
      <c r="CD114" s="38"/>
      <c r="CE114" s="38"/>
      <c r="CF114" s="38"/>
      <c r="CG114" s="38"/>
      <c r="CH114" s="38"/>
      <c r="CI114" s="38"/>
      <c r="CJ114" s="38"/>
      <c r="CK114" s="34"/>
      <c r="CL114" s="34"/>
    </row>
    <row r="115" spans="1:90" outlineLevel="3">
      <c r="A115" s="316" t="s">
        <v>248</v>
      </c>
      <c r="B115" s="316" t="s">
        <v>243</v>
      </c>
      <c r="C115" s="316" t="s">
        <v>138</v>
      </c>
      <c r="D115" s="316" t="s">
        <v>0</v>
      </c>
      <c r="E115" s="316" t="s">
        <v>249</v>
      </c>
      <c r="F115" s="316" t="s">
        <v>0</v>
      </c>
      <c r="G115" s="316" t="s">
        <v>86</v>
      </c>
      <c r="H115" s="316" t="s">
        <v>85</v>
      </c>
      <c r="I115" s="317" t="s">
        <v>250</v>
      </c>
      <c r="J115" s="20">
        <v>0</v>
      </c>
      <c r="K115" s="20">
        <v>0</v>
      </c>
      <c r="L115" s="21">
        <v>0</v>
      </c>
      <c r="M115" s="22">
        <v>0</v>
      </c>
      <c r="N115" s="22">
        <v>0</v>
      </c>
      <c r="O115" s="23">
        <v>0</v>
      </c>
      <c r="P115" s="20">
        <v>0</v>
      </c>
      <c r="Q115" s="20">
        <v>0</v>
      </c>
      <c r="R115" s="24">
        <v>0</v>
      </c>
      <c r="S115" s="24">
        <v>0</v>
      </c>
      <c r="T115" s="24">
        <v>0</v>
      </c>
      <c r="U115" s="25">
        <v>294760.21000000089</v>
      </c>
      <c r="V115" s="26" t="s">
        <v>87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5">
        <v>354630.72000000067</v>
      </c>
      <c r="AD115" s="26">
        <v>0</v>
      </c>
      <c r="AE115" s="26">
        <v>-59870.509999999776</v>
      </c>
      <c r="AF115" s="26">
        <v>0</v>
      </c>
      <c r="AG115" s="26">
        <v>-59870.509999999776</v>
      </c>
      <c r="AH115" s="27">
        <v>0</v>
      </c>
      <c r="AI115" s="26">
        <v>349921.95000000088</v>
      </c>
      <c r="AJ115" s="26">
        <v>0</v>
      </c>
      <c r="AK115" s="28">
        <v>349921.95000000088</v>
      </c>
      <c r="AL115" s="29">
        <v>1628961.33</v>
      </c>
      <c r="AM115" s="26">
        <v>-55161.740000000224</v>
      </c>
      <c r="AN115" s="20">
        <v>0</v>
      </c>
      <c r="AO115" s="29">
        <v>0</v>
      </c>
      <c r="AP115" s="26">
        <v>685186.93999999948</v>
      </c>
      <c r="AQ115" s="30">
        <v>1</v>
      </c>
      <c r="AR115" s="23">
        <v>9.9999999999999995E-8</v>
      </c>
      <c r="AS115" s="23">
        <v>0</v>
      </c>
      <c r="AT115" s="26">
        <v>0</v>
      </c>
      <c r="AU115" s="26">
        <v>-248320.46999999916</v>
      </c>
      <c r="AV115" s="26">
        <v>0</v>
      </c>
      <c r="AW115" s="26">
        <v>-248320.46999999916</v>
      </c>
      <c r="AX115" s="26">
        <v>0</v>
      </c>
      <c r="AY115" s="26">
        <v>178892.86000000325</v>
      </c>
      <c r="AZ115" s="26">
        <v>604000</v>
      </c>
      <c r="BA115" s="26">
        <v>782892.8600000008</v>
      </c>
      <c r="BB115" s="23" t="s">
        <v>0</v>
      </c>
      <c r="BC115" s="23" t="s">
        <v>0</v>
      </c>
      <c r="BD115" s="26">
        <v>0</v>
      </c>
      <c r="BE115" s="26">
        <v>-188449.95999999938</v>
      </c>
      <c r="BF115" s="26">
        <v>0</v>
      </c>
      <c r="BG115" s="26">
        <v>-188449.95999999938</v>
      </c>
      <c r="BH115" s="26">
        <v>0</v>
      </c>
      <c r="BI115" s="26">
        <v>238763.37000000302</v>
      </c>
      <c r="BJ115" s="26">
        <v>604000</v>
      </c>
      <c r="BK115" s="26">
        <v>842763.37000000058</v>
      </c>
      <c r="BL115" s="23">
        <v>685186.93999999948</v>
      </c>
      <c r="BM115" s="23" t="s">
        <v>88</v>
      </c>
      <c r="BN115" s="23">
        <v>0</v>
      </c>
      <c r="BO115" s="23" t="b">
        <v>0</v>
      </c>
      <c r="BP115" s="26">
        <v>0</v>
      </c>
      <c r="BQ115" s="24">
        <v>0</v>
      </c>
      <c r="BR115" s="20">
        <v>0</v>
      </c>
      <c r="BS115" s="318">
        <v>10</v>
      </c>
      <c r="BT115" s="20">
        <v>0</v>
      </c>
      <c r="BU115" s="318">
        <v>0</v>
      </c>
      <c r="BV115" s="20">
        <v>121</v>
      </c>
      <c r="BW115" s="31">
        <v>0</v>
      </c>
      <c r="BX115" s="31">
        <v>0</v>
      </c>
      <c r="BY115" s="26">
        <v>0</v>
      </c>
      <c r="BZ115" s="26">
        <v>0</v>
      </c>
      <c r="CA115" s="26">
        <v>0</v>
      </c>
      <c r="CB115" s="26">
        <v>-453680.41000000102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409792.46000000066</v>
      </c>
      <c r="CI115" s="26">
        <v>0</v>
      </c>
      <c r="CJ115" s="26">
        <v>409792.46000000066</v>
      </c>
      <c r="CK115" s="22">
        <v>0</v>
      </c>
      <c r="CL115" s="22">
        <v>0</v>
      </c>
    </row>
    <row r="116" spans="1:90" outlineLevel="3">
      <c r="A116" s="316" t="s">
        <v>248</v>
      </c>
      <c r="B116" s="316" t="s">
        <v>243</v>
      </c>
      <c r="C116" s="316" t="s">
        <v>138</v>
      </c>
      <c r="D116" s="316" t="s">
        <v>0</v>
      </c>
      <c r="E116" s="316" t="s">
        <v>251</v>
      </c>
      <c r="F116" s="316" t="s">
        <v>0</v>
      </c>
      <c r="G116" s="316" t="s">
        <v>86</v>
      </c>
      <c r="H116" s="316" t="s">
        <v>85</v>
      </c>
      <c r="I116" s="317" t="s">
        <v>250</v>
      </c>
      <c r="J116" s="20">
        <v>0</v>
      </c>
      <c r="K116" s="20">
        <v>0</v>
      </c>
      <c r="L116" s="21">
        <v>0</v>
      </c>
      <c r="M116" s="22">
        <v>0</v>
      </c>
      <c r="N116" s="22">
        <v>0</v>
      </c>
      <c r="O116" s="23">
        <v>0</v>
      </c>
      <c r="P116" s="20">
        <v>0</v>
      </c>
      <c r="Q116" s="20">
        <v>0</v>
      </c>
      <c r="R116" s="24">
        <v>0</v>
      </c>
      <c r="S116" s="24">
        <v>0</v>
      </c>
      <c r="T116" s="24">
        <v>0</v>
      </c>
      <c r="U116" s="25">
        <v>0</v>
      </c>
      <c r="V116" s="26" t="s">
        <v>87</v>
      </c>
      <c r="W116" s="26">
        <v>9.9999999999999995E-8</v>
      </c>
      <c r="X116" s="26">
        <v>0</v>
      </c>
      <c r="Y116" s="26">
        <v>9.9999999999999995E-8</v>
      </c>
      <c r="Z116" s="26">
        <v>9.9999999999999995E-8</v>
      </c>
      <c r="AA116" s="26">
        <v>0</v>
      </c>
      <c r="AB116" s="26">
        <v>9.9999999999999995E-8</v>
      </c>
      <c r="AC116" s="25">
        <v>0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-9812200</v>
      </c>
      <c r="AM116" s="26">
        <v>0</v>
      </c>
      <c r="AN116" s="20">
        <v>0</v>
      </c>
      <c r="AO116" s="29">
        <v>0</v>
      </c>
      <c r="AP116" s="26">
        <v>1050000</v>
      </c>
      <c r="AQ116" s="30">
        <v>1</v>
      </c>
      <c r="AR116" s="23">
        <v>9.9999999999999995E-8</v>
      </c>
      <c r="AS116" s="23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-5965552</v>
      </c>
      <c r="AZ116" s="26">
        <v>0</v>
      </c>
      <c r="BA116" s="26">
        <v>-5965552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-5965552</v>
      </c>
      <c r="BJ116" s="26">
        <v>0</v>
      </c>
      <c r="BK116" s="26">
        <v>-5965552</v>
      </c>
      <c r="BL116" s="23">
        <v>1050000</v>
      </c>
      <c r="BM116" s="23" t="s">
        <v>88</v>
      </c>
      <c r="BN116" s="23">
        <v>0</v>
      </c>
      <c r="BO116" s="23" t="b">
        <v>0</v>
      </c>
      <c r="BP116" s="26">
        <v>0</v>
      </c>
      <c r="BQ116" s="24">
        <v>0</v>
      </c>
      <c r="BR116" s="20">
        <v>0</v>
      </c>
      <c r="BS116" s="318">
        <v>10</v>
      </c>
      <c r="BT116" s="20">
        <v>0</v>
      </c>
      <c r="BU116" s="318">
        <v>0</v>
      </c>
      <c r="BV116" s="20">
        <v>124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1</v>
      </c>
      <c r="CL116" s="22">
        <v>0</v>
      </c>
    </row>
    <row r="117" spans="1:90" s="323" customFormat="1" ht="20.100000000000001" customHeight="1" outlineLevel="2">
      <c r="A117" s="320" t="s">
        <v>252</v>
      </c>
      <c r="B117" s="320"/>
      <c r="C117" s="320"/>
      <c r="D117" s="320"/>
      <c r="E117" s="320"/>
      <c r="F117" s="320"/>
      <c r="G117" s="320"/>
      <c r="H117" s="320"/>
      <c r="I117" s="321"/>
      <c r="J117" s="32"/>
      <c r="K117" s="32"/>
      <c r="L117" s="33"/>
      <c r="M117" s="34"/>
      <c r="N117" s="34"/>
      <c r="O117" s="35"/>
      <c r="P117" s="32"/>
      <c r="Q117" s="32"/>
      <c r="R117" s="36">
        <v>0</v>
      </c>
      <c r="S117" s="36">
        <v>0</v>
      </c>
      <c r="T117" s="36">
        <v>0</v>
      </c>
      <c r="U117" s="37">
        <v>294760.21000000089</v>
      </c>
      <c r="V117" s="38"/>
      <c r="W117" s="38">
        <v>9.9999999999999995E-8</v>
      </c>
      <c r="X117" s="38">
        <v>0</v>
      </c>
      <c r="Y117" s="38">
        <v>9.9999999999999995E-8</v>
      </c>
      <c r="Z117" s="38">
        <v>9.9999999999999995E-8</v>
      </c>
      <c r="AA117" s="38">
        <v>0</v>
      </c>
      <c r="AB117" s="38">
        <v>9.9999999999999995E-8</v>
      </c>
      <c r="AC117" s="37">
        <v>354630.72000000067</v>
      </c>
      <c r="AD117" s="38">
        <v>0</v>
      </c>
      <c r="AE117" s="38">
        <v>-59870.509999999776</v>
      </c>
      <c r="AF117" s="38">
        <v>0</v>
      </c>
      <c r="AG117" s="38">
        <v>-59870.509999999776</v>
      </c>
      <c r="AH117" s="39">
        <v>0</v>
      </c>
      <c r="AI117" s="38">
        <v>349921.95000000088</v>
      </c>
      <c r="AJ117" s="38">
        <v>0</v>
      </c>
      <c r="AK117" s="40">
        <v>349921.95000000088</v>
      </c>
      <c r="AL117" s="41"/>
      <c r="AM117" s="38">
        <v>-55161.740000000224</v>
      </c>
      <c r="AN117" s="32"/>
      <c r="AO117" s="41"/>
      <c r="AP117" s="38">
        <v>1735186.94</v>
      </c>
      <c r="AQ117" s="42"/>
      <c r="AR117" s="35"/>
      <c r="AS117" s="35"/>
      <c r="AT117" s="38">
        <v>0</v>
      </c>
      <c r="AU117" s="38">
        <v>-248320.46999999916</v>
      </c>
      <c r="AV117" s="38">
        <v>0</v>
      </c>
      <c r="AW117" s="38">
        <v>-248320.46999999916</v>
      </c>
      <c r="AX117" s="38">
        <v>0</v>
      </c>
      <c r="AY117" s="38">
        <v>-5786659.1399999969</v>
      </c>
      <c r="AZ117" s="38">
        <v>604000</v>
      </c>
      <c r="BA117" s="38">
        <v>-5182659.1399999997</v>
      </c>
      <c r="BB117" s="35"/>
      <c r="BC117" s="35"/>
      <c r="BD117" s="38"/>
      <c r="BE117" s="38"/>
      <c r="BF117" s="38"/>
      <c r="BG117" s="38"/>
      <c r="BH117" s="38"/>
      <c r="BI117" s="38"/>
      <c r="BJ117" s="38"/>
      <c r="BK117" s="38"/>
      <c r="BL117" s="35"/>
      <c r="BM117" s="35"/>
      <c r="BN117" s="35"/>
      <c r="BO117" s="35"/>
      <c r="BP117" s="38"/>
      <c r="BQ117" s="36"/>
      <c r="BR117" s="32"/>
      <c r="BS117" s="322"/>
      <c r="BT117" s="32"/>
      <c r="BU117" s="322"/>
      <c r="BV117" s="32"/>
      <c r="BW117" s="43"/>
      <c r="BX117" s="43"/>
      <c r="BY117" s="38"/>
      <c r="BZ117" s="38"/>
      <c r="CA117" s="38">
        <v>0</v>
      </c>
      <c r="CB117" s="38"/>
      <c r="CC117" s="38"/>
      <c r="CD117" s="38"/>
      <c r="CE117" s="38"/>
      <c r="CF117" s="38"/>
      <c r="CG117" s="38"/>
      <c r="CH117" s="38"/>
      <c r="CI117" s="38"/>
      <c r="CJ117" s="38"/>
      <c r="CK117" s="34"/>
      <c r="CL117" s="34"/>
    </row>
    <row r="118" spans="1:90" outlineLevel="3">
      <c r="A118" s="316" t="s">
        <v>147</v>
      </c>
      <c r="B118" s="316" t="s">
        <v>243</v>
      </c>
      <c r="C118" s="316" t="s">
        <v>148</v>
      </c>
      <c r="D118" s="316" t="s">
        <v>149</v>
      </c>
      <c r="E118" s="316" t="s">
        <v>296</v>
      </c>
      <c r="F118" s="316" t="s">
        <v>0</v>
      </c>
      <c r="G118" s="329" t="s">
        <v>231</v>
      </c>
      <c r="H118" s="329" t="s">
        <v>125</v>
      </c>
      <c r="I118" s="317" t="s">
        <v>297</v>
      </c>
      <c r="J118" s="20">
        <v>1</v>
      </c>
      <c r="K118" s="20">
        <v>1</v>
      </c>
      <c r="L118" s="21">
        <v>0</v>
      </c>
      <c r="M118" s="22">
        <v>0</v>
      </c>
      <c r="N118" s="22">
        <v>0</v>
      </c>
      <c r="O118" s="23">
        <v>8110643</v>
      </c>
      <c r="P118" s="20">
        <v>8110643</v>
      </c>
      <c r="Q118" s="20">
        <v>0</v>
      </c>
      <c r="R118" s="24" t="s">
        <v>530</v>
      </c>
      <c r="S118" s="24">
        <v>0</v>
      </c>
      <c r="T118" s="24">
        <v>0</v>
      </c>
      <c r="U118" s="25">
        <v>8110643</v>
      </c>
      <c r="V118" s="26" t="s">
        <v>97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5">
        <v>8110643</v>
      </c>
      <c r="AD118" s="26">
        <v>0</v>
      </c>
      <c r="AE118" s="26">
        <v>0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0</v>
      </c>
      <c r="AM118" s="26">
        <v>8110643</v>
      </c>
      <c r="AN118" s="20">
        <v>0</v>
      </c>
      <c r="AO118" s="29">
        <v>0</v>
      </c>
      <c r="AP118" s="26">
        <v>8110643</v>
      </c>
      <c r="AQ118" s="30">
        <v>1</v>
      </c>
      <c r="AR118" s="23">
        <v>0</v>
      </c>
      <c r="AS118" s="23">
        <v>8110643</v>
      </c>
      <c r="AT118" s="26">
        <v>0</v>
      </c>
      <c r="AU118" s="26">
        <v>0</v>
      </c>
      <c r="AV118" s="26">
        <v>0</v>
      </c>
      <c r="AW118" s="26">
        <v>0</v>
      </c>
      <c r="AX118" s="26">
        <v>-5000000</v>
      </c>
      <c r="AY118" s="26">
        <v>0</v>
      </c>
      <c r="AZ118" s="26">
        <v>540643</v>
      </c>
      <c r="BA118" s="26">
        <v>-4459357</v>
      </c>
      <c r="BB118" s="23" t="s">
        <v>0</v>
      </c>
      <c r="BC118" s="23" t="s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-5000000</v>
      </c>
      <c r="BI118" s="26">
        <v>0</v>
      </c>
      <c r="BJ118" s="26">
        <v>540643</v>
      </c>
      <c r="BK118" s="26">
        <v>-4459357</v>
      </c>
      <c r="BL118" s="26">
        <v>8110643</v>
      </c>
      <c r="BM118" s="23" t="s">
        <v>98</v>
      </c>
      <c r="BN118" s="23">
        <v>0</v>
      </c>
      <c r="BO118" s="23" t="b">
        <v>0</v>
      </c>
      <c r="BP118" s="26">
        <v>0</v>
      </c>
      <c r="BQ118" s="20">
        <v>0</v>
      </c>
      <c r="BR118" s="20">
        <v>0</v>
      </c>
      <c r="BS118" s="318">
        <v>12</v>
      </c>
      <c r="BT118" s="20">
        <v>0</v>
      </c>
      <c r="BU118" s="318">
        <v>0</v>
      </c>
      <c r="BV118" s="20">
        <v>143</v>
      </c>
      <c r="BW118" s="31">
        <v>0</v>
      </c>
      <c r="BX118" s="31">
        <v>0</v>
      </c>
      <c r="BY118" s="26">
        <v>0</v>
      </c>
      <c r="BZ118" s="26">
        <v>0</v>
      </c>
      <c r="CA118" s="26">
        <v>0</v>
      </c>
      <c r="CB118" s="26">
        <v>540643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2">
        <v>0</v>
      </c>
      <c r="CL118" s="22">
        <v>0</v>
      </c>
    </row>
    <row r="119" spans="1:90" outlineLevel="3">
      <c r="A119" s="316" t="s">
        <v>147</v>
      </c>
      <c r="B119" s="316" t="s">
        <v>243</v>
      </c>
      <c r="C119" s="316" t="s">
        <v>148</v>
      </c>
      <c r="D119" s="316" t="s">
        <v>149</v>
      </c>
      <c r="E119" s="316" t="s">
        <v>298</v>
      </c>
      <c r="F119" s="316" t="s">
        <v>0</v>
      </c>
      <c r="G119" s="316" t="s">
        <v>231</v>
      </c>
      <c r="H119" s="316" t="s">
        <v>125</v>
      </c>
      <c r="I119" s="317" t="s">
        <v>297</v>
      </c>
      <c r="J119" s="20">
        <v>1</v>
      </c>
      <c r="K119" s="20">
        <v>1</v>
      </c>
      <c r="L119" s="21">
        <v>0</v>
      </c>
      <c r="M119" s="22">
        <v>0</v>
      </c>
      <c r="N119" s="22">
        <v>0</v>
      </c>
      <c r="O119" s="23">
        <v>7546000</v>
      </c>
      <c r="P119" s="20">
        <v>7546000</v>
      </c>
      <c r="Q119" s="20">
        <v>0</v>
      </c>
      <c r="R119" s="24" t="s">
        <v>531</v>
      </c>
      <c r="S119" s="24">
        <v>0</v>
      </c>
      <c r="T119" s="24">
        <v>0</v>
      </c>
      <c r="U119" s="25">
        <v>7546000</v>
      </c>
      <c r="V119" s="26" t="s">
        <v>97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5">
        <v>7546000</v>
      </c>
      <c r="AD119" s="26">
        <v>0</v>
      </c>
      <c r="AE119" s="26">
        <v>0</v>
      </c>
      <c r="AF119" s="26">
        <v>0</v>
      </c>
      <c r="AG119" s="26">
        <v>0</v>
      </c>
      <c r="AH119" s="27">
        <v>0</v>
      </c>
      <c r="AI119" s="26">
        <v>0</v>
      </c>
      <c r="AJ119" s="26">
        <v>0</v>
      </c>
      <c r="AK119" s="28">
        <v>0</v>
      </c>
      <c r="AL119" s="29">
        <v>0</v>
      </c>
      <c r="AM119" s="26">
        <v>7546000</v>
      </c>
      <c r="AN119" s="20">
        <v>0</v>
      </c>
      <c r="AO119" s="29">
        <v>0</v>
      </c>
      <c r="AP119" s="26">
        <v>7546000</v>
      </c>
      <c r="AQ119" s="30">
        <v>1</v>
      </c>
      <c r="AR119" s="23">
        <v>0</v>
      </c>
      <c r="AS119" s="23">
        <v>7546000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99922</v>
      </c>
      <c r="BA119" s="26">
        <v>99922</v>
      </c>
      <c r="BB119" s="23" t="s">
        <v>0</v>
      </c>
      <c r="BC119" s="23" t="s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99922</v>
      </c>
      <c r="BK119" s="26">
        <v>99922</v>
      </c>
      <c r="BL119" s="26">
        <v>7546000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0</v>
      </c>
      <c r="BR119" s="20">
        <v>0</v>
      </c>
      <c r="BS119" s="318">
        <v>12</v>
      </c>
      <c r="BT119" s="20">
        <v>0</v>
      </c>
      <c r="BU119" s="318">
        <v>0</v>
      </c>
      <c r="BV119" s="20">
        <v>144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-245000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2">
        <v>0</v>
      </c>
      <c r="CL119" s="22">
        <v>0</v>
      </c>
    </row>
    <row r="120" spans="1:90" outlineLevel="3">
      <c r="A120" s="316" t="s">
        <v>147</v>
      </c>
      <c r="B120" s="316" t="s">
        <v>243</v>
      </c>
      <c r="C120" s="316" t="s">
        <v>148</v>
      </c>
      <c r="D120" s="316" t="s">
        <v>149</v>
      </c>
      <c r="E120" s="316" t="s">
        <v>150</v>
      </c>
      <c r="F120" s="316" t="s">
        <v>0</v>
      </c>
      <c r="G120" s="329" t="s">
        <v>143</v>
      </c>
      <c r="H120" s="316" t="s">
        <v>95</v>
      </c>
      <c r="I120" s="317" t="s">
        <v>128</v>
      </c>
      <c r="J120" s="20">
        <v>1</v>
      </c>
      <c r="K120" s="20">
        <v>1</v>
      </c>
      <c r="L120" s="21">
        <v>0</v>
      </c>
      <c r="M120" s="22">
        <v>0</v>
      </c>
      <c r="N120" s="22">
        <v>0</v>
      </c>
      <c r="O120" s="23">
        <v>32007000</v>
      </c>
      <c r="P120" s="20">
        <v>32007000</v>
      </c>
      <c r="Q120" s="20">
        <v>0</v>
      </c>
      <c r="R120" s="24" t="s">
        <v>532</v>
      </c>
      <c r="S120" s="24">
        <v>0</v>
      </c>
      <c r="T120" s="24">
        <v>0</v>
      </c>
      <c r="U120" s="25">
        <v>32007000</v>
      </c>
      <c r="V120" s="26" t="s">
        <v>97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5">
        <v>32007000</v>
      </c>
      <c r="AD120" s="26">
        <v>0</v>
      </c>
      <c r="AE120" s="26">
        <v>0</v>
      </c>
      <c r="AF120" s="26">
        <v>0</v>
      </c>
      <c r="AG120" s="26">
        <v>0</v>
      </c>
      <c r="AH120" s="27">
        <v>0</v>
      </c>
      <c r="AI120" s="26">
        <v>0</v>
      </c>
      <c r="AJ120" s="26">
        <v>0</v>
      </c>
      <c r="AK120" s="28">
        <v>0</v>
      </c>
      <c r="AL120" s="29">
        <v>0</v>
      </c>
      <c r="AM120" s="26">
        <v>32007000</v>
      </c>
      <c r="AN120" s="20">
        <v>0</v>
      </c>
      <c r="AO120" s="29">
        <v>0</v>
      </c>
      <c r="AP120" s="26">
        <v>32007000</v>
      </c>
      <c r="AQ120" s="30">
        <v>1</v>
      </c>
      <c r="AR120" s="23">
        <v>0</v>
      </c>
      <c r="AS120" s="23">
        <v>32007000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3" t="s">
        <v>0</v>
      </c>
      <c r="BC120" s="23" t="s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32007000</v>
      </c>
      <c r="BM120" s="23" t="s">
        <v>98</v>
      </c>
      <c r="BN120" s="23">
        <v>0</v>
      </c>
      <c r="BO120" s="23" t="b">
        <v>0</v>
      </c>
      <c r="BP120" s="26">
        <v>0</v>
      </c>
      <c r="BQ120" s="46">
        <v>0</v>
      </c>
      <c r="BR120" s="20">
        <v>0</v>
      </c>
      <c r="BS120" s="318">
        <v>12</v>
      </c>
      <c r="BT120" s="20">
        <v>0</v>
      </c>
      <c r="BU120" s="318">
        <v>0</v>
      </c>
      <c r="BV120" s="20">
        <v>161</v>
      </c>
      <c r="BW120" s="31">
        <v>0</v>
      </c>
      <c r="BX120" s="31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2">
        <v>0</v>
      </c>
      <c r="CL120" s="22">
        <v>0</v>
      </c>
    </row>
    <row r="121" spans="1:90" outlineLevel="3">
      <c r="A121" s="316" t="s">
        <v>147</v>
      </c>
      <c r="B121" s="316" t="s">
        <v>243</v>
      </c>
      <c r="C121" s="316" t="s">
        <v>148</v>
      </c>
      <c r="D121" s="316" t="s">
        <v>149</v>
      </c>
      <c r="E121" s="316" t="s">
        <v>301</v>
      </c>
      <c r="F121" s="316" t="s">
        <v>0</v>
      </c>
      <c r="G121" s="316" t="s">
        <v>231</v>
      </c>
      <c r="H121" s="316" t="s">
        <v>95</v>
      </c>
      <c r="I121" s="317" t="s">
        <v>128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0</v>
      </c>
      <c r="P121" s="20">
        <v>0</v>
      </c>
      <c r="Q121" s="20">
        <v>0</v>
      </c>
      <c r="R121" s="24" t="s">
        <v>533</v>
      </c>
      <c r="S121" s="24">
        <v>0</v>
      </c>
      <c r="T121" s="24">
        <v>0</v>
      </c>
      <c r="U121" s="25">
        <v>0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0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0</v>
      </c>
      <c r="AM121" s="26">
        <v>0</v>
      </c>
      <c r="AN121" s="20">
        <v>0</v>
      </c>
      <c r="AO121" s="29">
        <v>0</v>
      </c>
      <c r="AP121" s="26">
        <v>0</v>
      </c>
      <c r="AQ121" s="30">
        <v>1</v>
      </c>
      <c r="AR121" s="23">
        <v>0</v>
      </c>
      <c r="AS121" s="23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-1140000</v>
      </c>
      <c r="AY121" s="26">
        <v>0</v>
      </c>
      <c r="AZ121" s="26">
        <v>0</v>
      </c>
      <c r="BA121" s="26">
        <v>-1140000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-1140000</v>
      </c>
      <c r="BI121" s="26">
        <v>0</v>
      </c>
      <c r="BJ121" s="26">
        <v>0</v>
      </c>
      <c r="BK121" s="26">
        <v>-1140000</v>
      </c>
      <c r="BL121" s="26">
        <v>0</v>
      </c>
      <c r="BM121" s="23" t="s">
        <v>98</v>
      </c>
      <c r="BN121" s="23">
        <v>0</v>
      </c>
      <c r="BO121" s="23" t="b">
        <v>0</v>
      </c>
      <c r="BP121" s="26">
        <v>0</v>
      </c>
      <c r="BQ121" s="46">
        <v>3675058</v>
      </c>
      <c r="BR121" s="20">
        <v>3675058</v>
      </c>
      <c r="BS121" s="318">
        <v>12</v>
      </c>
      <c r="BT121" s="20">
        <v>0</v>
      </c>
      <c r="BU121" s="318">
        <v>0</v>
      </c>
      <c r="BV121" s="20">
        <v>171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outlineLevel="3">
      <c r="A122" s="316" t="s">
        <v>147</v>
      </c>
      <c r="B122" s="316" t="s">
        <v>243</v>
      </c>
      <c r="C122" s="316" t="s">
        <v>148</v>
      </c>
      <c r="D122" s="316" t="s">
        <v>149</v>
      </c>
      <c r="E122" s="316" t="s">
        <v>302</v>
      </c>
      <c r="F122" s="316" t="s">
        <v>0</v>
      </c>
      <c r="G122" s="316" t="s">
        <v>231</v>
      </c>
      <c r="H122" s="316" t="s">
        <v>95</v>
      </c>
      <c r="I122" s="317" t="s">
        <v>128</v>
      </c>
      <c r="J122" s="20">
        <v>1</v>
      </c>
      <c r="K122" s="20">
        <v>1</v>
      </c>
      <c r="L122" s="21">
        <v>0</v>
      </c>
      <c r="M122" s="22">
        <v>0</v>
      </c>
      <c r="N122" s="22">
        <v>0</v>
      </c>
      <c r="O122" s="23">
        <v>0</v>
      </c>
      <c r="P122" s="20">
        <v>0</v>
      </c>
      <c r="Q122" s="20">
        <v>0</v>
      </c>
      <c r="R122" s="24" t="s">
        <v>534</v>
      </c>
      <c r="S122" s="24">
        <v>0</v>
      </c>
      <c r="T122" s="24">
        <v>0</v>
      </c>
      <c r="U122" s="25">
        <v>0</v>
      </c>
      <c r="V122" s="26" t="s">
        <v>97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5">
        <v>0</v>
      </c>
      <c r="AD122" s="26">
        <v>0</v>
      </c>
      <c r="AE122" s="26">
        <v>0</v>
      </c>
      <c r="AF122" s="26">
        <v>0</v>
      </c>
      <c r="AG122" s="26">
        <v>0</v>
      </c>
      <c r="AH122" s="27">
        <v>0</v>
      </c>
      <c r="AI122" s="26">
        <v>0</v>
      </c>
      <c r="AJ122" s="26">
        <v>0</v>
      </c>
      <c r="AK122" s="28">
        <v>0</v>
      </c>
      <c r="AL122" s="29">
        <v>0</v>
      </c>
      <c r="AM122" s="26">
        <v>0</v>
      </c>
      <c r="AN122" s="20">
        <v>0</v>
      </c>
      <c r="AO122" s="29">
        <v>0</v>
      </c>
      <c r="AP122" s="26">
        <v>0</v>
      </c>
      <c r="AQ122" s="30">
        <v>1</v>
      </c>
      <c r="AR122" s="23">
        <v>0</v>
      </c>
      <c r="AS122" s="23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-672500</v>
      </c>
      <c r="AY122" s="26">
        <v>0</v>
      </c>
      <c r="AZ122" s="26">
        <v>0</v>
      </c>
      <c r="BA122" s="26">
        <v>-672500</v>
      </c>
      <c r="BB122" s="23" t="s">
        <v>0</v>
      </c>
      <c r="BC122" s="23" t="s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-672500</v>
      </c>
      <c r="BI122" s="26">
        <v>0</v>
      </c>
      <c r="BJ122" s="26">
        <v>0</v>
      </c>
      <c r="BK122" s="26">
        <v>-672500</v>
      </c>
      <c r="BL122" s="26">
        <v>0</v>
      </c>
      <c r="BM122" s="23" t="s">
        <v>98</v>
      </c>
      <c r="BN122" s="23">
        <v>0</v>
      </c>
      <c r="BO122" s="23" t="b">
        <v>0</v>
      </c>
      <c r="BP122" s="26">
        <v>0</v>
      </c>
      <c r="BQ122" s="46">
        <v>3675058</v>
      </c>
      <c r="BR122" s="20">
        <v>3675058</v>
      </c>
      <c r="BS122" s="318">
        <v>12</v>
      </c>
      <c r="BT122" s="20">
        <v>0</v>
      </c>
      <c r="BU122" s="318">
        <v>0</v>
      </c>
      <c r="BV122" s="20">
        <v>172</v>
      </c>
      <c r="BW122" s="31">
        <v>0</v>
      </c>
      <c r="BX122" s="31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2">
        <v>0</v>
      </c>
      <c r="CL122" s="22">
        <v>0</v>
      </c>
    </row>
    <row r="123" spans="1:90" outlineLevel="3">
      <c r="A123" s="316" t="s">
        <v>147</v>
      </c>
      <c r="B123" s="316" t="s">
        <v>243</v>
      </c>
      <c r="C123" s="316" t="s">
        <v>148</v>
      </c>
      <c r="D123" s="316" t="s">
        <v>149</v>
      </c>
      <c r="E123" s="316" t="s">
        <v>303</v>
      </c>
      <c r="F123" s="316" t="s">
        <v>0</v>
      </c>
      <c r="G123" s="316" t="s">
        <v>231</v>
      </c>
      <c r="H123" s="316" t="s">
        <v>95</v>
      </c>
      <c r="I123" s="317" t="s">
        <v>128</v>
      </c>
      <c r="J123" s="20">
        <v>1</v>
      </c>
      <c r="K123" s="20">
        <v>1</v>
      </c>
      <c r="L123" s="21">
        <v>0</v>
      </c>
      <c r="M123" s="22">
        <v>0</v>
      </c>
      <c r="N123" s="22">
        <v>0</v>
      </c>
      <c r="O123" s="23">
        <v>0</v>
      </c>
      <c r="P123" s="20">
        <v>0</v>
      </c>
      <c r="Q123" s="20">
        <v>0</v>
      </c>
      <c r="R123" s="24" t="s">
        <v>535</v>
      </c>
      <c r="S123" s="24">
        <v>0</v>
      </c>
      <c r="T123" s="24">
        <v>0</v>
      </c>
      <c r="U123" s="25">
        <v>0</v>
      </c>
      <c r="V123" s="26" t="s">
        <v>97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5">
        <v>0</v>
      </c>
      <c r="AD123" s="26">
        <v>0</v>
      </c>
      <c r="AE123" s="26">
        <v>0</v>
      </c>
      <c r="AF123" s="26">
        <v>0</v>
      </c>
      <c r="AG123" s="26">
        <v>0</v>
      </c>
      <c r="AH123" s="27">
        <v>0</v>
      </c>
      <c r="AI123" s="26">
        <v>0</v>
      </c>
      <c r="AJ123" s="26">
        <v>0</v>
      </c>
      <c r="AK123" s="28">
        <v>0</v>
      </c>
      <c r="AL123" s="29">
        <v>0</v>
      </c>
      <c r="AM123" s="26">
        <v>0</v>
      </c>
      <c r="AN123" s="20">
        <v>0</v>
      </c>
      <c r="AO123" s="29">
        <v>0</v>
      </c>
      <c r="AP123" s="26">
        <v>0</v>
      </c>
      <c r="AQ123" s="30">
        <v>1</v>
      </c>
      <c r="AR123" s="23">
        <v>0</v>
      </c>
      <c r="AS123" s="23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-2787000</v>
      </c>
      <c r="AY123" s="26">
        <v>0</v>
      </c>
      <c r="AZ123" s="26">
        <v>0</v>
      </c>
      <c r="BA123" s="26">
        <v>-2787000</v>
      </c>
      <c r="BB123" s="23" t="s">
        <v>0</v>
      </c>
      <c r="BC123" s="23" t="s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-2787000</v>
      </c>
      <c r="BI123" s="26">
        <v>0</v>
      </c>
      <c r="BJ123" s="26">
        <v>0</v>
      </c>
      <c r="BK123" s="26">
        <v>-2787000</v>
      </c>
      <c r="BL123" s="26">
        <v>0</v>
      </c>
      <c r="BM123" s="23" t="s">
        <v>98</v>
      </c>
      <c r="BN123" s="23">
        <v>0</v>
      </c>
      <c r="BO123" s="23" t="b">
        <v>0</v>
      </c>
      <c r="BP123" s="26">
        <v>0</v>
      </c>
      <c r="BQ123" s="46">
        <v>3675058</v>
      </c>
      <c r="BR123" s="20">
        <v>3675058</v>
      </c>
      <c r="BS123" s="318">
        <v>12</v>
      </c>
      <c r="BT123" s="20">
        <v>0</v>
      </c>
      <c r="BU123" s="318">
        <v>0</v>
      </c>
      <c r="BV123" s="20">
        <v>173</v>
      </c>
      <c r="BW123" s="31">
        <v>0</v>
      </c>
      <c r="BX123" s="31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2">
        <v>0</v>
      </c>
      <c r="CL123" s="22">
        <v>0</v>
      </c>
    </row>
    <row r="124" spans="1:90" s="323" customFormat="1" ht="20.100000000000001" customHeight="1" outlineLevel="2">
      <c r="A124" s="320" t="s">
        <v>151</v>
      </c>
      <c r="B124" s="320"/>
      <c r="C124" s="320"/>
      <c r="D124" s="320"/>
      <c r="E124" s="320"/>
      <c r="F124" s="320"/>
      <c r="G124" s="320"/>
      <c r="H124" s="320"/>
      <c r="I124" s="321"/>
      <c r="J124" s="32"/>
      <c r="K124" s="32"/>
      <c r="L124" s="33"/>
      <c r="M124" s="34"/>
      <c r="N124" s="34"/>
      <c r="O124" s="35"/>
      <c r="P124" s="32"/>
      <c r="Q124" s="32"/>
      <c r="R124" s="36">
        <v>0</v>
      </c>
      <c r="S124" s="36">
        <v>0</v>
      </c>
      <c r="T124" s="36">
        <v>0</v>
      </c>
      <c r="U124" s="37">
        <v>47663643</v>
      </c>
      <c r="V124" s="38"/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7">
        <v>47663643</v>
      </c>
      <c r="AD124" s="38">
        <v>0</v>
      </c>
      <c r="AE124" s="38">
        <v>0</v>
      </c>
      <c r="AF124" s="38">
        <v>0</v>
      </c>
      <c r="AG124" s="38">
        <v>0</v>
      </c>
      <c r="AH124" s="39">
        <v>0</v>
      </c>
      <c r="AI124" s="38">
        <v>0</v>
      </c>
      <c r="AJ124" s="38">
        <v>0</v>
      </c>
      <c r="AK124" s="40">
        <v>0</v>
      </c>
      <c r="AL124" s="41"/>
      <c r="AM124" s="38">
        <v>47663643</v>
      </c>
      <c r="AN124" s="32"/>
      <c r="AO124" s="41"/>
      <c r="AP124" s="38">
        <v>47663643</v>
      </c>
      <c r="AQ124" s="42"/>
      <c r="AR124" s="35"/>
      <c r="AS124" s="35"/>
      <c r="AT124" s="38">
        <v>0</v>
      </c>
      <c r="AU124" s="38">
        <v>0</v>
      </c>
      <c r="AV124" s="38">
        <v>0</v>
      </c>
      <c r="AW124" s="38">
        <v>0</v>
      </c>
      <c r="AX124" s="38">
        <v>-9599500</v>
      </c>
      <c r="AY124" s="38">
        <v>0</v>
      </c>
      <c r="AZ124" s="38">
        <v>640565</v>
      </c>
      <c r="BA124" s="38">
        <v>-8958935</v>
      </c>
      <c r="BB124" s="35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5"/>
      <c r="BN124" s="35"/>
      <c r="BO124" s="35"/>
      <c r="BP124" s="38"/>
      <c r="BQ124" s="50"/>
      <c r="BR124" s="32"/>
      <c r="BS124" s="322"/>
      <c r="BT124" s="32"/>
      <c r="BU124" s="322"/>
      <c r="BV124" s="32"/>
      <c r="BW124" s="43"/>
      <c r="BX124" s="43"/>
      <c r="BY124" s="38"/>
      <c r="BZ124" s="38"/>
      <c r="CA124" s="38">
        <v>0</v>
      </c>
      <c r="CB124" s="38"/>
      <c r="CC124" s="38"/>
      <c r="CD124" s="38"/>
      <c r="CE124" s="38"/>
      <c r="CF124" s="38"/>
      <c r="CG124" s="38"/>
      <c r="CH124" s="38"/>
      <c r="CI124" s="38"/>
      <c r="CJ124" s="38"/>
      <c r="CK124" s="34"/>
      <c r="CL124" s="34"/>
    </row>
    <row r="125" spans="1:90" outlineLevel="3">
      <c r="A125" s="316" t="s">
        <v>127</v>
      </c>
      <c r="B125" s="316" t="s">
        <v>243</v>
      </c>
      <c r="C125" s="316" t="s">
        <v>140</v>
      </c>
      <c r="D125" s="316" t="s">
        <v>141</v>
      </c>
      <c r="E125" s="316" t="s">
        <v>152</v>
      </c>
      <c r="F125" s="316" t="s">
        <v>0</v>
      </c>
      <c r="G125" s="329" t="s">
        <v>143</v>
      </c>
      <c r="H125" s="316" t="s">
        <v>125</v>
      </c>
      <c r="I125" s="317" t="s">
        <v>96</v>
      </c>
      <c r="J125" s="44">
        <v>1</v>
      </c>
      <c r="K125" s="20">
        <v>1</v>
      </c>
      <c r="L125" s="21">
        <v>0</v>
      </c>
      <c r="M125" s="22">
        <v>0</v>
      </c>
      <c r="N125" s="22">
        <v>1</v>
      </c>
      <c r="O125" s="23">
        <v>272559</v>
      </c>
      <c r="P125" s="46">
        <v>268716</v>
      </c>
      <c r="Q125" s="46">
        <v>3843</v>
      </c>
      <c r="R125" s="24" t="s">
        <v>536</v>
      </c>
      <c r="S125" s="24">
        <v>0</v>
      </c>
      <c r="T125" s="24">
        <v>0</v>
      </c>
      <c r="U125" s="25">
        <v>272559</v>
      </c>
      <c r="V125" s="26" t="s">
        <v>97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5">
        <v>268716</v>
      </c>
      <c r="AD125" s="26">
        <v>3843</v>
      </c>
      <c r="AE125" s="26">
        <v>-3843</v>
      </c>
      <c r="AF125" s="26">
        <v>0</v>
      </c>
      <c r="AG125" s="26">
        <v>0</v>
      </c>
      <c r="AH125" s="27">
        <v>55895</v>
      </c>
      <c r="AI125" s="26">
        <v>-55895</v>
      </c>
      <c r="AJ125" s="26">
        <v>0</v>
      </c>
      <c r="AK125" s="28">
        <v>0</v>
      </c>
      <c r="AL125" s="29">
        <v>0</v>
      </c>
      <c r="AM125" s="26">
        <v>216664</v>
      </c>
      <c r="AN125" s="29">
        <v>0</v>
      </c>
      <c r="AO125" s="20">
        <v>0</v>
      </c>
      <c r="AP125" s="26">
        <v>216664</v>
      </c>
      <c r="AQ125" s="30">
        <v>1</v>
      </c>
      <c r="AR125" s="23">
        <v>9.9999999999999995E-8</v>
      </c>
      <c r="AS125" s="23">
        <v>272559</v>
      </c>
      <c r="AT125" s="26">
        <v>26642</v>
      </c>
      <c r="AU125" s="26">
        <v>-26642</v>
      </c>
      <c r="AV125" s="26">
        <v>0</v>
      </c>
      <c r="AW125" s="26">
        <v>0</v>
      </c>
      <c r="AX125" s="26">
        <v>-342853</v>
      </c>
      <c r="AY125" s="26">
        <v>-8160202</v>
      </c>
      <c r="AZ125" s="26">
        <v>0</v>
      </c>
      <c r="BA125" s="26">
        <v>-8503055</v>
      </c>
      <c r="BB125" s="23" t="s">
        <v>0</v>
      </c>
      <c r="BC125" s="23" t="s">
        <v>0</v>
      </c>
      <c r="BD125" s="26">
        <v>22799</v>
      </c>
      <c r="BE125" s="26">
        <v>-22799</v>
      </c>
      <c r="BF125" s="26">
        <v>0</v>
      </c>
      <c r="BG125" s="26">
        <v>0</v>
      </c>
      <c r="BH125" s="26">
        <v>-346696</v>
      </c>
      <c r="BI125" s="26">
        <v>-8156359</v>
      </c>
      <c r="BJ125" s="26">
        <v>0</v>
      </c>
      <c r="BK125" s="26">
        <v>-8503055</v>
      </c>
      <c r="BL125" s="31">
        <v>216664</v>
      </c>
      <c r="BM125" s="23" t="s">
        <v>98</v>
      </c>
      <c r="BN125" s="23">
        <v>0</v>
      </c>
      <c r="BO125" s="23" t="b">
        <v>0</v>
      </c>
      <c r="BP125" s="26">
        <v>0</v>
      </c>
      <c r="BQ125" s="46">
        <v>0</v>
      </c>
      <c r="BR125" s="20">
        <v>0</v>
      </c>
      <c r="BS125" s="318">
        <v>2</v>
      </c>
      <c r="BT125" s="20">
        <v>3843</v>
      </c>
      <c r="BU125" s="318">
        <v>0</v>
      </c>
      <c r="BV125" s="20">
        <v>21</v>
      </c>
      <c r="BW125" s="31">
        <v>0</v>
      </c>
      <c r="BX125" s="31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52052</v>
      </c>
      <c r="CH125" s="26">
        <v>-52052</v>
      </c>
      <c r="CI125" s="26">
        <v>0</v>
      </c>
      <c r="CJ125" s="26">
        <v>0</v>
      </c>
      <c r="CK125" s="22">
        <v>0</v>
      </c>
      <c r="CL125" s="22">
        <v>0</v>
      </c>
    </row>
    <row r="126" spans="1:90" outlineLevel="3">
      <c r="A126" s="316" t="s">
        <v>127</v>
      </c>
      <c r="B126" s="316" t="s">
        <v>243</v>
      </c>
      <c r="C126" s="316" t="s">
        <v>140</v>
      </c>
      <c r="D126" s="316" t="s">
        <v>141</v>
      </c>
      <c r="E126" s="316" t="s">
        <v>153</v>
      </c>
      <c r="F126" s="316" t="s">
        <v>0</v>
      </c>
      <c r="G126" s="329" t="s">
        <v>143</v>
      </c>
      <c r="H126" s="316" t="s">
        <v>125</v>
      </c>
      <c r="I126" s="317" t="s">
        <v>96</v>
      </c>
      <c r="J126" s="44">
        <v>570000</v>
      </c>
      <c r="K126" s="20">
        <v>570000</v>
      </c>
      <c r="L126" s="21">
        <v>0</v>
      </c>
      <c r="M126" s="22">
        <v>0.3</v>
      </c>
      <c r="N126" s="22">
        <v>1</v>
      </c>
      <c r="O126" s="23">
        <v>280.62637543859648</v>
      </c>
      <c r="P126" s="46">
        <v>280.62637543859648</v>
      </c>
      <c r="Q126" s="46">
        <v>0</v>
      </c>
      <c r="R126" s="24" t="s">
        <v>537</v>
      </c>
      <c r="S126" s="24">
        <v>0</v>
      </c>
      <c r="T126" s="24">
        <v>0</v>
      </c>
      <c r="U126" s="25">
        <v>159957034</v>
      </c>
      <c r="V126" s="26" t="s">
        <v>97</v>
      </c>
      <c r="W126" s="26">
        <v>47987110.199999996</v>
      </c>
      <c r="X126" s="26">
        <v>0</v>
      </c>
      <c r="Y126" s="26">
        <v>47987110.199999996</v>
      </c>
      <c r="Z126" s="26">
        <v>0</v>
      </c>
      <c r="AA126" s="26">
        <v>0</v>
      </c>
      <c r="AB126" s="26">
        <v>0</v>
      </c>
      <c r="AC126" s="25">
        <v>159957034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-1.3649291363826421E-8</v>
      </c>
      <c r="AM126" s="26">
        <v>159957034</v>
      </c>
      <c r="AN126" s="29">
        <v>0</v>
      </c>
      <c r="AO126" s="20">
        <v>0</v>
      </c>
      <c r="AP126" s="26">
        <v>159957034</v>
      </c>
      <c r="AQ126" s="30">
        <v>1</v>
      </c>
      <c r="AR126" s="23">
        <v>159957034</v>
      </c>
      <c r="AS126" s="23">
        <v>280.62637543859648</v>
      </c>
      <c r="AT126" s="26">
        <v>0</v>
      </c>
      <c r="AU126" s="26">
        <v>0</v>
      </c>
      <c r="AV126" s="26">
        <v>0</v>
      </c>
      <c r="AW126" s="26">
        <v>0</v>
      </c>
      <c r="AX126" s="26">
        <v>6656434</v>
      </c>
      <c r="AY126" s="26">
        <v>0</v>
      </c>
      <c r="AZ126" s="26">
        <v>0</v>
      </c>
      <c r="BA126" s="26">
        <v>6656434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6656434</v>
      </c>
      <c r="BI126" s="26">
        <v>0</v>
      </c>
      <c r="BJ126" s="26">
        <v>0</v>
      </c>
      <c r="BK126" s="26">
        <v>6656434</v>
      </c>
      <c r="BL126" s="31">
        <v>159957034</v>
      </c>
      <c r="BM126" s="23" t="s">
        <v>98</v>
      </c>
      <c r="BN126" s="23">
        <v>0</v>
      </c>
      <c r="BO126" s="23" t="b">
        <v>0</v>
      </c>
      <c r="BP126" s="26">
        <v>0</v>
      </c>
      <c r="BQ126" s="46">
        <v>110.87833000000001</v>
      </c>
      <c r="BR126" s="20">
        <v>63200648.100000001</v>
      </c>
      <c r="BS126" s="318">
        <v>2</v>
      </c>
      <c r="BT126" s="20">
        <v>0</v>
      </c>
      <c r="BU126" s="318">
        <v>0</v>
      </c>
      <c r="BV126" s="20">
        <v>22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outlineLevel="3">
      <c r="A127" s="316" t="s">
        <v>127</v>
      </c>
      <c r="B127" s="316" t="s">
        <v>243</v>
      </c>
      <c r="C127" s="316" t="s">
        <v>140</v>
      </c>
      <c r="D127" s="316" t="s">
        <v>141</v>
      </c>
      <c r="E127" s="316" t="s">
        <v>154</v>
      </c>
      <c r="F127" s="316" t="s">
        <v>0</v>
      </c>
      <c r="G127" s="329" t="s">
        <v>143</v>
      </c>
      <c r="H127" s="329" t="s">
        <v>125</v>
      </c>
      <c r="I127" s="317" t="s">
        <v>96</v>
      </c>
      <c r="J127" s="44">
        <v>0</v>
      </c>
      <c r="K127" s="20">
        <v>0</v>
      </c>
      <c r="L127" s="21">
        <v>0</v>
      </c>
      <c r="M127" s="22">
        <v>0</v>
      </c>
      <c r="N127" s="22">
        <v>0</v>
      </c>
      <c r="O127" s="23">
        <v>0</v>
      </c>
      <c r="P127" s="46">
        <v>0</v>
      </c>
      <c r="Q127" s="46">
        <v>0</v>
      </c>
      <c r="R127" s="24">
        <v>0</v>
      </c>
      <c r="S127" s="24">
        <v>0</v>
      </c>
      <c r="T127" s="24">
        <v>0</v>
      </c>
      <c r="U127" s="25">
        <v>0</v>
      </c>
      <c r="V127" s="26" t="s">
        <v>97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5">
        <v>0</v>
      </c>
      <c r="AD127" s="26">
        <v>0</v>
      </c>
      <c r="AE127" s="26">
        <v>0</v>
      </c>
      <c r="AF127" s="26">
        <v>0</v>
      </c>
      <c r="AG127" s="26">
        <v>0</v>
      </c>
      <c r="AH127" s="27">
        <v>0</v>
      </c>
      <c r="AI127" s="26">
        <v>0</v>
      </c>
      <c r="AJ127" s="26">
        <v>0</v>
      </c>
      <c r="AK127" s="28">
        <v>0</v>
      </c>
      <c r="AL127" s="29">
        <v>0</v>
      </c>
      <c r="AM127" s="26">
        <v>0</v>
      </c>
      <c r="AN127" s="29">
        <v>0</v>
      </c>
      <c r="AO127" s="20">
        <v>0</v>
      </c>
      <c r="AP127" s="26">
        <v>0</v>
      </c>
      <c r="AQ127" s="30">
        <v>1</v>
      </c>
      <c r="AR127" s="23">
        <v>9.9999999999999995E-8</v>
      </c>
      <c r="AS127" s="23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9.0949470177292824E-13</v>
      </c>
      <c r="BB127" s="23" t="s">
        <v>0</v>
      </c>
      <c r="BC127" s="23" t="s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9.0949470177292824E-13</v>
      </c>
      <c r="BL127" s="23">
        <v>0</v>
      </c>
      <c r="BM127" s="23" t="s">
        <v>88</v>
      </c>
      <c r="BN127" s="23">
        <v>0</v>
      </c>
      <c r="BO127" s="23" t="b">
        <v>0</v>
      </c>
      <c r="BP127" s="26">
        <v>0</v>
      </c>
      <c r="BQ127" s="46">
        <v>0</v>
      </c>
      <c r="BR127" s="20">
        <v>0</v>
      </c>
      <c r="BS127" s="318">
        <v>2</v>
      </c>
      <c r="BT127" s="20">
        <v>0</v>
      </c>
      <c r="BU127" s="318">
        <v>0</v>
      </c>
      <c r="BV127" s="20">
        <v>122</v>
      </c>
      <c r="BW127" s="31">
        <v>0</v>
      </c>
      <c r="BX127" s="31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2">
        <v>0</v>
      </c>
      <c r="CL127" s="22">
        <v>0</v>
      </c>
    </row>
    <row r="128" spans="1:90" s="323" customFormat="1" ht="20.100000000000001" customHeight="1" outlineLevel="2">
      <c r="A128" s="320" t="s">
        <v>131</v>
      </c>
      <c r="B128" s="320"/>
      <c r="C128" s="320"/>
      <c r="D128" s="320"/>
      <c r="E128" s="320"/>
      <c r="F128" s="320"/>
      <c r="G128" s="330"/>
      <c r="H128" s="330"/>
      <c r="I128" s="321"/>
      <c r="J128" s="48"/>
      <c r="K128" s="32"/>
      <c r="L128" s="33"/>
      <c r="M128" s="34"/>
      <c r="N128" s="34"/>
      <c r="O128" s="35"/>
      <c r="P128" s="50"/>
      <c r="Q128" s="50"/>
      <c r="R128" s="36">
        <v>0</v>
      </c>
      <c r="S128" s="36">
        <v>0</v>
      </c>
      <c r="T128" s="36">
        <v>0</v>
      </c>
      <c r="U128" s="37">
        <v>160229593</v>
      </c>
      <c r="V128" s="38"/>
      <c r="W128" s="38">
        <v>47987110.199999996</v>
      </c>
      <c r="X128" s="38">
        <v>0</v>
      </c>
      <c r="Y128" s="38">
        <v>47987110.199999996</v>
      </c>
      <c r="Z128" s="38">
        <v>0</v>
      </c>
      <c r="AA128" s="38">
        <v>0</v>
      </c>
      <c r="AB128" s="38">
        <v>0</v>
      </c>
      <c r="AC128" s="37">
        <v>160225750</v>
      </c>
      <c r="AD128" s="38">
        <v>3843</v>
      </c>
      <c r="AE128" s="38">
        <v>-3843</v>
      </c>
      <c r="AF128" s="38">
        <v>0</v>
      </c>
      <c r="AG128" s="38">
        <v>0</v>
      </c>
      <c r="AH128" s="39">
        <v>55895</v>
      </c>
      <c r="AI128" s="38">
        <v>-55895</v>
      </c>
      <c r="AJ128" s="38">
        <v>0</v>
      </c>
      <c r="AK128" s="40">
        <v>0</v>
      </c>
      <c r="AL128" s="41"/>
      <c r="AM128" s="38">
        <v>160173698</v>
      </c>
      <c r="AN128" s="41"/>
      <c r="AO128" s="32"/>
      <c r="AP128" s="38">
        <v>160173698</v>
      </c>
      <c r="AQ128" s="42"/>
      <c r="AR128" s="35"/>
      <c r="AS128" s="35"/>
      <c r="AT128" s="38">
        <v>26642</v>
      </c>
      <c r="AU128" s="38">
        <v>-26642</v>
      </c>
      <c r="AV128" s="38">
        <v>0</v>
      </c>
      <c r="AW128" s="38">
        <v>0</v>
      </c>
      <c r="AX128" s="38">
        <v>6313581</v>
      </c>
      <c r="AY128" s="38">
        <v>-8160202</v>
      </c>
      <c r="AZ128" s="38">
        <v>0</v>
      </c>
      <c r="BA128" s="38">
        <v>-1846621</v>
      </c>
      <c r="BB128" s="35"/>
      <c r="BC128" s="35"/>
      <c r="BD128" s="38"/>
      <c r="BE128" s="38"/>
      <c r="BF128" s="38"/>
      <c r="BG128" s="38"/>
      <c r="BH128" s="38"/>
      <c r="BI128" s="38"/>
      <c r="BJ128" s="38"/>
      <c r="BK128" s="38"/>
      <c r="BL128" s="35"/>
      <c r="BM128" s="35"/>
      <c r="BN128" s="35"/>
      <c r="BO128" s="35"/>
      <c r="BP128" s="38"/>
      <c r="BQ128" s="50"/>
      <c r="BR128" s="32"/>
      <c r="BS128" s="322"/>
      <c r="BT128" s="32"/>
      <c r="BU128" s="322"/>
      <c r="BV128" s="32"/>
      <c r="BW128" s="43"/>
      <c r="BX128" s="43"/>
      <c r="BY128" s="38"/>
      <c r="BZ128" s="38"/>
      <c r="CA128" s="38">
        <v>0</v>
      </c>
      <c r="CB128" s="38"/>
      <c r="CC128" s="38"/>
      <c r="CD128" s="38"/>
      <c r="CE128" s="38"/>
      <c r="CF128" s="38"/>
      <c r="CG128" s="38"/>
      <c r="CH128" s="38"/>
      <c r="CI128" s="38"/>
      <c r="CJ128" s="38"/>
      <c r="CK128" s="34"/>
      <c r="CL128" s="34"/>
    </row>
    <row r="129" spans="1:90" outlineLevel="3">
      <c r="A129" s="316" t="s">
        <v>155</v>
      </c>
      <c r="B129" s="316" t="s">
        <v>243</v>
      </c>
      <c r="C129" s="316" t="s">
        <v>156</v>
      </c>
      <c r="D129" s="316" t="s">
        <v>157</v>
      </c>
      <c r="E129" s="316" t="s">
        <v>158</v>
      </c>
      <c r="F129" s="316" t="s">
        <v>538</v>
      </c>
      <c r="G129" s="316" t="s">
        <v>143</v>
      </c>
      <c r="H129" s="316" t="s">
        <v>85</v>
      </c>
      <c r="I129" s="317" t="s">
        <v>96</v>
      </c>
      <c r="J129" s="20">
        <v>3314340</v>
      </c>
      <c r="K129" s="20">
        <v>3314340</v>
      </c>
      <c r="L129" s="21">
        <v>0</v>
      </c>
      <c r="M129" s="22">
        <v>0.62</v>
      </c>
      <c r="N129" s="22">
        <v>1</v>
      </c>
      <c r="O129" s="53">
        <v>36</v>
      </c>
      <c r="P129" s="46">
        <v>33.5</v>
      </c>
      <c r="Q129" s="46">
        <v>2.5</v>
      </c>
      <c r="R129" s="24" t="s">
        <v>539</v>
      </c>
      <c r="S129" s="24">
        <v>0</v>
      </c>
      <c r="T129" s="24">
        <v>0</v>
      </c>
      <c r="U129" s="25">
        <v>119316240</v>
      </c>
      <c r="V129" s="26" t="s">
        <v>97</v>
      </c>
      <c r="W129" s="26">
        <v>158690599.19999999</v>
      </c>
      <c r="X129" s="26">
        <v>0</v>
      </c>
      <c r="Y129" s="26">
        <v>158690599.19999999</v>
      </c>
      <c r="Z129" s="26">
        <v>84714530.399999991</v>
      </c>
      <c r="AA129" s="26">
        <v>0</v>
      </c>
      <c r="AB129" s="26">
        <v>84714530.399999991</v>
      </c>
      <c r="AC129" s="25">
        <v>111030390</v>
      </c>
      <c r="AD129" s="26">
        <v>8285850</v>
      </c>
      <c r="AE129" s="26">
        <v>0</v>
      </c>
      <c r="AF129" s="26">
        <v>0</v>
      </c>
      <c r="AG129" s="26">
        <v>8285850</v>
      </c>
      <c r="AH129" s="27">
        <v>-6628680</v>
      </c>
      <c r="AI129" s="26">
        <v>0</v>
      </c>
      <c r="AJ129" s="26">
        <v>0</v>
      </c>
      <c r="AK129" s="28">
        <v>-6628680</v>
      </c>
      <c r="AL129" s="29">
        <v>9839446.3269576766</v>
      </c>
      <c r="AM129" s="26">
        <v>125944920</v>
      </c>
      <c r="AN129" s="20">
        <v>0</v>
      </c>
      <c r="AO129" s="29">
        <v>0</v>
      </c>
      <c r="AP129" s="26">
        <v>94251543.75</v>
      </c>
      <c r="AQ129" s="30">
        <v>1</v>
      </c>
      <c r="AR129" s="23">
        <v>119316240</v>
      </c>
      <c r="AS129" s="23">
        <v>36</v>
      </c>
      <c r="AT129" s="26">
        <v>6214387.5</v>
      </c>
      <c r="AU129" s="26">
        <v>0</v>
      </c>
      <c r="AV129" s="26">
        <v>0</v>
      </c>
      <c r="AW129" s="26">
        <v>6214387.5</v>
      </c>
      <c r="AX129" s="26">
        <v>56758072.5</v>
      </c>
      <c r="AY129" s="26">
        <v>0</v>
      </c>
      <c r="AZ129" s="26">
        <v>0</v>
      </c>
      <c r="BA129" s="26">
        <v>56758072.5</v>
      </c>
      <c r="BB129" s="23">
        <v>36</v>
      </c>
      <c r="BC129" s="23">
        <v>33.5</v>
      </c>
      <c r="BD129" s="26">
        <v>-2071462.5</v>
      </c>
      <c r="BE129" s="26">
        <v>0</v>
      </c>
      <c r="BF129" s="26">
        <v>0</v>
      </c>
      <c r="BG129" s="26">
        <v>-2071462.5</v>
      </c>
      <c r="BH129" s="26">
        <v>48472222.5</v>
      </c>
      <c r="BI129" s="26">
        <v>0</v>
      </c>
      <c r="BJ129" s="26">
        <v>0</v>
      </c>
      <c r="BK129" s="26">
        <v>48472222.5</v>
      </c>
      <c r="BL129" s="23">
        <v>94251543.75</v>
      </c>
      <c r="BM129" s="23" t="s">
        <v>88</v>
      </c>
      <c r="BN129" s="23">
        <v>0</v>
      </c>
      <c r="BO129" s="23" t="b">
        <v>0</v>
      </c>
      <c r="BP129" s="26">
        <v>0</v>
      </c>
      <c r="BQ129" s="46">
        <v>11.95</v>
      </c>
      <c r="BR129" s="20">
        <v>39606363</v>
      </c>
      <c r="BS129" s="318">
        <v>1</v>
      </c>
      <c r="BT129" s="20">
        <v>8285850</v>
      </c>
      <c r="BU129" s="324">
        <v>3314340</v>
      </c>
      <c r="BV129" s="20">
        <v>11</v>
      </c>
      <c r="BW129" s="31">
        <v>36</v>
      </c>
      <c r="BX129" s="31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-14914530</v>
      </c>
      <c r="CH129" s="26">
        <v>0</v>
      </c>
      <c r="CI129" s="26">
        <v>0</v>
      </c>
      <c r="CJ129" s="26">
        <v>-14914530</v>
      </c>
      <c r="CK129" s="22">
        <v>1.33</v>
      </c>
      <c r="CL129" s="22">
        <v>0</v>
      </c>
    </row>
    <row r="130" spans="1:90" outlineLevel="3">
      <c r="A130" s="316" t="s">
        <v>155</v>
      </c>
      <c r="B130" s="316" t="s">
        <v>243</v>
      </c>
      <c r="C130" s="316" t="s">
        <v>148</v>
      </c>
      <c r="D130" s="316" t="s">
        <v>149</v>
      </c>
      <c r="E130" s="316" t="s">
        <v>313</v>
      </c>
      <c r="F130" s="316" t="s">
        <v>528</v>
      </c>
      <c r="G130" s="316" t="s">
        <v>231</v>
      </c>
      <c r="H130" s="316" t="s">
        <v>85</v>
      </c>
      <c r="I130" s="317" t="s">
        <v>96</v>
      </c>
      <c r="J130" s="20">
        <v>4580000</v>
      </c>
      <c r="K130" s="20">
        <v>4580000</v>
      </c>
      <c r="L130" s="21">
        <v>0</v>
      </c>
      <c r="M130" s="22">
        <v>0</v>
      </c>
      <c r="N130" s="22">
        <v>1</v>
      </c>
      <c r="O130" s="53">
        <v>1.375</v>
      </c>
      <c r="P130" s="46">
        <v>1.375</v>
      </c>
      <c r="Q130" s="46">
        <v>0</v>
      </c>
      <c r="R130" s="24" t="s">
        <v>540</v>
      </c>
      <c r="S130" s="24">
        <v>0</v>
      </c>
      <c r="T130" s="24">
        <v>0</v>
      </c>
      <c r="U130" s="25">
        <v>6297500</v>
      </c>
      <c r="V130" s="26" t="s">
        <v>97</v>
      </c>
      <c r="W130" s="26">
        <v>2707925</v>
      </c>
      <c r="X130" s="26">
        <v>0</v>
      </c>
      <c r="Y130" s="26">
        <v>2707925</v>
      </c>
      <c r="Z130" s="26">
        <v>2707925</v>
      </c>
      <c r="AA130" s="26">
        <v>0</v>
      </c>
      <c r="AB130" s="26">
        <v>2707925</v>
      </c>
      <c r="AC130" s="25">
        <v>6297500</v>
      </c>
      <c r="AD130" s="26">
        <v>0</v>
      </c>
      <c r="AE130" s="26">
        <v>0</v>
      </c>
      <c r="AF130" s="26">
        <v>0</v>
      </c>
      <c r="AG130" s="26">
        <v>0</v>
      </c>
      <c r="AH130" s="27">
        <v>-9160000</v>
      </c>
      <c r="AI130" s="26">
        <v>0</v>
      </c>
      <c r="AJ130" s="26">
        <v>0</v>
      </c>
      <c r="AK130" s="28">
        <v>-9160000</v>
      </c>
      <c r="AL130" s="29">
        <v>-1717500</v>
      </c>
      <c r="AM130" s="26">
        <v>15457500</v>
      </c>
      <c r="AN130" s="20">
        <v>0</v>
      </c>
      <c r="AO130" s="29">
        <v>0</v>
      </c>
      <c r="AP130" s="26">
        <v>27766250</v>
      </c>
      <c r="AQ130" s="30">
        <v>1</v>
      </c>
      <c r="AR130" s="23">
        <v>6297500</v>
      </c>
      <c r="AS130" s="23">
        <v>1.375</v>
      </c>
      <c r="AT130" s="26">
        <v>-5438750</v>
      </c>
      <c r="AU130" s="26">
        <v>0</v>
      </c>
      <c r="AV130" s="26">
        <v>0</v>
      </c>
      <c r="AW130" s="26">
        <v>-5438750</v>
      </c>
      <c r="AX130" s="26">
        <v>-34636250</v>
      </c>
      <c r="AY130" s="26">
        <v>0</v>
      </c>
      <c r="AZ130" s="26">
        <v>375000</v>
      </c>
      <c r="BA130" s="26">
        <v>-34261250</v>
      </c>
      <c r="BB130" s="23">
        <v>1.375</v>
      </c>
      <c r="BC130" s="23">
        <v>1.375</v>
      </c>
      <c r="BD130" s="26">
        <v>-5438750</v>
      </c>
      <c r="BE130" s="26">
        <v>0</v>
      </c>
      <c r="BF130" s="26">
        <v>0</v>
      </c>
      <c r="BG130" s="26">
        <v>-5438750</v>
      </c>
      <c r="BH130" s="26">
        <v>-34636250</v>
      </c>
      <c r="BI130" s="26">
        <v>0</v>
      </c>
      <c r="BJ130" s="26">
        <v>375000</v>
      </c>
      <c r="BK130" s="26">
        <v>-34261250</v>
      </c>
      <c r="BL130" s="23">
        <v>27766250</v>
      </c>
      <c r="BM130" s="23" t="s">
        <v>88</v>
      </c>
      <c r="BN130" s="23">
        <v>0</v>
      </c>
      <c r="BO130" s="23" t="b">
        <v>0</v>
      </c>
      <c r="BP130" s="26">
        <v>0</v>
      </c>
      <c r="BQ130" s="46">
        <v>2.44</v>
      </c>
      <c r="BR130" s="20">
        <v>11175200</v>
      </c>
      <c r="BS130" s="318">
        <v>1</v>
      </c>
      <c r="BT130" s="20">
        <v>0</v>
      </c>
      <c r="BU130" s="324">
        <v>4580000</v>
      </c>
      <c r="BV130" s="20">
        <v>12</v>
      </c>
      <c r="BW130" s="31">
        <v>1.375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-9160000</v>
      </c>
      <c r="CH130" s="26">
        <v>0</v>
      </c>
      <c r="CI130" s="26">
        <v>0</v>
      </c>
      <c r="CJ130" s="26">
        <v>-9160000</v>
      </c>
      <c r="CK130" s="22">
        <v>0.43</v>
      </c>
      <c r="CL130" s="22">
        <v>0</v>
      </c>
    </row>
    <row r="131" spans="1:90" outlineLevel="3">
      <c r="A131" s="316" t="s">
        <v>155</v>
      </c>
      <c r="B131" s="316" t="s">
        <v>243</v>
      </c>
      <c r="C131" s="316" t="s">
        <v>148</v>
      </c>
      <c r="D131" s="316" t="s">
        <v>149</v>
      </c>
      <c r="E131" s="316" t="s">
        <v>314</v>
      </c>
      <c r="F131" s="316" t="s">
        <v>528</v>
      </c>
      <c r="G131" s="316" t="s">
        <v>231</v>
      </c>
      <c r="H131" s="316" t="s">
        <v>85</v>
      </c>
      <c r="I131" s="317" t="s">
        <v>96</v>
      </c>
      <c r="J131" s="20">
        <v>0</v>
      </c>
      <c r="K131" s="20">
        <v>0</v>
      </c>
      <c r="L131" s="21">
        <v>0</v>
      </c>
      <c r="M131" s="22">
        <v>0</v>
      </c>
      <c r="N131" s="22">
        <v>1</v>
      </c>
      <c r="O131" s="53">
        <v>1.375</v>
      </c>
      <c r="P131" s="46">
        <v>1.375</v>
      </c>
      <c r="Q131" s="46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97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0</v>
      </c>
      <c r="AG131" s="26">
        <v>0</v>
      </c>
      <c r="AH131" s="27">
        <v>0</v>
      </c>
      <c r="AI131" s="26">
        <v>0</v>
      </c>
      <c r="AJ131" s="26">
        <v>0</v>
      </c>
      <c r="AK131" s="28">
        <v>0</v>
      </c>
      <c r="AL131" s="29">
        <v>-2874998.5625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1.375</v>
      </c>
      <c r="AT131" s="26">
        <v>0</v>
      </c>
      <c r="AU131" s="26">
        <v>0</v>
      </c>
      <c r="AV131" s="26">
        <v>0</v>
      </c>
      <c r="AW131" s="26">
        <v>0</v>
      </c>
      <c r="AX131" s="26">
        <v>2874998.875</v>
      </c>
      <c r="AY131" s="26">
        <v>0</v>
      </c>
      <c r="AZ131" s="26">
        <v>2.7939677238464355E-9</v>
      </c>
      <c r="BA131" s="26">
        <v>2874998.8750000028</v>
      </c>
      <c r="BB131" s="23">
        <v>1.375</v>
      </c>
      <c r="BC131" s="23">
        <v>1.375</v>
      </c>
      <c r="BD131" s="26">
        <v>0</v>
      </c>
      <c r="BE131" s="26">
        <v>0</v>
      </c>
      <c r="BF131" s="26">
        <v>0</v>
      </c>
      <c r="BG131" s="26">
        <v>0</v>
      </c>
      <c r="BH131" s="26">
        <v>2874998.875</v>
      </c>
      <c r="BI131" s="26">
        <v>0</v>
      </c>
      <c r="BJ131" s="26">
        <v>2.7939677238464355E-9</v>
      </c>
      <c r="BK131" s="26">
        <v>2874998.8750000028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0</v>
      </c>
      <c r="BQ131" s="46">
        <v>2.44</v>
      </c>
      <c r="BR131" s="20">
        <v>0</v>
      </c>
      <c r="BS131" s="318">
        <v>1</v>
      </c>
      <c r="BT131" s="20">
        <v>0</v>
      </c>
      <c r="BU131" s="324">
        <v>0</v>
      </c>
      <c r="BV131" s="20">
        <v>13</v>
      </c>
      <c r="BW131" s="31">
        <v>1.375</v>
      </c>
      <c r="BX131" s="31">
        <v>0</v>
      </c>
      <c r="BY131" s="26">
        <v>0</v>
      </c>
      <c r="BZ131" s="26">
        <v>0</v>
      </c>
      <c r="CA131" s="26">
        <v>0</v>
      </c>
      <c r="CB131" s="26">
        <v>14999992.1875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2">
        <v>0.43</v>
      </c>
      <c r="CL131" s="22">
        <v>0</v>
      </c>
    </row>
    <row r="132" spans="1:90" outlineLevel="3">
      <c r="A132" s="316" t="s">
        <v>155</v>
      </c>
      <c r="B132" s="316" t="s">
        <v>243</v>
      </c>
      <c r="C132" s="316" t="s">
        <v>148</v>
      </c>
      <c r="D132" s="316" t="s">
        <v>149</v>
      </c>
      <c r="E132" s="316" t="s">
        <v>315</v>
      </c>
      <c r="F132" s="316" t="s">
        <v>528</v>
      </c>
      <c r="G132" s="316" t="s">
        <v>231</v>
      </c>
      <c r="H132" s="316" t="s">
        <v>85</v>
      </c>
      <c r="I132" s="317" t="s">
        <v>96</v>
      </c>
      <c r="J132" s="20">
        <v>857143</v>
      </c>
      <c r="K132" s="20">
        <v>857143</v>
      </c>
      <c r="L132" s="21">
        <v>0</v>
      </c>
      <c r="M132" s="22">
        <v>0</v>
      </c>
      <c r="N132" s="22">
        <v>1</v>
      </c>
      <c r="O132" s="53">
        <v>1.375</v>
      </c>
      <c r="P132" s="46">
        <v>1.375</v>
      </c>
      <c r="Q132" s="46">
        <v>0</v>
      </c>
      <c r="R132" s="24" t="s">
        <v>541</v>
      </c>
      <c r="S132" s="24">
        <v>0</v>
      </c>
      <c r="T132" s="24">
        <v>0</v>
      </c>
      <c r="U132" s="25">
        <v>1178571.625</v>
      </c>
      <c r="V132" s="26" t="s">
        <v>97</v>
      </c>
      <c r="W132" s="26">
        <v>506785.79875000002</v>
      </c>
      <c r="X132" s="26">
        <v>0</v>
      </c>
      <c r="Y132" s="26">
        <v>506785.79875000002</v>
      </c>
      <c r="Z132" s="26">
        <v>506785.79875000002</v>
      </c>
      <c r="AA132" s="26">
        <v>0</v>
      </c>
      <c r="AB132" s="26">
        <v>506785.79875000002</v>
      </c>
      <c r="AC132" s="25">
        <v>1178571.625</v>
      </c>
      <c r="AD132" s="26">
        <v>0</v>
      </c>
      <c r="AE132" s="26">
        <v>0</v>
      </c>
      <c r="AF132" s="26">
        <v>0</v>
      </c>
      <c r="AG132" s="26">
        <v>0</v>
      </c>
      <c r="AH132" s="27">
        <v>-1714286</v>
      </c>
      <c r="AI132" s="26">
        <v>0</v>
      </c>
      <c r="AJ132" s="26">
        <v>0</v>
      </c>
      <c r="AK132" s="28">
        <v>-1714286</v>
      </c>
      <c r="AL132" s="29">
        <v>-321428.625</v>
      </c>
      <c r="AM132" s="26">
        <v>2892857.625</v>
      </c>
      <c r="AN132" s="20">
        <v>0</v>
      </c>
      <c r="AO132" s="29">
        <v>0</v>
      </c>
      <c r="AP132" s="26">
        <v>5196429.4375</v>
      </c>
      <c r="AQ132" s="30">
        <v>1</v>
      </c>
      <c r="AR132" s="23">
        <v>1178571.625</v>
      </c>
      <c r="AS132" s="23">
        <v>1.375</v>
      </c>
      <c r="AT132" s="26">
        <v>-1017857.3125</v>
      </c>
      <c r="AU132" s="26">
        <v>0</v>
      </c>
      <c r="AV132" s="26">
        <v>0</v>
      </c>
      <c r="AW132" s="26">
        <v>-1017857.3125</v>
      </c>
      <c r="AX132" s="26">
        <v>-6482143.9375</v>
      </c>
      <c r="AY132" s="26">
        <v>0</v>
      </c>
      <c r="AZ132" s="26">
        <v>0</v>
      </c>
      <c r="BA132" s="26">
        <v>-6482143.9375</v>
      </c>
      <c r="BB132" s="23">
        <v>1.375</v>
      </c>
      <c r="BC132" s="23">
        <v>1.375</v>
      </c>
      <c r="BD132" s="26">
        <v>-1017857.3125</v>
      </c>
      <c r="BE132" s="26">
        <v>0</v>
      </c>
      <c r="BF132" s="26">
        <v>0</v>
      </c>
      <c r="BG132" s="26">
        <v>-1017857.3125</v>
      </c>
      <c r="BH132" s="26">
        <v>-6482143.9375</v>
      </c>
      <c r="BI132" s="26">
        <v>0</v>
      </c>
      <c r="BJ132" s="26">
        <v>0</v>
      </c>
      <c r="BK132" s="26">
        <v>-6482143.9375</v>
      </c>
      <c r="BL132" s="23">
        <v>5196429.4375</v>
      </c>
      <c r="BM132" s="23" t="s">
        <v>88</v>
      </c>
      <c r="BN132" s="23">
        <v>0</v>
      </c>
      <c r="BO132" s="23" t="b">
        <v>0</v>
      </c>
      <c r="BP132" s="26">
        <v>0</v>
      </c>
      <c r="BQ132" s="46">
        <v>2.44</v>
      </c>
      <c r="BR132" s="20">
        <v>2091428.92</v>
      </c>
      <c r="BS132" s="318">
        <v>1</v>
      </c>
      <c r="BT132" s="20">
        <v>0</v>
      </c>
      <c r="BU132" s="324">
        <v>857143</v>
      </c>
      <c r="BV132" s="20">
        <v>14</v>
      </c>
      <c r="BW132" s="31">
        <v>1.375</v>
      </c>
      <c r="BX132" s="31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-1714286</v>
      </c>
      <c r="CH132" s="26">
        <v>0</v>
      </c>
      <c r="CI132" s="26">
        <v>0</v>
      </c>
      <c r="CJ132" s="26">
        <v>-1714286</v>
      </c>
      <c r="CK132" s="22">
        <v>0.43</v>
      </c>
      <c r="CL132" s="22">
        <v>0</v>
      </c>
    </row>
    <row r="133" spans="1:90" outlineLevel="3">
      <c r="A133" s="316" t="s">
        <v>155</v>
      </c>
      <c r="B133" s="316" t="s">
        <v>243</v>
      </c>
      <c r="C133" s="316" t="s">
        <v>148</v>
      </c>
      <c r="D133" s="316" t="s">
        <v>149</v>
      </c>
      <c r="E133" s="316" t="s">
        <v>316</v>
      </c>
      <c r="F133" s="316" t="s">
        <v>528</v>
      </c>
      <c r="G133" s="316" t="s">
        <v>231</v>
      </c>
      <c r="H133" s="316" t="s">
        <v>85</v>
      </c>
      <c r="I133" s="317" t="s">
        <v>96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53">
        <v>0</v>
      </c>
      <c r="P133" s="46">
        <v>0</v>
      </c>
      <c r="Q133" s="46">
        <v>0</v>
      </c>
      <c r="R133" s="24" t="s">
        <v>542</v>
      </c>
      <c r="S133" s="24">
        <v>0</v>
      </c>
      <c r="T133" s="24">
        <v>0</v>
      </c>
      <c r="U133" s="25">
        <v>0</v>
      </c>
      <c r="V133" s="26" t="s">
        <v>97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0</v>
      </c>
      <c r="AD133" s="26">
        <v>0</v>
      </c>
      <c r="AE133" s="26">
        <v>0</v>
      </c>
      <c r="AF133" s="26">
        <v>0</v>
      </c>
      <c r="AG133" s="26">
        <v>0</v>
      </c>
      <c r="AH133" s="27">
        <v>0</v>
      </c>
      <c r="AI133" s="26">
        <v>0</v>
      </c>
      <c r="AJ133" s="26">
        <v>2329.7752820073492</v>
      </c>
      <c r="AK133" s="28">
        <v>2329.7752820073492</v>
      </c>
      <c r="AL133" s="29">
        <v>-98417.237668097485</v>
      </c>
      <c r="AM133" s="26">
        <v>-2329.7752820073483</v>
      </c>
      <c r="AN133" s="20">
        <v>0</v>
      </c>
      <c r="AO133" s="29">
        <v>0</v>
      </c>
      <c r="AP133" s="26">
        <v>-2876372.4058465161</v>
      </c>
      <c r="AQ133" s="30">
        <v>0</v>
      </c>
      <c r="AR133" s="23">
        <v>0</v>
      </c>
      <c r="AS133" s="23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7713014.6445011785</v>
      </c>
      <c r="BA133" s="26">
        <v>7713014.6445011785</v>
      </c>
      <c r="BB133" s="23" t="s">
        <v>0</v>
      </c>
      <c r="BC133" s="23" t="s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7713014.6445011785</v>
      </c>
      <c r="BK133" s="26">
        <v>7713014.6445011785</v>
      </c>
      <c r="BL133" s="26">
        <v>-2876372.4058465161</v>
      </c>
      <c r="BM133" s="23" t="s">
        <v>88</v>
      </c>
      <c r="BN133" s="23">
        <v>0</v>
      </c>
      <c r="BO133" s="23" t="b">
        <v>0</v>
      </c>
      <c r="BP133" s="26">
        <v>2329.7752820073492</v>
      </c>
      <c r="BQ133" s="46">
        <v>0</v>
      </c>
      <c r="BR133" s="20">
        <v>0</v>
      </c>
      <c r="BS133" s="318">
        <v>1</v>
      </c>
      <c r="BT133" s="20">
        <v>0</v>
      </c>
      <c r="BU133" s="324">
        <v>0</v>
      </c>
      <c r="BV133" s="20">
        <v>15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2329.7752820073492</v>
      </c>
      <c r="CJ133" s="26">
        <v>2329.7752820073492</v>
      </c>
      <c r="CK133" s="22">
        <v>0</v>
      </c>
      <c r="CL133" s="22">
        <v>0</v>
      </c>
    </row>
    <row r="134" spans="1:90" s="323" customFormat="1" ht="20.100000000000001" customHeight="1" outlineLevel="2">
      <c r="A134" s="320" t="s">
        <v>160</v>
      </c>
      <c r="B134" s="320"/>
      <c r="C134" s="320"/>
      <c r="D134" s="320"/>
      <c r="E134" s="320"/>
      <c r="F134" s="320"/>
      <c r="G134" s="320"/>
      <c r="H134" s="320"/>
      <c r="I134" s="321"/>
      <c r="J134" s="32"/>
      <c r="K134" s="32"/>
      <c r="L134" s="33"/>
      <c r="M134" s="34"/>
      <c r="N134" s="34"/>
      <c r="O134" s="72"/>
      <c r="P134" s="50"/>
      <c r="Q134" s="50"/>
      <c r="R134" s="36">
        <v>0</v>
      </c>
      <c r="S134" s="36">
        <v>0</v>
      </c>
      <c r="T134" s="36">
        <v>0</v>
      </c>
      <c r="U134" s="37">
        <v>126792311.625</v>
      </c>
      <c r="V134" s="38"/>
      <c r="W134" s="38">
        <v>161905309.99875</v>
      </c>
      <c r="X134" s="38">
        <v>0</v>
      </c>
      <c r="Y134" s="38">
        <v>161905309.99875</v>
      </c>
      <c r="Z134" s="38">
        <v>87929241.198749989</v>
      </c>
      <c r="AA134" s="38">
        <v>0</v>
      </c>
      <c r="AB134" s="38">
        <v>87929241.198749989</v>
      </c>
      <c r="AC134" s="37">
        <v>118506461.625</v>
      </c>
      <c r="AD134" s="38">
        <v>8285850</v>
      </c>
      <c r="AE134" s="38">
        <v>0</v>
      </c>
      <c r="AF134" s="38">
        <v>0</v>
      </c>
      <c r="AG134" s="38">
        <v>8285850</v>
      </c>
      <c r="AH134" s="39">
        <v>-17502966</v>
      </c>
      <c r="AI134" s="38">
        <v>0</v>
      </c>
      <c r="AJ134" s="38">
        <v>2329.7752820073492</v>
      </c>
      <c r="AK134" s="40">
        <v>-17500636.224717993</v>
      </c>
      <c r="AL134" s="41"/>
      <c r="AM134" s="38">
        <v>144292947.849718</v>
      </c>
      <c r="AN134" s="32"/>
      <c r="AO134" s="41"/>
      <c r="AP134" s="38">
        <v>124337850.78165348</v>
      </c>
      <c r="AQ134" s="42"/>
      <c r="AR134" s="35"/>
      <c r="AS134" s="35"/>
      <c r="AT134" s="38">
        <v>-242219.8125</v>
      </c>
      <c r="AU134" s="38">
        <v>0</v>
      </c>
      <c r="AV134" s="38">
        <v>0</v>
      </c>
      <c r="AW134" s="38">
        <v>-242219.8125</v>
      </c>
      <c r="AX134" s="38">
        <v>18514677.4375</v>
      </c>
      <c r="AY134" s="38">
        <v>0</v>
      </c>
      <c r="AZ134" s="38">
        <v>8088014.6445011813</v>
      </c>
      <c r="BA134" s="38">
        <v>26602692.082001183</v>
      </c>
      <c r="BB134" s="35"/>
      <c r="BC134" s="35"/>
      <c r="BD134" s="38"/>
      <c r="BE134" s="38"/>
      <c r="BF134" s="38"/>
      <c r="BG134" s="38"/>
      <c r="BH134" s="38"/>
      <c r="BI134" s="38"/>
      <c r="BJ134" s="38"/>
      <c r="BK134" s="38"/>
      <c r="BL134" s="38"/>
      <c r="BM134" s="35"/>
      <c r="BN134" s="35"/>
      <c r="BO134" s="35"/>
      <c r="BP134" s="38"/>
      <c r="BQ134" s="50"/>
      <c r="BR134" s="32"/>
      <c r="BS134" s="322"/>
      <c r="BT134" s="32"/>
      <c r="BU134" s="325"/>
      <c r="BV134" s="32"/>
      <c r="BW134" s="43"/>
      <c r="BX134" s="43"/>
      <c r="BY134" s="38"/>
      <c r="BZ134" s="38"/>
      <c r="CA134" s="38">
        <v>0</v>
      </c>
      <c r="CB134" s="38"/>
      <c r="CC134" s="38"/>
      <c r="CD134" s="38"/>
      <c r="CE134" s="38"/>
      <c r="CF134" s="38"/>
      <c r="CG134" s="38"/>
      <c r="CH134" s="38"/>
      <c r="CI134" s="38"/>
      <c r="CJ134" s="38"/>
      <c r="CK134" s="34"/>
      <c r="CL134" s="34"/>
    </row>
    <row r="135" spans="1:90" outlineLevel="3">
      <c r="A135" s="316" t="s">
        <v>161</v>
      </c>
      <c r="B135" s="316" t="s">
        <v>243</v>
      </c>
      <c r="C135" s="316" t="s">
        <v>148</v>
      </c>
      <c r="D135" s="316" t="s">
        <v>149</v>
      </c>
      <c r="E135" s="316" t="s">
        <v>164</v>
      </c>
      <c r="F135" s="316" t="s">
        <v>0</v>
      </c>
      <c r="G135" s="316" t="s">
        <v>143</v>
      </c>
      <c r="H135" s="316" t="s">
        <v>95</v>
      </c>
      <c r="I135" s="317" t="s">
        <v>134</v>
      </c>
      <c r="J135" s="20">
        <v>1</v>
      </c>
      <c r="K135" s="20">
        <v>1</v>
      </c>
      <c r="L135" s="21">
        <v>0</v>
      </c>
      <c r="M135" s="22">
        <v>0</v>
      </c>
      <c r="N135" s="22">
        <v>0</v>
      </c>
      <c r="O135" s="23">
        <v>18906768.285641916</v>
      </c>
      <c r="P135" s="20">
        <v>18906768.285641916</v>
      </c>
      <c r="Q135" s="20">
        <v>0</v>
      </c>
      <c r="R135" s="24" t="s">
        <v>548</v>
      </c>
      <c r="S135" s="24">
        <v>0</v>
      </c>
      <c r="T135" s="24">
        <v>0</v>
      </c>
      <c r="U135" s="25">
        <v>18906768.285641916</v>
      </c>
      <c r="V135" s="26" t="s">
        <v>97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5">
        <v>18906768.285641916</v>
      </c>
      <c r="AD135" s="26">
        <v>0</v>
      </c>
      <c r="AE135" s="26">
        <v>0</v>
      </c>
      <c r="AF135" s="26">
        <v>0</v>
      </c>
      <c r="AG135" s="26">
        <v>0</v>
      </c>
      <c r="AH135" s="27">
        <v>-301847.69019316882</v>
      </c>
      <c r="AI135" s="26">
        <v>0</v>
      </c>
      <c r="AJ135" s="26">
        <v>0</v>
      </c>
      <c r="AK135" s="28">
        <v>-301847.69019316882</v>
      </c>
      <c r="AL135" s="29">
        <v>-59488.430167638464</v>
      </c>
      <c r="AM135" s="26">
        <v>17358615.975835085</v>
      </c>
      <c r="AN135" s="20">
        <v>0</v>
      </c>
      <c r="AO135" s="29">
        <v>0</v>
      </c>
      <c r="AP135" s="26">
        <v>16158754.314080691</v>
      </c>
      <c r="AQ135" s="30">
        <v>1</v>
      </c>
      <c r="AR135" s="23">
        <v>0</v>
      </c>
      <c r="AS135" s="23">
        <v>18906768.285641916</v>
      </c>
      <c r="AT135" s="26">
        <v>6115.0630387328565</v>
      </c>
      <c r="AU135" s="26">
        <v>0</v>
      </c>
      <c r="AV135" s="26">
        <v>-1902</v>
      </c>
      <c r="AW135" s="26">
        <v>4213.0630387328565</v>
      </c>
      <c r="AX135" s="26">
        <v>428032.77100086026</v>
      </c>
      <c r="AY135" s="26">
        <v>0</v>
      </c>
      <c r="AZ135" s="26">
        <v>-163704.46850038061</v>
      </c>
      <c r="BA135" s="26">
        <v>264328.30250047962</v>
      </c>
      <c r="BB135" s="23" t="s">
        <v>0</v>
      </c>
      <c r="BC135" s="23" t="s">
        <v>0</v>
      </c>
      <c r="BD135" s="26">
        <v>6115.0630387328565</v>
      </c>
      <c r="BE135" s="26">
        <v>0</v>
      </c>
      <c r="BF135" s="26">
        <v>-1902</v>
      </c>
      <c r="BG135" s="26">
        <v>4213.0630387328565</v>
      </c>
      <c r="BH135" s="26">
        <v>428032.77100086026</v>
      </c>
      <c r="BI135" s="26">
        <v>0</v>
      </c>
      <c r="BJ135" s="26">
        <v>-163704.46850038061</v>
      </c>
      <c r="BK135" s="26">
        <v>264328.30250047962</v>
      </c>
      <c r="BL135" s="26">
        <v>16158754.314080691</v>
      </c>
      <c r="BM135" s="23" t="s">
        <v>88</v>
      </c>
      <c r="BN135" s="23">
        <v>0</v>
      </c>
      <c r="BO135" s="23" t="b">
        <v>0</v>
      </c>
      <c r="BP135" s="26">
        <v>0</v>
      </c>
      <c r="BQ135" s="46">
        <v>0</v>
      </c>
      <c r="BR135" s="20">
        <v>0</v>
      </c>
      <c r="BS135" s="318">
        <v>17</v>
      </c>
      <c r="BT135" s="20">
        <v>0</v>
      </c>
      <c r="BU135" s="318">
        <v>0</v>
      </c>
      <c r="BV135" s="20">
        <v>190</v>
      </c>
      <c r="BW135" s="31">
        <v>0</v>
      </c>
      <c r="BX135" s="31">
        <v>0</v>
      </c>
      <c r="BY135" s="26">
        <v>0</v>
      </c>
      <c r="BZ135" s="26">
        <v>350000</v>
      </c>
      <c r="CA135" s="26">
        <v>1850000</v>
      </c>
      <c r="CB135" s="26">
        <v>6155197</v>
      </c>
      <c r="CC135" s="26">
        <v>0</v>
      </c>
      <c r="CD135" s="26">
        <v>0</v>
      </c>
      <c r="CE135" s="26">
        <v>0</v>
      </c>
      <c r="CF135" s="26">
        <v>0</v>
      </c>
      <c r="CG135" s="26">
        <v>-301847.69019316882</v>
      </c>
      <c r="CH135" s="26">
        <v>0</v>
      </c>
      <c r="CI135" s="26">
        <v>0</v>
      </c>
      <c r="CJ135" s="26">
        <v>-301847.69019316882</v>
      </c>
      <c r="CK135" s="22">
        <v>0</v>
      </c>
      <c r="CL135" s="22">
        <v>0</v>
      </c>
    </row>
    <row r="136" spans="1:90" outlineLevel="3">
      <c r="A136" s="316" t="s">
        <v>161</v>
      </c>
      <c r="B136" s="316" t="s">
        <v>243</v>
      </c>
      <c r="C136" s="316" t="s">
        <v>148</v>
      </c>
      <c r="D136" s="316" t="s">
        <v>149</v>
      </c>
      <c r="E136" s="316" t="s">
        <v>543</v>
      </c>
      <c r="F136" s="316" t="s">
        <v>0</v>
      </c>
      <c r="G136" s="316" t="s">
        <v>231</v>
      </c>
      <c r="H136" s="316" t="s">
        <v>95</v>
      </c>
      <c r="I136" s="317" t="s">
        <v>134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2484257.86</v>
      </c>
      <c r="P136" s="20">
        <v>2484257.86</v>
      </c>
      <c r="Q136" s="20">
        <v>0</v>
      </c>
      <c r="R136" s="24" t="s">
        <v>544</v>
      </c>
      <c r="S136" s="24">
        <v>0</v>
      </c>
      <c r="T136" s="24">
        <v>0</v>
      </c>
      <c r="U136" s="25">
        <v>2484257.86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2484257.86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1799257.86</v>
      </c>
      <c r="AN136" s="20">
        <v>0</v>
      </c>
      <c r="AO136" s="29">
        <v>0</v>
      </c>
      <c r="AP136" s="26">
        <v>1799257.86</v>
      </c>
      <c r="AQ136" s="30">
        <v>1</v>
      </c>
      <c r="AR136" s="23">
        <v>0</v>
      </c>
      <c r="AS136" s="23">
        <v>2484257.86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1799257.86</v>
      </c>
      <c r="BM136" s="23" t="s">
        <v>98</v>
      </c>
      <c r="BN136" s="23">
        <v>0</v>
      </c>
      <c r="BO136" s="23" t="b">
        <v>0</v>
      </c>
      <c r="BP136" s="26">
        <v>0</v>
      </c>
      <c r="BQ136" s="46">
        <v>0</v>
      </c>
      <c r="BR136" s="20">
        <v>0</v>
      </c>
      <c r="BS136" s="318">
        <v>17</v>
      </c>
      <c r="BT136" s="20">
        <v>0</v>
      </c>
      <c r="BU136" s="318">
        <v>0</v>
      </c>
      <c r="BV136" s="20">
        <v>194</v>
      </c>
      <c r="BW136" s="31">
        <v>0</v>
      </c>
      <c r="BX136" s="31">
        <v>0</v>
      </c>
      <c r="BY136" s="26">
        <v>0</v>
      </c>
      <c r="BZ136" s="26">
        <v>0</v>
      </c>
      <c r="CA136" s="26">
        <v>685000</v>
      </c>
      <c r="CB136" s="26">
        <v>2484257.86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316" t="s">
        <v>161</v>
      </c>
      <c r="B137" s="316" t="s">
        <v>243</v>
      </c>
      <c r="C137" s="316" t="s">
        <v>148</v>
      </c>
      <c r="D137" s="316" t="s">
        <v>149</v>
      </c>
      <c r="E137" s="316" t="s">
        <v>317</v>
      </c>
      <c r="F137" s="316" t="s">
        <v>0</v>
      </c>
      <c r="G137" s="316" t="s">
        <v>231</v>
      </c>
      <c r="H137" s="316" t="s">
        <v>95</v>
      </c>
      <c r="I137" s="317" t="s">
        <v>134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8645948</v>
      </c>
      <c r="P137" s="20">
        <v>8645948</v>
      </c>
      <c r="Q137" s="20">
        <v>0</v>
      </c>
      <c r="R137" s="24" t="s">
        <v>545</v>
      </c>
      <c r="S137" s="24">
        <v>0</v>
      </c>
      <c r="T137" s="24">
        <v>0</v>
      </c>
      <c r="U137" s="25">
        <v>8645948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8645948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173051.10090364132</v>
      </c>
      <c r="AM137" s="26">
        <v>8645948</v>
      </c>
      <c r="AN137" s="20">
        <v>0</v>
      </c>
      <c r="AO137" s="29">
        <v>0</v>
      </c>
      <c r="AP137" s="26">
        <v>8645948</v>
      </c>
      <c r="AQ137" s="30">
        <v>1</v>
      </c>
      <c r="AR137" s="23">
        <v>0</v>
      </c>
      <c r="AS137" s="23">
        <v>8645948</v>
      </c>
      <c r="AT137" s="26">
        <v>0</v>
      </c>
      <c r="AU137" s="26">
        <v>0</v>
      </c>
      <c r="AV137" s="26">
        <v>0</v>
      </c>
      <c r="AW137" s="26">
        <v>0</v>
      </c>
      <c r="AX137" s="26">
        <v>197710.68291945197</v>
      </c>
      <c r="AY137" s="26">
        <v>0</v>
      </c>
      <c r="AZ137" s="26">
        <v>246666.66666666674</v>
      </c>
      <c r="BA137" s="26">
        <v>444377.34958611871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197710.68291945197</v>
      </c>
      <c r="BI137" s="26">
        <v>0</v>
      </c>
      <c r="BJ137" s="26">
        <v>246666.66666666674</v>
      </c>
      <c r="BK137" s="26">
        <v>444377.34958611871</v>
      </c>
      <c r="BL137" s="26">
        <v>8645948</v>
      </c>
      <c r="BM137" s="23" t="s">
        <v>98</v>
      </c>
      <c r="BN137" s="23">
        <v>0</v>
      </c>
      <c r="BO137" s="23" t="b">
        <v>0</v>
      </c>
      <c r="BP137" s="26">
        <v>0</v>
      </c>
      <c r="BQ137" s="46">
        <v>0</v>
      </c>
      <c r="BR137" s="20">
        <v>0</v>
      </c>
      <c r="BS137" s="318">
        <v>17</v>
      </c>
      <c r="BT137" s="20">
        <v>0</v>
      </c>
      <c r="BU137" s="318">
        <v>0</v>
      </c>
      <c r="BV137" s="20">
        <v>195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316" t="s">
        <v>161</v>
      </c>
      <c r="B138" s="316" t="s">
        <v>243</v>
      </c>
      <c r="C138" s="316" t="s">
        <v>148</v>
      </c>
      <c r="D138" s="316" t="s">
        <v>149</v>
      </c>
      <c r="E138" s="316" t="s">
        <v>318</v>
      </c>
      <c r="F138" s="316" t="s">
        <v>0</v>
      </c>
      <c r="G138" s="316" t="s">
        <v>231</v>
      </c>
      <c r="H138" s="316" t="s">
        <v>95</v>
      </c>
      <c r="I138" s="317" t="s">
        <v>134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8645948</v>
      </c>
      <c r="P138" s="20">
        <v>8645948</v>
      </c>
      <c r="Q138" s="20">
        <v>0</v>
      </c>
      <c r="R138" s="24" t="s">
        <v>546</v>
      </c>
      <c r="S138" s="24">
        <v>0</v>
      </c>
      <c r="T138" s="24">
        <v>0</v>
      </c>
      <c r="U138" s="25">
        <v>8645948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8645948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173051.10090364132</v>
      </c>
      <c r="AM138" s="26">
        <v>8645948</v>
      </c>
      <c r="AN138" s="20">
        <v>0</v>
      </c>
      <c r="AO138" s="29">
        <v>0</v>
      </c>
      <c r="AP138" s="26">
        <v>8645948</v>
      </c>
      <c r="AQ138" s="30">
        <v>1</v>
      </c>
      <c r="AR138" s="23">
        <v>0</v>
      </c>
      <c r="AS138" s="23">
        <v>8645948</v>
      </c>
      <c r="AT138" s="26">
        <v>0</v>
      </c>
      <c r="AU138" s="26">
        <v>0</v>
      </c>
      <c r="AV138" s="26">
        <v>0</v>
      </c>
      <c r="AW138" s="26">
        <v>0</v>
      </c>
      <c r="AX138" s="26">
        <v>197710.68291945197</v>
      </c>
      <c r="AY138" s="26">
        <v>0</v>
      </c>
      <c r="AZ138" s="26">
        <v>246666.66666666674</v>
      </c>
      <c r="BA138" s="26">
        <v>444377.34958611871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197710.68291945197</v>
      </c>
      <c r="BI138" s="26">
        <v>0</v>
      </c>
      <c r="BJ138" s="26">
        <v>246666.66666666674</v>
      </c>
      <c r="BK138" s="26">
        <v>444377.34958611871</v>
      </c>
      <c r="BL138" s="26">
        <v>8645948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318">
        <v>17</v>
      </c>
      <c r="BT138" s="20">
        <v>0</v>
      </c>
      <c r="BU138" s="318">
        <v>0</v>
      </c>
      <c r="BV138" s="20">
        <v>196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316" t="s">
        <v>161</v>
      </c>
      <c r="B139" s="316" t="s">
        <v>243</v>
      </c>
      <c r="C139" s="316" t="s">
        <v>138</v>
      </c>
      <c r="D139" s="316" t="s">
        <v>228</v>
      </c>
      <c r="E139" s="316" t="s">
        <v>253</v>
      </c>
      <c r="F139" s="316" t="s">
        <v>0</v>
      </c>
      <c r="G139" s="316" t="s">
        <v>86</v>
      </c>
      <c r="H139" s="316" t="s">
        <v>95</v>
      </c>
      <c r="I139" s="317" t="s">
        <v>134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23655817.350000001</v>
      </c>
      <c r="P139" s="20">
        <v>23655817.350000001</v>
      </c>
      <c r="Q139" s="20">
        <v>0</v>
      </c>
      <c r="R139" s="24" t="s">
        <v>619</v>
      </c>
      <c r="S139" s="24">
        <v>0</v>
      </c>
      <c r="T139" s="24">
        <v>0</v>
      </c>
      <c r="U139" s="25">
        <v>23655817.350000001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23655817.350000001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445140</v>
      </c>
      <c r="AK139" s="28">
        <v>445140</v>
      </c>
      <c r="AL139" s="29">
        <v>0</v>
      </c>
      <c r="AM139" s="26">
        <v>23429645.390000001</v>
      </c>
      <c r="AN139" s="20">
        <v>0</v>
      </c>
      <c r="AO139" s="29">
        <v>0</v>
      </c>
      <c r="AP139" s="26">
        <v>23429645.390000001</v>
      </c>
      <c r="AQ139" s="30">
        <v>1</v>
      </c>
      <c r="AR139" s="23">
        <v>0</v>
      </c>
      <c r="AS139" s="23">
        <v>23655817.350000001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1282475</v>
      </c>
      <c r="BA139" s="26">
        <v>1282475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1282475</v>
      </c>
      <c r="BK139" s="26">
        <v>1282475</v>
      </c>
      <c r="BL139" s="26">
        <v>23429645.390000001</v>
      </c>
      <c r="BM139" s="23" t="s">
        <v>98</v>
      </c>
      <c r="BN139" s="23">
        <v>0</v>
      </c>
      <c r="BO139" s="23" t="b">
        <v>0</v>
      </c>
      <c r="BP139" s="26">
        <v>445140</v>
      </c>
      <c r="BQ139" s="46">
        <v>0</v>
      </c>
      <c r="BR139" s="20">
        <v>0</v>
      </c>
      <c r="BS139" s="318">
        <v>17</v>
      </c>
      <c r="BT139" s="20">
        <v>0</v>
      </c>
      <c r="BU139" s="318">
        <v>0</v>
      </c>
      <c r="BV139" s="20">
        <v>219</v>
      </c>
      <c r="BW139" s="31">
        <v>0</v>
      </c>
      <c r="BX139" s="31">
        <v>0</v>
      </c>
      <c r="BY139" s="26">
        <v>0</v>
      </c>
      <c r="BZ139" s="26">
        <v>0</v>
      </c>
      <c r="CA139" s="26">
        <v>226171.96</v>
      </c>
      <c r="CB139" s="26">
        <v>2880504.35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445140</v>
      </c>
      <c r="CJ139" s="26">
        <v>445140</v>
      </c>
      <c r="CK139" s="22">
        <v>0</v>
      </c>
      <c r="CL139" s="22">
        <v>0</v>
      </c>
    </row>
    <row r="140" spans="1:90" outlineLevel="3">
      <c r="A140" s="316" t="s">
        <v>161</v>
      </c>
      <c r="B140" s="316" t="s">
        <v>243</v>
      </c>
      <c r="C140" s="316" t="s">
        <v>138</v>
      </c>
      <c r="D140" s="316" t="s">
        <v>228</v>
      </c>
      <c r="E140" s="316" t="s">
        <v>254</v>
      </c>
      <c r="F140" s="316" t="s">
        <v>0</v>
      </c>
      <c r="G140" s="316" t="s">
        <v>86</v>
      </c>
      <c r="H140" s="316" t="s">
        <v>95</v>
      </c>
      <c r="I140" s="317" t="s">
        <v>134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5491458</v>
      </c>
      <c r="P140" s="20">
        <v>5491458</v>
      </c>
      <c r="Q140" s="20">
        <v>0</v>
      </c>
      <c r="R140" s="24" t="s">
        <v>620</v>
      </c>
      <c r="S140" s="24">
        <v>0</v>
      </c>
      <c r="T140" s="24">
        <v>0</v>
      </c>
      <c r="U140" s="25">
        <v>5491458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5491458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20986405</v>
      </c>
      <c r="AM140" s="26">
        <v>5491458</v>
      </c>
      <c r="AN140" s="20">
        <v>0</v>
      </c>
      <c r="AO140" s="29">
        <v>0</v>
      </c>
      <c r="AP140" s="26">
        <v>5491458</v>
      </c>
      <c r="AQ140" s="30">
        <v>1</v>
      </c>
      <c r="AR140" s="23">
        <v>0</v>
      </c>
      <c r="AS140" s="23">
        <v>5491458</v>
      </c>
      <c r="AT140" s="26">
        <v>0</v>
      </c>
      <c r="AU140" s="26">
        <v>0</v>
      </c>
      <c r="AV140" s="26">
        <v>0</v>
      </c>
      <c r="AW140" s="26">
        <v>0</v>
      </c>
      <c r="AX140" s="26">
        <v>-15306615</v>
      </c>
      <c r="AY140" s="26">
        <v>0</v>
      </c>
      <c r="AZ140" s="26">
        <v>0</v>
      </c>
      <c r="BA140" s="26">
        <v>-15306615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-15306615</v>
      </c>
      <c r="BI140" s="26">
        <v>0</v>
      </c>
      <c r="BJ140" s="26">
        <v>0</v>
      </c>
      <c r="BK140" s="26">
        <v>-15306615</v>
      </c>
      <c r="BL140" s="26">
        <v>5491458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0</v>
      </c>
      <c r="BR140" s="20">
        <v>0</v>
      </c>
      <c r="BS140" s="318">
        <v>17</v>
      </c>
      <c r="BT140" s="20">
        <v>0</v>
      </c>
      <c r="BU140" s="318">
        <v>0</v>
      </c>
      <c r="BV140" s="20">
        <v>220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-188332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s="323" customFormat="1" ht="20.100000000000001" customHeight="1" outlineLevel="2">
      <c r="A141" s="320" t="s">
        <v>163</v>
      </c>
      <c r="B141" s="320"/>
      <c r="C141" s="320"/>
      <c r="D141" s="320"/>
      <c r="E141" s="320"/>
      <c r="F141" s="320"/>
      <c r="G141" s="320"/>
      <c r="H141" s="320"/>
      <c r="I141" s="321"/>
      <c r="J141" s="32"/>
      <c r="K141" s="32"/>
      <c r="L141" s="33"/>
      <c r="M141" s="34"/>
      <c r="N141" s="34"/>
      <c r="O141" s="35"/>
      <c r="P141" s="32"/>
      <c r="Q141" s="32"/>
      <c r="R141" s="36">
        <v>0</v>
      </c>
      <c r="S141" s="36">
        <v>0</v>
      </c>
      <c r="T141" s="36">
        <v>0</v>
      </c>
      <c r="U141" s="37">
        <v>67830197.495641917</v>
      </c>
      <c r="V141" s="38"/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7">
        <v>67830197.495641917</v>
      </c>
      <c r="AD141" s="38">
        <v>0</v>
      </c>
      <c r="AE141" s="38">
        <v>0</v>
      </c>
      <c r="AF141" s="38">
        <v>0</v>
      </c>
      <c r="AG141" s="38">
        <v>0</v>
      </c>
      <c r="AH141" s="39">
        <v>-301847.69019316882</v>
      </c>
      <c r="AI141" s="38">
        <v>0</v>
      </c>
      <c r="AJ141" s="38">
        <v>445140</v>
      </c>
      <c r="AK141" s="40">
        <v>143292.30980683118</v>
      </c>
      <c r="AL141" s="41"/>
      <c r="AM141" s="38">
        <v>65370873.225835085</v>
      </c>
      <c r="AN141" s="32"/>
      <c r="AO141" s="41"/>
      <c r="AP141" s="38">
        <v>64171011.564080693</v>
      </c>
      <c r="AQ141" s="42"/>
      <c r="AR141" s="35"/>
      <c r="AS141" s="35"/>
      <c r="AT141" s="38">
        <v>6115.0630387328565</v>
      </c>
      <c r="AU141" s="38">
        <v>0</v>
      </c>
      <c r="AV141" s="38">
        <v>-1902</v>
      </c>
      <c r="AW141" s="38">
        <v>4213.0630387328565</v>
      </c>
      <c r="AX141" s="38">
        <v>-14483160.863160236</v>
      </c>
      <c r="AY141" s="38">
        <v>0</v>
      </c>
      <c r="AZ141" s="38">
        <v>1612103.8648329529</v>
      </c>
      <c r="BA141" s="38">
        <v>-12871056.998327283</v>
      </c>
      <c r="BB141" s="35"/>
      <c r="BC141" s="35"/>
      <c r="BD141" s="38"/>
      <c r="BE141" s="38"/>
      <c r="BF141" s="38"/>
      <c r="BG141" s="38"/>
      <c r="BH141" s="38"/>
      <c r="BI141" s="38"/>
      <c r="BJ141" s="38"/>
      <c r="BK141" s="38"/>
      <c r="BL141" s="38"/>
      <c r="BM141" s="35"/>
      <c r="BN141" s="35"/>
      <c r="BO141" s="35"/>
      <c r="BP141" s="38"/>
      <c r="BQ141" s="50"/>
      <c r="BR141" s="32"/>
      <c r="BS141" s="322"/>
      <c r="BT141" s="32"/>
      <c r="BU141" s="322"/>
      <c r="BV141" s="32"/>
      <c r="BW141" s="43"/>
      <c r="BX141" s="43"/>
      <c r="BY141" s="38"/>
      <c r="BZ141" s="38"/>
      <c r="CA141" s="38">
        <v>2761171.96</v>
      </c>
      <c r="CB141" s="38"/>
      <c r="CC141" s="38"/>
      <c r="CD141" s="38"/>
      <c r="CE141" s="38"/>
      <c r="CF141" s="38"/>
      <c r="CG141" s="38"/>
      <c r="CH141" s="38"/>
      <c r="CI141" s="38"/>
      <c r="CJ141" s="38"/>
      <c r="CK141" s="34"/>
      <c r="CL141" s="34"/>
    </row>
    <row r="142" spans="1:90" outlineLevel="3">
      <c r="A142" s="316" t="s">
        <v>319</v>
      </c>
      <c r="B142" s="316" t="s">
        <v>243</v>
      </c>
      <c r="C142" s="316" t="s">
        <v>148</v>
      </c>
      <c r="D142" s="316" t="s">
        <v>149</v>
      </c>
      <c r="E142" s="316" t="s">
        <v>323</v>
      </c>
      <c r="F142" s="316" t="s">
        <v>0</v>
      </c>
      <c r="G142" s="316" t="s">
        <v>231</v>
      </c>
      <c r="H142" s="316" t="s">
        <v>95</v>
      </c>
      <c r="I142" s="317" t="s">
        <v>134</v>
      </c>
      <c r="J142" s="20">
        <v>1</v>
      </c>
      <c r="K142" s="20">
        <v>1</v>
      </c>
      <c r="L142" s="21">
        <v>0</v>
      </c>
      <c r="M142" s="22">
        <v>0</v>
      </c>
      <c r="N142" s="22">
        <v>0</v>
      </c>
      <c r="O142" s="23">
        <v>905631.47</v>
      </c>
      <c r="P142" s="20">
        <v>905631.47</v>
      </c>
      <c r="Q142" s="20">
        <v>0</v>
      </c>
      <c r="R142" s="24" t="s">
        <v>547</v>
      </c>
      <c r="S142" s="24">
        <v>0</v>
      </c>
      <c r="T142" s="24">
        <v>0</v>
      </c>
      <c r="U142" s="25">
        <v>905631.47</v>
      </c>
      <c r="V142" s="26" t="s">
        <v>97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5">
        <v>905631.47</v>
      </c>
      <c r="AD142" s="26">
        <v>0</v>
      </c>
      <c r="AE142" s="26">
        <v>0</v>
      </c>
      <c r="AF142" s="26">
        <v>0</v>
      </c>
      <c r="AG142" s="26">
        <v>0</v>
      </c>
      <c r="AH142" s="27">
        <v>0</v>
      </c>
      <c r="AI142" s="26">
        <v>0</v>
      </c>
      <c r="AJ142" s="26">
        <v>0</v>
      </c>
      <c r="AK142" s="28">
        <v>0</v>
      </c>
      <c r="AL142" s="29">
        <v>0</v>
      </c>
      <c r="AM142" s="26">
        <v>1100000</v>
      </c>
      <c r="AN142" s="20">
        <v>0</v>
      </c>
      <c r="AO142" s="29">
        <v>0</v>
      </c>
      <c r="AP142" s="26">
        <v>1100000</v>
      </c>
      <c r="AQ142" s="30">
        <v>1</v>
      </c>
      <c r="AR142" s="23">
        <v>0</v>
      </c>
      <c r="AS142" s="23">
        <v>905631.47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-24328.89</v>
      </c>
      <c r="BA142" s="26">
        <v>-24328.89</v>
      </c>
      <c r="BB142" s="23" t="s">
        <v>0</v>
      </c>
      <c r="BC142" s="23" t="s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-24328.89</v>
      </c>
      <c r="BK142" s="26">
        <v>-24328.89</v>
      </c>
      <c r="BL142" s="26">
        <v>1100000</v>
      </c>
      <c r="BM142" s="23" t="s">
        <v>98</v>
      </c>
      <c r="BN142" s="23">
        <v>0</v>
      </c>
      <c r="BO142" s="23" t="b">
        <v>0</v>
      </c>
      <c r="BP142" s="26">
        <v>0</v>
      </c>
      <c r="BQ142" s="46">
        <v>0</v>
      </c>
      <c r="BR142" s="20">
        <v>0</v>
      </c>
      <c r="BS142" s="318">
        <v>15</v>
      </c>
      <c r="BT142" s="20">
        <v>0</v>
      </c>
      <c r="BU142" s="318">
        <v>0</v>
      </c>
      <c r="BV142" s="20">
        <v>213</v>
      </c>
      <c r="BW142" s="31">
        <v>0</v>
      </c>
      <c r="BX142" s="31">
        <v>0</v>
      </c>
      <c r="BY142" s="26">
        <v>0</v>
      </c>
      <c r="BZ142" s="26">
        <v>0</v>
      </c>
      <c r="CA142" s="26">
        <v>-194368.53</v>
      </c>
      <c r="CB142" s="26">
        <v>905631.47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2">
        <v>0</v>
      </c>
      <c r="CL142" s="22">
        <v>0</v>
      </c>
    </row>
    <row r="143" spans="1:90" s="323" customFormat="1" ht="20.100000000000001" customHeight="1" outlineLevel="2">
      <c r="A143" s="320" t="s">
        <v>331</v>
      </c>
      <c r="B143" s="320"/>
      <c r="C143" s="320"/>
      <c r="D143" s="320"/>
      <c r="E143" s="320"/>
      <c r="F143" s="320"/>
      <c r="G143" s="320"/>
      <c r="H143" s="320"/>
      <c r="I143" s="321"/>
      <c r="J143" s="32"/>
      <c r="K143" s="32"/>
      <c r="L143" s="33"/>
      <c r="M143" s="34"/>
      <c r="N143" s="34"/>
      <c r="O143" s="35"/>
      <c r="P143" s="32"/>
      <c r="Q143" s="32"/>
      <c r="R143" s="36">
        <v>0</v>
      </c>
      <c r="S143" s="36">
        <v>0</v>
      </c>
      <c r="T143" s="36">
        <v>0</v>
      </c>
      <c r="U143" s="37">
        <v>905631.47</v>
      </c>
      <c r="V143" s="38"/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7">
        <v>905631.47</v>
      </c>
      <c r="AD143" s="38">
        <v>0</v>
      </c>
      <c r="AE143" s="38">
        <v>0</v>
      </c>
      <c r="AF143" s="38">
        <v>0</v>
      </c>
      <c r="AG143" s="38">
        <v>0</v>
      </c>
      <c r="AH143" s="39">
        <v>0</v>
      </c>
      <c r="AI143" s="38">
        <v>0</v>
      </c>
      <c r="AJ143" s="38">
        <v>0</v>
      </c>
      <c r="AK143" s="40">
        <v>0</v>
      </c>
      <c r="AL143" s="41"/>
      <c r="AM143" s="38">
        <v>1100000</v>
      </c>
      <c r="AN143" s="32"/>
      <c r="AO143" s="41"/>
      <c r="AP143" s="38">
        <v>1100000</v>
      </c>
      <c r="AQ143" s="42"/>
      <c r="AR143" s="35"/>
      <c r="AS143" s="35"/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-24328.89</v>
      </c>
      <c r="BA143" s="38">
        <v>-24328.89</v>
      </c>
      <c r="BB143" s="35"/>
      <c r="BC143" s="35"/>
      <c r="BD143" s="38"/>
      <c r="BE143" s="38"/>
      <c r="BF143" s="38"/>
      <c r="BG143" s="38"/>
      <c r="BH143" s="38"/>
      <c r="BI143" s="38"/>
      <c r="BJ143" s="38"/>
      <c r="BK143" s="38"/>
      <c r="BL143" s="38"/>
      <c r="BM143" s="35"/>
      <c r="BN143" s="35"/>
      <c r="BO143" s="35"/>
      <c r="BP143" s="38"/>
      <c r="BQ143" s="50"/>
      <c r="BR143" s="32"/>
      <c r="BS143" s="322"/>
      <c r="BT143" s="32"/>
      <c r="BU143" s="322"/>
      <c r="BV143" s="32"/>
      <c r="BW143" s="43"/>
      <c r="BX143" s="43"/>
      <c r="BY143" s="38"/>
      <c r="BZ143" s="38"/>
      <c r="CA143" s="38">
        <v>-194368.53</v>
      </c>
      <c r="CB143" s="38"/>
      <c r="CC143" s="38"/>
      <c r="CD143" s="38"/>
      <c r="CE143" s="38"/>
      <c r="CF143" s="38"/>
      <c r="CG143" s="38"/>
      <c r="CH143" s="38"/>
      <c r="CI143" s="38"/>
      <c r="CJ143" s="38"/>
      <c r="CK143" s="34"/>
      <c r="CL143" s="34"/>
    </row>
    <row r="144" spans="1:90" outlineLevel="3">
      <c r="A144" s="316" t="s">
        <v>132</v>
      </c>
      <c r="B144" s="316" t="s">
        <v>243</v>
      </c>
      <c r="C144" s="316" t="s">
        <v>148</v>
      </c>
      <c r="D144" s="316" t="s">
        <v>149</v>
      </c>
      <c r="E144" s="316" t="s">
        <v>332</v>
      </c>
      <c r="F144" s="316" t="s">
        <v>0</v>
      </c>
      <c r="G144" s="316" t="s">
        <v>231</v>
      </c>
      <c r="H144" s="316" t="s">
        <v>95</v>
      </c>
      <c r="I144" s="317" t="s">
        <v>134</v>
      </c>
      <c r="J144" s="20">
        <v>1</v>
      </c>
      <c r="K144" s="20">
        <v>1</v>
      </c>
      <c r="L144" s="21">
        <v>0</v>
      </c>
      <c r="M144" s="22">
        <v>0</v>
      </c>
      <c r="N144" s="22">
        <v>0</v>
      </c>
      <c r="O144" s="23">
        <v>4544523.9527478954</v>
      </c>
      <c r="P144" s="20">
        <v>4544523.9203776754</v>
      </c>
      <c r="Q144" s="20">
        <v>3.2370219938457012E-2</v>
      </c>
      <c r="R144" s="24" t="s">
        <v>549</v>
      </c>
      <c r="S144" s="24">
        <v>0</v>
      </c>
      <c r="T144" s="24">
        <v>0</v>
      </c>
      <c r="U144" s="25">
        <v>4544523.9527478954</v>
      </c>
      <c r="V144" s="26" t="s">
        <v>97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5">
        <v>4544523.9203776754</v>
      </c>
      <c r="AD144" s="26">
        <v>3.2370219938457012E-2</v>
      </c>
      <c r="AE144" s="26">
        <v>0</v>
      </c>
      <c r="AF144" s="26">
        <v>0</v>
      </c>
      <c r="AG144" s="26">
        <v>3.2370219938457012E-2</v>
      </c>
      <c r="AH144" s="27">
        <v>-6340950.7353078416</v>
      </c>
      <c r="AI144" s="26">
        <v>0</v>
      </c>
      <c r="AJ144" s="26">
        <v>0</v>
      </c>
      <c r="AK144" s="28">
        <v>-6340950.7353078416</v>
      </c>
      <c r="AL144" s="29">
        <v>0</v>
      </c>
      <c r="AM144" s="26">
        <v>10885474.688055737</v>
      </c>
      <c r="AN144" s="20">
        <v>0</v>
      </c>
      <c r="AO144" s="29">
        <v>0</v>
      </c>
      <c r="AP144" s="26">
        <v>14315286.217084259</v>
      </c>
      <c r="AQ144" s="30">
        <v>1</v>
      </c>
      <c r="AR144" s="23">
        <v>0</v>
      </c>
      <c r="AS144" s="23">
        <v>4544523.9527478954</v>
      </c>
      <c r="AT144" s="26">
        <v>-3912503.6121879006</v>
      </c>
      <c r="AU144" s="26">
        <v>0</v>
      </c>
      <c r="AV144" s="26">
        <v>0</v>
      </c>
      <c r="AW144" s="26">
        <v>-3912503.6121879006</v>
      </c>
      <c r="AX144" s="26">
        <v>-6705476.0472521046</v>
      </c>
      <c r="AY144" s="26">
        <v>0</v>
      </c>
      <c r="AZ144" s="26">
        <v>96916</v>
      </c>
      <c r="BA144" s="26">
        <v>-6608560.0472521046</v>
      </c>
      <c r="BB144" s="23" t="s">
        <v>0</v>
      </c>
      <c r="BC144" s="23" t="s">
        <v>0</v>
      </c>
      <c r="BD144" s="26">
        <v>-3912503.6445581205</v>
      </c>
      <c r="BE144" s="26">
        <v>0</v>
      </c>
      <c r="BF144" s="26">
        <v>0</v>
      </c>
      <c r="BG144" s="26">
        <v>-3912503.6445581205</v>
      </c>
      <c r="BH144" s="26">
        <v>-6705476.0796223246</v>
      </c>
      <c r="BI144" s="26">
        <v>0</v>
      </c>
      <c r="BJ144" s="26">
        <v>96916</v>
      </c>
      <c r="BK144" s="26">
        <v>-6608560.0796223246</v>
      </c>
      <c r="BL144" s="26">
        <v>14315286.217084259</v>
      </c>
      <c r="BM144" s="23" t="s">
        <v>88</v>
      </c>
      <c r="BN144" s="23">
        <v>0</v>
      </c>
      <c r="BO144" s="23" t="b">
        <v>0</v>
      </c>
      <c r="BP144" s="26">
        <v>0</v>
      </c>
      <c r="BQ144" s="46">
        <v>0</v>
      </c>
      <c r="BR144" s="20">
        <v>0</v>
      </c>
      <c r="BS144" s="318">
        <v>16</v>
      </c>
      <c r="BT144" s="20">
        <v>3.2370219938457012E-2</v>
      </c>
      <c r="BU144" s="318">
        <v>0</v>
      </c>
      <c r="BV144" s="20">
        <v>192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11250000</v>
      </c>
      <c r="CC144" s="26">
        <v>0</v>
      </c>
      <c r="CD144" s="26">
        <v>0</v>
      </c>
      <c r="CE144" s="26">
        <v>0</v>
      </c>
      <c r="CF144" s="26">
        <v>0</v>
      </c>
      <c r="CG144" s="26">
        <v>-6340950.7676780615</v>
      </c>
      <c r="CH144" s="26">
        <v>0</v>
      </c>
      <c r="CI144" s="26">
        <v>0</v>
      </c>
      <c r="CJ144" s="26">
        <v>-6340950.7676780615</v>
      </c>
      <c r="CK144" s="22">
        <v>0</v>
      </c>
      <c r="CL144" s="22">
        <v>0</v>
      </c>
    </row>
    <row r="145" spans="1:90" outlineLevel="3">
      <c r="A145" s="316" t="s">
        <v>132</v>
      </c>
      <c r="B145" s="316" t="s">
        <v>243</v>
      </c>
      <c r="C145" s="316" t="s">
        <v>148</v>
      </c>
      <c r="D145" s="316" t="s">
        <v>149</v>
      </c>
      <c r="E145" s="316" t="s">
        <v>333</v>
      </c>
      <c r="F145" s="316" t="s">
        <v>0</v>
      </c>
      <c r="G145" s="316" t="s">
        <v>231</v>
      </c>
      <c r="H145" s="316" t="s">
        <v>95</v>
      </c>
      <c r="I145" s="317" t="s">
        <v>134</v>
      </c>
      <c r="J145" s="20">
        <v>1</v>
      </c>
      <c r="K145" s="20">
        <v>1</v>
      </c>
      <c r="L145" s="21">
        <v>0</v>
      </c>
      <c r="M145" s="22">
        <v>0</v>
      </c>
      <c r="N145" s="22">
        <v>0</v>
      </c>
      <c r="O145" s="23">
        <v>0</v>
      </c>
      <c r="P145" s="20">
        <v>0</v>
      </c>
      <c r="Q145" s="20">
        <v>0</v>
      </c>
      <c r="R145" s="24" t="s">
        <v>550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817288.75101833185</v>
      </c>
      <c r="AM145" s="26">
        <v>0</v>
      </c>
      <c r="AN145" s="20">
        <v>0</v>
      </c>
      <c r="AO145" s="29">
        <v>0</v>
      </c>
      <c r="AP145" s="26">
        <v>0</v>
      </c>
      <c r="AQ145" s="30">
        <v>1</v>
      </c>
      <c r="AR145" s="23">
        <v>0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-395435</v>
      </c>
      <c r="BA145" s="26">
        <v>-395435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-395435</v>
      </c>
      <c r="BK145" s="26">
        <v>-395435</v>
      </c>
      <c r="BL145" s="26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318">
        <v>16</v>
      </c>
      <c r="BT145" s="20">
        <v>0</v>
      </c>
      <c r="BU145" s="318">
        <v>0</v>
      </c>
      <c r="BV145" s="20">
        <v>197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-11153084.346884999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outlineLevel="3">
      <c r="A146" s="316" t="s">
        <v>132</v>
      </c>
      <c r="B146" s="316" t="s">
        <v>243</v>
      </c>
      <c r="C146" s="316" t="s">
        <v>148</v>
      </c>
      <c r="D146" s="316" t="s">
        <v>149</v>
      </c>
      <c r="E146" s="316" t="s">
        <v>334</v>
      </c>
      <c r="F146" s="316" t="s">
        <v>0</v>
      </c>
      <c r="G146" s="316" t="s">
        <v>231</v>
      </c>
      <c r="H146" s="316" t="s">
        <v>95</v>
      </c>
      <c r="I146" s="317" t="s">
        <v>134</v>
      </c>
      <c r="J146" s="20">
        <v>1</v>
      </c>
      <c r="K146" s="20">
        <v>1</v>
      </c>
      <c r="L146" s="21">
        <v>0</v>
      </c>
      <c r="M146" s="22">
        <v>0</v>
      </c>
      <c r="N146" s="22">
        <v>0</v>
      </c>
      <c r="O146" s="23">
        <v>0</v>
      </c>
      <c r="P146" s="20">
        <v>0</v>
      </c>
      <c r="Q146" s="20">
        <v>0</v>
      </c>
      <c r="R146" s="24" t="s">
        <v>550</v>
      </c>
      <c r="S146" s="24">
        <v>0</v>
      </c>
      <c r="T146" s="24">
        <v>0</v>
      </c>
      <c r="U146" s="25">
        <v>0</v>
      </c>
      <c r="V146" s="26" t="s">
        <v>97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5">
        <v>0</v>
      </c>
      <c r="AD146" s="26">
        <v>0</v>
      </c>
      <c r="AE146" s="26">
        <v>0</v>
      </c>
      <c r="AF146" s="26">
        <v>0</v>
      </c>
      <c r="AG146" s="26">
        <v>0</v>
      </c>
      <c r="AH146" s="27">
        <v>0</v>
      </c>
      <c r="AI146" s="26">
        <v>0</v>
      </c>
      <c r="AJ146" s="26">
        <v>0</v>
      </c>
      <c r="AK146" s="28">
        <v>0</v>
      </c>
      <c r="AL146" s="29">
        <v>0</v>
      </c>
      <c r="AM146" s="26">
        <v>0</v>
      </c>
      <c r="AN146" s="20">
        <v>0</v>
      </c>
      <c r="AO146" s="29">
        <v>0</v>
      </c>
      <c r="AP146" s="26">
        <v>0</v>
      </c>
      <c r="AQ146" s="30">
        <v>1</v>
      </c>
      <c r="AR146" s="23">
        <v>0</v>
      </c>
      <c r="AS146" s="23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3" t="s">
        <v>0</v>
      </c>
      <c r="BC146" s="23" t="s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3" t="s">
        <v>88</v>
      </c>
      <c r="BN146" s="23">
        <v>0</v>
      </c>
      <c r="BO146" s="23" t="b">
        <v>0</v>
      </c>
      <c r="BP146" s="26">
        <v>0</v>
      </c>
      <c r="BQ146" s="46">
        <v>0</v>
      </c>
      <c r="BR146" s="20">
        <v>0</v>
      </c>
      <c r="BS146" s="318">
        <v>16</v>
      </c>
      <c r="BT146" s="20">
        <v>0</v>
      </c>
      <c r="BU146" s="318">
        <v>0</v>
      </c>
      <c r="BV146" s="20">
        <v>198</v>
      </c>
      <c r="BW146" s="31">
        <v>0</v>
      </c>
      <c r="BX146" s="31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2">
        <v>0</v>
      </c>
      <c r="CL146" s="22">
        <v>0</v>
      </c>
    </row>
    <row r="147" spans="1:90" outlineLevel="3">
      <c r="A147" s="316" t="s">
        <v>132</v>
      </c>
      <c r="B147" s="316" t="s">
        <v>243</v>
      </c>
      <c r="C147" s="316" t="s">
        <v>140</v>
      </c>
      <c r="D147" s="316" t="s">
        <v>141</v>
      </c>
      <c r="E147" s="316" t="s">
        <v>162</v>
      </c>
      <c r="F147" s="316" t="s">
        <v>0</v>
      </c>
      <c r="G147" s="316" t="s">
        <v>143</v>
      </c>
      <c r="H147" s="316" t="s">
        <v>95</v>
      </c>
      <c r="I147" s="317" t="s">
        <v>134</v>
      </c>
      <c r="J147" s="20">
        <v>1</v>
      </c>
      <c r="K147" s="20">
        <v>1</v>
      </c>
      <c r="L147" s="21">
        <v>0</v>
      </c>
      <c r="M147" s="22">
        <v>0</v>
      </c>
      <c r="N147" s="22">
        <v>0</v>
      </c>
      <c r="O147" s="23">
        <v>113430906.12633084</v>
      </c>
      <c r="P147" s="20">
        <v>113340839.05489315</v>
      </c>
      <c r="Q147" s="20">
        <v>90067.071437686682</v>
      </c>
      <c r="R147" s="24" t="s">
        <v>551</v>
      </c>
      <c r="S147" s="24">
        <v>0</v>
      </c>
      <c r="T147" s="24">
        <v>0</v>
      </c>
      <c r="U147" s="25">
        <v>113430906.12633084</v>
      </c>
      <c r="V147" s="26" t="s">
        <v>97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5">
        <v>113340839.05489315</v>
      </c>
      <c r="AD147" s="26">
        <v>90067.071437686682</v>
      </c>
      <c r="AE147" s="26">
        <v>0</v>
      </c>
      <c r="AF147" s="26">
        <v>0</v>
      </c>
      <c r="AG147" s="26">
        <v>90067.071437686682</v>
      </c>
      <c r="AH147" s="27">
        <v>-4143801.6185891181</v>
      </c>
      <c r="AI147" s="26">
        <v>0</v>
      </c>
      <c r="AJ147" s="26">
        <v>0</v>
      </c>
      <c r="AK147" s="28">
        <v>-4143801.6185891181</v>
      </c>
      <c r="AL147" s="29">
        <v>0</v>
      </c>
      <c r="AM147" s="26">
        <v>117574707.74491996</v>
      </c>
      <c r="AN147" s="20">
        <v>0</v>
      </c>
      <c r="AO147" s="29">
        <v>0</v>
      </c>
      <c r="AP147" s="26">
        <v>30885800</v>
      </c>
      <c r="AQ147" s="30">
        <v>1</v>
      </c>
      <c r="AR147" s="23">
        <v>0</v>
      </c>
      <c r="AS147" s="23">
        <v>113430906.12633084</v>
      </c>
      <c r="AT147" s="26">
        <v>622668.31659653783</v>
      </c>
      <c r="AU147" s="26">
        <v>0</v>
      </c>
      <c r="AV147" s="26">
        <v>0</v>
      </c>
      <c r="AW147" s="26">
        <v>622668.31659653783</v>
      </c>
      <c r="AX147" s="26">
        <v>1430906.1263308376</v>
      </c>
      <c r="AY147" s="26">
        <v>0</v>
      </c>
      <c r="AZ147" s="26">
        <v>952701.92</v>
      </c>
      <c r="BA147" s="26">
        <v>2383608.0463308375</v>
      </c>
      <c r="BB147" s="23" t="s">
        <v>0</v>
      </c>
      <c r="BC147" s="23" t="s">
        <v>0</v>
      </c>
      <c r="BD147" s="26">
        <v>532601.24515885115</v>
      </c>
      <c r="BE147" s="26">
        <v>0</v>
      </c>
      <c r="BF147" s="26">
        <v>0</v>
      </c>
      <c r="BG147" s="26">
        <v>532601.24515885115</v>
      </c>
      <c r="BH147" s="26">
        <v>1340839.0548931509</v>
      </c>
      <c r="BI147" s="26">
        <v>0</v>
      </c>
      <c r="BJ147" s="26">
        <v>952701.92</v>
      </c>
      <c r="BK147" s="26">
        <v>2293540.9748931509</v>
      </c>
      <c r="BL147" s="26">
        <v>30885800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0</v>
      </c>
      <c r="BR147" s="20">
        <v>0</v>
      </c>
      <c r="BS147" s="318">
        <v>16</v>
      </c>
      <c r="BT147" s="20">
        <v>90067.071437686682</v>
      </c>
      <c r="BU147" s="318">
        <v>0</v>
      </c>
      <c r="BV147" s="20">
        <v>228</v>
      </c>
      <c r="BW147" s="31">
        <v>0</v>
      </c>
      <c r="BX147" s="31">
        <v>0</v>
      </c>
      <c r="BY147" s="26">
        <v>0</v>
      </c>
      <c r="BZ147" s="26">
        <v>0</v>
      </c>
      <c r="CA147" s="26">
        <v>0</v>
      </c>
      <c r="CB147" s="26">
        <v>112000000</v>
      </c>
      <c r="CC147" s="26">
        <v>0</v>
      </c>
      <c r="CD147" s="26">
        <v>0</v>
      </c>
      <c r="CE147" s="26">
        <v>0</v>
      </c>
      <c r="CF147" s="26">
        <v>0</v>
      </c>
      <c r="CG147" s="26">
        <v>-4233868.6900268048</v>
      </c>
      <c r="CH147" s="26">
        <v>0</v>
      </c>
      <c r="CI147" s="26">
        <v>0</v>
      </c>
      <c r="CJ147" s="26">
        <v>-4233868.6900268048</v>
      </c>
      <c r="CK147" s="22">
        <v>0</v>
      </c>
      <c r="CL147" s="22">
        <v>0</v>
      </c>
    </row>
    <row r="148" spans="1:90" outlineLevel="3">
      <c r="A148" s="316" t="s">
        <v>132</v>
      </c>
      <c r="B148" s="316" t="s">
        <v>243</v>
      </c>
      <c r="C148" s="316" t="s">
        <v>140</v>
      </c>
      <c r="D148" s="316" t="s">
        <v>141</v>
      </c>
      <c r="E148" s="316" t="s">
        <v>165</v>
      </c>
      <c r="F148" s="316" t="s">
        <v>0</v>
      </c>
      <c r="G148" s="316" t="s">
        <v>143</v>
      </c>
      <c r="H148" s="316" t="s">
        <v>95</v>
      </c>
      <c r="I148" s="317" t="s">
        <v>134</v>
      </c>
      <c r="J148" s="20">
        <v>1</v>
      </c>
      <c r="K148" s="20">
        <v>1</v>
      </c>
      <c r="L148" s="21">
        <v>0</v>
      </c>
      <c r="M148" s="22">
        <v>0</v>
      </c>
      <c r="N148" s="22">
        <v>0</v>
      </c>
      <c r="O148" s="23">
        <v>0</v>
      </c>
      <c r="P148" s="20">
        <v>0</v>
      </c>
      <c r="Q148" s="20">
        <v>0</v>
      </c>
      <c r="R148" s="24">
        <v>0</v>
      </c>
      <c r="S148" s="24">
        <v>0</v>
      </c>
      <c r="T148" s="24">
        <v>0</v>
      </c>
      <c r="U148" s="25">
        <v>0</v>
      </c>
      <c r="V148" s="26" t="s">
        <v>97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5">
        <v>0</v>
      </c>
      <c r="AD148" s="26">
        <v>0</v>
      </c>
      <c r="AE148" s="26">
        <v>0</v>
      </c>
      <c r="AF148" s="26">
        <v>0</v>
      </c>
      <c r="AG148" s="26">
        <v>0</v>
      </c>
      <c r="AH148" s="27">
        <v>0</v>
      </c>
      <c r="AI148" s="26">
        <v>0</v>
      </c>
      <c r="AJ148" s="26">
        <v>0</v>
      </c>
      <c r="AK148" s="28">
        <v>0</v>
      </c>
      <c r="AL148" s="29">
        <v>668554.73871992354</v>
      </c>
      <c r="AM148" s="26">
        <v>0</v>
      </c>
      <c r="AN148" s="20">
        <v>0</v>
      </c>
      <c r="AO148" s="29">
        <v>0</v>
      </c>
      <c r="AP148" s="26">
        <v>0</v>
      </c>
      <c r="AQ148" s="30">
        <v>1</v>
      </c>
      <c r="AR148" s="23">
        <v>0</v>
      </c>
      <c r="AS148" s="23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4.9476511776447296E-10</v>
      </c>
      <c r="AY148" s="26">
        <v>0</v>
      </c>
      <c r="AZ148" s="26">
        <v>-1.862645149230957E-9</v>
      </c>
      <c r="BA148" s="26">
        <v>-1.862645149230957E-9</v>
      </c>
      <c r="BB148" s="23" t="s">
        <v>0</v>
      </c>
      <c r="BC148" s="23" t="s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4.9476511776447296E-10</v>
      </c>
      <c r="BI148" s="26">
        <v>0</v>
      </c>
      <c r="BJ148" s="26">
        <v>-1.862645149230957E-9</v>
      </c>
      <c r="BK148" s="26">
        <v>-1.862645149230957E-9</v>
      </c>
      <c r="BL148" s="26">
        <v>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0</v>
      </c>
      <c r="BR148" s="20">
        <v>0</v>
      </c>
      <c r="BS148" s="318">
        <v>16</v>
      </c>
      <c r="BT148" s="20">
        <v>0</v>
      </c>
      <c r="BU148" s="318">
        <v>0</v>
      </c>
      <c r="BV148" s="20">
        <v>229</v>
      </c>
      <c r="BW148" s="31">
        <v>0</v>
      </c>
      <c r="BX148" s="31">
        <v>0</v>
      </c>
      <c r="BY148" s="26">
        <v>0</v>
      </c>
      <c r="BZ148" s="26">
        <v>0</v>
      </c>
      <c r="CA148" s="26">
        <v>0</v>
      </c>
      <c r="CB148" s="26">
        <v>-23947970.432514668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2">
        <v>0</v>
      </c>
      <c r="CL148" s="22">
        <v>0</v>
      </c>
    </row>
    <row r="149" spans="1:90" s="323" customFormat="1" ht="20.100000000000001" customHeight="1" outlineLevel="2">
      <c r="A149" s="320" t="s">
        <v>137</v>
      </c>
      <c r="B149" s="320"/>
      <c r="C149" s="320"/>
      <c r="D149" s="320"/>
      <c r="E149" s="320"/>
      <c r="F149" s="320"/>
      <c r="G149" s="320"/>
      <c r="H149" s="320"/>
      <c r="I149" s="321"/>
      <c r="J149" s="32"/>
      <c r="K149" s="32"/>
      <c r="L149" s="33"/>
      <c r="M149" s="34"/>
      <c r="N149" s="34"/>
      <c r="O149" s="35"/>
      <c r="P149" s="32"/>
      <c r="Q149" s="32"/>
      <c r="R149" s="36">
        <v>0</v>
      </c>
      <c r="S149" s="36">
        <v>0</v>
      </c>
      <c r="T149" s="36">
        <v>0</v>
      </c>
      <c r="U149" s="37">
        <v>117975430.07907873</v>
      </c>
      <c r="V149" s="38"/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7">
        <v>117885362.97527082</v>
      </c>
      <c r="AD149" s="38">
        <v>90067.10380790662</v>
      </c>
      <c r="AE149" s="38">
        <v>0</v>
      </c>
      <c r="AF149" s="38">
        <v>0</v>
      </c>
      <c r="AG149" s="38">
        <v>90067.10380790662</v>
      </c>
      <c r="AH149" s="39">
        <v>-10484752.353896961</v>
      </c>
      <c r="AI149" s="38">
        <v>0</v>
      </c>
      <c r="AJ149" s="38">
        <v>0</v>
      </c>
      <c r="AK149" s="40">
        <v>-10484752.353896961</v>
      </c>
      <c r="AL149" s="41"/>
      <c r="AM149" s="38">
        <v>128460182.43297569</v>
      </c>
      <c r="AN149" s="32"/>
      <c r="AO149" s="41"/>
      <c r="AP149" s="38">
        <v>45201086.217084259</v>
      </c>
      <c r="AQ149" s="42"/>
      <c r="AR149" s="35"/>
      <c r="AS149" s="35"/>
      <c r="AT149" s="38">
        <v>-3289835.2955913628</v>
      </c>
      <c r="AU149" s="38">
        <v>0</v>
      </c>
      <c r="AV149" s="38">
        <v>0</v>
      </c>
      <c r="AW149" s="38">
        <v>-3289835.2955913628</v>
      </c>
      <c r="AX149" s="38">
        <v>-5274569.9209212661</v>
      </c>
      <c r="AY149" s="38">
        <v>0</v>
      </c>
      <c r="AZ149" s="38">
        <v>654182.91999999818</v>
      </c>
      <c r="BA149" s="38">
        <v>-4620387.0009212689</v>
      </c>
      <c r="BB149" s="35"/>
      <c r="BC149" s="35"/>
      <c r="BD149" s="38"/>
      <c r="BE149" s="38"/>
      <c r="BF149" s="38"/>
      <c r="BG149" s="38"/>
      <c r="BH149" s="38"/>
      <c r="BI149" s="38"/>
      <c r="BJ149" s="38"/>
      <c r="BK149" s="38"/>
      <c r="BL149" s="38"/>
      <c r="BM149" s="35"/>
      <c r="BN149" s="35"/>
      <c r="BO149" s="35"/>
      <c r="BP149" s="38"/>
      <c r="BQ149" s="50"/>
      <c r="BR149" s="32"/>
      <c r="BS149" s="322"/>
      <c r="BT149" s="32"/>
      <c r="BU149" s="322"/>
      <c r="BV149" s="32"/>
      <c r="BW149" s="43"/>
      <c r="BX149" s="43"/>
      <c r="BY149" s="38"/>
      <c r="BZ149" s="38"/>
      <c r="CA149" s="38">
        <v>0</v>
      </c>
      <c r="CB149" s="38"/>
      <c r="CC149" s="38"/>
      <c r="CD149" s="38"/>
      <c r="CE149" s="38"/>
      <c r="CF149" s="38"/>
      <c r="CG149" s="38"/>
      <c r="CH149" s="38"/>
      <c r="CI149" s="38"/>
      <c r="CJ149" s="38"/>
      <c r="CK149" s="34"/>
      <c r="CL149" s="34"/>
    </row>
    <row r="150" spans="1:90" outlineLevel="3">
      <c r="A150" s="316" t="s">
        <v>278</v>
      </c>
      <c r="B150" s="316" t="s">
        <v>243</v>
      </c>
      <c r="C150" s="316" t="s">
        <v>140</v>
      </c>
      <c r="D150" s="316" t="s">
        <v>141</v>
      </c>
      <c r="E150" s="316" t="s">
        <v>552</v>
      </c>
      <c r="F150" s="316" t="s">
        <v>526</v>
      </c>
      <c r="G150" s="316" t="s">
        <v>143</v>
      </c>
      <c r="H150" s="316" t="s">
        <v>120</v>
      </c>
      <c r="I150" s="317" t="s">
        <v>120</v>
      </c>
      <c r="J150" s="44">
        <v>1</v>
      </c>
      <c r="K150" s="20">
        <v>1</v>
      </c>
      <c r="L150" s="21">
        <v>0</v>
      </c>
      <c r="M150" s="22">
        <v>0</v>
      </c>
      <c r="N150" s="22">
        <v>1</v>
      </c>
      <c r="O150" s="23">
        <v>17935000</v>
      </c>
      <c r="P150" s="20">
        <v>17935000</v>
      </c>
      <c r="Q150" s="20">
        <v>0</v>
      </c>
      <c r="R150" s="24" t="s">
        <v>553</v>
      </c>
      <c r="S150" s="24">
        <v>0</v>
      </c>
      <c r="T150" s="24">
        <v>0</v>
      </c>
      <c r="U150" s="25">
        <v>17935000</v>
      </c>
      <c r="V150" s="26" t="s">
        <v>97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5">
        <v>17935000</v>
      </c>
      <c r="AD150" s="26">
        <v>0</v>
      </c>
      <c r="AE150" s="26">
        <v>0</v>
      </c>
      <c r="AF150" s="26">
        <v>0</v>
      </c>
      <c r="AG150" s="26">
        <v>0</v>
      </c>
      <c r="AH150" s="27">
        <v>0</v>
      </c>
      <c r="AI150" s="26">
        <v>0</v>
      </c>
      <c r="AJ150" s="26">
        <v>0</v>
      </c>
      <c r="AK150" s="28">
        <v>0</v>
      </c>
      <c r="AL150" s="29">
        <v>0</v>
      </c>
      <c r="AM150" s="26">
        <v>17935000</v>
      </c>
      <c r="AN150" s="29">
        <v>0</v>
      </c>
      <c r="AO150" s="29">
        <v>0</v>
      </c>
      <c r="AP150" s="26">
        <v>17935000</v>
      </c>
      <c r="AQ150" s="30">
        <v>1</v>
      </c>
      <c r="AR150" s="23">
        <v>17935000</v>
      </c>
      <c r="AS150" s="23">
        <v>17935000</v>
      </c>
      <c r="AT150" s="26">
        <v>0</v>
      </c>
      <c r="AU150" s="26">
        <v>0</v>
      </c>
      <c r="AV150" s="26">
        <v>0</v>
      </c>
      <c r="AW150" s="26">
        <v>0</v>
      </c>
      <c r="AX150" s="26">
        <v>17935000</v>
      </c>
      <c r="AY150" s="26">
        <v>0</v>
      </c>
      <c r="AZ150" s="26">
        <v>0</v>
      </c>
      <c r="BA150" s="26">
        <v>17935000</v>
      </c>
      <c r="BB150" s="23" t="s">
        <v>0</v>
      </c>
      <c r="BC150" s="23" t="s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17935000</v>
      </c>
      <c r="BI150" s="26">
        <v>0</v>
      </c>
      <c r="BJ150" s="26">
        <v>0</v>
      </c>
      <c r="BK150" s="26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6">
        <v>0</v>
      </c>
      <c r="BQ150" s="20">
        <v>0</v>
      </c>
      <c r="BR150" s="20">
        <v>0</v>
      </c>
      <c r="BS150" s="318">
        <v>8</v>
      </c>
      <c r="BT150" s="20">
        <v>0</v>
      </c>
      <c r="BU150" s="318">
        <v>0</v>
      </c>
      <c r="BV150" s="20">
        <v>94</v>
      </c>
      <c r="BW150" s="31">
        <v>0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2">
        <v>0</v>
      </c>
      <c r="CL150" s="22">
        <v>0</v>
      </c>
    </row>
    <row r="151" spans="1:90" s="323" customFormat="1" ht="20.100000000000001" customHeight="1" outlineLevel="2">
      <c r="A151" s="320" t="s">
        <v>280</v>
      </c>
      <c r="B151" s="320"/>
      <c r="C151" s="320"/>
      <c r="D151" s="320"/>
      <c r="E151" s="320"/>
      <c r="F151" s="320"/>
      <c r="G151" s="320"/>
      <c r="H151" s="320"/>
      <c r="I151" s="321"/>
      <c r="J151" s="48"/>
      <c r="K151" s="32"/>
      <c r="L151" s="33"/>
      <c r="M151" s="34"/>
      <c r="N151" s="34"/>
      <c r="O151" s="35"/>
      <c r="P151" s="32"/>
      <c r="Q151" s="32"/>
      <c r="R151" s="36">
        <v>0</v>
      </c>
      <c r="S151" s="36">
        <v>0</v>
      </c>
      <c r="T151" s="36">
        <v>0</v>
      </c>
      <c r="U151" s="37">
        <v>17935000</v>
      </c>
      <c r="V151" s="38"/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7">
        <v>17935000</v>
      </c>
      <c r="AD151" s="38">
        <v>0</v>
      </c>
      <c r="AE151" s="38">
        <v>0</v>
      </c>
      <c r="AF151" s="38">
        <v>0</v>
      </c>
      <c r="AG151" s="38">
        <v>0</v>
      </c>
      <c r="AH151" s="39">
        <v>0</v>
      </c>
      <c r="AI151" s="38">
        <v>0</v>
      </c>
      <c r="AJ151" s="38">
        <v>0</v>
      </c>
      <c r="AK151" s="40">
        <v>0</v>
      </c>
      <c r="AL151" s="41"/>
      <c r="AM151" s="38">
        <v>17935000</v>
      </c>
      <c r="AN151" s="41"/>
      <c r="AO151" s="41"/>
      <c r="AP151" s="38">
        <v>17935000</v>
      </c>
      <c r="AQ151" s="42"/>
      <c r="AR151" s="35"/>
      <c r="AS151" s="35"/>
      <c r="AT151" s="38">
        <v>0</v>
      </c>
      <c r="AU151" s="38">
        <v>0</v>
      </c>
      <c r="AV151" s="38">
        <v>0</v>
      </c>
      <c r="AW151" s="38">
        <v>0</v>
      </c>
      <c r="AX151" s="38">
        <v>17935000</v>
      </c>
      <c r="AY151" s="38">
        <v>0</v>
      </c>
      <c r="AZ151" s="38">
        <v>0</v>
      </c>
      <c r="BA151" s="38">
        <v>17935000</v>
      </c>
      <c r="BB151" s="35"/>
      <c r="BC151" s="35"/>
      <c r="BD151" s="38"/>
      <c r="BE151" s="38"/>
      <c r="BF151" s="38"/>
      <c r="BG151" s="38"/>
      <c r="BH151" s="38"/>
      <c r="BI151" s="38"/>
      <c r="BJ151" s="38"/>
      <c r="BK151" s="38"/>
      <c r="BL151" s="35"/>
      <c r="BM151" s="35"/>
      <c r="BN151" s="35"/>
      <c r="BO151" s="35"/>
      <c r="BP151" s="38"/>
      <c r="BQ151" s="32"/>
      <c r="BR151" s="32"/>
      <c r="BS151" s="322"/>
      <c r="BT151" s="32"/>
      <c r="BU151" s="322"/>
      <c r="BV151" s="32"/>
      <c r="BW151" s="43"/>
      <c r="BX151" s="43"/>
      <c r="BY151" s="38"/>
      <c r="BZ151" s="38"/>
      <c r="CA151" s="38">
        <v>0</v>
      </c>
      <c r="CB151" s="38"/>
      <c r="CC151" s="38"/>
      <c r="CD151" s="38"/>
      <c r="CE151" s="38"/>
      <c r="CF151" s="38"/>
      <c r="CG151" s="38"/>
      <c r="CH151" s="38"/>
      <c r="CI151" s="38"/>
      <c r="CJ151" s="38"/>
      <c r="CK151" s="34"/>
      <c r="CL151" s="34"/>
    </row>
    <row r="152" spans="1:90" outlineLevel="3">
      <c r="A152" s="316" t="s">
        <v>118</v>
      </c>
      <c r="B152" s="316" t="s">
        <v>243</v>
      </c>
      <c r="C152" s="316" t="s">
        <v>148</v>
      </c>
      <c r="D152" s="316" t="s">
        <v>149</v>
      </c>
      <c r="E152" s="316" t="s">
        <v>348</v>
      </c>
      <c r="F152" s="316" t="s">
        <v>528</v>
      </c>
      <c r="G152" s="316" t="s">
        <v>231</v>
      </c>
      <c r="H152" s="316" t="s">
        <v>120</v>
      </c>
      <c r="I152" s="317" t="s">
        <v>120</v>
      </c>
      <c r="J152" s="20">
        <v>3182500</v>
      </c>
      <c r="K152" s="20">
        <v>3182500</v>
      </c>
      <c r="L152" s="21">
        <v>0.25223452802325591</v>
      </c>
      <c r="M152" s="22">
        <v>0</v>
      </c>
      <c r="N152" s="22">
        <v>0.55675842892180893</v>
      </c>
      <c r="O152" s="23">
        <v>0.40862274892681322</v>
      </c>
      <c r="P152" s="54">
        <v>0.40990751060885833</v>
      </c>
      <c r="Q152" s="20">
        <v>-1.2847616820451102E-3</v>
      </c>
      <c r="R152" s="24" t="s">
        <v>554</v>
      </c>
      <c r="S152" s="24">
        <v>0</v>
      </c>
      <c r="T152" s="24">
        <v>0</v>
      </c>
      <c r="U152" s="25">
        <v>1300441.8984595831</v>
      </c>
      <c r="V152" s="26" t="s">
        <v>97</v>
      </c>
      <c r="W152" s="26">
        <v>1047626.2376508121</v>
      </c>
      <c r="X152" s="26">
        <v>0</v>
      </c>
      <c r="Y152" s="26">
        <v>1047626.2376508121</v>
      </c>
      <c r="Z152" s="26">
        <v>1047626.2376508121</v>
      </c>
      <c r="AA152" s="26">
        <v>0</v>
      </c>
      <c r="AB152" s="26">
        <v>1047626.2376508121</v>
      </c>
      <c r="AC152" s="25">
        <v>1304530.6525126917</v>
      </c>
      <c r="AD152" s="26">
        <v>-4088.754053108627</v>
      </c>
      <c r="AE152" s="26">
        <v>0</v>
      </c>
      <c r="AF152" s="26">
        <v>0</v>
      </c>
      <c r="AG152" s="26">
        <v>-4088.754053108627</v>
      </c>
      <c r="AH152" s="27">
        <v>-4653550.7624373948</v>
      </c>
      <c r="AI152" s="26">
        <v>0</v>
      </c>
      <c r="AJ152" s="26">
        <v>0</v>
      </c>
      <c r="AK152" s="28">
        <v>-4653550.7624373948</v>
      </c>
      <c r="AL152" s="29">
        <v>627160.97047566995</v>
      </c>
      <c r="AM152" s="26">
        <v>5953992.6608969783</v>
      </c>
      <c r="AN152" s="29">
        <v>0</v>
      </c>
      <c r="AO152" s="29">
        <v>1103762.5299717665</v>
      </c>
      <c r="AP152" s="26">
        <v>13706016.359765276</v>
      </c>
      <c r="AQ152" s="30">
        <v>1</v>
      </c>
      <c r="AR152" s="23">
        <v>2436340.0875600283</v>
      </c>
      <c r="AS152" s="23">
        <v>1.375</v>
      </c>
      <c r="AT152" s="26">
        <v>-2559657.9532094318</v>
      </c>
      <c r="AU152" s="26">
        <v>0</v>
      </c>
      <c r="AV152" s="26">
        <v>0</v>
      </c>
      <c r="AW152" s="26">
        <v>-2559657.9532094318</v>
      </c>
      <c r="AX152" s="26">
        <v>-21371541.930404209</v>
      </c>
      <c r="AY152" s="26">
        <v>0</v>
      </c>
      <c r="AZ152" s="26">
        <v>0</v>
      </c>
      <c r="BA152" s="26">
        <v>-21371541.930404209</v>
      </c>
      <c r="BB152" s="23">
        <v>1.375</v>
      </c>
      <c r="BC152" s="23">
        <v>1.375</v>
      </c>
      <c r="BD152" s="26">
        <v>-2555569.1991563234</v>
      </c>
      <c r="BE152" s="26">
        <v>0</v>
      </c>
      <c r="BF152" s="26">
        <v>0</v>
      </c>
      <c r="BG152" s="26">
        <v>-2555569.1991563234</v>
      </c>
      <c r="BH152" s="26">
        <v>-21367453.1763511</v>
      </c>
      <c r="BI152" s="26">
        <v>0</v>
      </c>
      <c r="BJ152" s="26">
        <v>0</v>
      </c>
      <c r="BK152" s="26">
        <v>-21367453.1763511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6">
        <v>0</v>
      </c>
      <c r="BQ152" s="20">
        <v>0</v>
      </c>
      <c r="BR152" s="20">
        <v>0</v>
      </c>
      <c r="BS152" s="318">
        <v>7</v>
      </c>
      <c r="BT152" s="20">
        <v>0</v>
      </c>
      <c r="BU152" s="324">
        <v>1771883.7000436569</v>
      </c>
      <c r="BV152" s="20">
        <v>103</v>
      </c>
      <c r="BW152" s="31">
        <v>1.375</v>
      </c>
      <c r="BX152" s="31">
        <v>1.375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-4649462.0083842864</v>
      </c>
      <c r="CH152" s="26">
        <v>0</v>
      </c>
      <c r="CI152" s="26">
        <v>0</v>
      </c>
      <c r="CJ152" s="26">
        <v>-4649462.0083842864</v>
      </c>
      <c r="CK152" s="22">
        <v>0.43</v>
      </c>
      <c r="CL152" s="22">
        <v>0</v>
      </c>
    </row>
    <row r="153" spans="1:90" s="323" customFormat="1" ht="20.100000000000001" customHeight="1" outlineLevel="2">
      <c r="A153" s="320" t="s">
        <v>121</v>
      </c>
      <c r="B153" s="320"/>
      <c r="C153" s="320"/>
      <c r="D153" s="320"/>
      <c r="E153" s="320"/>
      <c r="F153" s="320"/>
      <c r="G153" s="320"/>
      <c r="H153" s="320"/>
      <c r="I153" s="321"/>
      <c r="J153" s="32"/>
      <c r="K153" s="32"/>
      <c r="L153" s="33"/>
      <c r="M153" s="34"/>
      <c r="N153" s="34"/>
      <c r="O153" s="35"/>
      <c r="P153" s="55"/>
      <c r="Q153" s="32"/>
      <c r="R153" s="36">
        <v>0</v>
      </c>
      <c r="S153" s="36">
        <v>0</v>
      </c>
      <c r="T153" s="36">
        <v>0</v>
      </c>
      <c r="U153" s="37">
        <v>1300441.8984595831</v>
      </c>
      <c r="V153" s="38"/>
      <c r="W153" s="38">
        <v>1047626.2376508121</v>
      </c>
      <c r="X153" s="38">
        <v>0</v>
      </c>
      <c r="Y153" s="38">
        <v>1047626.2376508121</v>
      </c>
      <c r="Z153" s="38">
        <v>1047626.2376508121</v>
      </c>
      <c r="AA153" s="38">
        <v>0</v>
      </c>
      <c r="AB153" s="38">
        <v>1047626.2376508121</v>
      </c>
      <c r="AC153" s="37">
        <v>1304530.6525126917</v>
      </c>
      <c r="AD153" s="38">
        <v>-4088.754053108627</v>
      </c>
      <c r="AE153" s="38">
        <v>0</v>
      </c>
      <c r="AF153" s="38">
        <v>0</v>
      </c>
      <c r="AG153" s="38">
        <v>-4088.754053108627</v>
      </c>
      <c r="AH153" s="39">
        <v>-4653550.7624373948</v>
      </c>
      <c r="AI153" s="38">
        <v>0</v>
      </c>
      <c r="AJ153" s="38">
        <v>0</v>
      </c>
      <c r="AK153" s="40">
        <v>-4653550.7624373948</v>
      </c>
      <c r="AL153" s="41"/>
      <c r="AM153" s="38">
        <v>5953992.6608969783</v>
      </c>
      <c r="AN153" s="41"/>
      <c r="AO153" s="41"/>
      <c r="AP153" s="38">
        <v>13706016.359765276</v>
      </c>
      <c r="AQ153" s="42"/>
      <c r="AR153" s="35"/>
      <c r="AS153" s="35"/>
      <c r="AT153" s="38">
        <v>-2559657.9532094318</v>
      </c>
      <c r="AU153" s="38">
        <v>0</v>
      </c>
      <c r="AV153" s="38">
        <v>0</v>
      </c>
      <c r="AW153" s="38">
        <v>-2559657.9532094318</v>
      </c>
      <c r="AX153" s="38">
        <v>-21371541.930404209</v>
      </c>
      <c r="AY153" s="38">
        <v>0</v>
      </c>
      <c r="AZ153" s="38">
        <v>0</v>
      </c>
      <c r="BA153" s="38">
        <v>-21371541.930404209</v>
      </c>
      <c r="BB153" s="35"/>
      <c r="BC153" s="35"/>
      <c r="BD153" s="38"/>
      <c r="BE153" s="38"/>
      <c r="BF153" s="38"/>
      <c r="BG153" s="38"/>
      <c r="BH153" s="38"/>
      <c r="BI153" s="38"/>
      <c r="BJ153" s="38"/>
      <c r="BK153" s="38"/>
      <c r="BL153" s="35"/>
      <c r="BM153" s="35"/>
      <c r="BN153" s="35"/>
      <c r="BO153" s="35"/>
      <c r="BP153" s="38"/>
      <c r="BQ153" s="32"/>
      <c r="BR153" s="32"/>
      <c r="BS153" s="322"/>
      <c r="BT153" s="32"/>
      <c r="BU153" s="325"/>
      <c r="BV153" s="32"/>
      <c r="BW153" s="43"/>
      <c r="BX153" s="43"/>
      <c r="BY153" s="38"/>
      <c r="BZ153" s="38"/>
      <c r="CA153" s="38">
        <v>0</v>
      </c>
      <c r="CB153" s="38"/>
      <c r="CC153" s="38"/>
      <c r="CD153" s="38"/>
      <c r="CE153" s="38"/>
      <c r="CF153" s="38"/>
      <c r="CG153" s="38"/>
      <c r="CH153" s="38"/>
      <c r="CI153" s="38"/>
      <c r="CJ153" s="38"/>
      <c r="CK153" s="34"/>
      <c r="CL153" s="34"/>
    </row>
    <row r="154" spans="1:90" s="328" customFormat="1" ht="30" customHeight="1" outlineLevel="1">
      <c r="A154" s="320"/>
      <c r="B154" s="320" t="s">
        <v>255</v>
      </c>
      <c r="C154" s="320"/>
      <c r="D154" s="320"/>
      <c r="E154" s="320"/>
      <c r="F154" s="320"/>
      <c r="G154" s="320"/>
      <c r="H154" s="320"/>
      <c r="I154" s="321"/>
      <c r="J154" s="56"/>
      <c r="K154" s="56"/>
      <c r="L154" s="57"/>
      <c r="M154" s="58"/>
      <c r="N154" s="58"/>
      <c r="O154" s="59"/>
      <c r="P154" s="60"/>
      <c r="Q154" s="56"/>
      <c r="R154" s="61">
        <v>0</v>
      </c>
      <c r="S154" s="61">
        <v>0</v>
      </c>
      <c r="T154" s="61">
        <v>0</v>
      </c>
      <c r="U154" s="62">
        <v>549629609.02486753</v>
      </c>
      <c r="V154" s="63"/>
      <c r="W154" s="63">
        <v>211822462.98969519</v>
      </c>
      <c r="X154" s="63">
        <v>0</v>
      </c>
      <c r="Y154" s="63">
        <v>211822462.98969519</v>
      </c>
      <c r="Z154" s="63">
        <v>89859283.989695176</v>
      </c>
      <c r="AA154" s="63">
        <v>0</v>
      </c>
      <c r="AB154" s="63">
        <v>89859283.989695176</v>
      </c>
      <c r="AC154" s="62">
        <v>541291218.0654999</v>
      </c>
      <c r="AD154" s="63">
        <v>8398261.4693675227</v>
      </c>
      <c r="AE154" s="63">
        <v>-63713.509999999776</v>
      </c>
      <c r="AF154" s="63">
        <v>515.2641945567085</v>
      </c>
      <c r="AG154" s="63">
        <v>8335063.2235620804</v>
      </c>
      <c r="AH154" s="64">
        <v>-35997759.709356569</v>
      </c>
      <c r="AI154" s="63">
        <v>294026.95000000088</v>
      </c>
      <c r="AJ154" s="63">
        <v>407491.4658306503</v>
      </c>
      <c r="AK154" s="65">
        <v>-35296241.293525912</v>
      </c>
      <c r="AL154" s="66"/>
      <c r="AM154" s="63">
        <v>582708313.57894206</v>
      </c>
      <c r="AN154" s="66"/>
      <c r="AO154" s="66"/>
      <c r="AP154" s="63">
        <v>492643355.92897654</v>
      </c>
      <c r="AQ154" s="67"/>
      <c r="AR154" s="59"/>
      <c r="AS154" s="59"/>
      <c r="AT154" s="63">
        <v>-7884990.6296509923</v>
      </c>
      <c r="AU154" s="63">
        <v>-274962.46999999916</v>
      </c>
      <c r="AV154" s="63">
        <v>7534.6983940922637</v>
      </c>
      <c r="AW154" s="63">
        <v>-8152418.4012568993</v>
      </c>
      <c r="AX154" s="63">
        <v>-40052612.070811413</v>
      </c>
      <c r="AY154" s="63">
        <v>-13946861.139999997</v>
      </c>
      <c r="AZ154" s="63">
        <v>12627602.533171104</v>
      </c>
      <c r="BA154" s="63">
        <v>-41371870.677640311</v>
      </c>
      <c r="BB154" s="59"/>
      <c r="BC154" s="59"/>
      <c r="BD154" s="63"/>
      <c r="BE154" s="63"/>
      <c r="BF154" s="63"/>
      <c r="BG154" s="63"/>
      <c r="BH154" s="63"/>
      <c r="BI154" s="63"/>
      <c r="BJ154" s="63"/>
      <c r="BK154" s="63"/>
      <c r="BL154" s="59"/>
      <c r="BM154" s="59"/>
      <c r="BN154" s="59"/>
      <c r="BO154" s="59"/>
      <c r="BP154" s="63"/>
      <c r="BQ154" s="56"/>
      <c r="BR154" s="56"/>
      <c r="BS154" s="326"/>
      <c r="BT154" s="56"/>
      <c r="BU154" s="327"/>
      <c r="BV154" s="56"/>
      <c r="BW154" s="68"/>
      <c r="BX154" s="68"/>
      <c r="BY154" s="63"/>
      <c r="BZ154" s="63"/>
      <c r="CA154" s="63">
        <v>2566803.4300000002</v>
      </c>
      <c r="CB154" s="63"/>
      <c r="CC154" s="63"/>
      <c r="CD154" s="63"/>
      <c r="CE154" s="63"/>
      <c r="CF154" s="63"/>
      <c r="CG154" s="63"/>
      <c r="CH154" s="63"/>
      <c r="CI154" s="63"/>
      <c r="CJ154" s="63"/>
      <c r="CK154" s="58"/>
      <c r="CL154" s="58"/>
    </row>
    <row r="155" spans="1:90" outlineLevel="3">
      <c r="A155" s="316" t="s">
        <v>82</v>
      </c>
      <c r="B155" s="316" t="s">
        <v>256</v>
      </c>
      <c r="C155" s="316" t="s">
        <v>0</v>
      </c>
      <c r="D155" s="316" t="s">
        <v>0</v>
      </c>
      <c r="E155" s="316" t="s">
        <v>257</v>
      </c>
      <c r="F155" s="316" t="s">
        <v>0</v>
      </c>
      <c r="G155" s="316" t="s">
        <v>256</v>
      </c>
      <c r="H155" s="316" t="s">
        <v>85</v>
      </c>
      <c r="I155" s="317" t="s">
        <v>86</v>
      </c>
      <c r="J155" s="20">
        <v>0</v>
      </c>
      <c r="K155" s="20">
        <v>0</v>
      </c>
      <c r="L155" s="21">
        <v>0</v>
      </c>
      <c r="M155" s="22">
        <v>0</v>
      </c>
      <c r="N155" s="22">
        <v>0</v>
      </c>
      <c r="O155" s="23">
        <v>0</v>
      </c>
      <c r="P155" s="20">
        <v>0</v>
      </c>
      <c r="Q155" s="20">
        <v>0</v>
      </c>
      <c r="R155" s="24">
        <v>0</v>
      </c>
      <c r="S155" s="24">
        <v>0</v>
      </c>
      <c r="T155" s="24">
        <v>0</v>
      </c>
      <c r="U155" s="25">
        <v>0</v>
      </c>
      <c r="V155" s="26" t="s">
        <v>87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0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83351.789999999994</v>
      </c>
      <c r="AK155" s="28">
        <v>83351.789999999994</v>
      </c>
      <c r="AL155" s="29">
        <v>0.14999999999417923</v>
      </c>
      <c r="AM155" s="26">
        <v>0</v>
      </c>
      <c r="AN155" s="20">
        <v>0</v>
      </c>
      <c r="AO155" s="29">
        <v>0</v>
      </c>
      <c r="AP155" s="26">
        <v>0</v>
      </c>
      <c r="AQ155" s="30">
        <v>1</v>
      </c>
      <c r="AR155" s="23">
        <v>0</v>
      </c>
      <c r="AS155" s="23">
        <v>0</v>
      </c>
      <c r="AT155" s="26">
        <v>0</v>
      </c>
      <c r="AU155" s="26">
        <v>0</v>
      </c>
      <c r="AV155" s="26">
        <v>0</v>
      </c>
      <c r="AW155" s="26">
        <v>0</v>
      </c>
      <c r="AX155" s="26">
        <v>0</v>
      </c>
      <c r="AY155" s="26">
        <v>0</v>
      </c>
      <c r="AZ155" s="26">
        <v>237015.58</v>
      </c>
      <c r="BA155" s="26">
        <v>237015.58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0</v>
      </c>
      <c r="BI155" s="26">
        <v>0</v>
      </c>
      <c r="BJ155" s="26">
        <v>237015.58</v>
      </c>
      <c r="BK155" s="26">
        <v>237015.58</v>
      </c>
      <c r="BL155" s="23">
        <v>0</v>
      </c>
      <c r="BM155" s="23" t="s">
        <v>88</v>
      </c>
      <c r="BN155" s="23">
        <v>0</v>
      </c>
      <c r="BO155" s="23" t="b">
        <v>0</v>
      </c>
      <c r="BP155" s="26">
        <v>83351.789999999994</v>
      </c>
      <c r="BQ155" s="24">
        <v>0</v>
      </c>
      <c r="BR155" s="20">
        <v>0</v>
      </c>
      <c r="BS155" s="318">
        <v>83</v>
      </c>
      <c r="BT155" s="20">
        <v>0</v>
      </c>
      <c r="BU155" s="318">
        <v>0</v>
      </c>
      <c r="BV155" s="20">
        <v>132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83351.789999999994</v>
      </c>
      <c r="CJ155" s="26">
        <v>83351.789999999994</v>
      </c>
      <c r="CK155" s="22">
        <v>0</v>
      </c>
      <c r="CL155" s="22">
        <v>0</v>
      </c>
    </row>
    <row r="156" spans="1:90" s="323" customFormat="1" ht="20.100000000000001" customHeight="1" outlineLevel="2">
      <c r="A156" s="320" t="s">
        <v>89</v>
      </c>
      <c r="B156" s="320"/>
      <c r="C156" s="320"/>
      <c r="D156" s="320"/>
      <c r="E156" s="320"/>
      <c r="F156" s="320"/>
      <c r="G156" s="320"/>
      <c r="H156" s="320"/>
      <c r="I156" s="321"/>
      <c r="J156" s="32"/>
      <c r="K156" s="32"/>
      <c r="L156" s="33"/>
      <c r="M156" s="34"/>
      <c r="N156" s="34"/>
      <c r="O156" s="35"/>
      <c r="P156" s="32"/>
      <c r="Q156" s="32"/>
      <c r="R156" s="36">
        <v>0</v>
      </c>
      <c r="S156" s="36">
        <v>0</v>
      </c>
      <c r="T156" s="36">
        <v>0</v>
      </c>
      <c r="U156" s="37">
        <v>0</v>
      </c>
      <c r="V156" s="38"/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7">
        <v>0</v>
      </c>
      <c r="AD156" s="38">
        <v>0</v>
      </c>
      <c r="AE156" s="38">
        <v>0</v>
      </c>
      <c r="AF156" s="38">
        <v>0</v>
      </c>
      <c r="AG156" s="38">
        <v>0</v>
      </c>
      <c r="AH156" s="39">
        <v>0</v>
      </c>
      <c r="AI156" s="38">
        <v>0</v>
      </c>
      <c r="AJ156" s="38">
        <v>83351.789999999994</v>
      </c>
      <c r="AK156" s="40">
        <v>83351.789999999994</v>
      </c>
      <c r="AL156" s="41"/>
      <c r="AM156" s="38">
        <v>0</v>
      </c>
      <c r="AN156" s="32"/>
      <c r="AO156" s="41"/>
      <c r="AP156" s="38">
        <v>0</v>
      </c>
      <c r="AQ156" s="42"/>
      <c r="AR156" s="35"/>
      <c r="AS156" s="35"/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237015.58</v>
      </c>
      <c r="BA156" s="38">
        <v>237015.58</v>
      </c>
      <c r="BB156" s="35"/>
      <c r="BC156" s="35"/>
      <c r="BD156" s="38"/>
      <c r="BE156" s="38"/>
      <c r="BF156" s="38"/>
      <c r="BG156" s="38"/>
      <c r="BH156" s="38"/>
      <c r="BI156" s="38"/>
      <c r="BJ156" s="38"/>
      <c r="BK156" s="38"/>
      <c r="BL156" s="35"/>
      <c r="BM156" s="35"/>
      <c r="BN156" s="35"/>
      <c r="BO156" s="35"/>
      <c r="BP156" s="38"/>
      <c r="BQ156" s="36"/>
      <c r="BR156" s="32"/>
      <c r="BS156" s="322"/>
      <c r="BT156" s="32"/>
      <c r="BU156" s="322"/>
      <c r="BV156" s="32"/>
      <c r="BW156" s="43"/>
      <c r="BX156" s="43"/>
      <c r="BY156" s="38"/>
      <c r="BZ156" s="38"/>
      <c r="CA156" s="38">
        <v>0</v>
      </c>
      <c r="CB156" s="38"/>
      <c r="CC156" s="38"/>
      <c r="CD156" s="38"/>
      <c r="CE156" s="38"/>
      <c r="CF156" s="38"/>
      <c r="CG156" s="38"/>
      <c r="CH156" s="38"/>
      <c r="CI156" s="38"/>
      <c r="CJ156" s="38"/>
      <c r="CK156" s="34"/>
      <c r="CL156" s="34"/>
    </row>
    <row r="157" spans="1:90" outlineLevel="3">
      <c r="A157" s="316" t="s">
        <v>258</v>
      </c>
      <c r="B157" s="316" t="s">
        <v>256</v>
      </c>
      <c r="C157" s="316" t="s">
        <v>259</v>
      </c>
      <c r="D157" s="316" t="s">
        <v>260</v>
      </c>
      <c r="E157" s="316" t="s">
        <v>261</v>
      </c>
      <c r="F157" s="316" t="s">
        <v>621</v>
      </c>
      <c r="G157" s="316" t="s">
        <v>263</v>
      </c>
      <c r="H157" s="316" t="s">
        <v>144</v>
      </c>
      <c r="I157" s="317" t="s">
        <v>145</v>
      </c>
      <c r="J157" s="20">
        <v>0</v>
      </c>
      <c r="K157" s="20">
        <v>0</v>
      </c>
      <c r="L157" s="70">
        <v>0</v>
      </c>
      <c r="M157" s="22">
        <v>0</v>
      </c>
      <c r="N157" s="70">
        <v>0.89914973954030086</v>
      </c>
      <c r="O157" s="20">
        <v>204.06504932141007</v>
      </c>
      <c r="P157" s="46">
        <v>211.62747938517006</v>
      </c>
      <c r="Q157" s="46">
        <v>-7.5624300637599902</v>
      </c>
      <c r="R157" s="24" t="s">
        <v>622</v>
      </c>
      <c r="S157" s="24">
        <v>0</v>
      </c>
      <c r="T157" s="24">
        <v>0</v>
      </c>
      <c r="U157" s="25">
        <v>0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0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0</v>
      </c>
      <c r="AK157" s="28">
        <v>0</v>
      </c>
      <c r="AL157" s="29">
        <v>-3145353.4325060286</v>
      </c>
      <c r="AM157" s="26">
        <v>0</v>
      </c>
      <c r="AN157" s="29">
        <v>0</v>
      </c>
      <c r="AO157" s="20">
        <v>0</v>
      </c>
      <c r="AP157" s="26">
        <v>0</v>
      </c>
      <c r="AQ157" s="30">
        <v>5.3836349999999999</v>
      </c>
      <c r="AR157" s="23">
        <v>0</v>
      </c>
      <c r="AS157" s="23">
        <v>40.9375</v>
      </c>
      <c r="AT157" s="26">
        <v>0</v>
      </c>
      <c r="AU157" s="26">
        <v>0</v>
      </c>
      <c r="AV157" s="26">
        <v>0</v>
      </c>
      <c r="AW157" s="26">
        <v>0</v>
      </c>
      <c r="AX157" s="26">
        <v>68069972.499192059</v>
      </c>
      <c r="AY157" s="26">
        <v>0</v>
      </c>
      <c r="AZ157" s="26">
        <v>683723.95</v>
      </c>
      <c r="BA157" s="26">
        <v>68753696.449192062</v>
      </c>
      <c r="BB157" s="23">
        <v>40.9375</v>
      </c>
      <c r="BC157" s="23">
        <v>42.5</v>
      </c>
      <c r="BD157" s="26">
        <v>0</v>
      </c>
      <c r="BE157" s="26">
        <v>0</v>
      </c>
      <c r="BF157" s="26">
        <v>0</v>
      </c>
      <c r="BG157" s="26">
        <v>0</v>
      </c>
      <c r="BH157" s="26">
        <v>68069972.499192059</v>
      </c>
      <c r="BI157" s="26">
        <v>0</v>
      </c>
      <c r="BJ157" s="26">
        <v>683723.95</v>
      </c>
      <c r="BK157" s="26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6">
        <v>0</v>
      </c>
      <c r="BQ157" s="20">
        <v>308.4375</v>
      </c>
      <c r="BR157" s="20">
        <v>0</v>
      </c>
      <c r="BS157" s="318">
        <v>5</v>
      </c>
      <c r="BT157" s="20">
        <v>0</v>
      </c>
      <c r="BU157" s="324">
        <v>0</v>
      </c>
      <c r="BV157" s="20">
        <v>77</v>
      </c>
      <c r="BW157" s="31">
        <v>40.9375</v>
      </c>
      <c r="BX157" s="31">
        <v>40.9375</v>
      </c>
      <c r="BY157" s="26">
        <v>0</v>
      </c>
      <c r="BZ157" s="26">
        <v>0</v>
      </c>
      <c r="CA157" s="26">
        <v>0</v>
      </c>
      <c r="CB157" s="26">
        <v>-130122819.449663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2">
        <v>0.76</v>
      </c>
      <c r="CL157" s="22">
        <v>0</v>
      </c>
    </row>
    <row r="158" spans="1:90" outlineLevel="3">
      <c r="A158" s="316" t="s">
        <v>258</v>
      </c>
      <c r="B158" s="316" t="s">
        <v>256</v>
      </c>
      <c r="C158" s="316" t="s">
        <v>259</v>
      </c>
      <c r="D158" s="316" t="s">
        <v>260</v>
      </c>
      <c r="E158" s="316" t="s">
        <v>264</v>
      </c>
      <c r="F158" s="316" t="s">
        <v>621</v>
      </c>
      <c r="G158" s="316" t="s">
        <v>263</v>
      </c>
      <c r="H158" s="316" t="s">
        <v>144</v>
      </c>
      <c r="I158" s="317" t="s">
        <v>145</v>
      </c>
      <c r="J158" s="20">
        <v>0</v>
      </c>
      <c r="K158" s="20">
        <v>0</v>
      </c>
      <c r="L158" s="70">
        <v>0</v>
      </c>
      <c r="M158" s="22">
        <v>0</v>
      </c>
      <c r="N158" s="70">
        <v>0.89914973954030086</v>
      </c>
      <c r="O158" s="20">
        <v>204.06504932141007</v>
      </c>
      <c r="P158" s="46">
        <v>211.62747938517006</v>
      </c>
      <c r="Q158" s="46">
        <v>-7.5624300637599902</v>
      </c>
      <c r="R158" s="24">
        <v>0</v>
      </c>
      <c r="S158" s="24">
        <v>0</v>
      </c>
      <c r="T158" s="24">
        <v>0</v>
      </c>
      <c r="U158" s="25">
        <v>0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0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315687.80981162563</v>
      </c>
      <c r="AM158" s="26">
        <v>0</v>
      </c>
      <c r="AN158" s="29">
        <v>0</v>
      </c>
      <c r="AO158" s="20">
        <v>0</v>
      </c>
      <c r="AP158" s="26">
        <v>0</v>
      </c>
      <c r="AQ158" s="30">
        <v>5.3836349999999999</v>
      </c>
      <c r="AR158" s="23">
        <v>0</v>
      </c>
      <c r="AS158" s="23">
        <v>40.9375</v>
      </c>
      <c r="AT158" s="26">
        <v>0</v>
      </c>
      <c r="AU158" s="26">
        <v>0</v>
      </c>
      <c r="AV158" s="26">
        <v>0</v>
      </c>
      <c r="AW158" s="26">
        <v>0</v>
      </c>
      <c r="AX158" s="26">
        <v>-315687.96981162578</v>
      </c>
      <c r="AY158" s="26">
        <v>0</v>
      </c>
      <c r="AZ158" s="26">
        <v>-3.3527612686157227E-8</v>
      </c>
      <c r="BA158" s="26">
        <v>-315687.96981165931</v>
      </c>
      <c r="BB158" s="23">
        <v>40.9375</v>
      </c>
      <c r="BC158" s="23">
        <v>42.5</v>
      </c>
      <c r="BD158" s="26">
        <v>0</v>
      </c>
      <c r="BE158" s="26">
        <v>0</v>
      </c>
      <c r="BF158" s="26">
        <v>0</v>
      </c>
      <c r="BG158" s="26">
        <v>0</v>
      </c>
      <c r="BH158" s="26">
        <v>-315687.96981162578</v>
      </c>
      <c r="BI158" s="26">
        <v>0</v>
      </c>
      <c r="BJ158" s="26">
        <v>-3.3527612686157227E-8</v>
      </c>
      <c r="BK158" s="26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6">
        <v>0</v>
      </c>
      <c r="BQ158" s="20">
        <v>308.4375</v>
      </c>
      <c r="BR158" s="20">
        <v>0</v>
      </c>
      <c r="BS158" s="318">
        <v>5</v>
      </c>
      <c r="BT158" s="20">
        <v>0</v>
      </c>
      <c r="BU158" s="324">
        <v>0</v>
      </c>
      <c r="BV158" s="20">
        <v>78</v>
      </c>
      <c r="BW158" s="31">
        <v>40.9375</v>
      </c>
      <c r="BX158" s="31">
        <v>40.9375</v>
      </c>
      <c r="BY158" s="26">
        <v>0</v>
      </c>
      <c r="BZ158" s="26">
        <v>0</v>
      </c>
      <c r="CA158" s="26">
        <v>0</v>
      </c>
      <c r="CB158" s="26">
        <v>25136826.75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0.76</v>
      </c>
      <c r="CL158" s="22">
        <v>0</v>
      </c>
    </row>
    <row r="159" spans="1:90" s="323" customFormat="1" ht="20.100000000000001" customHeight="1" outlineLevel="2">
      <c r="A159" s="320" t="s">
        <v>265</v>
      </c>
      <c r="B159" s="320"/>
      <c r="C159" s="320"/>
      <c r="D159" s="320"/>
      <c r="E159" s="320"/>
      <c r="F159" s="320"/>
      <c r="G159" s="320"/>
      <c r="H159" s="320"/>
      <c r="I159" s="321"/>
      <c r="J159" s="32"/>
      <c r="K159" s="32"/>
      <c r="L159" s="71"/>
      <c r="M159" s="34"/>
      <c r="N159" s="71"/>
      <c r="O159" s="32"/>
      <c r="P159" s="50"/>
      <c r="Q159" s="50"/>
      <c r="R159" s="36">
        <v>0</v>
      </c>
      <c r="S159" s="36">
        <v>0</v>
      </c>
      <c r="T159" s="36">
        <v>0</v>
      </c>
      <c r="U159" s="37">
        <v>0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0</v>
      </c>
      <c r="AD159" s="38">
        <v>0</v>
      </c>
      <c r="AE159" s="38">
        <v>0</v>
      </c>
      <c r="AF159" s="38">
        <v>0</v>
      </c>
      <c r="AG159" s="38">
        <v>0</v>
      </c>
      <c r="AH159" s="39">
        <v>0</v>
      </c>
      <c r="AI159" s="38">
        <v>0</v>
      </c>
      <c r="AJ159" s="38">
        <v>0</v>
      </c>
      <c r="AK159" s="40">
        <v>0</v>
      </c>
      <c r="AL159" s="41"/>
      <c r="AM159" s="38">
        <v>0</v>
      </c>
      <c r="AN159" s="41"/>
      <c r="AO159" s="32"/>
      <c r="AP159" s="38">
        <v>0</v>
      </c>
      <c r="AQ159" s="42"/>
      <c r="AR159" s="35"/>
      <c r="AS159" s="35"/>
      <c r="AT159" s="38">
        <v>0</v>
      </c>
      <c r="AU159" s="38">
        <v>0</v>
      </c>
      <c r="AV159" s="38">
        <v>0</v>
      </c>
      <c r="AW159" s="38">
        <v>0</v>
      </c>
      <c r="AX159" s="38">
        <v>67754284.529380441</v>
      </c>
      <c r="AY159" s="38">
        <v>0</v>
      </c>
      <c r="AZ159" s="38">
        <v>683723.94999996643</v>
      </c>
      <c r="BA159" s="38">
        <v>68438008.479380399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43"/>
      <c r="BM159" s="35"/>
      <c r="BN159" s="35"/>
      <c r="BO159" s="35"/>
      <c r="BP159" s="38"/>
      <c r="BQ159" s="32"/>
      <c r="BR159" s="32"/>
      <c r="BS159" s="322"/>
      <c r="BT159" s="32"/>
      <c r="BU159" s="325"/>
      <c r="BV159" s="32"/>
      <c r="BW159" s="43"/>
      <c r="BX159" s="43"/>
      <c r="BY159" s="38"/>
      <c r="BZ159" s="38"/>
      <c r="CA159" s="38">
        <v>0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316" t="s">
        <v>147</v>
      </c>
      <c r="B160" s="316" t="s">
        <v>256</v>
      </c>
      <c r="C160" s="316" t="s">
        <v>266</v>
      </c>
      <c r="D160" s="316" t="s">
        <v>267</v>
      </c>
      <c r="E160" s="316" t="s">
        <v>268</v>
      </c>
      <c r="F160" s="316" t="s">
        <v>0</v>
      </c>
      <c r="G160" s="316" t="s">
        <v>143</v>
      </c>
      <c r="H160" s="316" t="s">
        <v>95</v>
      </c>
      <c r="I160" s="317" t="s">
        <v>128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0</v>
      </c>
      <c r="P160" s="20">
        <v>0</v>
      </c>
      <c r="Q160" s="20">
        <v>0</v>
      </c>
      <c r="R160" s="24" t="s">
        <v>623</v>
      </c>
      <c r="S160" s="24">
        <v>0</v>
      </c>
      <c r="T160" s="24">
        <v>0</v>
      </c>
      <c r="U160" s="25">
        <v>0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0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0</v>
      </c>
      <c r="AN160" s="20">
        <v>0</v>
      </c>
      <c r="AO160" s="29">
        <v>0</v>
      </c>
      <c r="AP160" s="26">
        <v>0</v>
      </c>
      <c r="AQ160" s="30">
        <v>1</v>
      </c>
      <c r="AR160" s="23">
        <v>0</v>
      </c>
      <c r="AS160" s="23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2301742.67</v>
      </c>
      <c r="AY160" s="26">
        <v>0</v>
      </c>
      <c r="AZ160" s="26">
        <v>0</v>
      </c>
      <c r="BA160" s="26">
        <v>2301742.67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2301742.67</v>
      </c>
      <c r="BI160" s="26">
        <v>0</v>
      </c>
      <c r="BJ160" s="26">
        <v>0</v>
      </c>
      <c r="BK160" s="26">
        <v>2301742.67</v>
      </c>
      <c r="BL160" s="26">
        <v>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318">
        <v>12</v>
      </c>
      <c r="BT160" s="20">
        <v>0</v>
      </c>
      <c r="BU160" s="318">
        <v>0</v>
      </c>
      <c r="BV160" s="20">
        <v>158</v>
      </c>
      <c r="BW160" s="31">
        <v>0</v>
      </c>
      <c r="BX160" s="31">
        <v>0</v>
      </c>
      <c r="BY160" s="26">
        <v>0</v>
      </c>
      <c r="BZ160" s="26">
        <v>0</v>
      </c>
      <c r="CA160" s="26">
        <v>0</v>
      </c>
      <c r="CB160" s="26">
        <v>-4967134.67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outlineLevel="3">
      <c r="A161" s="316" t="s">
        <v>147</v>
      </c>
      <c r="B161" s="316" t="s">
        <v>256</v>
      </c>
      <c r="C161" s="316" t="s">
        <v>259</v>
      </c>
      <c r="D161" s="316" t="s">
        <v>260</v>
      </c>
      <c r="E161" s="316" t="s">
        <v>269</v>
      </c>
      <c r="F161" s="316" t="s">
        <v>0</v>
      </c>
      <c r="G161" s="316" t="s">
        <v>123</v>
      </c>
      <c r="H161" s="316" t="s">
        <v>95</v>
      </c>
      <c r="I161" s="317" t="s">
        <v>128</v>
      </c>
      <c r="J161" s="20">
        <v>1</v>
      </c>
      <c r="K161" s="20">
        <v>1</v>
      </c>
      <c r="L161" s="21">
        <v>0</v>
      </c>
      <c r="M161" s="22">
        <v>0</v>
      </c>
      <c r="N161" s="22">
        <v>0</v>
      </c>
      <c r="O161" s="23">
        <v>12009716</v>
      </c>
      <c r="P161" s="20">
        <v>12009716</v>
      </c>
      <c r="Q161" s="20">
        <v>0</v>
      </c>
      <c r="R161" s="24" t="s">
        <v>624</v>
      </c>
      <c r="S161" s="24">
        <v>0</v>
      </c>
      <c r="T161" s="24">
        <v>0</v>
      </c>
      <c r="U161" s="25">
        <v>12009716</v>
      </c>
      <c r="V161" s="26" t="s">
        <v>97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5">
        <v>12009716</v>
      </c>
      <c r="AD161" s="26">
        <v>0</v>
      </c>
      <c r="AE161" s="26">
        <v>0</v>
      </c>
      <c r="AF161" s="26">
        <v>0</v>
      </c>
      <c r="AG161" s="26">
        <v>0</v>
      </c>
      <c r="AH161" s="27">
        <v>0</v>
      </c>
      <c r="AI161" s="26">
        <v>0</v>
      </c>
      <c r="AJ161" s="26">
        <v>-46178.32</v>
      </c>
      <c r="AK161" s="28">
        <v>-46178.32</v>
      </c>
      <c r="AL161" s="29">
        <v>0</v>
      </c>
      <c r="AM161" s="26">
        <v>11830793</v>
      </c>
      <c r="AN161" s="20">
        <v>0</v>
      </c>
      <c r="AO161" s="29">
        <v>0</v>
      </c>
      <c r="AP161" s="26">
        <v>11830793</v>
      </c>
      <c r="AQ161" s="30">
        <v>1</v>
      </c>
      <c r="AR161" s="23">
        <v>0</v>
      </c>
      <c r="AS161" s="23">
        <v>12009716</v>
      </c>
      <c r="AT161" s="26">
        <v>0</v>
      </c>
      <c r="AU161" s="26">
        <v>0</v>
      </c>
      <c r="AV161" s="26">
        <v>-1331.5</v>
      </c>
      <c r="AW161" s="26">
        <v>-1331.5</v>
      </c>
      <c r="AX161" s="26">
        <v>0</v>
      </c>
      <c r="AY161" s="26">
        <v>0</v>
      </c>
      <c r="AZ161" s="26">
        <v>-142966.29</v>
      </c>
      <c r="BA161" s="26">
        <v>-142966.29</v>
      </c>
      <c r="BB161" s="23" t="s">
        <v>0</v>
      </c>
      <c r="BC161" s="23" t="s">
        <v>0</v>
      </c>
      <c r="BD161" s="26">
        <v>0</v>
      </c>
      <c r="BE161" s="26">
        <v>0</v>
      </c>
      <c r="BF161" s="26">
        <v>-1331.5</v>
      </c>
      <c r="BG161" s="26">
        <v>-1331.5</v>
      </c>
      <c r="BH161" s="26">
        <v>0</v>
      </c>
      <c r="BI161" s="26">
        <v>0</v>
      </c>
      <c r="BJ161" s="26">
        <v>-142966.29</v>
      </c>
      <c r="BK161" s="26">
        <v>-142966.29</v>
      </c>
      <c r="BL161" s="26">
        <v>11830793</v>
      </c>
      <c r="BM161" s="23" t="s">
        <v>98</v>
      </c>
      <c r="BN161" s="23">
        <v>0</v>
      </c>
      <c r="BO161" s="23" t="b">
        <v>0</v>
      </c>
      <c r="BP161" s="26">
        <v>-46178.32</v>
      </c>
      <c r="BQ161" s="46">
        <v>-23598800</v>
      </c>
      <c r="BR161" s="20">
        <v>-23598800</v>
      </c>
      <c r="BS161" s="318">
        <v>12</v>
      </c>
      <c r="BT161" s="20">
        <v>0</v>
      </c>
      <c r="BU161" s="318">
        <v>0</v>
      </c>
      <c r="BV161" s="20">
        <v>160</v>
      </c>
      <c r="BW161" s="31">
        <v>0</v>
      </c>
      <c r="BX161" s="31">
        <v>0</v>
      </c>
      <c r="BY161" s="26">
        <v>0</v>
      </c>
      <c r="BZ161" s="26">
        <v>0</v>
      </c>
      <c r="CA161" s="26">
        <v>178923</v>
      </c>
      <c r="CB161" s="26">
        <v>-2246301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-46178.32</v>
      </c>
      <c r="CJ161" s="26">
        <v>-46178.32</v>
      </c>
      <c r="CK161" s="22">
        <v>0</v>
      </c>
      <c r="CL161" s="22">
        <v>0</v>
      </c>
    </row>
    <row r="162" spans="1:90" outlineLevel="3">
      <c r="A162" s="316" t="s">
        <v>147</v>
      </c>
      <c r="B162" s="316" t="s">
        <v>256</v>
      </c>
      <c r="C162" s="316" t="s">
        <v>266</v>
      </c>
      <c r="D162" s="316" t="s">
        <v>267</v>
      </c>
      <c r="E162" s="316" t="s">
        <v>363</v>
      </c>
      <c r="F162" s="316" t="s">
        <v>0</v>
      </c>
      <c r="G162" s="316" t="s">
        <v>143</v>
      </c>
      <c r="H162" s="316" t="s">
        <v>95</v>
      </c>
      <c r="I162" s="317" t="s">
        <v>128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4077000</v>
      </c>
      <c r="P162" s="20">
        <v>4077000</v>
      </c>
      <c r="Q162" s="20">
        <v>0</v>
      </c>
      <c r="R162" s="24" t="s">
        <v>625</v>
      </c>
      <c r="S162" s="24">
        <v>0</v>
      </c>
      <c r="T162" s="24">
        <v>0</v>
      </c>
      <c r="U162" s="25">
        <v>4077000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4077000</v>
      </c>
      <c r="AD162" s="26">
        <v>0</v>
      </c>
      <c r="AE162" s="26">
        <v>0</v>
      </c>
      <c r="AF162" s="26">
        <v>0</v>
      </c>
      <c r="AG162" s="26">
        <v>0</v>
      </c>
      <c r="AH162" s="27">
        <v>0</v>
      </c>
      <c r="AI162" s="26">
        <v>0</v>
      </c>
      <c r="AJ162" s="26">
        <v>0</v>
      </c>
      <c r="AK162" s="28">
        <v>0</v>
      </c>
      <c r="AL162" s="29">
        <v>0</v>
      </c>
      <c r="AM162" s="26">
        <v>4077000</v>
      </c>
      <c r="AN162" s="20">
        <v>0</v>
      </c>
      <c r="AO162" s="29">
        <v>0</v>
      </c>
      <c r="AP162" s="26">
        <v>4077000</v>
      </c>
      <c r="AQ162" s="30">
        <v>1</v>
      </c>
      <c r="AR162" s="23">
        <v>0</v>
      </c>
      <c r="AS162" s="23">
        <v>4077000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3" t="s">
        <v>0</v>
      </c>
      <c r="BC162" s="23" t="s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4077000</v>
      </c>
      <c r="BM162" s="23" t="s">
        <v>98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318">
        <v>12</v>
      </c>
      <c r="BT162" s="20">
        <v>0</v>
      </c>
      <c r="BU162" s="318">
        <v>0</v>
      </c>
      <c r="BV162" s="20">
        <v>184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2">
        <v>0</v>
      </c>
      <c r="CL162" s="22">
        <v>0</v>
      </c>
    </row>
    <row r="163" spans="1:90" s="323" customFormat="1" ht="20.100000000000001" customHeight="1" outlineLevel="2">
      <c r="A163" s="320" t="s">
        <v>151</v>
      </c>
      <c r="B163" s="320"/>
      <c r="C163" s="320"/>
      <c r="D163" s="320"/>
      <c r="E163" s="320"/>
      <c r="F163" s="320"/>
      <c r="G163" s="320"/>
      <c r="H163" s="320"/>
      <c r="I163" s="321"/>
      <c r="J163" s="32"/>
      <c r="K163" s="32"/>
      <c r="L163" s="33"/>
      <c r="M163" s="34"/>
      <c r="N163" s="34"/>
      <c r="O163" s="35"/>
      <c r="P163" s="32"/>
      <c r="Q163" s="32"/>
      <c r="R163" s="36">
        <v>0</v>
      </c>
      <c r="S163" s="36">
        <v>0</v>
      </c>
      <c r="T163" s="36">
        <v>0</v>
      </c>
      <c r="U163" s="37">
        <v>16086716</v>
      </c>
      <c r="V163" s="38"/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7">
        <v>16086716</v>
      </c>
      <c r="AD163" s="38">
        <v>0</v>
      </c>
      <c r="AE163" s="38">
        <v>0</v>
      </c>
      <c r="AF163" s="38">
        <v>0</v>
      </c>
      <c r="AG163" s="38">
        <v>0</v>
      </c>
      <c r="AH163" s="39">
        <v>0</v>
      </c>
      <c r="AI163" s="38">
        <v>0</v>
      </c>
      <c r="AJ163" s="38">
        <v>-46178.32</v>
      </c>
      <c r="AK163" s="40">
        <v>-46178.32</v>
      </c>
      <c r="AL163" s="41"/>
      <c r="AM163" s="38">
        <v>15907793</v>
      </c>
      <c r="AN163" s="32"/>
      <c r="AO163" s="41"/>
      <c r="AP163" s="38">
        <v>15907793</v>
      </c>
      <c r="AQ163" s="42"/>
      <c r="AR163" s="35"/>
      <c r="AS163" s="35"/>
      <c r="AT163" s="38">
        <v>0</v>
      </c>
      <c r="AU163" s="38">
        <v>0</v>
      </c>
      <c r="AV163" s="38">
        <v>-1331.5</v>
      </c>
      <c r="AW163" s="38">
        <v>-1331.5</v>
      </c>
      <c r="AX163" s="38">
        <v>2301742.67</v>
      </c>
      <c r="AY163" s="38">
        <v>0</v>
      </c>
      <c r="AZ163" s="38">
        <v>-142966.29</v>
      </c>
      <c r="BA163" s="38">
        <v>2158776.38</v>
      </c>
      <c r="BB163" s="35"/>
      <c r="BC163" s="35"/>
      <c r="BD163" s="38"/>
      <c r="BE163" s="38"/>
      <c r="BF163" s="38"/>
      <c r="BG163" s="38"/>
      <c r="BH163" s="38"/>
      <c r="BI163" s="38"/>
      <c r="BJ163" s="38"/>
      <c r="BK163" s="38"/>
      <c r="BL163" s="38"/>
      <c r="BM163" s="35"/>
      <c r="BN163" s="35"/>
      <c r="BO163" s="35"/>
      <c r="BP163" s="38"/>
      <c r="BQ163" s="50"/>
      <c r="BR163" s="32"/>
      <c r="BS163" s="322"/>
      <c r="BT163" s="32"/>
      <c r="BU163" s="322"/>
      <c r="BV163" s="32"/>
      <c r="BW163" s="43"/>
      <c r="BX163" s="43"/>
      <c r="BY163" s="38"/>
      <c r="BZ163" s="38"/>
      <c r="CA163" s="38">
        <v>178923</v>
      </c>
      <c r="CB163" s="38"/>
      <c r="CC163" s="38"/>
      <c r="CD163" s="38"/>
      <c r="CE163" s="38"/>
      <c r="CF163" s="38"/>
      <c r="CG163" s="38"/>
      <c r="CH163" s="38"/>
      <c r="CI163" s="38"/>
      <c r="CJ163" s="38"/>
      <c r="CK163" s="34"/>
      <c r="CL163" s="34"/>
    </row>
    <row r="164" spans="1:90" outlineLevel="3">
      <c r="A164" s="316" t="s">
        <v>127</v>
      </c>
      <c r="B164" s="316" t="s">
        <v>256</v>
      </c>
      <c r="C164" s="316" t="s">
        <v>271</v>
      </c>
      <c r="D164" s="316" t="s">
        <v>272</v>
      </c>
      <c r="E164" s="316" t="s">
        <v>273</v>
      </c>
      <c r="F164" s="316" t="s">
        <v>0</v>
      </c>
      <c r="G164" s="329" t="s">
        <v>213</v>
      </c>
      <c r="H164" s="329" t="s">
        <v>125</v>
      </c>
      <c r="I164" s="317" t="s">
        <v>96</v>
      </c>
      <c r="J164" s="44">
        <v>1</v>
      </c>
      <c r="K164" s="20">
        <v>1</v>
      </c>
      <c r="L164" s="21">
        <v>0</v>
      </c>
      <c r="M164" s="22">
        <v>0</v>
      </c>
      <c r="N164" s="2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25">
        <v>3000000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3000000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3000000</v>
      </c>
      <c r="AN164" s="29">
        <v>0</v>
      </c>
      <c r="AO164" s="20">
        <v>0</v>
      </c>
      <c r="AP164" s="26">
        <v>3000000</v>
      </c>
      <c r="AQ164" s="30">
        <v>1</v>
      </c>
      <c r="AR164" s="23">
        <v>3000000</v>
      </c>
      <c r="AS164" s="23">
        <v>3000000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6">
        <v>0</v>
      </c>
      <c r="BQ164" s="20">
        <v>0</v>
      </c>
      <c r="BR164" s="20">
        <v>0</v>
      </c>
      <c r="BS164" s="318">
        <v>2</v>
      </c>
      <c r="BT164" s="20">
        <v>0</v>
      </c>
      <c r="BU164" s="318">
        <v>0</v>
      </c>
      <c r="BV164" s="20">
        <v>29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3000000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316" t="s">
        <v>127</v>
      </c>
      <c r="B165" s="316" t="s">
        <v>256</v>
      </c>
      <c r="C165" s="316" t="s">
        <v>266</v>
      </c>
      <c r="D165" s="316" t="s">
        <v>267</v>
      </c>
      <c r="E165" s="316" t="s">
        <v>628</v>
      </c>
      <c r="F165" s="316" t="s">
        <v>0</v>
      </c>
      <c r="G165" s="329" t="s">
        <v>213</v>
      </c>
      <c r="H165" s="329" t="s">
        <v>125</v>
      </c>
      <c r="I165" s="317" t="s">
        <v>96</v>
      </c>
      <c r="J165" s="44">
        <v>1</v>
      </c>
      <c r="K165" s="20">
        <v>1</v>
      </c>
      <c r="L165" s="21">
        <v>0</v>
      </c>
      <c r="M165" s="22">
        <v>0</v>
      </c>
      <c r="N165" s="2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25">
        <v>1000000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1000000</v>
      </c>
      <c r="AD165" s="26">
        <v>0</v>
      </c>
      <c r="AE165" s="26">
        <v>0</v>
      </c>
      <c r="AF165" s="26">
        <v>0</v>
      </c>
      <c r="AG165" s="26">
        <v>0</v>
      </c>
      <c r="AH165" s="27">
        <v>0</v>
      </c>
      <c r="AI165" s="26">
        <v>0</v>
      </c>
      <c r="AJ165" s="26">
        <v>0</v>
      </c>
      <c r="AK165" s="28">
        <v>0</v>
      </c>
      <c r="AL165" s="29">
        <v>0</v>
      </c>
      <c r="AM165" s="26">
        <v>1000000</v>
      </c>
      <c r="AN165" s="29">
        <v>0</v>
      </c>
      <c r="AO165" s="20">
        <v>0</v>
      </c>
      <c r="AP165" s="26">
        <v>1000000</v>
      </c>
      <c r="AQ165" s="30">
        <v>1</v>
      </c>
      <c r="AR165" s="23">
        <v>1000000</v>
      </c>
      <c r="AS165" s="23">
        <v>1000000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3" t="s">
        <v>0</v>
      </c>
      <c r="BC165" s="23" t="s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6">
        <v>0</v>
      </c>
      <c r="BQ165" s="20">
        <v>0</v>
      </c>
      <c r="BR165" s="20">
        <v>0</v>
      </c>
      <c r="BS165" s="318">
        <v>2</v>
      </c>
      <c r="BT165" s="20">
        <v>0</v>
      </c>
      <c r="BU165" s="318">
        <v>0</v>
      </c>
      <c r="BV165" s="20">
        <v>31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2">
        <v>0</v>
      </c>
      <c r="CL165" s="22">
        <v>0</v>
      </c>
    </row>
    <row r="166" spans="1:90" outlineLevel="3">
      <c r="A166" s="316" t="s">
        <v>127</v>
      </c>
      <c r="B166" s="316" t="s">
        <v>256</v>
      </c>
      <c r="C166" s="316" t="s">
        <v>630</v>
      </c>
      <c r="D166" s="316" t="s">
        <v>631</v>
      </c>
      <c r="E166" s="316" t="s">
        <v>632</v>
      </c>
      <c r="F166" s="316" t="s">
        <v>0</v>
      </c>
      <c r="G166" s="329" t="s">
        <v>263</v>
      </c>
      <c r="H166" s="329" t="s">
        <v>125</v>
      </c>
      <c r="I166" s="317" t="s">
        <v>96</v>
      </c>
      <c r="J166" s="44">
        <v>1</v>
      </c>
      <c r="K166" s="20">
        <v>1</v>
      </c>
      <c r="L166" s="21">
        <v>0</v>
      </c>
      <c r="M166" s="22">
        <v>0.5</v>
      </c>
      <c r="N166" s="2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25">
        <v>5000000</v>
      </c>
      <c r="V166" s="26" t="s">
        <v>97</v>
      </c>
      <c r="W166" s="26">
        <v>2500000</v>
      </c>
      <c r="X166" s="26">
        <v>0</v>
      </c>
      <c r="Y166" s="26">
        <v>2500000</v>
      </c>
      <c r="Z166" s="26">
        <v>0</v>
      </c>
      <c r="AA166" s="26">
        <v>0</v>
      </c>
      <c r="AB166" s="26">
        <v>0</v>
      </c>
      <c r="AC166" s="25">
        <v>5000000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0</v>
      </c>
      <c r="AM166" s="26">
        <v>5000000</v>
      </c>
      <c r="AN166" s="29">
        <v>0</v>
      </c>
      <c r="AO166" s="20">
        <v>0</v>
      </c>
      <c r="AP166" s="26">
        <v>5000000</v>
      </c>
      <c r="AQ166" s="30">
        <v>1</v>
      </c>
      <c r="AR166" s="23">
        <v>5000000</v>
      </c>
      <c r="AS166" s="23">
        <v>5000000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6">
        <v>0</v>
      </c>
      <c r="BQ166" s="46">
        <v>89.228099999999998</v>
      </c>
      <c r="BR166" s="20">
        <v>89.228099999999998</v>
      </c>
      <c r="BS166" s="318">
        <v>2</v>
      </c>
      <c r="BT166" s="20">
        <v>0</v>
      </c>
      <c r="BU166" s="318">
        <v>0</v>
      </c>
      <c r="BV166" s="20">
        <v>38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5000000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0.5</v>
      </c>
      <c r="CL166" s="22">
        <v>0</v>
      </c>
    </row>
    <row r="167" spans="1:90" outlineLevel="3">
      <c r="A167" s="316" t="s">
        <v>127</v>
      </c>
      <c r="B167" s="316" t="s">
        <v>256</v>
      </c>
      <c r="C167" s="316" t="s">
        <v>630</v>
      </c>
      <c r="D167" s="316" t="s">
        <v>631</v>
      </c>
      <c r="E167" s="316" t="s">
        <v>634</v>
      </c>
      <c r="F167" s="316" t="s">
        <v>0</v>
      </c>
      <c r="G167" s="329" t="s">
        <v>263</v>
      </c>
      <c r="H167" s="329" t="s">
        <v>125</v>
      </c>
      <c r="I167" s="317" t="s">
        <v>96</v>
      </c>
      <c r="J167" s="44">
        <v>6937.5</v>
      </c>
      <c r="K167" s="20">
        <v>6937.5</v>
      </c>
      <c r="L167" s="21">
        <v>0</v>
      </c>
      <c r="M167" s="22">
        <v>0</v>
      </c>
      <c r="N167" s="22">
        <v>1</v>
      </c>
      <c r="O167" s="23">
        <v>2315.0450450450448</v>
      </c>
      <c r="P167" s="46">
        <v>2315.0450450450448</v>
      </c>
      <c r="Q167" s="46">
        <v>0</v>
      </c>
      <c r="R167" s="24" t="s">
        <v>635</v>
      </c>
      <c r="S167" s="24">
        <v>0</v>
      </c>
      <c r="T167" s="24">
        <v>0</v>
      </c>
      <c r="U167" s="25">
        <v>16060625</v>
      </c>
      <c r="V167" s="26" t="s">
        <v>97</v>
      </c>
      <c r="W167" s="26">
        <v>8030312.4999999991</v>
      </c>
      <c r="X167" s="26">
        <v>0</v>
      </c>
      <c r="Y167" s="26">
        <v>8030312.4999999991</v>
      </c>
      <c r="Z167" s="26">
        <v>8030312.4999999991</v>
      </c>
      <c r="AA167" s="26">
        <v>0</v>
      </c>
      <c r="AB167" s="26">
        <v>8030312.4999999991</v>
      </c>
      <c r="AC167" s="25">
        <v>16060625</v>
      </c>
      <c r="AD167" s="26">
        <v>0</v>
      </c>
      <c r="AE167" s="26">
        <v>0</v>
      </c>
      <c r="AF167" s="26">
        <v>0</v>
      </c>
      <c r="AG167" s="26">
        <v>0</v>
      </c>
      <c r="AH167" s="27">
        <v>0</v>
      </c>
      <c r="AI167" s="26">
        <v>0</v>
      </c>
      <c r="AJ167" s="26">
        <v>62500</v>
      </c>
      <c r="AK167" s="28">
        <v>62500</v>
      </c>
      <c r="AL167" s="29">
        <v>7.4114520233698436E-9</v>
      </c>
      <c r="AM167" s="26">
        <v>16060625</v>
      </c>
      <c r="AN167" s="29">
        <v>0</v>
      </c>
      <c r="AO167" s="20">
        <v>0</v>
      </c>
      <c r="AP167" s="26">
        <v>16060625</v>
      </c>
      <c r="AQ167" s="30">
        <v>1</v>
      </c>
      <c r="AR167" s="23">
        <v>16060624.999999998</v>
      </c>
      <c r="AS167" s="23">
        <v>2315.0450450450448</v>
      </c>
      <c r="AT167" s="26">
        <v>0</v>
      </c>
      <c r="AU167" s="26">
        <v>0</v>
      </c>
      <c r="AV167" s="26">
        <v>0</v>
      </c>
      <c r="AW167" s="26">
        <v>0</v>
      </c>
      <c r="AX167" s="26">
        <v>-2913659</v>
      </c>
      <c r="AY167" s="26">
        <v>0</v>
      </c>
      <c r="AZ167" s="26">
        <v>187500</v>
      </c>
      <c r="BA167" s="26">
        <v>-2726159</v>
      </c>
      <c r="BB167" s="23" t="s">
        <v>0</v>
      </c>
      <c r="BC167" s="23" t="s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-2913659</v>
      </c>
      <c r="BI167" s="26">
        <v>0</v>
      </c>
      <c r="BJ167" s="26">
        <v>187500</v>
      </c>
      <c r="BK167" s="26">
        <v>-2726159</v>
      </c>
      <c r="BL167" s="31">
        <v>16060625</v>
      </c>
      <c r="BM167" s="23" t="s">
        <v>98</v>
      </c>
      <c r="BN167" s="23">
        <v>0</v>
      </c>
      <c r="BO167" s="23" t="b">
        <v>0</v>
      </c>
      <c r="BP167" s="26">
        <v>62500</v>
      </c>
      <c r="BQ167" s="20">
        <v>1000</v>
      </c>
      <c r="BR167" s="20">
        <v>6937500</v>
      </c>
      <c r="BS167" s="318">
        <v>2</v>
      </c>
      <c r="BT167" s="20">
        <v>0</v>
      </c>
      <c r="BU167" s="318">
        <v>0</v>
      </c>
      <c r="BV167" s="20">
        <v>41</v>
      </c>
      <c r="BW167" s="31">
        <v>0</v>
      </c>
      <c r="BX167" s="31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0</v>
      </c>
      <c r="CG167" s="26">
        <v>0</v>
      </c>
      <c r="CH167" s="26">
        <v>0</v>
      </c>
      <c r="CI167" s="26">
        <v>62500</v>
      </c>
      <c r="CJ167" s="26">
        <v>62500</v>
      </c>
      <c r="CK167" s="22">
        <v>0.5</v>
      </c>
      <c r="CL167" s="22">
        <v>0</v>
      </c>
    </row>
    <row r="168" spans="1:90" outlineLevel="3">
      <c r="A168" s="316" t="s">
        <v>127</v>
      </c>
      <c r="B168" s="316" t="s">
        <v>256</v>
      </c>
      <c r="C168" s="316" t="s">
        <v>630</v>
      </c>
      <c r="D168" s="316" t="s">
        <v>631</v>
      </c>
      <c r="E168" s="316" t="s">
        <v>274</v>
      </c>
      <c r="F168" s="316" t="s">
        <v>0</v>
      </c>
      <c r="G168" s="329" t="s">
        <v>275</v>
      </c>
      <c r="H168" s="329" t="s">
        <v>125</v>
      </c>
      <c r="I168" s="317" t="s">
        <v>96</v>
      </c>
      <c r="J168" s="44">
        <v>1</v>
      </c>
      <c r="K168" s="20">
        <v>1</v>
      </c>
      <c r="L168" s="21">
        <v>0</v>
      </c>
      <c r="M168" s="22">
        <v>0.6</v>
      </c>
      <c r="N168" s="22">
        <v>1</v>
      </c>
      <c r="O168" s="23">
        <v>0</v>
      </c>
      <c r="P168" s="46">
        <v>0</v>
      </c>
      <c r="Q168" s="46">
        <v>0</v>
      </c>
      <c r="R168" s="24" t="s">
        <v>636</v>
      </c>
      <c r="S168" s="24">
        <v>0</v>
      </c>
      <c r="T168" s="24">
        <v>0</v>
      </c>
      <c r="U168" s="25">
        <v>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298066</v>
      </c>
      <c r="AM168" s="26">
        <v>0</v>
      </c>
      <c r="AN168" s="29">
        <v>0</v>
      </c>
      <c r="AO168" s="20">
        <v>0</v>
      </c>
      <c r="AP168" s="26">
        <v>0</v>
      </c>
      <c r="AQ168" s="30">
        <v>1</v>
      </c>
      <c r="AR168" s="23">
        <v>0</v>
      </c>
      <c r="AS168" s="23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31">
        <v>0</v>
      </c>
      <c r="BM168" s="23" t="s">
        <v>98</v>
      </c>
      <c r="BN168" s="23">
        <v>0</v>
      </c>
      <c r="BO168" s="23" t="b">
        <v>0</v>
      </c>
      <c r="BP168" s="26">
        <v>0</v>
      </c>
      <c r="BQ168" s="46">
        <v>3</v>
      </c>
      <c r="BR168" s="20">
        <v>3</v>
      </c>
      <c r="BS168" s="318">
        <v>2</v>
      </c>
      <c r="BT168" s="20">
        <v>0</v>
      </c>
      <c r="BU168" s="318">
        <v>0</v>
      </c>
      <c r="BV168" s="20">
        <v>67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-86930900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0.6</v>
      </c>
      <c r="CL168" s="22">
        <v>0</v>
      </c>
    </row>
    <row r="169" spans="1:90" s="323" customFormat="1" ht="20.100000000000001" customHeight="1" outlineLevel="2">
      <c r="A169" s="320" t="s">
        <v>131</v>
      </c>
      <c r="B169" s="320"/>
      <c r="C169" s="320"/>
      <c r="D169" s="320"/>
      <c r="E169" s="320"/>
      <c r="F169" s="320"/>
      <c r="G169" s="330"/>
      <c r="H169" s="330"/>
      <c r="I169" s="321"/>
      <c r="J169" s="48"/>
      <c r="K169" s="32"/>
      <c r="L169" s="33"/>
      <c r="M169" s="34"/>
      <c r="N169" s="34"/>
      <c r="O169" s="35"/>
      <c r="P169" s="50"/>
      <c r="Q169" s="50"/>
      <c r="R169" s="36">
        <v>0</v>
      </c>
      <c r="S169" s="36">
        <v>0</v>
      </c>
      <c r="T169" s="36">
        <v>0</v>
      </c>
      <c r="U169" s="37">
        <v>25060625</v>
      </c>
      <c r="V169" s="38"/>
      <c r="W169" s="38">
        <v>10530312.5</v>
      </c>
      <c r="X169" s="38">
        <v>0</v>
      </c>
      <c r="Y169" s="38">
        <v>10530312.5</v>
      </c>
      <c r="Z169" s="38">
        <v>8030312.4999999991</v>
      </c>
      <c r="AA169" s="38">
        <v>0</v>
      </c>
      <c r="AB169" s="38">
        <v>8030312.4999999991</v>
      </c>
      <c r="AC169" s="37">
        <v>25060625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62500</v>
      </c>
      <c r="AK169" s="40">
        <v>62500</v>
      </c>
      <c r="AL169" s="41"/>
      <c r="AM169" s="38">
        <v>25060625</v>
      </c>
      <c r="AN169" s="41"/>
      <c r="AO169" s="32"/>
      <c r="AP169" s="38">
        <v>25060625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-2913659</v>
      </c>
      <c r="AY169" s="38">
        <v>0</v>
      </c>
      <c r="AZ169" s="38">
        <v>187500</v>
      </c>
      <c r="BA169" s="38">
        <v>-2726159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43"/>
      <c r="BM169" s="35"/>
      <c r="BN169" s="35"/>
      <c r="BO169" s="35"/>
      <c r="BP169" s="38"/>
      <c r="BQ169" s="50"/>
      <c r="BR169" s="32"/>
      <c r="BS169" s="322"/>
      <c r="BT169" s="32"/>
      <c r="BU169" s="322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316" t="s">
        <v>155</v>
      </c>
      <c r="B170" s="316" t="s">
        <v>256</v>
      </c>
      <c r="C170" s="316" t="s">
        <v>259</v>
      </c>
      <c r="D170" s="316" t="s">
        <v>260</v>
      </c>
      <c r="E170" s="316" t="s">
        <v>277</v>
      </c>
      <c r="F170" s="316" t="s">
        <v>621</v>
      </c>
      <c r="G170" s="316" t="s">
        <v>263</v>
      </c>
      <c r="H170" s="316" t="s">
        <v>85</v>
      </c>
      <c r="I170" s="317" t="s">
        <v>96</v>
      </c>
      <c r="J170" s="20">
        <v>0</v>
      </c>
      <c r="K170" s="20">
        <v>0</v>
      </c>
      <c r="L170" s="21">
        <v>0</v>
      </c>
      <c r="M170" s="22">
        <v>0.03</v>
      </c>
      <c r="N170" s="22">
        <v>1</v>
      </c>
      <c r="O170" s="53">
        <v>40.9375</v>
      </c>
      <c r="P170" s="46">
        <v>42.5</v>
      </c>
      <c r="Q170" s="46">
        <v>-1.5625</v>
      </c>
      <c r="R170" s="24">
        <v>0</v>
      </c>
      <c r="S170" s="24">
        <v>0</v>
      </c>
      <c r="T170" s="24">
        <v>0</v>
      </c>
      <c r="U170" s="25">
        <v>0</v>
      </c>
      <c r="V170" s="26" t="s">
        <v>97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5">
        <v>0</v>
      </c>
      <c r="AD170" s="26">
        <v>0</v>
      </c>
      <c r="AE170" s="26">
        <v>0</v>
      </c>
      <c r="AF170" s="26">
        <v>0</v>
      </c>
      <c r="AG170" s="26">
        <v>0</v>
      </c>
      <c r="AH170" s="27">
        <v>0</v>
      </c>
      <c r="AI170" s="26">
        <v>0</v>
      </c>
      <c r="AJ170" s="26">
        <v>0</v>
      </c>
      <c r="AK170" s="28">
        <v>0</v>
      </c>
      <c r="AL170" s="29">
        <v>0</v>
      </c>
      <c r="AM170" s="26">
        <v>0</v>
      </c>
      <c r="AN170" s="20">
        <v>0</v>
      </c>
      <c r="AO170" s="29">
        <v>0</v>
      </c>
      <c r="AP170" s="26">
        <v>0</v>
      </c>
      <c r="AQ170" s="30">
        <v>1</v>
      </c>
      <c r="AR170" s="23">
        <v>0</v>
      </c>
      <c r="AS170" s="23">
        <v>40.9375</v>
      </c>
      <c r="AT170" s="26">
        <v>0</v>
      </c>
      <c r="AU170" s="26">
        <v>0</v>
      </c>
      <c r="AV170" s="26">
        <v>0</v>
      </c>
      <c r="AW170" s="26">
        <v>0</v>
      </c>
      <c r="AX170" s="26">
        <v>5309248.5190870017</v>
      </c>
      <c r="AY170" s="26">
        <v>0</v>
      </c>
      <c r="AZ170" s="26">
        <v>-6771603.3984375</v>
      </c>
      <c r="BA170" s="26">
        <v>-1462354.8793504983</v>
      </c>
      <c r="BB170" s="23">
        <v>40.9375</v>
      </c>
      <c r="BC170" s="23">
        <v>42.5</v>
      </c>
      <c r="BD170" s="26">
        <v>0</v>
      </c>
      <c r="BE170" s="26">
        <v>0</v>
      </c>
      <c r="BF170" s="26">
        <v>0</v>
      </c>
      <c r="BG170" s="26">
        <v>0</v>
      </c>
      <c r="BH170" s="26">
        <v>5309248.5190870017</v>
      </c>
      <c r="BI170" s="26">
        <v>0</v>
      </c>
      <c r="BJ170" s="26">
        <v>-6771603.3984375</v>
      </c>
      <c r="BK170" s="26">
        <v>-1462354.8793504983</v>
      </c>
      <c r="BL170" s="23">
        <v>0</v>
      </c>
      <c r="BM170" s="23" t="s">
        <v>88</v>
      </c>
      <c r="BN170" s="23">
        <v>0</v>
      </c>
      <c r="BO170" s="23" t="b">
        <v>0</v>
      </c>
      <c r="BP170" s="26">
        <v>0</v>
      </c>
      <c r="BQ170" s="46">
        <v>0</v>
      </c>
      <c r="BR170" s="20">
        <v>0</v>
      </c>
      <c r="BS170" s="318">
        <v>1</v>
      </c>
      <c r="BT170" s="20">
        <v>0</v>
      </c>
      <c r="BU170" s="324">
        <v>0</v>
      </c>
      <c r="BV170" s="20">
        <v>24</v>
      </c>
      <c r="BW170" s="31">
        <v>40.9375</v>
      </c>
      <c r="BX170" s="31">
        <v>0</v>
      </c>
      <c r="BY170" s="26">
        <v>0</v>
      </c>
      <c r="BZ170" s="26">
        <v>0</v>
      </c>
      <c r="CA170" s="26">
        <v>0</v>
      </c>
      <c r="CB170" s="26">
        <v>-5309248.5190870017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2">
        <v>0.42</v>
      </c>
      <c r="CL170" s="22">
        <v>0</v>
      </c>
    </row>
    <row r="171" spans="1:90" outlineLevel="3">
      <c r="A171" s="316" t="s">
        <v>155</v>
      </c>
      <c r="B171" s="316" t="s">
        <v>256</v>
      </c>
      <c r="C171" s="316" t="s">
        <v>630</v>
      </c>
      <c r="D171" s="316" t="s">
        <v>631</v>
      </c>
      <c r="E171" s="316" t="s">
        <v>270</v>
      </c>
      <c r="F171" s="316" t="s">
        <v>850</v>
      </c>
      <c r="G171" s="316" t="s">
        <v>213</v>
      </c>
      <c r="H171" s="316" t="s">
        <v>85</v>
      </c>
      <c r="I171" s="317" t="s">
        <v>96</v>
      </c>
      <c r="J171" s="20">
        <v>1276383</v>
      </c>
      <c r="K171" s="20">
        <v>1</v>
      </c>
      <c r="L171" s="21">
        <v>0</v>
      </c>
      <c r="M171" s="22">
        <v>0</v>
      </c>
      <c r="N171" s="22">
        <v>1</v>
      </c>
      <c r="O171" s="53">
        <v>54</v>
      </c>
      <c r="P171" s="46">
        <v>3.9102213185266286</v>
      </c>
      <c r="Q171" s="46">
        <v>50.089778681473369</v>
      </c>
      <c r="R171" s="24" t="s">
        <v>626</v>
      </c>
      <c r="S171" s="24">
        <v>0</v>
      </c>
      <c r="T171" s="24">
        <v>0</v>
      </c>
      <c r="U171" s="25">
        <v>68924682</v>
      </c>
      <c r="V171" s="26" t="s">
        <v>97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5">
        <v>5000000</v>
      </c>
      <c r="AD171" s="26">
        <v>62227682</v>
      </c>
      <c r="AE171" s="26">
        <v>0</v>
      </c>
      <c r="AF171" s="26">
        <v>0</v>
      </c>
      <c r="AG171" s="26">
        <v>62227682</v>
      </c>
      <c r="AH171" s="27">
        <v>62227682</v>
      </c>
      <c r="AI171" s="26">
        <v>0</v>
      </c>
      <c r="AJ171" s="26">
        <v>0</v>
      </c>
      <c r="AK171" s="28">
        <v>62227682</v>
      </c>
      <c r="AL171" s="29">
        <v>0</v>
      </c>
      <c r="AM171" s="26">
        <v>5000000</v>
      </c>
      <c r="AN171" s="20">
        <v>0</v>
      </c>
      <c r="AO171" s="29">
        <v>0</v>
      </c>
      <c r="AP171" s="26">
        <v>5000000</v>
      </c>
      <c r="AQ171" s="30">
        <v>1</v>
      </c>
      <c r="AR171" s="23">
        <v>68924682</v>
      </c>
      <c r="AS171" s="23">
        <v>54</v>
      </c>
      <c r="AT171" s="26">
        <v>62227682</v>
      </c>
      <c r="AU171" s="26">
        <v>0</v>
      </c>
      <c r="AV171" s="26">
        <v>0</v>
      </c>
      <c r="AW171" s="26">
        <v>62227682</v>
      </c>
      <c r="AX171" s="26">
        <v>62227682</v>
      </c>
      <c r="AY171" s="26">
        <v>0</v>
      </c>
      <c r="AZ171" s="26">
        <v>-1.1999999999825377</v>
      </c>
      <c r="BA171" s="26">
        <v>62227680.799999997</v>
      </c>
      <c r="BB171" s="23">
        <v>54</v>
      </c>
      <c r="BC171" s="23">
        <v>3.9102213185266286</v>
      </c>
      <c r="BD171" s="26">
        <v>0</v>
      </c>
      <c r="BE171" s="26">
        <v>0</v>
      </c>
      <c r="BF171" s="26">
        <v>0</v>
      </c>
      <c r="BG171" s="26">
        <v>0</v>
      </c>
      <c r="BH171" s="26">
        <v>0</v>
      </c>
      <c r="BI171" s="26">
        <v>0</v>
      </c>
      <c r="BJ171" s="26">
        <v>-1.1999999999825377</v>
      </c>
      <c r="BK171" s="26">
        <v>-1.1999999999825377</v>
      </c>
      <c r="BL171" s="23">
        <v>5000000</v>
      </c>
      <c r="BM171" s="23" t="s">
        <v>88</v>
      </c>
      <c r="BN171" s="23">
        <v>0</v>
      </c>
      <c r="BO171" s="23" t="b">
        <v>0</v>
      </c>
      <c r="BP171" s="26">
        <v>0</v>
      </c>
      <c r="BQ171" s="46">
        <v>0</v>
      </c>
      <c r="BR171" s="20">
        <v>0</v>
      </c>
      <c r="BS171" s="318">
        <v>1</v>
      </c>
      <c r="BT171" s="20">
        <v>62227682</v>
      </c>
      <c r="BU171" s="324">
        <v>0</v>
      </c>
      <c r="BV171" s="20">
        <v>27</v>
      </c>
      <c r="BW171" s="31">
        <v>54</v>
      </c>
      <c r="BX171" s="31">
        <v>0</v>
      </c>
      <c r="BY171" s="26">
        <v>1697000</v>
      </c>
      <c r="BZ171" s="26">
        <v>1697000</v>
      </c>
      <c r="CA171" s="26">
        <v>1697000</v>
      </c>
      <c r="CB171" s="26">
        <v>1697000</v>
      </c>
      <c r="CC171" s="26">
        <v>0</v>
      </c>
      <c r="CD171" s="26">
        <v>0</v>
      </c>
      <c r="CE171" s="26">
        <v>0</v>
      </c>
      <c r="CF171" s="26">
        <v>0</v>
      </c>
      <c r="CG171" s="26">
        <v>0</v>
      </c>
      <c r="CH171" s="26">
        <v>0</v>
      </c>
      <c r="CI171" s="26">
        <v>0</v>
      </c>
      <c r="CJ171" s="26">
        <v>0</v>
      </c>
      <c r="CK171" s="22">
        <v>0</v>
      </c>
      <c r="CL171" s="22">
        <v>0</v>
      </c>
    </row>
    <row r="172" spans="1:90" s="323" customFormat="1" ht="20.100000000000001" customHeight="1" outlineLevel="2">
      <c r="A172" s="320" t="s">
        <v>160</v>
      </c>
      <c r="B172" s="320"/>
      <c r="C172" s="320"/>
      <c r="D172" s="320"/>
      <c r="E172" s="320"/>
      <c r="F172" s="320"/>
      <c r="G172" s="320"/>
      <c r="H172" s="320"/>
      <c r="I172" s="321"/>
      <c r="J172" s="32"/>
      <c r="K172" s="32"/>
      <c r="L172" s="33"/>
      <c r="M172" s="34"/>
      <c r="N172" s="34"/>
      <c r="O172" s="72"/>
      <c r="P172" s="50"/>
      <c r="Q172" s="50"/>
      <c r="R172" s="36">
        <v>0</v>
      </c>
      <c r="S172" s="36">
        <v>0</v>
      </c>
      <c r="T172" s="36">
        <v>0</v>
      </c>
      <c r="U172" s="37">
        <v>68924682</v>
      </c>
      <c r="V172" s="38"/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7">
        <v>5000000</v>
      </c>
      <c r="AD172" s="38">
        <v>62227682</v>
      </c>
      <c r="AE172" s="38">
        <v>0</v>
      </c>
      <c r="AF172" s="38">
        <v>0</v>
      </c>
      <c r="AG172" s="38">
        <v>62227682</v>
      </c>
      <c r="AH172" s="39">
        <v>62227682</v>
      </c>
      <c r="AI172" s="38">
        <v>0</v>
      </c>
      <c r="AJ172" s="38">
        <v>0</v>
      </c>
      <c r="AK172" s="40">
        <v>62227682</v>
      </c>
      <c r="AL172" s="41"/>
      <c r="AM172" s="38">
        <v>5000000</v>
      </c>
      <c r="AN172" s="32"/>
      <c r="AO172" s="41"/>
      <c r="AP172" s="38">
        <v>5000000</v>
      </c>
      <c r="AQ172" s="42"/>
      <c r="AR172" s="35"/>
      <c r="AS172" s="35"/>
      <c r="AT172" s="38">
        <v>62227682</v>
      </c>
      <c r="AU172" s="38">
        <v>0</v>
      </c>
      <c r="AV172" s="38">
        <v>0</v>
      </c>
      <c r="AW172" s="38">
        <v>62227682</v>
      </c>
      <c r="AX172" s="38">
        <v>67536930.519087002</v>
      </c>
      <c r="AY172" s="38">
        <v>0</v>
      </c>
      <c r="AZ172" s="38">
        <v>-6771604.5984375002</v>
      </c>
      <c r="BA172" s="38">
        <v>60765325.920649499</v>
      </c>
      <c r="BB172" s="35"/>
      <c r="BC172" s="35"/>
      <c r="BD172" s="38"/>
      <c r="BE172" s="38"/>
      <c r="BF172" s="38"/>
      <c r="BG172" s="38"/>
      <c r="BH172" s="38"/>
      <c r="BI172" s="38"/>
      <c r="BJ172" s="38"/>
      <c r="BK172" s="38"/>
      <c r="BL172" s="35"/>
      <c r="BM172" s="35"/>
      <c r="BN172" s="35"/>
      <c r="BO172" s="35"/>
      <c r="BP172" s="38"/>
      <c r="BQ172" s="50"/>
      <c r="BR172" s="32"/>
      <c r="BS172" s="322"/>
      <c r="BT172" s="32"/>
      <c r="BU172" s="325"/>
      <c r="BV172" s="32"/>
      <c r="BW172" s="43"/>
      <c r="BX172" s="43"/>
      <c r="BY172" s="38"/>
      <c r="BZ172" s="38"/>
      <c r="CA172" s="38">
        <v>1697000</v>
      </c>
      <c r="CB172" s="38"/>
      <c r="CC172" s="38"/>
      <c r="CD172" s="38"/>
      <c r="CE172" s="38"/>
      <c r="CF172" s="38"/>
      <c r="CG172" s="38"/>
      <c r="CH172" s="38"/>
      <c r="CI172" s="38"/>
      <c r="CJ172" s="38"/>
      <c r="CK172" s="34"/>
      <c r="CL172" s="34"/>
    </row>
    <row r="173" spans="1:90" outlineLevel="3">
      <c r="A173" s="316" t="s">
        <v>278</v>
      </c>
      <c r="B173" s="316" t="s">
        <v>256</v>
      </c>
      <c r="C173" s="316" t="s">
        <v>630</v>
      </c>
      <c r="D173" s="316" t="s">
        <v>631</v>
      </c>
      <c r="E173" s="316" t="s">
        <v>279</v>
      </c>
      <c r="F173" s="316" t="s">
        <v>526</v>
      </c>
      <c r="G173" s="316" t="s">
        <v>275</v>
      </c>
      <c r="H173" s="316" t="s">
        <v>120</v>
      </c>
      <c r="I173" s="317" t="s">
        <v>120</v>
      </c>
      <c r="J173" s="44">
        <v>1</v>
      </c>
      <c r="K173" s="20">
        <v>1</v>
      </c>
      <c r="L173" s="21">
        <v>0</v>
      </c>
      <c r="M173" s="22">
        <v>0</v>
      </c>
      <c r="N173" s="22">
        <v>1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97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0</v>
      </c>
      <c r="AK173" s="28">
        <v>0</v>
      </c>
      <c r="AL173" s="29">
        <v>19767</v>
      </c>
      <c r="AM173" s="26">
        <v>0</v>
      </c>
      <c r="AN173" s="29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3">
        <v>0</v>
      </c>
      <c r="BM173" s="23" t="s">
        <v>98</v>
      </c>
      <c r="BN173" s="23">
        <v>0</v>
      </c>
      <c r="BO173" s="23" t="b">
        <v>0</v>
      </c>
      <c r="BP173" s="26">
        <v>0</v>
      </c>
      <c r="BQ173" s="20">
        <v>0</v>
      </c>
      <c r="BR173" s="20">
        <v>0</v>
      </c>
      <c r="BS173" s="318">
        <v>8</v>
      </c>
      <c r="BT173" s="20">
        <v>0</v>
      </c>
      <c r="BU173" s="318">
        <v>0</v>
      </c>
      <c r="BV173" s="20">
        <v>89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-62202933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2">
        <v>0</v>
      </c>
      <c r="CL173" s="22">
        <v>0</v>
      </c>
    </row>
    <row r="174" spans="1:90" s="323" customFormat="1" ht="20.100000000000001" customHeight="1" outlineLevel="2">
      <c r="A174" s="320" t="s">
        <v>280</v>
      </c>
      <c r="B174" s="320"/>
      <c r="C174" s="320"/>
      <c r="D174" s="320"/>
      <c r="E174" s="320"/>
      <c r="F174" s="320"/>
      <c r="G174" s="320"/>
      <c r="H174" s="320"/>
      <c r="I174" s="321"/>
      <c r="J174" s="48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0</v>
      </c>
      <c r="AK174" s="40">
        <v>0</v>
      </c>
      <c r="AL174" s="41"/>
      <c r="AM174" s="38">
        <v>0</v>
      </c>
      <c r="AN174" s="41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2"/>
      <c r="BR174" s="32"/>
      <c r="BS174" s="322"/>
      <c r="BT174" s="32"/>
      <c r="BU174" s="322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316" t="s">
        <v>118</v>
      </c>
      <c r="B175" s="316" t="s">
        <v>256</v>
      </c>
      <c r="C175" s="316" t="s">
        <v>630</v>
      </c>
      <c r="D175" s="316" t="s">
        <v>631</v>
      </c>
      <c r="E175" s="316" t="s">
        <v>827</v>
      </c>
      <c r="F175" s="316" t="s">
        <v>637</v>
      </c>
      <c r="G175" s="316" t="s">
        <v>275</v>
      </c>
      <c r="H175" s="316" t="s">
        <v>85</v>
      </c>
      <c r="I175" s="317" t="s">
        <v>96</v>
      </c>
      <c r="J175" s="20">
        <v>3000000</v>
      </c>
      <c r="K175" s="20">
        <v>3000000</v>
      </c>
      <c r="L175" s="21">
        <v>0.10775139579136463</v>
      </c>
      <c r="M175" s="22">
        <v>0</v>
      </c>
      <c r="N175" s="22">
        <v>0.79499783824864356</v>
      </c>
      <c r="O175" s="23">
        <v>1.4113188937972418</v>
      </c>
      <c r="P175" s="54">
        <v>1.3150649202243576</v>
      </c>
      <c r="Q175" s="20">
        <v>9.6253973572884233E-2</v>
      </c>
      <c r="R175" s="24" t="s">
        <v>638</v>
      </c>
      <c r="S175" s="24">
        <v>0</v>
      </c>
      <c r="T175" s="24">
        <v>0</v>
      </c>
      <c r="U175" s="25">
        <v>4233956.6813917253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3945194.7606730727</v>
      </c>
      <c r="AD175" s="26">
        <v>288761.92071865266</v>
      </c>
      <c r="AE175" s="26">
        <v>0</v>
      </c>
      <c r="AF175" s="26">
        <v>0</v>
      </c>
      <c r="AG175" s="26">
        <v>288761.92071865266</v>
      </c>
      <c r="AH175" s="27">
        <v>-18266043.31860828</v>
      </c>
      <c r="AI175" s="26">
        <v>0</v>
      </c>
      <c r="AJ175" s="26">
        <v>100274.73</v>
      </c>
      <c r="AK175" s="28">
        <v>-18165768.588608276</v>
      </c>
      <c r="AL175" s="29">
        <v>0</v>
      </c>
      <c r="AM175" s="26">
        <v>31500000</v>
      </c>
      <c r="AN175" s="29">
        <v>0</v>
      </c>
      <c r="AO175" s="29">
        <v>1030372.7222549242</v>
      </c>
      <c r="AP175" s="26">
        <v>61125000</v>
      </c>
      <c r="AQ175" s="30">
        <v>1</v>
      </c>
      <c r="AR175" s="23">
        <v>7602166.8282526545</v>
      </c>
      <c r="AS175" s="23">
        <v>3.1875</v>
      </c>
      <c r="AT175" s="26">
        <v>1330508.362927244</v>
      </c>
      <c r="AU175" s="26">
        <v>0</v>
      </c>
      <c r="AV175" s="26">
        <v>0</v>
      </c>
      <c r="AW175" s="26">
        <v>1330508.362927244</v>
      </c>
      <c r="AX175" s="26">
        <v>-19071213.31860828</v>
      </c>
      <c r="AY175" s="26">
        <v>0</v>
      </c>
      <c r="AZ175" s="26">
        <v>-132574.26999999999</v>
      </c>
      <c r="BA175" s="26">
        <v>-19203787.588608276</v>
      </c>
      <c r="BB175" s="23">
        <v>3.1875</v>
      </c>
      <c r="BC175" s="54">
        <v>3.0625</v>
      </c>
      <c r="BD175" s="26">
        <v>1041746.4422085914</v>
      </c>
      <c r="BE175" s="26">
        <v>0</v>
      </c>
      <c r="BF175" s="26">
        <v>0</v>
      </c>
      <c r="BG175" s="26">
        <v>1041746.4422085914</v>
      </c>
      <c r="BH175" s="26">
        <v>-19359975.239326932</v>
      </c>
      <c r="BI175" s="26">
        <v>0</v>
      </c>
      <c r="BJ175" s="26">
        <v>-132574.26999999999</v>
      </c>
      <c r="BK175" s="26">
        <v>-19492549.509326927</v>
      </c>
      <c r="BL175" s="23">
        <v>61125000</v>
      </c>
      <c r="BM175" s="23" t="s">
        <v>88</v>
      </c>
      <c r="BN175" s="23">
        <v>0</v>
      </c>
      <c r="BO175" s="23" t="b">
        <v>0</v>
      </c>
      <c r="BP175" s="26">
        <v>100274.73</v>
      </c>
      <c r="BQ175" s="20">
        <v>1.1200000000000001</v>
      </c>
      <c r="BR175" s="20">
        <v>3360000</v>
      </c>
      <c r="BS175" s="318">
        <v>7</v>
      </c>
      <c r="BT175" s="20">
        <v>0</v>
      </c>
      <c r="BU175" s="324">
        <v>2384993.5147459307</v>
      </c>
      <c r="BV175" s="20">
        <v>5</v>
      </c>
      <c r="BW175" s="31">
        <v>3.1875</v>
      </c>
      <c r="BX175" s="31">
        <v>3.1875</v>
      </c>
      <c r="BY175" s="26">
        <v>0</v>
      </c>
      <c r="BZ175" s="26">
        <v>0</v>
      </c>
      <c r="CA175" s="26">
        <v>-9000000</v>
      </c>
      <c r="CB175" s="26">
        <v>23305170</v>
      </c>
      <c r="CC175" s="26">
        <v>0</v>
      </c>
      <c r="CD175" s="26">
        <v>0</v>
      </c>
      <c r="CE175" s="26">
        <v>0</v>
      </c>
      <c r="CF175" s="26">
        <v>0</v>
      </c>
      <c r="CG175" s="26">
        <v>-18554805.239326932</v>
      </c>
      <c r="CH175" s="26">
        <v>0</v>
      </c>
      <c r="CI175" s="26">
        <v>100274.73</v>
      </c>
      <c r="CJ175" s="26">
        <v>-18454530.509326927</v>
      </c>
      <c r="CK175" s="22">
        <v>0</v>
      </c>
      <c r="CL175" s="22">
        <v>0</v>
      </c>
    </row>
    <row r="176" spans="1:90" s="323" customFormat="1" ht="20.100000000000001" customHeight="1" outlineLevel="2">
      <c r="A176" s="320" t="s">
        <v>121</v>
      </c>
      <c r="B176" s="320"/>
      <c r="C176" s="320"/>
      <c r="D176" s="320"/>
      <c r="E176" s="320"/>
      <c r="F176" s="320"/>
      <c r="G176" s="320"/>
      <c r="H176" s="320"/>
      <c r="I176" s="321"/>
      <c r="J176" s="32"/>
      <c r="K176" s="32"/>
      <c r="L176" s="33"/>
      <c r="M176" s="34"/>
      <c r="N176" s="34"/>
      <c r="O176" s="35"/>
      <c r="P176" s="55"/>
      <c r="Q176" s="32"/>
      <c r="R176" s="36">
        <v>0</v>
      </c>
      <c r="S176" s="36">
        <v>0</v>
      </c>
      <c r="T176" s="36">
        <v>0</v>
      </c>
      <c r="U176" s="37">
        <v>4233956.6813917253</v>
      </c>
      <c r="V176" s="38"/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7">
        <v>3945194.7606730727</v>
      </c>
      <c r="AD176" s="38">
        <v>288761.92071865266</v>
      </c>
      <c r="AE176" s="38">
        <v>0</v>
      </c>
      <c r="AF176" s="38">
        <v>0</v>
      </c>
      <c r="AG176" s="38">
        <v>288761.92071865266</v>
      </c>
      <c r="AH176" s="39">
        <v>-18266043.31860828</v>
      </c>
      <c r="AI176" s="38">
        <v>0</v>
      </c>
      <c r="AJ176" s="38">
        <v>100274.73</v>
      </c>
      <c r="AK176" s="40">
        <v>-18165768.588608276</v>
      </c>
      <c r="AL176" s="41"/>
      <c r="AM176" s="38">
        <v>31500000</v>
      </c>
      <c r="AN176" s="41"/>
      <c r="AO176" s="41"/>
      <c r="AP176" s="38">
        <v>61125000</v>
      </c>
      <c r="AQ176" s="42"/>
      <c r="AR176" s="35"/>
      <c r="AS176" s="35"/>
      <c r="AT176" s="38">
        <v>1330508.362927244</v>
      </c>
      <c r="AU176" s="38">
        <v>0</v>
      </c>
      <c r="AV176" s="38">
        <v>0</v>
      </c>
      <c r="AW176" s="38">
        <v>1330508.362927244</v>
      </c>
      <c r="AX176" s="38">
        <v>-19071213.31860828</v>
      </c>
      <c r="AY176" s="38">
        <v>0</v>
      </c>
      <c r="AZ176" s="38">
        <v>-132574.26999999999</v>
      </c>
      <c r="BA176" s="38">
        <v>-19203787.588608276</v>
      </c>
      <c r="BB176" s="35"/>
      <c r="BC176" s="55"/>
      <c r="BD176" s="38"/>
      <c r="BE176" s="38"/>
      <c r="BF176" s="38"/>
      <c r="BG176" s="38"/>
      <c r="BH176" s="38"/>
      <c r="BI176" s="38"/>
      <c r="BJ176" s="38"/>
      <c r="BK176" s="38"/>
      <c r="BL176" s="35"/>
      <c r="BM176" s="35"/>
      <c r="BN176" s="35"/>
      <c r="BO176" s="35"/>
      <c r="BP176" s="38"/>
      <c r="BQ176" s="32"/>
      <c r="BR176" s="32"/>
      <c r="BS176" s="322"/>
      <c r="BT176" s="32"/>
      <c r="BU176" s="325"/>
      <c r="BV176" s="32"/>
      <c r="BW176" s="43"/>
      <c r="BX176" s="43"/>
      <c r="BY176" s="38"/>
      <c r="BZ176" s="38"/>
      <c r="CA176" s="38">
        <v>-9000000</v>
      </c>
      <c r="CB176" s="38"/>
      <c r="CC176" s="38"/>
      <c r="CD176" s="38"/>
      <c r="CE176" s="38"/>
      <c r="CF176" s="38"/>
      <c r="CG176" s="38"/>
      <c r="CH176" s="38"/>
      <c r="CI176" s="38"/>
      <c r="CJ176" s="38"/>
      <c r="CK176" s="34"/>
      <c r="CL176" s="34"/>
    </row>
    <row r="177" spans="1:90" s="328" customFormat="1" ht="30" customHeight="1" outlineLevel="1">
      <c r="A177" s="320"/>
      <c r="B177" s="320" t="s">
        <v>281</v>
      </c>
      <c r="C177" s="320"/>
      <c r="D177" s="320"/>
      <c r="E177" s="320"/>
      <c r="F177" s="320"/>
      <c r="G177" s="320"/>
      <c r="H177" s="320"/>
      <c r="I177" s="321"/>
      <c r="J177" s="56"/>
      <c r="K177" s="56"/>
      <c r="L177" s="57"/>
      <c r="M177" s="58"/>
      <c r="N177" s="58"/>
      <c r="O177" s="59"/>
      <c r="P177" s="60"/>
      <c r="Q177" s="56"/>
      <c r="R177" s="61">
        <v>0</v>
      </c>
      <c r="S177" s="61">
        <v>0</v>
      </c>
      <c r="T177" s="61">
        <v>0</v>
      </c>
      <c r="U177" s="62">
        <v>114305979.68139173</v>
      </c>
      <c r="V177" s="63"/>
      <c r="W177" s="63">
        <v>10530312.5</v>
      </c>
      <c r="X177" s="63">
        <v>0</v>
      </c>
      <c r="Y177" s="63">
        <v>10530312.5</v>
      </c>
      <c r="Z177" s="63">
        <v>8030312.4999999991</v>
      </c>
      <c r="AA177" s="63">
        <v>0</v>
      </c>
      <c r="AB177" s="63">
        <v>8030312.4999999991</v>
      </c>
      <c r="AC177" s="62">
        <v>50092535.760673076</v>
      </c>
      <c r="AD177" s="63">
        <v>62516443.920718655</v>
      </c>
      <c r="AE177" s="63">
        <v>0</v>
      </c>
      <c r="AF177" s="63">
        <v>0</v>
      </c>
      <c r="AG177" s="63">
        <v>62516443.920718655</v>
      </c>
      <c r="AH177" s="64">
        <v>43961638.681391716</v>
      </c>
      <c r="AI177" s="63">
        <v>0</v>
      </c>
      <c r="AJ177" s="63">
        <v>199948.2</v>
      </c>
      <c r="AK177" s="65">
        <v>44161586.881391719</v>
      </c>
      <c r="AL177" s="66"/>
      <c r="AM177" s="63">
        <v>77468418</v>
      </c>
      <c r="AN177" s="66"/>
      <c r="AO177" s="66"/>
      <c r="AP177" s="63">
        <v>107093418</v>
      </c>
      <c r="AQ177" s="67"/>
      <c r="AR177" s="59"/>
      <c r="AS177" s="59"/>
      <c r="AT177" s="63">
        <v>63558190.362927243</v>
      </c>
      <c r="AU177" s="63">
        <v>0</v>
      </c>
      <c r="AV177" s="63">
        <v>-1331.5</v>
      </c>
      <c r="AW177" s="63">
        <v>63556858.862927243</v>
      </c>
      <c r="AX177" s="63">
        <v>115608085.39985916</v>
      </c>
      <c r="AY177" s="63">
        <v>0</v>
      </c>
      <c r="AZ177" s="63">
        <v>-5938905.628437533</v>
      </c>
      <c r="BA177" s="63">
        <v>109669179.77142161</v>
      </c>
      <c r="BB177" s="59"/>
      <c r="BC177" s="60"/>
      <c r="BD177" s="63"/>
      <c r="BE177" s="63"/>
      <c r="BF177" s="63"/>
      <c r="BG177" s="63"/>
      <c r="BH177" s="63"/>
      <c r="BI177" s="63"/>
      <c r="BJ177" s="63"/>
      <c r="BK177" s="63"/>
      <c r="BL177" s="59"/>
      <c r="BM177" s="59"/>
      <c r="BN177" s="59"/>
      <c r="BO177" s="59"/>
      <c r="BP177" s="63"/>
      <c r="BQ177" s="56"/>
      <c r="BR177" s="56"/>
      <c r="BS177" s="326"/>
      <c r="BT177" s="56"/>
      <c r="BU177" s="327"/>
      <c r="BV177" s="56"/>
      <c r="BW177" s="68"/>
      <c r="BX177" s="68"/>
      <c r="BY177" s="63"/>
      <c r="BZ177" s="63"/>
      <c r="CA177" s="63">
        <v>-7124077</v>
      </c>
      <c r="CB177" s="63"/>
      <c r="CC177" s="63"/>
      <c r="CD177" s="63"/>
      <c r="CE177" s="63"/>
      <c r="CF177" s="63"/>
      <c r="CG177" s="63"/>
      <c r="CH177" s="63"/>
      <c r="CI177" s="63"/>
      <c r="CJ177" s="63"/>
      <c r="CK177" s="58"/>
      <c r="CL177" s="58"/>
    </row>
    <row r="178" spans="1:90" outlineLevel="3">
      <c r="A178" s="316" t="s">
        <v>82</v>
      </c>
      <c r="B178" s="316" t="s">
        <v>282</v>
      </c>
      <c r="C178" s="316" t="s">
        <v>0</v>
      </c>
      <c r="D178" s="316" t="s">
        <v>0</v>
      </c>
      <c r="E178" s="316" t="s">
        <v>283</v>
      </c>
      <c r="F178" s="316" t="s">
        <v>0</v>
      </c>
      <c r="G178" s="316" t="s">
        <v>284</v>
      </c>
      <c r="H178" s="316" t="s">
        <v>85</v>
      </c>
      <c r="I178" s="317" t="s">
        <v>86</v>
      </c>
      <c r="J178" s="20">
        <v>0</v>
      </c>
      <c r="K178" s="20">
        <v>0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>
        <v>0</v>
      </c>
      <c r="S178" s="24">
        <v>0</v>
      </c>
      <c r="T178" s="24">
        <v>0</v>
      </c>
      <c r="U178" s="25">
        <v>0</v>
      </c>
      <c r="V178" s="26" t="s">
        <v>87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0</v>
      </c>
      <c r="AK178" s="28">
        <v>0</v>
      </c>
      <c r="AL178" s="29">
        <v>-236000.31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132015.23000000001</v>
      </c>
      <c r="BA178" s="26">
        <v>132015.23000000001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132015.23000000001</v>
      </c>
      <c r="BK178" s="26">
        <v>132015.23000000001</v>
      </c>
      <c r="BL178" s="23">
        <v>0</v>
      </c>
      <c r="BM178" s="23" t="s">
        <v>88</v>
      </c>
      <c r="BN178" s="23">
        <v>0</v>
      </c>
      <c r="BO178" s="23" t="b">
        <v>0</v>
      </c>
      <c r="BP178" s="26">
        <v>0</v>
      </c>
      <c r="BQ178" s="24">
        <v>0</v>
      </c>
      <c r="BR178" s="20">
        <v>0</v>
      </c>
      <c r="BS178" s="318">
        <v>83</v>
      </c>
      <c r="BT178" s="20">
        <v>0</v>
      </c>
      <c r="BU178" s="318">
        <v>0</v>
      </c>
      <c r="BV178" s="20">
        <v>133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2">
        <v>0</v>
      </c>
      <c r="CL178" s="22">
        <v>0</v>
      </c>
    </row>
    <row r="179" spans="1:90" s="323" customFormat="1" ht="20.100000000000001" customHeight="1" outlineLevel="2">
      <c r="A179" s="320" t="s">
        <v>89</v>
      </c>
      <c r="B179" s="320"/>
      <c r="C179" s="320"/>
      <c r="D179" s="320"/>
      <c r="E179" s="320"/>
      <c r="F179" s="320"/>
      <c r="G179" s="320"/>
      <c r="H179" s="320"/>
      <c r="I179" s="321"/>
      <c r="J179" s="32"/>
      <c r="K179" s="32"/>
      <c r="L179" s="33"/>
      <c r="M179" s="34"/>
      <c r="N179" s="34"/>
      <c r="O179" s="35"/>
      <c r="P179" s="32"/>
      <c r="Q179" s="32"/>
      <c r="R179" s="36">
        <v>0</v>
      </c>
      <c r="S179" s="36">
        <v>0</v>
      </c>
      <c r="T179" s="36">
        <v>0</v>
      </c>
      <c r="U179" s="37">
        <v>0</v>
      </c>
      <c r="V179" s="38"/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7">
        <v>0</v>
      </c>
      <c r="AD179" s="38">
        <v>0</v>
      </c>
      <c r="AE179" s="38">
        <v>0</v>
      </c>
      <c r="AF179" s="38">
        <v>0</v>
      </c>
      <c r="AG179" s="38">
        <v>0</v>
      </c>
      <c r="AH179" s="39">
        <v>0</v>
      </c>
      <c r="AI179" s="38">
        <v>0</v>
      </c>
      <c r="AJ179" s="38">
        <v>0</v>
      </c>
      <c r="AK179" s="40">
        <v>0</v>
      </c>
      <c r="AL179" s="41"/>
      <c r="AM179" s="38">
        <v>0</v>
      </c>
      <c r="AN179" s="32"/>
      <c r="AO179" s="41"/>
      <c r="AP179" s="38">
        <v>0</v>
      </c>
      <c r="AQ179" s="42"/>
      <c r="AR179" s="35"/>
      <c r="AS179" s="35"/>
      <c r="AT179" s="38">
        <v>0</v>
      </c>
      <c r="AU179" s="38">
        <v>0</v>
      </c>
      <c r="AV179" s="38">
        <v>0</v>
      </c>
      <c r="AW179" s="38">
        <v>0</v>
      </c>
      <c r="AX179" s="38">
        <v>0</v>
      </c>
      <c r="AY179" s="38">
        <v>0</v>
      </c>
      <c r="AZ179" s="38">
        <v>132015.23000000001</v>
      </c>
      <c r="BA179" s="38">
        <v>132015.23000000001</v>
      </c>
      <c r="BB179" s="35"/>
      <c r="BC179" s="35"/>
      <c r="BD179" s="38"/>
      <c r="BE179" s="38"/>
      <c r="BF179" s="38"/>
      <c r="BG179" s="38"/>
      <c r="BH179" s="38"/>
      <c r="BI179" s="38"/>
      <c r="BJ179" s="38"/>
      <c r="BK179" s="38"/>
      <c r="BL179" s="35"/>
      <c r="BM179" s="35"/>
      <c r="BN179" s="35"/>
      <c r="BO179" s="35"/>
      <c r="BP179" s="38"/>
      <c r="BQ179" s="36"/>
      <c r="BR179" s="32"/>
      <c r="BS179" s="322"/>
      <c r="BT179" s="32"/>
      <c r="BU179" s="322"/>
      <c r="BV179" s="32"/>
      <c r="BW179" s="43"/>
      <c r="BX179" s="43"/>
      <c r="BY179" s="38"/>
      <c r="BZ179" s="38"/>
      <c r="CA179" s="38">
        <v>0</v>
      </c>
      <c r="CB179" s="38"/>
      <c r="CC179" s="38"/>
      <c r="CD179" s="38"/>
      <c r="CE179" s="38"/>
      <c r="CF179" s="38"/>
      <c r="CG179" s="38"/>
      <c r="CH179" s="38"/>
      <c r="CI179" s="38"/>
      <c r="CJ179" s="38"/>
      <c r="CK179" s="34"/>
      <c r="CL179" s="34"/>
    </row>
    <row r="180" spans="1:90" outlineLevel="3">
      <c r="A180" s="316" t="s">
        <v>139</v>
      </c>
      <c r="B180" s="316" t="s">
        <v>282</v>
      </c>
      <c r="C180" s="316" t="s">
        <v>285</v>
      </c>
      <c r="D180" s="316" t="s">
        <v>286</v>
      </c>
      <c r="E180" s="316" t="s">
        <v>287</v>
      </c>
      <c r="F180" s="316" t="s">
        <v>639</v>
      </c>
      <c r="G180" s="316" t="s">
        <v>288</v>
      </c>
      <c r="H180" s="316" t="s">
        <v>144</v>
      </c>
      <c r="I180" s="317" t="s">
        <v>289</v>
      </c>
      <c r="J180" s="44">
        <v>817049</v>
      </c>
      <c r="K180" s="20">
        <v>817049</v>
      </c>
      <c r="L180" s="70">
        <v>0</v>
      </c>
      <c r="M180" s="22">
        <v>0</v>
      </c>
      <c r="N180" s="70">
        <v>0.28000000000000003</v>
      </c>
      <c r="O180" s="23">
        <v>0</v>
      </c>
      <c r="P180" s="46">
        <v>0</v>
      </c>
      <c r="Q180" s="46">
        <v>0</v>
      </c>
      <c r="R180" s="24" t="s">
        <v>640</v>
      </c>
      <c r="S180" s="24">
        <v>0</v>
      </c>
      <c r="T180" s="24">
        <v>0</v>
      </c>
      <c r="U180" s="25">
        <v>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0</v>
      </c>
      <c r="AD180" s="26">
        <v>0</v>
      </c>
      <c r="AE180" s="26">
        <v>0</v>
      </c>
      <c r="AF180" s="26">
        <v>0</v>
      </c>
      <c r="AG180" s="26">
        <v>0</v>
      </c>
      <c r="AH180" s="27">
        <v>-3020000</v>
      </c>
      <c r="AI180" s="26">
        <v>0</v>
      </c>
      <c r="AJ180" s="26">
        <v>-100000</v>
      </c>
      <c r="AK180" s="28">
        <v>-3120000</v>
      </c>
      <c r="AL180" s="29">
        <v>0</v>
      </c>
      <c r="AM180" s="26">
        <v>3020000</v>
      </c>
      <c r="AN180" s="29">
        <v>0</v>
      </c>
      <c r="AO180" s="20">
        <v>0</v>
      </c>
      <c r="AP180" s="26">
        <v>0</v>
      </c>
      <c r="AQ180" s="30">
        <v>1</v>
      </c>
      <c r="AR180" s="23">
        <v>0</v>
      </c>
      <c r="AS180" s="23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-3020000</v>
      </c>
      <c r="AY180" s="26">
        <v>0</v>
      </c>
      <c r="AZ180" s="26">
        <v>-100000</v>
      </c>
      <c r="BA180" s="26">
        <v>-3120000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-3020000</v>
      </c>
      <c r="BI180" s="26">
        <v>0</v>
      </c>
      <c r="BJ180" s="26">
        <v>-100000</v>
      </c>
      <c r="BK180" s="26">
        <v>-3120000</v>
      </c>
      <c r="BL180" s="31">
        <v>0</v>
      </c>
      <c r="BM180" s="23" t="s">
        <v>98</v>
      </c>
      <c r="BN180" s="23">
        <v>0</v>
      </c>
      <c r="BO180" s="23" t="b">
        <v>0</v>
      </c>
      <c r="BP180" s="26">
        <v>-100000</v>
      </c>
      <c r="BQ180" s="20">
        <v>10</v>
      </c>
      <c r="BR180" s="20">
        <v>8170490</v>
      </c>
      <c r="BS180" s="318">
        <v>6</v>
      </c>
      <c r="BT180" s="20">
        <v>0</v>
      </c>
      <c r="BU180" s="318">
        <v>0</v>
      </c>
      <c r="BV180" s="20">
        <v>75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-3020000</v>
      </c>
      <c r="CH180" s="26">
        <v>0</v>
      </c>
      <c r="CI180" s="26">
        <v>-100000</v>
      </c>
      <c r="CJ180" s="26">
        <v>-3120000</v>
      </c>
      <c r="CK180" s="22">
        <v>0</v>
      </c>
      <c r="CL180" s="22">
        <v>0</v>
      </c>
    </row>
    <row r="181" spans="1:90" outlineLevel="3">
      <c r="A181" s="316" t="s">
        <v>139</v>
      </c>
      <c r="B181" s="316" t="s">
        <v>282</v>
      </c>
      <c r="C181" s="316" t="s">
        <v>285</v>
      </c>
      <c r="D181" s="316" t="s">
        <v>286</v>
      </c>
      <c r="E181" s="316" t="s">
        <v>290</v>
      </c>
      <c r="F181" s="316" t="s">
        <v>526</v>
      </c>
      <c r="G181" s="316" t="s">
        <v>143</v>
      </c>
      <c r="H181" s="316" t="s">
        <v>144</v>
      </c>
      <c r="I181" s="317" t="s">
        <v>289</v>
      </c>
      <c r="J181" s="44">
        <v>2000</v>
      </c>
      <c r="K181" s="20">
        <v>2000</v>
      </c>
      <c r="L181" s="70">
        <v>0</v>
      </c>
      <c r="M181" s="22">
        <v>0</v>
      </c>
      <c r="N181" s="70">
        <v>0</v>
      </c>
      <c r="O181" s="23">
        <v>0</v>
      </c>
      <c r="P181" s="46">
        <v>0</v>
      </c>
      <c r="Q181" s="46">
        <v>0</v>
      </c>
      <c r="R181" s="24" t="s">
        <v>641</v>
      </c>
      <c r="S181" s="24">
        <v>0</v>
      </c>
      <c r="T181" s="24">
        <v>0</v>
      </c>
      <c r="U181" s="25">
        <v>0</v>
      </c>
      <c r="V181" s="26" t="s">
        <v>97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5">
        <v>0</v>
      </c>
      <c r="AD181" s="26">
        <v>0</v>
      </c>
      <c r="AE181" s="26">
        <v>0</v>
      </c>
      <c r="AF181" s="26">
        <v>0</v>
      </c>
      <c r="AG181" s="26">
        <v>0</v>
      </c>
      <c r="AH181" s="27">
        <v>0</v>
      </c>
      <c r="AI181" s="26">
        <v>0</v>
      </c>
      <c r="AJ181" s="26">
        <v>0</v>
      </c>
      <c r="AK181" s="28">
        <v>0</v>
      </c>
      <c r="AL181" s="29">
        <v>0</v>
      </c>
      <c r="AM181" s="26">
        <v>0</v>
      </c>
      <c r="AN181" s="29">
        <v>0</v>
      </c>
      <c r="AO181" s="20">
        <v>0</v>
      </c>
      <c r="AP181" s="26">
        <v>0</v>
      </c>
      <c r="AQ181" s="30">
        <v>1</v>
      </c>
      <c r="AR181" s="23">
        <v>0</v>
      </c>
      <c r="AS181" s="23">
        <v>0</v>
      </c>
      <c r="AT181" s="26">
        <v>0</v>
      </c>
      <c r="AU181" s="26">
        <v>0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3" t="s">
        <v>0</v>
      </c>
      <c r="BC181" s="23" t="s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31">
        <v>0</v>
      </c>
      <c r="BM181" s="23" t="s">
        <v>98</v>
      </c>
      <c r="BN181" s="23">
        <v>0</v>
      </c>
      <c r="BO181" s="23" t="b">
        <v>0</v>
      </c>
      <c r="BP181" s="26">
        <v>0</v>
      </c>
      <c r="BQ181" s="20">
        <v>1000</v>
      </c>
      <c r="BR181" s="20">
        <v>2000000</v>
      </c>
      <c r="BS181" s="318">
        <v>6</v>
      </c>
      <c r="BT181" s="20">
        <v>0</v>
      </c>
      <c r="BU181" s="318">
        <v>0</v>
      </c>
      <c r="BV181" s="20">
        <v>85</v>
      </c>
      <c r="BW181" s="31">
        <v>0</v>
      </c>
      <c r="BX181" s="31">
        <v>0</v>
      </c>
      <c r="BY181" s="26">
        <v>0</v>
      </c>
      <c r="BZ181" s="26">
        <v>0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2">
        <v>0</v>
      </c>
      <c r="CL181" s="22">
        <v>0</v>
      </c>
    </row>
    <row r="182" spans="1:90" outlineLevel="3">
      <c r="A182" s="316" t="s">
        <v>139</v>
      </c>
      <c r="B182" s="316" t="s">
        <v>282</v>
      </c>
      <c r="C182" s="316" t="s">
        <v>285</v>
      </c>
      <c r="D182" s="316" t="s">
        <v>286</v>
      </c>
      <c r="E182" s="316" t="s">
        <v>642</v>
      </c>
      <c r="F182" s="316" t="s">
        <v>0</v>
      </c>
      <c r="G182" s="316" t="s">
        <v>291</v>
      </c>
      <c r="H182" s="316" t="s">
        <v>95</v>
      </c>
      <c r="I182" s="317" t="s">
        <v>134</v>
      </c>
      <c r="J182" s="44">
        <v>1</v>
      </c>
      <c r="K182" s="20">
        <v>1</v>
      </c>
      <c r="L182" s="21">
        <v>0</v>
      </c>
      <c r="M182" s="22">
        <v>0</v>
      </c>
      <c r="N182" s="22">
        <v>0</v>
      </c>
      <c r="O182" s="23">
        <v>4272668.04</v>
      </c>
      <c r="P182" s="20">
        <v>4272668.04</v>
      </c>
      <c r="Q182" s="20">
        <v>0</v>
      </c>
      <c r="R182" s="24" t="s">
        <v>643</v>
      </c>
      <c r="S182" s="24">
        <v>0</v>
      </c>
      <c r="T182" s="24">
        <v>0</v>
      </c>
      <c r="U182" s="25">
        <v>4272668.04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4272668.04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6000</v>
      </c>
      <c r="AM182" s="26">
        <v>4190713.51</v>
      </c>
      <c r="AN182" s="20">
        <v>0</v>
      </c>
      <c r="AO182" s="29">
        <v>0</v>
      </c>
      <c r="AP182" s="26">
        <v>4190713.51</v>
      </c>
      <c r="AQ182" s="30">
        <v>1</v>
      </c>
      <c r="AR182" s="23">
        <v>0</v>
      </c>
      <c r="AS182" s="23">
        <v>4272668.04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4190713.51</v>
      </c>
      <c r="BM182" s="23" t="s">
        <v>98</v>
      </c>
      <c r="BN182" s="23">
        <v>0</v>
      </c>
      <c r="BO182" s="23" t="b">
        <v>0</v>
      </c>
      <c r="BP182" s="26">
        <v>0</v>
      </c>
      <c r="BQ182" s="46">
        <v>0</v>
      </c>
      <c r="BR182" s="20">
        <v>0</v>
      </c>
      <c r="BS182" s="318">
        <v>6</v>
      </c>
      <c r="BT182" s="20">
        <v>0</v>
      </c>
      <c r="BU182" s="318">
        <v>0</v>
      </c>
      <c r="BV182" s="20">
        <v>233</v>
      </c>
      <c r="BW182" s="31">
        <v>0</v>
      </c>
      <c r="BX182" s="31">
        <v>0</v>
      </c>
      <c r="BY182" s="26">
        <v>0</v>
      </c>
      <c r="BZ182" s="26">
        <v>0</v>
      </c>
      <c r="CA182" s="26">
        <v>81954.53</v>
      </c>
      <c r="CB182" s="26">
        <v>251168.04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s="323" customFormat="1" ht="20.100000000000001" customHeight="1" outlineLevel="2">
      <c r="A183" s="320" t="s">
        <v>146</v>
      </c>
      <c r="B183" s="320"/>
      <c r="C183" s="320"/>
      <c r="D183" s="320"/>
      <c r="E183" s="320"/>
      <c r="F183" s="320"/>
      <c r="G183" s="320"/>
      <c r="H183" s="320"/>
      <c r="I183" s="321"/>
      <c r="J183" s="48"/>
      <c r="K183" s="32"/>
      <c r="L183" s="33"/>
      <c r="M183" s="34"/>
      <c r="N183" s="34"/>
      <c r="O183" s="35"/>
      <c r="P183" s="32"/>
      <c r="Q183" s="32"/>
      <c r="R183" s="36">
        <v>0</v>
      </c>
      <c r="S183" s="36">
        <v>0</v>
      </c>
      <c r="T183" s="36">
        <v>0</v>
      </c>
      <c r="U183" s="37">
        <v>4272668.04</v>
      </c>
      <c r="V183" s="38"/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7">
        <v>4272668.04</v>
      </c>
      <c r="AD183" s="38">
        <v>0</v>
      </c>
      <c r="AE183" s="38">
        <v>0</v>
      </c>
      <c r="AF183" s="38">
        <v>0</v>
      </c>
      <c r="AG183" s="38">
        <v>0</v>
      </c>
      <c r="AH183" s="39">
        <v>-3020000</v>
      </c>
      <c r="AI183" s="38">
        <v>0</v>
      </c>
      <c r="AJ183" s="38">
        <v>-100000</v>
      </c>
      <c r="AK183" s="40">
        <v>-3120000</v>
      </c>
      <c r="AL183" s="41"/>
      <c r="AM183" s="38">
        <v>7210713.5099999998</v>
      </c>
      <c r="AN183" s="32"/>
      <c r="AO183" s="41"/>
      <c r="AP183" s="38">
        <v>4190713.51</v>
      </c>
      <c r="AQ183" s="42"/>
      <c r="AR183" s="35"/>
      <c r="AS183" s="35"/>
      <c r="AT183" s="38">
        <v>0</v>
      </c>
      <c r="AU183" s="38">
        <v>0</v>
      </c>
      <c r="AV183" s="38">
        <v>0</v>
      </c>
      <c r="AW183" s="38">
        <v>0</v>
      </c>
      <c r="AX183" s="38">
        <v>-3020000</v>
      </c>
      <c r="AY183" s="38">
        <v>0</v>
      </c>
      <c r="AZ183" s="38">
        <v>-100000</v>
      </c>
      <c r="BA183" s="38">
        <v>-3120000</v>
      </c>
      <c r="BB183" s="35"/>
      <c r="BC183" s="35"/>
      <c r="BD183" s="38"/>
      <c r="BE183" s="38"/>
      <c r="BF183" s="38"/>
      <c r="BG183" s="38"/>
      <c r="BH183" s="38"/>
      <c r="BI183" s="38"/>
      <c r="BJ183" s="38"/>
      <c r="BK183" s="38"/>
      <c r="BL183" s="38"/>
      <c r="BM183" s="35"/>
      <c r="BN183" s="35"/>
      <c r="BO183" s="35"/>
      <c r="BP183" s="38"/>
      <c r="BQ183" s="50"/>
      <c r="BR183" s="32"/>
      <c r="BS183" s="322"/>
      <c r="BT183" s="32"/>
      <c r="BU183" s="322"/>
      <c r="BV183" s="32"/>
      <c r="BW183" s="43"/>
      <c r="BX183" s="43"/>
      <c r="BY183" s="38"/>
      <c r="BZ183" s="38"/>
      <c r="CA183" s="38">
        <v>81954.53</v>
      </c>
      <c r="CB183" s="38"/>
      <c r="CC183" s="38"/>
      <c r="CD183" s="38"/>
      <c r="CE183" s="38"/>
      <c r="CF183" s="38"/>
      <c r="CG183" s="38"/>
      <c r="CH183" s="38"/>
      <c r="CI183" s="38"/>
      <c r="CJ183" s="38"/>
      <c r="CK183" s="34"/>
      <c r="CL183" s="34"/>
    </row>
    <row r="184" spans="1:90" outlineLevel="3">
      <c r="A184" s="316" t="s">
        <v>258</v>
      </c>
      <c r="B184" s="316" t="s">
        <v>282</v>
      </c>
      <c r="C184" s="316" t="s">
        <v>285</v>
      </c>
      <c r="D184" s="316" t="s">
        <v>286</v>
      </c>
      <c r="E184" s="316" t="s">
        <v>292</v>
      </c>
      <c r="F184" s="316" t="s">
        <v>644</v>
      </c>
      <c r="G184" s="316" t="s">
        <v>143</v>
      </c>
      <c r="H184" s="316" t="s">
        <v>144</v>
      </c>
      <c r="I184" s="317" t="s">
        <v>289</v>
      </c>
      <c r="J184" s="20">
        <v>31250</v>
      </c>
      <c r="K184" s="20">
        <v>31250</v>
      </c>
      <c r="L184" s="70">
        <v>0</v>
      </c>
      <c r="M184" s="22">
        <v>0</v>
      </c>
      <c r="N184" s="70">
        <v>0</v>
      </c>
      <c r="O184" s="20">
        <v>0</v>
      </c>
      <c r="P184" s="46">
        <v>0</v>
      </c>
      <c r="Q184" s="46">
        <v>0</v>
      </c>
      <c r="R184" s="24" t="s">
        <v>645</v>
      </c>
      <c r="S184" s="24">
        <v>0</v>
      </c>
      <c r="T184" s="24">
        <v>0</v>
      </c>
      <c r="U184" s="25">
        <v>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0</v>
      </c>
      <c r="AN184" s="29">
        <v>0</v>
      </c>
      <c r="AO184" s="20">
        <v>0</v>
      </c>
      <c r="AP184" s="26">
        <v>0</v>
      </c>
      <c r="AQ184" s="30">
        <v>80.709999999999994</v>
      </c>
      <c r="AR184" s="23">
        <v>0</v>
      </c>
      <c r="AS184" s="23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>
        <v>9.9999999999999995E-7</v>
      </c>
      <c r="BC184" s="23">
        <v>9.9999999999999995E-7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0</v>
      </c>
      <c r="BM184" s="23" t="s">
        <v>88</v>
      </c>
      <c r="BN184" s="23">
        <v>0</v>
      </c>
      <c r="BO184" s="23" t="b">
        <v>0</v>
      </c>
      <c r="BP184" s="26">
        <v>0</v>
      </c>
      <c r="BQ184" s="20">
        <v>1000</v>
      </c>
      <c r="BR184" s="20">
        <v>31250000</v>
      </c>
      <c r="BS184" s="318">
        <v>5</v>
      </c>
      <c r="BT184" s="20">
        <v>0</v>
      </c>
      <c r="BU184" s="324">
        <v>0</v>
      </c>
      <c r="BV184" s="20">
        <v>73</v>
      </c>
      <c r="BW184" s="31">
        <v>9.9999999999999995E-7</v>
      </c>
      <c r="BX184" s="31">
        <v>4.4999999999999998E-2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316" t="s">
        <v>258</v>
      </c>
      <c r="B185" s="316" t="s">
        <v>282</v>
      </c>
      <c r="C185" s="316" t="s">
        <v>285</v>
      </c>
      <c r="D185" s="316" t="s">
        <v>286</v>
      </c>
      <c r="E185" s="316" t="s">
        <v>293</v>
      </c>
      <c r="F185" s="316" t="s">
        <v>646</v>
      </c>
      <c r="G185" s="316" t="s">
        <v>143</v>
      </c>
      <c r="H185" s="316" t="s">
        <v>144</v>
      </c>
      <c r="I185" s="317" t="s">
        <v>289</v>
      </c>
      <c r="J185" s="20">
        <v>0</v>
      </c>
      <c r="K185" s="20">
        <v>0</v>
      </c>
      <c r="L185" s="70">
        <v>0</v>
      </c>
      <c r="M185" s="22">
        <v>0</v>
      </c>
      <c r="N185" s="70">
        <v>0.24378265502060087</v>
      </c>
      <c r="O185" s="20">
        <v>81.097942870885859</v>
      </c>
      <c r="P185" s="46">
        <v>80.980365019697388</v>
      </c>
      <c r="Q185" s="46">
        <v>0.11757785118847153</v>
      </c>
      <c r="R185" s="24" t="s">
        <v>647</v>
      </c>
      <c r="S185" s="24">
        <v>0</v>
      </c>
      <c r="T185" s="24">
        <v>0</v>
      </c>
      <c r="U185" s="25">
        <v>0</v>
      </c>
      <c r="V185" s="26" t="s">
        <v>97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5">
        <v>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1698620</v>
      </c>
      <c r="AM185" s="26">
        <v>0</v>
      </c>
      <c r="AN185" s="29">
        <v>0</v>
      </c>
      <c r="AO185" s="20">
        <v>0</v>
      </c>
      <c r="AP185" s="26">
        <v>0</v>
      </c>
      <c r="AQ185" s="30">
        <v>8.33</v>
      </c>
      <c r="AR185" s="23">
        <v>0</v>
      </c>
      <c r="AS185" s="23">
        <v>4.75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>
        <v>4.75</v>
      </c>
      <c r="BC185" s="23">
        <v>4.75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0</v>
      </c>
      <c r="BM185" s="23" t="s">
        <v>88</v>
      </c>
      <c r="BN185" s="23">
        <v>0</v>
      </c>
      <c r="BO185" s="23" t="b">
        <v>0</v>
      </c>
      <c r="BP185" s="26">
        <v>0</v>
      </c>
      <c r="BQ185" s="30">
        <v>115.65</v>
      </c>
      <c r="BR185" s="20">
        <v>0</v>
      </c>
      <c r="BS185" s="318">
        <v>5</v>
      </c>
      <c r="BT185" s="20">
        <v>0</v>
      </c>
      <c r="BU185" s="324">
        <v>0</v>
      </c>
      <c r="BV185" s="20">
        <v>74</v>
      </c>
      <c r="BW185" s="31">
        <v>4.75</v>
      </c>
      <c r="BX185" s="31">
        <v>4.75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</v>
      </c>
      <c r="CL185" s="22">
        <v>0</v>
      </c>
    </row>
    <row r="186" spans="1:90" s="323" customFormat="1" ht="20.100000000000001" customHeight="1" outlineLevel="2">
      <c r="A186" s="320" t="s">
        <v>265</v>
      </c>
      <c r="B186" s="320"/>
      <c r="C186" s="320"/>
      <c r="D186" s="320"/>
      <c r="E186" s="320"/>
      <c r="F186" s="320"/>
      <c r="G186" s="320"/>
      <c r="H186" s="320"/>
      <c r="I186" s="321"/>
      <c r="J186" s="32"/>
      <c r="K186" s="32"/>
      <c r="L186" s="71"/>
      <c r="M186" s="34"/>
      <c r="N186" s="71"/>
      <c r="O186" s="32"/>
      <c r="P186" s="50"/>
      <c r="Q186" s="50"/>
      <c r="R186" s="36">
        <v>0</v>
      </c>
      <c r="S186" s="36">
        <v>0</v>
      </c>
      <c r="T186" s="36">
        <v>0</v>
      </c>
      <c r="U186" s="37">
        <v>0</v>
      </c>
      <c r="V186" s="38"/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7">
        <v>0</v>
      </c>
      <c r="AD186" s="38">
        <v>0</v>
      </c>
      <c r="AE186" s="38">
        <v>0</v>
      </c>
      <c r="AF186" s="38">
        <v>0</v>
      </c>
      <c r="AG186" s="38">
        <v>0</v>
      </c>
      <c r="AH186" s="39">
        <v>0</v>
      </c>
      <c r="AI186" s="38">
        <v>0</v>
      </c>
      <c r="AJ186" s="38">
        <v>0</v>
      </c>
      <c r="AK186" s="40">
        <v>0</v>
      </c>
      <c r="AL186" s="41"/>
      <c r="AM186" s="38">
        <v>0</v>
      </c>
      <c r="AN186" s="41"/>
      <c r="AO186" s="32"/>
      <c r="AP186" s="38">
        <v>0</v>
      </c>
      <c r="AQ186" s="42"/>
      <c r="AR186" s="35"/>
      <c r="AS186" s="35"/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5"/>
      <c r="BC186" s="35"/>
      <c r="BD186" s="38"/>
      <c r="BE186" s="38"/>
      <c r="BF186" s="38"/>
      <c r="BG186" s="38"/>
      <c r="BH186" s="38"/>
      <c r="BI186" s="38"/>
      <c r="BJ186" s="38"/>
      <c r="BK186" s="38"/>
      <c r="BL186" s="43"/>
      <c r="BM186" s="35"/>
      <c r="BN186" s="35"/>
      <c r="BO186" s="35"/>
      <c r="BP186" s="38"/>
      <c r="BQ186" s="42"/>
      <c r="BR186" s="32"/>
      <c r="BS186" s="322"/>
      <c r="BT186" s="32"/>
      <c r="BU186" s="325"/>
      <c r="BV186" s="32"/>
      <c r="BW186" s="43"/>
      <c r="BX186" s="43"/>
      <c r="BY186" s="38"/>
      <c r="BZ186" s="38"/>
      <c r="CA186" s="38">
        <v>0</v>
      </c>
      <c r="CB186" s="38"/>
      <c r="CC186" s="38"/>
      <c r="CD186" s="38"/>
      <c r="CE186" s="38"/>
      <c r="CF186" s="38"/>
      <c r="CG186" s="38"/>
      <c r="CH186" s="38"/>
      <c r="CI186" s="38"/>
      <c r="CJ186" s="38"/>
      <c r="CK186" s="34"/>
      <c r="CL186" s="34"/>
    </row>
    <row r="187" spans="1:90" outlineLevel="3">
      <c r="A187" s="316" t="s">
        <v>147</v>
      </c>
      <c r="B187" s="316" t="s">
        <v>282</v>
      </c>
      <c r="C187" s="316" t="s">
        <v>285</v>
      </c>
      <c r="D187" s="316" t="s">
        <v>286</v>
      </c>
      <c r="E187" s="316" t="s">
        <v>299</v>
      </c>
      <c r="F187" s="316" t="s">
        <v>0</v>
      </c>
      <c r="G187" s="316" t="s">
        <v>143</v>
      </c>
      <c r="H187" s="316" t="s">
        <v>95</v>
      </c>
      <c r="I187" s="317" t="s">
        <v>128</v>
      </c>
      <c r="J187" s="20">
        <v>1</v>
      </c>
      <c r="K187" s="20">
        <v>1</v>
      </c>
      <c r="L187" s="21">
        <v>0</v>
      </c>
      <c r="M187" s="22">
        <v>0</v>
      </c>
      <c r="N187" s="22">
        <v>0</v>
      </c>
      <c r="O187" s="23">
        <v>0</v>
      </c>
      <c r="P187" s="20">
        <v>0</v>
      </c>
      <c r="Q187" s="20">
        <v>0</v>
      </c>
      <c r="R187" s="24" t="s">
        <v>648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0</v>
      </c>
      <c r="AM187" s="26">
        <v>0</v>
      </c>
      <c r="AN187" s="20">
        <v>0</v>
      </c>
      <c r="AO187" s="29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-578493.17600000021</v>
      </c>
      <c r="AY187" s="26">
        <v>0</v>
      </c>
      <c r="AZ187" s="26">
        <v>0</v>
      </c>
      <c r="BA187" s="26">
        <v>-578493.17600000021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-578493.17600000021</v>
      </c>
      <c r="BI187" s="26">
        <v>0</v>
      </c>
      <c r="BJ187" s="26">
        <v>0</v>
      </c>
      <c r="BK187" s="26">
        <v>-578493.17600000021</v>
      </c>
      <c r="BL187" s="26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-23598800</v>
      </c>
      <c r="BR187" s="20">
        <v>-23598800</v>
      </c>
      <c r="BS187" s="318">
        <v>12</v>
      </c>
      <c r="BT187" s="20">
        <v>0</v>
      </c>
      <c r="BU187" s="318">
        <v>0</v>
      </c>
      <c r="BV187" s="20">
        <v>163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-1876880.824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</v>
      </c>
      <c r="CL187" s="22">
        <v>0</v>
      </c>
    </row>
    <row r="188" spans="1:90" outlineLevel="3">
      <c r="A188" s="316" t="s">
        <v>147</v>
      </c>
      <c r="B188" s="316" t="s">
        <v>282</v>
      </c>
      <c r="C188" s="316" t="s">
        <v>285</v>
      </c>
      <c r="D188" s="316" t="s">
        <v>286</v>
      </c>
      <c r="E188" s="316" t="s">
        <v>300</v>
      </c>
      <c r="F188" s="316" t="s">
        <v>0</v>
      </c>
      <c r="G188" s="316" t="s">
        <v>143</v>
      </c>
      <c r="H188" s="316" t="s">
        <v>95</v>
      </c>
      <c r="I188" s="317" t="s">
        <v>128</v>
      </c>
      <c r="J188" s="20">
        <v>1</v>
      </c>
      <c r="K188" s="20">
        <v>1</v>
      </c>
      <c r="L188" s="21">
        <v>0</v>
      </c>
      <c r="M188" s="22">
        <v>0</v>
      </c>
      <c r="N188" s="22">
        <v>0</v>
      </c>
      <c r="O188" s="23">
        <v>0</v>
      </c>
      <c r="P188" s="20">
        <v>0</v>
      </c>
      <c r="Q188" s="20">
        <v>0</v>
      </c>
      <c r="R188" s="24" t="s">
        <v>649</v>
      </c>
      <c r="S188" s="24">
        <v>0</v>
      </c>
      <c r="T188" s="24">
        <v>0</v>
      </c>
      <c r="U188" s="25">
        <v>0</v>
      </c>
      <c r="V188" s="26" t="s">
        <v>97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5">
        <v>0</v>
      </c>
      <c r="AD188" s="26">
        <v>0</v>
      </c>
      <c r="AE188" s="26">
        <v>0</v>
      </c>
      <c r="AF188" s="26">
        <v>0</v>
      </c>
      <c r="AG188" s="26">
        <v>0</v>
      </c>
      <c r="AH188" s="27">
        <v>0</v>
      </c>
      <c r="AI188" s="26">
        <v>0</v>
      </c>
      <c r="AJ188" s="26">
        <v>0</v>
      </c>
      <c r="AK188" s="28">
        <v>0</v>
      </c>
      <c r="AL188" s="29">
        <v>0</v>
      </c>
      <c r="AM188" s="26">
        <v>0</v>
      </c>
      <c r="AN188" s="20">
        <v>0</v>
      </c>
      <c r="AO188" s="29">
        <v>0</v>
      </c>
      <c r="AP188" s="26">
        <v>0</v>
      </c>
      <c r="AQ188" s="30">
        <v>1</v>
      </c>
      <c r="AR188" s="23">
        <v>0</v>
      </c>
      <c r="AS188" s="23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3" t="s">
        <v>0</v>
      </c>
      <c r="BC188" s="23" t="s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3" t="s">
        <v>98</v>
      </c>
      <c r="BN188" s="23">
        <v>0</v>
      </c>
      <c r="BO188" s="23" t="b">
        <v>0</v>
      </c>
      <c r="BP188" s="26">
        <v>0</v>
      </c>
      <c r="BQ188" s="46">
        <v>216000</v>
      </c>
      <c r="BR188" s="20">
        <v>216000</v>
      </c>
      <c r="BS188" s="318">
        <v>12</v>
      </c>
      <c r="BT188" s="20">
        <v>0</v>
      </c>
      <c r="BU188" s="318">
        <v>0</v>
      </c>
      <c r="BV188" s="20">
        <v>167</v>
      </c>
      <c r="BW188" s="31">
        <v>0</v>
      </c>
      <c r="BX188" s="31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2">
        <v>0</v>
      </c>
      <c r="CL188" s="22">
        <v>0</v>
      </c>
    </row>
    <row r="189" spans="1:90" outlineLevel="3">
      <c r="A189" s="316" t="s">
        <v>147</v>
      </c>
      <c r="B189" s="316" t="s">
        <v>282</v>
      </c>
      <c r="C189" s="316" t="s">
        <v>285</v>
      </c>
      <c r="D189" s="316" t="s">
        <v>286</v>
      </c>
      <c r="E189" s="316" t="s">
        <v>304</v>
      </c>
      <c r="F189" s="316" t="s">
        <v>0</v>
      </c>
      <c r="G189" s="316" t="s">
        <v>143</v>
      </c>
      <c r="H189" s="316" t="s">
        <v>95</v>
      </c>
      <c r="I189" s="317" t="s">
        <v>128</v>
      </c>
      <c r="J189" s="20">
        <v>1</v>
      </c>
      <c r="K189" s="20">
        <v>1</v>
      </c>
      <c r="L189" s="21">
        <v>0</v>
      </c>
      <c r="M189" s="22">
        <v>0</v>
      </c>
      <c r="N189" s="22">
        <v>0</v>
      </c>
      <c r="O189" s="23">
        <v>0</v>
      </c>
      <c r="P189" s="20">
        <v>0</v>
      </c>
      <c r="Q189" s="20">
        <v>0</v>
      </c>
      <c r="R189" s="24" t="s">
        <v>650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-83400</v>
      </c>
      <c r="AY189" s="26">
        <v>0</v>
      </c>
      <c r="AZ189" s="26">
        <v>0</v>
      </c>
      <c r="BA189" s="26">
        <v>-83400</v>
      </c>
      <c r="BB189" s="23" t="s">
        <v>0</v>
      </c>
      <c r="BC189" s="23" t="s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-83400</v>
      </c>
      <c r="BI189" s="26">
        <v>0</v>
      </c>
      <c r="BJ189" s="26">
        <v>0</v>
      </c>
      <c r="BK189" s="26">
        <v>-83400</v>
      </c>
      <c r="BL189" s="26">
        <v>0</v>
      </c>
      <c r="BM189" s="23" t="s">
        <v>98</v>
      </c>
      <c r="BN189" s="23">
        <v>0</v>
      </c>
      <c r="BO189" s="23" t="b">
        <v>0</v>
      </c>
      <c r="BP189" s="26">
        <v>0</v>
      </c>
      <c r="BQ189" s="46">
        <v>19983360</v>
      </c>
      <c r="BR189" s="20">
        <v>19983360</v>
      </c>
      <c r="BS189" s="318">
        <v>12</v>
      </c>
      <c r="BT189" s="20">
        <v>0</v>
      </c>
      <c r="BU189" s="318">
        <v>0</v>
      </c>
      <c r="BV189" s="20">
        <v>177</v>
      </c>
      <c r="BW189" s="31">
        <v>0</v>
      </c>
      <c r="BX189" s="31">
        <v>0</v>
      </c>
      <c r="BY189" s="26">
        <v>0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</v>
      </c>
      <c r="CL189" s="22">
        <v>0</v>
      </c>
    </row>
    <row r="190" spans="1:90" outlineLevel="3">
      <c r="A190" s="316" t="s">
        <v>147</v>
      </c>
      <c r="B190" s="316" t="s">
        <v>282</v>
      </c>
      <c r="C190" s="316" t="s">
        <v>285</v>
      </c>
      <c r="D190" s="316" t="s">
        <v>286</v>
      </c>
      <c r="E190" s="316" t="s">
        <v>305</v>
      </c>
      <c r="F190" s="316" t="s">
        <v>0</v>
      </c>
      <c r="G190" s="316" t="s">
        <v>143</v>
      </c>
      <c r="H190" s="316" t="s">
        <v>95</v>
      </c>
      <c r="I190" s="317" t="s">
        <v>134</v>
      </c>
      <c r="J190" s="20">
        <v>1</v>
      </c>
      <c r="K190" s="20">
        <v>1</v>
      </c>
      <c r="L190" s="21">
        <v>0</v>
      </c>
      <c r="M190" s="22">
        <v>0</v>
      </c>
      <c r="N190" s="22">
        <v>0</v>
      </c>
      <c r="O190" s="23">
        <v>5424769.9300000006</v>
      </c>
      <c r="P190" s="20">
        <v>5424769.9300000006</v>
      </c>
      <c r="Q190" s="20">
        <v>0</v>
      </c>
      <c r="R190" s="24" t="s">
        <v>651</v>
      </c>
      <c r="S190" s="24">
        <v>0</v>
      </c>
      <c r="T190" s="24">
        <v>0</v>
      </c>
      <c r="U190" s="25">
        <v>5424769.9300000006</v>
      </c>
      <c r="V190" s="26" t="s">
        <v>97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5">
        <v>5424769.9300000006</v>
      </c>
      <c r="AD190" s="26">
        <v>0</v>
      </c>
      <c r="AE190" s="26">
        <v>0</v>
      </c>
      <c r="AF190" s="26">
        <v>0</v>
      </c>
      <c r="AG190" s="26">
        <v>0</v>
      </c>
      <c r="AH190" s="27">
        <v>0</v>
      </c>
      <c r="AI190" s="26">
        <v>0</v>
      </c>
      <c r="AJ190" s="26">
        <v>-160050</v>
      </c>
      <c r="AK190" s="28">
        <v>-160050</v>
      </c>
      <c r="AL190" s="29">
        <v>0</v>
      </c>
      <c r="AM190" s="26">
        <v>5457647.3200000003</v>
      </c>
      <c r="AN190" s="20">
        <v>0</v>
      </c>
      <c r="AO190" s="29">
        <v>0</v>
      </c>
      <c r="AP190" s="26">
        <v>5457647.3200000003</v>
      </c>
      <c r="AQ190" s="30">
        <v>1</v>
      </c>
      <c r="AR190" s="23">
        <v>0</v>
      </c>
      <c r="AS190" s="23">
        <v>5424769.9300000006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-380477.15</v>
      </c>
      <c r="BA190" s="26">
        <v>-380477.15</v>
      </c>
      <c r="BB190" s="23" t="s">
        <v>0</v>
      </c>
      <c r="BC190" s="23" t="s">
        <v>0</v>
      </c>
      <c r="BD190" s="26">
        <v>0</v>
      </c>
      <c r="BE190" s="26">
        <v>0</v>
      </c>
      <c r="BF190" s="26">
        <v>0</v>
      </c>
      <c r="BG190" s="26">
        <v>0</v>
      </c>
      <c r="BH190" s="26">
        <v>0</v>
      </c>
      <c r="BI190" s="26">
        <v>0</v>
      </c>
      <c r="BJ190" s="26">
        <v>-380477.15</v>
      </c>
      <c r="BK190" s="26">
        <v>-380477.15</v>
      </c>
      <c r="BL190" s="26">
        <v>5457647.3200000003</v>
      </c>
      <c r="BM190" s="23" t="s">
        <v>98</v>
      </c>
      <c r="BN190" s="23">
        <v>0</v>
      </c>
      <c r="BO190" s="23" t="b">
        <v>0</v>
      </c>
      <c r="BP190" s="26">
        <v>-160050</v>
      </c>
      <c r="BQ190" s="46">
        <v>0</v>
      </c>
      <c r="BR190" s="20">
        <v>0</v>
      </c>
      <c r="BS190" s="318">
        <v>12</v>
      </c>
      <c r="BT190" s="20">
        <v>0</v>
      </c>
      <c r="BU190" s="318">
        <v>0</v>
      </c>
      <c r="BV190" s="20">
        <v>231</v>
      </c>
      <c r="BW190" s="31">
        <v>0</v>
      </c>
      <c r="BX190" s="31">
        <v>0</v>
      </c>
      <c r="BY190" s="26">
        <v>0</v>
      </c>
      <c r="BZ190" s="26">
        <v>0</v>
      </c>
      <c r="CA190" s="26">
        <v>-32877.39</v>
      </c>
      <c r="CB190" s="26">
        <v>-452245.07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-160050</v>
      </c>
      <c r="CJ190" s="26">
        <v>-160050</v>
      </c>
      <c r="CK190" s="22">
        <v>0</v>
      </c>
      <c r="CL190" s="22">
        <v>0</v>
      </c>
    </row>
    <row r="191" spans="1:90" s="323" customFormat="1" ht="20.100000000000001" customHeight="1" outlineLevel="2">
      <c r="A191" s="320" t="s">
        <v>151</v>
      </c>
      <c r="B191" s="320"/>
      <c r="C191" s="320"/>
      <c r="D191" s="320"/>
      <c r="E191" s="320"/>
      <c r="F191" s="320"/>
      <c r="G191" s="320"/>
      <c r="H191" s="320"/>
      <c r="I191" s="321"/>
      <c r="J191" s="32"/>
      <c r="K191" s="32"/>
      <c r="L191" s="33"/>
      <c r="M191" s="34"/>
      <c r="N191" s="34"/>
      <c r="O191" s="35"/>
      <c r="P191" s="32"/>
      <c r="Q191" s="32"/>
      <c r="R191" s="36">
        <v>0</v>
      </c>
      <c r="S191" s="36">
        <v>0</v>
      </c>
      <c r="T191" s="36">
        <v>0</v>
      </c>
      <c r="U191" s="37">
        <v>5424769.9300000006</v>
      </c>
      <c r="V191" s="38"/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7">
        <v>5424769.9300000006</v>
      </c>
      <c r="AD191" s="38">
        <v>0</v>
      </c>
      <c r="AE191" s="38">
        <v>0</v>
      </c>
      <c r="AF191" s="38">
        <v>0</v>
      </c>
      <c r="AG191" s="38">
        <v>0</v>
      </c>
      <c r="AH191" s="39">
        <v>0</v>
      </c>
      <c r="AI191" s="38">
        <v>0</v>
      </c>
      <c r="AJ191" s="38">
        <v>-160050</v>
      </c>
      <c r="AK191" s="40">
        <v>-160050</v>
      </c>
      <c r="AL191" s="41"/>
      <c r="AM191" s="38">
        <v>5457647.3200000003</v>
      </c>
      <c r="AN191" s="32"/>
      <c r="AO191" s="41"/>
      <c r="AP191" s="38">
        <v>5457647.3200000003</v>
      </c>
      <c r="AQ191" s="42"/>
      <c r="AR191" s="35"/>
      <c r="AS191" s="35"/>
      <c r="AT191" s="38">
        <v>0</v>
      </c>
      <c r="AU191" s="38">
        <v>0</v>
      </c>
      <c r="AV191" s="38">
        <v>0</v>
      </c>
      <c r="AW191" s="38">
        <v>0</v>
      </c>
      <c r="AX191" s="38">
        <v>-661893.17600000021</v>
      </c>
      <c r="AY191" s="38">
        <v>0</v>
      </c>
      <c r="AZ191" s="38">
        <v>-380477.15</v>
      </c>
      <c r="BA191" s="38">
        <v>-1042370.3260000002</v>
      </c>
      <c r="BB191" s="35"/>
      <c r="BC191" s="35"/>
      <c r="BD191" s="38"/>
      <c r="BE191" s="38"/>
      <c r="BF191" s="38"/>
      <c r="BG191" s="38"/>
      <c r="BH191" s="38"/>
      <c r="BI191" s="38"/>
      <c r="BJ191" s="38"/>
      <c r="BK191" s="38"/>
      <c r="BL191" s="38"/>
      <c r="BM191" s="35"/>
      <c r="BN191" s="35"/>
      <c r="BO191" s="35"/>
      <c r="BP191" s="38"/>
      <c r="BQ191" s="50"/>
      <c r="BR191" s="32"/>
      <c r="BS191" s="322"/>
      <c r="BT191" s="32"/>
      <c r="BU191" s="322"/>
      <c r="BV191" s="32"/>
      <c r="BW191" s="43"/>
      <c r="BX191" s="43"/>
      <c r="BY191" s="38"/>
      <c r="BZ191" s="38"/>
      <c r="CA191" s="38">
        <v>-32877.39</v>
      </c>
      <c r="CB191" s="38"/>
      <c r="CC191" s="38"/>
      <c r="CD191" s="38"/>
      <c r="CE191" s="38"/>
      <c r="CF191" s="38"/>
      <c r="CG191" s="38"/>
      <c r="CH191" s="38"/>
      <c r="CI191" s="38"/>
      <c r="CJ191" s="38"/>
      <c r="CK191" s="34"/>
      <c r="CL191" s="34"/>
    </row>
    <row r="192" spans="1:90" outlineLevel="3">
      <c r="A192" s="316" t="s">
        <v>127</v>
      </c>
      <c r="B192" s="316" t="s">
        <v>282</v>
      </c>
      <c r="C192" s="316" t="s">
        <v>285</v>
      </c>
      <c r="D192" s="316" t="s">
        <v>286</v>
      </c>
      <c r="E192" s="316" t="s">
        <v>306</v>
      </c>
      <c r="F192" s="316" t="s">
        <v>0</v>
      </c>
      <c r="G192" s="329" t="s">
        <v>143</v>
      </c>
      <c r="H192" s="316" t="s">
        <v>125</v>
      </c>
      <c r="I192" s="317" t="s">
        <v>96</v>
      </c>
      <c r="J192" s="44">
        <v>1635</v>
      </c>
      <c r="K192" s="20">
        <v>1635</v>
      </c>
      <c r="L192" s="21">
        <v>0</v>
      </c>
      <c r="M192" s="22">
        <v>0</v>
      </c>
      <c r="N192" s="22">
        <v>1</v>
      </c>
      <c r="O192" s="23">
        <v>0</v>
      </c>
      <c r="P192" s="46">
        <v>0</v>
      </c>
      <c r="Q192" s="46">
        <v>0</v>
      </c>
      <c r="R192" s="24" t="s">
        <v>652</v>
      </c>
      <c r="S192" s="24">
        <v>0</v>
      </c>
      <c r="T192" s="24">
        <v>0</v>
      </c>
      <c r="U192" s="25">
        <v>0</v>
      </c>
      <c r="V192" s="26" t="s">
        <v>97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5">
        <v>0</v>
      </c>
      <c r="AD192" s="26">
        <v>0</v>
      </c>
      <c r="AE192" s="26">
        <v>0</v>
      </c>
      <c r="AF192" s="26">
        <v>0</v>
      </c>
      <c r="AG192" s="26">
        <v>0</v>
      </c>
      <c r="AH192" s="27">
        <v>0</v>
      </c>
      <c r="AI192" s="26">
        <v>0</v>
      </c>
      <c r="AJ192" s="26">
        <v>0</v>
      </c>
      <c r="AK192" s="28">
        <v>0</v>
      </c>
      <c r="AL192" s="29">
        <v>0</v>
      </c>
      <c r="AM192" s="26">
        <v>0</v>
      </c>
      <c r="AN192" s="29">
        <v>0</v>
      </c>
      <c r="AO192" s="20">
        <v>0</v>
      </c>
      <c r="AP192" s="26">
        <v>0</v>
      </c>
      <c r="AQ192" s="30">
        <v>1</v>
      </c>
      <c r="AR192" s="23">
        <v>0</v>
      </c>
      <c r="AS192" s="23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3" t="s">
        <v>0</v>
      </c>
      <c r="BC192" s="23" t="s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31">
        <v>0</v>
      </c>
      <c r="BM192" s="23" t="s">
        <v>98</v>
      </c>
      <c r="BN192" s="23">
        <v>0</v>
      </c>
      <c r="BO192" s="23" t="b">
        <v>0</v>
      </c>
      <c r="BP192" s="26">
        <v>0</v>
      </c>
      <c r="BQ192" s="20">
        <v>1000</v>
      </c>
      <c r="BR192" s="20">
        <v>1635000</v>
      </c>
      <c r="BS192" s="318">
        <v>2</v>
      </c>
      <c r="BT192" s="20">
        <v>0</v>
      </c>
      <c r="BU192" s="318">
        <v>0</v>
      </c>
      <c r="BV192" s="20">
        <v>19</v>
      </c>
      <c r="BW192" s="31">
        <v>0</v>
      </c>
      <c r="BX192" s="31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2">
        <v>0</v>
      </c>
      <c r="CL192" s="22">
        <v>0</v>
      </c>
    </row>
    <row r="193" spans="1:90" outlineLevel="3">
      <c r="A193" s="316" t="s">
        <v>127</v>
      </c>
      <c r="B193" s="316" t="s">
        <v>282</v>
      </c>
      <c r="C193" s="316" t="s">
        <v>285</v>
      </c>
      <c r="D193" s="316" t="s">
        <v>286</v>
      </c>
      <c r="E193" s="316" t="s">
        <v>307</v>
      </c>
      <c r="F193" s="316" t="s">
        <v>0</v>
      </c>
      <c r="G193" s="329" t="s">
        <v>143</v>
      </c>
      <c r="H193" s="316" t="s">
        <v>125</v>
      </c>
      <c r="I193" s="317" t="s">
        <v>96</v>
      </c>
      <c r="J193" s="44">
        <v>99999.6</v>
      </c>
      <c r="K193" s="20">
        <v>99999.6</v>
      </c>
      <c r="L193" s="21">
        <v>0</v>
      </c>
      <c r="M193" s="22">
        <v>0</v>
      </c>
      <c r="N193" s="22">
        <v>1</v>
      </c>
      <c r="O193" s="23">
        <v>0</v>
      </c>
      <c r="P193" s="46">
        <v>0</v>
      </c>
      <c r="Q193" s="46">
        <v>0</v>
      </c>
      <c r="R193" s="24" t="s">
        <v>653</v>
      </c>
      <c r="S193" s="24">
        <v>0</v>
      </c>
      <c r="T193" s="24">
        <v>0</v>
      </c>
      <c r="U193" s="25">
        <v>0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0</v>
      </c>
      <c r="AD193" s="26">
        <v>0</v>
      </c>
      <c r="AE193" s="26">
        <v>0</v>
      </c>
      <c r="AF193" s="26">
        <v>0</v>
      </c>
      <c r="AG193" s="26">
        <v>0</v>
      </c>
      <c r="AH193" s="27">
        <v>0</v>
      </c>
      <c r="AI193" s="26">
        <v>0</v>
      </c>
      <c r="AJ193" s="26">
        <v>0</v>
      </c>
      <c r="AK193" s="28">
        <v>0</v>
      </c>
      <c r="AL193" s="29">
        <v>0</v>
      </c>
      <c r="AM193" s="26">
        <v>0</v>
      </c>
      <c r="AN193" s="29">
        <v>0</v>
      </c>
      <c r="AO193" s="20">
        <v>0</v>
      </c>
      <c r="AP193" s="26">
        <v>0</v>
      </c>
      <c r="AQ193" s="30">
        <v>1</v>
      </c>
      <c r="AR193" s="23">
        <v>0</v>
      </c>
      <c r="AS193" s="23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3" t="s">
        <v>0</v>
      </c>
      <c r="BC193" s="23" t="s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31">
        <v>0</v>
      </c>
      <c r="BM193" s="23" t="s">
        <v>98</v>
      </c>
      <c r="BN193" s="23">
        <v>0</v>
      </c>
      <c r="BO193" s="23" t="b">
        <v>0</v>
      </c>
      <c r="BP193" s="26">
        <v>0</v>
      </c>
      <c r="BQ193" s="46">
        <v>6</v>
      </c>
      <c r="BR193" s="20">
        <v>599997.6</v>
      </c>
      <c r="BS193" s="318">
        <v>2</v>
      </c>
      <c r="BT193" s="20">
        <v>0</v>
      </c>
      <c r="BU193" s="318">
        <v>0</v>
      </c>
      <c r="BV193" s="20">
        <v>20</v>
      </c>
      <c r="BW193" s="31">
        <v>0</v>
      </c>
      <c r="BX193" s="31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2">
        <v>0</v>
      </c>
      <c r="CL193" s="22">
        <v>0</v>
      </c>
    </row>
    <row r="194" spans="1:90" outlineLevel="3">
      <c r="A194" s="316" t="s">
        <v>127</v>
      </c>
      <c r="B194" s="316" t="s">
        <v>282</v>
      </c>
      <c r="C194" s="316" t="s">
        <v>285</v>
      </c>
      <c r="D194" s="316" t="s">
        <v>286</v>
      </c>
      <c r="E194" s="316" t="s">
        <v>378</v>
      </c>
      <c r="F194" s="316" t="s">
        <v>0</v>
      </c>
      <c r="G194" s="329" t="s">
        <v>171</v>
      </c>
      <c r="H194" s="329" t="s">
        <v>125</v>
      </c>
      <c r="I194" s="317" t="s">
        <v>96</v>
      </c>
      <c r="J194" s="44">
        <v>172031</v>
      </c>
      <c r="K194" s="20">
        <v>172031</v>
      </c>
      <c r="L194" s="21">
        <v>0</v>
      </c>
      <c r="M194" s="22">
        <v>0.5</v>
      </c>
      <c r="N194" s="22">
        <v>1</v>
      </c>
      <c r="O194" s="23">
        <v>162.09551185542139</v>
      </c>
      <c r="P194" s="46">
        <v>162.09551185542139</v>
      </c>
      <c r="Q194" s="46">
        <v>0</v>
      </c>
      <c r="R194" s="24" t="s">
        <v>654</v>
      </c>
      <c r="S194" s="24">
        <v>0</v>
      </c>
      <c r="T194" s="24">
        <v>0</v>
      </c>
      <c r="U194" s="25">
        <v>27885453</v>
      </c>
      <c r="V194" s="26" t="s">
        <v>97</v>
      </c>
      <c r="W194" s="26">
        <v>13942726.499999998</v>
      </c>
      <c r="X194" s="26">
        <v>0</v>
      </c>
      <c r="Y194" s="26">
        <v>13942726.499999998</v>
      </c>
      <c r="Z194" s="26">
        <v>0</v>
      </c>
      <c r="AA194" s="26">
        <v>0</v>
      </c>
      <c r="AB194" s="26">
        <v>0</v>
      </c>
      <c r="AC194" s="25">
        <v>27885453</v>
      </c>
      <c r="AD194" s="26">
        <v>0</v>
      </c>
      <c r="AE194" s="26">
        <v>0</v>
      </c>
      <c r="AF194" s="26">
        <v>0</v>
      </c>
      <c r="AG194" s="26">
        <v>0</v>
      </c>
      <c r="AH194" s="27">
        <v>0</v>
      </c>
      <c r="AI194" s="26">
        <v>0</v>
      </c>
      <c r="AJ194" s="26">
        <v>0</v>
      </c>
      <c r="AK194" s="28">
        <v>0</v>
      </c>
      <c r="AL194" s="29">
        <v>0</v>
      </c>
      <c r="AM194" s="26">
        <v>27885453</v>
      </c>
      <c r="AN194" s="29">
        <v>0</v>
      </c>
      <c r="AO194" s="20">
        <v>0</v>
      </c>
      <c r="AP194" s="26">
        <v>27885453</v>
      </c>
      <c r="AQ194" s="30">
        <v>1</v>
      </c>
      <c r="AR194" s="23">
        <v>27885452.999999996</v>
      </c>
      <c r="AS194" s="23">
        <v>162.09551185542139</v>
      </c>
      <c r="AT194" s="26">
        <v>0</v>
      </c>
      <c r="AU194" s="26">
        <v>0</v>
      </c>
      <c r="AV194" s="26">
        <v>0</v>
      </c>
      <c r="AW194" s="26">
        <v>0</v>
      </c>
      <c r="AX194" s="26">
        <v>-5588014</v>
      </c>
      <c r="AY194" s="26">
        <v>0</v>
      </c>
      <c r="AZ194" s="26">
        <v>6730</v>
      </c>
      <c r="BA194" s="26">
        <v>-5581284</v>
      </c>
      <c r="BB194" s="23" t="s">
        <v>0</v>
      </c>
      <c r="BC194" s="23" t="s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-5588014</v>
      </c>
      <c r="BI194" s="26">
        <v>0</v>
      </c>
      <c r="BJ194" s="26">
        <v>6730</v>
      </c>
      <c r="BK194" s="26">
        <v>-5581284</v>
      </c>
      <c r="BL194" s="31">
        <v>27885453</v>
      </c>
      <c r="BM194" s="23" t="s">
        <v>98</v>
      </c>
      <c r="BN194" s="23">
        <v>0</v>
      </c>
      <c r="BO194" s="23" t="b">
        <v>0</v>
      </c>
      <c r="BP194" s="26">
        <v>0</v>
      </c>
      <c r="BQ194" s="46">
        <v>89.228099999999998</v>
      </c>
      <c r="BR194" s="20">
        <v>15349999.2711</v>
      </c>
      <c r="BS194" s="318">
        <v>2</v>
      </c>
      <c r="BT194" s="20">
        <v>0</v>
      </c>
      <c r="BU194" s="318">
        <v>0</v>
      </c>
      <c r="BV194" s="20">
        <v>39</v>
      </c>
      <c r="BW194" s="31">
        <v>0</v>
      </c>
      <c r="BX194" s="31">
        <v>0</v>
      </c>
      <c r="BY194" s="26">
        <v>0</v>
      </c>
      <c r="BZ194" s="26">
        <v>0</v>
      </c>
      <c r="CA194" s="26">
        <v>0</v>
      </c>
      <c r="CB194" s="26">
        <v>-14753533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2">
        <v>0.5</v>
      </c>
      <c r="CL194" s="22">
        <v>0</v>
      </c>
    </row>
    <row r="195" spans="1:90" outlineLevel="3">
      <c r="A195" s="316" t="s">
        <v>127</v>
      </c>
      <c r="B195" s="316" t="s">
        <v>282</v>
      </c>
      <c r="C195" s="316" t="s">
        <v>285</v>
      </c>
      <c r="D195" s="316" t="s">
        <v>286</v>
      </c>
      <c r="E195" s="316" t="s">
        <v>379</v>
      </c>
      <c r="F195" s="316" t="s">
        <v>0</v>
      </c>
      <c r="G195" s="329" t="s">
        <v>171</v>
      </c>
      <c r="H195" s="329" t="s">
        <v>125</v>
      </c>
      <c r="I195" s="317" t="s">
        <v>96</v>
      </c>
      <c r="J195" s="44">
        <v>1</v>
      </c>
      <c r="K195" s="20">
        <v>1</v>
      </c>
      <c r="L195" s="21">
        <v>0</v>
      </c>
      <c r="M195" s="22">
        <v>0</v>
      </c>
      <c r="N195" s="22">
        <v>1</v>
      </c>
      <c r="O195" s="23">
        <v>14753533</v>
      </c>
      <c r="P195" s="46">
        <v>14753533</v>
      </c>
      <c r="Q195" s="46">
        <v>0</v>
      </c>
      <c r="R195" s="24" t="s">
        <v>655</v>
      </c>
      <c r="S195" s="24">
        <v>0</v>
      </c>
      <c r="T195" s="24">
        <v>0</v>
      </c>
      <c r="U195" s="25">
        <v>14753533</v>
      </c>
      <c r="V195" s="26" t="s">
        <v>97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5">
        <v>14753533</v>
      </c>
      <c r="AD195" s="26">
        <v>0</v>
      </c>
      <c r="AE195" s="26">
        <v>0</v>
      </c>
      <c r="AF195" s="26">
        <v>0</v>
      </c>
      <c r="AG195" s="26">
        <v>0</v>
      </c>
      <c r="AH195" s="27">
        <v>0</v>
      </c>
      <c r="AI195" s="26">
        <v>0</v>
      </c>
      <c r="AJ195" s="26">
        <v>0</v>
      </c>
      <c r="AK195" s="28">
        <v>0</v>
      </c>
      <c r="AL195" s="29">
        <v>0</v>
      </c>
      <c r="AM195" s="26">
        <v>14753533</v>
      </c>
      <c r="AN195" s="29">
        <v>0</v>
      </c>
      <c r="AO195" s="20">
        <v>0</v>
      </c>
      <c r="AP195" s="26">
        <v>14753533</v>
      </c>
      <c r="AQ195" s="30">
        <v>1</v>
      </c>
      <c r="AR195" s="23">
        <v>14753533</v>
      </c>
      <c r="AS195" s="23">
        <v>14753533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3" t="s">
        <v>0</v>
      </c>
      <c r="BC195" s="23" t="s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31">
        <v>14753533</v>
      </c>
      <c r="BM195" s="23" t="s">
        <v>98</v>
      </c>
      <c r="BN195" s="23">
        <v>0</v>
      </c>
      <c r="BO195" s="23" t="b">
        <v>0</v>
      </c>
      <c r="BP195" s="26">
        <v>0</v>
      </c>
      <c r="BQ195" s="46">
        <v>0</v>
      </c>
      <c r="BR195" s="20">
        <v>0</v>
      </c>
      <c r="BS195" s="318">
        <v>2</v>
      </c>
      <c r="BT195" s="20">
        <v>0</v>
      </c>
      <c r="BU195" s="318">
        <v>0</v>
      </c>
      <c r="BV195" s="20">
        <v>40</v>
      </c>
      <c r="BW195" s="31">
        <v>0</v>
      </c>
      <c r="BX195" s="31">
        <v>0</v>
      </c>
      <c r="BY195" s="26">
        <v>0</v>
      </c>
      <c r="BZ195" s="26">
        <v>0</v>
      </c>
      <c r="CA195" s="26">
        <v>0</v>
      </c>
      <c r="CB195" s="26">
        <v>29507065.600000001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2">
        <v>0</v>
      </c>
      <c r="CL195" s="22">
        <v>0</v>
      </c>
    </row>
    <row r="196" spans="1:90" outlineLevel="3">
      <c r="A196" s="316" t="s">
        <v>127</v>
      </c>
      <c r="B196" s="316" t="s">
        <v>282</v>
      </c>
      <c r="C196" s="316" t="s">
        <v>285</v>
      </c>
      <c r="D196" s="316" t="s">
        <v>286</v>
      </c>
      <c r="E196" s="316" t="s">
        <v>308</v>
      </c>
      <c r="F196" s="316" t="s">
        <v>0</v>
      </c>
      <c r="G196" s="329" t="s">
        <v>171</v>
      </c>
      <c r="H196" s="329" t="s">
        <v>125</v>
      </c>
      <c r="I196" s="317" t="s">
        <v>96</v>
      </c>
      <c r="J196" s="44">
        <v>27955691</v>
      </c>
      <c r="K196" s="20">
        <v>27955691</v>
      </c>
      <c r="L196" s="21">
        <v>0</v>
      </c>
      <c r="M196" s="22">
        <v>0</v>
      </c>
      <c r="N196" s="22">
        <v>1</v>
      </c>
      <c r="O196" s="23">
        <v>0</v>
      </c>
      <c r="P196" s="46">
        <v>0</v>
      </c>
      <c r="Q196" s="46">
        <v>0</v>
      </c>
      <c r="R196" s="24" t="s">
        <v>656</v>
      </c>
      <c r="S196" s="24">
        <v>0</v>
      </c>
      <c r="T196" s="24">
        <v>0</v>
      </c>
      <c r="U196" s="25">
        <v>0</v>
      </c>
      <c r="V196" s="26" t="s">
        <v>97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0</v>
      </c>
      <c r="AM196" s="26">
        <v>0</v>
      </c>
      <c r="AN196" s="29">
        <v>0</v>
      </c>
      <c r="AO196" s="20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  <c r="BA196" s="26">
        <v>0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0</v>
      </c>
      <c r="BK196" s="26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6">
        <v>0</v>
      </c>
      <c r="BQ196" s="20">
        <v>0</v>
      </c>
      <c r="BR196" s="20">
        <v>0</v>
      </c>
      <c r="BS196" s="318">
        <v>2</v>
      </c>
      <c r="BT196" s="20">
        <v>0</v>
      </c>
      <c r="BU196" s="318">
        <v>0</v>
      </c>
      <c r="BV196" s="20">
        <v>71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outlineLevel="3">
      <c r="A197" s="316" t="s">
        <v>127</v>
      </c>
      <c r="B197" s="316" t="s">
        <v>282</v>
      </c>
      <c r="C197" s="316" t="s">
        <v>285</v>
      </c>
      <c r="D197" s="316" t="s">
        <v>286</v>
      </c>
      <c r="E197" s="316" t="s">
        <v>321</v>
      </c>
      <c r="F197" s="316" t="s">
        <v>0</v>
      </c>
      <c r="G197" s="316" t="s">
        <v>143</v>
      </c>
      <c r="H197" s="316" t="s">
        <v>95</v>
      </c>
      <c r="I197" s="317" t="s">
        <v>134</v>
      </c>
      <c r="J197" s="44">
        <v>1</v>
      </c>
      <c r="K197" s="20">
        <v>1</v>
      </c>
      <c r="L197" s="21">
        <v>0</v>
      </c>
      <c r="M197" s="22">
        <v>0</v>
      </c>
      <c r="N197" s="22">
        <v>0</v>
      </c>
      <c r="O197" s="23">
        <v>5102616</v>
      </c>
      <c r="P197" s="20">
        <v>5102616</v>
      </c>
      <c r="Q197" s="20">
        <v>0</v>
      </c>
      <c r="R197" s="24" t="s">
        <v>664</v>
      </c>
      <c r="S197" s="24">
        <v>0</v>
      </c>
      <c r="T197" s="24">
        <v>0</v>
      </c>
      <c r="U197" s="25">
        <v>5102616</v>
      </c>
      <c r="V197" s="26" t="s">
        <v>97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5">
        <v>5102616</v>
      </c>
      <c r="AD197" s="26">
        <v>0</v>
      </c>
      <c r="AE197" s="26">
        <v>0</v>
      </c>
      <c r="AF197" s="26">
        <v>0</v>
      </c>
      <c r="AG197" s="26">
        <v>0</v>
      </c>
      <c r="AH197" s="27">
        <v>0</v>
      </c>
      <c r="AI197" s="26">
        <v>0</v>
      </c>
      <c r="AJ197" s="26">
        <v>0</v>
      </c>
      <c r="AK197" s="28">
        <v>0</v>
      </c>
      <c r="AL197" s="29">
        <v>-1768456.1958036928</v>
      </c>
      <c r="AM197" s="26">
        <v>5102616</v>
      </c>
      <c r="AN197" s="20">
        <v>0</v>
      </c>
      <c r="AO197" s="29">
        <v>0</v>
      </c>
      <c r="AP197" s="26">
        <v>5102616</v>
      </c>
      <c r="AQ197" s="30">
        <v>1</v>
      </c>
      <c r="AR197" s="23">
        <v>0</v>
      </c>
      <c r="AS197" s="23">
        <v>5102616</v>
      </c>
      <c r="AT197" s="26">
        <v>0</v>
      </c>
      <c r="AU197" s="26">
        <v>0</v>
      </c>
      <c r="AV197" s="26">
        <v>0</v>
      </c>
      <c r="AW197" s="26">
        <v>0</v>
      </c>
      <c r="AX197" s="26">
        <v>919878.40970514109</v>
      </c>
      <c r="AY197" s="26">
        <v>0</v>
      </c>
      <c r="AZ197" s="26">
        <v>4.0017766878008842E-11</v>
      </c>
      <c r="BA197" s="26">
        <v>919878.40970514074</v>
      </c>
      <c r="BB197" s="23" t="s">
        <v>0</v>
      </c>
      <c r="BC197" s="23" t="s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919878.40970514109</v>
      </c>
      <c r="BI197" s="26">
        <v>0</v>
      </c>
      <c r="BJ197" s="26">
        <v>4.0017766878008842E-11</v>
      </c>
      <c r="BK197" s="26">
        <v>919878.40970514074</v>
      </c>
      <c r="BL197" s="26">
        <v>5102616</v>
      </c>
      <c r="BM197" s="23" t="s">
        <v>98</v>
      </c>
      <c r="BN197" s="23">
        <v>0</v>
      </c>
      <c r="BO197" s="23" t="b">
        <v>0</v>
      </c>
      <c r="BP197" s="26">
        <v>0</v>
      </c>
      <c r="BQ197" s="46">
        <v>0</v>
      </c>
      <c r="BR197" s="20">
        <v>0</v>
      </c>
      <c r="BS197" s="318">
        <v>2</v>
      </c>
      <c r="BT197" s="20">
        <v>0</v>
      </c>
      <c r="BU197" s="318">
        <v>0</v>
      </c>
      <c r="BV197" s="20">
        <v>205</v>
      </c>
      <c r="BW197" s="31">
        <v>0</v>
      </c>
      <c r="BX197" s="31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2">
        <v>0</v>
      </c>
      <c r="CL197" s="22">
        <v>0</v>
      </c>
    </row>
    <row r="198" spans="1:90" s="323" customFormat="1" ht="20.100000000000001" customHeight="1" outlineLevel="2">
      <c r="A198" s="320" t="s">
        <v>131</v>
      </c>
      <c r="B198" s="320"/>
      <c r="C198" s="320"/>
      <c r="D198" s="320"/>
      <c r="E198" s="320"/>
      <c r="F198" s="320"/>
      <c r="G198" s="320"/>
      <c r="H198" s="320"/>
      <c r="I198" s="321"/>
      <c r="J198" s="48"/>
      <c r="K198" s="32"/>
      <c r="L198" s="33"/>
      <c r="M198" s="34"/>
      <c r="N198" s="34"/>
      <c r="O198" s="35"/>
      <c r="P198" s="32"/>
      <c r="Q198" s="32"/>
      <c r="R198" s="36">
        <v>0</v>
      </c>
      <c r="S198" s="36">
        <v>0</v>
      </c>
      <c r="T198" s="36">
        <v>0</v>
      </c>
      <c r="U198" s="37">
        <v>47741602</v>
      </c>
      <c r="V198" s="38"/>
      <c r="W198" s="38">
        <v>13942726.499999998</v>
      </c>
      <c r="X198" s="38">
        <v>0</v>
      </c>
      <c r="Y198" s="38">
        <v>13942726.499999998</v>
      </c>
      <c r="Z198" s="38">
        <v>0</v>
      </c>
      <c r="AA198" s="38">
        <v>0</v>
      </c>
      <c r="AB198" s="38">
        <v>0</v>
      </c>
      <c r="AC198" s="37">
        <v>47741602</v>
      </c>
      <c r="AD198" s="38">
        <v>0</v>
      </c>
      <c r="AE198" s="38">
        <v>0</v>
      </c>
      <c r="AF198" s="38">
        <v>0</v>
      </c>
      <c r="AG198" s="38">
        <v>0</v>
      </c>
      <c r="AH198" s="39">
        <v>0</v>
      </c>
      <c r="AI198" s="38">
        <v>0</v>
      </c>
      <c r="AJ198" s="38">
        <v>0</v>
      </c>
      <c r="AK198" s="40">
        <v>0</v>
      </c>
      <c r="AL198" s="41"/>
      <c r="AM198" s="38">
        <v>47741602</v>
      </c>
      <c r="AN198" s="32"/>
      <c r="AO198" s="41"/>
      <c r="AP198" s="38">
        <v>47741602</v>
      </c>
      <c r="AQ198" s="42"/>
      <c r="AR198" s="35"/>
      <c r="AS198" s="35"/>
      <c r="AT198" s="38">
        <v>0</v>
      </c>
      <c r="AU198" s="38">
        <v>0</v>
      </c>
      <c r="AV198" s="38">
        <v>0</v>
      </c>
      <c r="AW198" s="38">
        <v>0</v>
      </c>
      <c r="AX198" s="38">
        <v>-4668135.5902948584</v>
      </c>
      <c r="AY198" s="38">
        <v>0</v>
      </c>
      <c r="AZ198" s="38">
        <v>6730.00000000004</v>
      </c>
      <c r="BA198" s="38">
        <v>-4661405.5902948594</v>
      </c>
      <c r="BB198" s="35"/>
      <c r="BC198" s="35"/>
      <c r="BD198" s="38"/>
      <c r="BE198" s="38"/>
      <c r="BF198" s="38"/>
      <c r="BG198" s="38"/>
      <c r="BH198" s="38"/>
      <c r="BI198" s="38"/>
      <c r="BJ198" s="38"/>
      <c r="BK198" s="38"/>
      <c r="BL198" s="38"/>
      <c r="BM198" s="35"/>
      <c r="BN198" s="35"/>
      <c r="BO198" s="35"/>
      <c r="BP198" s="38"/>
      <c r="BQ198" s="50"/>
      <c r="BR198" s="32"/>
      <c r="BS198" s="322"/>
      <c r="BT198" s="32"/>
      <c r="BU198" s="322"/>
      <c r="BV198" s="32"/>
      <c r="BW198" s="43"/>
      <c r="BX198" s="43"/>
      <c r="BY198" s="38"/>
      <c r="BZ198" s="38"/>
      <c r="CA198" s="38">
        <v>0</v>
      </c>
      <c r="CB198" s="38"/>
      <c r="CC198" s="38"/>
      <c r="CD198" s="38"/>
      <c r="CE198" s="38"/>
      <c r="CF198" s="38"/>
      <c r="CG198" s="38"/>
      <c r="CH198" s="38"/>
      <c r="CI198" s="38"/>
      <c r="CJ198" s="38"/>
      <c r="CK198" s="34"/>
      <c r="CL198" s="34"/>
    </row>
    <row r="199" spans="1:90" outlineLevel="3">
      <c r="A199" s="316" t="s">
        <v>155</v>
      </c>
      <c r="B199" s="316" t="s">
        <v>282</v>
      </c>
      <c r="C199" s="316" t="s">
        <v>285</v>
      </c>
      <c r="D199" s="316" t="s">
        <v>286</v>
      </c>
      <c r="E199" s="316" t="s">
        <v>309</v>
      </c>
      <c r="F199" s="316" t="s">
        <v>657</v>
      </c>
      <c r="G199" s="316" t="s">
        <v>143</v>
      </c>
      <c r="H199" s="316" t="s">
        <v>85</v>
      </c>
      <c r="I199" s="317" t="s">
        <v>96</v>
      </c>
      <c r="J199" s="20">
        <v>657894.73750000005</v>
      </c>
      <c r="K199" s="20">
        <v>657894.73750000005</v>
      </c>
      <c r="L199" s="21">
        <v>0</v>
      </c>
      <c r="M199" s="22">
        <v>0.5</v>
      </c>
      <c r="N199" s="22">
        <v>1</v>
      </c>
      <c r="O199" s="53">
        <v>2.1875</v>
      </c>
      <c r="P199" s="46">
        <v>2.0625</v>
      </c>
      <c r="Q199" s="46">
        <v>0.125</v>
      </c>
      <c r="R199" s="24" t="s">
        <v>658</v>
      </c>
      <c r="S199" s="24">
        <v>0</v>
      </c>
      <c r="T199" s="24">
        <v>0</v>
      </c>
      <c r="U199" s="25">
        <v>1439144.73828125</v>
      </c>
      <c r="V199" s="26" t="s">
        <v>97</v>
      </c>
      <c r="W199" s="26">
        <v>1439144.73828125</v>
      </c>
      <c r="X199" s="26">
        <v>0</v>
      </c>
      <c r="Y199" s="26">
        <v>1439144.73828125</v>
      </c>
      <c r="Z199" s="26">
        <v>719572.369140625</v>
      </c>
      <c r="AA199" s="26">
        <v>0</v>
      </c>
      <c r="AB199" s="26">
        <v>719572.369140625</v>
      </c>
      <c r="AC199" s="25">
        <v>1356907.8960937501</v>
      </c>
      <c r="AD199" s="26">
        <v>82236.84218749986</v>
      </c>
      <c r="AE199" s="26">
        <v>0</v>
      </c>
      <c r="AF199" s="26">
        <v>0</v>
      </c>
      <c r="AG199" s="26">
        <v>82236.84218749986</v>
      </c>
      <c r="AH199" s="27">
        <v>-205592.10546875</v>
      </c>
      <c r="AI199" s="26">
        <v>0</v>
      </c>
      <c r="AJ199" s="26">
        <v>0</v>
      </c>
      <c r="AK199" s="28">
        <v>-205592.10546875</v>
      </c>
      <c r="AL199" s="29">
        <v>246710.52656250005</v>
      </c>
      <c r="AM199" s="26">
        <v>1644736.84375</v>
      </c>
      <c r="AN199" s="20">
        <v>0</v>
      </c>
      <c r="AO199" s="29">
        <v>0</v>
      </c>
      <c r="AP199" s="26">
        <v>1480263.159375</v>
      </c>
      <c r="AQ199" s="30">
        <v>1</v>
      </c>
      <c r="AR199" s="23">
        <v>1439144.73828125</v>
      </c>
      <c r="AS199" s="23">
        <v>2.1875</v>
      </c>
      <c r="AT199" s="26">
        <v>-20559.21054687514</v>
      </c>
      <c r="AU199" s="26">
        <v>0</v>
      </c>
      <c r="AV199" s="26">
        <v>0</v>
      </c>
      <c r="AW199" s="26">
        <v>-20559.21054687514</v>
      </c>
      <c r="AX199" s="26">
        <v>431743.42148437491</v>
      </c>
      <c r="AY199" s="26">
        <v>0</v>
      </c>
      <c r="AZ199" s="26">
        <v>0</v>
      </c>
      <c r="BA199" s="26">
        <v>431743.42148437491</v>
      </c>
      <c r="BB199" s="23">
        <v>2.1875</v>
      </c>
      <c r="BC199" s="23">
        <v>2.0625</v>
      </c>
      <c r="BD199" s="26">
        <v>-102796.052734375</v>
      </c>
      <c r="BE199" s="26">
        <v>0</v>
      </c>
      <c r="BF199" s="26">
        <v>0</v>
      </c>
      <c r="BG199" s="26">
        <v>-102796.052734375</v>
      </c>
      <c r="BH199" s="26">
        <v>349506.57929687505</v>
      </c>
      <c r="BI199" s="26">
        <v>0</v>
      </c>
      <c r="BJ199" s="26">
        <v>0</v>
      </c>
      <c r="BK199" s="26">
        <v>349506.57929687505</v>
      </c>
      <c r="BL199" s="23">
        <v>1480263.159375</v>
      </c>
      <c r="BM199" s="23" t="s">
        <v>88</v>
      </c>
      <c r="BN199" s="23">
        <v>0</v>
      </c>
      <c r="BO199" s="23" t="b">
        <v>0</v>
      </c>
      <c r="BP199" s="26">
        <v>0</v>
      </c>
      <c r="BQ199" s="46">
        <v>9.4999962000015206</v>
      </c>
      <c r="BR199" s="20">
        <v>6249997.506250998</v>
      </c>
      <c r="BS199" s="318">
        <v>1</v>
      </c>
      <c r="BT199" s="20">
        <v>82236.84218749986</v>
      </c>
      <c r="BU199" s="324">
        <v>657894.73750000005</v>
      </c>
      <c r="BV199" s="20">
        <v>1</v>
      </c>
      <c r="BW199" s="31">
        <v>2.1875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-287828.94765624986</v>
      </c>
      <c r="CH199" s="26">
        <v>0</v>
      </c>
      <c r="CI199" s="26">
        <v>0</v>
      </c>
      <c r="CJ199" s="26">
        <v>-287828.94765624986</v>
      </c>
      <c r="CK199" s="22">
        <v>1</v>
      </c>
      <c r="CL199" s="22">
        <v>0</v>
      </c>
    </row>
    <row r="200" spans="1:90" outlineLevel="3">
      <c r="A200" s="316" t="s">
        <v>155</v>
      </c>
      <c r="B200" s="316" t="s">
        <v>282</v>
      </c>
      <c r="C200" s="316" t="s">
        <v>285</v>
      </c>
      <c r="D200" s="316" t="s">
        <v>286</v>
      </c>
      <c r="E200" s="316" t="s">
        <v>310</v>
      </c>
      <c r="F200" s="316" t="s">
        <v>644</v>
      </c>
      <c r="G200" s="316" t="s">
        <v>143</v>
      </c>
      <c r="H200" s="316" t="s">
        <v>85</v>
      </c>
      <c r="I200" s="317" t="s">
        <v>96</v>
      </c>
      <c r="J200" s="20">
        <v>387862.5</v>
      </c>
      <c r="K200" s="20">
        <v>387862.5</v>
      </c>
      <c r="L200" s="21">
        <v>0</v>
      </c>
      <c r="M200" s="22">
        <v>0</v>
      </c>
      <c r="N200" s="22">
        <v>0</v>
      </c>
      <c r="O200" s="53">
        <v>9.9999999999999995E-7</v>
      </c>
      <c r="P200" s="46">
        <v>9.9999999999999995E-7</v>
      </c>
      <c r="Q200" s="46">
        <v>0</v>
      </c>
      <c r="R200" s="24" t="s">
        <v>659</v>
      </c>
      <c r="S200" s="24">
        <v>0</v>
      </c>
      <c r="T200" s="24">
        <v>0</v>
      </c>
      <c r="U200" s="25">
        <v>0.3878625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0.3878625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0</v>
      </c>
      <c r="AM200" s="26">
        <v>0.3878625</v>
      </c>
      <c r="AN200" s="20">
        <v>0</v>
      </c>
      <c r="AO200" s="29">
        <v>0</v>
      </c>
      <c r="AP200" s="26">
        <v>0</v>
      </c>
      <c r="AQ200" s="30">
        <v>1</v>
      </c>
      <c r="AR200" s="23">
        <v>0</v>
      </c>
      <c r="AS200" s="23">
        <v>9.9999999999999995E-7</v>
      </c>
      <c r="AT200" s="26">
        <v>0</v>
      </c>
      <c r="AU200" s="26">
        <v>0</v>
      </c>
      <c r="AV200" s="26">
        <v>0</v>
      </c>
      <c r="AW200" s="26">
        <v>0</v>
      </c>
      <c r="AX200" s="26">
        <v>0.3878625</v>
      </c>
      <c r="AY200" s="26">
        <v>0</v>
      </c>
      <c r="AZ200" s="26">
        <v>0</v>
      </c>
      <c r="BA200" s="26">
        <v>0.3878625</v>
      </c>
      <c r="BB200" s="23">
        <v>9.9999999999999995E-7</v>
      </c>
      <c r="BC200" s="23">
        <v>9.9999999999999995E-7</v>
      </c>
      <c r="BD200" s="26">
        <v>0</v>
      </c>
      <c r="BE200" s="26">
        <v>0</v>
      </c>
      <c r="BF200" s="26">
        <v>0</v>
      </c>
      <c r="BG200" s="26">
        <v>0</v>
      </c>
      <c r="BH200" s="26">
        <v>0.3878625</v>
      </c>
      <c r="BI200" s="26">
        <v>0</v>
      </c>
      <c r="BJ200" s="26">
        <v>0</v>
      </c>
      <c r="BK200" s="26">
        <v>0.3878625</v>
      </c>
      <c r="BL200" s="23">
        <v>0</v>
      </c>
      <c r="BM200" s="23" t="s">
        <v>88</v>
      </c>
      <c r="BN200" s="23">
        <v>0</v>
      </c>
      <c r="BO200" s="23" t="b">
        <v>0</v>
      </c>
      <c r="BP200" s="26">
        <v>0</v>
      </c>
      <c r="BQ200" s="46">
        <v>2.8600192193291538</v>
      </c>
      <c r="BR200" s="20">
        <v>1109294.2044570539</v>
      </c>
      <c r="BS200" s="318">
        <v>1</v>
      </c>
      <c r="BT200" s="20">
        <v>0</v>
      </c>
      <c r="BU200" s="324">
        <v>0</v>
      </c>
      <c r="BV200" s="20">
        <v>3</v>
      </c>
      <c r="BW200" s="31">
        <v>9.9999999999999995E-7</v>
      </c>
      <c r="BX200" s="31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outlineLevel="3">
      <c r="A201" s="316" t="s">
        <v>155</v>
      </c>
      <c r="B201" s="316" t="s">
        <v>282</v>
      </c>
      <c r="C201" s="316" t="s">
        <v>285</v>
      </c>
      <c r="D201" s="316" t="s">
        <v>286</v>
      </c>
      <c r="E201" s="316" t="s">
        <v>311</v>
      </c>
      <c r="F201" s="316" t="s">
        <v>646</v>
      </c>
      <c r="G201" s="316" t="s">
        <v>143</v>
      </c>
      <c r="H201" s="316" t="s">
        <v>85</v>
      </c>
      <c r="I201" s="317" t="s">
        <v>96</v>
      </c>
      <c r="J201" s="20">
        <v>146048.75</v>
      </c>
      <c r="K201" s="20">
        <v>146048.75</v>
      </c>
      <c r="L201" s="21">
        <v>0</v>
      </c>
      <c r="M201" s="22">
        <v>0</v>
      </c>
      <c r="N201" s="22">
        <v>1</v>
      </c>
      <c r="O201" s="53">
        <v>4.75</v>
      </c>
      <c r="P201" s="46">
        <v>4.75</v>
      </c>
      <c r="Q201" s="46">
        <v>0</v>
      </c>
      <c r="R201" s="24" t="s">
        <v>660</v>
      </c>
      <c r="S201" s="24">
        <v>0</v>
      </c>
      <c r="T201" s="24">
        <v>0</v>
      </c>
      <c r="U201" s="25">
        <v>693731.5625</v>
      </c>
      <c r="V201" s="26" t="s">
        <v>97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5">
        <v>693731.5625</v>
      </c>
      <c r="AD201" s="26">
        <v>0</v>
      </c>
      <c r="AE201" s="26">
        <v>0</v>
      </c>
      <c r="AF201" s="26">
        <v>0</v>
      </c>
      <c r="AG201" s="26">
        <v>0</v>
      </c>
      <c r="AH201" s="27">
        <v>-273841.40625</v>
      </c>
      <c r="AI201" s="26">
        <v>0</v>
      </c>
      <c r="AJ201" s="26">
        <v>0</v>
      </c>
      <c r="AK201" s="28">
        <v>-273841.40625</v>
      </c>
      <c r="AL201" s="29">
        <v>-803268.125</v>
      </c>
      <c r="AM201" s="26">
        <v>967572.96875</v>
      </c>
      <c r="AN201" s="20">
        <v>0</v>
      </c>
      <c r="AO201" s="29">
        <v>0</v>
      </c>
      <c r="AP201" s="26">
        <v>310353.59375</v>
      </c>
      <c r="AQ201" s="30">
        <v>1</v>
      </c>
      <c r="AR201" s="23">
        <v>693731.5625</v>
      </c>
      <c r="AS201" s="23">
        <v>4.75</v>
      </c>
      <c r="AT201" s="26">
        <v>-146048.75</v>
      </c>
      <c r="AU201" s="26">
        <v>0</v>
      </c>
      <c r="AV201" s="26">
        <v>0</v>
      </c>
      <c r="AW201" s="26">
        <v>-146048.75</v>
      </c>
      <c r="AX201" s="26">
        <v>219073.125</v>
      </c>
      <c r="AY201" s="26">
        <v>0</v>
      </c>
      <c r="AZ201" s="26">
        <v>0</v>
      </c>
      <c r="BA201" s="26">
        <v>219073.125</v>
      </c>
      <c r="BB201" s="23">
        <v>4.75</v>
      </c>
      <c r="BC201" s="23">
        <v>4.75</v>
      </c>
      <c r="BD201" s="26">
        <v>-146048.75</v>
      </c>
      <c r="BE201" s="26">
        <v>0</v>
      </c>
      <c r="BF201" s="26">
        <v>0</v>
      </c>
      <c r="BG201" s="26">
        <v>-146048.75</v>
      </c>
      <c r="BH201" s="26">
        <v>219073.125</v>
      </c>
      <c r="BI201" s="26">
        <v>0</v>
      </c>
      <c r="BJ201" s="26">
        <v>0</v>
      </c>
      <c r="BK201" s="26">
        <v>219073.125</v>
      </c>
      <c r="BL201" s="23">
        <v>310353.59375</v>
      </c>
      <c r="BM201" s="23" t="s">
        <v>88</v>
      </c>
      <c r="BN201" s="23">
        <v>0</v>
      </c>
      <c r="BO201" s="23" t="b">
        <v>0</v>
      </c>
      <c r="BP201" s="26">
        <v>0</v>
      </c>
      <c r="BQ201" s="46">
        <v>1.1200000000000001</v>
      </c>
      <c r="BR201" s="20">
        <v>163574.6</v>
      </c>
      <c r="BS201" s="318">
        <v>1</v>
      </c>
      <c r="BT201" s="20">
        <v>0</v>
      </c>
      <c r="BU201" s="324">
        <v>146048.75</v>
      </c>
      <c r="BV201" s="20">
        <v>6</v>
      </c>
      <c r="BW201" s="31">
        <v>4.75</v>
      </c>
      <c r="BX201" s="31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0</v>
      </c>
      <c r="CF201" s="26">
        <v>0</v>
      </c>
      <c r="CG201" s="26">
        <v>-273841.40625</v>
      </c>
      <c r="CH201" s="26">
        <v>0</v>
      </c>
      <c r="CI201" s="26">
        <v>0</v>
      </c>
      <c r="CJ201" s="26">
        <v>-273841.40625</v>
      </c>
      <c r="CK201" s="22">
        <v>0</v>
      </c>
      <c r="CL201" s="22">
        <v>0</v>
      </c>
    </row>
    <row r="202" spans="1:90" outlineLevel="3">
      <c r="A202" s="316" t="s">
        <v>155</v>
      </c>
      <c r="B202" s="316" t="s">
        <v>282</v>
      </c>
      <c r="C202" s="316" t="s">
        <v>285</v>
      </c>
      <c r="D202" s="316" t="s">
        <v>286</v>
      </c>
      <c r="E202" s="316" t="s">
        <v>312</v>
      </c>
      <c r="F202" s="316" t="s">
        <v>661</v>
      </c>
      <c r="G202" s="316" t="s">
        <v>143</v>
      </c>
      <c r="H202" s="316" t="s">
        <v>85</v>
      </c>
      <c r="I202" s="317" t="s">
        <v>96</v>
      </c>
      <c r="J202" s="20">
        <v>7340971.2000000002</v>
      </c>
      <c r="K202" s="20">
        <v>7340971.2000000002</v>
      </c>
      <c r="L202" s="21">
        <v>0</v>
      </c>
      <c r="M202" s="22">
        <v>0</v>
      </c>
      <c r="N202" s="22">
        <v>1</v>
      </c>
      <c r="O202" s="53">
        <v>7.4999999999999997E-2</v>
      </c>
      <c r="P202" s="46">
        <v>7.0000000000000007E-2</v>
      </c>
      <c r="Q202" s="46">
        <v>4.9999999999999906E-3</v>
      </c>
      <c r="R202" s="24" t="s">
        <v>662</v>
      </c>
      <c r="S202" s="24">
        <v>0</v>
      </c>
      <c r="T202" s="24">
        <v>0</v>
      </c>
      <c r="U202" s="25">
        <v>550572.84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513867.98400000005</v>
      </c>
      <c r="AD202" s="26">
        <v>36704.855999999912</v>
      </c>
      <c r="AE202" s="26">
        <v>0</v>
      </c>
      <c r="AF202" s="26">
        <v>0</v>
      </c>
      <c r="AG202" s="26">
        <v>36704.855999999912</v>
      </c>
      <c r="AH202" s="27">
        <v>-183524.28</v>
      </c>
      <c r="AI202" s="26">
        <v>0</v>
      </c>
      <c r="AJ202" s="26">
        <v>0</v>
      </c>
      <c r="AK202" s="28">
        <v>-183524.28</v>
      </c>
      <c r="AL202" s="29">
        <v>-284462.6339999999</v>
      </c>
      <c r="AM202" s="26">
        <v>734097.12</v>
      </c>
      <c r="AN202" s="20">
        <v>0</v>
      </c>
      <c r="AO202" s="29">
        <v>0</v>
      </c>
      <c r="AP202" s="26">
        <v>3009798.1919999998</v>
      </c>
      <c r="AQ202" s="30">
        <v>1</v>
      </c>
      <c r="AR202" s="23">
        <v>550572.84</v>
      </c>
      <c r="AS202" s="23">
        <v>7.4999999999999997E-2</v>
      </c>
      <c r="AT202" s="26">
        <v>-29363.8848</v>
      </c>
      <c r="AU202" s="26">
        <v>0</v>
      </c>
      <c r="AV202" s="26">
        <v>0</v>
      </c>
      <c r="AW202" s="26">
        <v>-29363.8848</v>
      </c>
      <c r="AX202" s="26">
        <v>-2606044.7759999996</v>
      </c>
      <c r="AY202" s="26">
        <v>0</v>
      </c>
      <c r="AZ202" s="26">
        <v>50000</v>
      </c>
      <c r="BA202" s="26">
        <v>-2556044.7759999996</v>
      </c>
      <c r="BB202" s="23">
        <v>7.4999999999999997E-2</v>
      </c>
      <c r="BC202" s="23">
        <v>7.0000000000000007E-2</v>
      </c>
      <c r="BD202" s="26">
        <v>-66068.740799999912</v>
      </c>
      <c r="BE202" s="26">
        <v>0</v>
      </c>
      <c r="BF202" s="26">
        <v>0</v>
      </c>
      <c r="BG202" s="26">
        <v>-66068.740799999912</v>
      </c>
      <c r="BH202" s="26">
        <v>-2642749.6319999993</v>
      </c>
      <c r="BI202" s="26">
        <v>0</v>
      </c>
      <c r="BJ202" s="26">
        <v>50000</v>
      </c>
      <c r="BK202" s="26">
        <v>-2592749.6319999993</v>
      </c>
      <c r="BL202" s="23">
        <v>3009798.1919999998</v>
      </c>
      <c r="BM202" s="23" t="s">
        <v>88</v>
      </c>
      <c r="BN202" s="23">
        <v>0</v>
      </c>
      <c r="BO202" s="23" t="b">
        <v>0</v>
      </c>
      <c r="BP202" s="26">
        <v>0</v>
      </c>
      <c r="BQ202" s="46">
        <v>1.1200000000000001</v>
      </c>
      <c r="BR202" s="20">
        <v>8221887.7440000009</v>
      </c>
      <c r="BS202" s="318">
        <v>1</v>
      </c>
      <c r="BT202" s="20">
        <v>36704.855999999912</v>
      </c>
      <c r="BU202" s="324">
        <v>7340971.2000000002</v>
      </c>
      <c r="BV202" s="20">
        <v>8</v>
      </c>
      <c r="BW202" s="31">
        <v>7.4999999999999997E-2</v>
      </c>
      <c r="BX202" s="31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-220229.13599999991</v>
      </c>
      <c r="CH202" s="26">
        <v>0</v>
      </c>
      <c r="CI202" s="26">
        <v>0</v>
      </c>
      <c r="CJ202" s="26">
        <v>-220229.13599999991</v>
      </c>
      <c r="CK202" s="22">
        <v>0</v>
      </c>
      <c r="CL202" s="22">
        <v>0</v>
      </c>
    </row>
    <row r="203" spans="1:90" s="323" customFormat="1" ht="20.100000000000001" customHeight="1" outlineLevel="2">
      <c r="A203" s="320" t="s">
        <v>160</v>
      </c>
      <c r="B203" s="320"/>
      <c r="C203" s="320"/>
      <c r="D203" s="320"/>
      <c r="E203" s="320"/>
      <c r="F203" s="320"/>
      <c r="G203" s="320"/>
      <c r="H203" s="320"/>
      <c r="I203" s="321"/>
      <c r="J203" s="32"/>
      <c r="K203" s="32"/>
      <c r="L203" s="33"/>
      <c r="M203" s="34"/>
      <c r="N203" s="34"/>
      <c r="O203" s="72"/>
      <c r="P203" s="50"/>
      <c r="Q203" s="50"/>
      <c r="R203" s="36">
        <v>0</v>
      </c>
      <c r="S203" s="36">
        <v>0</v>
      </c>
      <c r="T203" s="36">
        <v>0</v>
      </c>
      <c r="U203" s="37">
        <v>2683449.5286437497</v>
      </c>
      <c r="V203" s="38"/>
      <c r="W203" s="38">
        <v>1439144.73828125</v>
      </c>
      <c r="X203" s="38">
        <v>0</v>
      </c>
      <c r="Y203" s="38">
        <v>1439144.73828125</v>
      </c>
      <c r="Z203" s="38">
        <v>719572.369140625</v>
      </c>
      <c r="AA203" s="38">
        <v>0</v>
      </c>
      <c r="AB203" s="38">
        <v>719572.369140625</v>
      </c>
      <c r="AC203" s="37">
        <v>2564507.8304562503</v>
      </c>
      <c r="AD203" s="38">
        <v>118941.69818749977</v>
      </c>
      <c r="AE203" s="38">
        <v>0</v>
      </c>
      <c r="AF203" s="38">
        <v>0</v>
      </c>
      <c r="AG203" s="38">
        <v>118941.69818749977</v>
      </c>
      <c r="AH203" s="39">
        <v>-662957.79171875003</v>
      </c>
      <c r="AI203" s="38">
        <v>0</v>
      </c>
      <c r="AJ203" s="38">
        <v>0</v>
      </c>
      <c r="AK203" s="40">
        <v>-662957.79171875003</v>
      </c>
      <c r="AL203" s="41"/>
      <c r="AM203" s="38">
        <v>3346407.3203624999</v>
      </c>
      <c r="AN203" s="32"/>
      <c r="AO203" s="41"/>
      <c r="AP203" s="38">
        <v>4800414.9451249996</v>
      </c>
      <c r="AQ203" s="42"/>
      <c r="AR203" s="35"/>
      <c r="AS203" s="35"/>
      <c r="AT203" s="38">
        <v>-195971.84534687514</v>
      </c>
      <c r="AU203" s="38">
        <v>0</v>
      </c>
      <c r="AV203" s="38">
        <v>0</v>
      </c>
      <c r="AW203" s="38">
        <v>-195971.84534687514</v>
      </c>
      <c r="AX203" s="38">
        <v>-1955227.8416531247</v>
      </c>
      <c r="AY203" s="38">
        <v>0</v>
      </c>
      <c r="AZ203" s="38">
        <v>50000</v>
      </c>
      <c r="BA203" s="38">
        <v>-1905227.8416531247</v>
      </c>
      <c r="BB203" s="35"/>
      <c r="BC203" s="35"/>
      <c r="BD203" s="38"/>
      <c r="BE203" s="38"/>
      <c r="BF203" s="38"/>
      <c r="BG203" s="38"/>
      <c r="BH203" s="38"/>
      <c r="BI203" s="38"/>
      <c r="BJ203" s="38"/>
      <c r="BK203" s="38"/>
      <c r="BL203" s="35"/>
      <c r="BM203" s="35"/>
      <c r="BN203" s="35"/>
      <c r="BO203" s="35"/>
      <c r="BP203" s="38"/>
      <c r="BQ203" s="50"/>
      <c r="BR203" s="32"/>
      <c r="BS203" s="322"/>
      <c r="BT203" s="32"/>
      <c r="BU203" s="325"/>
      <c r="BV203" s="32"/>
      <c r="BW203" s="43"/>
      <c r="BX203" s="43"/>
      <c r="BY203" s="38"/>
      <c r="BZ203" s="38"/>
      <c r="CA203" s="38">
        <v>0</v>
      </c>
      <c r="CB203" s="38"/>
      <c r="CC203" s="38"/>
      <c r="CD203" s="38"/>
      <c r="CE203" s="38"/>
      <c r="CF203" s="38"/>
      <c r="CG203" s="38"/>
      <c r="CH203" s="38"/>
      <c r="CI203" s="38"/>
      <c r="CJ203" s="38"/>
      <c r="CK203" s="34"/>
      <c r="CL203" s="34"/>
    </row>
    <row r="204" spans="1:90" outlineLevel="3">
      <c r="A204" s="316" t="s">
        <v>319</v>
      </c>
      <c r="B204" s="316" t="s">
        <v>282</v>
      </c>
      <c r="C204" s="316" t="s">
        <v>285</v>
      </c>
      <c r="D204" s="316" t="s">
        <v>286</v>
      </c>
      <c r="E204" s="316" t="s">
        <v>320</v>
      </c>
      <c r="F204" s="316" t="s">
        <v>0</v>
      </c>
      <c r="G204" s="316" t="s">
        <v>171</v>
      </c>
      <c r="H204" s="316" t="s">
        <v>95</v>
      </c>
      <c r="I204" s="317" t="s">
        <v>134</v>
      </c>
      <c r="J204" s="20">
        <v>1</v>
      </c>
      <c r="K204" s="20">
        <v>1</v>
      </c>
      <c r="L204" s="21">
        <v>0</v>
      </c>
      <c r="M204" s="22">
        <v>0</v>
      </c>
      <c r="N204" s="22">
        <v>0</v>
      </c>
      <c r="O204" s="23">
        <v>0</v>
      </c>
      <c r="P204" s="20">
        <v>0</v>
      </c>
      <c r="Q204" s="20">
        <v>0</v>
      </c>
      <c r="R204" s="24" t="s">
        <v>663</v>
      </c>
      <c r="S204" s="24">
        <v>0</v>
      </c>
      <c r="T204" s="24">
        <v>0</v>
      </c>
      <c r="U204" s="25">
        <v>0</v>
      </c>
      <c r="V204" s="26" t="s">
        <v>97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5">
        <v>0</v>
      </c>
      <c r="AD204" s="26">
        <v>0</v>
      </c>
      <c r="AE204" s="26">
        <v>0</v>
      </c>
      <c r="AF204" s="26">
        <v>0</v>
      </c>
      <c r="AG204" s="26">
        <v>0</v>
      </c>
      <c r="AH204" s="27">
        <v>0</v>
      </c>
      <c r="AI204" s="26">
        <v>0</v>
      </c>
      <c r="AJ204" s="26">
        <v>0</v>
      </c>
      <c r="AK204" s="28">
        <v>0</v>
      </c>
      <c r="AL204" s="29">
        <v>0</v>
      </c>
      <c r="AM204" s="26">
        <v>0</v>
      </c>
      <c r="AN204" s="20">
        <v>0</v>
      </c>
      <c r="AO204" s="29">
        <v>0</v>
      </c>
      <c r="AP204" s="26">
        <v>0</v>
      </c>
      <c r="AQ204" s="30">
        <v>1</v>
      </c>
      <c r="AR204" s="23">
        <v>0</v>
      </c>
      <c r="AS204" s="23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3" t="s">
        <v>0</v>
      </c>
      <c r="BC204" s="23" t="s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3" t="s">
        <v>98</v>
      </c>
      <c r="BN204" s="23">
        <v>0</v>
      </c>
      <c r="BO204" s="23" t="b">
        <v>0</v>
      </c>
      <c r="BP204" s="26">
        <v>0</v>
      </c>
      <c r="BQ204" s="46">
        <v>0</v>
      </c>
      <c r="BR204" s="20">
        <v>0</v>
      </c>
      <c r="BS204" s="318">
        <v>15</v>
      </c>
      <c r="BT204" s="20">
        <v>0</v>
      </c>
      <c r="BU204" s="318">
        <v>0</v>
      </c>
      <c r="BV204" s="20">
        <v>202</v>
      </c>
      <c r="BW204" s="31">
        <v>0</v>
      </c>
      <c r="BX204" s="31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2">
        <v>0</v>
      </c>
      <c r="CL204" s="22">
        <v>0</v>
      </c>
    </row>
    <row r="205" spans="1:90" outlineLevel="3">
      <c r="A205" s="316" t="s">
        <v>319</v>
      </c>
      <c r="B205" s="316" t="s">
        <v>282</v>
      </c>
      <c r="C205" s="316" t="s">
        <v>285</v>
      </c>
      <c r="D205" s="316" t="s">
        <v>286</v>
      </c>
      <c r="E205" s="316" t="s">
        <v>322</v>
      </c>
      <c r="F205" s="316" t="s">
        <v>0</v>
      </c>
      <c r="G205" s="316" t="s">
        <v>143</v>
      </c>
      <c r="H205" s="316" t="s">
        <v>95</v>
      </c>
      <c r="I205" s="317" t="s">
        <v>134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24609234.889999997</v>
      </c>
      <c r="P205" s="20">
        <v>24609234.889999997</v>
      </c>
      <c r="Q205" s="20">
        <v>0</v>
      </c>
      <c r="R205" s="24" t="s">
        <v>665</v>
      </c>
      <c r="S205" s="24">
        <v>0</v>
      </c>
      <c r="T205" s="24">
        <v>0</v>
      </c>
      <c r="U205" s="25">
        <v>24609234.889999997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24609234.889999997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1.5285574947483838E-2</v>
      </c>
      <c r="AM205" s="26">
        <v>26224900.119999997</v>
      </c>
      <c r="AN205" s="20">
        <v>0</v>
      </c>
      <c r="AO205" s="29">
        <v>0</v>
      </c>
      <c r="AP205" s="26">
        <v>26224900.119999997</v>
      </c>
      <c r="AQ205" s="30">
        <v>1</v>
      </c>
      <c r="AR205" s="23">
        <v>0</v>
      </c>
      <c r="AS205" s="23">
        <v>24609234.889999997</v>
      </c>
      <c r="AT205" s="26">
        <v>0</v>
      </c>
      <c r="AU205" s="26">
        <v>0</v>
      </c>
      <c r="AV205" s="26">
        <v>0</v>
      </c>
      <c r="AW205" s="26">
        <v>0</v>
      </c>
      <c r="AX205" s="26">
        <v>-3000001.6900107525</v>
      </c>
      <c r="AY205" s="26">
        <v>0</v>
      </c>
      <c r="AZ205" s="26">
        <v>5499.9999999995925</v>
      </c>
      <c r="BA205" s="26">
        <v>-2994501.690010753</v>
      </c>
      <c r="BB205" s="23">
        <v>0</v>
      </c>
      <c r="BC205" s="23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-3000001.6900107525</v>
      </c>
      <c r="BI205" s="26">
        <v>0</v>
      </c>
      <c r="BJ205" s="26">
        <v>5499.9999999995925</v>
      </c>
      <c r="BK205" s="26">
        <v>-2994501.690010753</v>
      </c>
      <c r="BL205" s="26">
        <v>26224900.119999997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0</v>
      </c>
      <c r="BR205" s="20">
        <v>0</v>
      </c>
      <c r="BS205" s="318">
        <v>15</v>
      </c>
      <c r="BT205" s="20">
        <v>0</v>
      </c>
      <c r="BU205" s="318">
        <v>0</v>
      </c>
      <c r="BV205" s="20">
        <v>211</v>
      </c>
      <c r="BW205" s="31">
        <v>0</v>
      </c>
      <c r="BX205" s="31">
        <v>0</v>
      </c>
      <c r="BY205" s="26">
        <v>0</v>
      </c>
      <c r="BZ205" s="26">
        <v>0</v>
      </c>
      <c r="CA205" s="26">
        <v>-1615665.23</v>
      </c>
      <c r="CB205" s="26">
        <v>234371.89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316" t="s">
        <v>319</v>
      </c>
      <c r="B206" s="316" t="s">
        <v>282</v>
      </c>
      <c r="C206" s="316" t="s">
        <v>285</v>
      </c>
      <c r="D206" s="316" t="s">
        <v>286</v>
      </c>
      <c r="E206" s="316" t="s">
        <v>390</v>
      </c>
      <c r="F206" s="316" t="s">
        <v>0</v>
      </c>
      <c r="G206" s="316" t="s">
        <v>171</v>
      </c>
      <c r="H206" s="316" t="s">
        <v>95</v>
      </c>
      <c r="I206" s="317" t="s">
        <v>134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2444129.7200000002</v>
      </c>
      <c r="P206" s="20">
        <v>2444129.7200000002</v>
      </c>
      <c r="Q206" s="20">
        <v>0</v>
      </c>
      <c r="R206" s="24" t="s">
        <v>666</v>
      </c>
      <c r="S206" s="24">
        <v>0</v>
      </c>
      <c r="T206" s="24">
        <v>0</v>
      </c>
      <c r="U206" s="25">
        <v>2444129.7200000002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2444129.7200000002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2500000</v>
      </c>
      <c r="AN206" s="20">
        <v>0</v>
      </c>
      <c r="AO206" s="29">
        <v>0</v>
      </c>
      <c r="AP206" s="26">
        <v>2500000</v>
      </c>
      <c r="AQ206" s="30">
        <v>1</v>
      </c>
      <c r="AR206" s="23">
        <v>0</v>
      </c>
      <c r="AS206" s="23">
        <v>2444129.7200000002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2500000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0</v>
      </c>
      <c r="BR206" s="20">
        <v>0</v>
      </c>
      <c r="BS206" s="318">
        <v>15</v>
      </c>
      <c r="BT206" s="20">
        <v>0</v>
      </c>
      <c r="BU206" s="318">
        <v>0</v>
      </c>
      <c r="BV206" s="20">
        <v>212</v>
      </c>
      <c r="BW206" s="31">
        <v>0</v>
      </c>
      <c r="BX206" s="31">
        <v>0</v>
      </c>
      <c r="BY206" s="26">
        <v>0</v>
      </c>
      <c r="BZ206" s="26">
        <v>0</v>
      </c>
      <c r="CA206" s="26">
        <v>-55870.28</v>
      </c>
      <c r="CB206" s="26">
        <v>2444129.7200000002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316" t="s">
        <v>319</v>
      </c>
      <c r="B207" s="316" t="s">
        <v>282</v>
      </c>
      <c r="C207" s="316" t="s">
        <v>285</v>
      </c>
      <c r="D207" s="316" t="s">
        <v>286</v>
      </c>
      <c r="E207" s="316" t="s">
        <v>324</v>
      </c>
      <c r="F207" s="316" t="s">
        <v>0</v>
      </c>
      <c r="G207" s="316" t="s">
        <v>143</v>
      </c>
      <c r="H207" s="316" t="s">
        <v>95</v>
      </c>
      <c r="I207" s="317" t="s">
        <v>134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>
        <v>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2859375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0</v>
      </c>
      <c r="BR207" s="20">
        <v>0</v>
      </c>
      <c r="BS207" s="318">
        <v>15</v>
      </c>
      <c r="BT207" s="20">
        <v>0</v>
      </c>
      <c r="BU207" s="318">
        <v>0</v>
      </c>
      <c r="BV207" s="20">
        <v>214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316" t="s">
        <v>319</v>
      </c>
      <c r="B208" s="316" t="s">
        <v>282</v>
      </c>
      <c r="C208" s="316" t="s">
        <v>285</v>
      </c>
      <c r="D208" s="316" t="s">
        <v>286</v>
      </c>
      <c r="E208" s="316" t="s">
        <v>325</v>
      </c>
      <c r="F208" s="316" t="s">
        <v>0</v>
      </c>
      <c r="G208" s="316" t="s">
        <v>143</v>
      </c>
      <c r="H208" s="316" t="s">
        <v>95</v>
      </c>
      <c r="I208" s="317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0</v>
      </c>
      <c r="P208" s="20">
        <v>0</v>
      </c>
      <c r="Q208" s="20">
        <v>0</v>
      </c>
      <c r="R208" s="24" t="s">
        <v>667</v>
      </c>
      <c r="S208" s="24">
        <v>0</v>
      </c>
      <c r="T208" s="24">
        <v>0</v>
      </c>
      <c r="U208" s="25">
        <v>0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0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0</v>
      </c>
      <c r="AK208" s="28">
        <v>0</v>
      </c>
      <c r="AL208" s="29">
        <v>3049.7789271452493</v>
      </c>
      <c r="AM208" s="26">
        <v>0</v>
      </c>
      <c r="AN208" s="20">
        <v>0</v>
      </c>
      <c r="AO208" s="29">
        <v>0</v>
      </c>
      <c r="AP208" s="26">
        <v>0</v>
      </c>
      <c r="AQ208" s="30">
        <v>1</v>
      </c>
      <c r="AR208" s="23">
        <v>0</v>
      </c>
      <c r="AS208" s="23">
        <v>0</v>
      </c>
      <c r="AT208" s="26">
        <v>0</v>
      </c>
      <c r="AU208" s="26">
        <v>0</v>
      </c>
      <c r="AV208" s="26">
        <v>0</v>
      </c>
      <c r="AW208" s="26">
        <v>0</v>
      </c>
      <c r="AX208" s="26">
        <v>-160970.14000000001</v>
      </c>
      <c r="AY208" s="26">
        <v>0</v>
      </c>
      <c r="AZ208" s="26">
        <v>0</v>
      </c>
      <c r="BA208" s="26">
        <v>-160970.14000000001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-160970.14000000001</v>
      </c>
      <c r="BI208" s="26">
        <v>0</v>
      </c>
      <c r="BJ208" s="26">
        <v>0</v>
      </c>
      <c r="BK208" s="26">
        <v>-160970.14000000001</v>
      </c>
      <c r="BL208" s="26">
        <v>0</v>
      </c>
      <c r="BM208" s="23" t="s">
        <v>98</v>
      </c>
      <c r="BN208" s="23">
        <v>0</v>
      </c>
      <c r="BO208" s="23" t="b">
        <v>0</v>
      </c>
      <c r="BP208" s="26">
        <v>0</v>
      </c>
      <c r="BQ208" s="46">
        <v>0</v>
      </c>
      <c r="BR208" s="20">
        <v>0</v>
      </c>
      <c r="BS208" s="318">
        <v>15</v>
      </c>
      <c r="BT208" s="20">
        <v>0</v>
      </c>
      <c r="BU208" s="318">
        <v>0</v>
      </c>
      <c r="BV208" s="20">
        <v>223</v>
      </c>
      <c r="BW208" s="31">
        <v>0</v>
      </c>
      <c r="BX208" s="31">
        <v>0</v>
      </c>
      <c r="BY208" s="26">
        <v>0</v>
      </c>
      <c r="BZ208" s="26">
        <v>0</v>
      </c>
      <c r="CA208" s="26">
        <v>0</v>
      </c>
      <c r="CB208" s="26">
        <v>-648805.86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2">
        <v>0</v>
      </c>
      <c r="CL208" s="22">
        <v>0</v>
      </c>
    </row>
    <row r="209" spans="1:90" outlineLevel="3">
      <c r="A209" s="316" t="s">
        <v>319</v>
      </c>
      <c r="B209" s="316" t="s">
        <v>282</v>
      </c>
      <c r="C209" s="316" t="s">
        <v>285</v>
      </c>
      <c r="D209" s="316" t="s">
        <v>286</v>
      </c>
      <c r="E209" s="316" t="s">
        <v>326</v>
      </c>
      <c r="F209" s="316" t="s">
        <v>0</v>
      </c>
      <c r="G209" s="316" t="s">
        <v>143</v>
      </c>
      <c r="H209" s="316" t="s">
        <v>95</v>
      </c>
      <c r="I209" s="317" t="s">
        <v>134</v>
      </c>
      <c r="J209" s="20">
        <v>1</v>
      </c>
      <c r="K209" s="20">
        <v>1</v>
      </c>
      <c r="L209" s="21">
        <v>0</v>
      </c>
      <c r="M209" s="22">
        <v>0</v>
      </c>
      <c r="N209" s="22">
        <v>0</v>
      </c>
      <c r="O209" s="23">
        <v>0</v>
      </c>
      <c r="P209" s="20">
        <v>0</v>
      </c>
      <c r="Q209" s="20">
        <v>0</v>
      </c>
      <c r="R209" s="24">
        <v>0</v>
      </c>
      <c r="S209" s="24">
        <v>0</v>
      </c>
      <c r="T209" s="24">
        <v>0</v>
      </c>
      <c r="U209" s="25">
        <v>0</v>
      </c>
      <c r="V209" s="26" t="s">
        <v>97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5">
        <v>0</v>
      </c>
      <c r="AD209" s="26">
        <v>0</v>
      </c>
      <c r="AE209" s="26">
        <v>0</v>
      </c>
      <c r="AF209" s="26">
        <v>0</v>
      </c>
      <c r="AG209" s="26">
        <v>0</v>
      </c>
      <c r="AH209" s="27">
        <v>0</v>
      </c>
      <c r="AI209" s="26">
        <v>0</v>
      </c>
      <c r="AJ209" s="26">
        <v>0</v>
      </c>
      <c r="AK209" s="28">
        <v>0</v>
      </c>
      <c r="AL209" s="29">
        <v>4496.946167295313</v>
      </c>
      <c r="AM209" s="26">
        <v>0</v>
      </c>
      <c r="AN209" s="20">
        <v>0</v>
      </c>
      <c r="AO209" s="29">
        <v>0</v>
      </c>
      <c r="AP209" s="26">
        <v>0</v>
      </c>
      <c r="AQ209" s="30">
        <v>1</v>
      </c>
      <c r="AR209" s="23">
        <v>0</v>
      </c>
      <c r="AS209" s="23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-8252.66</v>
      </c>
      <c r="AY209" s="26">
        <v>0</v>
      </c>
      <c r="AZ209" s="26">
        <v>0</v>
      </c>
      <c r="BA209" s="26">
        <v>-8252.66</v>
      </c>
      <c r="BB209" s="23" t="s">
        <v>0</v>
      </c>
      <c r="BC209" s="23" t="s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-8252.66</v>
      </c>
      <c r="BI209" s="26">
        <v>0</v>
      </c>
      <c r="BJ209" s="26">
        <v>0</v>
      </c>
      <c r="BK209" s="26">
        <v>-8252.66</v>
      </c>
      <c r="BL209" s="26">
        <v>0</v>
      </c>
      <c r="BM209" s="23" t="s">
        <v>98</v>
      </c>
      <c r="BN209" s="23">
        <v>0</v>
      </c>
      <c r="BO209" s="23" t="b">
        <v>0</v>
      </c>
      <c r="BP209" s="26">
        <v>0</v>
      </c>
      <c r="BQ209" s="46">
        <v>0</v>
      </c>
      <c r="BR209" s="20">
        <v>0</v>
      </c>
      <c r="BS209" s="318">
        <v>15</v>
      </c>
      <c r="BT209" s="20">
        <v>0</v>
      </c>
      <c r="BU209" s="318">
        <v>0</v>
      </c>
      <c r="BV209" s="20">
        <v>224</v>
      </c>
      <c r="BW209" s="31">
        <v>0</v>
      </c>
      <c r="BX209" s="31">
        <v>0</v>
      </c>
      <c r="BY209" s="26">
        <v>0</v>
      </c>
      <c r="BZ209" s="26">
        <v>0</v>
      </c>
      <c r="CA209" s="26">
        <v>0</v>
      </c>
      <c r="CB209" s="26">
        <v>-255083.34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2">
        <v>0</v>
      </c>
      <c r="CL209" s="22">
        <v>0</v>
      </c>
    </row>
    <row r="210" spans="1:90" outlineLevel="3">
      <c r="A210" s="316" t="s">
        <v>319</v>
      </c>
      <c r="B210" s="316" t="s">
        <v>282</v>
      </c>
      <c r="C210" s="316" t="s">
        <v>285</v>
      </c>
      <c r="D210" s="316" t="s">
        <v>286</v>
      </c>
      <c r="E210" s="316" t="s">
        <v>327</v>
      </c>
      <c r="F210" s="316" t="s">
        <v>0</v>
      </c>
      <c r="G210" s="316" t="s">
        <v>143</v>
      </c>
      <c r="H210" s="316" t="s">
        <v>95</v>
      </c>
      <c r="I210" s="317" t="s">
        <v>134</v>
      </c>
      <c r="J210" s="20">
        <v>1</v>
      </c>
      <c r="K210" s="20">
        <v>1</v>
      </c>
      <c r="L210" s="21">
        <v>0</v>
      </c>
      <c r="M210" s="22">
        <v>0</v>
      </c>
      <c r="N210" s="22">
        <v>0</v>
      </c>
      <c r="O210" s="23">
        <v>715350</v>
      </c>
      <c r="P210" s="20">
        <v>715350</v>
      </c>
      <c r="Q210" s="20">
        <v>0</v>
      </c>
      <c r="R210" s="24" t="s">
        <v>668</v>
      </c>
      <c r="S210" s="24">
        <v>0</v>
      </c>
      <c r="T210" s="24">
        <v>0</v>
      </c>
      <c r="U210" s="25">
        <v>715350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715350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1215350</v>
      </c>
      <c r="AN210" s="20">
        <v>0</v>
      </c>
      <c r="AO210" s="29">
        <v>0</v>
      </c>
      <c r="AP210" s="26">
        <v>1215350</v>
      </c>
      <c r="AQ210" s="30">
        <v>1</v>
      </c>
      <c r="AR210" s="23">
        <v>0</v>
      </c>
      <c r="AS210" s="23">
        <v>715350</v>
      </c>
      <c r="AT210" s="26">
        <v>0</v>
      </c>
      <c r="AU210" s="26">
        <v>0</v>
      </c>
      <c r="AV210" s="26">
        <v>0</v>
      </c>
      <c r="AW210" s="26">
        <v>0</v>
      </c>
      <c r="AX210" s="26">
        <v>-5587470</v>
      </c>
      <c r="AY210" s="26">
        <v>0</v>
      </c>
      <c r="AZ210" s="26">
        <v>191226</v>
      </c>
      <c r="BA210" s="26">
        <v>-5396244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-5587470</v>
      </c>
      <c r="BI210" s="26">
        <v>0</v>
      </c>
      <c r="BJ210" s="26">
        <v>191226</v>
      </c>
      <c r="BK210" s="26">
        <v>-5396244</v>
      </c>
      <c r="BL210" s="26">
        <v>1215350</v>
      </c>
      <c r="BM210" s="23" t="s">
        <v>98</v>
      </c>
      <c r="BN210" s="23">
        <v>0</v>
      </c>
      <c r="BO210" s="23" t="b">
        <v>0</v>
      </c>
      <c r="BP210" s="26">
        <v>0</v>
      </c>
      <c r="BQ210" s="46">
        <v>0</v>
      </c>
      <c r="BR210" s="20">
        <v>0</v>
      </c>
      <c r="BS210" s="318">
        <v>15</v>
      </c>
      <c r="BT210" s="20">
        <v>0</v>
      </c>
      <c r="BU210" s="318">
        <v>0</v>
      </c>
      <c r="BV210" s="20">
        <v>225</v>
      </c>
      <c r="BW210" s="31">
        <v>0</v>
      </c>
      <c r="BX210" s="31">
        <v>0</v>
      </c>
      <c r="BY210" s="26">
        <v>0</v>
      </c>
      <c r="BZ210" s="26">
        <v>0</v>
      </c>
      <c r="CA210" s="26">
        <v>-500000</v>
      </c>
      <c r="CB210" s="26">
        <v>-1847180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316" t="s">
        <v>319</v>
      </c>
      <c r="B211" s="316" t="s">
        <v>282</v>
      </c>
      <c r="C211" s="316" t="s">
        <v>285</v>
      </c>
      <c r="D211" s="316" t="s">
        <v>286</v>
      </c>
      <c r="E211" s="316" t="s">
        <v>328</v>
      </c>
      <c r="F211" s="316" t="s">
        <v>0</v>
      </c>
      <c r="G211" s="316" t="s">
        <v>143</v>
      </c>
      <c r="H211" s="316" t="s">
        <v>95</v>
      </c>
      <c r="I211" s="317" t="s">
        <v>134</v>
      </c>
      <c r="J211" s="20">
        <v>1</v>
      </c>
      <c r="K211" s="20">
        <v>1</v>
      </c>
      <c r="L211" s="21">
        <v>0</v>
      </c>
      <c r="M211" s="22">
        <v>0</v>
      </c>
      <c r="N211" s="22">
        <v>0</v>
      </c>
      <c r="O211" s="23">
        <v>784650</v>
      </c>
      <c r="P211" s="20">
        <v>784650</v>
      </c>
      <c r="Q211" s="20">
        <v>0</v>
      </c>
      <c r="R211" s="24" t="s">
        <v>669</v>
      </c>
      <c r="S211" s="24">
        <v>0</v>
      </c>
      <c r="T211" s="24">
        <v>0</v>
      </c>
      <c r="U211" s="25">
        <v>784650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784650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8100.0104928369692</v>
      </c>
      <c r="AM211" s="26">
        <v>784650</v>
      </c>
      <c r="AN211" s="20">
        <v>0</v>
      </c>
      <c r="AO211" s="29">
        <v>0</v>
      </c>
      <c r="AP211" s="26">
        <v>784650</v>
      </c>
      <c r="AQ211" s="30">
        <v>1</v>
      </c>
      <c r="AR211" s="23">
        <v>0</v>
      </c>
      <c r="AS211" s="23">
        <v>784650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34724</v>
      </c>
      <c r="BA211" s="26">
        <v>34724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34724</v>
      </c>
      <c r="BK211" s="26">
        <v>34724</v>
      </c>
      <c r="BL211" s="26">
        <v>784650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0</v>
      </c>
      <c r="BR211" s="20">
        <v>0</v>
      </c>
      <c r="BS211" s="318">
        <v>15</v>
      </c>
      <c r="BT211" s="20">
        <v>0</v>
      </c>
      <c r="BU211" s="318">
        <v>0</v>
      </c>
      <c r="BV211" s="20">
        <v>226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316" t="s">
        <v>319</v>
      </c>
      <c r="B212" s="316" t="s">
        <v>282</v>
      </c>
      <c r="C212" s="316" t="s">
        <v>285</v>
      </c>
      <c r="D212" s="316" t="s">
        <v>286</v>
      </c>
      <c r="E212" s="316" t="s">
        <v>329</v>
      </c>
      <c r="F212" s="316" t="s">
        <v>0</v>
      </c>
      <c r="G212" s="316" t="s">
        <v>291</v>
      </c>
      <c r="H212" s="316" t="s">
        <v>95</v>
      </c>
      <c r="I212" s="317" t="s">
        <v>134</v>
      </c>
      <c r="J212" s="20">
        <v>1</v>
      </c>
      <c r="K212" s="20">
        <v>1</v>
      </c>
      <c r="L212" s="21">
        <v>0</v>
      </c>
      <c r="M212" s="22">
        <v>0</v>
      </c>
      <c r="N212" s="22">
        <v>0</v>
      </c>
      <c r="O212" s="23">
        <v>7121810</v>
      </c>
      <c r="P212" s="20">
        <v>7121810</v>
      </c>
      <c r="Q212" s="20">
        <v>0</v>
      </c>
      <c r="R212" s="24" t="s">
        <v>670</v>
      </c>
      <c r="S212" s="24">
        <v>0</v>
      </c>
      <c r="T212" s="24">
        <v>0</v>
      </c>
      <c r="U212" s="25">
        <v>7121810</v>
      </c>
      <c r="V212" s="26" t="s">
        <v>97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5">
        <v>7121810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-34679.254906467235</v>
      </c>
      <c r="AM212" s="26">
        <v>7121810</v>
      </c>
      <c r="AN212" s="20">
        <v>0</v>
      </c>
      <c r="AO212" s="29">
        <v>0</v>
      </c>
      <c r="AP212" s="26">
        <v>7121810</v>
      </c>
      <c r="AQ212" s="30">
        <v>1</v>
      </c>
      <c r="AR212" s="23">
        <v>0</v>
      </c>
      <c r="AS212" s="23">
        <v>7121810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7121810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0</v>
      </c>
      <c r="BR212" s="20">
        <v>0</v>
      </c>
      <c r="BS212" s="318">
        <v>15</v>
      </c>
      <c r="BT212" s="20">
        <v>0</v>
      </c>
      <c r="BU212" s="318">
        <v>0</v>
      </c>
      <c r="BV212" s="20">
        <v>227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</v>
      </c>
      <c r="CL212" s="22">
        <v>0</v>
      </c>
    </row>
    <row r="213" spans="1:90" outlineLevel="3">
      <c r="A213" s="316" t="s">
        <v>319</v>
      </c>
      <c r="B213" s="316" t="s">
        <v>282</v>
      </c>
      <c r="C213" s="316" t="s">
        <v>285</v>
      </c>
      <c r="D213" s="316" t="s">
        <v>286</v>
      </c>
      <c r="E213" s="316" t="s">
        <v>330</v>
      </c>
      <c r="F213" s="316" t="s">
        <v>0</v>
      </c>
      <c r="G213" s="316" t="s">
        <v>171</v>
      </c>
      <c r="H213" s="316" t="s">
        <v>95</v>
      </c>
      <c r="I213" s="317" t="s">
        <v>134</v>
      </c>
      <c r="J213" s="20">
        <v>1</v>
      </c>
      <c r="K213" s="20">
        <v>1</v>
      </c>
      <c r="L213" s="21">
        <v>0</v>
      </c>
      <c r="M213" s="22">
        <v>0</v>
      </c>
      <c r="N213" s="22">
        <v>0</v>
      </c>
      <c r="O213" s="23">
        <v>0</v>
      </c>
      <c r="P213" s="20">
        <v>0</v>
      </c>
      <c r="Q213" s="20">
        <v>0</v>
      </c>
      <c r="R213" s="24" t="s">
        <v>671</v>
      </c>
      <c r="S213" s="24">
        <v>0</v>
      </c>
      <c r="T213" s="24">
        <v>0</v>
      </c>
      <c r="U213" s="25">
        <v>0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0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0</v>
      </c>
      <c r="AN213" s="20">
        <v>0</v>
      </c>
      <c r="AO213" s="29">
        <v>0</v>
      </c>
      <c r="AP213" s="26">
        <v>0</v>
      </c>
      <c r="AQ213" s="30">
        <v>1</v>
      </c>
      <c r="AR213" s="23">
        <v>0</v>
      </c>
      <c r="AS213" s="23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318">
        <v>15</v>
      </c>
      <c r="BT213" s="20">
        <v>0</v>
      </c>
      <c r="BU213" s="318">
        <v>0</v>
      </c>
      <c r="BV213" s="20">
        <v>255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s="323" customFormat="1" ht="20.100000000000001" customHeight="1" outlineLevel="2">
      <c r="A214" s="320" t="s">
        <v>331</v>
      </c>
      <c r="B214" s="320"/>
      <c r="C214" s="320"/>
      <c r="D214" s="320"/>
      <c r="E214" s="320"/>
      <c r="F214" s="320"/>
      <c r="G214" s="320"/>
      <c r="H214" s="320"/>
      <c r="I214" s="321"/>
      <c r="J214" s="32"/>
      <c r="K214" s="32"/>
      <c r="L214" s="33"/>
      <c r="M214" s="34"/>
      <c r="N214" s="34"/>
      <c r="O214" s="35"/>
      <c r="P214" s="32"/>
      <c r="Q214" s="32"/>
      <c r="R214" s="36">
        <v>0</v>
      </c>
      <c r="S214" s="36">
        <v>0</v>
      </c>
      <c r="T214" s="36">
        <v>0</v>
      </c>
      <c r="U214" s="37">
        <v>35675174.609999999</v>
      </c>
      <c r="V214" s="38"/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7">
        <v>35675174.609999999</v>
      </c>
      <c r="AD214" s="38">
        <v>0</v>
      </c>
      <c r="AE214" s="38">
        <v>0</v>
      </c>
      <c r="AF214" s="38">
        <v>0</v>
      </c>
      <c r="AG214" s="38">
        <v>0</v>
      </c>
      <c r="AH214" s="39">
        <v>0</v>
      </c>
      <c r="AI214" s="38">
        <v>0</v>
      </c>
      <c r="AJ214" s="38">
        <v>0</v>
      </c>
      <c r="AK214" s="40">
        <v>0</v>
      </c>
      <c r="AL214" s="41"/>
      <c r="AM214" s="38">
        <v>37846710.119999997</v>
      </c>
      <c r="AN214" s="32"/>
      <c r="AO214" s="41"/>
      <c r="AP214" s="38">
        <v>37846710.119999997</v>
      </c>
      <c r="AQ214" s="42"/>
      <c r="AR214" s="35"/>
      <c r="AS214" s="35"/>
      <c r="AT214" s="38">
        <v>0</v>
      </c>
      <c r="AU214" s="38">
        <v>0</v>
      </c>
      <c r="AV214" s="38">
        <v>0</v>
      </c>
      <c r="AW214" s="38">
        <v>0</v>
      </c>
      <c r="AX214" s="38">
        <v>-8756694.4900107533</v>
      </c>
      <c r="AY214" s="38">
        <v>0</v>
      </c>
      <c r="AZ214" s="38">
        <v>231450</v>
      </c>
      <c r="BA214" s="38">
        <v>-8525244.4900107533</v>
      </c>
      <c r="BB214" s="35"/>
      <c r="BC214" s="35"/>
      <c r="BD214" s="38"/>
      <c r="BE214" s="38"/>
      <c r="BF214" s="38"/>
      <c r="BG214" s="38"/>
      <c r="BH214" s="38"/>
      <c r="BI214" s="38"/>
      <c r="BJ214" s="38"/>
      <c r="BK214" s="38"/>
      <c r="BL214" s="38"/>
      <c r="BM214" s="35"/>
      <c r="BN214" s="35"/>
      <c r="BO214" s="35"/>
      <c r="BP214" s="38"/>
      <c r="BQ214" s="50"/>
      <c r="BR214" s="32"/>
      <c r="BS214" s="322"/>
      <c r="BT214" s="32"/>
      <c r="BU214" s="322"/>
      <c r="BV214" s="32"/>
      <c r="BW214" s="43"/>
      <c r="BX214" s="43"/>
      <c r="BY214" s="38"/>
      <c r="BZ214" s="38"/>
      <c r="CA214" s="38">
        <v>-2171535.5099999998</v>
      </c>
      <c r="CB214" s="38"/>
      <c r="CC214" s="38"/>
      <c r="CD214" s="38"/>
      <c r="CE214" s="38"/>
      <c r="CF214" s="38"/>
      <c r="CG214" s="38"/>
      <c r="CH214" s="38"/>
      <c r="CI214" s="38"/>
      <c r="CJ214" s="38"/>
      <c r="CK214" s="34"/>
      <c r="CL214" s="34"/>
    </row>
    <row r="215" spans="1:90" outlineLevel="3">
      <c r="A215" s="316" t="s">
        <v>335</v>
      </c>
      <c r="B215" s="316" t="s">
        <v>282</v>
      </c>
      <c r="C215" s="316" t="s">
        <v>285</v>
      </c>
      <c r="D215" s="316" t="s">
        <v>286</v>
      </c>
      <c r="E215" s="316" t="s">
        <v>336</v>
      </c>
      <c r="F215" s="316" t="s">
        <v>0</v>
      </c>
      <c r="G215" s="316" t="s">
        <v>291</v>
      </c>
      <c r="H215" s="316" t="s">
        <v>95</v>
      </c>
      <c r="I215" s="317" t="s">
        <v>134</v>
      </c>
      <c r="J215" s="20">
        <v>1</v>
      </c>
      <c r="K215" s="20">
        <v>1</v>
      </c>
      <c r="L215" s="21">
        <v>0</v>
      </c>
      <c r="M215" s="22">
        <v>0</v>
      </c>
      <c r="N215" s="22">
        <v>0</v>
      </c>
      <c r="O215" s="23">
        <v>0</v>
      </c>
      <c r="P215" s="20">
        <v>0</v>
      </c>
      <c r="Q215" s="20">
        <v>0</v>
      </c>
      <c r="R215" s="24" t="s">
        <v>672</v>
      </c>
      <c r="S215" s="24">
        <v>0</v>
      </c>
      <c r="T215" s="24">
        <v>0</v>
      </c>
      <c r="U215" s="25">
        <v>0</v>
      </c>
      <c r="V215" s="26" t="s">
        <v>97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5">
        <v>0</v>
      </c>
      <c r="AD215" s="26">
        <v>0</v>
      </c>
      <c r="AE215" s="26">
        <v>0</v>
      </c>
      <c r="AF215" s="26">
        <v>0</v>
      </c>
      <c r="AG215" s="26">
        <v>0</v>
      </c>
      <c r="AH215" s="27">
        <v>0</v>
      </c>
      <c r="AI215" s="26">
        <v>0</v>
      </c>
      <c r="AJ215" s="26">
        <v>0</v>
      </c>
      <c r="AK215" s="28">
        <v>0</v>
      </c>
      <c r="AL215" s="29">
        <v>54792.681189856652</v>
      </c>
      <c r="AM215" s="26">
        <v>0</v>
      </c>
      <c r="AN215" s="20">
        <v>0</v>
      </c>
      <c r="AO215" s="29">
        <v>0</v>
      </c>
      <c r="AP215" s="26">
        <v>0</v>
      </c>
      <c r="AQ215" s="30">
        <v>1</v>
      </c>
      <c r="AR215" s="23">
        <v>0</v>
      </c>
      <c r="AS215" s="23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113359.25069294474</v>
      </c>
      <c r="AY215" s="26">
        <v>0</v>
      </c>
      <c r="AZ215" s="26">
        <v>19049.25722181952</v>
      </c>
      <c r="BA215" s="26">
        <v>132408.50791476428</v>
      </c>
      <c r="BB215" s="23" t="s">
        <v>0</v>
      </c>
      <c r="BC215" s="23" t="s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113359.25069294474</v>
      </c>
      <c r="BI215" s="26">
        <v>0</v>
      </c>
      <c r="BJ215" s="26">
        <v>19049.25722181952</v>
      </c>
      <c r="BK215" s="26">
        <v>132408.50791476428</v>
      </c>
      <c r="BL215" s="26">
        <v>0</v>
      </c>
      <c r="BM215" s="23" t="s">
        <v>88</v>
      </c>
      <c r="BN215" s="23">
        <v>0</v>
      </c>
      <c r="BO215" s="23" t="b">
        <v>0</v>
      </c>
      <c r="BP215" s="26">
        <v>0</v>
      </c>
      <c r="BQ215" s="46">
        <v>0</v>
      </c>
      <c r="BR215" s="20">
        <v>0</v>
      </c>
      <c r="BS215" s="318">
        <v>14</v>
      </c>
      <c r="BT215" s="20">
        <v>0</v>
      </c>
      <c r="BU215" s="318">
        <v>0</v>
      </c>
      <c r="BV215" s="20">
        <v>206</v>
      </c>
      <c r="BW215" s="31">
        <v>0</v>
      </c>
      <c r="BX215" s="31">
        <v>0</v>
      </c>
      <c r="BY215" s="26">
        <v>0</v>
      </c>
      <c r="BZ215" s="26">
        <v>0</v>
      </c>
      <c r="CA215" s="26">
        <v>0</v>
      </c>
      <c r="CB215" s="26">
        <v>-1575000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2">
        <v>0</v>
      </c>
      <c r="CL215" s="22">
        <v>0</v>
      </c>
    </row>
    <row r="216" spans="1:90" outlineLevel="3">
      <c r="A216" s="316" t="s">
        <v>335</v>
      </c>
      <c r="B216" s="316" t="s">
        <v>282</v>
      </c>
      <c r="C216" s="316" t="s">
        <v>285</v>
      </c>
      <c r="D216" s="316" t="s">
        <v>286</v>
      </c>
      <c r="E216" s="316" t="s">
        <v>337</v>
      </c>
      <c r="F216" s="316" t="s">
        <v>0</v>
      </c>
      <c r="G216" s="316" t="s">
        <v>291</v>
      </c>
      <c r="H216" s="316" t="s">
        <v>95</v>
      </c>
      <c r="I216" s="317" t="s">
        <v>134</v>
      </c>
      <c r="J216" s="20">
        <v>1</v>
      </c>
      <c r="K216" s="20">
        <v>1</v>
      </c>
      <c r="L216" s="21">
        <v>0</v>
      </c>
      <c r="M216" s="22">
        <v>0</v>
      </c>
      <c r="N216" s="22">
        <v>0</v>
      </c>
      <c r="O216" s="23">
        <v>0</v>
      </c>
      <c r="P216" s="20">
        <v>0</v>
      </c>
      <c r="Q216" s="20">
        <v>0</v>
      </c>
      <c r="R216" s="24" t="s">
        <v>673</v>
      </c>
      <c r="S216" s="24">
        <v>0</v>
      </c>
      <c r="T216" s="24">
        <v>0</v>
      </c>
      <c r="U216" s="25">
        <v>0</v>
      </c>
      <c r="V216" s="26" t="s">
        <v>97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5">
        <v>0</v>
      </c>
      <c r="AD216" s="26">
        <v>0</v>
      </c>
      <c r="AE216" s="26">
        <v>0</v>
      </c>
      <c r="AF216" s="26">
        <v>0</v>
      </c>
      <c r="AG216" s="26">
        <v>0</v>
      </c>
      <c r="AH216" s="27">
        <v>0</v>
      </c>
      <c r="AI216" s="26">
        <v>0</v>
      </c>
      <c r="AJ216" s="26">
        <v>0</v>
      </c>
      <c r="AK216" s="28">
        <v>0</v>
      </c>
      <c r="AL216" s="29">
        <v>118850.09248811041</v>
      </c>
      <c r="AM216" s="26">
        <v>0</v>
      </c>
      <c r="AN216" s="20">
        <v>0</v>
      </c>
      <c r="AO216" s="29">
        <v>0</v>
      </c>
      <c r="AP216" s="26">
        <v>0</v>
      </c>
      <c r="AQ216" s="30">
        <v>1</v>
      </c>
      <c r="AR216" s="23">
        <v>0</v>
      </c>
      <c r="AS216" s="23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251128.73062770395</v>
      </c>
      <c r="AY216" s="26">
        <v>0</v>
      </c>
      <c r="AZ216" s="26">
        <v>66735.443333333329</v>
      </c>
      <c r="BA216" s="26">
        <v>317864.1739610373</v>
      </c>
      <c r="BB216" s="23" t="s">
        <v>0</v>
      </c>
      <c r="BC216" s="23" t="s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251128.73062770395</v>
      </c>
      <c r="BI216" s="26">
        <v>0</v>
      </c>
      <c r="BJ216" s="26">
        <v>66735.443333333329</v>
      </c>
      <c r="BK216" s="26">
        <v>317864.1739610373</v>
      </c>
      <c r="BL216" s="26">
        <v>0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0</v>
      </c>
      <c r="BR216" s="20">
        <v>0</v>
      </c>
      <c r="BS216" s="318">
        <v>14</v>
      </c>
      <c r="BT216" s="20">
        <v>0</v>
      </c>
      <c r="BU216" s="318">
        <v>0</v>
      </c>
      <c r="BV216" s="20">
        <v>207</v>
      </c>
      <c r="BW216" s="31">
        <v>0</v>
      </c>
      <c r="BX216" s="31">
        <v>0</v>
      </c>
      <c r="BY216" s="26">
        <v>0</v>
      </c>
      <c r="BZ216" s="26">
        <v>0</v>
      </c>
      <c r="CA216" s="26">
        <v>0</v>
      </c>
      <c r="CB216" s="26">
        <v>-3437500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2">
        <v>0</v>
      </c>
      <c r="CL216" s="22">
        <v>0</v>
      </c>
    </row>
    <row r="217" spans="1:90" outlineLevel="3">
      <c r="A217" s="316" t="s">
        <v>335</v>
      </c>
      <c r="B217" s="316" t="s">
        <v>282</v>
      </c>
      <c r="C217" s="316" t="s">
        <v>285</v>
      </c>
      <c r="D217" s="316" t="s">
        <v>286</v>
      </c>
      <c r="E217" s="316" t="s">
        <v>338</v>
      </c>
      <c r="F217" s="316" t="s">
        <v>0</v>
      </c>
      <c r="G217" s="316" t="s">
        <v>143</v>
      </c>
      <c r="H217" s="316" t="s">
        <v>95</v>
      </c>
      <c r="I217" s="317" t="s">
        <v>134</v>
      </c>
      <c r="J217" s="20">
        <v>1</v>
      </c>
      <c r="K217" s="20">
        <v>1</v>
      </c>
      <c r="L217" s="21">
        <v>0</v>
      </c>
      <c r="M217" s="22">
        <v>0</v>
      </c>
      <c r="N217" s="22">
        <v>0</v>
      </c>
      <c r="O217" s="23">
        <v>0</v>
      </c>
      <c r="P217" s="20">
        <v>0</v>
      </c>
      <c r="Q217" s="20">
        <v>0</v>
      </c>
      <c r="R217" s="24">
        <v>0</v>
      </c>
      <c r="S217" s="24">
        <v>0</v>
      </c>
      <c r="T217" s="24">
        <v>0</v>
      </c>
      <c r="U217" s="25">
        <v>0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403936.91749005613</v>
      </c>
      <c r="AM217" s="26">
        <v>0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3" t="s">
        <v>0</v>
      </c>
      <c r="BC217" s="23" t="s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0</v>
      </c>
      <c r="BR217" s="20">
        <v>0</v>
      </c>
      <c r="BS217" s="318">
        <v>14</v>
      </c>
      <c r="BT217" s="20">
        <v>0</v>
      </c>
      <c r="BU217" s="318">
        <v>0</v>
      </c>
      <c r="BV217" s="20">
        <v>232</v>
      </c>
      <c r="BW217" s="31">
        <v>0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s="323" customFormat="1" ht="20.100000000000001" customHeight="1" outlineLevel="2">
      <c r="A218" s="320" t="s">
        <v>339</v>
      </c>
      <c r="B218" s="320"/>
      <c r="C218" s="320"/>
      <c r="D218" s="320"/>
      <c r="E218" s="320"/>
      <c r="F218" s="320"/>
      <c r="G218" s="320"/>
      <c r="H218" s="320"/>
      <c r="I218" s="321"/>
      <c r="J218" s="32"/>
      <c r="K218" s="32"/>
      <c r="L218" s="33"/>
      <c r="M218" s="34"/>
      <c r="N218" s="34"/>
      <c r="O218" s="35"/>
      <c r="P218" s="32"/>
      <c r="Q218" s="32"/>
      <c r="R218" s="36">
        <v>0</v>
      </c>
      <c r="S218" s="36">
        <v>0</v>
      </c>
      <c r="T218" s="36">
        <v>0</v>
      </c>
      <c r="U218" s="37">
        <v>0</v>
      </c>
      <c r="V218" s="38"/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7">
        <v>0</v>
      </c>
      <c r="AD218" s="38">
        <v>0</v>
      </c>
      <c r="AE218" s="38">
        <v>0</v>
      </c>
      <c r="AF218" s="38">
        <v>0</v>
      </c>
      <c r="AG218" s="38">
        <v>0</v>
      </c>
      <c r="AH218" s="39">
        <v>0</v>
      </c>
      <c r="AI218" s="38">
        <v>0</v>
      </c>
      <c r="AJ218" s="38">
        <v>0</v>
      </c>
      <c r="AK218" s="40">
        <v>0</v>
      </c>
      <c r="AL218" s="41"/>
      <c r="AM218" s="38">
        <v>0</v>
      </c>
      <c r="AN218" s="32"/>
      <c r="AO218" s="41"/>
      <c r="AP218" s="38">
        <v>0</v>
      </c>
      <c r="AQ218" s="42"/>
      <c r="AR218" s="35"/>
      <c r="AS218" s="35"/>
      <c r="AT218" s="38">
        <v>0</v>
      </c>
      <c r="AU218" s="38">
        <v>0</v>
      </c>
      <c r="AV218" s="38">
        <v>0</v>
      </c>
      <c r="AW218" s="38">
        <v>0</v>
      </c>
      <c r="AX218" s="38">
        <v>364487.98132064869</v>
      </c>
      <c r="AY218" s="38">
        <v>0</v>
      </c>
      <c r="AZ218" s="38">
        <v>85784.700555152842</v>
      </c>
      <c r="BA218" s="38">
        <v>450272.68187580159</v>
      </c>
      <c r="BB218" s="35"/>
      <c r="BC218" s="35"/>
      <c r="BD218" s="38"/>
      <c r="BE218" s="38"/>
      <c r="BF218" s="38"/>
      <c r="BG218" s="38"/>
      <c r="BH218" s="38"/>
      <c r="BI218" s="38"/>
      <c r="BJ218" s="38"/>
      <c r="BK218" s="38"/>
      <c r="BL218" s="38"/>
      <c r="BM218" s="35"/>
      <c r="BN218" s="35"/>
      <c r="BO218" s="35"/>
      <c r="BP218" s="38"/>
      <c r="BQ218" s="50"/>
      <c r="BR218" s="32"/>
      <c r="BS218" s="322"/>
      <c r="BT218" s="32"/>
      <c r="BU218" s="322"/>
      <c r="BV218" s="32"/>
      <c r="BW218" s="43"/>
      <c r="BX218" s="43"/>
      <c r="BY218" s="38"/>
      <c r="BZ218" s="38"/>
      <c r="CA218" s="38">
        <v>0</v>
      </c>
      <c r="CB218" s="38"/>
      <c r="CC218" s="38"/>
      <c r="CD218" s="38"/>
      <c r="CE218" s="38"/>
      <c r="CF218" s="38"/>
      <c r="CG218" s="38"/>
      <c r="CH218" s="38"/>
      <c r="CI218" s="38"/>
      <c r="CJ218" s="38"/>
      <c r="CK218" s="34"/>
      <c r="CL218" s="34"/>
    </row>
    <row r="219" spans="1:90" outlineLevel="3">
      <c r="A219" s="316" t="s">
        <v>278</v>
      </c>
      <c r="B219" s="316" t="s">
        <v>282</v>
      </c>
      <c r="C219" s="316" t="s">
        <v>285</v>
      </c>
      <c r="D219" s="316" t="s">
        <v>286</v>
      </c>
      <c r="E219" s="316" t="s">
        <v>340</v>
      </c>
      <c r="F219" s="316" t="s">
        <v>526</v>
      </c>
      <c r="G219" s="316" t="s">
        <v>143</v>
      </c>
      <c r="H219" s="316" t="s">
        <v>120</v>
      </c>
      <c r="I219" s="317" t="s">
        <v>120</v>
      </c>
      <c r="J219" s="44">
        <v>1</v>
      </c>
      <c r="K219" s="20">
        <v>1</v>
      </c>
      <c r="L219" s="21">
        <v>0</v>
      </c>
      <c r="M219" s="22">
        <v>0</v>
      </c>
      <c r="N219" s="22">
        <v>1</v>
      </c>
      <c r="O219" s="23">
        <v>0</v>
      </c>
      <c r="P219" s="20">
        <v>0</v>
      </c>
      <c r="Q219" s="20">
        <v>0</v>
      </c>
      <c r="R219" s="24" t="s">
        <v>674</v>
      </c>
      <c r="S219" s="24">
        <v>0</v>
      </c>
      <c r="T219" s="24">
        <v>0</v>
      </c>
      <c r="U219" s="25">
        <v>0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0</v>
      </c>
      <c r="AD219" s="26">
        <v>0</v>
      </c>
      <c r="AE219" s="26">
        <v>0</v>
      </c>
      <c r="AF219" s="26">
        <v>0</v>
      </c>
      <c r="AG219" s="26">
        <v>0</v>
      </c>
      <c r="AH219" s="27">
        <v>0</v>
      </c>
      <c r="AI219" s="26">
        <v>0</v>
      </c>
      <c r="AJ219" s="26">
        <v>0</v>
      </c>
      <c r="AK219" s="28">
        <v>0</v>
      </c>
      <c r="AL219" s="29">
        <v>0</v>
      </c>
      <c r="AM219" s="26">
        <v>0</v>
      </c>
      <c r="AN219" s="29">
        <v>0</v>
      </c>
      <c r="AO219" s="29">
        <v>0</v>
      </c>
      <c r="AP219" s="26">
        <v>0</v>
      </c>
      <c r="AQ219" s="30">
        <v>1</v>
      </c>
      <c r="AR219" s="23">
        <v>0</v>
      </c>
      <c r="AS219" s="23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3" t="s">
        <v>0</v>
      </c>
      <c r="BC219" s="23" t="s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3">
        <v>0</v>
      </c>
      <c r="BM219" s="23" t="s">
        <v>98</v>
      </c>
      <c r="BN219" s="23">
        <v>0</v>
      </c>
      <c r="BO219" s="23" t="b">
        <v>0</v>
      </c>
      <c r="BP219" s="26">
        <v>0</v>
      </c>
      <c r="BQ219" s="20">
        <v>0</v>
      </c>
      <c r="BR219" s="20">
        <v>0</v>
      </c>
      <c r="BS219" s="318">
        <v>8</v>
      </c>
      <c r="BT219" s="20">
        <v>0</v>
      </c>
      <c r="BU219" s="318">
        <v>0</v>
      </c>
      <c r="BV219" s="20">
        <v>90</v>
      </c>
      <c r="BW219" s="31">
        <v>0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2">
        <v>0</v>
      </c>
      <c r="CL219" s="22">
        <v>0</v>
      </c>
    </row>
    <row r="220" spans="1:90" outlineLevel="3">
      <c r="A220" s="316" t="s">
        <v>278</v>
      </c>
      <c r="B220" s="316" t="s">
        <v>282</v>
      </c>
      <c r="C220" s="316" t="s">
        <v>285</v>
      </c>
      <c r="D220" s="316" t="s">
        <v>286</v>
      </c>
      <c r="E220" s="316" t="s">
        <v>395</v>
      </c>
      <c r="F220" s="316" t="s">
        <v>526</v>
      </c>
      <c r="G220" s="316" t="s">
        <v>171</v>
      </c>
      <c r="H220" s="316" t="s">
        <v>120</v>
      </c>
      <c r="I220" s="317" t="s">
        <v>120</v>
      </c>
      <c r="J220" s="44">
        <v>1</v>
      </c>
      <c r="K220" s="20">
        <v>1</v>
      </c>
      <c r="L220" s="21">
        <v>0</v>
      </c>
      <c r="M220" s="22">
        <v>0</v>
      </c>
      <c r="N220" s="22">
        <v>1</v>
      </c>
      <c r="O220" s="23">
        <v>4217177</v>
      </c>
      <c r="P220" s="20">
        <v>4217177</v>
      </c>
      <c r="Q220" s="20">
        <v>0</v>
      </c>
      <c r="R220" s="24" t="s">
        <v>675</v>
      </c>
      <c r="S220" s="24">
        <v>0</v>
      </c>
      <c r="T220" s="24">
        <v>0</v>
      </c>
      <c r="U220" s="25">
        <v>4217177</v>
      </c>
      <c r="V220" s="26" t="s">
        <v>97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5">
        <v>4217177</v>
      </c>
      <c r="AD220" s="26">
        <v>0</v>
      </c>
      <c r="AE220" s="26">
        <v>0</v>
      </c>
      <c r="AF220" s="26">
        <v>0</v>
      </c>
      <c r="AG220" s="26">
        <v>0</v>
      </c>
      <c r="AH220" s="27">
        <v>0</v>
      </c>
      <c r="AI220" s="26">
        <v>0</v>
      </c>
      <c r="AJ220" s="26">
        <v>0</v>
      </c>
      <c r="AK220" s="28">
        <v>0</v>
      </c>
      <c r="AL220" s="29">
        <v>0</v>
      </c>
      <c r="AM220" s="26">
        <v>4217177</v>
      </c>
      <c r="AN220" s="29">
        <v>0</v>
      </c>
      <c r="AO220" s="29">
        <v>0</v>
      </c>
      <c r="AP220" s="26">
        <v>4217177</v>
      </c>
      <c r="AQ220" s="30">
        <v>1</v>
      </c>
      <c r="AR220" s="23">
        <v>4217177</v>
      </c>
      <c r="AS220" s="23">
        <v>4217177</v>
      </c>
      <c r="AT220" s="26">
        <v>0</v>
      </c>
      <c r="AU220" s="26">
        <v>0</v>
      </c>
      <c r="AV220" s="26">
        <v>0</v>
      </c>
      <c r="AW220" s="26">
        <v>0</v>
      </c>
      <c r="AX220" s="26">
        <v>-915823</v>
      </c>
      <c r="AY220" s="26">
        <v>0</v>
      </c>
      <c r="AZ220" s="26">
        <v>0</v>
      </c>
      <c r="BA220" s="26">
        <v>-915823</v>
      </c>
      <c r="BB220" s="23" t="s">
        <v>0</v>
      </c>
      <c r="BC220" s="23" t="s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-915823</v>
      </c>
      <c r="BI220" s="26">
        <v>0</v>
      </c>
      <c r="BJ220" s="26">
        <v>0</v>
      </c>
      <c r="BK220" s="26">
        <v>-915823</v>
      </c>
      <c r="BL220" s="23">
        <v>4217177</v>
      </c>
      <c r="BM220" s="23" t="s">
        <v>98</v>
      </c>
      <c r="BN220" s="23">
        <v>0</v>
      </c>
      <c r="BO220" s="23" t="b">
        <v>0</v>
      </c>
      <c r="BP220" s="26">
        <v>0</v>
      </c>
      <c r="BQ220" s="20">
        <v>0</v>
      </c>
      <c r="BR220" s="20">
        <v>0</v>
      </c>
      <c r="BS220" s="318">
        <v>8</v>
      </c>
      <c r="BT220" s="20">
        <v>0</v>
      </c>
      <c r="BU220" s="318">
        <v>0</v>
      </c>
      <c r="BV220" s="20">
        <v>92</v>
      </c>
      <c r="BW220" s="31">
        <v>0</v>
      </c>
      <c r="BX220" s="31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2">
        <v>0</v>
      </c>
      <c r="CL220" s="22">
        <v>0</v>
      </c>
    </row>
    <row r="221" spans="1:90" outlineLevel="3">
      <c r="A221" s="316" t="s">
        <v>278</v>
      </c>
      <c r="B221" s="316" t="s">
        <v>282</v>
      </c>
      <c r="C221" s="316" t="s">
        <v>285</v>
      </c>
      <c r="D221" s="316" t="s">
        <v>286</v>
      </c>
      <c r="E221" s="316" t="s">
        <v>676</v>
      </c>
      <c r="F221" s="316" t="s">
        <v>526</v>
      </c>
      <c r="G221" s="316" t="s">
        <v>291</v>
      </c>
      <c r="H221" s="316" t="s">
        <v>120</v>
      </c>
      <c r="I221" s="317" t="s">
        <v>120</v>
      </c>
      <c r="J221" s="44">
        <v>1</v>
      </c>
      <c r="K221" s="20">
        <v>1</v>
      </c>
      <c r="L221" s="21">
        <v>0</v>
      </c>
      <c r="M221" s="22">
        <v>0</v>
      </c>
      <c r="N221" s="22">
        <v>1</v>
      </c>
      <c r="O221" s="23">
        <v>0</v>
      </c>
      <c r="P221" s="20">
        <v>0</v>
      </c>
      <c r="Q221" s="20">
        <v>0</v>
      </c>
      <c r="R221" s="24" t="s">
        <v>677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9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3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20">
        <v>0</v>
      </c>
      <c r="BR221" s="20">
        <v>0</v>
      </c>
      <c r="BS221" s="318">
        <v>8</v>
      </c>
      <c r="BT221" s="20">
        <v>0</v>
      </c>
      <c r="BU221" s="318">
        <v>0</v>
      </c>
      <c r="BV221" s="20">
        <v>95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316" t="s">
        <v>278</v>
      </c>
      <c r="B222" s="316" t="s">
        <v>282</v>
      </c>
      <c r="C222" s="316" t="s">
        <v>285</v>
      </c>
      <c r="D222" s="316" t="s">
        <v>286</v>
      </c>
      <c r="E222" s="316" t="s">
        <v>341</v>
      </c>
      <c r="F222" s="316" t="s">
        <v>526</v>
      </c>
      <c r="G222" s="316" t="s">
        <v>291</v>
      </c>
      <c r="H222" s="316" t="s">
        <v>120</v>
      </c>
      <c r="I222" s="317" t="s">
        <v>120</v>
      </c>
      <c r="J222" s="44">
        <v>1</v>
      </c>
      <c r="K222" s="20">
        <v>1</v>
      </c>
      <c r="L222" s="21">
        <v>0</v>
      </c>
      <c r="M222" s="22">
        <v>0</v>
      </c>
      <c r="N222" s="22">
        <v>1</v>
      </c>
      <c r="O222" s="23">
        <v>0</v>
      </c>
      <c r="P222" s="20">
        <v>0</v>
      </c>
      <c r="Q222" s="20">
        <v>0</v>
      </c>
      <c r="R222" s="24" t="s">
        <v>678</v>
      </c>
      <c r="S222" s="24">
        <v>0</v>
      </c>
      <c r="T222" s="24">
        <v>0</v>
      </c>
      <c r="U222" s="25">
        <v>0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0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0</v>
      </c>
      <c r="AM222" s="26">
        <v>0</v>
      </c>
      <c r="AN222" s="29">
        <v>0</v>
      </c>
      <c r="AO222" s="29">
        <v>0</v>
      </c>
      <c r="AP222" s="26">
        <v>0</v>
      </c>
      <c r="AQ222" s="30">
        <v>1</v>
      </c>
      <c r="AR222" s="23">
        <v>0</v>
      </c>
      <c r="AS222" s="23">
        <v>0</v>
      </c>
      <c r="AT222" s="26">
        <v>0</v>
      </c>
      <c r="AU222" s="26">
        <v>0</v>
      </c>
      <c r="AV222" s="26">
        <v>0</v>
      </c>
      <c r="AW222" s="26">
        <v>0</v>
      </c>
      <c r="AX222" s="26">
        <v>937000</v>
      </c>
      <c r="AY222" s="26">
        <v>0</v>
      </c>
      <c r="AZ222" s="26">
        <v>0</v>
      </c>
      <c r="BA222" s="26">
        <v>937000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937000</v>
      </c>
      <c r="BI222" s="26">
        <v>0</v>
      </c>
      <c r="BJ222" s="26">
        <v>0</v>
      </c>
      <c r="BK222" s="26">
        <v>937000</v>
      </c>
      <c r="BL222" s="26">
        <v>0</v>
      </c>
      <c r="BM222" s="23" t="s">
        <v>98</v>
      </c>
      <c r="BN222" s="23">
        <v>0</v>
      </c>
      <c r="BO222" s="23" t="b">
        <v>0</v>
      </c>
      <c r="BP222" s="26">
        <v>0</v>
      </c>
      <c r="BQ222" s="20">
        <v>0</v>
      </c>
      <c r="BR222" s="20">
        <v>0</v>
      </c>
      <c r="BS222" s="318">
        <v>8</v>
      </c>
      <c r="BT222" s="20">
        <v>0</v>
      </c>
      <c r="BU222" s="318">
        <v>0</v>
      </c>
      <c r="BV222" s="20">
        <v>96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-1000000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s="323" customFormat="1" ht="20.100000000000001" customHeight="1" outlineLevel="2">
      <c r="A223" s="320" t="s">
        <v>280</v>
      </c>
      <c r="B223" s="320"/>
      <c r="C223" s="320"/>
      <c r="D223" s="320"/>
      <c r="E223" s="320"/>
      <c r="F223" s="320"/>
      <c r="G223" s="320"/>
      <c r="H223" s="320"/>
      <c r="I223" s="321"/>
      <c r="J223" s="48"/>
      <c r="K223" s="32"/>
      <c r="L223" s="33"/>
      <c r="M223" s="34"/>
      <c r="N223" s="34"/>
      <c r="O223" s="35"/>
      <c r="P223" s="32"/>
      <c r="Q223" s="32"/>
      <c r="R223" s="36">
        <v>0</v>
      </c>
      <c r="S223" s="36">
        <v>0</v>
      </c>
      <c r="T223" s="36">
        <v>0</v>
      </c>
      <c r="U223" s="37">
        <v>4217177</v>
      </c>
      <c r="V223" s="38"/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7">
        <v>4217177</v>
      </c>
      <c r="AD223" s="38">
        <v>0</v>
      </c>
      <c r="AE223" s="38">
        <v>0</v>
      </c>
      <c r="AF223" s="38">
        <v>0</v>
      </c>
      <c r="AG223" s="38">
        <v>0</v>
      </c>
      <c r="AH223" s="39">
        <v>0</v>
      </c>
      <c r="AI223" s="38">
        <v>0</v>
      </c>
      <c r="AJ223" s="38">
        <v>0</v>
      </c>
      <c r="AK223" s="40">
        <v>0</v>
      </c>
      <c r="AL223" s="41"/>
      <c r="AM223" s="38">
        <v>4217177</v>
      </c>
      <c r="AN223" s="41"/>
      <c r="AO223" s="41"/>
      <c r="AP223" s="38">
        <v>4217177</v>
      </c>
      <c r="AQ223" s="42"/>
      <c r="AR223" s="35"/>
      <c r="AS223" s="35"/>
      <c r="AT223" s="38">
        <v>0</v>
      </c>
      <c r="AU223" s="38">
        <v>0</v>
      </c>
      <c r="AV223" s="38">
        <v>0</v>
      </c>
      <c r="AW223" s="38">
        <v>0</v>
      </c>
      <c r="AX223" s="38">
        <v>21177</v>
      </c>
      <c r="AY223" s="38">
        <v>0</v>
      </c>
      <c r="AZ223" s="38">
        <v>0</v>
      </c>
      <c r="BA223" s="38">
        <v>21177</v>
      </c>
      <c r="BB223" s="35"/>
      <c r="BC223" s="35"/>
      <c r="BD223" s="38"/>
      <c r="BE223" s="38"/>
      <c r="BF223" s="38"/>
      <c r="BG223" s="38"/>
      <c r="BH223" s="38"/>
      <c r="BI223" s="38"/>
      <c r="BJ223" s="38"/>
      <c r="BK223" s="38"/>
      <c r="BL223" s="38"/>
      <c r="BM223" s="35"/>
      <c r="BN223" s="35"/>
      <c r="BO223" s="35"/>
      <c r="BP223" s="38"/>
      <c r="BQ223" s="32"/>
      <c r="BR223" s="32"/>
      <c r="BS223" s="322"/>
      <c r="BT223" s="32"/>
      <c r="BU223" s="322"/>
      <c r="BV223" s="32"/>
      <c r="BW223" s="43"/>
      <c r="BX223" s="43"/>
      <c r="BY223" s="38"/>
      <c r="BZ223" s="38"/>
      <c r="CA223" s="38">
        <v>0</v>
      </c>
      <c r="CB223" s="38"/>
      <c r="CC223" s="38"/>
      <c r="CD223" s="38"/>
      <c r="CE223" s="38"/>
      <c r="CF223" s="38"/>
      <c r="CG223" s="38"/>
      <c r="CH223" s="38"/>
      <c r="CI223" s="38"/>
      <c r="CJ223" s="38"/>
      <c r="CK223" s="34"/>
      <c r="CL223" s="34"/>
    </row>
    <row r="224" spans="1:90" outlineLevel="3">
      <c r="A224" s="316" t="s">
        <v>118</v>
      </c>
      <c r="B224" s="316" t="s">
        <v>282</v>
      </c>
      <c r="C224" s="316" t="s">
        <v>285</v>
      </c>
      <c r="D224" s="316" t="s">
        <v>286</v>
      </c>
      <c r="E224" s="316" t="s">
        <v>342</v>
      </c>
      <c r="F224" s="316" t="s">
        <v>679</v>
      </c>
      <c r="G224" s="316" t="s">
        <v>143</v>
      </c>
      <c r="H224" s="316" t="s">
        <v>120</v>
      </c>
      <c r="I224" s="317" t="s">
        <v>120</v>
      </c>
      <c r="J224" s="20">
        <v>1000000</v>
      </c>
      <c r="K224" s="20">
        <v>1000000</v>
      </c>
      <c r="L224" s="21">
        <v>3.0933700093194992E-7</v>
      </c>
      <c r="M224" s="22">
        <v>0</v>
      </c>
      <c r="N224" s="22">
        <v>1.0840649893610043E-7</v>
      </c>
      <c r="O224" s="23">
        <v>3.4599064070458978E-8</v>
      </c>
      <c r="P224" s="54">
        <v>8.4377666392006698E-8</v>
      </c>
      <c r="Q224" s="20">
        <v>-4.977860232154772E-8</v>
      </c>
      <c r="R224" s="24" t="s">
        <v>680</v>
      </c>
      <c r="S224" s="24">
        <v>0</v>
      </c>
      <c r="T224" s="24">
        <v>0</v>
      </c>
      <c r="U224" s="25">
        <v>3.4599064070458978E-2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8.4377666392006695E-2</v>
      </c>
      <c r="AD224" s="26">
        <v>-4.9778602321547717E-2</v>
      </c>
      <c r="AE224" s="26">
        <v>0</v>
      </c>
      <c r="AF224" s="26">
        <v>0</v>
      </c>
      <c r="AG224" s="26">
        <v>-4.9778602321547717E-2</v>
      </c>
      <c r="AH224" s="27">
        <v>-2.2468609647104758</v>
      </c>
      <c r="AI224" s="26">
        <v>0</v>
      </c>
      <c r="AJ224" s="26">
        <v>0</v>
      </c>
      <c r="AK224" s="28">
        <v>-2.2468609647104758</v>
      </c>
      <c r="AL224" s="29">
        <v>-1301.4066097702657</v>
      </c>
      <c r="AM224" s="26">
        <v>2.2814600287809346</v>
      </c>
      <c r="AN224" s="29">
        <v>0</v>
      </c>
      <c r="AO224" s="29">
        <v>2.6293645079215744</v>
      </c>
      <c r="AP224" s="26">
        <v>2846.7346192135979</v>
      </c>
      <c r="AQ224" s="30">
        <v>1</v>
      </c>
      <c r="AR224" s="23">
        <v>0.92145524095685361</v>
      </c>
      <c r="AS224" s="23">
        <v>8.5</v>
      </c>
      <c r="AT224" s="26">
        <v>-2.340585235146999E-2</v>
      </c>
      <c r="AU224" s="26">
        <v>0</v>
      </c>
      <c r="AV224" s="26">
        <v>0</v>
      </c>
      <c r="AW224" s="26">
        <v>-2.340585235146999E-2</v>
      </c>
      <c r="AX224" s="26">
        <v>-20.279238604819845</v>
      </c>
      <c r="AY224" s="26">
        <v>0</v>
      </c>
      <c r="AZ224" s="26">
        <v>0</v>
      </c>
      <c r="BA224" s="26">
        <v>-20.279238604819845</v>
      </c>
      <c r="BB224" s="23">
        <v>8.5</v>
      </c>
      <c r="BC224" s="23">
        <v>8.75</v>
      </c>
      <c r="BD224" s="26">
        <v>2.6372749970077727E-2</v>
      </c>
      <c r="BE224" s="26">
        <v>0</v>
      </c>
      <c r="BF224" s="26">
        <v>0</v>
      </c>
      <c r="BG224" s="26">
        <v>2.6372749970077727E-2</v>
      </c>
      <c r="BH224" s="26">
        <v>-20.229460002498296</v>
      </c>
      <c r="BI224" s="26">
        <v>0</v>
      </c>
      <c r="BJ224" s="26">
        <v>0</v>
      </c>
      <c r="BK224" s="26">
        <v>-20.229460002498296</v>
      </c>
      <c r="BL224" s="23">
        <v>2846.7346192135979</v>
      </c>
      <c r="BM224" s="23" t="s">
        <v>88</v>
      </c>
      <c r="BN224" s="23">
        <v>0</v>
      </c>
      <c r="BO224" s="23" t="b">
        <v>0</v>
      </c>
      <c r="BP224" s="26">
        <v>0</v>
      </c>
      <c r="BQ224" s="20">
        <v>0</v>
      </c>
      <c r="BR224" s="20">
        <v>0</v>
      </c>
      <c r="BS224" s="318">
        <v>7</v>
      </c>
      <c r="BT224" s="20">
        <v>0</v>
      </c>
      <c r="BU224" s="324">
        <v>0.10840649893610042</v>
      </c>
      <c r="BV224" s="20">
        <v>97</v>
      </c>
      <c r="BW224" s="31">
        <v>8.5</v>
      </c>
      <c r="BX224" s="31">
        <v>8.5</v>
      </c>
      <c r="BY224" s="26">
        <v>0</v>
      </c>
      <c r="BZ224" s="26">
        <v>0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6">
        <v>-2.1970823623889282</v>
      </c>
      <c r="CH224" s="26">
        <v>0</v>
      </c>
      <c r="CI224" s="26">
        <v>0</v>
      </c>
      <c r="CJ224" s="26">
        <v>-2.1970823623889282</v>
      </c>
      <c r="CK224" s="22">
        <v>0</v>
      </c>
      <c r="CL224" s="22">
        <v>0</v>
      </c>
    </row>
    <row r="225" spans="1:90" outlineLevel="3">
      <c r="A225" s="316" t="s">
        <v>118</v>
      </c>
      <c r="B225" s="316" t="s">
        <v>282</v>
      </c>
      <c r="C225" s="316" t="s">
        <v>285</v>
      </c>
      <c r="D225" s="316" t="s">
        <v>286</v>
      </c>
      <c r="E225" s="316" t="s">
        <v>344</v>
      </c>
      <c r="F225" s="316" t="s">
        <v>681</v>
      </c>
      <c r="G225" s="316" t="s">
        <v>143</v>
      </c>
      <c r="H225" s="316" t="s">
        <v>120</v>
      </c>
      <c r="I225" s="317" t="s">
        <v>120</v>
      </c>
      <c r="J225" s="20">
        <v>156250</v>
      </c>
      <c r="K225" s="20">
        <v>156250</v>
      </c>
      <c r="L225" s="21">
        <v>1.8367962855079266E-2</v>
      </c>
      <c r="M225" s="22">
        <v>0</v>
      </c>
      <c r="N225" s="22">
        <v>0.93896448373777097</v>
      </c>
      <c r="O225" s="23">
        <v>5.0584804258910729</v>
      </c>
      <c r="P225" s="54">
        <v>4.4795166737680372</v>
      </c>
      <c r="Q225" s="20">
        <v>0.57896375212303575</v>
      </c>
      <c r="R225" s="24" t="s">
        <v>682</v>
      </c>
      <c r="S225" s="24">
        <v>0</v>
      </c>
      <c r="T225" s="24">
        <v>0</v>
      </c>
      <c r="U225" s="25">
        <v>790387.56654548016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699924.48027625587</v>
      </c>
      <c r="AD225" s="26">
        <v>90463.086269224295</v>
      </c>
      <c r="AE225" s="26">
        <v>0</v>
      </c>
      <c r="AF225" s="26">
        <v>0</v>
      </c>
      <c r="AG225" s="26">
        <v>90463.086269224295</v>
      </c>
      <c r="AH225" s="27">
        <v>263072.03935963742</v>
      </c>
      <c r="AI225" s="26">
        <v>0</v>
      </c>
      <c r="AJ225" s="26">
        <v>0</v>
      </c>
      <c r="AK225" s="28">
        <v>263072.03935963742</v>
      </c>
      <c r="AL225" s="29">
        <v>24441.655815211678</v>
      </c>
      <c r="AM225" s="26">
        <v>527315.52718584274</v>
      </c>
      <c r="AN225" s="29">
        <v>0</v>
      </c>
      <c r="AO225" s="29">
        <v>22601.204294335814</v>
      </c>
      <c r="AP225" s="26">
        <v>259546.05641988531</v>
      </c>
      <c r="AQ225" s="30">
        <v>1</v>
      </c>
      <c r="AR225" s="23">
        <v>1155366.4545992103</v>
      </c>
      <c r="AS225" s="23">
        <v>7.875</v>
      </c>
      <c r="AT225" s="26">
        <v>301195.52087433561</v>
      </c>
      <c r="AU225" s="26">
        <v>0</v>
      </c>
      <c r="AV225" s="26">
        <v>0</v>
      </c>
      <c r="AW225" s="26">
        <v>301195.52087433561</v>
      </c>
      <c r="AX225" s="26">
        <v>717776.26767132932</v>
      </c>
      <c r="AY225" s="26">
        <v>0</v>
      </c>
      <c r="AZ225" s="26">
        <v>0</v>
      </c>
      <c r="BA225" s="26">
        <v>717776.26767132932</v>
      </c>
      <c r="BB225" s="23">
        <v>7.875</v>
      </c>
      <c r="BC225" s="23">
        <v>7.25</v>
      </c>
      <c r="BD225" s="26">
        <v>210732.43460511131</v>
      </c>
      <c r="BE225" s="26">
        <v>0</v>
      </c>
      <c r="BF225" s="26">
        <v>0</v>
      </c>
      <c r="BG225" s="26">
        <v>210732.43460511131</v>
      </c>
      <c r="BH225" s="26">
        <v>627313.18140210502</v>
      </c>
      <c r="BI225" s="26">
        <v>0</v>
      </c>
      <c r="BJ225" s="26">
        <v>0</v>
      </c>
      <c r="BK225" s="26">
        <v>627313.18140210502</v>
      </c>
      <c r="BL225" s="23">
        <v>259546.05641988531</v>
      </c>
      <c r="BM225" s="23" t="s">
        <v>88</v>
      </c>
      <c r="BN225" s="23">
        <v>0</v>
      </c>
      <c r="BO225" s="23" t="b">
        <v>0</v>
      </c>
      <c r="BP225" s="26">
        <v>0</v>
      </c>
      <c r="BQ225" s="20">
        <v>0</v>
      </c>
      <c r="BR225" s="20">
        <v>0</v>
      </c>
      <c r="BS225" s="318">
        <v>7</v>
      </c>
      <c r="BT225" s="20">
        <v>0</v>
      </c>
      <c r="BU225" s="324">
        <v>146713.20058402672</v>
      </c>
      <c r="BV225" s="20">
        <v>98</v>
      </c>
      <c r="BW225" s="31">
        <v>7.875</v>
      </c>
      <c r="BX225" s="31">
        <v>7.875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172608.95309041312</v>
      </c>
      <c r="CH225" s="26">
        <v>0</v>
      </c>
      <c r="CI225" s="26">
        <v>0</v>
      </c>
      <c r="CJ225" s="26">
        <v>172608.95309041312</v>
      </c>
      <c r="CK225" s="22">
        <v>0</v>
      </c>
      <c r="CL225" s="22">
        <v>0</v>
      </c>
    </row>
    <row r="226" spans="1:90" outlineLevel="3">
      <c r="A226" s="316" t="s">
        <v>118</v>
      </c>
      <c r="B226" s="316" t="s">
        <v>282</v>
      </c>
      <c r="C226" s="316" t="s">
        <v>285</v>
      </c>
      <c r="D226" s="316" t="s">
        <v>286</v>
      </c>
      <c r="E226" s="316" t="s">
        <v>346</v>
      </c>
      <c r="F226" s="316" t="s">
        <v>683</v>
      </c>
      <c r="G226" s="316" t="s">
        <v>291</v>
      </c>
      <c r="H226" s="316" t="s">
        <v>120</v>
      </c>
      <c r="I226" s="317" t="s">
        <v>120</v>
      </c>
      <c r="J226" s="20">
        <v>204000</v>
      </c>
      <c r="K226" s="20">
        <v>204000</v>
      </c>
      <c r="L226" s="21">
        <v>1.8565663540839026E-3</v>
      </c>
      <c r="M226" s="22">
        <v>0</v>
      </c>
      <c r="N226" s="22">
        <v>1.1748837782465885E-5</v>
      </c>
      <c r="O226" s="23">
        <v>5.92762304430447E-8</v>
      </c>
      <c r="P226" s="54">
        <v>6.0334505483853762E-8</v>
      </c>
      <c r="Q226" s="20">
        <v>-1.0582750408090617E-9</v>
      </c>
      <c r="R226" s="24" t="s">
        <v>684</v>
      </c>
      <c r="S226" s="24">
        <v>0</v>
      </c>
      <c r="T226" s="24">
        <v>0</v>
      </c>
      <c r="U226" s="25">
        <v>1.2092351010381119E-2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1.2308239118706167E-2</v>
      </c>
      <c r="AD226" s="26">
        <v>-2.1588810832504773E-4</v>
      </c>
      <c r="AE226" s="26">
        <v>0</v>
      </c>
      <c r="AF226" s="26">
        <v>0</v>
      </c>
      <c r="AG226" s="26">
        <v>-2.1588810832504773E-4</v>
      </c>
      <c r="AH226" s="27">
        <v>-125.48977909519721</v>
      </c>
      <c r="AI226" s="26">
        <v>0</v>
      </c>
      <c r="AJ226" s="26">
        <v>0</v>
      </c>
      <c r="AK226" s="28">
        <v>-125.48977909519721</v>
      </c>
      <c r="AL226" s="29">
        <v>22501.192348760553</v>
      </c>
      <c r="AM226" s="26">
        <v>125.50187144620757</v>
      </c>
      <c r="AN226" s="29">
        <v>0</v>
      </c>
      <c r="AO226" s="29">
        <v>11.362186086993484</v>
      </c>
      <c r="AP226" s="26">
        <v>60801.824999343167</v>
      </c>
      <c r="AQ226" s="30">
        <v>1</v>
      </c>
      <c r="AR226" s="23">
        <v>7.1902887228691217E-2</v>
      </c>
      <c r="AS226" s="23">
        <v>0.03</v>
      </c>
      <c r="AT226" s="26">
        <v>-1.0497341279097176E-3</v>
      </c>
      <c r="AU226" s="26">
        <v>0</v>
      </c>
      <c r="AV226" s="26">
        <v>0</v>
      </c>
      <c r="AW226" s="26">
        <v>-1.0497341279097176E-3</v>
      </c>
      <c r="AX226" s="26">
        <v>-265515.69640590186</v>
      </c>
      <c r="AY226" s="26">
        <v>0</v>
      </c>
      <c r="AZ226" s="26">
        <v>0</v>
      </c>
      <c r="BA226" s="26">
        <v>-265515.69640590186</v>
      </c>
      <c r="BB226" s="23">
        <v>0.03</v>
      </c>
      <c r="BC226" s="23">
        <v>0.03</v>
      </c>
      <c r="BD226" s="26">
        <v>-8.3384601958466989E-4</v>
      </c>
      <c r="BE226" s="26">
        <v>0</v>
      </c>
      <c r="BF226" s="26">
        <v>0</v>
      </c>
      <c r="BG226" s="26">
        <v>-8.3384601958466989E-4</v>
      </c>
      <c r="BH226" s="26">
        <v>-265515.69619001378</v>
      </c>
      <c r="BI226" s="26">
        <v>0</v>
      </c>
      <c r="BJ226" s="26">
        <v>0</v>
      </c>
      <c r="BK226" s="26">
        <v>-265515.69619001378</v>
      </c>
      <c r="BL226" s="23">
        <v>60801.824999343167</v>
      </c>
      <c r="BM226" s="23" t="s">
        <v>88</v>
      </c>
      <c r="BN226" s="23">
        <v>0</v>
      </c>
      <c r="BO226" s="23" t="b">
        <v>0</v>
      </c>
      <c r="BP226" s="26">
        <v>0</v>
      </c>
      <c r="BQ226" s="20">
        <v>0</v>
      </c>
      <c r="BR226" s="20">
        <v>0</v>
      </c>
      <c r="BS226" s="318">
        <v>7</v>
      </c>
      <c r="BT226" s="20">
        <v>0</v>
      </c>
      <c r="BU226" s="324">
        <v>2.3967629076230406</v>
      </c>
      <c r="BV226" s="20">
        <v>100</v>
      </c>
      <c r="BW226" s="31">
        <v>0.03</v>
      </c>
      <c r="BX226" s="31">
        <v>0.03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-125.48956320708888</v>
      </c>
      <c r="CH226" s="26">
        <v>0</v>
      </c>
      <c r="CI226" s="26">
        <v>0</v>
      </c>
      <c r="CJ226" s="26">
        <v>-125.48956320708888</v>
      </c>
      <c r="CK226" s="22">
        <v>0</v>
      </c>
      <c r="CL226" s="22">
        <v>0</v>
      </c>
    </row>
    <row r="227" spans="1:90" outlineLevel="3">
      <c r="A227" s="316" t="s">
        <v>118</v>
      </c>
      <c r="B227" s="316" t="s">
        <v>282</v>
      </c>
      <c r="C227" s="316" t="s">
        <v>285</v>
      </c>
      <c r="D227" s="316" t="s">
        <v>286</v>
      </c>
      <c r="E227" s="316" t="s">
        <v>685</v>
      </c>
      <c r="F227" s="316" t="s">
        <v>686</v>
      </c>
      <c r="G227" s="316" t="s">
        <v>143</v>
      </c>
      <c r="H227" s="316" t="s">
        <v>120</v>
      </c>
      <c r="I227" s="317" t="s">
        <v>120</v>
      </c>
      <c r="J227" s="20">
        <v>78000</v>
      </c>
      <c r="K227" s="20">
        <v>78000</v>
      </c>
      <c r="L227" s="21">
        <v>3.7639346694984248E-2</v>
      </c>
      <c r="M227" s="22">
        <v>0.5</v>
      </c>
      <c r="N227" s="22">
        <v>0.28089599737161447</v>
      </c>
      <c r="O227" s="23">
        <v>1.1132443359081039</v>
      </c>
      <c r="P227" s="54">
        <v>1.0992201505377166</v>
      </c>
      <c r="Q227" s="20">
        <v>1.4024185370387299E-2</v>
      </c>
      <c r="R227" s="24" t="s">
        <v>687</v>
      </c>
      <c r="S227" s="24">
        <v>0</v>
      </c>
      <c r="T227" s="24">
        <v>0</v>
      </c>
      <c r="U227" s="25">
        <v>86833.058200832107</v>
      </c>
      <c r="V227" s="26" t="s">
        <v>97</v>
      </c>
      <c r="W227" s="26">
        <v>262918.65353983117</v>
      </c>
      <c r="X227" s="26">
        <v>0</v>
      </c>
      <c r="Y227" s="26">
        <v>262918.65353983117</v>
      </c>
      <c r="Z227" s="26">
        <v>131459.32676991558</v>
      </c>
      <c r="AA227" s="26">
        <v>0</v>
      </c>
      <c r="AB227" s="26">
        <v>131459.32676991558</v>
      </c>
      <c r="AC227" s="25">
        <v>85739.1717419419</v>
      </c>
      <c r="AD227" s="26">
        <v>1093.886458890207</v>
      </c>
      <c r="AE227" s="26">
        <v>0</v>
      </c>
      <c r="AF227" s="26">
        <v>0</v>
      </c>
      <c r="AG227" s="26">
        <v>1093.886458890207</v>
      </c>
      <c r="AH227" s="27">
        <v>34154.257562041821</v>
      </c>
      <c r="AI227" s="26">
        <v>0</v>
      </c>
      <c r="AJ227" s="26">
        <v>0</v>
      </c>
      <c r="AK227" s="28">
        <v>34154.257562041821</v>
      </c>
      <c r="AL227" s="29">
        <v>0</v>
      </c>
      <c r="AM227" s="26">
        <v>52678.800638790286</v>
      </c>
      <c r="AN227" s="29">
        <v>0</v>
      </c>
      <c r="AO227" s="29">
        <v>35230.428506505254</v>
      </c>
      <c r="AP227" s="26">
        <v>0</v>
      </c>
      <c r="AQ227" s="30">
        <v>1</v>
      </c>
      <c r="AR227" s="23">
        <v>262918.65353983117</v>
      </c>
      <c r="AS227" s="23">
        <v>12</v>
      </c>
      <c r="AT227" s="26">
        <v>-4161.2688176187803</v>
      </c>
      <c r="AU227" s="26">
        <v>0</v>
      </c>
      <c r="AV227" s="26">
        <v>0</v>
      </c>
      <c r="AW227" s="26">
        <v>-4161.2688176187803</v>
      </c>
      <c r="AX227" s="26">
        <v>86833.058200832107</v>
      </c>
      <c r="AY227" s="26">
        <v>0</v>
      </c>
      <c r="AZ227" s="26">
        <v>0</v>
      </c>
      <c r="BA227" s="26">
        <v>86833.058200832107</v>
      </c>
      <c r="BB227" s="23">
        <v>12</v>
      </c>
      <c r="BC227" s="23">
        <v>11.9375</v>
      </c>
      <c r="BD227" s="26">
        <v>-5255.1552765089873</v>
      </c>
      <c r="BE227" s="26">
        <v>0</v>
      </c>
      <c r="BF227" s="26">
        <v>0</v>
      </c>
      <c r="BG227" s="26">
        <v>-5255.1552765089873</v>
      </c>
      <c r="BH227" s="26">
        <v>85739.1717419419</v>
      </c>
      <c r="BI227" s="26">
        <v>0</v>
      </c>
      <c r="BJ227" s="26">
        <v>0</v>
      </c>
      <c r="BK227" s="26">
        <v>85739.1717419419</v>
      </c>
      <c r="BL227" s="23">
        <v>0</v>
      </c>
      <c r="BM227" s="23" t="s">
        <v>88</v>
      </c>
      <c r="BN227" s="23">
        <v>0</v>
      </c>
      <c r="BO227" s="23" t="b">
        <v>0</v>
      </c>
      <c r="BP227" s="26">
        <v>0</v>
      </c>
      <c r="BQ227" s="20">
        <v>0</v>
      </c>
      <c r="BR227" s="20">
        <v>0</v>
      </c>
      <c r="BS227" s="318">
        <v>7</v>
      </c>
      <c r="BT227" s="20">
        <v>0</v>
      </c>
      <c r="BU227" s="324">
        <v>21909.887794985927</v>
      </c>
      <c r="BV227" s="20">
        <v>101</v>
      </c>
      <c r="BW227" s="31">
        <v>12</v>
      </c>
      <c r="BX227" s="31">
        <v>12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33060.371103151614</v>
      </c>
      <c r="CH227" s="26">
        <v>0</v>
      </c>
      <c r="CI227" s="26">
        <v>0</v>
      </c>
      <c r="CJ227" s="26">
        <v>33060.371103151614</v>
      </c>
      <c r="CK227" s="22">
        <v>1</v>
      </c>
      <c r="CL227" s="22">
        <v>0</v>
      </c>
    </row>
    <row r="228" spans="1:90" outlineLevel="3">
      <c r="A228" s="316" t="s">
        <v>118</v>
      </c>
      <c r="B228" s="316" t="s">
        <v>282</v>
      </c>
      <c r="C228" s="316" t="s">
        <v>285</v>
      </c>
      <c r="D228" s="316" t="s">
        <v>286</v>
      </c>
      <c r="E228" s="316" t="s">
        <v>347</v>
      </c>
      <c r="F228" s="316" t="s">
        <v>657</v>
      </c>
      <c r="G228" s="316" t="s">
        <v>143</v>
      </c>
      <c r="H228" s="316" t="s">
        <v>120</v>
      </c>
      <c r="I228" s="317" t="s">
        <v>120</v>
      </c>
      <c r="J228" s="20">
        <v>625000</v>
      </c>
      <c r="K228" s="20">
        <v>625000</v>
      </c>
      <c r="L228" s="21">
        <v>0.13928562747405149</v>
      </c>
      <c r="M228" s="22">
        <v>0.5</v>
      </c>
      <c r="N228" s="22">
        <v>0.71584022578764661</v>
      </c>
      <c r="O228" s="23">
        <v>0.9356498506662605</v>
      </c>
      <c r="P228" s="54">
        <v>0.84944699579113681</v>
      </c>
      <c r="Q228" s="20">
        <v>8.6202854875123691E-2</v>
      </c>
      <c r="R228" s="24" t="s">
        <v>688</v>
      </c>
      <c r="S228" s="24">
        <v>0</v>
      </c>
      <c r="T228" s="24">
        <v>0</v>
      </c>
      <c r="U228" s="25">
        <v>584781.15666641283</v>
      </c>
      <c r="V228" s="26" t="s">
        <v>97</v>
      </c>
      <c r="W228" s="26">
        <v>978687.80869404809</v>
      </c>
      <c r="X228" s="26">
        <v>0</v>
      </c>
      <c r="Y228" s="26">
        <v>978687.80869404809</v>
      </c>
      <c r="Z228" s="26">
        <v>489343.90434702404</v>
      </c>
      <c r="AA228" s="26">
        <v>0</v>
      </c>
      <c r="AB228" s="26">
        <v>489343.90434702404</v>
      </c>
      <c r="AC228" s="25">
        <v>530904.37236946053</v>
      </c>
      <c r="AD228" s="26">
        <v>53876.784296952304</v>
      </c>
      <c r="AE228" s="26">
        <v>0</v>
      </c>
      <c r="AF228" s="26">
        <v>0</v>
      </c>
      <c r="AG228" s="26">
        <v>53876.784296952304</v>
      </c>
      <c r="AH228" s="27">
        <v>-155947.60130890447</v>
      </c>
      <c r="AI228" s="26">
        <v>0</v>
      </c>
      <c r="AJ228" s="26">
        <v>0</v>
      </c>
      <c r="AK228" s="28">
        <v>-155947.60130890447</v>
      </c>
      <c r="AL228" s="29">
        <v>139104.75578382559</v>
      </c>
      <c r="AM228" s="26">
        <v>740728.7579753173</v>
      </c>
      <c r="AN228" s="29">
        <v>0</v>
      </c>
      <c r="AO228" s="29">
        <v>190429.56881217976</v>
      </c>
      <c r="AP228" s="26">
        <v>642824.89538220502</v>
      </c>
      <c r="AQ228" s="30">
        <v>1</v>
      </c>
      <c r="AR228" s="23">
        <v>978687.80869404809</v>
      </c>
      <c r="AS228" s="23">
        <v>2.1875</v>
      </c>
      <c r="AT228" s="26">
        <v>-19244.264252325636</v>
      </c>
      <c r="AU228" s="26">
        <v>0</v>
      </c>
      <c r="AV228" s="26">
        <v>0</v>
      </c>
      <c r="AW228" s="26">
        <v>-19244.264252325636</v>
      </c>
      <c r="AX228" s="26">
        <v>231605.53322237846</v>
      </c>
      <c r="AY228" s="26">
        <v>0</v>
      </c>
      <c r="AZ228" s="26">
        <v>0</v>
      </c>
      <c r="BA228" s="26">
        <v>231605.53322237846</v>
      </c>
      <c r="BB228" s="23">
        <v>2.1875</v>
      </c>
      <c r="BC228" s="23">
        <v>2.0625</v>
      </c>
      <c r="BD228" s="26">
        <v>-73121.048549277941</v>
      </c>
      <c r="BE228" s="26">
        <v>0</v>
      </c>
      <c r="BF228" s="26">
        <v>0</v>
      </c>
      <c r="BG228" s="26">
        <v>-73121.048549277941</v>
      </c>
      <c r="BH228" s="26">
        <v>177728.74892542616</v>
      </c>
      <c r="BI228" s="26">
        <v>0</v>
      </c>
      <c r="BJ228" s="26">
        <v>0</v>
      </c>
      <c r="BK228" s="26">
        <v>177728.74892542616</v>
      </c>
      <c r="BL228" s="23">
        <v>642824.89538220502</v>
      </c>
      <c r="BM228" s="23" t="s">
        <v>88</v>
      </c>
      <c r="BN228" s="23">
        <v>0</v>
      </c>
      <c r="BO228" s="23" t="b">
        <v>0</v>
      </c>
      <c r="BP228" s="26">
        <v>0</v>
      </c>
      <c r="BQ228" s="20">
        <v>0</v>
      </c>
      <c r="BR228" s="20">
        <v>0</v>
      </c>
      <c r="BS228" s="318">
        <v>7</v>
      </c>
      <c r="BT228" s="20">
        <v>0</v>
      </c>
      <c r="BU228" s="324">
        <v>447400.14111727913</v>
      </c>
      <c r="BV228" s="20">
        <v>102</v>
      </c>
      <c r="BW228" s="31">
        <v>2.1875</v>
      </c>
      <c r="BX228" s="31">
        <v>2.1875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-209824.38560585678</v>
      </c>
      <c r="CH228" s="26">
        <v>0</v>
      </c>
      <c r="CI228" s="26">
        <v>0</v>
      </c>
      <c r="CJ228" s="26">
        <v>-209824.38560585678</v>
      </c>
      <c r="CK228" s="22">
        <v>1</v>
      </c>
      <c r="CL228" s="22">
        <v>0</v>
      </c>
    </row>
    <row r="229" spans="1:90" s="323" customFormat="1" ht="20.100000000000001" customHeight="1" outlineLevel="2">
      <c r="A229" s="320" t="s">
        <v>121</v>
      </c>
      <c r="B229" s="320"/>
      <c r="C229" s="320"/>
      <c r="D229" s="320"/>
      <c r="E229" s="320"/>
      <c r="F229" s="320"/>
      <c r="G229" s="320"/>
      <c r="H229" s="320"/>
      <c r="I229" s="321"/>
      <c r="J229" s="32"/>
      <c r="K229" s="32"/>
      <c r="L229" s="33"/>
      <c r="M229" s="34"/>
      <c r="N229" s="34"/>
      <c r="O229" s="35"/>
      <c r="P229" s="55"/>
      <c r="Q229" s="32"/>
      <c r="R229" s="36">
        <v>0</v>
      </c>
      <c r="S229" s="36">
        <v>0</v>
      </c>
      <c r="T229" s="36">
        <v>0</v>
      </c>
      <c r="U229" s="37">
        <v>1462001.8281041402</v>
      </c>
      <c r="V229" s="38"/>
      <c r="W229" s="38">
        <v>1241606.4622338791</v>
      </c>
      <c r="X229" s="38">
        <v>0</v>
      </c>
      <c r="Y229" s="38">
        <v>1241606.4622338791</v>
      </c>
      <c r="Z229" s="38">
        <v>620803.23111693957</v>
      </c>
      <c r="AA229" s="38">
        <v>0</v>
      </c>
      <c r="AB229" s="38">
        <v>620803.23111693957</v>
      </c>
      <c r="AC229" s="37">
        <v>1316568.1210735638</v>
      </c>
      <c r="AD229" s="38">
        <v>145433.70703057636</v>
      </c>
      <c r="AE229" s="38">
        <v>0</v>
      </c>
      <c r="AF229" s="38">
        <v>0</v>
      </c>
      <c r="AG229" s="38">
        <v>145433.70703057636</v>
      </c>
      <c r="AH229" s="39">
        <v>141150.95897271484</v>
      </c>
      <c r="AI229" s="38">
        <v>0</v>
      </c>
      <c r="AJ229" s="38">
        <v>0</v>
      </c>
      <c r="AK229" s="40">
        <v>141150.95897271484</v>
      </c>
      <c r="AL229" s="41"/>
      <c r="AM229" s="38">
        <v>1320850.8691314254</v>
      </c>
      <c r="AN229" s="41"/>
      <c r="AO229" s="41"/>
      <c r="AP229" s="38">
        <v>966019.51142064715</v>
      </c>
      <c r="AQ229" s="42"/>
      <c r="AR229" s="35"/>
      <c r="AS229" s="35"/>
      <c r="AT229" s="38">
        <v>277789.96334880468</v>
      </c>
      <c r="AU229" s="38">
        <v>0</v>
      </c>
      <c r="AV229" s="38">
        <v>0</v>
      </c>
      <c r="AW229" s="38">
        <v>277789.96334880468</v>
      </c>
      <c r="AX229" s="38">
        <v>770678.88345003314</v>
      </c>
      <c r="AY229" s="38">
        <v>0</v>
      </c>
      <c r="AZ229" s="38">
        <v>0</v>
      </c>
      <c r="BA229" s="38">
        <v>770678.88345003314</v>
      </c>
      <c r="BB229" s="35"/>
      <c r="BC229" s="35"/>
      <c r="BD229" s="38"/>
      <c r="BE229" s="38"/>
      <c r="BF229" s="38"/>
      <c r="BG229" s="38"/>
      <c r="BH229" s="38"/>
      <c r="BI229" s="38"/>
      <c r="BJ229" s="38"/>
      <c r="BK229" s="38"/>
      <c r="BL229" s="35"/>
      <c r="BM229" s="35"/>
      <c r="BN229" s="35"/>
      <c r="BO229" s="35"/>
      <c r="BP229" s="38"/>
      <c r="BQ229" s="32"/>
      <c r="BR229" s="32"/>
      <c r="BS229" s="322"/>
      <c r="BT229" s="32"/>
      <c r="BU229" s="325"/>
      <c r="BV229" s="32"/>
      <c r="BW229" s="43"/>
      <c r="BX229" s="43"/>
      <c r="BY229" s="38"/>
      <c r="BZ229" s="38"/>
      <c r="CA229" s="38">
        <v>0</v>
      </c>
      <c r="CB229" s="38"/>
      <c r="CC229" s="38"/>
      <c r="CD229" s="38"/>
      <c r="CE229" s="38"/>
      <c r="CF229" s="38"/>
      <c r="CG229" s="38"/>
      <c r="CH229" s="38"/>
      <c r="CI229" s="38"/>
      <c r="CJ229" s="38"/>
      <c r="CK229" s="34"/>
      <c r="CL229" s="34"/>
    </row>
    <row r="230" spans="1:90" s="328" customFormat="1" ht="30" customHeight="1" outlineLevel="1">
      <c r="A230" s="320"/>
      <c r="B230" s="320" t="s">
        <v>349</v>
      </c>
      <c r="C230" s="320"/>
      <c r="D230" s="320"/>
      <c r="E230" s="320"/>
      <c r="F230" s="320"/>
      <c r="G230" s="320"/>
      <c r="H230" s="320"/>
      <c r="I230" s="321"/>
      <c r="J230" s="56"/>
      <c r="K230" s="56"/>
      <c r="L230" s="57"/>
      <c r="M230" s="58"/>
      <c r="N230" s="58"/>
      <c r="O230" s="59"/>
      <c r="P230" s="60"/>
      <c r="Q230" s="56"/>
      <c r="R230" s="61">
        <v>0</v>
      </c>
      <c r="S230" s="61">
        <v>0</v>
      </c>
      <c r="T230" s="61">
        <v>0</v>
      </c>
      <c r="U230" s="62">
        <v>101476842.93674791</v>
      </c>
      <c r="V230" s="63"/>
      <c r="W230" s="63">
        <v>16623477.700515127</v>
      </c>
      <c r="X230" s="63">
        <v>0</v>
      </c>
      <c r="Y230" s="63">
        <v>16623477.700515127</v>
      </c>
      <c r="Z230" s="63">
        <v>1340375.6002575648</v>
      </c>
      <c r="AA230" s="63">
        <v>0</v>
      </c>
      <c r="AB230" s="63">
        <v>1340375.6002575648</v>
      </c>
      <c r="AC230" s="62">
        <v>101212467.5315298</v>
      </c>
      <c r="AD230" s="63">
        <v>264375.40521807614</v>
      </c>
      <c r="AE230" s="63">
        <v>0</v>
      </c>
      <c r="AF230" s="63">
        <v>0</v>
      </c>
      <c r="AG230" s="63">
        <v>264375.40521807614</v>
      </c>
      <c r="AH230" s="64">
        <v>-3541806.832746035</v>
      </c>
      <c r="AI230" s="63">
        <v>0</v>
      </c>
      <c r="AJ230" s="63">
        <v>-260050</v>
      </c>
      <c r="AK230" s="65">
        <v>-3801856.832746035</v>
      </c>
      <c r="AL230" s="66"/>
      <c r="AM230" s="63">
        <v>107141108.13949393</v>
      </c>
      <c r="AN230" s="66"/>
      <c r="AO230" s="66"/>
      <c r="AP230" s="63">
        <v>105220284.40654565</v>
      </c>
      <c r="AQ230" s="67"/>
      <c r="AR230" s="59"/>
      <c r="AS230" s="59"/>
      <c r="AT230" s="63">
        <v>81818.118001929572</v>
      </c>
      <c r="AU230" s="63">
        <v>0</v>
      </c>
      <c r="AV230" s="63">
        <v>0</v>
      </c>
      <c r="AW230" s="63">
        <v>81818.118001929572</v>
      </c>
      <c r="AX230" s="63">
        <v>-17905607.233188055</v>
      </c>
      <c r="AY230" s="63">
        <v>0</v>
      </c>
      <c r="AZ230" s="63">
        <v>25502.780555152458</v>
      </c>
      <c r="BA230" s="63">
        <v>-17880104.452632908</v>
      </c>
      <c r="BB230" s="59"/>
      <c r="BC230" s="59"/>
      <c r="BD230" s="63"/>
      <c r="BE230" s="63"/>
      <c r="BF230" s="63"/>
      <c r="BG230" s="63"/>
      <c r="BH230" s="63"/>
      <c r="BI230" s="63"/>
      <c r="BJ230" s="63"/>
      <c r="BK230" s="63"/>
      <c r="BL230" s="59"/>
      <c r="BM230" s="59"/>
      <c r="BN230" s="59"/>
      <c r="BO230" s="59"/>
      <c r="BP230" s="63"/>
      <c r="BQ230" s="56"/>
      <c r="BR230" s="56"/>
      <c r="BS230" s="326"/>
      <c r="BT230" s="56"/>
      <c r="BU230" s="327"/>
      <c r="BV230" s="56"/>
      <c r="BW230" s="68"/>
      <c r="BX230" s="68"/>
      <c r="BY230" s="63"/>
      <c r="BZ230" s="63"/>
      <c r="CA230" s="63">
        <v>-2122458.37</v>
      </c>
      <c r="CB230" s="63"/>
      <c r="CC230" s="63"/>
      <c r="CD230" s="63"/>
      <c r="CE230" s="63"/>
      <c r="CF230" s="63"/>
      <c r="CG230" s="63"/>
      <c r="CH230" s="63"/>
      <c r="CI230" s="63"/>
      <c r="CJ230" s="63"/>
      <c r="CK230" s="58"/>
      <c r="CL230" s="58"/>
    </row>
    <row r="231" spans="1:90" outlineLevel="3">
      <c r="A231" s="316" t="s">
        <v>82</v>
      </c>
      <c r="B231" s="316" t="s">
        <v>350</v>
      </c>
      <c r="C231" s="316" t="s">
        <v>0</v>
      </c>
      <c r="D231" s="316" t="s">
        <v>0</v>
      </c>
      <c r="E231" s="316" t="s">
        <v>351</v>
      </c>
      <c r="F231" s="316" t="s">
        <v>0</v>
      </c>
      <c r="G231" s="316" t="s">
        <v>352</v>
      </c>
      <c r="H231" s="316" t="s">
        <v>85</v>
      </c>
      <c r="I231" s="317" t="s">
        <v>86</v>
      </c>
      <c r="J231" s="20">
        <v>0</v>
      </c>
      <c r="K231" s="20">
        <v>0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>
        <v>0</v>
      </c>
      <c r="S231" s="24">
        <v>0</v>
      </c>
      <c r="T231" s="24">
        <v>0</v>
      </c>
      <c r="U231" s="25">
        <v>0</v>
      </c>
      <c r="V231" s="26" t="s">
        <v>87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0</v>
      </c>
      <c r="AK231" s="28">
        <v>0</v>
      </c>
      <c r="AL231" s="29">
        <v>-4321048.18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0</v>
      </c>
      <c r="AW231" s="26">
        <v>0</v>
      </c>
      <c r="AX231" s="26">
        <v>0</v>
      </c>
      <c r="AY231" s="26">
        <v>0</v>
      </c>
      <c r="AZ231" s="26">
        <v>123451.27</v>
      </c>
      <c r="BA231" s="26">
        <v>123451.27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123451.27</v>
      </c>
      <c r="BK231" s="26">
        <v>123451.27</v>
      </c>
      <c r="BL231" s="23">
        <v>0</v>
      </c>
      <c r="BM231" s="23" t="s">
        <v>88</v>
      </c>
      <c r="BN231" s="23">
        <v>0</v>
      </c>
      <c r="BO231" s="23" t="b">
        <v>0</v>
      </c>
      <c r="BP231" s="26">
        <v>0</v>
      </c>
      <c r="BQ231" s="24">
        <v>0</v>
      </c>
      <c r="BR231" s="20">
        <v>0</v>
      </c>
      <c r="BS231" s="318">
        <v>83</v>
      </c>
      <c r="BT231" s="20">
        <v>0</v>
      </c>
      <c r="BU231" s="318">
        <v>0</v>
      </c>
      <c r="BV231" s="20">
        <v>129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2">
        <v>0</v>
      </c>
      <c r="CL231" s="22">
        <v>0</v>
      </c>
    </row>
    <row r="232" spans="1:90" s="323" customFormat="1" ht="20.100000000000001" customHeight="1" outlineLevel="2">
      <c r="A232" s="320" t="s">
        <v>89</v>
      </c>
      <c r="B232" s="320"/>
      <c r="C232" s="320"/>
      <c r="D232" s="320"/>
      <c r="E232" s="320"/>
      <c r="F232" s="320"/>
      <c r="G232" s="320"/>
      <c r="H232" s="320"/>
      <c r="I232" s="321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0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0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0</v>
      </c>
      <c r="AK232" s="40">
        <v>0</v>
      </c>
      <c r="AL232" s="41"/>
      <c r="AM232" s="38">
        <v>0</v>
      </c>
      <c r="AN232" s="32"/>
      <c r="AO232" s="41"/>
      <c r="AP232" s="38">
        <v>0</v>
      </c>
      <c r="AQ232" s="42"/>
      <c r="AR232" s="35"/>
      <c r="AS232" s="35"/>
      <c r="AT232" s="38">
        <v>0</v>
      </c>
      <c r="AU232" s="38">
        <v>0</v>
      </c>
      <c r="AV232" s="38">
        <v>0</v>
      </c>
      <c r="AW232" s="38">
        <v>0</v>
      </c>
      <c r="AX232" s="38">
        <v>0</v>
      </c>
      <c r="AY232" s="38">
        <v>0</v>
      </c>
      <c r="AZ232" s="38">
        <v>123451.27</v>
      </c>
      <c r="BA232" s="38">
        <v>123451.27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5"/>
      <c r="BM232" s="35"/>
      <c r="BN232" s="35"/>
      <c r="BO232" s="35"/>
      <c r="BP232" s="38"/>
      <c r="BQ232" s="36"/>
      <c r="BR232" s="32"/>
      <c r="BS232" s="322"/>
      <c r="BT232" s="32"/>
      <c r="BU232" s="322"/>
      <c r="BV232" s="32"/>
      <c r="BW232" s="43"/>
      <c r="BX232" s="43"/>
      <c r="BY232" s="38"/>
      <c r="BZ232" s="38"/>
      <c r="CA232" s="38">
        <v>0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316" t="s">
        <v>139</v>
      </c>
      <c r="B233" s="316" t="s">
        <v>350</v>
      </c>
      <c r="C233" s="316" t="s">
        <v>285</v>
      </c>
      <c r="D233" s="316" t="s">
        <v>286</v>
      </c>
      <c r="E233" s="316" t="s">
        <v>353</v>
      </c>
      <c r="F233" s="316" t="s">
        <v>526</v>
      </c>
      <c r="G233" s="316" t="s">
        <v>143</v>
      </c>
      <c r="H233" s="316" t="s">
        <v>144</v>
      </c>
      <c r="I233" s="317" t="s">
        <v>289</v>
      </c>
      <c r="J233" s="44">
        <v>375000</v>
      </c>
      <c r="K233" s="20">
        <v>375000</v>
      </c>
      <c r="L233" s="70">
        <v>0</v>
      </c>
      <c r="M233" s="22">
        <v>0</v>
      </c>
      <c r="N233" s="70">
        <v>0</v>
      </c>
      <c r="O233" s="23">
        <v>122.38</v>
      </c>
      <c r="P233" s="46">
        <v>122.38</v>
      </c>
      <c r="Q233" s="46">
        <v>0</v>
      </c>
      <c r="R233" s="24" t="s">
        <v>689</v>
      </c>
      <c r="S233" s="24">
        <v>0</v>
      </c>
      <c r="T233" s="24">
        <v>0</v>
      </c>
      <c r="U233" s="25">
        <v>45892500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45892500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1005673.37</v>
      </c>
      <c r="AK233" s="28">
        <v>1005673.37</v>
      </c>
      <c r="AL233" s="29">
        <v>0</v>
      </c>
      <c r="AM233" s="26">
        <v>45892500</v>
      </c>
      <c r="AN233" s="29">
        <v>0</v>
      </c>
      <c r="AO233" s="20">
        <v>0</v>
      </c>
      <c r="AP233" s="26">
        <v>45892500</v>
      </c>
      <c r="AQ233" s="30">
        <v>1</v>
      </c>
      <c r="AR233" s="23">
        <v>0</v>
      </c>
      <c r="AS233" s="23">
        <v>122.38</v>
      </c>
      <c r="AT233" s="26">
        <v>0</v>
      </c>
      <c r="AU233" s="26">
        <v>0</v>
      </c>
      <c r="AV233" s="26">
        <v>0</v>
      </c>
      <c r="AW233" s="26">
        <v>0</v>
      </c>
      <c r="AX233" s="26">
        <v>2249042.39</v>
      </c>
      <c r="AY233" s="26">
        <v>0</v>
      </c>
      <c r="AZ233" s="26">
        <v>2951116.89</v>
      </c>
      <c r="BA233" s="26">
        <v>5200159.28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2249042.39</v>
      </c>
      <c r="BI233" s="26">
        <v>0</v>
      </c>
      <c r="BJ233" s="26">
        <v>2951116.89</v>
      </c>
      <c r="BK233" s="26">
        <v>5200159.28</v>
      </c>
      <c r="BL233" s="26">
        <v>45892500</v>
      </c>
      <c r="BM233" s="23" t="s">
        <v>98</v>
      </c>
      <c r="BN233" s="23">
        <v>0</v>
      </c>
      <c r="BO233" s="23" t="b">
        <v>0</v>
      </c>
      <c r="BP233" s="26">
        <v>1005673.37</v>
      </c>
      <c r="BQ233" s="20">
        <v>100</v>
      </c>
      <c r="BR233" s="20">
        <v>37500000</v>
      </c>
      <c r="BS233" s="318">
        <v>6</v>
      </c>
      <c r="BT233" s="20">
        <v>0</v>
      </c>
      <c r="BU233" s="318">
        <v>0</v>
      </c>
      <c r="BV233" s="20">
        <v>84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1907297.61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1005673.37</v>
      </c>
      <c r="CJ233" s="26">
        <v>1005673.37</v>
      </c>
      <c r="CK233" s="22">
        <v>0</v>
      </c>
      <c r="CL233" s="22">
        <v>0</v>
      </c>
    </row>
    <row r="234" spans="1:90" s="323" customFormat="1" ht="20.100000000000001" customHeight="1" outlineLevel="2">
      <c r="A234" s="320" t="s">
        <v>146</v>
      </c>
      <c r="B234" s="320"/>
      <c r="C234" s="320"/>
      <c r="D234" s="320"/>
      <c r="E234" s="320"/>
      <c r="F234" s="320"/>
      <c r="G234" s="320"/>
      <c r="H234" s="320"/>
      <c r="I234" s="321"/>
      <c r="J234" s="48"/>
      <c r="K234" s="32"/>
      <c r="L234" s="71"/>
      <c r="M234" s="34"/>
      <c r="N234" s="71"/>
      <c r="O234" s="35"/>
      <c r="P234" s="50"/>
      <c r="Q234" s="50"/>
      <c r="R234" s="36">
        <v>0</v>
      </c>
      <c r="S234" s="36">
        <v>0</v>
      </c>
      <c r="T234" s="36">
        <v>0</v>
      </c>
      <c r="U234" s="37">
        <v>45892500</v>
      </c>
      <c r="V234" s="38"/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7">
        <v>45892500</v>
      </c>
      <c r="AD234" s="38">
        <v>0</v>
      </c>
      <c r="AE234" s="38">
        <v>0</v>
      </c>
      <c r="AF234" s="38">
        <v>0</v>
      </c>
      <c r="AG234" s="38">
        <v>0</v>
      </c>
      <c r="AH234" s="39">
        <v>0</v>
      </c>
      <c r="AI234" s="38">
        <v>0</v>
      </c>
      <c r="AJ234" s="38">
        <v>1005673.37</v>
      </c>
      <c r="AK234" s="40">
        <v>1005673.37</v>
      </c>
      <c r="AL234" s="41"/>
      <c r="AM234" s="38">
        <v>45892500</v>
      </c>
      <c r="AN234" s="41"/>
      <c r="AO234" s="32"/>
      <c r="AP234" s="38">
        <v>45892500</v>
      </c>
      <c r="AQ234" s="42"/>
      <c r="AR234" s="35"/>
      <c r="AS234" s="35"/>
      <c r="AT234" s="38">
        <v>0</v>
      </c>
      <c r="AU234" s="38">
        <v>0</v>
      </c>
      <c r="AV234" s="38">
        <v>0</v>
      </c>
      <c r="AW234" s="38">
        <v>0</v>
      </c>
      <c r="AX234" s="38">
        <v>2249042.39</v>
      </c>
      <c r="AY234" s="38">
        <v>0</v>
      </c>
      <c r="AZ234" s="38">
        <v>2951116.89</v>
      </c>
      <c r="BA234" s="38">
        <v>5200159.28</v>
      </c>
      <c r="BB234" s="35"/>
      <c r="BC234" s="35"/>
      <c r="BD234" s="38"/>
      <c r="BE234" s="38"/>
      <c r="BF234" s="38"/>
      <c r="BG234" s="38"/>
      <c r="BH234" s="38"/>
      <c r="BI234" s="38"/>
      <c r="BJ234" s="38"/>
      <c r="BK234" s="38"/>
      <c r="BL234" s="38"/>
      <c r="BM234" s="35"/>
      <c r="BN234" s="35"/>
      <c r="BO234" s="35"/>
      <c r="BP234" s="38"/>
      <c r="BQ234" s="32"/>
      <c r="BR234" s="32"/>
      <c r="BS234" s="322"/>
      <c r="BT234" s="32"/>
      <c r="BU234" s="322"/>
      <c r="BV234" s="32"/>
      <c r="BW234" s="43"/>
      <c r="BX234" s="43"/>
      <c r="BY234" s="38"/>
      <c r="BZ234" s="38"/>
      <c r="CA234" s="38">
        <v>0</v>
      </c>
      <c r="CB234" s="38"/>
      <c r="CC234" s="38"/>
      <c r="CD234" s="38"/>
      <c r="CE234" s="38"/>
      <c r="CF234" s="38"/>
      <c r="CG234" s="38"/>
      <c r="CH234" s="38"/>
      <c r="CI234" s="38"/>
      <c r="CJ234" s="38"/>
      <c r="CK234" s="34"/>
      <c r="CL234" s="34"/>
    </row>
    <row r="235" spans="1:90" outlineLevel="3">
      <c r="A235" s="316" t="s">
        <v>147</v>
      </c>
      <c r="B235" s="316" t="s">
        <v>350</v>
      </c>
      <c r="C235" s="316" t="s">
        <v>285</v>
      </c>
      <c r="D235" s="316" t="s">
        <v>286</v>
      </c>
      <c r="E235" s="316" t="s">
        <v>354</v>
      </c>
      <c r="F235" s="316" t="s">
        <v>0</v>
      </c>
      <c r="G235" s="316" t="s">
        <v>143</v>
      </c>
      <c r="H235" s="316" t="s">
        <v>95</v>
      </c>
      <c r="I235" s="317" t="s">
        <v>128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 t="s">
        <v>690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174343.02</v>
      </c>
      <c r="AK235" s="28">
        <v>174343.02</v>
      </c>
      <c r="AL235" s="29">
        <v>0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0.5</v>
      </c>
      <c r="AY235" s="26">
        <v>0</v>
      </c>
      <c r="AZ235" s="26">
        <v>307041.58</v>
      </c>
      <c r="BA235" s="26">
        <v>307042.08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0.5</v>
      </c>
      <c r="BI235" s="26">
        <v>0</v>
      </c>
      <c r="BJ235" s="26">
        <v>307041.58</v>
      </c>
      <c r="BK235" s="26">
        <v>307042.08</v>
      </c>
      <c r="BL235" s="26">
        <v>0</v>
      </c>
      <c r="BM235" s="23" t="s">
        <v>98</v>
      </c>
      <c r="BN235" s="23">
        <v>0</v>
      </c>
      <c r="BO235" s="23" t="b">
        <v>0</v>
      </c>
      <c r="BP235" s="26">
        <v>174343.02</v>
      </c>
      <c r="BQ235" s="46">
        <v>608514</v>
      </c>
      <c r="BR235" s="20">
        <v>608514</v>
      </c>
      <c r="BS235" s="318">
        <v>12</v>
      </c>
      <c r="BT235" s="20">
        <v>0</v>
      </c>
      <c r="BU235" s="318">
        <v>0</v>
      </c>
      <c r="BV235" s="20">
        <v>139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-210000.5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174343.02</v>
      </c>
      <c r="CJ235" s="26">
        <v>174343.02</v>
      </c>
      <c r="CK235" s="22">
        <v>0</v>
      </c>
      <c r="CL235" s="22">
        <v>0</v>
      </c>
    </row>
    <row r="236" spans="1:90" outlineLevel="3">
      <c r="A236" s="316" t="s">
        <v>147</v>
      </c>
      <c r="B236" s="316" t="s">
        <v>350</v>
      </c>
      <c r="C236" s="316" t="s">
        <v>285</v>
      </c>
      <c r="D236" s="316" t="s">
        <v>286</v>
      </c>
      <c r="E236" s="316" t="s">
        <v>355</v>
      </c>
      <c r="F236" s="316" t="s">
        <v>0</v>
      </c>
      <c r="G236" s="316" t="s">
        <v>143</v>
      </c>
      <c r="H236" s="329" t="s">
        <v>125</v>
      </c>
      <c r="I236" s="317" t="s">
        <v>297</v>
      </c>
      <c r="J236" s="20">
        <v>1</v>
      </c>
      <c r="K236" s="20">
        <v>1</v>
      </c>
      <c r="L236" s="21">
        <v>0</v>
      </c>
      <c r="M236" s="22">
        <v>0</v>
      </c>
      <c r="N236" s="22">
        <v>0</v>
      </c>
      <c r="O236" s="23">
        <v>429975</v>
      </c>
      <c r="P236" s="20">
        <v>429975</v>
      </c>
      <c r="Q236" s="20">
        <v>0</v>
      </c>
      <c r="R236" s="24" t="s">
        <v>691</v>
      </c>
      <c r="S236" s="24">
        <v>0</v>
      </c>
      <c r="T236" s="24">
        <v>0</v>
      </c>
      <c r="U236" s="25">
        <v>429975</v>
      </c>
      <c r="V236" s="26" t="s">
        <v>97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5">
        <v>429975</v>
      </c>
      <c r="AD236" s="26">
        <v>0</v>
      </c>
      <c r="AE236" s="26">
        <v>0</v>
      </c>
      <c r="AF236" s="26">
        <v>0</v>
      </c>
      <c r="AG236" s="26">
        <v>0</v>
      </c>
      <c r="AH236" s="27">
        <v>0</v>
      </c>
      <c r="AI236" s="26">
        <v>0</v>
      </c>
      <c r="AJ236" s="26">
        <v>0</v>
      </c>
      <c r="AK236" s="28">
        <v>0</v>
      </c>
      <c r="AL236" s="29">
        <v>0</v>
      </c>
      <c r="AM236" s="26">
        <v>429975</v>
      </c>
      <c r="AN236" s="20">
        <v>0</v>
      </c>
      <c r="AO236" s="29">
        <v>0</v>
      </c>
      <c r="AP236" s="26">
        <v>429975</v>
      </c>
      <c r="AQ236" s="30">
        <v>1</v>
      </c>
      <c r="AR236" s="23">
        <v>0</v>
      </c>
      <c r="AS236" s="23">
        <v>429975</v>
      </c>
      <c r="AT236" s="26">
        <v>0</v>
      </c>
      <c r="AU236" s="26">
        <v>0</v>
      </c>
      <c r="AV236" s="26">
        <v>0</v>
      </c>
      <c r="AW236" s="26">
        <v>0</v>
      </c>
      <c r="AX236" s="26">
        <v>-739800</v>
      </c>
      <c r="AY236" s="26">
        <v>0</v>
      </c>
      <c r="AZ236" s="26">
        <v>0</v>
      </c>
      <c r="BA236" s="26">
        <v>-739800</v>
      </c>
      <c r="BB236" s="23" t="s">
        <v>0</v>
      </c>
      <c r="BC236" s="23" t="s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-739800</v>
      </c>
      <c r="BI236" s="26">
        <v>0</v>
      </c>
      <c r="BJ236" s="26">
        <v>0</v>
      </c>
      <c r="BK236" s="26">
        <v>-739800</v>
      </c>
      <c r="BL236" s="26">
        <v>429975</v>
      </c>
      <c r="BM236" s="23" t="s">
        <v>98</v>
      </c>
      <c r="BN236" s="23">
        <v>0</v>
      </c>
      <c r="BO236" s="23" t="b">
        <v>0</v>
      </c>
      <c r="BP236" s="26">
        <v>0</v>
      </c>
      <c r="BQ236" s="20">
        <v>4407894</v>
      </c>
      <c r="BR236" s="20">
        <v>4407894</v>
      </c>
      <c r="BS236" s="318">
        <v>12</v>
      </c>
      <c r="BT236" s="20">
        <v>0</v>
      </c>
      <c r="BU236" s="318">
        <v>0</v>
      </c>
      <c r="BV236" s="20">
        <v>142</v>
      </c>
      <c r="BW236" s="31">
        <v>0</v>
      </c>
      <c r="BX236" s="31">
        <v>0</v>
      </c>
      <c r="BY236" s="26">
        <v>0</v>
      </c>
      <c r="BZ236" s="26">
        <v>0</v>
      </c>
      <c r="CA236" s="26">
        <v>0</v>
      </c>
      <c r="CB236" s="26">
        <v>-1488376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2">
        <v>0</v>
      </c>
      <c r="CL236" s="22">
        <v>0</v>
      </c>
    </row>
    <row r="237" spans="1:90" outlineLevel="3">
      <c r="A237" s="316" t="s">
        <v>147</v>
      </c>
      <c r="B237" s="316" t="s">
        <v>350</v>
      </c>
      <c r="C237" s="316" t="s">
        <v>285</v>
      </c>
      <c r="D237" s="316" t="s">
        <v>286</v>
      </c>
      <c r="E237" s="316" t="s">
        <v>356</v>
      </c>
      <c r="F237" s="316" t="s">
        <v>0</v>
      </c>
      <c r="G237" s="329" t="s">
        <v>231</v>
      </c>
      <c r="H237" s="329" t="s">
        <v>125</v>
      </c>
      <c r="I237" s="317" t="s">
        <v>297</v>
      </c>
      <c r="J237" s="20">
        <v>1</v>
      </c>
      <c r="K237" s="20">
        <v>1</v>
      </c>
      <c r="L237" s="21">
        <v>0</v>
      </c>
      <c r="M237" s="22">
        <v>0</v>
      </c>
      <c r="N237" s="22">
        <v>0</v>
      </c>
      <c r="O237" s="23">
        <v>784673.9</v>
      </c>
      <c r="P237" s="20">
        <v>784673.9</v>
      </c>
      <c r="Q237" s="20">
        <v>0</v>
      </c>
      <c r="R237" s="24" t="s">
        <v>692</v>
      </c>
      <c r="S237" s="24">
        <v>0</v>
      </c>
      <c r="T237" s="24">
        <v>0</v>
      </c>
      <c r="U237" s="25">
        <v>784673.9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784673.9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803007.23</v>
      </c>
      <c r="AN237" s="20">
        <v>0</v>
      </c>
      <c r="AO237" s="29">
        <v>0</v>
      </c>
      <c r="AP237" s="26">
        <v>803007.23</v>
      </c>
      <c r="AQ237" s="30">
        <v>1</v>
      </c>
      <c r="AR237" s="23">
        <v>0</v>
      </c>
      <c r="AS237" s="23">
        <v>784673.9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803007.23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318">
        <v>12</v>
      </c>
      <c r="BT237" s="20">
        <v>0</v>
      </c>
      <c r="BU237" s="318">
        <v>0</v>
      </c>
      <c r="BV237" s="20">
        <v>145</v>
      </c>
      <c r="BW237" s="31">
        <v>0</v>
      </c>
      <c r="BX237" s="31">
        <v>0</v>
      </c>
      <c r="BY237" s="26">
        <v>0</v>
      </c>
      <c r="BZ237" s="26">
        <v>0</v>
      </c>
      <c r="CA237" s="26">
        <v>-18333.330000000002</v>
      </c>
      <c r="CB237" s="26">
        <v>-109999.1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316" t="s">
        <v>147</v>
      </c>
      <c r="B238" s="316" t="s">
        <v>350</v>
      </c>
      <c r="C238" s="316" t="s">
        <v>285</v>
      </c>
      <c r="D238" s="316" t="s">
        <v>286</v>
      </c>
      <c r="E238" s="316" t="s">
        <v>357</v>
      </c>
      <c r="F238" s="316" t="s">
        <v>0</v>
      </c>
      <c r="G238" s="329" t="s">
        <v>231</v>
      </c>
      <c r="H238" s="329" t="s">
        <v>125</v>
      </c>
      <c r="I238" s="317" t="s">
        <v>297</v>
      </c>
      <c r="J238" s="20">
        <v>1</v>
      </c>
      <c r="K238" s="20">
        <v>1</v>
      </c>
      <c r="L238" s="21">
        <v>0</v>
      </c>
      <c r="M238" s="22">
        <v>0</v>
      </c>
      <c r="N238" s="22">
        <v>0</v>
      </c>
      <c r="O238" s="23">
        <v>1663000</v>
      </c>
      <c r="P238" s="20">
        <v>1663000</v>
      </c>
      <c r="Q238" s="20">
        <v>0</v>
      </c>
      <c r="R238" s="24" t="s">
        <v>693</v>
      </c>
      <c r="S238" s="24">
        <v>0</v>
      </c>
      <c r="T238" s="24">
        <v>0</v>
      </c>
      <c r="U238" s="25">
        <v>1663000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1663000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1663000</v>
      </c>
      <c r="AN238" s="20">
        <v>0</v>
      </c>
      <c r="AO238" s="29">
        <v>0</v>
      </c>
      <c r="AP238" s="26">
        <v>1663000</v>
      </c>
      <c r="AQ238" s="30">
        <v>1</v>
      </c>
      <c r="AR238" s="23">
        <v>0</v>
      </c>
      <c r="AS238" s="23">
        <v>1663000</v>
      </c>
      <c r="AT238" s="26">
        <v>0</v>
      </c>
      <c r="AU238" s="26">
        <v>0</v>
      </c>
      <c r="AV238" s="26">
        <v>0</v>
      </c>
      <c r="AW238" s="26">
        <v>0</v>
      </c>
      <c r="AX238" s="26">
        <v>-2087000</v>
      </c>
      <c r="AY238" s="26">
        <v>0</v>
      </c>
      <c r="AZ238" s="26">
        <v>0</v>
      </c>
      <c r="BA238" s="26">
        <v>-2087000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-2087000</v>
      </c>
      <c r="BI238" s="26">
        <v>0</v>
      </c>
      <c r="BJ238" s="26">
        <v>0</v>
      </c>
      <c r="BK238" s="26">
        <v>-2087000</v>
      </c>
      <c r="BL238" s="26">
        <v>1663000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318">
        <v>12</v>
      </c>
      <c r="BT238" s="20">
        <v>0</v>
      </c>
      <c r="BU238" s="318">
        <v>0</v>
      </c>
      <c r="BV238" s="20">
        <v>146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316" t="s">
        <v>147</v>
      </c>
      <c r="B239" s="316" t="s">
        <v>350</v>
      </c>
      <c r="C239" s="316" t="s">
        <v>285</v>
      </c>
      <c r="D239" s="316" t="s">
        <v>286</v>
      </c>
      <c r="E239" s="316" t="s">
        <v>358</v>
      </c>
      <c r="F239" s="316" t="s">
        <v>0</v>
      </c>
      <c r="G239" s="316" t="s">
        <v>143</v>
      </c>
      <c r="H239" s="316" t="s">
        <v>95</v>
      </c>
      <c r="I239" s="317" t="s">
        <v>185</v>
      </c>
      <c r="J239" s="20">
        <v>1</v>
      </c>
      <c r="K239" s="20">
        <v>1</v>
      </c>
      <c r="L239" s="21">
        <v>0</v>
      </c>
      <c r="M239" s="22">
        <v>0</v>
      </c>
      <c r="N239" s="22">
        <v>0</v>
      </c>
      <c r="O239" s="23">
        <v>0</v>
      </c>
      <c r="P239" s="20">
        <v>0</v>
      </c>
      <c r="Q239" s="20">
        <v>0</v>
      </c>
      <c r="R239" s="24" t="s">
        <v>694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0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12175</v>
      </c>
      <c r="BA239" s="26">
        <v>12175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12175</v>
      </c>
      <c r="BK239" s="26">
        <v>12175</v>
      </c>
      <c r="BL239" s="26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46">
        <v>-23598800</v>
      </c>
      <c r="BR239" s="20">
        <v>-23598800</v>
      </c>
      <c r="BS239" s="318">
        <v>12</v>
      </c>
      <c r="BT239" s="20">
        <v>0</v>
      </c>
      <c r="BU239" s="318">
        <v>0</v>
      </c>
      <c r="BV239" s="20">
        <v>162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316" t="s">
        <v>147</v>
      </c>
      <c r="B240" s="316" t="s">
        <v>350</v>
      </c>
      <c r="C240" s="316" t="s">
        <v>285</v>
      </c>
      <c r="D240" s="316" t="s">
        <v>286</v>
      </c>
      <c r="E240" s="316" t="s">
        <v>359</v>
      </c>
      <c r="F240" s="316" t="s">
        <v>0</v>
      </c>
      <c r="G240" s="316" t="s">
        <v>143</v>
      </c>
      <c r="H240" s="316" t="s">
        <v>95</v>
      </c>
      <c r="I240" s="317" t="s">
        <v>128</v>
      </c>
      <c r="J240" s="20">
        <v>1</v>
      </c>
      <c r="K240" s="20">
        <v>1</v>
      </c>
      <c r="L240" s="21">
        <v>0</v>
      </c>
      <c r="M240" s="22">
        <v>0</v>
      </c>
      <c r="N240" s="22">
        <v>0</v>
      </c>
      <c r="O240" s="23">
        <v>962000</v>
      </c>
      <c r="P240" s="20">
        <v>962000</v>
      </c>
      <c r="Q240" s="20">
        <v>0</v>
      </c>
      <c r="R240" s="24" t="s">
        <v>695</v>
      </c>
      <c r="S240" s="24">
        <v>0</v>
      </c>
      <c r="T240" s="24">
        <v>0</v>
      </c>
      <c r="U240" s="25">
        <v>962000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962000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0</v>
      </c>
      <c r="AK240" s="28">
        <v>0</v>
      </c>
      <c r="AL240" s="29">
        <v>0</v>
      </c>
      <c r="AM240" s="26">
        <v>962000</v>
      </c>
      <c r="AN240" s="20">
        <v>0</v>
      </c>
      <c r="AO240" s="29">
        <v>0</v>
      </c>
      <c r="AP240" s="26">
        <v>962000</v>
      </c>
      <c r="AQ240" s="30">
        <v>1</v>
      </c>
      <c r="AR240" s="23">
        <v>0</v>
      </c>
      <c r="AS240" s="23">
        <v>962000</v>
      </c>
      <c r="AT240" s="26">
        <v>0</v>
      </c>
      <c r="AU240" s="26">
        <v>0</v>
      </c>
      <c r="AV240" s="26">
        <v>0</v>
      </c>
      <c r="AW240" s="26">
        <v>0</v>
      </c>
      <c r="AX240" s="26">
        <v>-386000</v>
      </c>
      <c r="AY240" s="26">
        <v>0</v>
      </c>
      <c r="AZ240" s="26">
        <v>75000</v>
      </c>
      <c r="BA240" s="26">
        <v>-311000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-386000</v>
      </c>
      <c r="BI240" s="26">
        <v>0</v>
      </c>
      <c r="BJ240" s="26">
        <v>75000</v>
      </c>
      <c r="BK240" s="26">
        <v>-311000</v>
      </c>
      <c r="BL240" s="26">
        <v>962000</v>
      </c>
      <c r="BM240" s="23" t="s">
        <v>98</v>
      </c>
      <c r="BN240" s="23">
        <v>0</v>
      </c>
      <c r="BO240" s="23" t="b">
        <v>0</v>
      </c>
      <c r="BP240" s="26">
        <v>0</v>
      </c>
      <c r="BQ240" s="46">
        <v>2211500</v>
      </c>
      <c r="BR240" s="20">
        <v>2211500</v>
      </c>
      <c r="BS240" s="318">
        <v>12</v>
      </c>
      <c r="BT240" s="20">
        <v>0</v>
      </c>
      <c r="BU240" s="318">
        <v>0</v>
      </c>
      <c r="BV240" s="20">
        <v>164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2">
        <v>0</v>
      </c>
      <c r="CL240" s="22">
        <v>0</v>
      </c>
    </row>
    <row r="241" spans="1:90" outlineLevel="3">
      <c r="A241" s="316" t="s">
        <v>147</v>
      </c>
      <c r="B241" s="316" t="s">
        <v>350</v>
      </c>
      <c r="C241" s="316" t="s">
        <v>285</v>
      </c>
      <c r="D241" s="316" t="s">
        <v>286</v>
      </c>
      <c r="E241" s="316" t="s">
        <v>360</v>
      </c>
      <c r="F241" s="316" t="s">
        <v>0</v>
      </c>
      <c r="G241" s="316" t="s">
        <v>143</v>
      </c>
      <c r="H241" s="316" t="s">
        <v>95</v>
      </c>
      <c r="I241" s="317" t="s">
        <v>128</v>
      </c>
      <c r="J241" s="20">
        <v>1</v>
      </c>
      <c r="K241" s="20">
        <v>1</v>
      </c>
      <c r="L241" s="21">
        <v>0</v>
      </c>
      <c r="M241" s="22">
        <v>0</v>
      </c>
      <c r="N241" s="22">
        <v>0</v>
      </c>
      <c r="O241" s="23">
        <v>4707450</v>
      </c>
      <c r="P241" s="20">
        <v>4707450</v>
      </c>
      <c r="Q241" s="20">
        <v>0</v>
      </c>
      <c r="R241" s="24" t="s">
        <v>696</v>
      </c>
      <c r="S241" s="24">
        <v>0</v>
      </c>
      <c r="T241" s="24">
        <v>0</v>
      </c>
      <c r="U241" s="25">
        <v>4707450</v>
      </c>
      <c r="V241" s="26" t="s">
        <v>97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5">
        <v>4707450</v>
      </c>
      <c r="AD241" s="26">
        <v>0</v>
      </c>
      <c r="AE241" s="26">
        <v>0</v>
      </c>
      <c r="AF241" s="26">
        <v>0</v>
      </c>
      <c r="AG241" s="26">
        <v>0</v>
      </c>
      <c r="AH241" s="27">
        <v>0</v>
      </c>
      <c r="AI241" s="26">
        <v>0</v>
      </c>
      <c r="AJ241" s="26">
        <v>0</v>
      </c>
      <c r="AK241" s="28">
        <v>0</v>
      </c>
      <c r="AL241" s="29">
        <v>0</v>
      </c>
      <c r="AM241" s="26">
        <v>4707450</v>
      </c>
      <c r="AN241" s="20">
        <v>0</v>
      </c>
      <c r="AO241" s="29">
        <v>0</v>
      </c>
      <c r="AP241" s="26">
        <v>4707450</v>
      </c>
      <c r="AQ241" s="30">
        <v>1</v>
      </c>
      <c r="AR241" s="23">
        <v>0</v>
      </c>
      <c r="AS241" s="23">
        <v>4707450</v>
      </c>
      <c r="AT241" s="26">
        <v>0</v>
      </c>
      <c r="AU241" s="26">
        <v>0</v>
      </c>
      <c r="AV241" s="26">
        <v>0</v>
      </c>
      <c r="AW241" s="26">
        <v>0</v>
      </c>
      <c r="AX241" s="26">
        <v>457649</v>
      </c>
      <c r="AY241" s="26">
        <v>0</v>
      </c>
      <c r="AZ241" s="26">
        <v>0</v>
      </c>
      <c r="BA241" s="26">
        <v>457649</v>
      </c>
      <c r="BB241" s="23" t="s">
        <v>0</v>
      </c>
      <c r="BC241" s="23" t="s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457649</v>
      </c>
      <c r="BI241" s="26">
        <v>0</v>
      </c>
      <c r="BJ241" s="26">
        <v>0</v>
      </c>
      <c r="BK241" s="26">
        <v>457649</v>
      </c>
      <c r="BL241" s="26">
        <v>4707450</v>
      </c>
      <c r="BM241" s="23" t="s">
        <v>98</v>
      </c>
      <c r="BN241" s="23">
        <v>0</v>
      </c>
      <c r="BO241" s="23" t="b">
        <v>0</v>
      </c>
      <c r="BP241" s="26">
        <v>0</v>
      </c>
      <c r="BQ241" s="46">
        <v>0</v>
      </c>
      <c r="BR241" s="20">
        <v>0</v>
      </c>
      <c r="BS241" s="318">
        <v>12</v>
      </c>
      <c r="BT241" s="20">
        <v>0</v>
      </c>
      <c r="BU241" s="318">
        <v>0</v>
      </c>
      <c r="BV241" s="20">
        <v>174</v>
      </c>
      <c r="BW241" s="31">
        <v>0</v>
      </c>
      <c r="BX241" s="31">
        <v>0</v>
      </c>
      <c r="BY241" s="26">
        <v>0</v>
      </c>
      <c r="BZ241" s="26">
        <v>0</v>
      </c>
      <c r="CA241" s="26">
        <v>0</v>
      </c>
      <c r="CB241" s="26">
        <v>-1093499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2">
        <v>0</v>
      </c>
      <c r="CL241" s="22">
        <v>0</v>
      </c>
    </row>
    <row r="242" spans="1:90" outlineLevel="3">
      <c r="A242" s="316" t="s">
        <v>147</v>
      </c>
      <c r="B242" s="316" t="s">
        <v>350</v>
      </c>
      <c r="C242" s="316" t="s">
        <v>285</v>
      </c>
      <c r="D242" s="316" t="s">
        <v>286</v>
      </c>
      <c r="E242" s="316" t="s">
        <v>361</v>
      </c>
      <c r="F242" s="316" t="s">
        <v>0</v>
      </c>
      <c r="G242" s="316" t="s">
        <v>143</v>
      </c>
      <c r="H242" s="316" t="s">
        <v>95</v>
      </c>
      <c r="I242" s="317" t="s">
        <v>128</v>
      </c>
      <c r="J242" s="20">
        <v>1</v>
      </c>
      <c r="K242" s="20">
        <v>1</v>
      </c>
      <c r="L242" s="21">
        <v>0</v>
      </c>
      <c r="M242" s="22">
        <v>0</v>
      </c>
      <c r="N242" s="22">
        <v>0</v>
      </c>
      <c r="O242" s="23">
        <v>0</v>
      </c>
      <c r="P242" s="20">
        <v>0</v>
      </c>
      <c r="Q242" s="20">
        <v>0</v>
      </c>
      <c r="R242" s="24" t="s">
        <v>697</v>
      </c>
      <c r="S242" s="24">
        <v>0</v>
      </c>
      <c r="T242" s="24">
        <v>0</v>
      </c>
      <c r="U242" s="25">
        <v>0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0</v>
      </c>
      <c r="AD242" s="26">
        <v>0</v>
      </c>
      <c r="AE242" s="26">
        <v>0</v>
      </c>
      <c r="AF242" s="26">
        <v>0</v>
      </c>
      <c r="AG242" s="26">
        <v>0</v>
      </c>
      <c r="AH242" s="27">
        <v>993000</v>
      </c>
      <c r="AI242" s="26">
        <v>0</v>
      </c>
      <c r="AJ242" s="26">
        <v>100000</v>
      </c>
      <c r="AK242" s="28">
        <v>1093000</v>
      </c>
      <c r="AL242" s="29">
        <v>0</v>
      </c>
      <c r="AM242" s="26">
        <v>8307000</v>
      </c>
      <c r="AN242" s="20">
        <v>0</v>
      </c>
      <c r="AO242" s="29">
        <v>0</v>
      </c>
      <c r="AP242" s="26">
        <v>0</v>
      </c>
      <c r="AQ242" s="30">
        <v>1</v>
      </c>
      <c r="AR242" s="23">
        <v>0</v>
      </c>
      <c r="AS242" s="23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993000</v>
      </c>
      <c r="AY242" s="26">
        <v>0</v>
      </c>
      <c r="AZ242" s="26">
        <v>100000</v>
      </c>
      <c r="BA242" s="26">
        <v>1093000</v>
      </c>
      <c r="BB242" s="23" t="s">
        <v>0</v>
      </c>
      <c r="BC242" s="23" t="s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993000</v>
      </c>
      <c r="BI242" s="26">
        <v>0</v>
      </c>
      <c r="BJ242" s="26">
        <v>100000</v>
      </c>
      <c r="BK242" s="26">
        <v>1093000</v>
      </c>
      <c r="BL242" s="26">
        <v>0</v>
      </c>
      <c r="BM242" s="23" t="s">
        <v>98</v>
      </c>
      <c r="BN242" s="23">
        <v>0</v>
      </c>
      <c r="BO242" s="23" t="b">
        <v>0</v>
      </c>
      <c r="BP242" s="26">
        <v>100000</v>
      </c>
      <c r="BQ242" s="46">
        <v>8967000</v>
      </c>
      <c r="BR242" s="20">
        <v>8967000</v>
      </c>
      <c r="BS242" s="318">
        <v>12</v>
      </c>
      <c r="BT242" s="20">
        <v>0</v>
      </c>
      <c r="BU242" s="318">
        <v>0</v>
      </c>
      <c r="BV242" s="20">
        <v>175</v>
      </c>
      <c r="BW242" s="31">
        <v>0</v>
      </c>
      <c r="BX242" s="31">
        <v>0</v>
      </c>
      <c r="BY242" s="26">
        <v>0</v>
      </c>
      <c r="BZ242" s="26">
        <v>0</v>
      </c>
      <c r="CA242" s="26">
        <v>-9300000</v>
      </c>
      <c r="CB242" s="26">
        <v>-9300000</v>
      </c>
      <c r="CC242" s="26">
        <v>0</v>
      </c>
      <c r="CD242" s="26">
        <v>0</v>
      </c>
      <c r="CE242" s="26">
        <v>0</v>
      </c>
      <c r="CF242" s="26">
        <v>0</v>
      </c>
      <c r="CG242" s="26">
        <v>993000</v>
      </c>
      <c r="CH242" s="26">
        <v>0</v>
      </c>
      <c r="CI242" s="26">
        <v>100000</v>
      </c>
      <c r="CJ242" s="26">
        <v>1093000</v>
      </c>
      <c r="CK242" s="22">
        <v>0</v>
      </c>
      <c r="CL242" s="22">
        <v>0</v>
      </c>
    </row>
    <row r="243" spans="1:90" outlineLevel="3">
      <c r="A243" s="316" t="s">
        <v>147</v>
      </c>
      <c r="B243" s="316" t="s">
        <v>350</v>
      </c>
      <c r="C243" s="316" t="s">
        <v>285</v>
      </c>
      <c r="D243" s="316" t="s">
        <v>286</v>
      </c>
      <c r="E243" s="316" t="s">
        <v>362</v>
      </c>
      <c r="F243" s="316" t="s">
        <v>0</v>
      </c>
      <c r="G243" s="316" t="s">
        <v>143</v>
      </c>
      <c r="H243" s="316" t="s">
        <v>95</v>
      </c>
      <c r="I243" s="317" t="s">
        <v>128</v>
      </c>
      <c r="J243" s="20">
        <v>1</v>
      </c>
      <c r="K243" s="20">
        <v>1</v>
      </c>
      <c r="L243" s="21">
        <v>0</v>
      </c>
      <c r="M243" s="22">
        <v>0</v>
      </c>
      <c r="N243" s="22">
        <v>0</v>
      </c>
      <c r="O243" s="23">
        <v>17386792.710000001</v>
      </c>
      <c r="P243" s="20">
        <v>17386792.710000001</v>
      </c>
      <c r="Q243" s="20">
        <v>0</v>
      </c>
      <c r="R243" s="24" t="s">
        <v>698</v>
      </c>
      <c r="S243" s="24">
        <v>0</v>
      </c>
      <c r="T243" s="24">
        <v>0</v>
      </c>
      <c r="U243" s="25">
        <v>17386792.710000001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17386792.710000001</v>
      </c>
      <c r="AD243" s="26">
        <v>0</v>
      </c>
      <c r="AE243" s="26">
        <v>0</v>
      </c>
      <c r="AF243" s="26">
        <v>0</v>
      </c>
      <c r="AG243" s="26">
        <v>0</v>
      </c>
      <c r="AH243" s="27">
        <v>0</v>
      </c>
      <c r="AI243" s="26">
        <v>0</v>
      </c>
      <c r="AJ243" s="26">
        <v>0</v>
      </c>
      <c r="AK243" s="28">
        <v>0</v>
      </c>
      <c r="AL243" s="29">
        <v>0</v>
      </c>
      <c r="AM243" s="26">
        <v>17513077</v>
      </c>
      <c r="AN243" s="20">
        <v>0</v>
      </c>
      <c r="AO243" s="29">
        <v>0</v>
      </c>
      <c r="AP243" s="26">
        <v>17513077</v>
      </c>
      <c r="AQ243" s="30">
        <v>1</v>
      </c>
      <c r="AR243" s="23">
        <v>0</v>
      </c>
      <c r="AS243" s="23">
        <v>17386792.710000001</v>
      </c>
      <c r="AT243" s="26">
        <v>0</v>
      </c>
      <c r="AU243" s="26">
        <v>0</v>
      </c>
      <c r="AV243" s="26">
        <v>0</v>
      </c>
      <c r="AW243" s="26">
        <v>0</v>
      </c>
      <c r="AX243" s="26">
        <v>4185660.6649999972</v>
      </c>
      <c r="AY243" s="26">
        <v>0</v>
      </c>
      <c r="AZ243" s="26">
        <v>0</v>
      </c>
      <c r="BA243" s="26">
        <v>4185660.6649999972</v>
      </c>
      <c r="BB243" s="23" t="s">
        <v>0</v>
      </c>
      <c r="BC243" s="23" t="s">
        <v>0</v>
      </c>
      <c r="BD243" s="26">
        <v>0</v>
      </c>
      <c r="BE243" s="26">
        <v>0</v>
      </c>
      <c r="BF243" s="26">
        <v>0</v>
      </c>
      <c r="BG243" s="26">
        <v>0</v>
      </c>
      <c r="BH243" s="26">
        <v>4185660.6649999972</v>
      </c>
      <c r="BI243" s="26">
        <v>0</v>
      </c>
      <c r="BJ243" s="26">
        <v>0</v>
      </c>
      <c r="BK243" s="26">
        <v>4185660.6649999972</v>
      </c>
      <c r="BL243" s="26">
        <v>17513077</v>
      </c>
      <c r="BM243" s="23" t="s">
        <v>98</v>
      </c>
      <c r="BN243" s="23">
        <v>0</v>
      </c>
      <c r="BO243" s="23" t="b">
        <v>0</v>
      </c>
      <c r="BP243" s="26">
        <v>0</v>
      </c>
      <c r="BQ243" s="46">
        <v>19983360</v>
      </c>
      <c r="BR243" s="20">
        <v>19983360</v>
      </c>
      <c r="BS243" s="318">
        <v>12</v>
      </c>
      <c r="BT243" s="20">
        <v>0</v>
      </c>
      <c r="BU243" s="318">
        <v>0</v>
      </c>
      <c r="BV243" s="20">
        <v>176</v>
      </c>
      <c r="BW243" s="31">
        <v>0</v>
      </c>
      <c r="BX243" s="31">
        <v>0</v>
      </c>
      <c r="BY243" s="26">
        <v>0</v>
      </c>
      <c r="BZ243" s="26">
        <v>0</v>
      </c>
      <c r="CA243" s="26">
        <v>-126284.29</v>
      </c>
      <c r="CB243" s="26">
        <v>-3259872.9550000001</v>
      </c>
      <c r="CC243" s="26">
        <v>0</v>
      </c>
      <c r="CD243" s="26">
        <v>0</v>
      </c>
      <c r="CE243" s="26">
        <v>0</v>
      </c>
      <c r="CF243" s="26">
        <v>0</v>
      </c>
      <c r="CG243" s="26">
        <v>0</v>
      </c>
      <c r="CH243" s="26">
        <v>0</v>
      </c>
      <c r="CI243" s="26">
        <v>0</v>
      </c>
      <c r="CJ243" s="26">
        <v>0</v>
      </c>
      <c r="CK243" s="22">
        <v>0</v>
      </c>
      <c r="CL243" s="22">
        <v>0</v>
      </c>
    </row>
    <row r="244" spans="1:90" outlineLevel="3">
      <c r="A244" s="316" t="s">
        <v>147</v>
      </c>
      <c r="B244" s="316" t="s">
        <v>350</v>
      </c>
      <c r="C244" s="316" t="s">
        <v>285</v>
      </c>
      <c r="D244" s="316" t="s">
        <v>286</v>
      </c>
      <c r="E244" s="316" t="s">
        <v>364</v>
      </c>
      <c r="F244" s="316" t="s">
        <v>526</v>
      </c>
      <c r="G244" s="329" t="s">
        <v>86</v>
      </c>
      <c r="H244" s="329" t="s">
        <v>125</v>
      </c>
      <c r="I244" s="317" t="s">
        <v>96</v>
      </c>
      <c r="J244" s="20">
        <v>1</v>
      </c>
      <c r="K244" s="20">
        <v>1</v>
      </c>
      <c r="L244" s="21">
        <v>0</v>
      </c>
      <c r="M244" s="22">
        <v>0</v>
      </c>
      <c r="N244" s="22">
        <v>0</v>
      </c>
      <c r="O244" s="23">
        <v>3054665.63</v>
      </c>
      <c r="P244" s="46">
        <v>3054665.63</v>
      </c>
      <c r="Q244" s="46">
        <v>0</v>
      </c>
      <c r="R244" s="24" t="s">
        <v>699</v>
      </c>
      <c r="S244" s="24">
        <v>0</v>
      </c>
      <c r="T244" s="24">
        <v>0</v>
      </c>
      <c r="U244" s="25">
        <v>3054665.63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3054665.63</v>
      </c>
      <c r="AD244" s="26">
        <v>0</v>
      </c>
      <c r="AE244" s="26">
        <v>0</v>
      </c>
      <c r="AF244" s="26">
        <v>0</v>
      </c>
      <c r="AG244" s="26">
        <v>0</v>
      </c>
      <c r="AH244" s="27">
        <v>0</v>
      </c>
      <c r="AI244" s="26">
        <v>0</v>
      </c>
      <c r="AJ244" s="26">
        <v>0</v>
      </c>
      <c r="AK244" s="28">
        <v>0</v>
      </c>
      <c r="AL244" s="29">
        <v>0</v>
      </c>
      <c r="AM244" s="26">
        <v>3530871.16</v>
      </c>
      <c r="AN244" s="29">
        <v>0</v>
      </c>
      <c r="AO244" s="29">
        <v>0</v>
      </c>
      <c r="AP244" s="26">
        <v>3530871.16</v>
      </c>
      <c r="AQ244" s="30">
        <v>1</v>
      </c>
      <c r="AR244" s="23">
        <v>0</v>
      </c>
      <c r="AS244" s="23">
        <v>3054665.63</v>
      </c>
      <c r="AT244" s="26">
        <v>0</v>
      </c>
      <c r="AU244" s="26">
        <v>0</v>
      </c>
      <c r="AV244" s="26">
        <v>0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3" t="s">
        <v>0</v>
      </c>
      <c r="BC244" s="23" t="s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3530871.16</v>
      </c>
      <c r="BM244" s="23" t="s">
        <v>98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318">
        <v>12</v>
      </c>
      <c r="BT244" s="20">
        <v>0</v>
      </c>
      <c r="BU244" s="318">
        <v>0</v>
      </c>
      <c r="BV244" s="20">
        <v>268</v>
      </c>
      <c r="BW244" s="31">
        <v>0</v>
      </c>
      <c r="BX244" s="31">
        <v>0</v>
      </c>
      <c r="BY244" s="26">
        <v>0</v>
      </c>
      <c r="BZ244" s="26">
        <v>0</v>
      </c>
      <c r="CA244" s="26">
        <v>-476205.53</v>
      </c>
      <c r="CB244" s="26">
        <v>-660832.37</v>
      </c>
      <c r="CC244" s="26">
        <v>0</v>
      </c>
      <c r="CD244" s="26">
        <v>0</v>
      </c>
      <c r="CE244" s="26">
        <v>0</v>
      </c>
      <c r="CF244" s="26">
        <v>0</v>
      </c>
      <c r="CG244" s="26">
        <v>0</v>
      </c>
      <c r="CH244" s="26">
        <v>0</v>
      </c>
      <c r="CI244" s="26">
        <v>0</v>
      </c>
      <c r="CJ244" s="26">
        <v>0</v>
      </c>
      <c r="CK244" s="22">
        <v>0</v>
      </c>
      <c r="CL244" s="22">
        <v>0</v>
      </c>
    </row>
    <row r="245" spans="1:90" outlineLevel="3">
      <c r="A245" s="316" t="s">
        <v>147</v>
      </c>
      <c r="B245" s="316" t="s">
        <v>350</v>
      </c>
      <c r="C245" s="316" t="s">
        <v>285</v>
      </c>
      <c r="D245" s="316" t="s">
        <v>286</v>
      </c>
      <c r="E245" s="316" t="s">
        <v>365</v>
      </c>
      <c r="F245" s="316" t="s">
        <v>526</v>
      </c>
      <c r="G245" s="329" t="s">
        <v>86</v>
      </c>
      <c r="H245" s="329" t="s">
        <v>125</v>
      </c>
      <c r="I245" s="317" t="s">
        <v>96</v>
      </c>
      <c r="J245" s="20">
        <v>1</v>
      </c>
      <c r="K245" s="20">
        <v>1</v>
      </c>
      <c r="L245" s="21">
        <v>0</v>
      </c>
      <c r="M245" s="22">
        <v>0</v>
      </c>
      <c r="N245" s="22">
        <v>0</v>
      </c>
      <c r="O245" s="23">
        <v>2498641.8199999998</v>
      </c>
      <c r="P245" s="46">
        <v>2498641.8199999998</v>
      </c>
      <c r="Q245" s="46">
        <v>0</v>
      </c>
      <c r="R245" s="24" t="s">
        <v>700</v>
      </c>
      <c r="S245" s="24">
        <v>0</v>
      </c>
      <c r="T245" s="24">
        <v>0</v>
      </c>
      <c r="U245" s="25">
        <v>2498641.8199999998</v>
      </c>
      <c r="V245" s="26" t="s">
        <v>97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5">
        <v>2498641.8199999998</v>
      </c>
      <c r="AD245" s="26">
        <v>0</v>
      </c>
      <c r="AE245" s="26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0</v>
      </c>
      <c r="AM245" s="26">
        <v>2498641.8199999998</v>
      </c>
      <c r="AN245" s="29">
        <v>0</v>
      </c>
      <c r="AO245" s="29">
        <v>0</v>
      </c>
      <c r="AP245" s="26">
        <v>2498641.8199999998</v>
      </c>
      <c r="AQ245" s="30">
        <v>1</v>
      </c>
      <c r="AR245" s="23">
        <v>0</v>
      </c>
      <c r="AS245" s="23">
        <v>2498641.8199999998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3" t="s">
        <v>0</v>
      </c>
      <c r="BC245" s="23" t="s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2498641.8199999998</v>
      </c>
      <c r="BM245" s="23" t="s">
        <v>98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318">
        <v>12</v>
      </c>
      <c r="BT245" s="20">
        <v>0</v>
      </c>
      <c r="BU245" s="318">
        <v>0</v>
      </c>
      <c r="BV245" s="20">
        <v>269</v>
      </c>
      <c r="BW245" s="31">
        <v>0</v>
      </c>
      <c r="BX245" s="31">
        <v>0</v>
      </c>
      <c r="BY245" s="26">
        <v>0</v>
      </c>
      <c r="BZ245" s="26">
        <v>0</v>
      </c>
      <c r="CA245" s="26">
        <v>0</v>
      </c>
      <c r="CB245" s="26">
        <v>721658.82</v>
      </c>
      <c r="CC245" s="26">
        <v>0</v>
      </c>
      <c r="CD245" s="26">
        <v>0</v>
      </c>
      <c r="CE245" s="26">
        <v>0</v>
      </c>
      <c r="CF245" s="26">
        <v>0</v>
      </c>
      <c r="CG245" s="26">
        <v>0</v>
      </c>
      <c r="CH245" s="26">
        <v>0</v>
      </c>
      <c r="CI245" s="26">
        <v>0</v>
      </c>
      <c r="CJ245" s="26">
        <v>0</v>
      </c>
      <c r="CK245" s="22">
        <v>0</v>
      </c>
      <c r="CL245" s="22">
        <v>0</v>
      </c>
    </row>
    <row r="246" spans="1:90" s="323" customFormat="1" ht="20.100000000000001" customHeight="1" outlineLevel="2">
      <c r="A246" s="320" t="s">
        <v>151</v>
      </c>
      <c r="B246" s="320"/>
      <c r="C246" s="320"/>
      <c r="D246" s="320"/>
      <c r="E246" s="320"/>
      <c r="F246" s="320"/>
      <c r="G246" s="330"/>
      <c r="H246" s="330"/>
      <c r="I246" s="321"/>
      <c r="J246" s="32"/>
      <c r="K246" s="32"/>
      <c r="L246" s="33"/>
      <c r="M246" s="34"/>
      <c r="N246" s="34"/>
      <c r="O246" s="35"/>
      <c r="P246" s="50"/>
      <c r="Q246" s="50"/>
      <c r="R246" s="36">
        <v>0</v>
      </c>
      <c r="S246" s="36">
        <v>0</v>
      </c>
      <c r="T246" s="36">
        <v>0</v>
      </c>
      <c r="U246" s="37">
        <v>31487199.059999999</v>
      </c>
      <c r="V246" s="38"/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7">
        <v>31487199.059999999</v>
      </c>
      <c r="AD246" s="38">
        <v>0</v>
      </c>
      <c r="AE246" s="38">
        <v>0</v>
      </c>
      <c r="AF246" s="38">
        <v>0</v>
      </c>
      <c r="AG246" s="38">
        <v>0</v>
      </c>
      <c r="AH246" s="39">
        <v>993000</v>
      </c>
      <c r="AI246" s="38">
        <v>0</v>
      </c>
      <c r="AJ246" s="38">
        <v>274343.02</v>
      </c>
      <c r="AK246" s="40">
        <v>1267343.02</v>
      </c>
      <c r="AL246" s="41"/>
      <c r="AM246" s="38">
        <v>40415022.210000001</v>
      </c>
      <c r="AN246" s="41"/>
      <c r="AO246" s="41"/>
      <c r="AP246" s="38">
        <v>32108022.210000001</v>
      </c>
      <c r="AQ246" s="42"/>
      <c r="AR246" s="35"/>
      <c r="AS246" s="35"/>
      <c r="AT246" s="38">
        <v>0</v>
      </c>
      <c r="AU246" s="38">
        <v>0</v>
      </c>
      <c r="AV246" s="38">
        <v>0</v>
      </c>
      <c r="AW246" s="38">
        <v>0</v>
      </c>
      <c r="AX246" s="38">
        <v>2423510.1649999972</v>
      </c>
      <c r="AY246" s="38">
        <v>0</v>
      </c>
      <c r="AZ246" s="38">
        <v>494216.58</v>
      </c>
      <c r="BA246" s="38">
        <v>2917726.7449999973</v>
      </c>
      <c r="BB246" s="35"/>
      <c r="BC246" s="35"/>
      <c r="BD246" s="38"/>
      <c r="BE246" s="38"/>
      <c r="BF246" s="38"/>
      <c r="BG246" s="38"/>
      <c r="BH246" s="38"/>
      <c r="BI246" s="38"/>
      <c r="BJ246" s="38"/>
      <c r="BK246" s="38"/>
      <c r="BL246" s="38"/>
      <c r="BM246" s="35"/>
      <c r="BN246" s="35"/>
      <c r="BO246" s="35"/>
      <c r="BP246" s="38"/>
      <c r="BQ246" s="32"/>
      <c r="BR246" s="32"/>
      <c r="BS246" s="322"/>
      <c r="BT246" s="32"/>
      <c r="BU246" s="322"/>
      <c r="BV246" s="32"/>
      <c r="BW246" s="43"/>
      <c r="BX246" s="43"/>
      <c r="BY246" s="38"/>
      <c r="BZ246" s="38"/>
      <c r="CA246" s="38">
        <v>-9920823.1499999985</v>
      </c>
      <c r="CB246" s="38"/>
      <c r="CC246" s="38"/>
      <c r="CD246" s="38"/>
      <c r="CE246" s="38"/>
      <c r="CF246" s="38"/>
      <c r="CG246" s="38"/>
      <c r="CH246" s="38"/>
      <c r="CI246" s="38"/>
      <c r="CJ246" s="38"/>
      <c r="CK246" s="34"/>
      <c r="CL246" s="34"/>
    </row>
    <row r="247" spans="1:90" outlineLevel="3">
      <c r="A247" s="316" t="s">
        <v>366</v>
      </c>
      <c r="B247" s="316" t="s">
        <v>350</v>
      </c>
      <c r="C247" s="316" t="s">
        <v>285</v>
      </c>
      <c r="D247" s="316" t="s">
        <v>286</v>
      </c>
      <c r="E247" s="316" t="s">
        <v>367</v>
      </c>
      <c r="F247" s="316" t="s">
        <v>0</v>
      </c>
      <c r="G247" s="316" t="s">
        <v>143</v>
      </c>
      <c r="H247" s="316" t="s">
        <v>95</v>
      </c>
      <c r="I247" s="317" t="s">
        <v>134</v>
      </c>
      <c r="J247" s="20">
        <v>1</v>
      </c>
      <c r="K247" s="20">
        <v>1</v>
      </c>
      <c r="L247" s="21">
        <v>0</v>
      </c>
      <c r="M247" s="22">
        <v>0</v>
      </c>
      <c r="N247" s="22">
        <v>0</v>
      </c>
      <c r="O247" s="23">
        <v>1371813.39</v>
      </c>
      <c r="P247" s="20">
        <v>1371813.39</v>
      </c>
      <c r="Q247" s="20">
        <v>0</v>
      </c>
      <c r="R247" s="24" t="s">
        <v>701</v>
      </c>
      <c r="S247" s="24">
        <v>0</v>
      </c>
      <c r="T247" s="24">
        <v>0</v>
      </c>
      <c r="U247" s="25">
        <v>1371813.39</v>
      </c>
      <c r="V247" s="26" t="s">
        <v>97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5">
        <v>1371813.39</v>
      </c>
      <c r="AD247" s="26">
        <v>0</v>
      </c>
      <c r="AE247" s="26">
        <v>0</v>
      </c>
      <c r="AF247" s="26">
        <v>0</v>
      </c>
      <c r="AG247" s="26">
        <v>0</v>
      </c>
      <c r="AH247" s="27">
        <v>0</v>
      </c>
      <c r="AI247" s="26">
        <v>0</v>
      </c>
      <c r="AJ247" s="26">
        <v>50000</v>
      </c>
      <c r="AK247" s="28">
        <v>50000</v>
      </c>
      <c r="AL247" s="29">
        <v>0</v>
      </c>
      <c r="AM247" s="26">
        <v>1464766.31</v>
      </c>
      <c r="AN247" s="20">
        <v>0</v>
      </c>
      <c r="AO247" s="29">
        <v>0</v>
      </c>
      <c r="AP247" s="26">
        <v>1464766.31</v>
      </c>
      <c r="AQ247" s="30">
        <v>1</v>
      </c>
      <c r="AR247" s="23">
        <v>0</v>
      </c>
      <c r="AS247" s="23">
        <v>1371813.39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7144.29</v>
      </c>
      <c r="BA247" s="26">
        <v>7144.29</v>
      </c>
      <c r="BB247" s="23" t="s">
        <v>0</v>
      </c>
      <c r="BC247" s="23" t="s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7144.29</v>
      </c>
      <c r="BK247" s="26">
        <v>7144.29</v>
      </c>
      <c r="BL247" s="26">
        <v>1464766.31</v>
      </c>
      <c r="BM247" s="23" t="s">
        <v>98</v>
      </c>
      <c r="BN247" s="23">
        <v>0</v>
      </c>
      <c r="BO247" s="23" t="b">
        <v>0</v>
      </c>
      <c r="BP247" s="26">
        <v>50000</v>
      </c>
      <c r="BQ247" s="46">
        <v>0</v>
      </c>
      <c r="BR247" s="20">
        <v>0</v>
      </c>
      <c r="BS247" s="318">
        <v>19</v>
      </c>
      <c r="BT247" s="20">
        <v>0</v>
      </c>
      <c r="BU247" s="318">
        <v>0</v>
      </c>
      <c r="BV247" s="20">
        <v>188</v>
      </c>
      <c r="BW247" s="31">
        <v>0</v>
      </c>
      <c r="BX247" s="31">
        <v>0</v>
      </c>
      <c r="BY247" s="26">
        <v>0</v>
      </c>
      <c r="BZ247" s="26">
        <v>0</v>
      </c>
      <c r="CA247" s="26">
        <v>-92952.92</v>
      </c>
      <c r="CB247" s="26">
        <v>-578943.61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50000</v>
      </c>
      <c r="CJ247" s="26">
        <v>50000</v>
      </c>
      <c r="CK247" s="22">
        <v>0</v>
      </c>
      <c r="CL247" s="22">
        <v>0</v>
      </c>
    </row>
    <row r="248" spans="1:90" outlineLevel="3">
      <c r="A248" s="316" t="s">
        <v>366</v>
      </c>
      <c r="B248" s="316" t="s">
        <v>350</v>
      </c>
      <c r="C248" s="316" t="s">
        <v>285</v>
      </c>
      <c r="D248" s="316" t="s">
        <v>286</v>
      </c>
      <c r="E248" s="316" t="s">
        <v>368</v>
      </c>
      <c r="F248" s="316" t="s">
        <v>0</v>
      </c>
      <c r="G248" s="316" t="s">
        <v>143</v>
      </c>
      <c r="H248" s="316" t="s">
        <v>95</v>
      </c>
      <c r="I248" s="317" t="s">
        <v>134</v>
      </c>
      <c r="J248" s="20">
        <v>1</v>
      </c>
      <c r="K248" s="20">
        <v>1</v>
      </c>
      <c r="L248" s="21">
        <v>0</v>
      </c>
      <c r="M248" s="22">
        <v>0</v>
      </c>
      <c r="N248" s="22">
        <v>0</v>
      </c>
      <c r="O248" s="23">
        <v>248169.14</v>
      </c>
      <c r="P248" s="20">
        <v>248169.14</v>
      </c>
      <c r="Q248" s="20">
        <v>0</v>
      </c>
      <c r="R248" s="24" t="s">
        <v>702</v>
      </c>
      <c r="S248" s="24">
        <v>0</v>
      </c>
      <c r="T248" s="24">
        <v>0</v>
      </c>
      <c r="U248" s="25">
        <v>248169.14</v>
      </c>
      <c r="V248" s="26" t="s">
        <v>97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5">
        <v>248169.14</v>
      </c>
      <c r="AD248" s="26">
        <v>0</v>
      </c>
      <c r="AE248" s="26">
        <v>0</v>
      </c>
      <c r="AF248" s="26">
        <v>0</v>
      </c>
      <c r="AG248" s="26">
        <v>0</v>
      </c>
      <c r="AH248" s="27">
        <v>0</v>
      </c>
      <c r="AI248" s="26">
        <v>0</v>
      </c>
      <c r="AJ248" s="26">
        <v>50000</v>
      </c>
      <c r="AK248" s="28">
        <v>50000</v>
      </c>
      <c r="AL248" s="29">
        <v>0</v>
      </c>
      <c r="AM248" s="26">
        <v>308698.13</v>
      </c>
      <c r="AN248" s="20">
        <v>0</v>
      </c>
      <c r="AO248" s="29">
        <v>0</v>
      </c>
      <c r="AP248" s="26">
        <v>308698.13</v>
      </c>
      <c r="AQ248" s="30">
        <v>1</v>
      </c>
      <c r="AR248" s="23">
        <v>0</v>
      </c>
      <c r="AS248" s="23">
        <v>248169.14</v>
      </c>
      <c r="AT248" s="26">
        <v>0</v>
      </c>
      <c r="AU248" s="26">
        <v>0</v>
      </c>
      <c r="AV248" s="26">
        <v>0</v>
      </c>
      <c r="AW248" s="26">
        <v>0</v>
      </c>
      <c r="AX248" s="26">
        <v>0</v>
      </c>
      <c r="AY248" s="26">
        <v>0</v>
      </c>
      <c r="AZ248" s="26">
        <v>13406.74</v>
      </c>
      <c r="BA248" s="26">
        <v>13406.74</v>
      </c>
      <c r="BB248" s="23" t="s">
        <v>0</v>
      </c>
      <c r="BC248" s="23" t="s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0</v>
      </c>
      <c r="BJ248" s="26">
        <v>13406.74</v>
      </c>
      <c r="BK248" s="26">
        <v>13406.74</v>
      </c>
      <c r="BL248" s="26">
        <v>308698.13</v>
      </c>
      <c r="BM248" s="23" t="s">
        <v>98</v>
      </c>
      <c r="BN248" s="23">
        <v>0</v>
      </c>
      <c r="BO248" s="23" t="b">
        <v>0</v>
      </c>
      <c r="BP248" s="26">
        <v>50000</v>
      </c>
      <c r="BQ248" s="46">
        <v>0</v>
      </c>
      <c r="BR248" s="20">
        <v>0</v>
      </c>
      <c r="BS248" s="318">
        <v>19</v>
      </c>
      <c r="BT248" s="20">
        <v>0</v>
      </c>
      <c r="BU248" s="318">
        <v>0</v>
      </c>
      <c r="BV248" s="20">
        <v>189</v>
      </c>
      <c r="BW248" s="31">
        <v>0</v>
      </c>
      <c r="BX248" s="31">
        <v>0</v>
      </c>
      <c r="BY248" s="26">
        <v>0</v>
      </c>
      <c r="BZ248" s="26">
        <v>0</v>
      </c>
      <c r="CA248" s="26">
        <v>-60528.99</v>
      </c>
      <c r="CB248" s="26">
        <v>-591850.86</v>
      </c>
      <c r="CC248" s="26">
        <v>0</v>
      </c>
      <c r="CD248" s="26">
        <v>0</v>
      </c>
      <c r="CE248" s="26">
        <v>0</v>
      </c>
      <c r="CF248" s="26">
        <v>0</v>
      </c>
      <c r="CG248" s="26">
        <v>0</v>
      </c>
      <c r="CH248" s="26">
        <v>0</v>
      </c>
      <c r="CI248" s="26">
        <v>50000</v>
      </c>
      <c r="CJ248" s="26">
        <v>50000</v>
      </c>
      <c r="CK248" s="22">
        <v>0</v>
      </c>
      <c r="CL248" s="22">
        <v>0</v>
      </c>
    </row>
    <row r="249" spans="1:90" outlineLevel="3">
      <c r="A249" s="316" t="s">
        <v>366</v>
      </c>
      <c r="B249" s="316" t="s">
        <v>350</v>
      </c>
      <c r="C249" s="316" t="s">
        <v>285</v>
      </c>
      <c r="D249" s="316" t="s">
        <v>286</v>
      </c>
      <c r="E249" s="316" t="s">
        <v>369</v>
      </c>
      <c r="F249" s="316" t="s">
        <v>0</v>
      </c>
      <c r="G249" s="316" t="s">
        <v>143</v>
      </c>
      <c r="H249" s="316" t="s">
        <v>95</v>
      </c>
      <c r="I249" s="317" t="s">
        <v>134</v>
      </c>
      <c r="J249" s="20">
        <v>1</v>
      </c>
      <c r="K249" s="20">
        <v>1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 t="s">
        <v>703</v>
      </c>
      <c r="S249" s="24">
        <v>0</v>
      </c>
      <c r="T249" s="24">
        <v>0</v>
      </c>
      <c r="U249" s="25">
        <v>0</v>
      </c>
      <c r="V249" s="26" t="s">
        <v>97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0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17465.96</v>
      </c>
      <c r="BA249" s="26">
        <v>17465.96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17465.96</v>
      </c>
      <c r="BK249" s="26">
        <v>17465.96</v>
      </c>
      <c r="BL249" s="26">
        <v>0</v>
      </c>
      <c r="BM249" s="23" t="s">
        <v>98</v>
      </c>
      <c r="BN249" s="23">
        <v>0</v>
      </c>
      <c r="BO249" s="23" t="b">
        <v>0</v>
      </c>
      <c r="BP249" s="26">
        <v>0</v>
      </c>
      <c r="BQ249" s="46">
        <v>0</v>
      </c>
      <c r="BR249" s="20">
        <v>0</v>
      </c>
      <c r="BS249" s="318">
        <v>19</v>
      </c>
      <c r="BT249" s="20">
        <v>0</v>
      </c>
      <c r="BU249" s="318">
        <v>0</v>
      </c>
      <c r="BV249" s="20">
        <v>201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323" customFormat="1" ht="20.100000000000001" customHeight="1" outlineLevel="2">
      <c r="A250" s="320" t="s">
        <v>370</v>
      </c>
      <c r="B250" s="320"/>
      <c r="C250" s="320"/>
      <c r="D250" s="320"/>
      <c r="E250" s="320"/>
      <c r="F250" s="320"/>
      <c r="G250" s="320"/>
      <c r="H250" s="320"/>
      <c r="I250" s="321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1619982.53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1619982.53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100000</v>
      </c>
      <c r="AK250" s="40">
        <v>100000</v>
      </c>
      <c r="AL250" s="41"/>
      <c r="AM250" s="38">
        <v>1773464.44</v>
      </c>
      <c r="AN250" s="32"/>
      <c r="AO250" s="41"/>
      <c r="AP250" s="38">
        <v>1773464.44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38016.99</v>
      </c>
      <c r="BA250" s="38">
        <v>38016.99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8"/>
      <c r="BM250" s="35"/>
      <c r="BN250" s="35"/>
      <c r="BO250" s="35"/>
      <c r="BP250" s="38"/>
      <c r="BQ250" s="50"/>
      <c r="BR250" s="32"/>
      <c r="BS250" s="322"/>
      <c r="BT250" s="32"/>
      <c r="BU250" s="322"/>
      <c r="BV250" s="32"/>
      <c r="BW250" s="43"/>
      <c r="BX250" s="43"/>
      <c r="BY250" s="38"/>
      <c r="BZ250" s="38"/>
      <c r="CA250" s="38">
        <v>-153481.91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316" t="s">
        <v>127</v>
      </c>
      <c r="B251" s="316" t="s">
        <v>350</v>
      </c>
      <c r="C251" s="316" t="s">
        <v>285</v>
      </c>
      <c r="D251" s="316" t="s">
        <v>286</v>
      </c>
      <c r="E251" s="316" t="s">
        <v>371</v>
      </c>
      <c r="F251" s="316" t="s">
        <v>0</v>
      </c>
      <c r="G251" s="316" t="s">
        <v>372</v>
      </c>
      <c r="H251" s="316" t="s">
        <v>125</v>
      </c>
      <c r="I251" s="317" t="s">
        <v>96</v>
      </c>
      <c r="J251" s="44">
        <v>1250000</v>
      </c>
      <c r="K251" s="20">
        <v>1250000</v>
      </c>
      <c r="L251" s="21">
        <v>0</v>
      </c>
      <c r="M251" s="22">
        <v>1</v>
      </c>
      <c r="N251" s="22">
        <v>1</v>
      </c>
      <c r="O251" s="23">
        <v>0</v>
      </c>
      <c r="P251" s="46">
        <v>0</v>
      </c>
      <c r="Q251" s="46">
        <v>0</v>
      </c>
      <c r="R251" s="24">
        <v>0</v>
      </c>
      <c r="S251" s="24">
        <v>0</v>
      </c>
      <c r="T251" s="24">
        <v>0</v>
      </c>
      <c r="U251" s="25">
        <v>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0</v>
      </c>
      <c r="AK251" s="28">
        <v>0</v>
      </c>
      <c r="AL251" s="29">
        <v>2.1027464214284919E-9</v>
      </c>
      <c r="AM251" s="26">
        <v>0</v>
      </c>
      <c r="AN251" s="29">
        <v>0</v>
      </c>
      <c r="AO251" s="20">
        <v>0</v>
      </c>
      <c r="AP251" s="26">
        <v>0</v>
      </c>
      <c r="AQ251" s="30">
        <v>1</v>
      </c>
      <c r="AR251" s="23">
        <v>0</v>
      </c>
      <c r="AS251" s="23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-84.185789338313043</v>
      </c>
      <c r="AY251" s="26">
        <v>84.185789338080212</v>
      </c>
      <c r="AZ251" s="26">
        <v>0</v>
      </c>
      <c r="BA251" s="26">
        <v>-2.3283064365386963E-10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-84.185789338313043</v>
      </c>
      <c r="BI251" s="26">
        <v>84.185789338080212</v>
      </c>
      <c r="BJ251" s="26">
        <v>0</v>
      </c>
      <c r="BK251" s="26">
        <v>-2.3283064365386963E-10</v>
      </c>
      <c r="BL251" s="31">
        <v>0</v>
      </c>
      <c r="BM251" s="23" t="s">
        <v>98</v>
      </c>
      <c r="BN251" s="23">
        <v>0</v>
      </c>
      <c r="BO251" s="23" t="b">
        <v>0</v>
      </c>
      <c r="BP251" s="26">
        <v>0</v>
      </c>
      <c r="BQ251" s="46">
        <v>2.1</v>
      </c>
      <c r="BR251" s="20">
        <v>2625000</v>
      </c>
      <c r="BS251" s="318">
        <v>2</v>
      </c>
      <c r="BT251" s="20">
        <v>0</v>
      </c>
      <c r="BU251" s="318">
        <v>0</v>
      </c>
      <c r="BV251" s="20">
        <v>18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-4186553.8142106598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2">
        <v>1</v>
      </c>
      <c r="CL251" s="22">
        <v>0</v>
      </c>
    </row>
    <row r="252" spans="1:90" outlineLevel="3">
      <c r="A252" s="316" t="s">
        <v>127</v>
      </c>
      <c r="B252" s="316" t="s">
        <v>350</v>
      </c>
      <c r="C252" s="316" t="s">
        <v>285</v>
      </c>
      <c r="D252" s="316" t="s">
        <v>286</v>
      </c>
      <c r="E252" s="316" t="s">
        <v>374</v>
      </c>
      <c r="F252" s="316" t="s">
        <v>0</v>
      </c>
      <c r="G252" s="329" t="s">
        <v>86</v>
      </c>
      <c r="H252" s="329" t="s">
        <v>125</v>
      </c>
      <c r="I252" s="317" t="s">
        <v>96</v>
      </c>
      <c r="J252" s="44">
        <v>795.75699999999995</v>
      </c>
      <c r="K252" s="20">
        <v>795.75699999999995</v>
      </c>
      <c r="L252" s="21">
        <v>0</v>
      </c>
      <c r="M252" s="22">
        <v>0</v>
      </c>
      <c r="N252" s="22">
        <v>1</v>
      </c>
      <c r="O252" s="23">
        <v>0</v>
      </c>
      <c r="P252" s="46">
        <v>0</v>
      </c>
      <c r="Q252" s="46">
        <v>0</v>
      </c>
      <c r="R252" s="24" t="s">
        <v>704</v>
      </c>
      <c r="S252" s="24">
        <v>0</v>
      </c>
      <c r="T252" s="24">
        <v>0</v>
      </c>
      <c r="U252" s="25">
        <v>0</v>
      </c>
      <c r="V252" s="26" t="s">
        <v>97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5">
        <v>0</v>
      </c>
      <c r="AD252" s="26">
        <v>0</v>
      </c>
      <c r="AE252" s="26">
        <v>0</v>
      </c>
      <c r="AF252" s="26">
        <v>0</v>
      </c>
      <c r="AG252" s="26">
        <v>0</v>
      </c>
      <c r="AH252" s="27">
        <v>-796000</v>
      </c>
      <c r="AI252" s="26">
        <v>0</v>
      </c>
      <c r="AJ252" s="26">
        <v>0</v>
      </c>
      <c r="AK252" s="28">
        <v>-796000</v>
      </c>
      <c r="AL252" s="29">
        <v>0</v>
      </c>
      <c r="AM252" s="26">
        <v>796000</v>
      </c>
      <c r="AN252" s="29">
        <v>0</v>
      </c>
      <c r="AO252" s="20">
        <v>0</v>
      </c>
      <c r="AP252" s="26">
        <v>0</v>
      </c>
      <c r="AQ252" s="30">
        <v>1</v>
      </c>
      <c r="AR252" s="23">
        <v>0</v>
      </c>
      <c r="AS252" s="23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-796000</v>
      </c>
      <c r="AY252" s="26">
        <v>0</v>
      </c>
      <c r="AZ252" s="26">
        <v>0</v>
      </c>
      <c r="BA252" s="26">
        <v>-796000</v>
      </c>
      <c r="BB252" s="23" t="s">
        <v>0</v>
      </c>
      <c r="BC252" s="23" t="s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-796000</v>
      </c>
      <c r="BI252" s="26">
        <v>0</v>
      </c>
      <c r="BJ252" s="26">
        <v>0</v>
      </c>
      <c r="BK252" s="26">
        <v>-796000</v>
      </c>
      <c r="BL252" s="31">
        <v>0</v>
      </c>
      <c r="BM252" s="23" t="s">
        <v>98</v>
      </c>
      <c r="BN252" s="23">
        <v>0</v>
      </c>
      <c r="BO252" s="23" t="b">
        <v>0</v>
      </c>
      <c r="BP252" s="26">
        <v>0</v>
      </c>
      <c r="BQ252" s="20">
        <v>1000</v>
      </c>
      <c r="BR252" s="20">
        <v>795757</v>
      </c>
      <c r="BS252" s="318">
        <v>2</v>
      </c>
      <c r="BT252" s="20">
        <v>0</v>
      </c>
      <c r="BU252" s="318">
        <v>0</v>
      </c>
      <c r="BV252" s="20">
        <v>32</v>
      </c>
      <c r="BW252" s="31">
        <v>0</v>
      </c>
      <c r="BX252" s="31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-796000</v>
      </c>
      <c r="CH252" s="26">
        <v>0</v>
      </c>
      <c r="CI252" s="26">
        <v>0</v>
      </c>
      <c r="CJ252" s="26">
        <v>-796000</v>
      </c>
      <c r="CK252" s="22">
        <v>0</v>
      </c>
      <c r="CL252" s="22">
        <v>0</v>
      </c>
    </row>
    <row r="253" spans="1:90" outlineLevel="3">
      <c r="A253" s="316" t="s">
        <v>127</v>
      </c>
      <c r="B253" s="316" t="s">
        <v>350</v>
      </c>
      <c r="C253" s="316" t="s">
        <v>285</v>
      </c>
      <c r="D253" s="316" t="s">
        <v>286</v>
      </c>
      <c r="E253" s="316" t="s">
        <v>375</v>
      </c>
      <c r="F253" s="316" t="s">
        <v>0</v>
      </c>
      <c r="G253" s="329" t="s">
        <v>143</v>
      </c>
      <c r="H253" s="329" t="s">
        <v>125</v>
      </c>
      <c r="I253" s="317" t="s">
        <v>96</v>
      </c>
      <c r="J253" s="44">
        <v>1000</v>
      </c>
      <c r="K253" s="20">
        <v>1000</v>
      </c>
      <c r="L253" s="21">
        <v>0</v>
      </c>
      <c r="M253" s="22">
        <v>0</v>
      </c>
      <c r="N253" s="22">
        <v>1</v>
      </c>
      <c r="O253" s="23">
        <v>1360</v>
      </c>
      <c r="P253" s="46">
        <v>1360</v>
      </c>
      <c r="Q253" s="46">
        <v>0</v>
      </c>
      <c r="R253" s="24" t="s">
        <v>705</v>
      </c>
      <c r="S253" s="24">
        <v>0</v>
      </c>
      <c r="T253" s="24">
        <v>0</v>
      </c>
      <c r="U253" s="25">
        <v>1360000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1360000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0</v>
      </c>
      <c r="AK253" s="28">
        <v>0</v>
      </c>
      <c r="AL253" s="29">
        <v>0</v>
      </c>
      <c r="AM253" s="26">
        <v>1360000</v>
      </c>
      <c r="AN253" s="29">
        <v>0</v>
      </c>
      <c r="AO253" s="20">
        <v>0</v>
      </c>
      <c r="AP253" s="26">
        <v>1360000</v>
      </c>
      <c r="AQ253" s="30">
        <v>1</v>
      </c>
      <c r="AR253" s="23">
        <v>1360000</v>
      </c>
      <c r="AS253" s="23">
        <v>1360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31">
        <v>1360000</v>
      </c>
      <c r="BM253" s="23" t="s">
        <v>98</v>
      </c>
      <c r="BN253" s="23">
        <v>0</v>
      </c>
      <c r="BO253" s="23" t="b">
        <v>0</v>
      </c>
      <c r="BP253" s="26">
        <v>0</v>
      </c>
      <c r="BQ253" s="20">
        <v>2360</v>
      </c>
      <c r="BR253" s="20">
        <v>2360000</v>
      </c>
      <c r="BS253" s="318">
        <v>2</v>
      </c>
      <c r="BT253" s="20">
        <v>0</v>
      </c>
      <c r="BU253" s="318">
        <v>0</v>
      </c>
      <c r="BV253" s="20">
        <v>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2">
        <v>0</v>
      </c>
      <c r="CL253" s="22">
        <v>0</v>
      </c>
    </row>
    <row r="254" spans="1:90" outlineLevel="3">
      <c r="A254" s="316" t="s">
        <v>127</v>
      </c>
      <c r="B254" s="316" t="s">
        <v>350</v>
      </c>
      <c r="C254" s="316" t="s">
        <v>285</v>
      </c>
      <c r="D254" s="316" t="s">
        <v>286</v>
      </c>
      <c r="E254" s="316" t="s">
        <v>376</v>
      </c>
      <c r="F254" s="316" t="s">
        <v>0</v>
      </c>
      <c r="G254" s="329" t="s">
        <v>143</v>
      </c>
      <c r="H254" s="329" t="s">
        <v>125</v>
      </c>
      <c r="I254" s="317" t="s">
        <v>96</v>
      </c>
      <c r="J254" s="44">
        <v>1000</v>
      </c>
      <c r="K254" s="20">
        <v>1000</v>
      </c>
      <c r="L254" s="21">
        <v>0</v>
      </c>
      <c r="M254" s="22">
        <v>0</v>
      </c>
      <c r="N254" s="22">
        <v>1</v>
      </c>
      <c r="O254" s="23">
        <v>0</v>
      </c>
      <c r="P254" s="46">
        <v>0</v>
      </c>
      <c r="Q254" s="46">
        <v>0</v>
      </c>
      <c r="R254" s="24" t="s">
        <v>706</v>
      </c>
      <c r="S254" s="24">
        <v>0</v>
      </c>
      <c r="T254" s="24">
        <v>0</v>
      </c>
      <c r="U254" s="25">
        <v>0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0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0</v>
      </c>
      <c r="AN254" s="29">
        <v>0</v>
      </c>
      <c r="AO254" s="20">
        <v>0</v>
      </c>
      <c r="AP254" s="26">
        <v>0</v>
      </c>
      <c r="AQ254" s="30">
        <v>1</v>
      </c>
      <c r="AR254" s="23">
        <v>0</v>
      </c>
      <c r="AS254" s="23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31">
        <v>0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2360</v>
      </c>
      <c r="BR254" s="20">
        <v>2360000</v>
      </c>
      <c r="BS254" s="318">
        <v>2</v>
      </c>
      <c r="BT254" s="20">
        <v>0</v>
      </c>
      <c r="BU254" s="318">
        <v>0</v>
      </c>
      <c r="BV254" s="20">
        <v>36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316" t="s">
        <v>127</v>
      </c>
      <c r="B255" s="316" t="s">
        <v>350</v>
      </c>
      <c r="C255" s="316" t="s">
        <v>285</v>
      </c>
      <c r="D255" s="316" t="s">
        <v>286</v>
      </c>
      <c r="E255" s="316" t="s">
        <v>377</v>
      </c>
      <c r="F255" s="316" t="s">
        <v>0</v>
      </c>
      <c r="G255" s="329" t="s">
        <v>143</v>
      </c>
      <c r="H255" s="329" t="s">
        <v>125</v>
      </c>
      <c r="I255" s="317" t="s">
        <v>96</v>
      </c>
      <c r="J255" s="44">
        <v>1000</v>
      </c>
      <c r="K255" s="20">
        <v>1000</v>
      </c>
      <c r="L255" s="21">
        <v>0</v>
      </c>
      <c r="M255" s="22">
        <v>0</v>
      </c>
      <c r="N255" s="22">
        <v>1</v>
      </c>
      <c r="O255" s="23">
        <v>3896</v>
      </c>
      <c r="P255" s="46">
        <v>3896</v>
      </c>
      <c r="Q255" s="46">
        <v>0</v>
      </c>
      <c r="R255" s="24" t="s">
        <v>707</v>
      </c>
      <c r="S255" s="24">
        <v>0</v>
      </c>
      <c r="T255" s="24">
        <v>0</v>
      </c>
      <c r="U255" s="25">
        <v>3896000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3896000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3896000</v>
      </c>
      <c r="AN255" s="29">
        <v>0</v>
      </c>
      <c r="AO255" s="20">
        <v>0</v>
      </c>
      <c r="AP255" s="26">
        <v>3896000</v>
      </c>
      <c r="AQ255" s="30">
        <v>1</v>
      </c>
      <c r="AR255" s="23">
        <v>3896000</v>
      </c>
      <c r="AS255" s="23">
        <v>3896</v>
      </c>
      <c r="AT255" s="26">
        <v>0</v>
      </c>
      <c r="AU255" s="26">
        <v>0</v>
      </c>
      <c r="AV255" s="26">
        <v>0</v>
      </c>
      <c r="AW255" s="26">
        <v>0</v>
      </c>
      <c r="AX255" s="26">
        <v>-892000</v>
      </c>
      <c r="AY255" s="26">
        <v>0</v>
      </c>
      <c r="AZ255" s="26">
        <v>0</v>
      </c>
      <c r="BA255" s="26">
        <v>-892000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-892000</v>
      </c>
      <c r="BI255" s="26">
        <v>0</v>
      </c>
      <c r="BJ255" s="26">
        <v>0</v>
      </c>
      <c r="BK255" s="26">
        <v>-892000</v>
      </c>
      <c r="BL255" s="31">
        <v>3896000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2360</v>
      </c>
      <c r="BR255" s="20">
        <v>2360000</v>
      </c>
      <c r="BS255" s="318">
        <v>2</v>
      </c>
      <c r="BT255" s="20">
        <v>0</v>
      </c>
      <c r="BU255" s="318">
        <v>0</v>
      </c>
      <c r="BV255" s="20">
        <v>37</v>
      </c>
      <c r="BW255" s="31">
        <v>0</v>
      </c>
      <c r="BX255" s="31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316" t="s">
        <v>127</v>
      </c>
      <c r="B256" s="316" t="s">
        <v>350</v>
      </c>
      <c r="C256" s="316" t="s">
        <v>285</v>
      </c>
      <c r="D256" s="316" t="s">
        <v>286</v>
      </c>
      <c r="E256" s="316" t="s">
        <v>380</v>
      </c>
      <c r="F256" s="316" t="s">
        <v>0</v>
      </c>
      <c r="G256" s="329" t="s">
        <v>213</v>
      </c>
      <c r="H256" s="329" t="s">
        <v>125</v>
      </c>
      <c r="I256" s="317" t="s">
        <v>381</v>
      </c>
      <c r="J256" s="44">
        <v>30000</v>
      </c>
      <c r="K256" s="20">
        <v>30000</v>
      </c>
      <c r="L256" s="21">
        <v>0</v>
      </c>
      <c r="M256" s="22">
        <v>0</v>
      </c>
      <c r="N256" s="22">
        <v>1</v>
      </c>
      <c r="O256" s="23">
        <v>3195.6798333333331</v>
      </c>
      <c r="P256" s="46">
        <v>3195.6798333333331</v>
      </c>
      <c r="Q256" s="46">
        <v>0</v>
      </c>
      <c r="R256" s="24" t="s">
        <v>708</v>
      </c>
      <c r="S256" s="24">
        <v>0</v>
      </c>
      <c r="T256" s="24">
        <v>0</v>
      </c>
      <c r="U256" s="25">
        <v>95870395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95870395</v>
      </c>
      <c r="AD256" s="26">
        <v>0</v>
      </c>
      <c r="AE256" s="26">
        <v>0</v>
      </c>
      <c r="AF256" s="26">
        <v>0</v>
      </c>
      <c r="AG256" s="26">
        <v>0</v>
      </c>
      <c r="AH256" s="27">
        <v>49556395</v>
      </c>
      <c r="AI256" s="26">
        <v>0</v>
      </c>
      <c r="AJ256" s="26">
        <v>0</v>
      </c>
      <c r="AK256" s="28">
        <v>49556395</v>
      </c>
      <c r="AL256" s="29">
        <v>0</v>
      </c>
      <c r="AM256" s="26">
        <v>46314000</v>
      </c>
      <c r="AN256" s="29">
        <v>0</v>
      </c>
      <c r="AO256" s="20">
        <v>0</v>
      </c>
      <c r="AP256" s="26">
        <v>95870395</v>
      </c>
      <c r="AQ256" s="30">
        <v>1</v>
      </c>
      <c r="AR256" s="23">
        <v>95870395</v>
      </c>
      <c r="AS256" s="23">
        <v>3195.6798333333331</v>
      </c>
      <c r="AT256" s="26">
        <v>49556395</v>
      </c>
      <c r="AU256" s="26">
        <v>0</v>
      </c>
      <c r="AV256" s="26">
        <v>0</v>
      </c>
      <c r="AW256" s="26">
        <v>49556395</v>
      </c>
      <c r="AX256" s="26">
        <v>49842395</v>
      </c>
      <c r="AY256" s="26">
        <v>0</v>
      </c>
      <c r="AZ256" s="26">
        <v>106000</v>
      </c>
      <c r="BA256" s="26">
        <v>49948395</v>
      </c>
      <c r="BB256" s="23" t="s">
        <v>0</v>
      </c>
      <c r="BC256" s="23" t="s">
        <v>0</v>
      </c>
      <c r="BD256" s="26">
        <v>49556395</v>
      </c>
      <c r="BE256" s="26">
        <v>0</v>
      </c>
      <c r="BF256" s="26">
        <v>0</v>
      </c>
      <c r="BG256" s="26">
        <v>49556395</v>
      </c>
      <c r="BH256" s="26">
        <v>49842395</v>
      </c>
      <c r="BI256" s="26">
        <v>0</v>
      </c>
      <c r="BJ256" s="26">
        <v>106000</v>
      </c>
      <c r="BK256" s="26">
        <v>49948395</v>
      </c>
      <c r="BL256" s="31">
        <v>95870395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1000</v>
      </c>
      <c r="BR256" s="20">
        <v>30000000</v>
      </c>
      <c r="BS256" s="318">
        <v>2</v>
      </c>
      <c r="BT256" s="20">
        <v>0</v>
      </c>
      <c r="BU256" s="318">
        <v>0</v>
      </c>
      <c r="BV256" s="20">
        <v>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49556395</v>
      </c>
      <c r="CH256" s="26">
        <v>0</v>
      </c>
      <c r="CI256" s="26">
        <v>0</v>
      </c>
      <c r="CJ256" s="26">
        <v>49556395</v>
      </c>
      <c r="CK256" s="22">
        <v>0</v>
      </c>
      <c r="CL256" s="22">
        <v>0</v>
      </c>
    </row>
    <row r="257" spans="1:90" outlineLevel="3">
      <c r="A257" s="316" t="s">
        <v>127</v>
      </c>
      <c r="B257" s="316" t="s">
        <v>350</v>
      </c>
      <c r="C257" s="316" t="s">
        <v>285</v>
      </c>
      <c r="D257" s="316" t="s">
        <v>286</v>
      </c>
      <c r="E257" s="316" t="s">
        <v>382</v>
      </c>
      <c r="F257" s="316" t="s">
        <v>0</v>
      </c>
      <c r="G257" s="329" t="s">
        <v>291</v>
      </c>
      <c r="H257" s="329" t="s">
        <v>125</v>
      </c>
      <c r="I257" s="317" t="s">
        <v>381</v>
      </c>
      <c r="J257" s="44">
        <v>4000</v>
      </c>
      <c r="K257" s="20">
        <v>4000</v>
      </c>
      <c r="L257" s="21">
        <v>0</v>
      </c>
      <c r="M257" s="22">
        <v>0</v>
      </c>
      <c r="N257" s="22">
        <v>1</v>
      </c>
      <c r="O257" s="23">
        <v>0</v>
      </c>
      <c r="P257" s="46">
        <v>0</v>
      </c>
      <c r="Q257" s="46">
        <v>0</v>
      </c>
      <c r="R257" s="24">
        <v>0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9">
        <v>0</v>
      </c>
      <c r="AO257" s="20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0</v>
      </c>
      <c r="BA257" s="26">
        <v>0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20">
        <v>0</v>
      </c>
      <c r="BR257" s="20">
        <v>0</v>
      </c>
      <c r="BS257" s="318">
        <v>2</v>
      </c>
      <c r="BT257" s="20">
        <v>0</v>
      </c>
      <c r="BU257" s="318">
        <v>0</v>
      </c>
      <c r="BV257" s="20">
        <v>70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s="323" customFormat="1" ht="20.100000000000001" customHeight="1" outlineLevel="2">
      <c r="A258" s="320" t="s">
        <v>131</v>
      </c>
      <c r="B258" s="320"/>
      <c r="C258" s="320"/>
      <c r="D258" s="320"/>
      <c r="E258" s="320"/>
      <c r="F258" s="320"/>
      <c r="G258" s="330"/>
      <c r="H258" s="330"/>
      <c r="I258" s="321"/>
      <c r="J258" s="48"/>
      <c r="K258" s="32"/>
      <c r="L258" s="33"/>
      <c r="M258" s="34"/>
      <c r="N258" s="34"/>
      <c r="O258" s="35"/>
      <c r="P258" s="50"/>
      <c r="Q258" s="50"/>
      <c r="R258" s="36">
        <v>0</v>
      </c>
      <c r="S258" s="36">
        <v>0</v>
      </c>
      <c r="T258" s="36">
        <v>0</v>
      </c>
      <c r="U258" s="37">
        <v>101126395</v>
      </c>
      <c r="V258" s="38"/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7">
        <v>101126395</v>
      </c>
      <c r="AD258" s="38">
        <v>0</v>
      </c>
      <c r="AE258" s="38">
        <v>0</v>
      </c>
      <c r="AF258" s="38">
        <v>0</v>
      </c>
      <c r="AG258" s="38">
        <v>0</v>
      </c>
      <c r="AH258" s="39">
        <v>48760395</v>
      </c>
      <c r="AI258" s="38">
        <v>0</v>
      </c>
      <c r="AJ258" s="38">
        <v>0</v>
      </c>
      <c r="AK258" s="40">
        <v>48760395</v>
      </c>
      <c r="AL258" s="41"/>
      <c r="AM258" s="38">
        <v>52366000</v>
      </c>
      <c r="AN258" s="41"/>
      <c r="AO258" s="32"/>
      <c r="AP258" s="38">
        <v>101126395</v>
      </c>
      <c r="AQ258" s="42"/>
      <c r="AR258" s="35"/>
      <c r="AS258" s="35"/>
      <c r="AT258" s="38">
        <v>49556395</v>
      </c>
      <c r="AU258" s="38">
        <v>0</v>
      </c>
      <c r="AV258" s="38">
        <v>0</v>
      </c>
      <c r="AW258" s="38">
        <v>49556395</v>
      </c>
      <c r="AX258" s="38">
        <v>48154310.814210661</v>
      </c>
      <c r="AY258" s="38">
        <v>84.185789338080212</v>
      </c>
      <c r="AZ258" s="38">
        <v>106000</v>
      </c>
      <c r="BA258" s="38">
        <v>48260395</v>
      </c>
      <c r="BB258" s="35"/>
      <c r="BC258" s="35"/>
      <c r="BD258" s="38"/>
      <c r="BE258" s="38"/>
      <c r="BF258" s="38"/>
      <c r="BG258" s="38"/>
      <c r="BH258" s="38"/>
      <c r="BI258" s="38"/>
      <c r="BJ258" s="38"/>
      <c r="BK258" s="38"/>
      <c r="BL258" s="43"/>
      <c r="BM258" s="35"/>
      <c r="BN258" s="35"/>
      <c r="BO258" s="35"/>
      <c r="BP258" s="38"/>
      <c r="BQ258" s="32"/>
      <c r="BR258" s="32"/>
      <c r="BS258" s="322"/>
      <c r="BT258" s="32"/>
      <c r="BU258" s="322"/>
      <c r="BV258" s="32"/>
      <c r="BW258" s="43"/>
      <c r="BX258" s="43"/>
      <c r="BY258" s="38"/>
      <c r="BZ258" s="38"/>
      <c r="CA258" s="38">
        <v>0</v>
      </c>
      <c r="CB258" s="38"/>
      <c r="CC258" s="38"/>
      <c r="CD258" s="38"/>
      <c r="CE258" s="38"/>
      <c r="CF258" s="38"/>
      <c r="CG258" s="38"/>
      <c r="CH258" s="38"/>
      <c r="CI258" s="38"/>
      <c r="CJ258" s="38"/>
      <c r="CK258" s="34"/>
      <c r="CL258" s="34"/>
    </row>
    <row r="259" spans="1:90" outlineLevel="3">
      <c r="A259" s="316" t="s">
        <v>155</v>
      </c>
      <c r="B259" s="316" t="s">
        <v>350</v>
      </c>
      <c r="C259" s="316" t="s">
        <v>285</v>
      </c>
      <c r="D259" s="316" t="s">
        <v>286</v>
      </c>
      <c r="E259" s="316" t="s">
        <v>383</v>
      </c>
      <c r="F259" s="316" t="s">
        <v>709</v>
      </c>
      <c r="G259" s="316" t="s">
        <v>143</v>
      </c>
      <c r="H259" s="316" t="s">
        <v>85</v>
      </c>
      <c r="I259" s="317" t="s">
        <v>96</v>
      </c>
      <c r="J259" s="20">
        <v>325000</v>
      </c>
      <c r="K259" s="20">
        <v>325000</v>
      </c>
      <c r="L259" s="21">
        <v>0</v>
      </c>
      <c r="M259" s="22">
        <v>0</v>
      </c>
      <c r="N259" s="22">
        <v>1</v>
      </c>
      <c r="O259" s="53">
        <v>2.0840336134453783</v>
      </c>
      <c r="P259" s="46">
        <v>2.0174848688634834</v>
      </c>
      <c r="Q259" s="46">
        <v>6.6548744581894859E-2</v>
      </c>
      <c r="R259" s="24" t="s">
        <v>710</v>
      </c>
      <c r="S259" s="24">
        <v>0</v>
      </c>
      <c r="T259" s="24">
        <v>0</v>
      </c>
      <c r="U259" s="25">
        <v>677310.92436974798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655682.58238063217</v>
      </c>
      <c r="AD259" s="26">
        <v>21628.341989115812</v>
      </c>
      <c r="AE259" s="26">
        <v>0</v>
      </c>
      <c r="AF259" s="26">
        <v>0</v>
      </c>
      <c r="AG259" s="26">
        <v>21628.341989115812</v>
      </c>
      <c r="AH259" s="27">
        <v>-125923.86733859696</v>
      </c>
      <c r="AI259" s="26">
        <v>0</v>
      </c>
      <c r="AJ259" s="26">
        <v>0</v>
      </c>
      <c r="AK259" s="28">
        <v>-125923.86733859696</v>
      </c>
      <c r="AL259" s="29">
        <v>-103464.29360395897</v>
      </c>
      <c r="AM259" s="26">
        <v>803234.79170834494</v>
      </c>
      <c r="AN259" s="20">
        <v>0</v>
      </c>
      <c r="AO259" s="29">
        <v>0</v>
      </c>
      <c r="AP259" s="26">
        <v>578536.26009870996</v>
      </c>
      <c r="AQ259" s="30">
        <v>1</v>
      </c>
      <c r="AR259" s="23">
        <v>677310.92436974798</v>
      </c>
      <c r="AS259" s="23">
        <v>2.0840336134453783</v>
      </c>
      <c r="AT259" s="26">
        <v>6575.2973968718434</v>
      </c>
      <c r="AU259" s="26">
        <v>0</v>
      </c>
      <c r="AV259" s="26">
        <v>0</v>
      </c>
      <c r="AW259" s="26">
        <v>6575.2973968718434</v>
      </c>
      <c r="AX259" s="26">
        <v>158900.08731664566</v>
      </c>
      <c r="AY259" s="26">
        <v>0</v>
      </c>
      <c r="AZ259" s="26">
        <v>0</v>
      </c>
      <c r="BA259" s="26">
        <v>158900.08731664566</v>
      </c>
      <c r="BB259" s="23">
        <v>2.0840336134453783</v>
      </c>
      <c r="BC259" s="23">
        <v>2.0174848688634834</v>
      </c>
      <c r="BD259" s="26">
        <v>-15053.044592243969</v>
      </c>
      <c r="BE259" s="26">
        <v>0</v>
      </c>
      <c r="BF259" s="26">
        <v>0</v>
      </c>
      <c r="BG259" s="26">
        <v>-15053.044592243969</v>
      </c>
      <c r="BH259" s="26">
        <v>137271.74532752985</v>
      </c>
      <c r="BI259" s="26">
        <v>0</v>
      </c>
      <c r="BJ259" s="26">
        <v>0</v>
      </c>
      <c r="BK259" s="26">
        <v>137271.74532752985</v>
      </c>
      <c r="BL259" s="23">
        <v>578536.26009870996</v>
      </c>
      <c r="BM259" s="23" t="s">
        <v>88</v>
      </c>
      <c r="BN259" s="23">
        <v>0</v>
      </c>
      <c r="BO259" s="23" t="b">
        <v>0</v>
      </c>
      <c r="BP259" s="26">
        <v>0</v>
      </c>
      <c r="BQ259" s="46">
        <v>9.4999962000015206</v>
      </c>
      <c r="BR259" s="20">
        <v>3087498.7650004942</v>
      </c>
      <c r="BS259" s="318">
        <v>1</v>
      </c>
      <c r="BT259" s="20">
        <v>21628.341989115812</v>
      </c>
      <c r="BU259" s="324">
        <v>325000</v>
      </c>
      <c r="BV259" s="20">
        <v>2</v>
      </c>
      <c r="BW259" s="31">
        <v>2.0840336134453783</v>
      </c>
      <c r="BX259" s="31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-147552.20932771277</v>
      </c>
      <c r="CH259" s="26">
        <v>0</v>
      </c>
      <c r="CI259" s="26">
        <v>0</v>
      </c>
      <c r="CJ259" s="26">
        <v>-147552.20932771277</v>
      </c>
      <c r="CK259" s="22">
        <v>0</v>
      </c>
      <c r="CL259" s="22">
        <v>0</v>
      </c>
    </row>
    <row r="260" spans="1:90" outlineLevel="3">
      <c r="A260" s="316" t="s">
        <v>155</v>
      </c>
      <c r="B260" s="316" t="s">
        <v>350</v>
      </c>
      <c r="C260" s="316" t="s">
        <v>285</v>
      </c>
      <c r="D260" s="316" t="s">
        <v>286</v>
      </c>
      <c r="E260" s="316" t="s">
        <v>385</v>
      </c>
      <c r="F260" s="316" t="s">
        <v>711</v>
      </c>
      <c r="G260" s="316" t="s">
        <v>143</v>
      </c>
      <c r="H260" s="316" t="s">
        <v>85</v>
      </c>
      <c r="I260" s="317" t="s">
        <v>96</v>
      </c>
      <c r="J260" s="20">
        <v>0</v>
      </c>
      <c r="K260" s="20">
        <v>0</v>
      </c>
      <c r="L260" s="21">
        <v>0</v>
      </c>
      <c r="M260" s="22">
        <v>0</v>
      </c>
      <c r="N260" s="22">
        <v>1</v>
      </c>
      <c r="O260" s="53">
        <v>3</v>
      </c>
      <c r="P260" s="46">
        <v>3.25</v>
      </c>
      <c r="Q260" s="46">
        <v>-0.25</v>
      </c>
      <c r="R260" s="24" t="s">
        <v>712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0</v>
      </c>
      <c r="AI260" s="26">
        <v>0</v>
      </c>
      <c r="AJ260" s="26">
        <v>0</v>
      </c>
      <c r="AK260" s="28">
        <v>0</v>
      </c>
      <c r="AL260" s="29">
        <v>-92781.435000000012</v>
      </c>
      <c r="AM260" s="26">
        <v>0</v>
      </c>
      <c r="AN260" s="20">
        <v>0</v>
      </c>
      <c r="AO260" s="29">
        <v>0</v>
      </c>
      <c r="AP260" s="26">
        <v>86300</v>
      </c>
      <c r="AQ260" s="30">
        <v>1</v>
      </c>
      <c r="AR260" s="23">
        <v>0</v>
      </c>
      <c r="AS260" s="23">
        <v>3</v>
      </c>
      <c r="AT260" s="26">
        <v>0</v>
      </c>
      <c r="AU260" s="26">
        <v>0</v>
      </c>
      <c r="AV260" s="26">
        <v>0</v>
      </c>
      <c r="AW260" s="26">
        <v>0</v>
      </c>
      <c r="AX260" s="26">
        <v>33395.006794333356</v>
      </c>
      <c r="AY260" s="26">
        <v>0</v>
      </c>
      <c r="AZ260" s="26">
        <v>0</v>
      </c>
      <c r="BA260" s="26">
        <v>33395.006794333356</v>
      </c>
      <c r="BB260" s="23">
        <v>3</v>
      </c>
      <c r="BC260" s="23">
        <v>3.25</v>
      </c>
      <c r="BD260" s="26">
        <v>0</v>
      </c>
      <c r="BE260" s="26">
        <v>0</v>
      </c>
      <c r="BF260" s="26">
        <v>0</v>
      </c>
      <c r="BG260" s="26">
        <v>0</v>
      </c>
      <c r="BH260" s="26">
        <v>33395.006794333356</v>
      </c>
      <c r="BI260" s="26">
        <v>0</v>
      </c>
      <c r="BJ260" s="26">
        <v>0</v>
      </c>
      <c r="BK260" s="26">
        <v>33395.006794333356</v>
      </c>
      <c r="BL260" s="23">
        <v>86300</v>
      </c>
      <c r="BM260" s="23" t="s">
        <v>88</v>
      </c>
      <c r="BN260" s="23">
        <v>0</v>
      </c>
      <c r="BO260" s="23" t="b">
        <v>0</v>
      </c>
      <c r="BP260" s="26">
        <v>0</v>
      </c>
      <c r="BQ260" s="46">
        <v>5.63</v>
      </c>
      <c r="BR260" s="20">
        <v>0</v>
      </c>
      <c r="BS260" s="318">
        <v>1</v>
      </c>
      <c r="BT260" s="20">
        <v>0</v>
      </c>
      <c r="BU260" s="324">
        <v>0</v>
      </c>
      <c r="BV260" s="20">
        <v>4</v>
      </c>
      <c r="BW260" s="31">
        <v>3</v>
      </c>
      <c r="BX260" s="31">
        <v>0</v>
      </c>
      <c r="BY260" s="26">
        <v>0</v>
      </c>
      <c r="BZ260" s="26">
        <v>0</v>
      </c>
      <c r="CA260" s="26">
        <v>0</v>
      </c>
      <c r="CB260" s="26">
        <v>-379426.25679433334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2">
        <v>0.43</v>
      </c>
      <c r="CL260" s="22">
        <v>0</v>
      </c>
    </row>
    <row r="261" spans="1:90" outlineLevel="3">
      <c r="A261" s="316" t="s">
        <v>155</v>
      </c>
      <c r="B261" s="316" t="s">
        <v>350</v>
      </c>
      <c r="C261" s="316" t="s">
        <v>285</v>
      </c>
      <c r="D261" s="316" t="s">
        <v>286</v>
      </c>
      <c r="E261" s="316" t="s">
        <v>713</v>
      </c>
      <c r="F261" s="316" t="s">
        <v>714</v>
      </c>
      <c r="G261" s="316" t="s">
        <v>291</v>
      </c>
      <c r="H261" s="316" t="s">
        <v>85</v>
      </c>
      <c r="I261" s="317" t="s">
        <v>96</v>
      </c>
      <c r="J261" s="20">
        <v>59891</v>
      </c>
      <c r="K261" s="20">
        <v>59891</v>
      </c>
      <c r="L261" s="21">
        <v>0</v>
      </c>
      <c r="M261" s="22">
        <v>0</v>
      </c>
      <c r="N261" s="22">
        <v>1</v>
      </c>
      <c r="O261" s="53">
        <v>5.75</v>
      </c>
      <c r="P261" s="46">
        <v>5.75</v>
      </c>
      <c r="Q261" s="46">
        <v>0</v>
      </c>
      <c r="R261" s="24" t="s">
        <v>715</v>
      </c>
      <c r="S261" s="24">
        <v>0</v>
      </c>
      <c r="T261" s="24">
        <v>0</v>
      </c>
      <c r="U261" s="25">
        <v>344373.25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344373.25</v>
      </c>
      <c r="AD261" s="26">
        <v>0</v>
      </c>
      <c r="AE261" s="26">
        <v>0</v>
      </c>
      <c r="AF261" s="26">
        <v>0</v>
      </c>
      <c r="AG261" s="26">
        <v>0</v>
      </c>
      <c r="AH261" s="27">
        <v>-13101.15625</v>
      </c>
      <c r="AI261" s="26">
        <v>0</v>
      </c>
      <c r="AJ261" s="26">
        <v>0</v>
      </c>
      <c r="AK261" s="28">
        <v>-13101.15625</v>
      </c>
      <c r="AL261" s="29">
        <v>0</v>
      </c>
      <c r="AM261" s="26">
        <v>357474.40625</v>
      </c>
      <c r="AN261" s="20">
        <v>0</v>
      </c>
      <c r="AO261" s="29">
        <v>0</v>
      </c>
      <c r="AP261" s="26">
        <v>0</v>
      </c>
      <c r="AQ261" s="30">
        <v>1</v>
      </c>
      <c r="AR261" s="23">
        <v>344373.25</v>
      </c>
      <c r="AS261" s="23">
        <v>5.75</v>
      </c>
      <c r="AT261" s="26">
        <v>-29945.5</v>
      </c>
      <c r="AU261" s="26">
        <v>0</v>
      </c>
      <c r="AV261" s="26">
        <v>0</v>
      </c>
      <c r="AW261" s="26">
        <v>-29945.5</v>
      </c>
      <c r="AX261" s="26">
        <v>344373.25</v>
      </c>
      <c r="AY261" s="26">
        <v>0</v>
      </c>
      <c r="AZ261" s="26">
        <v>0</v>
      </c>
      <c r="BA261" s="26">
        <v>344373.25</v>
      </c>
      <c r="BB261" s="23">
        <v>5.75</v>
      </c>
      <c r="BC261" s="23">
        <v>5.75</v>
      </c>
      <c r="BD261" s="26">
        <v>-29945.5</v>
      </c>
      <c r="BE261" s="26">
        <v>0</v>
      </c>
      <c r="BF261" s="26">
        <v>0</v>
      </c>
      <c r="BG261" s="26">
        <v>-29945.5</v>
      </c>
      <c r="BH261" s="26">
        <v>344373.25</v>
      </c>
      <c r="BI261" s="26">
        <v>0</v>
      </c>
      <c r="BJ261" s="26">
        <v>0</v>
      </c>
      <c r="BK261" s="26">
        <v>344373.25</v>
      </c>
      <c r="BL261" s="23">
        <v>0</v>
      </c>
      <c r="BM261" s="23" t="s">
        <v>88</v>
      </c>
      <c r="BN261" s="23">
        <v>0</v>
      </c>
      <c r="BO261" s="23" t="b">
        <v>0</v>
      </c>
      <c r="BP261" s="26">
        <v>0</v>
      </c>
      <c r="BQ261" s="46">
        <v>1.1200000000000001</v>
      </c>
      <c r="BR261" s="20">
        <v>67077.919999999998</v>
      </c>
      <c r="BS261" s="318">
        <v>1</v>
      </c>
      <c r="BT261" s="20">
        <v>0</v>
      </c>
      <c r="BU261" s="324">
        <v>59891</v>
      </c>
      <c r="BV261" s="20">
        <v>7</v>
      </c>
      <c r="BW261" s="31">
        <v>5.75</v>
      </c>
      <c r="BX261" s="31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-13101.15625</v>
      </c>
      <c r="CH261" s="26">
        <v>0</v>
      </c>
      <c r="CI261" s="26">
        <v>0</v>
      </c>
      <c r="CJ261" s="26">
        <v>-13101.15625</v>
      </c>
      <c r="CK261" s="22">
        <v>0</v>
      </c>
      <c r="CL261" s="22">
        <v>0</v>
      </c>
    </row>
    <row r="262" spans="1:90" outlineLevel="3">
      <c r="A262" s="316" t="s">
        <v>155</v>
      </c>
      <c r="B262" s="316" t="s">
        <v>350</v>
      </c>
      <c r="C262" s="316" t="s">
        <v>285</v>
      </c>
      <c r="D262" s="316" t="s">
        <v>286</v>
      </c>
      <c r="E262" s="316" t="s">
        <v>386</v>
      </c>
      <c r="F262" s="316" t="s">
        <v>716</v>
      </c>
      <c r="G262" s="316" t="s">
        <v>372</v>
      </c>
      <c r="H262" s="316" t="s">
        <v>85</v>
      </c>
      <c r="I262" s="317" t="s">
        <v>96</v>
      </c>
      <c r="J262" s="20">
        <v>2048561</v>
      </c>
      <c r="K262" s="20">
        <v>2048561</v>
      </c>
      <c r="L262" s="21">
        <v>0</v>
      </c>
      <c r="M262" s="22">
        <v>0</v>
      </c>
      <c r="N262" s="22">
        <v>1</v>
      </c>
      <c r="O262" s="53">
        <v>2.4201680672268906</v>
      </c>
      <c r="P262" s="46">
        <v>2.4209818426361802</v>
      </c>
      <c r="Q262" s="46">
        <v>-8.1377540928961878E-4</v>
      </c>
      <c r="R262" s="24" t="s">
        <v>717</v>
      </c>
      <c r="S262" s="24">
        <v>0</v>
      </c>
      <c r="T262" s="24">
        <v>0</v>
      </c>
      <c r="U262" s="25">
        <v>4957861.915966386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4959528.9845326161</v>
      </c>
      <c r="AD262" s="26">
        <v>-1667.0685662301257</v>
      </c>
      <c r="AE262" s="26">
        <v>0</v>
      </c>
      <c r="AF262" s="26">
        <v>0</v>
      </c>
      <c r="AG262" s="26">
        <v>-1667.0685662301257</v>
      </c>
      <c r="AH262" s="27">
        <v>-243851.89268537052</v>
      </c>
      <c r="AI262" s="26">
        <v>0</v>
      </c>
      <c r="AJ262" s="26">
        <v>0</v>
      </c>
      <c r="AK262" s="28">
        <v>-243851.89268537052</v>
      </c>
      <c r="AL262" s="29">
        <v>0</v>
      </c>
      <c r="AM262" s="26">
        <v>5201713.8086517565</v>
      </c>
      <c r="AN262" s="20">
        <v>0</v>
      </c>
      <c r="AO262" s="29">
        <v>0</v>
      </c>
      <c r="AP262" s="26">
        <v>4488205.7070734147</v>
      </c>
      <c r="AQ262" s="30">
        <v>1</v>
      </c>
      <c r="AR262" s="23">
        <v>4957861.915966386</v>
      </c>
      <c r="AS262" s="23">
        <v>2.4201680672268906</v>
      </c>
      <c r="AT262" s="26">
        <v>-101665.33806056529</v>
      </c>
      <c r="AU262" s="26">
        <v>0</v>
      </c>
      <c r="AV262" s="26">
        <v>0</v>
      </c>
      <c r="AW262" s="26">
        <v>-101665.33806056529</v>
      </c>
      <c r="AX262" s="26">
        <v>771308.10175572615</v>
      </c>
      <c r="AY262" s="26">
        <v>0</v>
      </c>
      <c r="AZ262" s="26">
        <v>0</v>
      </c>
      <c r="BA262" s="26">
        <v>771308.10175572615</v>
      </c>
      <c r="BB262" s="23">
        <v>2.4201680672268906</v>
      </c>
      <c r="BC262" s="23">
        <v>2.4209818426361802</v>
      </c>
      <c r="BD262" s="26">
        <v>-99998.269494335167</v>
      </c>
      <c r="BE262" s="26">
        <v>0</v>
      </c>
      <c r="BF262" s="26">
        <v>0</v>
      </c>
      <c r="BG262" s="26">
        <v>-99998.269494335167</v>
      </c>
      <c r="BH262" s="26">
        <v>772975.17032195628</v>
      </c>
      <c r="BI262" s="26">
        <v>0</v>
      </c>
      <c r="BJ262" s="26">
        <v>0</v>
      </c>
      <c r="BK262" s="26">
        <v>772975.17032195628</v>
      </c>
      <c r="BL262" s="23">
        <v>4488205.7070734147</v>
      </c>
      <c r="BM262" s="23" t="s">
        <v>88</v>
      </c>
      <c r="BN262" s="23">
        <v>0</v>
      </c>
      <c r="BO262" s="23" t="b">
        <v>0</v>
      </c>
      <c r="BP262" s="26">
        <v>0</v>
      </c>
      <c r="BQ262" s="46">
        <v>2.92</v>
      </c>
      <c r="BR262" s="20">
        <v>5981798.1200000001</v>
      </c>
      <c r="BS262" s="318">
        <v>1</v>
      </c>
      <c r="BT262" s="20">
        <v>-1667.0685662301257</v>
      </c>
      <c r="BU262" s="324">
        <v>2048561</v>
      </c>
      <c r="BV262" s="20">
        <v>10</v>
      </c>
      <c r="BW262" s="31">
        <v>2.4201680672268906</v>
      </c>
      <c r="BX262" s="31">
        <v>0</v>
      </c>
      <c r="BY262" s="26">
        <v>0</v>
      </c>
      <c r="BZ262" s="26">
        <v>0</v>
      </c>
      <c r="CA262" s="26">
        <v>0</v>
      </c>
      <c r="CB262" s="26">
        <v>4186553.8142106598</v>
      </c>
      <c r="CC262" s="26">
        <v>0</v>
      </c>
      <c r="CD262" s="26">
        <v>0</v>
      </c>
      <c r="CE262" s="26">
        <v>0</v>
      </c>
      <c r="CF262" s="26">
        <v>0</v>
      </c>
      <c r="CG262" s="26">
        <v>-242184.82411914039</v>
      </c>
      <c r="CH262" s="26">
        <v>0</v>
      </c>
      <c r="CI262" s="26">
        <v>0</v>
      </c>
      <c r="CJ262" s="26">
        <v>-242184.82411914039</v>
      </c>
      <c r="CK262" s="22">
        <v>0</v>
      </c>
      <c r="CL262" s="22">
        <v>0</v>
      </c>
    </row>
    <row r="263" spans="1:90" outlineLevel="3">
      <c r="A263" s="316" t="s">
        <v>155</v>
      </c>
      <c r="B263" s="316" t="s">
        <v>350</v>
      </c>
      <c r="C263" s="316" t="s">
        <v>285</v>
      </c>
      <c r="D263" s="316" t="s">
        <v>286</v>
      </c>
      <c r="E263" s="316" t="s">
        <v>388</v>
      </c>
      <c r="F263" s="316" t="s">
        <v>718</v>
      </c>
      <c r="G263" s="316" t="s">
        <v>143</v>
      </c>
      <c r="H263" s="316" t="s">
        <v>85</v>
      </c>
      <c r="I263" s="317" t="s">
        <v>96</v>
      </c>
      <c r="J263" s="20">
        <v>804243</v>
      </c>
      <c r="K263" s="20">
        <v>804243</v>
      </c>
      <c r="L263" s="21">
        <v>0</v>
      </c>
      <c r="M263" s="22">
        <v>0.03</v>
      </c>
      <c r="N263" s="22">
        <v>1</v>
      </c>
      <c r="O263" s="53">
        <v>7.6875</v>
      </c>
      <c r="P263" s="46">
        <v>7.75</v>
      </c>
      <c r="Q263" s="46">
        <v>-6.25E-2</v>
      </c>
      <c r="R263" s="24" t="s">
        <v>719</v>
      </c>
      <c r="S263" s="24">
        <v>0</v>
      </c>
      <c r="T263" s="24">
        <v>0</v>
      </c>
      <c r="U263" s="25">
        <v>6182618.0625</v>
      </c>
      <c r="V263" s="26" t="s">
        <v>97</v>
      </c>
      <c r="W263" s="26">
        <v>2596699.5862500002</v>
      </c>
      <c r="X263" s="26">
        <v>0</v>
      </c>
      <c r="Y263" s="26">
        <v>2596699.5862500002</v>
      </c>
      <c r="Z263" s="26">
        <v>2411221.0443750001</v>
      </c>
      <c r="AA263" s="26">
        <v>0</v>
      </c>
      <c r="AB263" s="26">
        <v>2411221.0443750001</v>
      </c>
      <c r="AC263" s="25">
        <v>6232883.25</v>
      </c>
      <c r="AD263" s="26">
        <v>-50265.1875</v>
      </c>
      <c r="AE263" s="26">
        <v>0</v>
      </c>
      <c r="AF263" s="26">
        <v>0</v>
      </c>
      <c r="AG263" s="26">
        <v>-50265.1875</v>
      </c>
      <c r="AH263" s="27">
        <v>452386.6875</v>
      </c>
      <c r="AI263" s="26">
        <v>0</v>
      </c>
      <c r="AJ263" s="26">
        <v>0</v>
      </c>
      <c r="AK263" s="28">
        <v>452386.6875</v>
      </c>
      <c r="AL263" s="29">
        <v>-1809546.7526801042</v>
      </c>
      <c r="AM263" s="26">
        <v>5730231.375</v>
      </c>
      <c r="AN263" s="20">
        <v>0</v>
      </c>
      <c r="AO263" s="29">
        <v>0</v>
      </c>
      <c r="AP263" s="26">
        <v>4825458</v>
      </c>
      <c r="AQ263" s="30">
        <v>1</v>
      </c>
      <c r="AR263" s="23">
        <v>6182618.0625</v>
      </c>
      <c r="AS263" s="23">
        <v>7.6875</v>
      </c>
      <c r="AT263" s="26">
        <v>502651.875</v>
      </c>
      <c r="AU263" s="26">
        <v>0</v>
      </c>
      <c r="AV263" s="26">
        <v>0</v>
      </c>
      <c r="AW263" s="26">
        <v>502651.875</v>
      </c>
      <c r="AX263" s="26">
        <v>2664054.9375</v>
      </c>
      <c r="AY263" s="26">
        <v>0</v>
      </c>
      <c r="AZ263" s="26">
        <v>0</v>
      </c>
      <c r="BA263" s="26">
        <v>2664054.9375</v>
      </c>
      <c r="BB263" s="23">
        <v>7.6875</v>
      </c>
      <c r="BC263" s="23">
        <v>7.75</v>
      </c>
      <c r="BD263" s="26">
        <v>552917.0625</v>
      </c>
      <c r="BE263" s="26">
        <v>0</v>
      </c>
      <c r="BF263" s="26">
        <v>0</v>
      </c>
      <c r="BG263" s="26">
        <v>552917.0625</v>
      </c>
      <c r="BH263" s="26">
        <v>2714320.125</v>
      </c>
      <c r="BI263" s="26">
        <v>0</v>
      </c>
      <c r="BJ263" s="26">
        <v>0</v>
      </c>
      <c r="BK263" s="26">
        <v>2714320.125</v>
      </c>
      <c r="BL263" s="23">
        <v>4825458</v>
      </c>
      <c r="BM263" s="23" t="s">
        <v>88</v>
      </c>
      <c r="BN263" s="23">
        <v>0</v>
      </c>
      <c r="BO263" s="23" t="b">
        <v>0</v>
      </c>
      <c r="BP263" s="26">
        <v>0</v>
      </c>
      <c r="BQ263" s="46">
        <v>7.5</v>
      </c>
      <c r="BR263" s="20">
        <v>6031822.5</v>
      </c>
      <c r="BS263" s="318">
        <v>1</v>
      </c>
      <c r="BT263" s="20">
        <v>-50265.1875</v>
      </c>
      <c r="BU263" s="324">
        <v>804243</v>
      </c>
      <c r="BV263" s="20">
        <v>25</v>
      </c>
      <c r="BW263" s="31">
        <v>7.6875</v>
      </c>
      <c r="BX263" s="31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0</v>
      </c>
      <c r="CF263" s="26">
        <v>0</v>
      </c>
      <c r="CG263" s="26">
        <v>502651.875</v>
      </c>
      <c r="CH263" s="26">
        <v>0</v>
      </c>
      <c r="CI263" s="26">
        <v>0</v>
      </c>
      <c r="CJ263" s="26">
        <v>502651.875</v>
      </c>
      <c r="CK263" s="22">
        <v>0.42</v>
      </c>
      <c r="CL263" s="22">
        <v>0</v>
      </c>
    </row>
    <row r="264" spans="1:90" s="323" customFormat="1" ht="20.100000000000001" customHeight="1" outlineLevel="2">
      <c r="A264" s="320" t="s">
        <v>160</v>
      </c>
      <c r="B264" s="320"/>
      <c r="C264" s="320"/>
      <c r="D264" s="320"/>
      <c r="E264" s="320"/>
      <c r="F264" s="320"/>
      <c r="G264" s="320"/>
      <c r="H264" s="320"/>
      <c r="I264" s="321"/>
      <c r="J264" s="32"/>
      <c r="K264" s="32"/>
      <c r="L264" s="33"/>
      <c r="M264" s="34"/>
      <c r="N264" s="34"/>
      <c r="O264" s="72"/>
      <c r="P264" s="50"/>
      <c r="Q264" s="50"/>
      <c r="R264" s="36">
        <v>0</v>
      </c>
      <c r="S264" s="36">
        <v>0</v>
      </c>
      <c r="T264" s="36">
        <v>0</v>
      </c>
      <c r="U264" s="37">
        <v>12162164.152836133</v>
      </c>
      <c r="V264" s="38"/>
      <c r="W264" s="38">
        <v>2596699.5862500002</v>
      </c>
      <c r="X264" s="38">
        <v>0</v>
      </c>
      <c r="Y264" s="38">
        <v>2596699.5862500002</v>
      </c>
      <c r="Z264" s="38">
        <v>2411221.0443750001</v>
      </c>
      <c r="AA264" s="38">
        <v>0</v>
      </c>
      <c r="AB264" s="38">
        <v>2411221.0443750001</v>
      </c>
      <c r="AC264" s="37">
        <v>12192468.066913247</v>
      </c>
      <c r="AD264" s="38">
        <v>-30303.914077114314</v>
      </c>
      <c r="AE264" s="38">
        <v>0</v>
      </c>
      <c r="AF264" s="38">
        <v>0</v>
      </c>
      <c r="AG264" s="38">
        <v>-30303.914077114314</v>
      </c>
      <c r="AH264" s="39">
        <v>69509.771226032521</v>
      </c>
      <c r="AI264" s="38">
        <v>0</v>
      </c>
      <c r="AJ264" s="38">
        <v>0</v>
      </c>
      <c r="AK264" s="40">
        <v>69509.771226032521</v>
      </c>
      <c r="AL264" s="41"/>
      <c r="AM264" s="38">
        <v>12092654.381610101</v>
      </c>
      <c r="AN264" s="32"/>
      <c r="AO264" s="41"/>
      <c r="AP264" s="38">
        <v>9978499.9671721235</v>
      </c>
      <c r="AQ264" s="42"/>
      <c r="AR264" s="35"/>
      <c r="AS264" s="35"/>
      <c r="AT264" s="38">
        <v>377616.33433630655</v>
      </c>
      <c r="AU264" s="38">
        <v>0</v>
      </c>
      <c r="AV264" s="38">
        <v>0</v>
      </c>
      <c r="AW264" s="38">
        <v>377616.33433630655</v>
      </c>
      <c r="AX264" s="38">
        <v>3972031.3833667049</v>
      </c>
      <c r="AY264" s="38">
        <v>0</v>
      </c>
      <c r="AZ264" s="38">
        <v>0</v>
      </c>
      <c r="BA264" s="38">
        <v>3972031.3833667049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5"/>
      <c r="BM264" s="35"/>
      <c r="BN264" s="35"/>
      <c r="BO264" s="35"/>
      <c r="BP264" s="38"/>
      <c r="BQ264" s="50"/>
      <c r="BR264" s="32"/>
      <c r="BS264" s="322"/>
      <c r="BT264" s="32"/>
      <c r="BU264" s="325"/>
      <c r="BV264" s="32"/>
      <c r="BW264" s="43"/>
      <c r="BX264" s="43"/>
      <c r="BY264" s="38"/>
      <c r="BZ264" s="38"/>
      <c r="CA264" s="38">
        <v>0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316" t="s">
        <v>161</v>
      </c>
      <c r="B265" s="316" t="s">
        <v>350</v>
      </c>
      <c r="C265" s="316" t="s">
        <v>285</v>
      </c>
      <c r="D265" s="316" t="s">
        <v>286</v>
      </c>
      <c r="E265" s="316" t="s">
        <v>720</v>
      </c>
      <c r="F265" s="316" t="s">
        <v>0</v>
      </c>
      <c r="G265" s="316" t="s">
        <v>291</v>
      </c>
      <c r="H265" s="316" t="s">
        <v>95</v>
      </c>
      <c r="I265" s="317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375000</v>
      </c>
      <c r="P265" s="20">
        <v>375000</v>
      </c>
      <c r="Q265" s="20">
        <v>0</v>
      </c>
      <c r="R265" s="24" t="s">
        <v>617</v>
      </c>
      <c r="S265" s="24">
        <v>0</v>
      </c>
      <c r="T265" s="24">
        <v>0</v>
      </c>
      <c r="U265" s="25">
        <v>375000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375000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0</v>
      </c>
      <c r="AK265" s="28">
        <v>0</v>
      </c>
      <c r="AL265" s="29">
        <v>0</v>
      </c>
      <c r="AM265" s="26">
        <v>375000</v>
      </c>
      <c r="AN265" s="20">
        <v>0</v>
      </c>
      <c r="AO265" s="29">
        <v>0</v>
      </c>
      <c r="AP265" s="26">
        <v>375000</v>
      </c>
      <c r="AQ265" s="30">
        <v>1</v>
      </c>
      <c r="AR265" s="23">
        <v>0</v>
      </c>
      <c r="AS265" s="23">
        <v>375000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5619.8</v>
      </c>
      <c r="BA265" s="26">
        <v>5619.8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5619.8</v>
      </c>
      <c r="BK265" s="26">
        <v>5619.8</v>
      </c>
      <c r="BL265" s="26">
        <v>375000</v>
      </c>
      <c r="BM265" s="23" t="s">
        <v>98</v>
      </c>
      <c r="BN265" s="23">
        <v>0</v>
      </c>
      <c r="BO265" s="23" t="b">
        <v>0</v>
      </c>
      <c r="BP265" s="26">
        <v>0</v>
      </c>
      <c r="BQ265" s="46">
        <v>0</v>
      </c>
      <c r="BR265" s="20">
        <v>0</v>
      </c>
      <c r="BS265" s="318">
        <v>17</v>
      </c>
      <c r="BT265" s="20">
        <v>0</v>
      </c>
      <c r="BU265" s="318">
        <v>0</v>
      </c>
      <c r="BV265" s="20">
        <v>193</v>
      </c>
      <c r="BW265" s="31">
        <v>0</v>
      </c>
      <c r="BX265" s="31">
        <v>0</v>
      </c>
      <c r="BY265" s="26">
        <v>0</v>
      </c>
      <c r="BZ265" s="26">
        <v>0</v>
      </c>
      <c r="CA265" s="26">
        <v>0</v>
      </c>
      <c r="CB265" s="26">
        <v>375000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0</v>
      </c>
      <c r="CJ265" s="26">
        <v>0</v>
      </c>
      <c r="CK265" s="22">
        <v>0</v>
      </c>
      <c r="CL265" s="22">
        <v>0</v>
      </c>
    </row>
    <row r="266" spans="1:90" s="323" customFormat="1" ht="20.100000000000001" customHeight="1" outlineLevel="2">
      <c r="A266" s="320" t="s">
        <v>163</v>
      </c>
      <c r="B266" s="320"/>
      <c r="C266" s="320"/>
      <c r="D266" s="320"/>
      <c r="E266" s="320"/>
      <c r="F266" s="320"/>
      <c r="G266" s="320"/>
      <c r="H266" s="320"/>
      <c r="I266" s="321"/>
      <c r="J266" s="32"/>
      <c r="K266" s="32"/>
      <c r="L266" s="33"/>
      <c r="M266" s="34"/>
      <c r="N266" s="34"/>
      <c r="O266" s="35"/>
      <c r="P266" s="32"/>
      <c r="Q266" s="32"/>
      <c r="R266" s="36">
        <v>0</v>
      </c>
      <c r="S266" s="36">
        <v>0</v>
      </c>
      <c r="T266" s="36">
        <v>0</v>
      </c>
      <c r="U266" s="37">
        <v>375000</v>
      </c>
      <c r="V266" s="38"/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7">
        <v>375000</v>
      </c>
      <c r="AD266" s="38">
        <v>0</v>
      </c>
      <c r="AE266" s="38">
        <v>0</v>
      </c>
      <c r="AF266" s="38">
        <v>0</v>
      </c>
      <c r="AG266" s="38">
        <v>0</v>
      </c>
      <c r="AH266" s="39">
        <v>0</v>
      </c>
      <c r="AI266" s="38">
        <v>0</v>
      </c>
      <c r="AJ266" s="38">
        <v>0</v>
      </c>
      <c r="AK266" s="40">
        <v>0</v>
      </c>
      <c r="AL266" s="41"/>
      <c r="AM266" s="38">
        <v>375000</v>
      </c>
      <c r="AN266" s="32"/>
      <c r="AO266" s="41"/>
      <c r="AP266" s="38">
        <v>375000</v>
      </c>
      <c r="AQ266" s="42"/>
      <c r="AR266" s="35"/>
      <c r="AS266" s="35"/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5619.8</v>
      </c>
      <c r="BA266" s="38">
        <v>5619.8</v>
      </c>
      <c r="BB266" s="35"/>
      <c r="BC266" s="35"/>
      <c r="BD266" s="38"/>
      <c r="BE266" s="38"/>
      <c r="BF266" s="38"/>
      <c r="BG266" s="38"/>
      <c r="BH266" s="38"/>
      <c r="BI266" s="38"/>
      <c r="BJ266" s="38"/>
      <c r="BK266" s="38"/>
      <c r="BL266" s="38"/>
      <c r="BM266" s="35"/>
      <c r="BN266" s="35"/>
      <c r="BO266" s="35"/>
      <c r="BP266" s="38"/>
      <c r="BQ266" s="50"/>
      <c r="BR266" s="32"/>
      <c r="BS266" s="322"/>
      <c r="BT266" s="32"/>
      <c r="BU266" s="322"/>
      <c r="BV266" s="32"/>
      <c r="BW266" s="43"/>
      <c r="BX266" s="43"/>
      <c r="BY266" s="38"/>
      <c r="BZ266" s="38"/>
      <c r="CA266" s="38">
        <v>0</v>
      </c>
      <c r="CB266" s="38"/>
      <c r="CC266" s="38"/>
      <c r="CD266" s="38"/>
      <c r="CE266" s="38"/>
      <c r="CF266" s="38"/>
      <c r="CG266" s="38"/>
      <c r="CH266" s="38"/>
      <c r="CI266" s="38"/>
      <c r="CJ266" s="38"/>
      <c r="CK266" s="34"/>
      <c r="CL266" s="34"/>
    </row>
    <row r="267" spans="1:90" outlineLevel="3">
      <c r="A267" s="316" t="s">
        <v>132</v>
      </c>
      <c r="B267" s="316" t="s">
        <v>350</v>
      </c>
      <c r="C267" s="316" t="s">
        <v>285</v>
      </c>
      <c r="D267" s="316" t="s">
        <v>286</v>
      </c>
      <c r="E267" s="316" t="s">
        <v>391</v>
      </c>
      <c r="F267" s="316" t="s">
        <v>0</v>
      </c>
      <c r="G267" s="316" t="s">
        <v>291</v>
      </c>
      <c r="H267" s="316" t="s">
        <v>95</v>
      </c>
      <c r="I267" s="317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>
        <v>0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3" t="s">
        <v>88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318">
        <v>16</v>
      </c>
      <c r="BT267" s="20">
        <v>0</v>
      </c>
      <c r="BU267" s="318">
        <v>0</v>
      </c>
      <c r="BV267" s="20">
        <v>191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outlineLevel="3">
      <c r="A268" s="316" t="s">
        <v>132</v>
      </c>
      <c r="B268" s="316" t="s">
        <v>350</v>
      </c>
      <c r="C268" s="316" t="s">
        <v>285</v>
      </c>
      <c r="D268" s="316" t="s">
        <v>286</v>
      </c>
      <c r="E268" s="316" t="s">
        <v>392</v>
      </c>
      <c r="F268" s="316" t="s">
        <v>0</v>
      </c>
      <c r="G268" s="329" t="s">
        <v>291</v>
      </c>
      <c r="H268" s="316" t="s">
        <v>95</v>
      </c>
      <c r="I268" s="317" t="s">
        <v>134</v>
      </c>
      <c r="J268" s="20">
        <v>1</v>
      </c>
      <c r="K268" s="20">
        <v>1</v>
      </c>
      <c r="L268" s="21">
        <v>0</v>
      </c>
      <c r="M268" s="22">
        <v>0</v>
      </c>
      <c r="N268" s="22">
        <v>0</v>
      </c>
      <c r="O268" s="23">
        <v>2454628.3556245239</v>
      </c>
      <c r="P268" s="20">
        <v>2452060.6717706961</v>
      </c>
      <c r="Q268" s="20">
        <v>2567.6838538278826</v>
      </c>
      <c r="R268" s="24" t="s">
        <v>721</v>
      </c>
      <c r="S268" s="24">
        <v>0</v>
      </c>
      <c r="T268" s="24">
        <v>0</v>
      </c>
      <c r="U268" s="25">
        <v>2454628.3556245239</v>
      </c>
      <c r="V268" s="26" t="s">
        <v>97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5">
        <v>2452060.6717706961</v>
      </c>
      <c r="AD268" s="26">
        <v>2567.6838538278826</v>
      </c>
      <c r="AE268" s="26">
        <v>0</v>
      </c>
      <c r="AF268" s="26">
        <v>0</v>
      </c>
      <c r="AG268" s="26">
        <v>2567.6838538278826</v>
      </c>
      <c r="AH268" s="27">
        <v>75760.93253745418</v>
      </c>
      <c r="AI268" s="26">
        <v>0</v>
      </c>
      <c r="AJ268" s="26">
        <v>0</v>
      </c>
      <c r="AK268" s="28">
        <v>75760.93253745418</v>
      </c>
      <c r="AL268" s="29">
        <v>-730023.22451917874</v>
      </c>
      <c r="AM268" s="26">
        <v>2378867.4230870698</v>
      </c>
      <c r="AN268" s="20">
        <v>0</v>
      </c>
      <c r="AO268" s="29">
        <v>0</v>
      </c>
      <c r="AP268" s="26">
        <v>1491673.8348593626</v>
      </c>
      <c r="AQ268" s="30">
        <v>1</v>
      </c>
      <c r="AR268" s="23">
        <v>0</v>
      </c>
      <c r="AS268" s="23">
        <v>2454628.3556245239</v>
      </c>
      <c r="AT268" s="26">
        <v>18899.532458414789</v>
      </c>
      <c r="AU268" s="26">
        <v>0</v>
      </c>
      <c r="AV268" s="26">
        <v>0</v>
      </c>
      <c r="AW268" s="26">
        <v>18899.532458414789</v>
      </c>
      <c r="AX268" s="26">
        <v>1039198.5320510366</v>
      </c>
      <c r="AY268" s="26">
        <v>0</v>
      </c>
      <c r="AZ268" s="26">
        <v>-434000</v>
      </c>
      <c r="BA268" s="26">
        <v>605198.5320510366</v>
      </c>
      <c r="BB268" s="23" t="s">
        <v>0</v>
      </c>
      <c r="BC268" s="23" t="s">
        <v>0</v>
      </c>
      <c r="BD268" s="26">
        <v>16331.848604586907</v>
      </c>
      <c r="BE268" s="26">
        <v>0</v>
      </c>
      <c r="BF268" s="26">
        <v>0</v>
      </c>
      <c r="BG268" s="26">
        <v>16331.848604586907</v>
      </c>
      <c r="BH268" s="26">
        <v>1036630.8481972087</v>
      </c>
      <c r="BI268" s="26">
        <v>0</v>
      </c>
      <c r="BJ268" s="26">
        <v>-434000</v>
      </c>
      <c r="BK268" s="26">
        <v>602630.84819720872</v>
      </c>
      <c r="BL268" s="26">
        <v>1491673.8348593626</v>
      </c>
      <c r="BM268" s="23" t="s">
        <v>88</v>
      </c>
      <c r="BN268" s="23">
        <v>0</v>
      </c>
      <c r="BO268" s="23" t="b">
        <v>0</v>
      </c>
      <c r="BP268" s="26">
        <v>0</v>
      </c>
      <c r="BQ268" s="46">
        <v>0</v>
      </c>
      <c r="BR268" s="20">
        <v>0</v>
      </c>
      <c r="BS268" s="318">
        <v>16</v>
      </c>
      <c r="BT268" s="20">
        <v>2567.6838538278826</v>
      </c>
      <c r="BU268" s="318">
        <v>0</v>
      </c>
      <c r="BV268" s="20">
        <v>199</v>
      </c>
      <c r="BW268" s="31">
        <v>0</v>
      </c>
      <c r="BX268" s="31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73193.248683626298</v>
      </c>
      <c r="CH268" s="26">
        <v>0</v>
      </c>
      <c r="CI268" s="26">
        <v>0</v>
      </c>
      <c r="CJ268" s="26">
        <v>73193.248683626298</v>
      </c>
      <c r="CK268" s="22">
        <v>0</v>
      </c>
      <c r="CL268" s="22">
        <v>0</v>
      </c>
    </row>
    <row r="269" spans="1:90" outlineLevel="3">
      <c r="A269" s="316" t="s">
        <v>132</v>
      </c>
      <c r="B269" s="316" t="s">
        <v>350</v>
      </c>
      <c r="C269" s="316" t="s">
        <v>285</v>
      </c>
      <c r="D269" s="316" t="s">
        <v>286</v>
      </c>
      <c r="E269" s="316" t="s">
        <v>393</v>
      </c>
      <c r="F269" s="316" t="s">
        <v>0</v>
      </c>
      <c r="G269" s="316" t="s">
        <v>143</v>
      </c>
      <c r="H269" s="316" t="s">
        <v>95</v>
      </c>
      <c r="I269" s="317" t="s">
        <v>134</v>
      </c>
      <c r="J269" s="20">
        <v>1</v>
      </c>
      <c r="K269" s="20">
        <v>1</v>
      </c>
      <c r="L269" s="21">
        <v>0</v>
      </c>
      <c r="M269" s="22">
        <v>0</v>
      </c>
      <c r="N269" s="22">
        <v>0</v>
      </c>
      <c r="O269" s="23">
        <v>0</v>
      </c>
      <c r="P269" s="20">
        <v>0</v>
      </c>
      <c r="Q269" s="20">
        <v>0</v>
      </c>
      <c r="R269" s="24" t="s">
        <v>722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9514.422398788849</v>
      </c>
      <c r="AM269" s="26">
        <v>0</v>
      </c>
      <c r="AN269" s="20">
        <v>0</v>
      </c>
      <c r="AO269" s="29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-6586.0608620434114</v>
      </c>
      <c r="AY269" s="26">
        <v>0</v>
      </c>
      <c r="AZ269" s="26">
        <v>-7486.2564645766306</v>
      </c>
      <c r="BA269" s="26">
        <v>-14072.317326620043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-6586.0608620434114</v>
      </c>
      <c r="BI269" s="26">
        <v>0</v>
      </c>
      <c r="BJ269" s="26">
        <v>-7486.2564645766306</v>
      </c>
      <c r="BK269" s="26">
        <v>-14072.317326620043</v>
      </c>
      <c r="BL269" s="26">
        <v>0</v>
      </c>
      <c r="BM269" s="23" t="s">
        <v>88</v>
      </c>
      <c r="BN269" s="23">
        <v>0</v>
      </c>
      <c r="BO269" s="23" t="b">
        <v>0</v>
      </c>
      <c r="BP269" s="26">
        <v>0</v>
      </c>
      <c r="BQ269" s="46">
        <v>0</v>
      </c>
      <c r="BR269" s="20">
        <v>0</v>
      </c>
      <c r="BS269" s="318">
        <v>16</v>
      </c>
      <c r="BT269" s="20">
        <v>0</v>
      </c>
      <c r="BU269" s="318">
        <v>0</v>
      </c>
      <c r="BV269" s="20">
        <v>215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-6752.45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0</v>
      </c>
      <c r="CL269" s="22">
        <v>0</v>
      </c>
    </row>
    <row r="270" spans="1:90" s="323" customFormat="1" ht="20.100000000000001" customHeight="1" outlineLevel="2">
      <c r="A270" s="320" t="s">
        <v>137</v>
      </c>
      <c r="B270" s="320"/>
      <c r="C270" s="320"/>
      <c r="D270" s="320"/>
      <c r="E270" s="320"/>
      <c r="F270" s="320"/>
      <c r="G270" s="320"/>
      <c r="H270" s="320"/>
      <c r="I270" s="321"/>
      <c r="J270" s="32"/>
      <c r="K270" s="32"/>
      <c r="L270" s="33"/>
      <c r="M270" s="34"/>
      <c r="N270" s="34"/>
      <c r="O270" s="35"/>
      <c r="P270" s="32"/>
      <c r="Q270" s="32"/>
      <c r="R270" s="36">
        <v>0</v>
      </c>
      <c r="S270" s="36">
        <v>0</v>
      </c>
      <c r="T270" s="36">
        <v>0</v>
      </c>
      <c r="U270" s="37">
        <v>2454628.3556245239</v>
      </c>
      <c r="V270" s="38"/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7">
        <v>2452060.6717706961</v>
      </c>
      <c r="AD270" s="38">
        <v>2567.6838538278826</v>
      </c>
      <c r="AE270" s="38">
        <v>0</v>
      </c>
      <c r="AF270" s="38">
        <v>0</v>
      </c>
      <c r="AG270" s="38">
        <v>2567.6838538278826</v>
      </c>
      <c r="AH270" s="39">
        <v>75760.93253745418</v>
      </c>
      <c r="AI270" s="38">
        <v>0</v>
      </c>
      <c r="AJ270" s="38">
        <v>0</v>
      </c>
      <c r="AK270" s="40">
        <v>75760.93253745418</v>
      </c>
      <c r="AL270" s="41"/>
      <c r="AM270" s="38">
        <v>2378867.4230870698</v>
      </c>
      <c r="AN270" s="32"/>
      <c r="AO270" s="41"/>
      <c r="AP270" s="38">
        <v>1491673.8348593626</v>
      </c>
      <c r="AQ270" s="42"/>
      <c r="AR270" s="35"/>
      <c r="AS270" s="35"/>
      <c r="AT270" s="38">
        <v>18899.532458414789</v>
      </c>
      <c r="AU270" s="38">
        <v>0</v>
      </c>
      <c r="AV270" s="38">
        <v>0</v>
      </c>
      <c r="AW270" s="38">
        <v>18899.532458414789</v>
      </c>
      <c r="AX270" s="38">
        <v>1032612.4711889932</v>
      </c>
      <c r="AY270" s="38">
        <v>0</v>
      </c>
      <c r="AZ270" s="38">
        <v>-441486.25646457664</v>
      </c>
      <c r="BA270" s="38">
        <v>591126.21472441661</v>
      </c>
      <c r="BB270" s="35"/>
      <c r="BC270" s="35"/>
      <c r="BD270" s="38"/>
      <c r="BE270" s="38"/>
      <c r="BF270" s="38"/>
      <c r="BG270" s="38"/>
      <c r="BH270" s="38"/>
      <c r="BI270" s="38"/>
      <c r="BJ270" s="38"/>
      <c r="BK270" s="38"/>
      <c r="BL270" s="38"/>
      <c r="BM270" s="35"/>
      <c r="BN270" s="35"/>
      <c r="BO270" s="35"/>
      <c r="BP270" s="38"/>
      <c r="BQ270" s="50"/>
      <c r="BR270" s="32"/>
      <c r="BS270" s="322"/>
      <c r="BT270" s="32"/>
      <c r="BU270" s="322"/>
      <c r="BV270" s="32"/>
      <c r="BW270" s="43"/>
      <c r="BX270" s="43"/>
      <c r="BY270" s="38"/>
      <c r="BZ270" s="38"/>
      <c r="CA270" s="38">
        <v>0</v>
      </c>
      <c r="CB270" s="38"/>
      <c r="CC270" s="38"/>
      <c r="CD270" s="38"/>
      <c r="CE270" s="38"/>
      <c r="CF270" s="38"/>
      <c r="CG270" s="38"/>
      <c r="CH270" s="38"/>
      <c r="CI270" s="38"/>
      <c r="CJ270" s="38"/>
      <c r="CK270" s="34"/>
      <c r="CL270" s="34"/>
    </row>
    <row r="271" spans="1:90" outlineLevel="3">
      <c r="A271" s="316" t="s">
        <v>278</v>
      </c>
      <c r="B271" s="316" t="s">
        <v>350</v>
      </c>
      <c r="C271" s="316" t="s">
        <v>285</v>
      </c>
      <c r="D271" s="316" t="s">
        <v>286</v>
      </c>
      <c r="E271" s="316" t="s">
        <v>394</v>
      </c>
      <c r="F271" s="316" t="s">
        <v>526</v>
      </c>
      <c r="G271" s="316" t="s">
        <v>291</v>
      </c>
      <c r="H271" s="316" t="s">
        <v>120</v>
      </c>
      <c r="I271" s="317" t="s">
        <v>120</v>
      </c>
      <c r="J271" s="44">
        <v>1</v>
      </c>
      <c r="K271" s="20">
        <v>1</v>
      </c>
      <c r="L271" s="21">
        <v>0</v>
      </c>
      <c r="M271" s="22">
        <v>0</v>
      </c>
      <c r="N271" s="22">
        <v>1</v>
      </c>
      <c r="O271" s="23">
        <v>11804250</v>
      </c>
      <c r="P271" s="20">
        <v>11804250</v>
      </c>
      <c r="Q271" s="20">
        <v>0</v>
      </c>
      <c r="R271" s="24" t="s">
        <v>723</v>
      </c>
      <c r="S271" s="24">
        <v>0</v>
      </c>
      <c r="T271" s="24">
        <v>0</v>
      </c>
      <c r="U271" s="25">
        <v>11804250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11804250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11804250</v>
      </c>
      <c r="AN271" s="29">
        <v>0</v>
      </c>
      <c r="AO271" s="29">
        <v>0</v>
      </c>
      <c r="AP271" s="26">
        <v>11804250</v>
      </c>
      <c r="AQ271" s="30">
        <v>1</v>
      </c>
      <c r="AR271" s="23">
        <v>11804250</v>
      </c>
      <c r="AS271" s="23">
        <v>11804250</v>
      </c>
      <c r="AT271" s="26">
        <v>0</v>
      </c>
      <c r="AU271" s="26">
        <v>0</v>
      </c>
      <c r="AV271" s="26">
        <v>0</v>
      </c>
      <c r="AW271" s="26">
        <v>0</v>
      </c>
      <c r="AX271" s="26">
        <v>3017001</v>
      </c>
      <c r="AY271" s="26">
        <v>0</v>
      </c>
      <c r="AZ271" s="26">
        <v>0</v>
      </c>
      <c r="BA271" s="26">
        <v>3017001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3017001</v>
      </c>
      <c r="BI271" s="26">
        <v>0</v>
      </c>
      <c r="BJ271" s="26">
        <v>0</v>
      </c>
      <c r="BK271" s="26">
        <v>3017001</v>
      </c>
      <c r="BL271" s="23">
        <v>11804250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0</v>
      </c>
      <c r="BR271" s="20">
        <v>0</v>
      </c>
      <c r="BS271" s="318">
        <v>8</v>
      </c>
      <c r="BT271" s="20">
        <v>0</v>
      </c>
      <c r="BU271" s="318">
        <v>0</v>
      </c>
      <c r="BV271" s="20">
        <v>91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316" t="s">
        <v>278</v>
      </c>
      <c r="B272" s="316" t="s">
        <v>350</v>
      </c>
      <c r="C272" s="316" t="s">
        <v>285</v>
      </c>
      <c r="D272" s="316" t="s">
        <v>286</v>
      </c>
      <c r="E272" s="316" t="s">
        <v>396</v>
      </c>
      <c r="F272" s="316" t="s">
        <v>526</v>
      </c>
      <c r="G272" s="316" t="s">
        <v>291</v>
      </c>
      <c r="H272" s="316" t="s">
        <v>120</v>
      </c>
      <c r="I272" s="317" t="s">
        <v>120</v>
      </c>
      <c r="J272" s="44">
        <v>1</v>
      </c>
      <c r="K272" s="20">
        <v>1</v>
      </c>
      <c r="L272" s="21">
        <v>0</v>
      </c>
      <c r="M272" s="22">
        <v>0</v>
      </c>
      <c r="N272" s="22">
        <v>1</v>
      </c>
      <c r="O272" s="23">
        <v>1118250</v>
      </c>
      <c r="P272" s="20">
        <v>1118250</v>
      </c>
      <c r="Q272" s="20">
        <v>0</v>
      </c>
      <c r="R272" s="24" t="s">
        <v>724</v>
      </c>
      <c r="S272" s="24">
        <v>0</v>
      </c>
      <c r="T272" s="24">
        <v>0</v>
      </c>
      <c r="U272" s="25">
        <v>1118250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1118250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1118250</v>
      </c>
      <c r="AN272" s="29">
        <v>0</v>
      </c>
      <c r="AO272" s="29">
        <v>0</v>
      </c>
      <c r="AP272" s="26">
        <v>1118250</v>
      </c>
      <c r="AQ272" s="30">
        <v>1</v>
      </c>
      <c r="AR272" s="23">
        <v>1118250</v>
      </c>
      <c r="AS272" s="23">
        <v>1118250</v>
      </c>
      <c r="AT272" s="26">
        <v>0</v>
      </c>
      <c r="AU272" s="26">
        <v>0</v>
      </c>
      <c r="AV272" s="26">
        <v>0</v>
      </c>
      <c r="AW272" s="26">
        <v>0</v>
      </c>
      <c r="AX272" s="26">
        <v>-319500</v>
      </c>
      <c r="AY272" s="26">
        <v>0</v>
      </c>
      <c r="AZ272" s="26">
        <v>0</v>
      </c>
      <c r="BA272" s="26">
        <v>-319500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-319500</v>
      </c>
      <c r="BI272" s="26">
        <v>0</v>
      </c>
      <c r="BJ272" s="26">
        <v>0</v>
      </c>
      <c r="BK272" s="26">
        <v>-319500</v>
      </c>
      <c r="BL272" s="23">
        <v>1118250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0</v>
      </c>
      <c r="BR272" s="20">
        <v>0</v>
      </c>
      <c r="BS272" s="318">
        <v>8</v>
      </c>
      <c r="BT272" s="20">
        <v>0</v>
      </c>
      <c r="BU272" s="318">
        <v>0</v>
      </c>
      <c r="BV272" s="20">
        <v>93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s="323" customFormat="1" ht="20.100000000000001" customHeight="1" outlineLevel="2">
      <c r="A273" s="320" t="s">
        <v>280</v>
      </c>
      <c r="B273" s="320"/>
      <c r="C273" s="320"/>
      <c r="D273" s="320"/>
      <c r="E273" s="320"/>
      <c r="F273" s="320"/>
      <c r="G273" s="320"/>
      <c r="H273" s="320"/>
      <c r="I273" s="321"/>
      <c r="J273" s="48"/>
      <c r="K273" s="32"/>
      <c r="L273" s="33"/>
      <c r="M273" s="34"/>
      <c r="N273" s="34"/>
      <c r="O273" s="35"/>
      <c r="P273" s="32"/>
      <c r="Q273" s="32"/>
      <c r="R273" s="36">
        <v>0</v>
      </c>
      <c r="S273" s="36">
        <v>0</v>
      </c>
      <c r="T273" s="36">
        <v>0</v>
      </c>
      <c r="U273" s="37">
        <v>12922500</v>
      </c>
      <c r="V273" s="38"/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7">
        <v>12922500</v>
      </c>
      <c r="AD273" s="38">
        <v>0</v>
      </c>
      <c r="AE273" s="38">
        <v>0</v>
      </c>
      <c r="AF273" s="38">
        <v>0</v>
      </c>
      <c r="AG273" s="38">
        <v>0</v>
      </c>
      <c r="AH273" s="39">
        <v>0</v>
      </c>
      <c r="AI273" s="38">
        <v>0</v>
      </c>
      <c r="AJ273" s="38">
        <v>0</v>
      </c>
      <c r="AK273" s="40">
        <v>0</v>
      </c>
      <c r="AL273" s="41"/>
      <c r="AM273" s="38">
        <v>12922500</v>
      </c>
      <c r="AN273" s="41"/>
      <c r="AO273" s="41"/>
      <c r="AP273" s="38">
        <v>12922500</v>
      </c>
      <c r="AQ273" s="42"/>
      <c r="AR273" s="35"/>
      <c r="AS273" s="35"/>
      <c r="AT273" s="38">
        <v>0</v>
      </c>
      <c r="AU273" s="38">
        <v>0</v>
      </c>
      <c r="AV273" s="38">
        <v>0</v>
      </c>
      <c r="AW273" s="38">
        <v>0</v>
      </c>
      <c r="AX273" s="38">
        <v>2697501</v>
      </c>
      <c r="AY273" s="38">
        <v>0</v>
      </c>
      <c r="AZ273" s="38">
        <v>0</v>
      </c>
      <c r="BA273" s="38">
        <v>2697501</v>
      </c>
      <c r="BB273" s="35"/>
      <c r="BC273" s="35"/>
      <c r="BD273" s="38"/>
      <c r="BE273" s="38"/>
      <c r="BF273" s="38"/>
      <c r="BG273" s="38"/>
      <c r="BH273" s="38"/>
      <c r="BI273" s="38"/>
      <c r="BJ273" s="38"/>
      <c r="BK273" s="38"/>
      <c r="BL273" s="35"/>
      <c r="BM273" s="35"/>
      <c r="BN273" s="35"/>
      <c r="BO273" s="35"/>
      <c r="BP273" s="38"/>
      <c r="BQ273" s="32"/>
      <c r="BR273" s="32"/>
      <c r="BS273" s="322"/>
      <c r="BT273" s="32"/>
      <c r="BU273" s="322"/>
      <c r="BV273" s="32"/>
      <c r="BW273" s="43"/>
      <c r="BX273" s="43"/>
      <c r="BY273" s="38"/>
      <c r="BZ273" s="38"/>
      <c r="CA273" s="38">
        <v>0</v>
      </c>
      <c r="CB273" s="38"/>
      <c r="CC273" s="38"/>
      <c r="CD273" s="38"/>
      <c r="CE273" s="38"/>
      <c r="CF273" s="38"/>
      <c r="CG273" s="38"/>
      <c r="CH273" s="38"/>
      <c r="CI273" s="38"/>
      <c r="CJ273" s="38"/>
      <c r="CK273" s="34"/>
      <c r="CL273" s="34"/>
    </row>
    <row r="274" spans="1:90" outlineLevel="3">
      <c r="A274" s="316" t="s">
        <v>118</v>
      </c>
      <c r="B274" s="316" t="s">
        <v>350</v>
      </c>
      <c r="C274" s="316" t="s">
        <v>285</v>
      </c>
      <c r="D274" s="316" t="s">
        <v>286</v>
      </c>
      <c r="E274" s="316" t="s">
        <v>397</v>
      </c>
      <c r="F274" s="316" t="s">
        <v>714</v>
      </c>
      <c r="G274" s="316" t="s">
        <v>291</v>
      </c>
      <c r="H274" s="316" t="s">
        <v>120</v>
      </c>
      <c r="I274" s="317" t="s">
        <v>120</v>
      </c>
      <c r="J274" s="20">
        <v>1.7999999999999999E-2</v>
      </c>
      <c r="K274" s="20">
        <v>1.7999999999999999E-2</v>
      </c>
      <c r="L274" s="21">
        <v>6.8541664361853064E-2</v>
      </c>
      <c r="M274" s="22">
        <v>0</v>
      </c>
      <c r="N274" s="22">
        <v>0.74541996022395429</v>
      </c>
      <c r="O274" s="23">
        <v>0</v>
      </c>
      <c r="P274" s="54">
        <v>0</v>
      </c>
      <c r="Q274" s="20">
        <v>0</v>
      </c>
      <c r="R274" s="24" t="s">
        <v>725</v>
      </c>
      <c r="S274" s="24">
        <v>0</v>
      </c>
      <c r="T274" s="24">
        <v>0</v>
      </c>
      <c r="U274" s="25">
        <v>0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0</v>
      </c>
      <c r="AD274" s="26">
        <v>0</v>
      </c>
      <c r="AE274" s="26">
        <v>0</v>
      </c>
      <c r="AF274" s="26">
        <v>0</v>
      </c>
      <c r="AG274" s="26">
        <v>0</v>
      </c>
      <c r="AH274" s="27">
        <v>0</v>
      </c>
      <c r="AI274" s="26">
        <v>0</v>
      </c>
      <c r="AJ274" s="26">
        <v>0</v>
      </c>
      <c r="AK274" s="28">
        <v>0</v>
      </c>
      <c r="AL274" s="29">
        <v>-116689.07779418817</v>
      </c>
      <c r="AM274" s="26">
        <v>0</v>
      </c>
      <c r="AN274" s="29">
        <v>0</v>
      </c>
      <c r="AO274" s="29">
        <v>7.0940622614517916E-3</v>
      </c>
      <c r="AP274" s="26">
        <v>0</v>
      </c>
      <c r="AQ274" s="30">
        <v>1</v>
      </c>
      <c r="AR274" s="23">
        <v>7.7150965883179268E-2</v>
      </c>
      <c r="AS274" s="23">
        <v>5.75</v>
      </c>
      <c r="AT274" s="26">
        <v>0</v>
      </c>
      <c r="AU274" s="26">
        <v>0</v>
      </c>
      <c r="AV274" s="26">
        <v>0</v>
      </c>
      <c r="AW274" s="26">
        <v>0</v>
      </c>
      <c r="AX274" s="26">
        <v>-327752.09983459779</v>
      </c>
      <c r="AY274" s="26">
        <v>0</v>
      </c>
      <c r="AZ274" s="26">
        <v>-7420.35</v>
      </c>
      <c r="BA274" s="26">
        <v>-335172.44983459776</v>
      </c>
      <c r="BB274" s="23">
        <v>5.75</v>
      </c>
      <c r="BC274" s="23">
        <v>5.75</v>
      </c>
      <c r="BD274" s="26">
        <v>0</v>
      </c>
      <c r="BE274" s="26">
        <v>0</v>
      </c>
      <c r="BF274" s="26">
        <v>0</v>
      </c>
      <c r="BG274" s="26">
        <v>0</v>
      </c>
      <c r="BH274" s="26">
        <v>-327752.09983459779</v>
      </c>
      <c r="BI274" s="26">
        <v>0</v>
      </c>
      <c r="BJ274" s="26">
        <v>-7420.35</v>
      </c>
      <c r="BK274" s="26">
        <v>-335172.44983459776</v>
      </c>
      <c r="BL274" s="23">
        <v>0</v>
      </c>
      <c r="BM274" s="23" t="s">
        <v>88</v>
      </c>
      <c r="BN274" s="23">
        <v>0</v>
      </c>
      <c r="BO274" s="23" t="b">
        <v>0</v>
      </c>
      <c r="BP274" s="26">
        <v>0</v>
      </c>
      <c r="BQ274" s="20">
        <v>0</v>
      </c>
      <c r="BR274" s="20">
        <v>0</v>
      </c>
      <c r="BS274" s="318">
        <v>7</v>
      </c>
      <c r="BT274" s="20">
        <v>0</v>
      </c>
      <c r="BU274" s="324">
        <v>1.3417559284031176E-2</v>
      </c>
      <c r="BV274" s="20">
        <v>99</v>
      </c>
      <c r="BW274" s="31">
        <v>5.75</v>
      </c>
      <c r="BX274" s="31">
        <v>5.75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2">
        <v>0</v>
      </c>
      <c r="CL274" s="22">
        <v>0</v>
      </c>
    </row>
    <row r="275" spans="1:90" s="323" customFormat="1" ht="20.100000000000001" customHeight="1" outlineLevel="2">
      <c r="A275" s="320" t="s">
        <v>121</v>
      </c>
      <c r="B275" s="320"/>
      <c r="C275" s="320"/>
      <c r="D275" s="320"/>
      <c r="E275" s="320"/>
      <c r="F275" s="320"/>
      <c r="G275" s="320"/>
      <c r="H275" s="320"/>
      <c r="I275" s="321"/>
      <c r="J275" s="32"/>
      <c r="K275" s="32"/>
      <c r="L275" s="33"/>
      <c r="M275" s="34"/>
      <c r="N275" s="34"/>
      <c r="O275" s="35"/>
      <c r="P275" s="55"/>
      <c r="Q275" s="32"/>
      <c r="R275" s="36">
        <v>0</v>
      </c>
      <c r="S275" s="36">
        <v>0</v>
      </c>
      <c r="T275" s="36">
        <v>0</v>
      </c>
      <c r="U275" s="37">
        <v>0</v>
      </c>
      <c r="V275" s="38"/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7">
        <v>0</v>
      </c>
      <c r="AD275" s="38">
        <v>0</v>
      </c>
      <c r="AE275" s="38">
        <v>0</v>
      </c>
      <c r="AF275" s="38">
        <v>0</v>
      </c>
      <c r="AG275" s="38">
        <v>0</v>
      </c>
      <c r="AH275" s="39">
        <v>0</v>
      </c>
      <c r="AI275" s="38">
        <v>0</v>
      </c>
      <c r="AJ275" s="38">
        <v>0</v>
      </c>
      <c r="AK275" s="40">
        <v>0</v>
      </c>
      <c r="AL275" s="41"/>
      <c r="AM275" s="38">
        <v>0</v>
      </c>
      <c r="AN275" s="41"/>
      <c r="AO275" s="41"/>
      <c r="AP275" s="38">
        <v>0</v>
      </c>
      <c r="AQ275" s="42"/>
      <c r="AR275" s="35"/>
      <c r="AS275" s="35"/>
      <c r="AT275" s="38">
        <v>0</v>
      </c>
      <c r="AU275" s="38">
        <v>0</v>
      </c>
      <c r="AV275" s="38">
        <v>0</v>
      </c>
      <c r="AW275" s="38">
        <v>0</v>
      </c>
      <c r="AX275" s="38">
        <v>-327752.09983459779</v>
      </c>
      <c r="AY275" s="38">
        <v>0</v>
      </c>
      <c r="AZ275" s="38">
        <v>-7420.35</v>
      </c>
      <c r="BA275" s="38">
        <v>-335172.44983459776</v>
      </c>
      <c r="BB275" s="35"/>
      <c r="BC275" s="35"/>
      <c r="BD275" s="38"/>
      <c r="BE275" s="38"/>
      <c r="BF275" s="38"/>
      <c r="BG275" s="38"/>
      <c r="BH275" s="38"/>
      <c r="BI275" s="38"/>
      <c r="BJ275" s="38"/>
      <c r="BK275" s="38"/>
      <c r="BL275" s="35"/>
      <c r="BM275" s="35"/>
      <c r="BN275" s="35"/>
      <c r="BO275" s="35"/>
      <c r="BP275" s="38"/>
      <c r="BQ275" s="32"/>
      <c r="BR275" s="32"/>
      <c r="BS275" s="322"/>
      <c r="BT275" s="32"/>
      <c r="BU275" s="325"/>
      <c r="BV275" s="32"/>
      <c r="BW275" s="43"/>
      <c r="BX275" s="43"/>
      <c r="BY275" s="38"/>
      <c r="BZ275" s="38"/>
      <c r="CA275" s="38">
        <v>0</v>
      </c>
      <c r="CB275" s="38"/>
      <c r="CC275" s="38"/>
      <c r="CD275" s="38"/>
      <c r="CE275" s="38"/>
      <c r="CF275" s="38"/>
      <c r="CG275" s="38"/>
      <c r="CH275" s="38"/>
      <c r="CI275" s="38"/>
      <c r="CJ275" s="38"/>
      <c r="CK275" s="34"/>
      <c r="CL275" s="34"/>
    </row>
    <row r="276" spans="1:90" s="328" customFormat="1" ht="30" customHeight="1" outlineLevel="1">
      <c r="A276" s="320"/>
      <c r="B276" s="320" t="s">
        <v>399</v>
      </c>
      <c r="C276" s="320"/>
      <c r="D276" s="320"/>
      <c r="E276" s="320"/>
      <c r="F276" s="320"/>
      <c r="G276" s="320"/>
      <c r="H276" s="320"/>
      <c r="I276" s="321"/>
      <c r="J276" s="56"/>
      <c r="K276" s="56"/>
      <c r="L276" s="57"/>
      <c r="M276" s="58"/>
      <c r="N276" s="58"/>
      <c r="O276" s="59"/>
      <c r="P276" s="60"/>
      <c r="Q276" s="56"/>
      <c r="R276" s="61">
        <v>0</v>
      </c>
      <c r="S276" s="61">
        <v>0</v>
      </c>
      <c r="T276" s="61">
        <v>0</v>
      </c>
      <c r="U276" s="62">
        <v>208040369.09846064</v>
      </c>
      <c r="V276" s="63"/>
      <c r="W276" s="63">
        <v>2596699.5862500002</v>
      </c>
      <c r="X276" s="63">
        <v>0</v>
      </c>
      <c r="Y276" s="63">
        <v>2596699.5862500002</v>
      </c>
      <c r="Z276" s="63">
        <v>2411221.0443750001</v>
      </c>
      <c r="AA276" s="63">
        <v>0</v>
      </c>
      <c r="AB276" s="63">
        <v>2411221.0443750001</v>
      </c>
      <c r="AC276" s="62">
        <v>208068105.32868391</v>
      </c>
      <c r="AD276" s="63">
        <v>-27736.230223286431</v>
      </c>
      <c r="AE276" s="63">
        <v>0</v>
      </c>
      <c r="AF276" s="63">
        <v>0</v>
      </c>
      <c r="AG276" s="63">
        <v>-27736.230223286431</v>
      </c>
      <c r="AH276" s="64">
        <v>49898665.703763485</v>
      </c>
      <c r="AI276" s="63">
        <v>0</v>
      </c>
      <c r="AJ276" s="63">
        <v>1380016.39</v>
      </c>
      <c r="AK276" s="65">
        <v>51278682.093763486</v>
      </c>
      <c r="AL276" s="66"/>
      <c r="AM276" s="63">
        <v>168216008.45469713</v>
      </c>
      <c r="AN276" s="66"/>
      <c r="AO276" s="66"/>
      <c r="AP276" s="63">
        <v>205668055.45203146</v>
      </c>
      <c r="AQ276" s="67"/>
      <c r="AR276" s="59"/>
      <c r="AS276" s="59"/>
      <c r="AT276" s="63">
        <v>49952910.86679472</v>
      </c>
      <c r="AU276" s="63">
        <v>0</v>
      </c>
      <c r="AV276" s="63">
        <v>0</v>
      </c>
      <c r="AW276" s="63">
        <v>49952910.86679472</v>
      </c>
      <c r="AX276" s="63">
        <v>60201256.123931758</v>
      </c>
      <c r="AY276" s="63">
        <v>84.185789338080212</v>
      </c>
      <c r="AZ276" s="63">
        <v>3269514.9235354234</v>
      </c>
      <c r="BA276" s="63">
        <v>63470855.233256511</v>
      </c>
      <c r="BB276" s="59"/>
      <c r="BC276" s="59"/>
      <c r="BD276" s="63"/>
      <c r="BE276" s="63"/>
      <c r="BF276" s="63"/>
      <c r="BG276" s="63"/>
      <c r="BH276" s="63"/>
      <c r="BI276" s="63"/>
      <c r="BJ276" s="63"/>
      <c r="BK276" s="63"/>
      <c r="BL276" s="59"/>
      <c r="BM276" s="59"/>
      <c r="BN276" s="59"/>
      <c r="BO276" s="59"/>
      <c r="BP276" s="63"/>
      <c r="BQ276" s="56"/>
      <c r="BR276" s="56"/>
      <c r="BS276" s="326"/>
      <c r="BT276" s="56"/>
      <c r="BU276" s="327"/>
      <c r="BV276" s="56"/>
      <c r="BW276" s="68"/>
      <c r="BX276" s="68"/>
      <c r="BY276" s="63"/>
      <c r="BZ276" s="63"/>
      <c r="CA276" s="63">
        <v>-10074305.059999999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58"/>
      <c r="CL276" s="58"/>
    </row>
    <row r="277" spans="1:90" outlineLevel="3">
      <c r="A277" s="316" t="s">
        <v>127</v>
      </c>
      <c r="B277" s="316" t="s">
        <v>400</v>
      </c>
      <c r="C277" s="316" t="s">
        <v>200</v>
      </c>
      <c r="D277" s="316" t="s">
        <v>228</v>
      </c>
      <c r="E277" s="316" t="s">
        <v>401</v>
      </c>
      <c r="F277" s="316" t="s">
        <v>0</v>
      </c>
      <c r="G277" s="329" t="s">
        <v>143</v>
      </c>
      <c r="H277" s="329" t="s">
        <v>125</v>
      </c>
      <c r="I277" s="317" t="s">
        <v>381</v>
      </c>
      <c r="J277" s="44">
        <v>10694884</v>
      </c>
      <c r="K277" s="20">
        <v>10694884</v>
      </c>
      <c r="L277" s="21">
        <v>0</v>
      </c>
      <c r="M277" s="22">
        <v>0</v>
      </c>
      <c r="N277" s="22">
        <v>1</v>
      </c>
      <c r="O277" s="23">
        <v>0.26648255371446761</v>
      </c>
      <c r="P277" s="46">
        <v>0.26648255371446761</v>
      </c>
      <c r="Q277" s="46">
        <v>0</v>
      </c>
      <c r="R277" s="24" t="s">
        <v>726</v>
      </c>
      <c r="S277" s="24">
        <v>0</v>
      </c>
      <c r="T277" s="24">
        <v>0</v>
      </c>
      <c r="U277" s="25">
        <v>2850000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2850000</v>
      </c>
      <c r="AD277" s="26">
        <v>0</v>
      </c>
      <c r="AE277" s="26">
        <v>0</v>
      </c>
      <c r="AF277" s="26">
        <v>0</v>
      </c>
      <c r="AG277" s="26">
        <v>0</v>
      </c>
      <c r="AH277" s="27">
        <v>0</v>
      </c>
      <c r="AI277" s="26">
        <v>0</v>
      </c>
      <c r="AJ277" s="26">
        <v>0</v>
      </c>
      <c r="AK277" s="28">
        <v>0</v>
      </c>
      <c r="AL277" s="29">
        <v>0</v>
      </c>
      <c r="AM277" s="26">
        <v>2850000</v>
      </c>
      <c r="AN277" s="29">
        <v>0</v>
      </c>
      <c r="AO277" s="20">
        <v>0</v>
      </c>
      <c r="AP277" s="26">
        <v>2850000</v>
      </c>
      <c r="AQ277" s="30">
        <v>1</v>
      </c>
      <c r="AR277" s="23">
        <v>2850000</v>
      </c>
      <c r="AS277" s="23">
        <v>0.26648255371446761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0</v>
      </c>
      <c r="BA277" s="26">
        <v>0</v>
      </c>
      <c r="BB277" s="23" t="s">
        <v>0</v>
      </c>
      <c r="BC277" s="23" t="s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31">
        <v>2850000</v>
      </c>
      <c r="BM277" s="23" t="s">
        <v>98</v>
      </c>
      <c r="BN277" s="23">
        <v>0</v>
      </c>
      <c r="BO277" s="23" t="b">
        <v>0</v>
      </c>
      <c r="BP277" s="26">
        <v>0</v>
      </c>
      <c r="BQ277" s="20">
        <v>0</v>
      </c>
      <c r="BR277" s="20">
        <v>0</v>
      </c>
      <c r="BS277" s="318">
        <v>2</v>
      </c>
      <c r="BT277" s="20">
        <v>0</v>
      </c>
      <c r="BU277" s="318">
        <v>0</v>
      </c>
      <c r="BV277" s="20">
        <v>68</v>
      </c>
      <c r="BW277" s="31">
        <v>0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0</v>
      </c>
      <c r="CH277" s="26">
        <v>0</v>
      </c>
      <c r="CI277" s="26">
        <v>0</v>
      </c>
      <c r="CJ277" s="26">
        <v>0</v>
      </c>
      <c r="CK277" s="22">
        <v>0</v>
      </c>
      <c r="CL277" s="22">
        <v>0</v>
      </c>
    </row>
    <row r="278" spans="1:90" s="323" customFormat="1" ht="20.100000000000001" customHeight="1" outlineLevel="2">
      <c r="A278" s="320" t="s">
        <v>131</v>
      </c>
      <c r="B278" s="320"/>
      <c r="C278" s="320"/>
      <c r="D278" s="320"/>
      <c r="E278" s="320"/>
      <c r="F278" s="320"/>
      <c r="G278" s="330"/>
      <c r="H278" s="330"/>
      <c r="I278" s="321"/>
      <c r="J278" s="48"/>
      <c r="K278" s="32"/>
      <c r="L278" s="33"/>
      <c r="M278" s="34"/>
      <c r="N278" s="34"/>
      <c r="O278" s="35"/>
      <c r="P278" s="50"/>
      <c r="Q278" s="50"/>
      <c r="R278" s="36">
        <v>0</v>
      </c>
      <c r="S278" s="36">
        <v>0</v>
      </c>
      <c r="T278" s="36">
        <v>0</v>
      </c>
      <c r="U278" s="37">
        <v>2850000</v>
      </c>
      <c r="V278" s="38"/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7">
        <v>2850000</v>
      </c>
      <c r="AD278" s="38">
        <v>0</v>
      </c>
      <c r="AE278" s="38">
        <v>0</v>
      </c>
      <c r="AF278" s="38">
        <v>0</v>
      </c>
      <c r="AG278" s="38">
        <v>0</v>
      </c>
      <c r="AH278" s="39">
        <v>0</v>
      </c>
      <c r="AI278" s="38">
        <v>0</v>
      </c>
      <c r="AJ278" s="38">
        <v>0</v>
      </c>
      <c r="AK278" s="40">
        <v>0</v>
      </c>
      <c r="AL278" s="41"/>
      <c r="AM278" s="38">
        <v>2850000</v>
      </c>
      <c r="AN278" s="41"/>
      <c r="AO278" s="32"/>
      <c r="AP278" s="38">
        <v>2850000</v>
      </c>
      <c r="AQ278" s="42"/>
      <c r="AR278" s="35"/>
      <c r="AS278" s="35"/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5"/>
      <c r="BC278" s="35"/>
      <c r="BD278" s="38"/>
      <c r="BE278" s="38"/>
      <c r="BF278" s="38"/>
      <c r="BG278" s="38"/>
      <c r="BH278" s="38"/>
      <c r="BI278" s="38"/>
      <c r="BJ278" s="38"/>
      <c r="BK278" s="38"/>
      <c r="BL278" s="43"/>
      <c r="BM278" s="35"/>
      <c r="BN278" s="35"/>
      <c r="BO278" s="35"/>
      <c r="BP278" s="38"/>
      <c r="BQ278" s="32"/>
      <c r="BR278" s="32"/>
      <c r="BS278" s="322"/>
      <c r="BT278" s="32"/>
      <c r="BU278" s="322"/>
      <c r="BV278" s="32"/>
      <c r="BW278" s="43"/>
      <c r="BX278" s="43"/>
      <c r="BY278" s="38"/>
      <c r="BZ278" s="38"/>
      <c r="CA278" s="38">
        <v>0</v>
      </c>
      <c r="CB278" s="38"/>
      <c r="CC278" s="38"/>
      <c r="CD278" s="38"/>
      <c r="CE278" s="38"/>
      <c r="CF278" s="38"/>
      <c r="CG278" s="38"/>
      <c r="CH278" s="38"/>
      <c r="CI278" s="38"/>
      <c r="CJ278" s="38"/>
      <c r="CK278" s="34"/>
      <c r="CL278" s="34"/>
    </row>
    <row r="279" spans="1:90" outlineLevel="3">
      <c r="A279" s="316" t="s">
        <v>278</v>
      </c>
      <c r="B279" s="316" t="s">
        <v>400</v>
      </c>
      <c r="C279" s="316" t="s">
        <v>200</v>
      </c>
      <c r="D279" s="316" t="s">
        <v>228</v>
      </c>
      <c r="E279" s="316" t="s">
        <v>402</v>
      </c>
      <c r="F279" s="316" t="s">
        <v>526</v>
      </c>
      <c r="G279" s="316" t="s">
        <v>143</v>
      </c>
      <c r="H279" s="316" t="s">
        <v>120</v>
      </c>
      <c r="I279" s="317" t="s">
        <v>120</v>
      </c>
      <c r="J279" s="44">
        <v>1</v>
      </c>
      <c r="K279" s="20">
        <v>1</v>
      </c>
      <c r="L279" s="21">
        <v>0</v>
      </c>
      <c r="M279" s="22">
        <v>0</v>
      </c>
      <c r="N279" s="22">
        <v>1</v>
      </c>
      <c r="O279" s="23">
        <v>98263</v>
      </c>
      <c r="P279" s="20">
        <v>98263</v>
      </c>
      <c r="Q279" s="20">
        <v>0</v>
      </c>
      <c r="R279" s="24" t="s">
        <v>727</v>
      </c>
      <c r="S279" s="24">
        <v>0</v>
      </c>
      <c r="T279" s="24">
        <v>0</v>
      </c>
      <c r="U279" s="25">
        <v>98263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98263</v>
      </c>
      <c r="AD279" s="26">
        <v>0</v>
      </c>
      <c r="AE279" s="26">
        <v>0</v>
      </c>
      <c r="AF279" s="26">
        <v>0</v>
      </c>
      <c r="AG279" s="26">
        <v>0</v>
      </c>
      <c r="AH279" s="27">
        <v>0</v>
      </c>
      <c r="AI279" s="26">
        <v>0</v>
      </c>
      <c r="AJ279" s="26">
        <v>0</v>
      </c>
      <c r="AK279" s="28">
        <v>0</v>
      </c>
      <c r="AL279" s="29">
        <v>0</v>
      </c>
      <c r="AM279" s="26">
        <v>98263</v>
      </c>
      <c r="AN279" s="29">
        <v>0</v>
      </c>
      <c r="AO279" s="29">
        <v>0</v>
      </c>
      <c r="AP279" s="26">
        <v>98263</v>
      </c>
      <c r="AQ279" s="30">
        <v>1</v>
      </c>
      <c r="AR279" s="23">
        <v>98263</v>
      </c>
      <c r="AS279" s="23">
        <v>98263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3" t="s">
        <v>0</v>
      </c>
      <c r="BC279" s="23" t="s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3">
        <v>98263</v>
      </c>
      <c r="BM279" s="23" t="s">
        <v>98</v>
      </c>
      <c r="BN279" s="23">
        <v>0</v>
      </c>
      <c r="BO279" s="23" t="b">
        <v>0</v>
      </c>
      <c r="BP279" s="26">
        <v>0</v>
      </c>
      <c r="BQ279" s="20">
        <v>0</v>
      </c>
      <c r="BR279" s="20">
        <v>0</v>
      </c>
      <c r="BS279" s="318">
        <v>8</v>
      </c>
      <c r="BT279" s="20">
        <v>0</v>
      </c>
      <c r="BU279" s="318">
        <v>0</v>
      </c>
      <c r="BV279" s="20">
        <v>87</v>
      </c>
      <c r="BW279" s="31">
        <v>0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2">
        <v>0</v>
      </c>
      <c r="CL279" s="22">
        <v>0</v>
      </c>
    </row>
    <row r="280" spans="1:90" s="323" customFormat="1" ht="20.100000000000001" customHeight="1" outlineLevel="2">
      <c r="A280" s="320" t="s">
        <v>280</v>
      </c>
      <c r="B280" s="320"/>
      <c r="C280" s="320"/>
      <c r="D280" s="320"/>
      <c r="E280" s="320"/>
      <c r="F280" s="320"/>
      <c r="G280" s="320"/>
      <c r="H280" s="320"/>
      <c r="I280" s="321"/>
      <c r="J280" s="48"/>
      <c r="K280" s="32"/>
      <c r="L280" s="33"/>
      <c r="M280" s="34"/>
      <c r="N280" s="34"/>
      <c r="O280" s="35"/>
      <c r="P280" s="32"/>
      <c r="Q280" s="32"/>
      <c r="R280" s="36">
        <v>0</v>
      </c>
      <c r="S280" s="36">
        <v>0</v>
      </c>
      <c r="T280" s="36">
        <v>0</v>
      </c>
      <c r="U280" s="37">
        <v>98263</v>
      </c>
      <c r="V280" s="38"/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7">
        <v>98263</v>
      </c>
      <c r="AD280" s="38">
        <v>0</v>
      </c>
      <c r="AE280" s="38">
        <v>0</v>
      </c>
      <c r="AF280" s="38">
        <v>0</v>
      </c>
      <c r="AG280" s="38">
        <v>0</v>
      </c>
      <c r="AH280" s="39">
        <v>0</v>
      </c>
      <c r="AI280" s="38">
        <v>0</v>
      </c>
      <c r="AJ280" s="38">
        <v>0</v>
      </c>
      <c r="AK280" s="40">
        <v>0</v>
      </c>
      <c r="AL280" s="41"/>
      <c r="AM280" s="38">
        <v>98263</v>
      </c>
      <c r="AN280" s="41"/>
      <c r="AO280" s="41"/>
      <c r="AP280" s="38">
        <v>98263</v>
      </c>
      <c r="AQ280" s="42"/>
      <c r="AR280" s="35"/>
      <c r="AS280" s="35"/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5"/>
      <c r="BC280" s="35"/>
      <c r="BD280" s="38"/>
      <c r="BE280" s="38"/>
      <c r="BF280" s="38"/>
      <c r="BG280" s="38"/>
      <c r="BH280" s="38"/>
      <c r="BI280" s="38"/>
      <c r="BJ280" s="38"/>
      <c r="BK280" s="38"/>
      <c r="BL280" s="35"/>
      <c r="BM280" s="35"/>
      <c r="BN280" s="35"/>
      <c r="BO280" s="35"/>
      <c r="BP280" s="38"/>
      <c r="BQ280" s="32"/>
      <c r="BR280" s="32"/>
      <c r="BS280" s="322"/>
      <c r="BT280" s="32"/>
      <c r="BU280" s="322"/>
      <c r="BV280" s="32"/>
      <c r="BW280" s="43"/>
      <c r="BX280" s="43"/>
      <c r="BY280" s="38"/>
      <c r="BZ280" s="38"/>
      <c r="CA280" s="38">
        <v>0</v>
      </c>
      <c r="CB280" s="38"/>
      <c r="CC280" s="38"/>
      <c r="CD280" s="38"/>
      <c r="CE280" s="38"/>
      <c r="CF280" s="38"/>
      <c r="CG280" s="38"/>
      <c r="CH280" s="38"/>
      <c r="CI280" s="38"/>
      <c r="CJ280" s="38"/>
      <c r="CK280" s="34"/>
      <c r="CL280" s="34"/>
    </row>
    <row r="281" spans="1:90" s="328" customFormat="1" ht="30" customHeight="1" outlineLevel="1">
      <c r="A281" s="320"/>
      <c r="B281" s="320" t="s">
        <v>403</v>
      </c>
      <c r="C281" s="320"/>
      <c r="D281" s="320"/>
      <c r="E281" s="320"/>
      <c r="F281" s="320"/>
      <c r="G281" s="320"/>
      <c r="H281" s="320"/>
      <c r="I281" s="321"/>
      <c r="J281" s="56"/>
      <c r="K281" s="56"/>
      <c r="L281" s="57"/>
      <c r="M281" s="58"/>
      <c r="N281" s="58"/>
      <c r="O281" s="59"/>
      <c r="P281" s="56"/>
      <c r="Q281" s="56"/>
      <c r="R281" s="61">
        <v>0</v>
      </c>
      <c r="S281" s="61">
        <v>0</v>
      </c>
      <c r="T281" s="61">
        <v>0</v>
      </c>
      <c r="U281" s="62">
        <v>2948263</v>
      </c>
      <c r="V281" s="63"/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2">
        <v>2948263</v>
      </c>
      <c r="AD281" s="63">
        <v>0</v>
      </c>
      <c r="AE281" s="63">
        <v>0</v>
      </c>
      <c r="AF281" s="63">
        <v>0</v>
      </c>
      <c r="AG281" s="63">
        <v>0</v>
      </c>
      <c r="AH281" s="64">
        <v>0</v>
      </c>
      <c r="AI281" s="63">
        <v>0</v>
      </c>
      <c r="AJ281" s="63">
        <v>0</v>
      </c>
      <c r="AK281" s="65">
        <v>0</v>
      </c>
      <c r="AL281" s="66"/>
      <c r="AM281" s="63">
        <v>2948263</v>
      </c>
      <c r="AN281" s="66"/>
      <c r="AO281" s="66"/>
      <c r="AP281" s="63">
        <v>2948263</v>
      </c>
      <c r="AQ281" s="67"/>
      <c r="AR281" s="59"/>
      <c r="AS281" s="59"/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59"/>
      <c r="BC281" s="59"/>
      <c r="BD281" s="63"/>
      <c r="BE281" s="63"/>
      <c r="BF281" s="63"/>
      <c r="BG281" s="63"/>
      <c r="BH281" s="63"/>
      <c r="BI281" s="63"/>
      <c r="BJ281" s="63"/>
      <c r="BK281" s="63"/>
      <c r="BL281" s="59"/>
      <c r="BM281" s="59"/>
      <c r="BN281" s="59"/>
      <c r="BO281" s="59"/>
      <c r="BP281" s="63"/>
      <c r="BQ281" s="56"/>
      <c r="BR281" s="56"/>
      <c r="BS281" s="326"/>
      <c r="BT281" s="56"/>
      <c r="BU281" s="326"/>
      <c r="BV281" s="56"/>
      <c r="BW281" s="68"/>
      <c r="BX281" s="68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58"/>
      <c r="CL281" s="58"/>
    </row>
    <row r="282" spans="1:90" s="323" customFormat="1" ht="20.100000000000001" hidden="1" customHeight="1">
      <c r="A282" s="320" t="s">
        <v>404</v>
      </c>
      <c r="B282" s="320"/>
      <c r="C282" s="320"/>
      <c r="D282" s="320"/>
      <c r="E282" s="320"/>
      <c r="F282" s="320"/>
      <c r="G282" s="320"/>
      <c r="H282" s="320"/>
      <c r="I282" s="321"/>
      <c r="J282" s="32"/>
      <c r="K282" s="32"/>
      <c r="L282" s="33"/>
      <c r="M282" s="34"/>
      <c r="N282" s="34"/>
      <c r="O282" s="35"/>
      <c r="P282" s="32"/>
      <c r="Q282" s="32"/>
      <c r="R282" s="36">
        <v>0</v>
      </c>
      <c r="S282" s="36">
        <v>0</v>
      </c>
      <c r="T282" s="36">
        <v>0</v>
      </c>
      <c r="U282" s="37">
        <v>1575271059.0892441</v>
      </c>
      <c r="V282" s="38"/>
      <c r="W282" s="38">
        <v>275667994.8201682</v>
      </c>
      <c r="X282" s="38">
        <v>-9809102.7613544744</v>
      </c>
      <c r="Y282" s="38">
        <v>265858892.05881375</v>
      </c>
      <c r="Z282" s="38">
        <v>110080646.5840746</v>
      </c>
      <c r="AA282" s="38">
        <v>-13718191.346412256</v>
      </c>
      <c r="AB282" s="38">
        <v>96362455.237662345</v>
      </c>
      <c r="AC282" s="37">
        <v>1502219646.7109463</v>
      </c>
      <c r="AD282" s="38">
        <v>71414282.888298064</v>
      </c>
      <c r="AE282" s="38">
        <v>-205853.61965574606</v>
      </c>
      <c r="AF282" s="38">
        <v>515.2641945567085</v>
      </c>
      <c r="AG282" s="38">
        <v>71208944.532836869</v>
      </c>
      <c r="AH282" s="39">
        <v>51696306.531922661</v>
      </c>
      <c r="AI282" s="38">
        <v>-165164.06989073817</v>
      </c>
      <c r="AJ282" s="38">
        <v>6290591.9058306515</v>
      </c>
      <c r="AK282" s="40">
        <v>57821734.367862567</v>
      </c>
      <c r="AL282" s="41"/>
      <c r="AM282" s="38">
        <v>1541307044.7720385</v>
      </c>
      <c r="AN282" s="41"/>
      <c r="AO282" s="41"/>
      <c r="AP282" s="38">
        <v>1518479785.6969931</v>
      </c>
      <c r="AQ282" s="42"/>
      <c r="AR282" s="35"/>
      <c r="AS282" s="35"/>
      <c r="AT282" s="38">
        <v>106784203.5420448</v>
      </c>
      <c r="AU282" s="38">
        <v>-732067.90823679254</v>
      </c>
      <c r="AV282" s="38">
        <v>208256.19839409227</v>
      </c>
      <c r="AW282" s="38">
        <v>106260391.83220209</v>
      </c>
      <c r="AX282" s="38">
        <v>190679576.93862337</v>
      </c>
      <c r="AY282" s="38">
        <v>-15959231.857936889</v>
      </c>
      <c r="AZ282" s="38">
        <v>16680835.235683892</v>
      </c>
      <c r="BA282" s="38">
        <v>191401180.31637037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32"/>
      <c r="BR282" s="32"/>
      <c r="BS282" s="322"/>
      <c r="BT282" s="32"/>
      <c r="BU282" s="322"/>
      <c r="BV282" s="32"/>
      <c r="BW282" s="43"/>
      <c r="BX282" s="43"/>
      <c r="BY282" s="38"/>
      <c r="BZ282" s="38"/>
      <c r="CA282" s="38">
        <v>-18084543.940000001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s="328" customFormat="1" ht="30" customHeight="1" thickBot="1">
      <c r="A283" s="331"/>
      <c r="B283" s="331" t="s">
        <v>404</v>
      </c>
      <c r="C283" s="331"/>
      <c r="D283" s="331"/>
      <c r="E283" s="331"/>
      <c r="F283" s="331"/>
      <c r="G283" s="331"/>
      <c r="H283" s="331"/>
      <c r="I283" s="332"/>
      <c r="J283" s="73"/>
      <c r="K283" s="73"/>
      <c r="L283" s="74"/>
      <c r="M283" s="75"/>
      <c r="N283" s="75"/>
      <c r="O283" s="76"/>
      <c r="P283" s="73"/>
      <c r="Q283" s="73"/>
      <c r="R283" s="77">
        <v>0</v>
      </c>
      <c r="S283" s="77">
        <v>0</v>
      </c>
      <c r="T283" s="77">
        <v>0</v>
      </c>
      <c r="U283" s="78">
        <v>1575271059.0892441</v>
      </c>
      <c r="V283" s="79"/>
      <c r="W283" s="79">
        <v>275667994.8201682</v>
      </c>
      <c r="X283" s="79">
        <v>-9809102.7613544744</v>
      </c>
      <c r="Y283" s="79">
        <v>265858892.05881375</v>
      </c>
      <c r="Z283" s="79">
        <v>110080646.5840746</v>
      </c>
      <c r="AA283" s="79">
        <v>-13718191.346412256</v>
      </c>
      <c r="AB283" s="79">
        <v>96362455.237662345</v>
      </c>
      <c r="AC283" s="78">
        <v>1502219646.7109463</v>
      </c>
      <c r="AD283" s="79">
        <v>71414282.888298064</v>
      </c>
      <c r="AE283" s="79">
        <v>-205853.61965574606</v>
      </c>
      <c r="AF283" s="79">
        <v>515.2641945567085</v>
      </c>
      <c r="AG283" s="79">
        <v>71208944.532836869</v>
      </c>
      <c r="AH283" s="80">
        <v>51696306.531922661</v>
      </c>
      <c r="AI283" s="79">
        <v>-165164.06989073817</v>
      </c>
      <c r="AJ283" s="79">
        <v>6290591.9058306515</v>
      </c>
      <c r="AK283" s="81">
        <v>57821734.367862567</v>
      </c>
      <c r="AL283" s="82"/>
      <c r="AM283" s="79">
        <v>1541307044.7720385</v>
      </c>
      <c r="AN283" s="82"/>
      <c r="AO283" s="82"/>
      <c r="AP283" s="79">
        <v>1518479785.6969931</v>
      </c>
      <c r="AQ283" s="83"/>
      <c r="AR283" s="76"/>
      <c r="AS283" s="76"/>
      <c r="AT283" s="79">
        <v>106784203.5420448</v>
      </c>
      <c r="AU283" s="79">
        <v>-732067.90823679254</v>
      </c>
      <c r="AV283" s="79">
        <v>208256.19839409227</v>
      </c>
      <c r="AW283" s="79">
        <v>106260391.83220209</v>
      </c>
      <c r="AX283" s="79">
        <v>190679576.93862337</v>
      </c>
      <c r="AY283" s="79">
        <v>-15959231.857936889</v>
      </c>
      <c r="AZ283" s="79">
        <v>16680835.235683892</v>
      </c>
      <c r="BA283" s="79">
        <v>191401180.31637037</v>
      </c>
      <c r="BB283" s="76"/>
      <c r="BC283" s="76"/>
      <c r="BD283" s="79"/>
      <c r="BE283" s="79"/>
      <c r="BF283" s="79"/>
      <c r="BG283" s="79"/>
      <c r="BH283" s="79"/>
      <c r="BI283" s="79"/>
      <c r="BJ283" s="79"/>
      <c r="BK283" s="79"/>
      <c r="BL283" s="76"/>
      <c r="BM283" s="76"/>
      <c r="BN283" s="76"/>
      <c r="BO283" s="76"/>
      <c r="BP283" s="79"/>
      <c r="BQ283" s="73"/>
      <c r="BR283" s="73"/>
      <c r="BS283" s="333"/>
      <c r="BT283" s="73"/>
      <c r="BU283" s="333"/>
      <c r="BV283" s="73"/>
      <c r="BW283" s="84"/>
      <c r="BX283" s="84"/>
      <c r="BY283" s="79"/>
      <c r="BZ283" s="79"/>
      <c r="CA283" s="79">
        <v>-18084543.940000001</v>
      </c>
      <c r="CB283" s="79"/>
      <c r="CC283" s="79"/>
      <c r="CD283" s="79"/>
      <c r="CE283" s="79"/>
      <c r="CF283" s="79"/>
      <c r="CG283" s="79"/>
      <c r="CH283" s="79"/>
      <c r="CI283" s="79"/>
      <c r="CJ283" s="79"/>
      <c r="CK283" s="75"/>
      <c r="CL283" s="75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25:BL37 BL40 BL42:BL79 AM4:AM79 AP4:AP79 BL83:BL102 BL129:BL131 AC138 BL135:BL139 BL118 AP83:AP120 AM83:AM161 AP122:AP161 AC184:AC189 BL184 AM184 AP184:AP186 BL195 AC195 AP195 AM195 BL202:BL203 AP202:AP203 AM202:AM203 AC202:AC204 AC216 AC208 BL216 AM216 AP208 AP216 BL279:BL283 AM279:AM283">
    <cfRule type="cellIs" priority="1" stopIfTrue="1" operator="notEqual">
      <formula>"$BM$54"</formula>
    </cfRule>
  </conditionalFormatting>
  <conditionalFormatting sqref="BO4:BO283">
    <cfRule type="cellIs" dxfId="1" priority="2" stopIfTrue="1" operator="notEqual">
      <formula>FALSE</formula>
    </cfRule>
  </conditionalFormatting>
  <conditionalFormatting sqref="BN4:BN28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 -
CONFIDENTIAL AND PROPRIETARY
&amp;C&amp;"Bookman Old Style,Bold"&amp;12ENRON
MERCHANT PORTFOLIO REPORT
 As of Aug-08-2000&amp;R&amp;D
&amp;T</oddHeader>
    <oddFooter>&amp;C&amp;P  of  &amp;N</oddFooter>
  </headerFooter>
  <rowBreaks count="16" manualBreakCount="16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5" max="16383" man="1"/>
    <brk id="91" max="16383" man="1"/>
    <brk id="105" max="16383" man="1"/>
    <brk id="154" max="16383" man="1"/>
    <brk id="177" max="16383" man="1"/>
    <brk id="230" max="16383" man="1"/>
    <brk id="276" max="16383" man="1"/>
    <brk id="281" max="16383" man="1"/>
    <brk id="283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</vt:i4>
      </vt:variant>
    </vt:vector>
  </HeadingPairs>
  <TitlesOfParts>
    <vt:vector size="29" baseType="lpstr">
      <vt:lpstr>Valuation Range</vt:lpstr>
      <vt:lpstr>Wish List</vt:lpstr>
      <vt:lpstr>Asset List</vt:lpstr>
      <vt:lpstr>Asset Detail</vt:lpstr>
      <vt:lpstr>MPR 82800</vt:lpstr>
      <vt:lpstr>Large Positions 82800</vt:lpstr>
      <vt:lpstr>Heartland</vt:lpstr>
      <vt:lpstr>Catalytica</vt:lpstr>
      <vt:lpstr>Mariner</vt:lpstr>
      <vt:lpstr>AmCoal</vt:lpstr>
      <vt:lpstr>MPR 80300</vt:lpstr>
      <vt:lpstr>MPR 81100</vt:lpstr>
      <vt:lpstr>Large Positions 81100</vt:lpstr>
      <vt:lpstr>MPR 8800</vt:lpstr>
      <vt:lpstr>AmCoal!Print_Area</vt:lpstr>
      <vt:lpstr>'Asset Detail'!Print_Area</vt:lpstr>
      <vt:lpstr>'Asset List'!Print_Area</vt:lpstr>
      <vt:lpstr>Catalytica!Print_Area</vt:lpstr>
      <vt:lpstr>'Large Positions 81100'!Print_Area</vt:lpstr>
      <vt:lpstr>'Large Positions 82800'!Print_Area</vt:lpstr>
      <vt:lpstr>Mariner!Print_Area</vt:lpstr>
      <vt:lpstr>'Valuation Range'!Print_Area</vt:lpstr>
      <vt:lpstr>'Wish List'!Print_Area</vt:lpstr>
      <vt:lpstr>'MPR 80300'!Print_Titles</vt:lpstr>
      <vt:lpstr>'MPR 81100'!Print_Titles</vt:lpstr>
      <vt:lpstr>'MPR 82800'!Print_Titles</vt:lpstr>
      <vt:lpstr>'MPR 8800'!Print_Titles</vt:lpstr>
      <vt:lpstr>'Valuation Range'!Print_Titles</vt:lpstr>
      <vt:lpstr>'Wish List'!Print_Titles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Havlíček Jan</cp:lastModifiedBy>
  <cp:lastPrinted>2000-08-30T18:41:26Z</cp:lastPrinted>
  <dcterms:created xsi:type="dcterms:W3CDTF">2000-05-08T15:16:35Z</dcterms:created>
  <dcterms:modified xsi:type="dcterms:W3CDTF">2023-09-10T15:15:20Z</dcterms:modified>
</cp:coreProperties>
</file>